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worksheets/sheet40.xml" ContentType="application/vnd.openxmlformats-officedocument.spreadsheetml.worksheet+xml"/>
  <Override PartName="/xl/worksheets/sheet41.xml" ContentType="application/vnd.openxmlformats-officedocument.spreadsheetml.worksheet+xml"/>
  <Override PartName="/xl/worksheets/sheet42.xml" ContentType="application/vnd.openxmlformats-officedocument.spreadsheetml.worksheet+xml"/>
  <Override PartName="/xl/worksheets/sheet43.xml" ContentType="application/vnd.openxmlformats-officedocument.spreadsheetml.worksheet+xml"/>
  <Override PartName="/xl/worksheets/sheet44.xml" ContentType="application/vnd.openxmlformats-officedocument.spreadsheetml.worksheet+xml"/>
  <Override PartName="/xl/worksheets/sheet45.xml" ContentType="application/vnd.openxmlformats-officedocument.spreadsheetml.worksheet+xml"/>
  <Override PartName="/xl/worksheets/sheet46.xml" ContentType="application/vnd.openxmlformats-officedocument.spreadsheetml.worksheet+xml"/>
  <Override PartName="/xl/worksheets/sheet47.xml" ContentType="application/vnd.openxmlformats-officedocument.spreadsheetml.worksheet+xml"/>
  <Override PartName="/xl/worksheets/sheet48.xml" ContentType="application/vnd.openxmlformats-officedocument.spreadsheetml.worksheet+xml"/>
  <Override PartName="/xl/worksheets/sheet49.xml" ContentType="application/vnd.openxmlformats-officedocument.spreadsheetml.worksheet+xml"/>
  <Override PartName="/xl/worksheets/sheet50.xml" ContentType="application/vnd.openxmlformats-officedocument.spreadsheetml.worksheet+xml"/>
  <Override PartName="/xl/worksheets/sheet5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metadata" ContentType="application/binary"/>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425"/>
  <workbookPr/>
  <mc:AlternateContent xmlns:mc="http://schemas.openxmlformats.org/markup-compatibility/2006">
    <mc:Choice Requires="x15">
      <x15ac:absPath xmlns:x15ac="http://schemas.microsoft.com/office/spreadsheetml/2010/11/ac" url="C:\Users\USER\Desktop\planning Documents\fy 2024-25\"/>
    </mc:Choice>
  </mc:AlternateContent>
  <xr:revisionPtr revIDLastSave="0" documentId="13_ncr:1_{EADC3708-DF34-4F32-861F-4812CFC2B253}" xr6:coauthVersionLast="47" xr6:coauthVersionMax="47" xr10:uidLastSave="{00000000-0000-0000-0000-000000000000}"/>
  <bookViews>
    <workbookView xWindow="-90" yWindow="-90" windowWidth="19380" windowHeight="10260" firstSheet="39" activeTab="42" xr2:uid="{00000000-000D-0000-FFFF-FFFF00000000}"/>
  </bookViews>
  <sheets>
    <sheet name="Sheet5" sheetId="1" state="hidden" r:id="rId1"/>
    <sheet name="Sheet3" sheetId="2" state="hidden" r:id="rId2"/>
    <sheet name="PERSONEL EMOLUMENTS" sheetId="3" state="hidden" r:id="rId3"/>
    <sheet name="Sheet2" sheetId="4" state="hidden" r:id="rId4"/>
    <sheet name="Sheet1" sheetId="5" state="hidden" r:id="rId5"/>
    <sheet name="PROJECT SUMMARY" sheetId="6" state="hidden" r:id="rId6"/>
    <sheet name="Revenue" sheetId="7" r:id="rId7"/>
    <sheet name="GRAND SUMMARY" sheetId="8" r:id="rId8"/>
    <sheet name="SUMMARY Deve" sheetId="9" state="hidden" r:id="rId9"/>
    <sheet name="SUMMARY RECURRENT" sheetId="10" state="hidden" r:id="rId10"/>
    <sheet name="PROJECTS DETAILS" sheetId="11" r:id="rId11"/>
    <sheet name="EXECUTIVE" sheetId="12" r:id="rId12"/>
    <sheet name="EXECUTIVE 1" sheetId="13" state="hidden" r:id="rId13"/>
    <sheet name="CPSB" sheetId="14" r:id="rId14"/>
    <sheet name="ADMINISTRATION" sheetId="15" r:id="rId15"/>
    <sheet name="ADMIN 1" sheetId="16" state="hidden" r:id="rId16"/>
    <sheet name="STAKEHOLDER" sheetId="17" r:id="rId17"/>
    <sheet name="FINANCE" sheetId="18" r:id="rId18"/>
    <sheet name="PLANNING" sheetId="19" r:id="rId19"/>
    <sheet name="FINANCE 1" sheetId="20" state="hidden" r:id="rId20"/>
    <sheet name="AGRIC &amp; COOP" sheetId="21" r:id="rId21"/>
    <sheet name="LIVESTOCK" sheetId="22" state="hidden" r:id="rId22"/>
    <sheet name="ENVIRONMENT " sheetId="23" r:id="rId23"/>
    <sheet name="WATER, ENERGY, ENVIRONMENT AND " sheetId="24" r:id="rId24"/>
    <sheet name="LIVESTOCK &amp; VET" sheetId="25" r:id="rId25"/>
    <sheet name="ENERGY 1" sheetId="26" state="hidden" r:id="rId26"/>
    <sheet name="EDUCATION 1" sheetId="27" state="hidden" r:id="rId27"/>
    <sheet name="EDUCATION" sheetId="28" r:id="rId28"/>
    <sheet name="MEDICAL" sheetId="29" r:id="rId29"/>
    <sheet name="PUBLIC HEALTH" sheetId="30" r:id="rId30"/>
    <sheet name="ROADS" sheetId="31" r:id="rId31"/>
    <sheet name="MEDICAL 1" sheetId="32" state="hidden" r:id="rId32"/>
    <sheet name="LANDS 1" sheetId="33" state="hidden" r:id="rId33"/>
    <sheet name="LANDS" sheetId="34" r:id="rId34"/>
    <sheet name="ROADS 1" sheetId="35" state="hidden" r:id="rId35"/>
    <sheet name="PUBLIC WORKS" sheetId="36" r:id="rId36"/>
    <sheet name="Sheet7" sheetId="37" state="hidden" r:id="rId37"/>
    <sheet name="TRADE 1" sheetId="38" state="hidden" r:id="rId38"/>
    <sheet name="CULTURE 1" sheetId="39" state="hidden" r:id="rId39"/>
    <sheet name="TRADE" sheetId="40" r:id="rId40"/>
    <sheet name="CULTURE" sheetId="41" r:id="rId41"/>
    <sheet name="KISII MUNICIPALITY" sheetId="42" r:id="rId42"/>
    <sheet name="OGEMBO MUNICIPALITY " sheetId="43" r:id="rId43"/>
    <sheet name="CA" sheetId="44" state="hidden" r:id="rId44"/>
    <sheet name="COUNTY ASSEMBLY" sheetId="45" state="hidden" r:id="rId45"/>
    <sheet name="COUNTY ASSEMBLY1" sheetId="46" state="hidden" r:id="rId46"/>
    <sheet name="Sheet4" sheetId="47" state="hidden" r:id="rId47"/>
    <sheet name="Sheet6" sheetId="48" state="hidden" r:id="rId48"/>
    <sheet name="KISII MUNICIPALITY 1" sheetId="49" state="hidden" r:id="rId49"/>
    <sheet name="OGEMBO MUNICIPALITY 1 " sheetId="50" state="hidden" r:id="rId50"/>
    <sheet name=" ASSEMBLY" sheetId="51" state="hidden" r:id="rId51"/>
  </sheets>
  <definedNames>
    <definedName name="_xlnm._FilterDatabase" localSheetId="39" hidden="1">TRADE!$A$1:$F$237</definedName>
    <definedName name="_xlnm.Print_Area" localSheetId="50">' ASSEMBLY'!$A$1:$G$228</definedName>
    <definedName name="_xlnm.Print_Area" localSheetId="40">CULTURE!$A$1:$F$138</definedName>
    <definedName name="_xlnm.Print_Area" localSheetId="27">EDUCATION!$A$1:$F$93</definedName>
    <definedName name="_xlnm.Print_Area" localSheetId="22">'ENVIRONMENT '!$A$1:$E$164</definedName>
    <definedName name="_xlnm.Print_Area" localSheetId="7">'GRAND SUMMARY'!$A$1:$I$23</definedName>
    <definedName name="_xlnm.Print_Area" localSheetId="41">'KISII MUNICIPALITY'!$A$1:$F$102</definedName>
    <definedName name="_xlnm.Print_Area" localSheetId="33">LANDS!$A$1:$F$113</definedName>
    <definedName name="_xlnm.Print_Area" localSheetId="24">'LIVESTOCK &amp; VET'!$A$1:$F$149</definedName>
    <definedName name="_xlnm.Print_Area" localSheetId="28">MEDICAL!$A$1:$F$1000</definedName>
    <definedName name="_xlnm.Print_Area" localSheetId="42">'OGEMBO MUNICIPALITY '!$A$1:$F$117</definedName>
    <definedName name="_xlnm.Print_Area" localSheetId="10">'PROJECTS DETAILS'!$A$1:$G$1771</definedName>
    <definedName name="_xlnm.Print_Area" localSheetId="29">'PUBLIC HEALTH'!$A$1:$F$1001</definedName>
    <definedName name="_xlnm.Print_Area" localSheetId="35">'PUBLIC WORKS'!$A$1:$F$81</definedName>
    <definedName name="_xlnm.Print_Area" localSheetId="16">STAKEHOLDER!$A$1:$F$313</definedName>
    <definedName name="_xlnm.Print_Area" localSheetId="39">TRADE!$A$1:$F$237</definedName>
  </definedNames>
  <calcPr calcId="191029"/>
  <extLst>
    <ext uri="GoogleSheetsCustomDataVersion2">
      <go:sheetsCustomData xmlns:go="http://customooxmlschemas.google.com/" r:id="rId55" roundtripDataChecksum="0DZmiMTawyXEY+p2AAkeUES7U0z9/+8OD8NK5hY5gG8="/>
    </ext>
  </extLst>
</workbook>
</file>

<file path=xl/calcChain.xml><?xml version="1.0" encoding="utf-8"?>
<calcChain xmlns="http://schemas.openxmlformats.org/spreadsheetml/2006/main">
  <c r="H3" i="8" l="1"/>
  <c r="D3" i="8"/>
  <c r="F138" i="41"/>
  <c r="F137" i="41"/>
  <c r="F105" i="41"/>
  <c r="F236" i="40"/>
  <c r="F67" i="36"/>
  <c r="E113" i="34"/>
  <c r="F113" i="34"/>
  <c r="F93" i="34"/>
  <c r="F148" i="25"/>
  <c r="F165" i="19"/>
  <c r="F166" i="19"/>
  <c r="F110" i="17"/>
  <c r="F1768" i="11"/>
  <c r="G1768" i="11"/>
  <c r="F1651" i="11"/>
  <c r="F1591" i="11"/>
  <c r="G1591" i="11"/>
  <c r="F1580" i="11"/>
  <c r="G844" i="11"/>
  <c r="G541" i="11"/>
  <c r="G74" i="11"/>
  <c r="G69" i="11"/>
  <c r="D8" i="9" s="1"/>
  <c r="F9" i="8" s="1"/>
  <c r="F43" i="11"/>
  <c r="G43" i="11"/>
  <c r="G226" i="51"/>
  <c r="E226" i="51"/>
  <c r="D226" i="51"/>
  <c r="F225" i="51"/>
  <c r="F224" i="51"/>
  <c r="F223" i="51"/>
  <c r="F222" i="51"/>
  <c r="F221" i="51"/>
  <c r="F220" i="51"/>
  <c r="F219" i="51"/>
  <c r="F217" i="51"/>
  <c r="F216" i="51"/>
  <c r="F215" i="51"/>
  <c r="F214" i="51"/>
  <c r="G208" i="51"/>
  <c r="E208" i="51"/>
  <c r="D208" i="51"/>
  <c r="F207" i="51"/>
  <c r="F206" i="51"/>
  <c r="F205" i="51"/>
  <c r="F204" i="51"/>
  <c r="F203" i="51"/>
  <c r="F202" i="51"/>
  <c r="F201" i="51"/>
  <c r="F208" i="51" s="1"/>
  <c r="F200" i="51"/>
  <c r="F198" i="51"/>
  <c r="D198" i="51"/>
  <c r="F197" i="51"/>
  <c r="F196" i="51"/>
  <c r="F195" i="51"/>
  <c r="F194" i="51"/>
  <c r="G193" i="51"/>
  <c r="F193" i="51"/>
  <c r="E193" i="51"/>
  <c r="D193" i="51"/>
  <c r="F192" i="51"/>
  <c r="F191" i="51"/>
  <c r="F190" i="51"/>
  <c r="G188" i="51"/>
  <c r="F188" i="51"/>
  <c r="E188" i="51"/>
  <c r="D188" i="51"/>
  <c r="F187" i="51"/>
  <c r="G184" i="51"/>
  <c r="E184" i="51"/>
  <c r="D184" i="51"/>
  <c r="F183" i="51"/>
  <c r="F182" i="51"/>
  <c r="F181" i="51"/>
  <c r="F180" i="51"/>
  <c r="F179" i="51"/>
  <c r="F178" i="51"/>
  <c r="F177" i="51"/>
  <c r="F176" i="51"/>
  <c r="F175" i="51"/>
  <c r="F174" i="51"/>
  <c r="G172" i="51"/>
  <c r="E172" i="51"/>
  <c r="D172" i="51"/>
  <c r="F171" i="51"/>
  <c r="F170" i="51"/>
  <c r="F172" i="51" s="1"/>
  <c r="G168" i="51"/>
  <c r="F168" i="51"/>
  <c r="E168" i="51"/>
  <c r="D168" i="51"/>
  <c r="F167" i="51"/>
  <c r="F166" i="51"/>
  <c r="F165" i="51"/>
  <c r="G163" i="51"/>
  <c r="E163" i="51"/>
  <c r="D163" i="51"/>
  <c r="F162" i="51"/>
  <c r="F161" i="51"/>
  <c r="F159" i="51"/>
  <c r="F158" i="51"/>
  <c r="F157" i="51"/>
  <c r="F163" i="51" s="1"/>
  <c r="G155" i="51"/>
  <c r="E155" i="51"/>
  <c r="D155" i="51"/>
  <c r="F154" i="51"/>
  <c r="F153" i="51"/>
  <c r="F152" i="51"/>
  <c r="F151" i="51"/>
  <c r="F150" i="51"/>
  <c r="F155" i="51" s="1"/>
  <c r="G148" i="51"/>
  <c r="E148" i="51"/>
  <c r="D148" i="51"/>
  <c r="F147" i="51"/>
  <c r="F146" i="51"/>
  <c r="F145" i="51"/>
  <c r="F148" i="51" s="1"/>
  <c r="G143" i="51"/>
  <c r="E143" i="51"/>
  <c r="D143" i="51"/>
  <c r="F142" i="51"/>
  <c r="F141" i="51"/>
  <c r="F140" i="51"/>
  <c r="F139" i="51"/>
  <c r="F138" i="51"/>
  <c r="F137" i="51"/>
  <c r="G135" i="51"/>
  <c r="F135" i="51"/>
  <c r="E135" i="51"/>
  <c r="D135" i="51"/>
  <c r="F134" i="51"/>
  <c r="G132" i="51"/>
  <c r="F132" i="51"/>
  <c r="E132" i="51"/>
  <c r="D132" i="51"/>
  <c r="F131" i="51"/>
  <c r="F130" i="51"/>
  <c r="F129" i="51"/>
  <c r="F128" i="51"/>
  <c r="G126" i="51"/>
  <c r="G209" i="51" s="1"/>
  <c r="F126" i="51"/>
  <c r="E126" i="51"/>
  <c r="D126" i="51"/>
  <c r="F125" i="51"/>
  <c r="F124" i="51"/>
  <c r="F123" i="51"/>
  <c r="G121" i="51"/>
  <c r="F121" i="51"/>
  <c r="E121" i="51"/>
  <c r="D121" i="51"/>
  <c r="F120" i="51"/>
  <c r="F119" i="51"/>
  <c r="F118" i="51"/>
  <c r="G116" i="51"/>
  <c r="E116" i="51"/>
  <c r="D116" i="51"/>
  <c r="F115" i="51"/>
  <c r="F114" i="51"/>
  <c r="F113" i="51"/>
  <c r="F116" i="51" s="1"/>
  <c r="G111" i="51"/>
  <c r="E111" i="51"/>
  <c r="D111" i="51"/>
  <c r="F110" i="51"/>
  <c r="F109" i="51"/>
  <c r="F111" i="51" s="1"/>
  <c r="F105" i="51"/>
  <c r="G104" i="51"/>
  <c r="E104" i="51"/>
  <c r="D104" i="51"/>
  <c r="F103" i="51"/>
  <c r="F102" i="51"/>
  <c r="F101" i="51"/>
  <c r="F100" i="51"/>
  <c r="F99" i="51"/>
  <c r="F98" i="51"/>
  <c r="F97" i="51"/>
  <c r="F96" i="51"/>
  <c r="F95" i="51"/>
  <c r="F94" i="51"/>
  <c r="F93" i="51"/>
  <c r="F92" i="51"/>
  <c r="F104" i="51" s="1"/>
  <c r="F90" i="51"/>
  <c r="G85" i="51"/>
  <c r="F85" i="51"/>
  <c r="E85" i="51"/>
  <c r="D85" i="51"/>
  <c r="G81" i="51"/>
  <c r="G86" i="51" s="1"/>
  <c r="E81" i="51"/>
  <c r="D81" i="51"/>
  <c r="F79" i="51"/>
  <c r="F78" i="51"/>
  <c r="F77" i="51"/>
  <c r="F76" i="51"/>
  <c r="F75" i="51"/>
  <c r="F74" i="51"/>
  <c r="F73" i="51"/>
  <c r="F81" i="51" s="1"/>
  <c r="F72" i="51"/>
  <c r="F70" i="51"/>
  <c r="D70" i="51"/>
  <c r="F69" i="51"/>
  <c r="F68" i="51"/>
  <c r="F67" i="51"/>
  <c r="G66" i="51"/>
  <c r="E66" i="51"/>
  <c r="D66" i="51"/>
  <c r="F65" i="51"/>
  <c r="F66" i="51" s="1"/>
  <c r="G63" i="51"/>
  <c r="E63" i="51"/>
  <c r="D63" i="51"/>
  <c r="F62" i="51"/>
  <c r="F61" i="51"/>
  <c r="F60" i="51"/>
  <c r="F59" i="51"/>
  <c r="F58" i="51"/>
  <c r="G56" i="51"/>
  <c r="E56" i="51"/>
  <c r="D56" i="51"/>
  <c r="F55" i="51"/>
  <c r="F54" i="51"/>
  <c r="F53" i="51"/>
  <c r="F56" i="51" s="1"/>
  <c r="G51" i="51"/>
  <c r="E51" i="51"/>
  <c r="D51" i="51"/>
  <c r="F50" i="51"/>
  <c r="F49" i="51"/>
  <c r="F48" i="51"/>
  <c r="F47" i="51"/>
  <c r="F45" i="51"/>
  <c r="F51" i="51" s="1"/>
  <c r="F43" i="51"/>
  <c r="D43" i="51"/>
  <c r="F42" i="51"/>
  <c r="F41" i="51"/>
  <c r="F40" i="51"/>
  <c r="F39" i="51"/>
  <c r="D39" i="51"/>
  <c r="F38" i="51"/>
  <c r="F37" i="51"/>
  <c r="F36" i="51"/>
  <c r="F35" i="51"/>
  <c r="F34" i="51"/>
  <c r="G33" i="51"/>
  <c r="F33" i="51"/>
  <c r="E33" i="51"/>
  <c r="D33" i="51"/>
  <c r="F32" i="51"/>
  <c r="F31" i="51"/>
  <c r="F30" i="51"/>
  <c r="G28" i="51"/>
  <c r="F28" i="51"/>
  <c r="E28" i="51"/>
  <c r="D28" i="51"/>
  <c r="F27" i="51"/>
  <c r="F26" i="51"/>
  <c r="F25" i="51"/>
  <c r="F20" i="51"/>
  <c r="D20" i="51"/>
  <c r="F14" i="51"/>
  <c r="D14" i="51"/>
  <c r="D86" i="51" s="1"/>
  <c r="D16" i="50"/>
  <c r="E16" i="50" s="1"/>
  <c r="F16" i="50" s="1"/>
  <c r="F15" i="50"/>
  <c r="E15" i="50"/>
  <c r="F14" i="50"/>
  <c r="E14" i="50"/>
  <c r="D14" i="50"/>
  <c r="F13" i="50"/>
  <c r="E13" i="50"/>
  <c r="D12" i="50"/>
  <c r="F5" i="50"/>
  <c r="E5" i="50"/>
  <c r="D5" i="50"/>
  <c r="D16" i="49"/>
  <c r="E16" i="49" s="1"/>
  <c r="F16" i="49" s="1"/>
  <c r="F15" i="49"/>
  <c r="E15" i="49"/>
  <c r="D14" i="49"/>
  <c r="F13" i="49"/>
  <c r="E13" i="49"/>
  <c r="D12" i="49"/>
  <c r="E12" i="49" s="1"/>
  <c r="F12" i="49" s="1"/>
  <c r="E154" i="47"/>
  <c r="C154" i="47"/>
  <c r="D20" i="46"/>
  <c r="E20" i="46" s="1"/>
  <c r="F20" i="46" s="1"/>
  <c r="E17" i="46"/>
  <c r="F17" i="46" s="1"/>
  <c r="E14" i="46"/>
  <c r="F14" i="46" s="1"/>
  <c r="D244" i="45"/>
  <c r="D231" i="45"/>
  <c r="D230" i="45"/>
  <c r="D229" i="45"/>
  <c r="D228" i="45"/>
  <c r="D220" i="45"/>
  <c r="C220" i="45"/>
  <c r="C232" i="45" s="1"/>
  <c r="D216" i="45"/>
  <c r="D232" i="45" s="1"/>
  <c r="D211" i="45"/>
  <c r="D208" i="45"/>
  <c r="D207" i="45"/>
  <c r="D206" i="45"/>
  <c r="D205" i="45"/>
  <c r="D204" i="45"/>
  <c r="D194" i="45"/>
  <c r="D190" i="45"/>
  <c r="D185" i="45"/>
  <c r="D179" i="45"/>
  <c r="D175" i="45"/>
  <c r="D174" i="45"/>
  <c r="D173" i="45"/>
  <c r="D168" i="45"/>
  <c r="D160" i="45"/>
  <c r="C160" i="45"/>
  <c r="D157" i="45"/>
  <c r="D152" i="45"/>
  <c r="D147" i="45"/>
  <c r="D142" i="45"/>
  <c r="D136" i="45"/>
  <c r="D132" i="45"/>
  <c r="D119" i="45"/>
  <c r="D16" i="46" s="1"/>
  <c r="D118" i="45"/>
  <c r="C118" i="45"/>
  <c r="D114" i="45"/>
  <c r="D111" i="45"/>
  <c r="D106" i="45"/>
  <c r="D99" i="45"/>
  <c r="D102" i="45" s="1"/>
  <c r="D97" i="45"/>
  <c r="C97" i="45"/>
  <c r="D91" i="45"/>
  <c r="D88" i="45"/>
  <c r="D87" i="45"/>
  <c r="D86" i="45"/>
  <c r="D85" i="45"/>
  <c r="D84" i="45"/>
  <c r="D83" i="45"/>
  <c r="D82" i="45"/>
  <c r="D77" i="45"/>
  <c r="C77" i="45"/>
  <c r="D72" i="45"/>
  <c r="D71" i="45"/>
  <c r="D70" i="45"/>
  <c r="D69" i="45"/>
  <c r="D68" i="45"/>
  <c r="D67" i="45"/>
  <c r="D66" i="45"/>
  <c r="D65" i="45"/>
  <c r="D64" i="45"/>
  <c r="D63" i="45"/>
  <c r="D62" i="45"/>
  <c r="D59" i="45"/>
  <c r="D60" i="45" s="1"/>
  <c r="D13" i="46" s="1"/>
  <c r="D56" i="45"/>
  <c r="C56" i="45"/>
  <c r="D51" i="45"/>
  <c r="D48" i="45"/>
  <c r="D44" i="45"/>
  <c r="C44" i="45"/>
  <c r="D39" i="45"/>
  <c r="D36" i="45"/>
  <c r="C36" i="45"/>
  <c r="D33" i="45"/>
  <c r="D31" i="45"/>
  <c r="D26" i="45"/>
  <c r="D21" i="45"/>
  <c r="D18" i="45"/>
  <c r="D136" i="44"/>
  <c r="C136" i="44"/>
  <c r="E134" i="44"/>
  <c r="E133" i="44"/>
  <c r="E132" i="44"/>
  <c r="E131" i="44"/>
  <c r="E130" i="44"/>
  <c r="E127" i="44"/>
  <c r="E124" i="44"/>
  <c r="D122" i="44"/>
  <c r="D137" i="44" s="1"/>
  <c r="E119" i="44"/>
  <c r="D118" i="44"/>
  <c r="C118" i="44"/>
  <c r="E117" i="44"/>
  <c r="E116" i="44"/>
  <c r="E115" i="44"/>
  <c r="E114" i="44"/>
  <c r="E113" i="44"/>
  <c r="E112" i="44"/>
  <c r="E111" i="44"/>
  <c r="E110" i="44"/>
  <c r="E109" i="44"/>
  <c r="E118" i="44" s="1"/>
  <c r="E108" i="44"/>
  <c r="E107" i="44"/>
  <c r="D107" i="44"/>
  <c r="C107" i="44"/>
  <c r="E106" i="44"/>
  <c r="E105" i="44"/>
  <c r="E104" i="44"/>
  <c r="D104" i="44"/>
  <c r="C104" i="44"/>
  <c r="E103" i="44"/>
  <c r="E102" i="44"/>
  <c r="E101" i="44"/>
  <c r="E100" i="44"/>
  <c r="E99" i="44"/>
  <c r="D98" i="44"/>
  <c r="C98" i="44"/>
  <c r="E97" i="44"/>
  <c r="E96" i="44"/>
  <c r="E95" i="44"/>
  <c r="E94" i="44"/>
  <c r="E93" i="44"/>
  <c r="E92" i="44"/>
  <c r="E91" i="44"/>
  <c r="E98" i="44" s="1"/>
  <c r="E90" i="44"/>
  <c r="E89" i="44"/>
  <c r="E88" i="44"/>
  <c r="E87" i="44"/>
  <c r="E86" i="44"/>
  <c r="D85" i="44"/>
  <c r="C85" i="44"/>
  <c r="E84" i="44"/>
  <c r="E83" i="44"/>
  <c r="E85" i="44" s="1"/>
  <c r="E82" i="44"/>
  <c r="D81" i="44"/>
  <c r="C81" i="44"/>
  <c r="E80" i="44"/>
  <c r="E79" i="44"/>
  <c r="E78" i="44"/>
  <c r="E77" i="44"/>
  <c r="D76" i="44"/>
  <c r="C76" i="44"/>
  <c r="E75" i="44"/>
  <c r="E74" i="44"/>
  <c r="E73" i="44"/>
  <c r="E72" i="44"/>
  <c r="E71" i="44"/>
  <c r="E70" i="44"/>
  <c r="E69" i="44"/>
  <c r="D68" i="44"/>
  <c r="C68" i="44"/>
  <c r="E67" i="44"/>
  <c r="E66" i="44"/>
  <c r="E65" i="44"/>
  <c r="E64" i="44"/>
  <c r="E63" i="44"/>
  <c r="D62" i="44"/>
  <c r="C62" i="44"/>
  <c r="E61" i="44"/>
  <c r="E60" i="44"/>
  <c r="E59" i="44"/>
  <c r="E58" i="44"/>
  <c r="D57" i="44"/>
  <c r="C57" i="44"/>
  <c r="E56" i="44"/>
  <c r="E55" i="44"/>
  <c r="E54" i="44"/>
  <c r="E53" i="44"/>
  <c r="E52" i="44"/>
  <c r="E51" i="44"/>
  <c r="D50" i="44"/>
  <c r="C50" i="44"/>
  <c r="E49" i="44"/>
  <c r="E48" i="44"/>
  <c r="E50" i="44" s="1"/>
  <c r="E47" i="44"/>
  <c r="D46" i="44"/>
  <c r="C46" i="44"/>
  <c r="E45" i="44"/>
  <c r="E44" i="44"/>
  <c r="E43" i="44"/>
  <c r="E42" i="44"/>
  <c r="E46" i="44" s="1"/>
  <c r="E41" i="44"/>
  <c r="D40" i="44"/>
  <c r="C40" i="44"/>
  <c r="E39" i="44"/>
  <c r="E38" i="44"/>
  <c r="E37" i="44"/>
  <c r="E40" i="44" s="1"/>
  <c r="E36" i="44"/>
  <c r="D35" i="44"/>
  <c r="C35" i="44"/>
  <c r="E34" i="44"/>
  <c r="E33" i="44"/>
  <c r="E32" i="44"/>
  <c r="E35" i="44" s="1"/>
  <c r="E31" i="44"/>
  <c r="D30" i="44"/>
  <c r="C30" i="44"/>
  <c r="E29" i="44"/>
  <c r="E28" i="44"/>
  <c r="E27" i="44"/>
  <c r="E26" i="44"/>
  <c r="E30" i="44" s="1"/>
  <c r="E25" i="44"/>
  <c r="E24" i="44"/>
  <c r="D24" i="44"/>
  <c r="D121" i="44" s="1"/>
  <c r="C24" i="44"/>
  <c r="E23" i="44"/>
  <c r="E22" i="44"/>
  <c r="E21" i="44"/>
  <c r="E20" i="44"/>
  <c r="E19" i="44"/>
  <c r="D18" i="44"/>
  <c r="C18" i="44"/>
  <c r="E17" i="44"/>
  <c r="E16" i="44"/>
  <c r="E15" i="44"/>
  <c r="E14" i="44"/>
  <c r="E13" i="44"/>
  <c r="E12" i="44"/>
  <c r="E11" i="44"/>
  <c r="E10" i="44"/>
  <c r="E9" i="44"/>
  <c r="E8" i="44"/>
  <c r="E7" i="44"/>
  <c r="D116" i="43"/>
  <c r="D117" i="43" s="1"/>
  <c r="F105" i="43"/>
  <c r="F116" i="43" s="1"/>
  <c r="D105" i="43"/>
  <c r="E104" i="43"/>
  <c r="E103" i="43"/>
  <c r="E101" i="43"/>
  <c r="E100" i="43"/>
  <c r="E98" i="43"/>
  <c r="E97" i="43"/>
  <c r="E96" i="43"/>
  <c r="E95" i="43"/>
  <c r="F26" i="43"/>
  <c r="F23" i="43"/>
  <c r="F18" i="43"/>
  <c r="E13" i="43"/>
  <c r="D13" i="43"/>
  <c r="D12" i="43"/>
  <c r="E11" i="43"/>
  <c r="F11" i="43" s="1"/>
  <c r="E10" i="43"/>
  <c r="F10" i="43" s="1"/>
  <c r="F9" i="43"/>
  <c r="E9" i="43"/>
  <c r="E12" i="43" s="1"/>
  <c r="F7" i="43"/>
  <c r="E7" i="43"/>
  <c r="D7" i="43"/>
  <c r="F6" i="43"/>
  <c r="E6" i="43"/>
  <c r="E105" i="42"/>
  <c r="E104" i="42"/>
  <c r="E107" i="42" s="1"/>
  <c r="E103" i="42"/>
  <c r="F100" i="42"/>
  <c r="D100" i="42"/>
  <c r="E99" i="42"/>
  <c r="E98" i="42"/>
  <c r="E97" i="42"/>
  <c r="E96" i="42"/>
  <c r="E95" i="42"/>
  <c r="E94" i="42"/>
  <c r="E93" i="42"/>
  <c r="E92" i="42"/>
  <c r="E91" i="42"/>
  <c r="F90" i="42"/>
  <c r="D90" i="42"/>
  <c r="E89" i="42"/>
  <c r="E88" i="42"/>
  <c r="E86" i="42"/>
  <c r="E85" i="42"/>
  <c r="E90" i="42" s="1"/>
  <c r="F82" i="42"/>
  <c r="D82" i="42"/>
  <c r="E81" i="42"/>
  <c r="E80" i="42"/>
  <c r="E79" i="42"/>
  <c r="E78" i="42"/>
  <c r="F76" i="42"/>
  <c r="D76" i="42"/>
  <c r="E75" i="42"/>
  <c r="E76" i="42" s="1"/>
  <c r="F73" i="42"/>
  <c r="D73" i="42"/>
  <c r="E72" i="42"/>
  <c r="E70" i="42"/>
  <c r="E69" i="42"/>
  <c r="E68" i="42"/>
  <c r="E67" i="42"/>
  <c r="E66" i="42"/>
  <c r="E65" i="42"/>
  <c r="E64" i="42"/>
  <c r="E63" i="42"/>
  <c r="E62" i="42"/>
  <c r="F60" i="42"/>
  <c r="D60" i="42"/>
  <c r="E59" i="42"/>
  <c r="E60" i="42" s="1"/>
  <c r="E57" i="42"/>
  <c r="E56" i="42"/>
  <c r="E55" i="42"/>
  <c r="F54" i="42"/>
  <c r="D54" i="42"/>
  <c r="E53" i="42"/>
  <c r="E52" i="42"/>
  <c r="E51" i="42"/>
  <c r="F49" i="42"/>
  <c r="D49" i="42"/>
  <c r="E48" i="42"/>
  <c r="E49" i="42" s="1"/>
  <c r="E46" i="42"/>
  <c r="E45" i="42"/>
  <c r="E44" i="42"/>
  <c r="E43" i="42"/>
  <c r="E42" i="42"/>
  <c r="E41" i="42"/>
  <c r="F40" i="42"/>
  <c r="D40" i="42"/>
  <c r="E39" i="42"/>
  <c r="E40" i="42" s="1"/>
  <c r="F37" i="42"/>
  <c r="F101" i="42" s="1"/>
  <c r="D20" i="8" s="1"/>
  <c r="D37" i="42"/>
  <c r="E36" i="42"/>
  <c r="E37" i="42" s="1"/>
  <c r="E35" i="42"/>
  <c r="E34" i="42"/>
  <c r="E32" i="42"/>
  <c r="E31" i="42"/>
  <c r="E30" i="42"/>
  <c r="E29" i="42"/>
  <c r="E28" i="42"/>
  <c r="F27" i="42"/>
  <c r="D27" i="42"/>
  <c r="E26" i="42"/>
  <c r="E25" i="42"/>
  <c r="E24" i="42"/>
  <c r="E23" i="42"/>
  <c r="E21" i="42"/>
  <c r="E20" i="42"/>
  <c r="E19" i="42"/>
  <c r="F18" i="42"/>
  <c r="D18" i="42"/>
  <c r="E17" i="42"/>
  <c r="E16" i="42"/>
  <c r="E18" i="42" s="1"/>
  <c r="F12" i="42"/>
  <c r="D12" i="42"/>
  <c r="E11" i="42"/>
  <c r="E10" i="42"/>
  <c r="E12" i="42" s="1"/>
  <c r="E9" i="42"/>
  <c r="F7" i="42"/>
  <c r="F13" i="42" s="1"/>
  <c r="C20" i="8" s="1"/>
  <c r="D7" i="42"/>
  <c r="E6" i="42"/>
  <c r="E7" i="42" s="1"/>
  <c r="F136" i="41"/>
  <c r="D136" i="41"/>
  <c r="C136" i="41"/>
  <c r="E135" i="41"/>
  <c r="E134" i="41"/>
  <c r="E133" i="41"/>
  <c r="F129" i="41"/>
  <c r="D129" i="41"/>
  <c r="C129" i="41"/>
  <c r="E128" i="41"/>
  <c r="E127" i="41"/>
  <c r="E126" i="41"/>
  <c r="F124" i="41"/>
  <c r="F130" i="41" s="1"/>
  <c r="D124" i="41"/>
  <c r="D130" i="41" s="1"/>
  <c r="C124" i="41"/>
  <c r="E123" i="41"/>
  <c r="E122" i="41"/>
  <c r="E121" i="41"/>
  <c r="F118" i="41"/>
  <c r="D118" i="41"/>
  <c r="C118" i="41"/>
  <c r="D25" i="39" s="1"/>
  <c r="D24" i="39" s="1"/>
  <c r="E117" i="41"/>
  <c r="E116" i="41"/>
  <c r="E115" i="41"/>
  <c r="E114" i="41"/>
  <c r="E113" i="41"/>
  <c r="E112" i="41"/>
  <c r="E110" i="41"/>
  <c r="E109" i="41"/>
  <c r="E108" i="41"/>
  <c r="E107" i="41"/>
  <c r="E106" i="41"/>
  <c r="C105" i="41"/>
  <c r="E104" i="41"/>
  <c r="E102" i="41"/>
  <c r="E101" i="41"/>
  <c r="D100" i="41"/>
  <c r="D105" i="41" s="1"/>
  <c r="E99" i="41"/>
  <c r="E98" i="41"/>
  <c r="E97" i="41"/>
  <c r="E96" i="41"/>
  <c r="E95" i="41"/>
  <c r="E94" i="41"/>
  <c r="E93" i="41"/>
  <c r="E92" i="41"/>
  <c r="E91" i="41"/>
  <c r="F89" i="41"/>
  <c r="E84" i="41"/>
  <c r="E83" i="41"/>
  <c r="E82" i="41"/>
  <c r="E81" i="41"/>
  <c r="E80" i="41"/>
  <c r="F79" i="41"/>
  <c r="D79" i="41"/>
  <c r="C79" i="41"/>
  <c r="D19" i="39" s="1"/>
  <c r="E78" i="41"/>
  <c r="E77" i="41"/>
  <c r="E76" i="41"/>
  <c r="E75" i="41"/>
  <c r="E74" i="41"/>
  <c r="E73" i="41"/>
  <c r="E72" i="41"/>
  <c r="F68" i="41"/>
  <c r="D68" i="41"/>
  <c r="C68" i="41"/>
  <c r="E67" i="41"/>
  <c r="E66" i="41"/>
  <c r="E65" i="41"/>
  <c r="F63" i="41"/>
  <c r="D63" i="41"/>
  <c r="C63" i="41"/>
  <c r="E62" i="41"/>
  <c r="E63" i="41" s="1"/>
  <c r="F60" i="41"/>
  <c r="D60" i="41"/>
  <c r="C60" i="41"/>
  <c r="E59" i="41"/>
  <c r="E58" i="41"/>
  <c r="F56" i="41"/>
  <c r="D56" i="41"/>
  <c r="C56" i="41"/>
  <c r="E55" i="41"/>
  <c r="E56" i="41" s="1"/>
  <c r="F53" i="41"/>
  <c r="D53" i="41"/>
  <c r="C53" i="41"/>
  <c r="E52" i="41"/>
  <c r="E51" i="41"/>
  <c r="E50" i="41"/>
  <c r="F48" i="41"/>
  <c r="D48" i="41"/>
  <c r="C48" i="41"/>
  <c r="E47" i="41"/>
  <c r="E46" i="41"/>
  <c r="E45" i="41"/>
  <c r="D43" i="41"/>
  <c r="C43" i="41"/>
  <c r="E42" i="41"/>
  <c r="F42" i="41" s="1"/>
  <c r="E41" i="41"/>
  <c r="F41" i="41" s="1"/>
  <c r="E40" i="41"/>
  <c r="F40" i="41" s="1"/>
  <c r="E39" i="41"/>
  <c r="F39" i="41" s="1"/>
  <c r="F37" i="41"/>
  <c r="D37" i="41"/>
  <c r="C37" i="41"/>
  <c r="E36" i="41"/>
  <c r="E35" i="41"/>
  <c r="E34" i="41"/>
  <c r="F32" i="41"/>
  <c r="D32" i="41"/>
  <c r="C32" i="41"/>
  <c r="E31" i="41"/>
  <c r="E30" i="41"/>
  <c r="E29" i="41"/>
  <c r="F27" i="41"/>
  <c r="D27" i="41"/>
  <c r="C27" i="41"/>
  <c r="E26" i="41"/>
  <c r="E25" i="41"/>
  <c r="E24" i="41"/>
  <c r="F22" i="41"/>
  <c r="D22" i="41"/>
  <c r="C22" i="41"/>
  <c r="E21" i="41"/>
  <c r="E20" i="41"/>
  <c r="F18" i="41"/>
  <c r="D18" i="41"/>
  <c r="C18" i="41"/>
  <c r="E17" i="41"/>
  <c r="E16" i="41"/>
  <c r="E18" i="41" s="1"/>
  <c r="D12" i="41"/>
  <c r="C12" i="41"/>
  <c r="E11" i="41"/>
  <c r="F11" i="41" s="1"/>
  <c r="E10" i="41"/>
  <c r="F10" i="41" s="1"/>
  <c r="E9" i="41"/>
  <c r="F9" i="41" s="1"/>
  <c r="D7" i="41"/>
  <c r="D13" i="41" s="1"/>
  <c r="C7" i="41"/>
  <c r="F6" i="41"/>
  <c r="F7" i="41" s="1"/>
  <c r="E6" i="41"/>
  <c r="E7" i="41" s="1"/>
  <c r="F234" i="40"/>
  <c r="D234" i="40"/>
  <c r="F233" i="40"/>
  <c r="E233" i="40"/>
  <c r="D233" i="40"/>
  <c r="D231" i="40"/>
  <c r="E231" i="40" s="1"/>
  <c r="D228" i="40"/>
  <c r="E228" i="40" s="1"/>
  <c r="F228" i="40" s="1"/>
  <c r="D227" i="40"/>
  <c r="E227" i="40" s="1"/>
  <c r="D224" i="40"/>
  <c r="E224" i="40" s="1"/>
  <c r="F222" i="40"/>
  <c r="E222" i="40"/>
  <c r="D222" i="40"/>
  <c r="D214" i="40"/>
  <c r="E214" i="40" s="1"/>
  <c r="F212" i="40"/>
  <c r="D212" i="40"/>
  <c r="E211" i="40"/>
  <c r="E210" i="40"/>
  <c r="E208" i="40"/>
  <c r="E207" i="40"/>
  <c r="E206" i="40"/>
  <c r="E205" i="40"/>
  <c r="E204" i="40"/>
  <c r="E203" i="40"/>
  <c r="E202" i="40"/>
  <c r="E201" i="40"/>
  <c r="E200" i="40"/>
  <c r="E199" i="40"/>
  <c r="E198" i="40"/>
  <c r="F197" i="40"/>
  <c r="D197" i="40"/>
  <c r="E196" i="40"/>
  <c r="E195" i="40"/>
  <c r="E194" i="40"/>
  <c r="E192" i="40"/>
  <c r="E191" i="40"/>
  <c r="E190" i="40"/>
  <c r="E189" i="40"/>
  <c r="E188" i="40"/>
  <c r="F187" i="40"/>
  <c r="D187" i="40"/>
  <c r="E186" i="40"/>
  <c r="E185" i="40"/>
  <c r="E184" i="40"/>
  <c r="E183" i="40"/>
  <c r="E181" i="40"/>
  <c r="E180" i="40"/>
  <c r="E179" i="40"/>
  <c r="E178" i="40"/>
  <c r="E177" i="40"/>
  <c r="E176" i="40"/>
  <c r="E175" i="40"/>
  <c r="E174" i="40"/>
  <c r="E173" i="40"/>
  <c r="E172" i="40"/>
  <c r="E171" i="40"/>
  <c r="E170" i="40"/>
  <c r="E169" i="40"/>
  <c r="E168" i="40"/>
  <c r="E167" i="40"/>
  <c r="E166" i="40"/>
  <c r="E165" i="40"/>
  <c r="E164" i="40"/>
  <c r="E163" i="40"/>
  <c r="E162" i="40"/>
  <c r="E161" i="40"/>
  <c r="E160" i="40"/>
  <c r="E159" i="40"/>
  <c r="E158" i="40"/>
  <c r="E157" i="40"/>
  <c r="E156" i="40"/>
  <c r="E155" i="40"/>
  <c r="E154" i="40"/>
  <c r="E153" i="40"/>
  <c r="E152" i="40"/>
  <c r="E151" i="40"/>
  <c r="E150" i="40"/>
  <c r="E149" i="40"/>
  <c r="E148" i="40"/>
  <c r="E147" i="40"/>
  <c r="E146" i="40"/>
  <c r="E145" i="40"/>
  <c r="F143" i="40"/>
  <c r="D143" i="40"/>
  <c r="E142" i="40"/>
  <c r="E140" i="40"/>
  <c r="E139" i="40"/>
  <c r="E138" i="40"/>
  <c r="F136" i="40"/>
  <c r="D136" i="40"/>
  <c r="E135" i="40"/>
  <c r="E134" i="40"/>
  <c r="E133" i="40"/>
  <c r="E132" i="40"/>
  <c r="F128" i="40"/>
  <c r="D128" i="40"/>
  <c r="E127" i="40"/>
  <c r="E126" i="40"/>
  <c r="F124" i="40"/>
  <c r="D124" i="40"/>
  <c r="E123" i="40"/>
  <c r="E122" i="40"/>
  <c r="E121" i="40"/>
  <c r="E120" i="40"/>
  <c r="E119" i="40"/>
  <c r="F117" i="40"/>
  <c r="D117" i="40"/>
  <c r="E116" i="40"/>
  <c r="E115" i="40"/>
  <c r="E114" i="40"/>
  <c r="E113" i="40"/>
  <c r="F111" i="40"/>
  <c r="D111" i="40"/>
  <c r="E110" i="40"/>
  <c r="E109" i="40"/>
  <c r="D103" i="40"/>
  <c r="E103" i="40" s="1"/>
  <c r="F103" i="40" s="1"/>
  <c r="F104" i="40" s="1"/>
  <c r="D102" i="40"/>
  <c r="E102" i="40" s="1"/>
  <c r="F102" i="40" s="1"/>
  <c r="F100" i="40"/>
  <c r="D100" i="40"/>
  <c r="E99" i="40"/>
  <c r="E98" i="40"/>
  <c r="F97" i="40"/>
  <c r="D97" i="40"/>
  <c r="E96" i="40"/>
  <c r="E95" i="40"/>
  <c r="E94" i="40"/>
  <c r="E93" i="40"/>
  <c r="E92" i="40"/>
  <c r="F90" i="40"/>
  <c r="D90" i="40"/>
  <c r="E89" i="40"/>
  <c r="E88" i="40"/>
  <c r="E87" i="40"/>
  <c r="E86" i="40"/>
  <c r="F84" i="40"/>
  <c r="D84" i="40"/>
  <c r="E83" i="40"/>
  <c r="E82" i="40"/>
  <c r="E81" i="40"/>
  <c r="E80" i="40"/>
  <c r="E79" i="40"/>
  <c r="F77" i="40"/>
  <c r="D77" i="40"/>
  <c r="E76" i="40"/>
  <c r="E77" i="40" s="1"/>
  <c r="F74" i="40"/>
  <c r="E69" i="40"/>
  <c r="E68" i="40"/>
  <c r="E67" i="40"/>
  <c r="F66" i="40"/>
  <c r="D66" i="40"/>
  <c r="E65" i="40"/>
  <c r="E64" i="40"/>
  <c r="F62" i="40"/>
  <c r="E62" i="40"/>
  <c r="E58" i="40"/>
  <c r="E57" i="40"/>
  <c r="E56" i="40"/>
  <c r="E55" i="40"/>
  <c r="E54" i="40"/>
  <c r="E53" i="40"/>
  <c r="E52" i="40"/>
  <c r="E51" i="40"/>
  <c r="E50" i="40"/>
  <c r="E49" i="40"/>
  <c r="E48" i="40"/>
  <c r="E47" i="40"/>
  <c r="F46" i="40"/>
  <c r="D46" i="40"/>
  <c r="E45" i="40"/>
  <c r="E44" i="40"/>
  <c r="E43" i="40"/>
  <c r="E42" i="40"/>
  <c r="E41" i="40"/>
  <c r="F39" i="40"/>
  <c r="D39" i="40"/>
  <c r="E38" i="40"/>
  <c r="E39" i="40" s="1"/>
  <c r="E37" i="40"/>
  <c r="F35" i="40"/>
  <c r="D35" i="40"/>
  <c r="E34" i="40"/>
  <c r="E29" i="40"/>
  <c r="E28" i="40"/>
  <c r="F26" i="40"/>
  <c r="E22" i="40"/>
  <c r="E21" i="40"/>
  <c r="E20" i="40"/>
  <c r="E19" i="40"/>
  <c r="F18" i="40"/>
  <c r="D18" i="40"/>
  <c r="E17" i="40"/>
  <c r="E16" i="40"/>
  <c r="F12" i="40"/>
  <c r="D12" i="40"/>
  <c r="E11" i="40"/>
  <c r="E10" i="40"/>
  <c r="E9" i="40"/>
  <c r="F7" i="40"/>
  <c r="D7" i="40"/>
  <c r="D13" i="40" s="1"/>
  <c r="E6" i="40"/>
  <c r="E7" i="40" s="1"/>
  <c r="E32" i="39"/>
  <c r="F32" i="39" s="1"/>
  <c r="D31" i="39"/>
  <c r="D30" i="39" s="1"/>
  <c r="E29" i="39"/>
  <c r="F29" i="39" s="1"/>
  <c r="E26" i="39"/>
  <c r="F26" i="39" s="1"/>
  <c r="D23" i="39"/>
  <c r="E23" i="39" s="1"/>
  <c r="F23" i="39" s="1"/>
  <c r="D22" i="39"/>
  <c r="E22" i="39" s="1"/>
  <c r="F22" i="39" s="1"/>
  <c r="D20" i="39"/>
  <c r="E20" i="39" s="1"/>
  <c r="F20" i="39" s="1"/>
  <c r="E17" i="39"/>
  <c r="F17" i="39" s="1"/>
  <c r="E28" i="38"/>
  <c r="F28" i="38" s="1"/>
  <c r="D27" i="38"/>
  <c r="D26" i="38" s="1"/>
  <c r="F25" i="38"/>
  <c r="E25" i="38"/>
  <c r="D24" i="38"/>
  <c r="D23" i="38" s="1"/>
  <c r="E23" i="38" s="1"/>
  <c r="F23" i="38" s="1"/>
  <c r="E22" i="38"/>
  <c r="F22" i="38" s="1"/>
  <c r="D21" i="38"/>
  <c r="D20" i="38" s="1"/>
  <c r="F19" i="38"/>
  <c r="E19" i="38"/>
  <c r="D18" i="38"/>
  <c r="D17" i="38" s="1"/>
  <c r="E16" i="38"/>
  <c r="F16" i="38" s="1"/>
  <c r="D16" i="38"/>
  <c r="D15" i="38"/>
  <c r="E15" i="38" s="1"/>
  <c r="F15" i="38" s="1"/>
  <c r="D20" i="37"/>
  <c r="D19" i="37"/>
  <c r="D18" i="37"/>
  <c r="D17" i="37"/>
  <c r="D16" i="37"/>
  <c r="D15" i="37"/>
  <c r="D14" i="37"/>
  <c r="D13" i="37"/>
  <c r="D12" i="37"/>
  <c r="D11" i="37"/>
  <c r="D10" i="37"/>
  <c r="D9" i="37"/>
  <c r="D8" i="37"/>
  <c r="D7" i="37"/>
  <c r="D6" i="37"/>
  <c r="D5" i="37"/>
  <c r="D4" i="37"/>
  <c r="D3" i="37"/>
  <c r="D2" i="37"/>
  <c r="F79" i="36"/>
  <c r="E79" i="36"/>
  <c r="D79" i="36"/>
  <c r="F70" i="36"/>
  <c r="F71" i="36" s="1"/>
  <c r="E70" i="36"/>
  <c r="E71" i="36" s="1"/>
  <c r="E82" i="36" s="1"/>
  <c r="D70" i="36"/>
  <c r="D71" i="36" s="1"/>
  <c r="IS71" i="36" s="1"/>
  <c r="F66" i="36"/>
  <c r="D66" i="36"/>
  <c r="C66" i="36"/>
  <c r="E65" i="36"/>
  <c r="E64" i="36"/>
  <c r="E63" i="36"/>
  <c r="F61" i="36"/>
  <c r="D61" i="36"/>
  <c r="C61" i="36"/>
  <c r="E59" i="36"/>
  <c r="F57" i="36"/>
  <c r="D57" i="36"/>
  <c r="C57" i="36"/>
  <c r="E56" i="36"/>
  <c r="E55" i="36"/>
  <c r="E57" i="36" s="1"/>
  <c r="F53" i="36"/>
  <c r="D53" i="36"/>
  <c r="C53" i="36"/>
  <c r="E52" i="36"/>
  <c r="E51" i="36"/>
  <c r="E50" i="36"/>
  <c r="F48" i="36"/>
  <c r="E48" i="36"/>
  <c r="D48" i="36"/>
  <c r="C48" i="36"/>
  <c r="E47" i="36"/>
  <c r="E46" i="36"/>
  <c r="F44" i="36"/>
  <c r="D44" i="36"/>
  <c r="C44" i="36"/>
  <c r="E43" i="36"/>
  <c r="E42" i="36"/>
  <c r="E41" i="36"/>
  <c r="E44" i="36" s="1"/>
  <c r="F39" i="36"/>
  <c r="D39" i="36"/>
  <c r="C39" i="36"/>
  <c r="E38" i="36"/>
  <c r="E37" i="36"/>
  <c r="E36" i="36"/>
  <c r="E39" i="36" s="1"/>
  <c r="E34" i="36"/>
  <c r="E33" i="36"/>
  <c r="E32" i="36"/>
  <c r="E31" i="36"/>
  <c r="E30" i="36"/>
  <c r="F29" i="36"/>
  <c r="D29" i="36"/>
  <c r="C29" i="36"/>
  <c r="E28" i="36"/>
  <c r="E27" i="36"/>
  <c r="E26" i="36"/>
  <c r="E25" i="36"/>
  <c r="E23" i="36"/>
  <c r="E22" i="36"/>
  <c r="E21" i="36"/>
  <c r="E20" i="36"/>
  <c r="E19" i="36"/>
  <c r="F18" i="36"/>
  <c r="D18" i="36"/>
  <c r="C18" i="36"/>
  <c r="E17" i="36"/>
  <c r="E16" i="36"/>
  <c r="E18" i="36" s="1"/>
  <c r="F12" i="36"/>
  <c r="E12" i="36"/>
  <c r="F7" i="36"/>
  <c r="E7" i="36"/>
  <c r="F24" i="35"/>
  <c r="E24" i="35"/>
  <c r="D23" i="35"/>
  <c r="E23" i="35" s="1"/>
  <c r="F23" i="35" s="1"/>
  <c r="D21" i="35"/>
  <c r="E21" i="35" s="1"/>
  <c r="F21" i="35" s="1"/>
  <c r="D20" i="35"/>
  <c r="D18" i="35"/>
  <c r="E18" i="35" s="1"/>
  <c r="F18" i="35" s="1"/>
  <c r="E17" i="35"/>
  <c r="F17" i="35" s="1"/>
  <c r="D16" i="35"/>
  <c r="D5" i="35" s="1"/>
  <c r="E5" i="35" s="1"/>
  <c r="F5" i="35" s="1"/>
  <c r="E15" i="35"/>
  <c r="F15" i="35" s="1"/>
  <c r="D14" i="35"/>
  <c r="E109" i="34"/>
  <c r="F109" i="34" s="1"/>
  <c r="D109" i="34"/>
  <c r="F108" i="34"/>
  <c r="F110" i="34" s="1"/>
  <c r="E108" i="34"/>
  <c r="E110" i="34" s="1"/>
  <c r="D108" i="34"/>
  <c r="D110" i="34" s="1"/>
  <c r="D107" i="34"/>
  <c r="E107" i="34" s="1"/>
  <c r="F107" i="34" s="1"/>
  <c r="D105" i="34"/>
  <c r="E105" i="34" s="1"/>
  <c r="F105" i="34" s="1"/>
  <c r="D104" i="34"/>
  <c r="E104" i="34" s="1"/>
  <c r="F104" i="34" s="1"/>
  <c r="E103" i="34"/>
  <c r="D103" i="34"/>
  <c r="D95" i="34"/>
  <c r="F90" i="34"/>
  <c r="E90" i="34"/>
  <c r="D90" i="34"/>
  <c r="E89" i="34"/>
  <c r="E88" i="34"/>
  <c r="E87" i="34"/>
  <c r="F85" i="34"/>
  <c r="E85" i="34"/>
  <c r="D85" i="34"/>
  <c r="E84" i="34"/>
  <c r="F82" i="34"/>
  <c r="D82" i="34"/>
  <c r="E81" i="34"/>
  <c r="E80" i="34"/>
  <c r="E79" i="34"/>
  <c r="E78" i="34"/>
  <c r="E77" i="34"/>
  <c r="E76" i="34"/>
  <c r="E75" i="34"/>
  <c r="E74" i="34"/>
  <c r="E73" i="34"/>
  <c r="F71" i="34"/>
  <c r="E71" i="34"/>
  <c r="D71" i="34"/>
  <c r="D92" i="34" s="1"/>
  <c r="D93" i="34" s="1"/>
  <c r="E70" i="34"/>
  <c r="E69" i="34"/>
  <c r="E67" i="34"/>
  <c r="E66" i="34"/>
  <c r="E65" i="34"/>
  <c r="F64" i="34"/>
  <c r="E64" i="34"/>
  <c r="D64" i="34"/>
  <c r="E63" i="34"/>
  <c r="E62" i="34"/>
  <c r="E61" i="34"/>
  <c r="E60" i="34"/>
  <c r="E59" i="34"/>
  <c r="E57" i="34"/>
  <c r="E56" i="34"/>
  <c r="E55" i="34"/>
  <c r="F54" i="34"/>
  <c r="E54" i="34"/>
  <c r="D54" i="34"/>
  <c r="E53" i="34"/>
  <c r="E52" i="34"/>
  <c r="F50" i="34"/>
  <c r="E50" i="34"/>
  <c r="D50" i="34"/>
  <c r="E49" i="34"/>
  <c r="E48" i="34"/>
  <c r="E47" i="34"/>
  <c r="E46" i="34"/>
  <c r="F44" i="34"/>
  <c r="D44" i="34"/>
  <c r="E43" i="34"/>
  <c r="E42" i="34"/>
  <c r="E41" i="34"/>
  <c r="E40" i="34"/>
  <c r="F39" i="34"/>
  <c r="D39" i="34"/>
  <c r="E38" i="34"/>
  <c r="E37" i="34"/>
  <c r="E36" i="34"/>
  <c r="E39" i="34" s="1"/>
  <c r="F34" i="34"/>
  <c r="D34" i="34"/>
  <c r="E33" i="34"/>
  <c r="E32" i="34"/>
  <c r="E31" i="34"/>
  <c r="E30" i="34"/>
  <c r="F28" i="34"/>
  <c r="E28" i="34"/>
  <c r="D28" i="34"/>
  <c r="E27" i="34"/>
  <c r="E26" i="34"/>
  <c r="E25" i="34"/>
  <c r="E24" i="34"/>
  <c r="E23" i="34"/>
  <c r="F21" i="34"/>
  <c r="E21" i="34"/>
  <c r="D21" i="34"/>
  <c r="E20" i="34"/>
  <c r="E19" i="34"/>
  <c r="F17" i="34"/>
  <c r="D17" i="34"/>
  <c r="E16" i="34"/>
  <c r="E17" i="34" s="1"/>
  <c r="D12" i="34"/>
  <c r="D13" i="34" s="1"/>
  <c r="E11" i="34"/>
  <c r="F11" i="34" s="1"/>
  <c r="F10" i="34"/>
  <c r="E10" i="34"/>
  <c r="F9" i="34"/>
  <c r="E9" i="34"/>
  <c r="E12" i="34" s="1"/>
  <c r="E7" i="34"/>
  <c r="D7" i="34"/>
  <c r="E6" i="34"/>
  <c r="F6" i="34" s="1"/>
  <c r="F7" i="34" s="1"/>
  <c r="D20" i="33"/>
  <c r="E20" i="33" s="1"/>
  <c r="F20" i="33" s="1"/>
  <c r="E19" i="33"/>
  <c r="F19" i="33" s="1"/>
  <c r="D19" i="33"/>
  <c r="D18" i="33" s="1"/>
  <c r="E18" i="33" s="1"/>
  <c r="F18" i="33"/>
  <c r="F6" i="33" s="1"/>
  <c r="E17" i="33"/>
  <c r="F17" i="33" s="1"/>
  <c r="D17" i="33"/>
  <c r="F16" i="33"/>
  <c r="D16" i="33"/>
  <c r="E16" i="33" s="1"/>
  <c r="D15" i="33"/>
  <c r="E15" i="33" s="1"/>
  <c r="F15" i="33" s="1"/>
  <c r="F5" i="33" s="1"/>
  <c r="F14" i="33"/>
  <c r="E14" i="33"/>
  <c r="D13" i="33"/>
  <c r="E13" i="33" s="1"/>
  <c r="F13" i="33" s="1"/>
  <c r="E6" i="33"/>
  <c r="D6" i="33"/>
  <c r="E16" i="32"/>
  <c r="F16" i="32" s="1"/>
  <c r="E15" i="32"/>
  <c r="F15" i="32" s="1"/>
  <c r="D15" i="32"/>
  <c r="F14" i="32"/>
  <c r="E14" i="32"/>
  <c r="D14" i="32"/>
  <c r="F13" i="32"/>
  <c r="E13" i="32"/>
  <c r="D13" i="32"/>
  <c r="F12" i="32"/>
  <c r="D12" i="32"/>
  <c r="E12" i="32" s="1"/>
  <c r="D5" i="32"/>
  <c r="E5" i="32" s="1"/>
  <c r="F5" i="32" s="1"/>
  <c r="E88" i="31"/>
  <c r="E87" i="31"/>
  <c r="F74" i="31"/>
  <c r="D74" i="31"/>
  <c r="E73" i="31"/>
  <c r="E72" i="31"/>
  <c r="E71" i="31"/>
  <c r="E70" i="31"/>
  <c r="F68" i="31"/>
  <c r="E68" i="31"/>
  <c r="F63" i="31"/>
  <c r="D63" i="31"/>
  <c r="E62" i="31"/>
  <c r="E63" i="31" s="1"/>
  <c r="F60" i="31"/>
  <c r="D60" i="31"/>
  <c r="E59" i="31"/>
  <c r="E58" i="31"/>
  <c r="E57" i="31"/>
  <c r="E60" i="31" s="1"/>
  <c r="F55" i="31"/>
  <c r="D55" i="31"/>
  <c r="E54" i="31"/>
  <c r="E55" i="31" s="1"/>
  <c r="F52" i="31"/>
  <c r="D52" i="31"/>
  <c r="E51" i="31"/>
  <c r="E50" i="31"/>
  <c r="F48" i="31"/>
  <c r="D48" i="31"/>
  <c r="E47" i="31"/>
  <c r="E46" i="31"/>
  <c r="E45" i="31"/>
  <c r="E44" i="31"/>
  <c r="F42" i="31"/>
  <c r="D42" i="31"/>
  <c r="E41" i="31"/>
  <c r="E42" i="31" s="1"/>
  <c r="F39" i="31"/>
  <c r="D39" i="31"/>
  <c r="E37" i="31"/>
  <c r="E36" i="31"/>
  <c r="F34" i="31"/>
  <c r="D34" i="31"/>
  <c r="E33" i="31"/>
  <c r="E32" i="31"/>
  <c r="E31" i="31"/>
  <c r="F29" i="31"/>
  <c r="D29" i="31"/>
  <c r="E28" i="31"/>
  <c r="E27" i="31"/>
  <c r="E26" i="31"/>
  <c r="E25" i="31"/>
  <c r="E23" i="31"/>
  <c r="E22" i="31"/>
  <c r="E21" i="31"/>
  <c r="E20" i="31"/>
  <c r="E19" i="31"/>
  <c r="F18" i="31"/>
  <c r="D18" i="31"/>
  <c r="E17" i="31"/>
  <c r="E16" i="31"/>
  <c r="F12" i="31"/>
  <c r="D12" i="31"/>
  <c r="E11" i="31"/>
  <c r="E10" i="31"/>
  <c r="E9" i="31"/>
  <c r="F7" i="31"/>
  <c r="F13" i="31" s="1"/>
  <c r="C16" i="8" s="1"/>
  <c r="E7" i="31"/>
  <c r="D7" i="31"/>
  <c r="E6" i="31"/>
  <c r="F80" i="30"/>
  <c r="F81" i="30" s="1"/>
  <c r="E80" i="30"/>
  <c r="D80" i="30"/>
  <c r="E79" i="30"/>
  <c r="E77" i="30"/>
  <c r="E76" i="30"/>
  <c r="E75" i="30"/>
  <c r="F74" i="30"/>
  <c r="D74" i="30"/>
  <c r="D81" i="30" s="1"/>
  <c r="E73" i="30"/>
  <c r="E71" i="30"/>
  <c r="E70" i="30"/>
  <c r="E69" i="30"/>
  <c r="E68" i="30"/>
  <c r="E66" i="30"/>
  <c r="E65" i="30"/>
  <c r="E63" i="30"/>
  <c r="E61" i="30"/>
  <c r="E60" i="30"/>
  <c r="E58" i="30"/>
  <c r="E57" i="30"/>
  <c r="E56" i="30"/>
  <c r="E54" i="30"/>
  <c r="E53" i="30"/>
  <c r="E51" i="30"/>
  <c r="E74" i="30" s="1"/>
  <c r="E50" i="30"/>
  <c r="E47" i="30"/>
  <c r="E46" i="30"/>
  <c r="E45" i="30"/>
  <c r="F44" i="30"/>
  <c r="D44" i="30"/>
  <c r="E43" i="30"/>
  <c r="E44" i="30" s="1"/>
  <c r="E41" i="30"/>
  <c r="E40" i="30"/>
  <c r="E39" i="30"/>
  <c r="E38" i="30"/>
  <c r="E37" i="30"/>
  <c r="F36" i="30"/>
  <c r="E36" i="30"/>
  <c r="D36" i="30"/>
  <c r="E35" i="30"/>
  <c r="E34" i="30"/>
  <c r="F32" i="30"/>
  <c r="D32" i="30"/>
  <c r="E31" i="30"/>
  <c r="E30" i="30"/>
  <c r="E29" i="30"/>
  <c r="F27" i="30"/>
  <c r="D27" i="30"/>
  <c r="E26" i="30"/>
  <c r="E27" i="30" s="1"/>
  <c r="E25" i="30"/>
  <c r="E111" i="29"/>
  <c r="E110" i="29"/>
  <c r="E109" i="29"/>
  <c r="E108" i="29"/>
  <c r="E107" i="29"/>
  <c r="E106" i="29"/>
  <c r="E105" i="29"/>
  <c r="E104" i="29"/>
  <c r="E103" i="29"/>
  <c r="E102" i="29"/>
  <c r="E101" i="29"/>
  <c r="F98" i="29"/>
  <c r="D98" i="29"/>
  <c r="E97" i="29"/>
  <c r="E96" i="29"/>
  <c r="E95" i="29"/>
  <c r="E98" i="29" s="1"/>
  <c r="F93" i="29"/>
  <c r="E93" i="29"/>
  <c r="D93" i="29"/>
  <c r="E92" i="29"/>
  <c r="F90" i="29"/>
  <c r="D90" i="29"/>
  <c r="E89" i="29"/>
  <c r="E88" i="29"/>
  <c r="E87" i="29"/>
  <c r="E86" i="29"/>
  <c r="F84" i="29"/>
  <c r="E84" i="29"/>
  <c r="D84" i="29"/>
  <c r="E83" i="29"/>
  <c r="F82" i="29"/>
  <c r="E82" i="29"/>
  <c r="D82" i="29"/>
  <c r="E81" i="29"/>
  <c r="E80" i="29"/>
  <c r="E79" i="29"/>
  <c r="E78" i="29"/>
  <c r="E77" i="29"/>
  <c r="E76" i="29"/>
  <c r="F74" i="29"/>
  <c r="E74" i="29"/>
  <c r="D74" i="29"/>
  <c r="E73" i="29"/>
  <c r="E72" i="29"/>
  <c r="E71" i="29"/>
  <c r="E70" i="29"/>
  <c r="E69" i="29"/>
  <c r="F67" i="29"/>
  <c r="E67" i="29"/>
  <c r="D67" i="29"/>
  <c r="E66" i="29"/>
  <c r="E65" i="29"/>
  <c r="E64" i="29"/>
  <c r="E63" i="29"/>
  <c r="E61" i="29"/>
  <c r="D61" i="29"/>
  <c r="D99" i="29" s="1"/>
  <c r="D100" i="29" s="1"/>
  <c r="E60" i="29"/>
  <c r="F60" i="29" s="1"/>
  <c r="F61" i="29" s="1"/>
  <c r="F58" i="29"/>
  <c r="D58" i="29"/>
  <c r="E57" i="29"/>
  <c r="E56" i="29"/>
  <c r="E55" i="29"/>
  <c r="D53" i="29"/>
  <c r="F52" i="29"/>
  <c r="E52" i="29"/>
  <c r="F51" i="29"/>
  <c r="E51" i="29"/>
  <c r="E53" i="29" s="1"/>
  <c r="F50" i="29"/>
  <c r="F53" i="29" s="1"/>
  <c r="E50" i="29"/>
  <c r="F48" i="29"/>
  <c r="E48" i="29"/>
  <c r="D48" i="29"/>
  <c r="E47" i="29"/>
  <c r="E45" i="29"/>
  <c r="E44" i="29"/>
  <c r="E43" i="29"/>
  <c r="F42" i="29"/>
  <c r="D42" i="29"/>
  <c r="E41" i="29"/>
  <c r="E40" i="29"/>
  <c r="E42" i="29" s="1"/>
  <c r="F38" i="29"/>
  <c r="E38" i="29"/>
  <c r="D38" i="29"/>
  <c r="E37" i="29"/>
  <c r="E36" i="29"/>
  <c r="E35" i="29"/>
  <c r="F33" i="29"/>
  <c r="D33" i="29"/>
  <c r="E32" i="29"/>
  <c r="E33" i="29" s="1"/>
  <c r="E31" i="29"/>
  <c r="E30" i="29"/>
  <c r="E29" i="29"/>
  <c r="E27" i="29"/>
  <c r="E26" i="29"/>
  <c r="E25" i="29"/>
  <c r="F24" i="29"/>
  <c r="E24" i="29"/>
  <c r="D24" i="29"/>
  <c r="E23" i="29"/>
  <c r="E22" i="29"/>
  <c r="D19" i="29"/>
  <c r="E18" i="29"/>
  <c r="E19" i="29" s="1"/>
  <c r="D18" i="29"/>
  <c r="F17" i="29"/>
  <c r="E17" i="29"/>
  <c r="F16" i="29"/>
  <c r="E16" i="29"/>
  <c r="E15" i="29"/>
  <c r="F15" i="29" s="1"/>
  <c r="F14" i="29"/>
  <c r="E14" i="29"/>
  <c r="F13" i="29"/>
  <c r="E13" i="29"/>
  <c r="F12" i="29"/>
  <c r="E12" i="29"/>
  <c r="E11" i="29"/>
  <c r="F11" i="29" s="1"/>
  <c r="F10" i="29"/>
  <c r="F18" i="29" s="1"/>
  <c r="F19" i="29" s="1"/>
  <c r="E10" i="29"/>
  <c r="F8" i="29"/>
  <c r="E8" i="29"/>
  <c r="D8" i="29"/>
  <c r="E7" i="29"/>
  <c r="F91" i="28"/>
  <c r="D91" i="28"/>
  <c r="E90" i="28"/>
  <c r="F88" i="28"/>
  <c r="D88" i="28"/>
  <c r="E87" i="28"/>
  <c r="E86" i="28"/>
  <c r="E85" i="28"/>
  <c r="E84" i="28"/>
  <c r="E83" i="28"/>
  <c r="F80" i="28"/>
  <c r="E80" i="28"/>
  <c r="D80" i="28"/>
  <c r="F78" i="28"/>
  <c r="E78" i="28"/>
  <c r="D78" i="28"/>
  <c r="F75" i="28"/>
  <c r="D75" i="28"/>
  <c r="E74" i="28"/>
  <c r="E75" i="28" s="1"/>
  <c r="F72" i="28"/>
  <c r="D72" i="28"/>
  <c r="E71" i="28"/>
  <c r="E72" i="28" s="1"/>
  <c r="F69" i="28"/>
  <c r="D69" i="28"/>
  <c r="E68" i="28"/>
  <c r="E67" i="28"/>
  <c r="E66" i="28"/>
  <c r="F64" i="28"/>
  <c r="D64" i="28"/>
  <c r="E63" i="28"/>
  <c r="E62" i="28"/>
  <c r="E61" i="28"/>
  <c r="E59" i="28"/>
  <c r="E58" i="28"/>
  <c r="E57" i="28"/>
  <c r="F56" i="28"/>
  <c r="D56" i="28"/>
  <c r="E55" i="28"/>
  <c r="E54" i="28"/>
  <c r="E53" i="28"/>
  <c r="F51" i="28"/>
  <c r="D51" i="28"/>
  <c r="E50" i="28"/>
  <c r="E49" i="28"/>
  <c r="E48" i="28"/>
  <c r="E46" i="28"/>
  <c r="E45" i="28"/>
  <c r="E43" i="28"/>
  <c r="E42" i="28"/>
  <c r="E41" i="28"/>
  <c r="E39" i="28"/>
  <c r="E38" i="28"/>
  <c r="E37" i="28"/>
  <c r="F36" i="28"/>
  <c r="D36" i="28"/>
  <c r="E35" i="28"/>
  <c r="E34" i="28"/>
  <c r="E33" i="28"/>
  <c r="F31" i="28"/>
  <c r="D31" i="28"/>
  <c r="E30" i="28"/>
  <c r="E29" i="28"/>
  <c r="E28" i="28"/>
  <c r="F26" i="28"/>
  <c r="D26" i="28"/>
  <c r="E25" i="28"/>
  <c r="E24" i="28"/>
  <c r="E23" i="28"/>
  <c r="F21" i="28"/>
  <c r="D21" i="28"/>
  <c r="E20" i="28"/>
  <c r="E19" i="28"/>
  <c r="F17" i="28"/>
  <c r="D17" i="28"/>
  <c r="E16" i="28"/>
  <c r="E17" i="28" s="1"/>
  <c r="F12" i="28"/>
  <c r="D12" i="28"/>
  <c r="E11" i="28"/>
  <c r="E10" i="28"/>
  <c r="E9" i="28"/>
  <c r="E12" i="28" s="1"/>
  <c r="D7" i="28"/>
  <c r="E6" i="28"/>
  <c r="E7" i="28" s="1"/>
  <c r="D20" i="27"/>
  <c r="F19" i="27"/>
  <c r="E19" i="27"/>
  <c r="D17" i="27"/>
  <c r="F16" i="27"/>
  <c r="E16" i="27"/>
  <c r="E14" i="27"/>
  <c r="F14" i="27" s="1"/>
  <c r="D13" i="27"/>
  <c r="D12" i="27" s="1"/>
  <c r="D24" i="26"/>
  <c r="D23" i="26"/>
  <c r="E23" i="26" s="1"/>
  <c r="F23" i="26" s="1"/>
  <c r="D21" i="26"/>
  <c r="F20" i="26"/>
  <c r="E20" i="26"/>
  <c r="D18" i="26"/>
  <c r="E18" i="26" s="1"/>
  <c r="F18" i="26" s="1"/>
  <c r="D17" i="26"/>
  <c r="E17" i="26" s="1"/>
  <c r="F17" i="26" s="1"/>
  <c r="E15" i="26"/>
  <c r="F15" i="26" s="1"/>
  <c r="F14" i="26"/>
  <c r="D14" i="26"/>
  <c r="E14" i="26" s="1"/>
  <c r="C6" i="26"/>
  <c r="F143" i="25"/>
  <c r="D143" i="25"/>
  <c r="E142" i="25"/>
  <c r="E141" i="25"/>
  <c r="E140" i="25"/>
  <c r="E139" i="25"/>
  <c r="E138" i="25"/>
  <c r="E137" i="25"/>
  <c r="E136" i="25"/>
  <c r="E135" i="25"/>
  <c r="E134" i="25"/>
  <c r="E133" i="25"/>
  <c r="E132" i="25"/>
  <c r="E131" i="25"/>
  <c r="E130" i="25"/>
  <c r="E129" i="25"/>
  <c r="E143" i="25" s="1"/>
  <c r="E127" i="25"/>
  <c r="E126" i="25"/>
  <c r="E125" i="25"/>
  <c r="E124" i="25"/>
  <c r="F123" i="25"/>
  <c r="D123" i="25"/>
  <c r="E122" i="25"/>
  <c r="E121" i="25"/>
  <c r="E120" i="25"/>
  <c r="E119" i="25"/>
  <c r="E118" i="25"/>
  <c r="E117" i="25"/>
  <c r="E116" i="25"/>
  <c r="E115" i="25"/>
  <c r="E114" i="25"/>
  <c r="E113" i="25"/>
  <c r="E112" i="25"/>
  <c r="E111" i="25"/>
  <c r="E110" i="25"/>
  <c r="E107" i="25"/>
  <c r="E106" i="25"/>
  <c r="E105" i="25"/>
  <c r="E104" i="25"/>
  <c r="F103" i="25"/>
  <c r="D103" i="25"/>
  <c r="E102" i="25"/>
  <c r="E101" i="25"/>
  <c r="E100" i="25"/>
  <c r="E99" i="25"/>
  <c r="E98" i="25"/>
  <c r="E97" i="25"/>
  <c r="E96" i="25"/>
  <c r="E95" i="25"/>
  <c r="E94" i="25"/>
  <c r="E93" i="25"/>
  <c r="E92" i="25"/>
  <c r="E91" i="25"/>
  <c r="E90" i="25"/>
  <c r="E103" i="25" s="1"/>
  <c r="F86" i="25"/>
  <c r="E86" i="25"/>
  <c r="D86" i="25"/>
  <c r="F82" i="25"/>
  <c r="D82" i="25"/>
  <c r="E81" i="25"/>
  <c r="E82" i="25" s="1"/>
  <c r="E79" i="25"/>
  <c r="E78" i="25"/>
  <c r="E77" i="25"/>
  <c r="E76" i="25"/>
  <c r="E75" i="25"/>
  <c r="E74" i="25"/>
  <c r="E73" i="25"/>
  <c r="E72" i="25"/>
  <c r="F71" i="25"/>
  <c r="E71" i="25"/>
  <c r="D71" i="25"/>
  <c r="E70" i="25"/>
  <c r="F68" i="25"/>
  <c r="D68" i="25"/>
  <c r="E67" i="25"/>
  <c r="E68" i="25" s="1"/>
  <c r="E66" i="25"/>
  <c r="F64" i="25"/>
  <c r="E64" i="25"/>
  <c r="D64" i="25"/>
  <c r="E63" i="25"/>
  <c r="E62" i="25"/>
  <c r="E61" i="25"/>
  <c r="E60" i="25"/>
  <c r="F58" i="25"/>
  <c r="E58" i="25"/>
  <c r="D58" i="25"/>
  <c r="E57" i="25"/>
  <c r="E56" i="25"/>
  <c r="F54" i="25"/>
  <c r="D54" i="25"/>
  <c r="E53" i="25"/>
  <c r="E52" i="25"/>
  <c r="E51" i="25"/>
  <c r="E50" i="25"/>
  <c r="F48" i="25"/>
  <c r="D48" i="25"/>
  <c r="E47" i="25"/>
  <c r="E46" i="25"/>
  <c r="E45" i="25"/>
  <c r="E48" i="25" s="1"/>
  <c r="F43" i="25"/>
  <c r="D43" i="25"/>
  <c r="E42" i="25"/>
  <c r="E41" i="25"/>
  <c r="E40" i="25"/>
  <c r="E39" i="25"/>
  <c r="E38" i="25"/>
  <c r="E37" i="25"/>
  <c r="E36" i="25"/>
  <c r="E43" i="25" s="1"/>
  <c r="F34" i="25"/>
  <c r="D34" i="25"/>
  <c r="E33" i="25"/>
  <c r="E32" i="25"/>
  <c r="E31" i="25"/>
  <c r="E34" i="25" s="1"/>
  <c r="F29" i="25"/>
  <c r="E29" i="25"/>
  <c r="D29" i="25"/>
  <c r="E28" i="25"/>
  <c r="E27" i="25"/>
  <c r="E26" i="25"/>
  <c r="F24" i="25"/>
  <c r="E24" i="25"/>
  <c r="D24" i="25"/>
  <c r="E23" i="25"/>
  <c r="E22" i="25"/>
  <c r="F20" i="25"/>
  <c r="D20" i="25"/>
  <c r="E19" i="25"/>
  <c r="E18" i="25"/>
  <c r="E20" i="25" s="1"/>
  <c r="D14" i="25"/>
  <c r="D15" i="25" s="1"/>
  <c r="E13" i="25"/>
  <c r="F13" i="25" s="1"/>
  <c r="E12" i="25"/>
  <c r="F12" i="25" s="1"/>
  <c r="E11" i="25"/>
  <c r="F11" i="25" s="1"/>
  <c r="E10" i="25"/>
  <c r="F10" i="25" s="1"/>
  <c r="E9" i="25"/>
  <c r="F7" i="25"/>
  <c r="E7" i="25"/>
  <c r="D7" i="25"/>
  <c r="F6" i="25"/>
  <c r="E6" i="25"/>
  <c r="E100" i="24"/>
  <c r="D100" i="24"/>
  <c r="F99" i="24"/>
  <c r="F96" i="24"/>
  <c r="F93" i="24"/>
  <c r="F89" i="24"/>
  <c r="F100" i="24" s="1"/>
  <c r="F82" i="24"/>
  <c r="D82" i="24"/>
  <c r="E81" i="24"/>
  <c r="E80" i="24"/>
  <c r="E79" i="24"/>
  <c r="F77" i="24"/>
  <c r="D77" i="24"/>
  <c r="E76" i="24"/>
  <c r="E75" i="24"/>
  <c r="E74" i="24"/>
  <c r="E73" i="24"/>
  <c r="F71" i="24"/>
  <c r="D71" i="24"/>
  <c r="E70" i="24"/>
  <c r="E64" i="24"/>
  <c r="E63" i="24"/>
  <c r="E62" i="24"/>
  <c r="E61" i="24"/>
  <c r="E60" i="24"/>
  <c r="E59" i="24"/>
  <c r="E58" i="24"/>
  <c r="F56" i="24"/>
  <c r="D56" i="24"/>
  <c r="E55" i="24"/>
  <c r="E56" i="24" s="1"/>
  <c r="F53" i="24"/>
  <c r="D53" i="24"/>
  <c r="E52" i="24"/>
  <c r="E51" i="24"/>
  <c r="E50" i="24"/>
  <c r="F48" i="24"/>
  <c r="D48" i="24"/>
  <c r="E47" i="24"/>
  <c r="E46" i="24"/>
  <c r="F44" i="24"/>
  <c r="D44" i="24"/>
  <c r="E43" i="24"/>
  <c r="E42" i="24"/>
  <c r="E41" i="24"/>
  <c r="E40" i="24"/>
  <c r="E39" i="24"/>
  <c r="E38" i="24"/>
  <c r="F36" i="24"/>
  <c r="D36" i="24"/>
  <c r="E35" i="24"/>
  <c r="E34" i="24"/>
  <c r="F32" i="24"/>
  <c r="D32" i="24"/>
  <c r="E31" i="24"/>
  <c r="E30" i="24"/>
  <c r="E29" i="24"/>
  <c r="F27" i="24"/>
  <c r="D27" i="24"/>
  <c r="E26" i="24"/>
  <c r="E25" i="24"/>
  <c r="E24" i="24"/>
  <c r="F22" i="24"/>
  <c r="D22" i="24"/>
  <c r="E21" i="24"/>
  <c r="E20" i="24"/>
  <c r="F18" i="24"/>
  <c r="D18" i="24"/>
  <c r="C18" i="24"/>
  <c r="C83" i="24" s="1"/>
  <c r="C102" i="24" s="1"/>
  <c r="C11" i="10" s="1"/>
  <c r="E17" i="24"/>
  <c r="E16" i="24"/>
  <c r="F12" i="24"/>
  <c r="D12" i="24"/>
  <c r="E11" i="24"/>
  <c r="E10" i="24"/>
  <c r="E9" i="24"/>
  <c r="F7" i="24"/>
  <c r="D7" i="24"/>
  <c r="E6" i="24"/>
  <c r="E7" i="24" s="1"/>
  <c r="D8" i="23"/>
  <c r="D9" i="23" s="1"/>
  <c r="C8" i="23"/>
  <c r="C9" i="23" s="1"/>
  <c r="D7" i="23"/>
  <c r="C7" i="23"/>
  <c r="D52" i="22"/>
  <c r="D51" i="22"/>
  <c r="E51" i="22" s="1"/>
  <c r="F51" i="22" s="1"/>
  <c r="D49" i="22"/>
  <c r="E49" i="22" s="1"/>
  <c r="F49" i="22" s="1"/>
  <c r="D48" i="22"/>
  <c r="E48" i="22" s="1"/>
  <c r="F48" i="22" s="1"/>
  <c r="F46" i="22"/>
  <c r="E46" i="22"/>
  <c r="D45" i="22"/>
  <c r="E45" i="22" s="1"/>
  <c r="F45" i="22" s="1"/>
  <c r="D43" i="22"/>
  <c r="E43" i="22" s="1"/>
  <c r="F43" i="22" s="1"/>
  <c r="D42" i="22"/>
  <c r="E42" i="22" s="1"/>
  <c r="F42" i="22" s="1"/>
  <c r="D40" i="22"/>
  <c r="E40" i="22" s="1"/>
  <c r="F40" i="22" s="1"/>
  <c r="D39" i="22"/>
  <c r="D37" i="22"/>
  <c r="E37" i="22" s="1"/>
  <c r="F37" i="22" s="1"/>
  <c r="D36" i="22"/>
  <c r="D34" i="22"/>
  <c r="E34" i="22" s="1"/>
  <c r="F34" i="22" s="1"/>
  <c r="D33" i="22"/>
  <c r="E33" i="22" s="1"/>
  <c r="F33" i="22" s="1"/>
  <c r="D31" i="22"/>
  <c r="E31" i="22" s="1"/>
  <c r="F31" i="22" s="1"/>
  <c r="F30" i="22"/>
  <c r="E30" i="22"/>
  <c r="D30" i="22"/>
  <c r="D29" i="22"/>
  <c r="E28" i="22"/>
  <c r="F28" i="22" s="1"/>
  <c r="D28" i="22"/>
  <c r="D27" i="22"/>
  <c r="E27" i="22" s="1"/>
  <c r="F27" i="22" s="1"/>
  <c r="E25" i="22"/>
  <c r="F25" i="22" s="1"/>
  <c r="D25" i="22"/>
  <c r="D23" i="22" s="1"/>
  <c r="E24" i="22"/>
  <c r="F24" i="22" s="1"/>
  <c r="D24" i="22"/>
  <c r="F22" i="22"/>
  <c r="E22" i="22"/>
  <c r="E21" i="22"/>
  <c r="F21" i="22" s="1"/>
  <c r="D21" i="22"/>
  <c r="D20" i="22"/>
  <c r="F165" i="21"/>
  <c r="D165" i="21"/>
  <c r="E164" i="21"/>
  <c r="E163" i="21"/>
  <c r="E162" i="21"/>
  <c r="E161" i="21"/>
  <c r="E160" i="21"/>
  <c r="F158" i="21"/>
  <c r="D158" i="21"/>
  <c r="E157" i="21"/>
  <c r="E156" i="21"/>
  <c r="E155" i="21"/>
  <c r="E154" i="21"/>
  <c r="E152" i="21"/>
  <c r="E151" i="21"/>
  <c r="E150" i="21"/>
  <c r="F149" i="21"/>
  <c r="D149" i="21"/>
  <c r="E148" i="21"/>
  <c r="E147" i="21"/>
  <c r="E146" i="21"/>
  <c r="E145" i="21"/>
  <c r="E144" i="21"/>
  <c r="E142" i="21"/>
  <c r="E141" i="21"/>
  <c r="E140" i="21"/>
  <c r="F139" i="21"/>
  <c r="D139" i="21"/>
  <c r="E138" i="21"/>
  <c r="E137" i="21"/>
  <c r="E136" i="21"/>
  <c r="E135" i="21"/>
  <c r="E134" i="21"/>
  <c r="E133" i="21"/>
  <c r="E131" i="21"/>
  <c r="E130" i="21"/>
  <c r="E129" i="21"/>
  <c r="F128" i="21"/>
  <c r="D128" i="21"/>
  <c r="E127" i="21"/>
  <c r="E126" i="21"/>
  <c r="E125" i="21"/>
  <c r="E124" i="21"/>
  <c r="E123" i="21"/>
  <c r="E122" i="21"/>
  <c r="E121" i="21"/>
  <c r="F119" i="21"/>
  <c r="D119" i="21"/>
  <c r="E118" i="21"/>
  <c r="E117" i="21"/>
  <c r="E116" i="21"/>
  <c r="E115" i="21"/>
  <c r="E114" i="21"/>
  <c r="E113" i="21"/>
  <c r="E111" i="21"/>
  <c r="E110" i="21"/>
  <c r="E109" i="21"/>
  <c r="F108" i="21"/>
  <c r="D108" i="21"/>
  <c r="E107" i="21"/>
  <c r="E106" i="21"/>
  <c r="E105" i="21"/>
  <c r="E104" i="21"/>
  <c r="E103" i="21"/>
  <c r="E102" i="21"/>
  <c r="E101" i="21"/>
  <c r="E100" i="21"/>
  <c r="E99" i="21"/>
  <c r="E98" i="21"/>
  <c r="E97" i="21"/>
  <c r="E96" i="21"/>
  <c r="E95" i="21"/>
  <c r="E94" i="21"/>
  <c r="E93" i="21"/>
  <c r="E92" i="21"/>
  <c r="E91" i="21"/>
  <c r="E90" i="21"/>
  <c r="E89" i="21"/>
  <c r="E88" i="21"/>
  <c r="E87" i="21"/>
  <c r="E86" i="21"/>
  <c r="E85" i="21"/>
  <c r="E83" i="21"/>
  <c r="E82" i="21"/>
  <c r="E81" i="21"/>
  <c r="E80" i="21"/>
  <c r="E79" i="21"/>
  <c r="E78" i="21"/>
  <c r="E77" i="21"/>
  <c r="E76" i="21"/>
  <c r="E75" i="21"/>
  <c r="E74" i="21"/>
  <c r="F71" i="21"/>
  <c r="D71" i="21"/>
  <c r="E70" i="21"/>
  <c r="E71" i="21" s="1"/>
  <c r="F68" i="21"/>
  <c r="D68" i="21"/>
  <c r="E67" i="21"/>
  <c r="E66" i="21"/>
  <c r="E65" i="21"/>
  <c r="E64" i="21"/>
  <c r="F62" i="21"/>
  <c r="D62" i="21"/>
  <c r="E61" i="21"/>
  <c r="E62" i="21" s="1"/>
  <c r="F59" i="21"/>
  <c r="D59" i="21"/>
  <c r="E58" i="21"/>
  <c r="E57" i="21"/>
  <c r="E56" i="21"/>
  <c r="F54" i="21"/>
  <c r="D54" i="21"/>
  <c r="E53" i="21"/>
  <c r="E52" i="21"/>
  <c r="F50" i="21"/>
  <c r="D50" i="21"/>
  <c r="E49" i="21"/>
  <c r="E48" i="21"/>
  <c r="F46" i="21"/>
  <c r="D46" i="21"/>
  <c r="E45" i="21"/>
  <c r="E44" i="21"/>
  <c r="E43" i="21"/>
  <c r="F41" i="21"/>
  <c r="D41" i="21"/>
  <c r="E40" i="21"/>
  <c r="E39" i="21"/>
  <c r="E38" i="21"/>
  <c r="E37" i="21"/>
  <c r="D35" i="21"/>
  <c r="E34" i="21"/>
  <c r="E33" i="21"/>
  <c r="E32" i="21"/>
  <c r="F30" i="21"/>
  <c r="D30" i="21"/>
  <c r="E29" i="21"/>
  <c r="E28" i="21"/>
  <c r="E27" i="21"/>
  <c r="F25" i="21"/>
  <c r="D25" i="21"/>
  <c r="E24" i="21"/>
  <c r="E23" i="21"/>
  <c r="F21" i="21"/>
  <c r="D21" i="21"/>
  <c r="E20" i="21"/>
  <c r="E19" i="21"/>
  <c r="D15" i="21"/>
  <c r="E14" i="21"/>
  <c r="F14" i="21" s="1"/>
  <c r="E13" i="21"/>
  <c r="F13" i="21" s="1"/>
  <c r="E12" i="21"/>
  <c r="F12" i="21" s="1"/>
  <c r="E11" i="21"/>
  <c r="F11" i="21" s="1"/>
  <c r="E10" i="21"/>
  <c r="D8" i="21"/>
  <c r="E7" i="21"/>
  <c r="F7" i="21" s="1"/>
  <c r="F8" i="21" s="1"/>
  <c r="D20" i="20"/>
  <c r="E20" i="20" s="1"/>
  <c r="F20" i="20" s="1"/>
  <c r="D19" i="20"/>
  <c r="E19" i="20" s="1"/>
  <c r="F19" i="20" s="1"/>
  <c r="E17" i="20"/>
  <c r="F17" i="20" s="1"/>
  <c r="D16" i="20"/>
  <c r="D15" i="20" s="1"/>
  <c r="E14" i="20"/>
  <c r="F14" i="20" s="1"/>
  <c r="D13" i="20"/>
  <c r="E13" i="20" s="1"/>
  <c r="F13" i="20" s="1"/>
  <c r="E168" i="19"/>
  <c r="F141" i="19"/>
  <c r="D141" i="19"/>
  <c r="C141" i="19"/>
  <c r="E140" i="19"/>
  <c r="E139" i="19"/>
  <c r="E138" i="19"/>
  <c r="E137" i="19"/>
  <c r="E136" i="19"/>
  <c r="E135" i="19"/>
  <c r="E134" i="19"/>
  <c r="E133" i="19"/>
  <c r="E131" i="19"/>
  <c r="E130" i="19"/>
  <c r="E129" i="19"/>
  <c r="E127" i="19"/>
  <c r="E126" i="19"/>
  <c r="E125" i="19"/>
  <c r="E124" i="19"/>
  <c r="E123" i="19"/>
  <c r="E121" i="19"/>
  <c r="E119" i="19"/>
  <c r="E118" i="19"/>
  <c r="E117" i="19"/>
  <c r="E116" i="19"/>
  <c r="E114" i="19"/>
  <c r="E113" i="19"/>
  <c r="E112" i="19"/>
  <c r="E111" i="19"/>
  <c r="E110" i="19"/>
  <c r="F107" i="19"/>
  <c r="D107" i="19"/>
  <c r="C107" i="19"/>
  <c r="E106" i="19"/>
  <c r="E104" i="19"/>
  <c r="E103" i="19"/>
  <c r="E102" i="19"/>
  <c r="E98" i="19"/>
  <c r="E95" i="19"/>
  <c r="E94" i="19"/>
  <c r="E93" i="19"/>
  <c r="E92" i="19"/>
  <c r="E91" i="19"/>
  <c r="E90" i="19"/>
  <c r="E89" i="19"/>
  <c r="E88" i="19"/>
  <c r="E87" i="19"/>
  <c r="E86" i="19"/>
  <c r="E85" i="19"/>
  <c r="E84" i="19"/>
  <c r="F82" i="19"/>
  <c r="D82" i="19"/>
  <c r="C82" i="19"/>
  <c r="E81" i="19"/>
  <c r="E79" i="19"/>
  <c r="E75" i="19"/>
  <c r="E74" i="19"/>
  <c r="E73" i="19"/>
  <c r="E71" i="19"/>
  <c r="E69" i="19"/>
  <c r="E67" i="19"/>
  <c r="E66" i="19"/>
  <c r="E65" i="19"/>
  <c r="E63" i="19"/>
  <c r="E62" i="19"/>
  <c r="E61" i="19"/>
  <c r="E60" i="19"/>
  <c r="E59" i="19"/>
  <c r="E57" i="19"/>
  <c r="E56" i="19"/>
  <c r="E55" i="19"/>
  <c r="E54" i="19"/>
  <c r="E53" i="19"/>
  <c r="D49" i="19"/>
  <c r="E49" i="19" s="1"/>
  <c r="F49" i="19" s="1"/>
  <c r="D48" i="19"/>
  <c r="E48" i="19" s="1"/>
  <c r="F48" i="19" s="1"/>
  <c r="D47" i="19"/>
  <c r="E47" i="19" s="1"/>
  <c r="F47" i="19" s="1"/>
  <c r="D46" i="19"/>
  <c r="E46" i="19" s="1"/>
  <c r="F46" i="19" s="1"/>
  <c r="D45" i="19"/>
  <c r="E45" i="19" s="1"/>
  <c r="F45" i="19" s="1"/>
  <c r="D44" i="19"/>
  <c r="E44" i="19" s="1"/>
  <c r="F44" i="19" s="1"/>
  <c r="F43" i="19"/>
  <c r="F50" i="19" s="1"/>
  <c r="D43" i="19"/>
  <c r="D50" i="19" s="1"/>
  <c r="C43" i="19"/>
  <c r="C50" i="19" s="1"/>
  <c r="E42" i="19"/>
  <c r="E41" i="19"/>
  <c r="E40" i="19"/>
  <c r="E39" i="19"/>
  <c r="E38" i="19"/>
  <c r="E34" i="19"/>
  <c r="E33" i="19"/>
  <c r="E31" i="19"/>
  <c r="E30" i="19"/>
  <c r="E29" i="19"/>
  <c r="E28" i="19"/>
  <c r="E27" i="19"/>
  <c r="E26" i="19"/>
  <c r="E24" i="19"/>
  <c r="E22" i="19"/>
  <c r="E20" i="19"/>
  <c r="E19" i="19"/>
  <c r="E18" i="19"/>
  <c r="F13" i="19"/>
  <c r="D13" i="19"/>
  <c r="C13" i="19"/>
  <c r="E12" i="19"/>
  <c r="E11" i="19"/>
  <c r="E10" i="19"/>
  <c r="E9" i="19"/>
  <c r="F7" i="19"/>
  <c r="D7" i="19"/>
  <c r="C7" i="19"/>
  <c r="E6" i="19"/>
  <c r="E7" i="19" s="1"/>
  <c r="F216" i="18"/>
  <c r="F217" i="18" s="1"/>
  <c r="D216" i="18"/>
  <c r="E215" i="18"/>
  <c r="E216" i="18" s="1"/>
  <c r="F213" i="18"/>
  <c r="D213" i="18"/>
  <c r="E212" i="18"/>
  <c r="E211" i="18"/>
  <c r="E210" i="18"/>
  <c r="F208" i="18"/>
  <c r="E208" i="18"/>
  <c r="E207" i="18"/>
  <c r="E206" i="18"/>
  <c r="F205" i="18"/>
  <c r="D205" i="18"/>
  <c r="E204" i="18"/>
  <c r="E203" i="18"/>
  <c r="E202" i="18"/>
  <c r="E201" i="18"/>
  <c r="F197" i="18"/>
  <c r="D197" i="18"/>
  <c r="E196" i="18"/>
  <c r="E197" i="18" s="1"/>
  <c r="F194" i="18"/>
  <c r="D194" i="18"/>
  <c r="E193" i="18"/>
  <c r="E194" i="18" s="1"/>
  <c r="F191" i="18"/>
  <c r="D191" i="18"/>
  <c r="E190" i="18"/>
  <c r="E191" i="18" s="1"/>
  <c r="F188" i="18"/>
  <c r="D188" i="18"/>
  <c r="E186" i="18"/>
  <c r="E185" i="18"/>
  <c r="E184" i="18"/>
  <c r="F182" i="18"/>
  <c r="D182" i="18"/>
  <c r="E181" i="18"/>
  <c r="E180" i="18"/>
  <c r="F178" i="18"/>
  <c r="E178" i="18"/>
  <c r="E176" i="18"/>
  <c r="F175" i="18"/>
  <c r="D175" i="18"/>
  <c r="E174" i="18"/>
  <c r="E173" i="18"/>
  <c r="E172" i="18"/>
  <c r="E171" i="18"/>
  <c r="F169" i="18"/>
  <c r="D169" i="18"/>
  <c r="E168" i="18"/>
  <c r="E167" i="18"/>
  <c r="F165" i="18"/>
  <c r="D165" i="18"/>
  <c r="E164" i="18"/>
  <c r="E163" i="18"/>
  <c r="E162" i="18"/>
  <c r="E161" i="18"/>
  <c r="F159" i="18"/>
  <c r="D159" i="18"/>
  <c r="E158" i="18"/>
  <c r="E159" i="18" s="1"/>
  <c r="E157" i="18"/>
  <c r="F154" i="18"/>
  <c r="D154" i="18"/>
  <c r="E152" i="18"/>
  <c r="F150" i="18"/>
  <c r="D150" i="18"/>
  <c r="E149" i="18"/>
  <c r="E148" i="18"/>
  <c r="E147" i="18"/>
  <c r="F145" i="18"/>
  <c r="D145" i="18"/>
  <c r="E144" i="18"/>
  <c r="E143" i="18"/>
  <c r="F141" i="18"/>
  <c r="D141" i="18"/>
  <c r="C141" i="18"/>
  <c r="C155" i="18" s="1"/>
  <c r="E140" i="18"/>
  <c r="E139" i="18"/>
  <c r="E138" i="18"/>
  <c r="E137" i="18"/>
  <c r="E136" i="18"/>
  <c r="F134" i="18"/>
  <c r="D134" i="18"/>
  <c r="E133" i="18"/>
  <c r="E132" i="18"/>
  <c r="F130" i="18"/>
  <c r="D130" i="18"/>
  <c r="E129" i="18"/>
  <c r="E128" i="18"/>
  <c r="E127" i="18"/>
  <c r="F125" i="18"/>
  <c r="E125" i="18"/>
  <c r="E124" i="18"/>
  <c r="E123" i="18"/>
  <c r="D122" i="18"/>
  <c r="F121" i="18"/>
  <c r="D121" i="18"/>
  <c r="E120" i="18"/>
  <c r="F118" i="18"/>
  <c r="E118" i="18"/>
  <c r="F115" i="18"/>
  <c r="D115" i="18"/>
  <c r="E114" i="18"/>
  <c r="E113" i="18"/>
  <c r="E112" i="18"/>
  <c r="F110" i="18"/>
  <c r="D110" i="18"/>
  <c r="E109" i="18"/>
  <c r="E108" i="18"/>
  <c r="F106" i="18"/>
  <c r="E106" i="18"/>
  <c r="E105" i="18"/>
  <c r="E104" i="18"/>
  <c r="E103" i="18"/>
  <c r="E102" i="18"/>
  <c r="F101" i="18"/>
  <c r="E100" i="18"/>
  <c r="F98" i="18"/>
  <c r="D98" i="18"/>
  <c r="E97" i="18"/>
  <c r="E96" i="18"/>
  <c r="E94" i="18"/>
  <c r="E93" i="18"/>
  <c r="F91" i="18"/>
  <c r="D91" i="18"/>
  <c r="E90" i="18"/>
  <c r="E91" i="18" s="1"/>
  <c r="F85" i="18"/>
  <c r="D85" i="18"/>
  <c r="E84" i="18"/>
  <c r="E85" i="18" s="1"/>
  <c r="F82" i="18"/>
  <c r="D82" i="18"/>
  <c r="E81" i="18"/>
  <c r="E80" i="18"/>
  <c r="F78" i="18"/>
  <c r="D78" i="18"/>
  <c r="E77" i="18"/>
  <c r="E76" i="18"/>
  <c r="E75" i="18"/>
  <c r="E74" i="18"/>
  <c r="E73" i="18"/>
  <c r="E72" i="18"/>
  <c r="F70" i="18"/>
  <c r="D70" i="18"/>
  <c r="E69" i="18"/>
  <c r="E70" i="18" s="1"/>
  <c r="F67" i="18"/>
  <c r="D67" i="18"/>
  <c r="E66" i="18"/>
  <c r="E65" i="18"/>
  <c r="E64" i="18"/>
  <c r="F62" i="18"/>
  <c r="F57" i="18"/>
  <c r="D57" i="18"/>
  <c r="E56" i="18"/>
  <c r="E57" i="18" s="1"/>
  <c r="F54" i="18"/>
  <c r="D54" i="18"/>
  <c r="E52" i="18"/>
  <c r="E51" i="18"/>
  <c r="E50" i="18"/>
  <c r="F48" i="18"/>
  <c r="D48" i="18"/>
  <c r="E47" i="18"/>
  <c r="E46" i="18"/>
  <c r="E44" i="18"/>
  <c r="E43" i="18"/>
  <c r="E42" i="18"/>
  <c r="E41" i="18"/>
  <c r="E40" i="18"/>
  <c r="F39" i="18"/>
  <c r="D39" i="18"/>
  <c r="E38" i="18"/>
  <c r="E37" i="18"/>
  <c r="E36" i="18"/>
  <c r="F34" i="18"/>
  <c r="D34" i="18"/>
  <c r="E33" i="18"/>
  <c r="E32" i="18"/>
  <c r="F30" i="18"/>
  <c r="D30" i="18"/>
  <c r="C30" i="18"/>
  <c r="E29" i="18"/>
  <c r="E28" i="18"/>
  <c r="E27" i="18"/>
  <c r="F25" i="18"/>
  <c r="D25" i="18"/>
  <c r="C25" i="18"/>
  <c r="E24" i="18"/>
  <c r="E25" i="18" s="1"/>
  <c r="E23" i="18"/>
  <c r="F21" i="18"/>
  <c r="D21" i="18"/>
  <c r="C21" i="18"/>
  <c r="E20" i="18"/>
  <c r="E19" i="18"/>
  <c r="F15" i="18"/>
  <c r="D15" i="18"/>
  <c r="C15" i="18"/>
  <c r="E13" i="18"/>
  <c r="E12" i="18"/>
  <c r="E11" i="18"/>
  <c r="E10" i="18"/>
  <c r="E9" i="18"/>
  <c r="F7" i="18"/>
  <c r="D7" i="18"/>
  <c r="C7" i="18"/>
  <c r="E6" i="18"/>
  <c r="E7" i="18" s="1"/>
  <c r="F108" i="17"/>
  <c r="F109" i="17" s="1"/>
  <c r="D108" i="17"/>
  <c r="D109" i="17" s="1"/>
  <c r="F106" i="17"/>
  <c r="D106" i="17"/>
  <c r="E105" i="17"/>
  <c r="E104" i="17"/>
  <c r="E103" i="17"/>
  <c r="E102" i="17"/>
  <c r="E101" i="17"/>
  <c r="E100" i="17"/>
  <c r="E99" i="17"/>
  <c r="E98" i="17"/>
  <c r="E97" i="17"/>
  <c r="E96" i="17"/>
  <c r="E94" i="17"/>
  <c r="E93" i="17"/>
  <c r="E92" i="17"/>
  <c r="E91" i="17"/>
  <c r="E90" i="17"/>
  <c r="E89" i="17"/>
  <c r="E88" i="17"/>
  <c r="F87" i="17"/>
  <c r="D87" i="17"/>
  <c r="E86" i="17"/>
  <c r="E85" i="17"/>
  <c r="E84" i="17"/>
  <c r="E83" i="17"/>
  <c r="E82" i="17"/>
  <c r="E81" i="17"/>
  <c r="E80" i="17"/>
  <c r="E79" i="17"/>
  <c r="E78" i="17"/>
  <c r="E77" i="17"/>
  <c r="E76" i="17"/>
  <c r="E75" i="17"/>
  <c r="F73" i="17"/>
  <c r="D73" i="17"/>
  <c r="E72" i="17"/>
  <c r="E71" i="17"/>
  <c r="E70" i="17"/>
  <c r="E69" i="17"/>
  <c r="E68" i="17"/>
  <c r="E67" i="17"/>
  <c r="E66" i="17"/>
  <c r="E65" i="17"/>
  <c r="E64" i="17"/>
  <c r="E63" i="17"/>
  <c r="E62" i="17"/>
  <c r="F58" i="17"/>
  <c r="E58" i="17"/>
  <c r="D58" i="17"/>
  <c r="F52" i="17"/>
  <c r="E52" i="17"/>
  <c r="D52" i="17"/>
  <c r="F45" i="17"/>
  <c r="D45" i="17"/>
  <c r="E44" i="17"/>
  <c r="E43" i="17"/>
  <c r="E42" i="17"/>
  <c r="F40" i="17"/>
  <c r="D40" i="17"/>
  <c r="E38" i="17"/>
  <c r="E37" i="17"/>
  <c r="E36" i="17"/>
  <c r="E34" i="17"/>
  <c r="E33" i="17"/>
  <c r="E32" i="17"/>
  <c r="F31" i="17"/>
  <c r="D31" i="17"/>
  <c r="E30" i="17"/>
  <c r="E29" i="17"/>
  <c r="E28" i="17"/>
  <c r="F26" i="17"/>
  <c r="D26" i="17"/>
  <c r="E25" i="17"/>
  <c r="E24" i="17"/>
  <c r="E23" i="17"/>
  <c r="F12" i="17"/>
  <c r="D12" i="17"/>
  <c r="E11" i="17"/>
  <c r="E10" i="17"/>
  <c r="E9" i="17"/>
  <c r="F7" i="17"/>
  <c r="D7" i="17"/>
  <c r="E6" i="17"/>
  <c r="E7" i="17" s="1"/>
  <c r="D48" i="16"/>
  <c r="E48" i="16" s="1"/>
  <c r="F48" i="16" s="1"/>
  <c r="D47" i="16"/>
  <c r="E47" i="16" s="1"/>
  <c r="F45" i="16"/>
  <c r="E45" i="16"/>
  <c r="F42" i="16"/>
  <c r="E42" i="16"/>
  <c r="D39" i="16"/>
  <c r="E39" i="16" s="1"/>
  <c r="F39" i="16" s="1"/>
  <c r="D38" i="16"/>
  <c r="E38" i="16" s="1"/>
  <c r="F38" i="16" s="1"/>
  <c r="E36" i="16"/>
  <c r="F36" i="16" s="1"/>
  <c r="D35" i="16"/>
  <c r="E35" i="16" s="1"/>
  <c r="F35" i="16" s="1"/>
  <c r="E33" i="16"/>
  <c r="F33" i="16" s="1"/>
  <c r="D32" i="16"/>
  <c r="D31" i="16" s="1"/>
  <c r="E31" i="16" s="1"/>
  <c r="F31" i="16" s="1"/>
  <c r="E30" i="16"/>
  <c r="F30" i="16" s="1"/>
  <c r="E27" i="16"/>
  <c r="F27" i="16" s="1"/>
  <c r="D24" i="16"/>
  <c r="E24" i="16" s="1"/>
  <c r="F24" i="16" s="1"/>
  <c r="F21" i="16"/>
  <c r="E21" i="16"/>
  <c r="F146" i="15"/>
  <c r="E146" i="15"/>
  <c r="D146" i="15"/>
  <c r="C146" i="15"/>
  <c r="E145" i="15"/>
  <c r="E144" i="15"/>
  <c r="E143" i="15"/>
  <c r="E142" i="15"/>
  <c r="E141" i="15"/>
  <c r="F139" i="15"/>
  <c r="D139" i="15"/>
  <c r="C139" i="15"/>
  <c r="D41" i="16" s="1"/>
  <c r="E138" i="15"/>
  <c r="E137" i="15"/>
  <c r="E136" i="15"/>
  <c r="E135" i="15"/>
  <c r="E139" i="15" s="1"/>
  <c r="F132" i="15"/>
  <c r="D132" i="15"/>
  <c r="C132" i="15"/>
  <c r="D29" i="16" s="1"/>
  <c r="E29" i="16" s="1"/>
  <c r="F29" i="16" s="1"/>
  <c r="E131" i="15"/>
  <c r="E130" i="15"/>
  <c r="E129" i="15"/>
  <c r="E128" i="15"/>
  <c r="E127" i="15"/>
  <c r="E126" i="15"/>
  <c r="E125" i="15"/>
  <c r="E124" i="15"/>
  <c r="F122" i="15"/>
  <c r="D122" i="15"/>
  <c r="C122" i="15"/>
  <c r="D26" i="16" s="1"/>
  <c r="E26" i="16" s="1"/>
  <c r="F26" i="16" s="1"/>
  <c r="E121" i="15"/>
  <c r="E120" i="15"/>
  <c r="E119" i="15"/>
  <c r="E118" i="15"/>
  <c r="E117" i="15"/>
  <c r="E116" i="15"/>
  <c r="E115" i="15"/>
  <c r="E114" i="15"/>
  <c r="E113" i="15"/>
  <c r="E112" i="15"/>
  <c r="E110" i="15"/>
  <c r="E109" i="15"/>
  <c r="E149" i="15" s="1"/>
  <c r="E108" i="15"/>
  <c r="E107" i="15"/>
  <c r="E106" i="15"/>
  <c r="E105" i="15"/>
  <c r="E104" i="15"/>
  <c r="F103" i="15"/>
  <c r="D103" i="15"/>
  <c r="C103" i="15"/>
  <c r="D23" i="16" s="1"/>
  <c r="E102" i="15"/>
  <c r="E100" i="15"/>
  <c r="E99" i="15"/>
  <c r="E98" i="15"/>
  <c r="E97" i="15"/>
  <c r="E96" i="15"/>
  <c r="E95" i="15"/>
  <c r="E94" i="15"/>
  <c r="F89" i="15"/>
  <c r="D89" i="15"/>
  <c r="C89" i="15"/>
  <c r="E88" i="15"/>
  <c r="E89" i="15" s="1"/>
  <c r="E86" i="15"/>
  <c r="E85" i="15"/>
  <c r="E84" i="15"/>
  <c r="F83" i="15"/>
  <c r="D83" i="15"/>
  <c r="C83" i="15"/>
  <c r="E82" i="15"/>
  <c r="E81" i="15"/>
  <c r="E80" i="15"/>
  <c r="E79" i="15"/>
  <c r="E78" i="15"/>
  <c r="E77" i="15"/>
  <c r="E76" i="15"/>
  <c r="E75" i="15"/>
  <c r="E74" i="15"/>
  <c r="E73" i="15"/>
  <c r="E72" i="15"/>
  <c r="E70" i="15"/>
  <c r="F68" i="15"/>
  <c r="D68" i="15"/>
  <c r="C68" i="15"/>
  <c r="E67" i="15"/>
  <c r="E66" i="15"/>
  <c r="E65" i="15"/>
  <c r="E64" i="15"/>
  <c r="E63" i="15"/>
  <c r="E62" i="15"/>
  <c r="F60" i="15"/>
  <c r="D60" i="15"/>
  <c r="C60" i="15"/>
  <c r="E59" i="15"/>
  <c r="E57" i="15"/>
  <c r="F55" i="15"/>
  <c r="D55" i="15"/>
  <c r="C55" i="15"/>
  <c r="E54" i="15"/>
  <c r="E52" i="15"/>
  <c r="E51" i="15"/>
  <c r="E50" i="15"/>
  <c r="E48" i="15"/>
  <c r="E47" i="15"/>
  <c r="E46" i="15"/>
  <c r="F45" i="15"/>
  <c r="D45" i="15"/>
  <c r="C45" i="15"/>
  <c r="E44" i="15"/>
  <c r="E43" i="15"/>
  <c r="E41" i="15"/>
  <c r="E40" i="15"/>
  <c r="E39" i="15"/>
  <c r="E38" i="15"/>
  <c r="E37" i="15"/>
  <c r="E36" i="15"/>
  <c r="E35" i="15"/>
  <c r="E34" i="15"/>
  <c r="E33" i="15"/>
  <c r="E32" i="15"/>
  <c r="E31" i="15"/>
  <c r="E30" i="15"/>
  <c r="E29" i="15"/>
  <c r="E28" i="15"/>
  <c r="F27" i="15"/>
  <c r="D27" i="15"/>
  <c r="C27" i="15"/>
  <c r="E26" i="15"/>
  <c r="E25" i="15"/>
  <c r="E24" i="15"/>
  <c r="E22" i="15"/>
  <c r="E21" i="15"/>
  <c r="E20" i="15"/>
  <c r="E19" i="15"/>
  <c r="E18" i="15"/>
  <c r="E17" i="15"/>
  <c r="F14" i="15"/>
  <c r="D14" i="15"/>
  <c r="C14" i="15"/>
  <c r="E13" i="15"/>
  <c r="E12" i="15"/>
  <c r="E11" i="15"/>
  <c r="E10" i="15"/>
  <c r="F8" i="15"/>
  <c r="D8" i="15"/>
  <c r="D15" i="15" s="1"/>
  <c r="C8" i="15"/>
  <c r="E7" i="15"/>
  <c r="E8" i="15" s="1"/>
  <c r="F66" i="14"/>
  <c r="E66" i="14"/>
  <c r="D66" i="14"/>
  <c r="F60" i="14"/>
  <c r="D60" i="14"/>
  <c r="C60" i="14"/>
  <c r="E59" i="14"/>
  <c r="E58" i="14"/>
  <c r="E60" i="14" s="1"/>
  <c r="F56" i="14"/>
  <c r="D56" i="14"/>
  <c r="C56" i="14"/>
  <c r="E55" i="14"/>
  <c r="E54" i="14"/>
  <c r="E53" i="14"/>
  <c r="F51" i="14"/>
  <c r="D51" i="14"/>
  <c r="C51" i="14"/>
  <c r="E50" i="14"/>
  <c r="E51" i="14" s="1"/>
  <c r="F48" i="14"/>
  <c r="D48" i="14"/>
  <c r="C48" i="14"/>
  <c r="E47" i="14"/>
  <c r="E46" i="14"/>
  <c r="E45" i="14"/>
  <c r="E44" i="14"/>
  <c r="E42" i="14"/>
  <c r="E41" i="14"/>
  <c r="E40" i="14"/>
  <c r="F39" i="14"/>
  <c r="D39" i="14"/>
  <c r="C39" i="14"/>
  <c r="E38" i="14"/>
  <c r="E37" i="14"/>
  <c r="F35" i="14"/>
  <c r="D35" i="14"/>
  <c r="C35" i="14"/>
  <c r="E34" i="14"/>
  <c r="E33" i="14"/>
  <c r="E32" i="14"/>
  <c r="E31" i="14"/>
  <c r="F29" i="14"/>
  <c r="D29" i="14"/>
  <c r="C29" i="14"/>
  <c r="E28" i="14"/>
  <c r="E29" i="14" s="1"/>
  <c r="F26" i="14"/>
  <c r="D26" i="14"/>
  <c r="C26" i="14"/>
  <c r="E25" i="14"/>
  <c r="E24" i="14"/>
  <c r="E23" i="14"/>
  <c r="E21" i="14"/>
  <c r="E20" i="14"/>
  <c r="E19" i="14"/>
  <c r="E18" i="14"/>
  <c r="F17" i="14"/>
  <c r="D17" i="14"/>
  <c r="C17" i="14"/>
  <c r="E16" i="14"/>
  <c r="E15" i="14"/>
  <c r="E14" i="14"/>
  <c r="E17" i="14" s="1"/>
  <c r="F12" i="14"/>
  <c r="D12" i="14"/>
  <c r="C12" i="14"/>
  <c r="E11" i="14"/>
  <c r="E12" i="14" s="1"/>
  <c r="E10" i="14"/>
  <c r="F8" i="14"/>
  <c r="D8" i="14"/>
  <c r="C8" i="14"/>
  <c r="E7" i="14"/>
  <c r="E6" i="14"/>
  <c r="E8" i="14" s="1"/>
  <c r="E40" i="13"/>
  <c r="F40" i="13" s="1"/>
  <c r="E37" i="13"/>
  <c r="F37" i="13" s="1"/>
  <c r="E34" i="13"/>
  <c r="F34" i="13" s="1"/>
  <c r="E31" i="13"/>
  <c r="F31" i="13" s="1"/>
  <c r="E28" i="13"/>
  <c r="F28" i="13" s="1"/>
  <c r="E25" i="13"/>
  <c r="F25" i="13" s="1"/>
  <c r="E22" i="13"/>
  <c r="F22" i="13" s="1"/>
  <c r="D19" i="13"/>
  <c r="E19" i="13" s="1"/>
  <c r="F19" i="13" s="1"/>
  <c r="F192" i="12"/>
  <c r="D192" i="12"/>
  <c r="C192" i="12"/>
  <c r="D39" i="13" s="1"/>
  <c r="E39" i="13" s="1"/>
  <c r="F39" i="13" s="1"/>
  <c r="E191" i="12"/>
  <c r="E190" i="12"/>
  <c r="E189" i="12"/>
  <c r="E188" i="12"/>
  <c r="E187" i="12"/>
  <c r="E185" i="12"/>
  <c r="E184" i="12"/>
  <c r="E183" i="12"/>
  <c r="E182" i="12"/>
  <c r="E181" i="12"/>
  <c r="E180" i="12"/>
  <c r="E179" i="12"/>
  <c r="E178" i="12"/>
  <c r="E177" i="12"/>
  <c r="E176" i="12"/>
  <c r="E175" i="12"/>
  <c r="E174" i="12"/>
  <c r="E173" i="12"/>
  <c r="E172" i="12"/>
  <c r="E171" i="12"/>
  <c r="E170" i="12"/>
  <c r="E169" i="12"/>
  <c r="E168" i="12"/>
  <c r="E167" i="12"/>
  <c r="E166" i="12"/>
  <c r="F165" i="12"/>
  <c r="D165" i="12"/>
  <c r="C165" i="12"/>
  <c r="D33" i="13" s="1"/>
  <c r="E33" i="13" s="1"/>
  <c r="F33" i="13" s="1"/>
  <c r="E164" i="12"/>
  <c r="E163" i="12"/>
  <c r="E162" i="12"/>
  <c r="F160" i="12"/>
  <c r="D160" i="12"/>
  <c r="C160" i="12"/>
  <c r="D30" i="13" s="1"/>
  <c r="E30" i="13" s="1"/>
  <c r="F30" i="13" s="1"/>
  <c r="E159" i="12"/>
  <c r="E158" i="12"/>
  <c r="E157" i="12"/>
  <c r="E156" i="12"/>
  <c r="E155" i="12"/>
  <c r="E154" i="12"/>
  <c r="E153" i="12"/>
  <c r="F151" i="12"/>
  <c r="D151" i="12"/>
  <c r="C151" i="12"/>
  <c r="D27" i="13" s="1"/>
  <c r="E27" i="13" s="1"/>
  <c r="F27" i="13" s="1"/>
  <c r="E150" i="12"/>
  <c r="E149" i="12"/>
  <c r="E148" i="12"/>
  <c r="E147" i="12"/>
  <c r="E146" i="12"/>
  <c r="E145" i="12"/>
  <c r="E144" i="12"/>
  <c r="E143" i="12"/>
  <c r="E142" i="12"/>
  <c r="E141" i="12"/>
  <c r="F139" i="12"/>
  <c r="D139" i="12"/>
  <c r="C139" i="12"/>
  <c r="D24" i="13" s="1"/>
  <c r="E24" i="13" s="1"/>
  <c r="F24" i="13" s="1"/>
  <c r="E138" i="12"/>
  <c r="E135" i="12"/>
  <c r="E134" i="12"/>
  <c r="E132" i="12"/>
  <c r="E131" i="12"/>
  <c r="E130" i="12"/>
  <c r="E129" i="12"/>
  <c r="E127" i="12"/>
  <c r="E125" i="12"/>
  <c r="E124" i="12"/>
  <c r="E123" i="12"/>
  <c r="E120" i="12"/>
  <c r="E119" i="12"/>
  <c r="E118" i="12"/>
  <c r="E116" i="12"/>
  <c r="F112" i="12"/>
  <c r="D112" i="12"/>
  <c r="C112" i="12"/>
  <c r="D21" i="13" s="1"/>
  <c r="D20" i="13" s="1"/>
  <c r="E111" i="12"/>
  <c r="E110" i="12"/>
  <c r="E109" i="12"/>
  <c r="E108" i="12"/>
  <c r="E107" i="12"/>
  <c r="E106" i="12"/>
  <c r="E105" i="12"/>
  <c r="E104" i="12"/>
  <c r="E103" i="12"/>
  <c r="E102" i="12"/>
  <c r="E101" i="12"/>
  <c r="E100" i="12"/>
  <c r="E98" i="12"/>
  <c r="E97" i="12"/>
  <c r="E195" i="12" s="1"/>
  <c r="E96" i="12"/>
  <c r="E95" i="12"/>
  <c r="E94" i="12"/>
  <c r="E93" i="12"/>
  <c r="E92" i="12"/>
  <c r="F89" i="12"/>
  <c r="D89" i="12"/>
  <c r="C89" i="12"/>
  <c r="E88" i="12"/>
  <c r="E87" i="12"/>
  <c r="F85" i="12"/>
  <c r="D85" i="12"/>
  <c r="C85" i="12"/>
  <c r="E84" i="12"/>
  <c r="E85" i="12" s="1"/>
  <c r="F82" i="12"/>
  <c r="D82" i="12"/>
  <c r="C82" i="12"/>
  <c r="E81" i="12"/>
  <c r="E80" i="12"/>
  <c r="E79" i="12"/>
  <c r="E78" i="12"/>
  <c r="E77" i="12"/>
  <c r="E76" i="12"/>
  <c r="E73" i="12"/>
  <c r="E72" i="12"/>
  <c r="F70" i="12"/>
  <c r="D70" i="12"/>
  <c r="C70" i="12"/>
  <c r="E69" i="12"/>
  <c r="E70" i="12" s="1"/>
  <c r="E67" i="12"/>
  <c r="E66" i="12"/>
  <c r="E65" i="12"/>
  <c r="E64" i="12"/>
  <c r="F63" i="12"/>
  <c r="D63" i="12"/>
  <c r="C63" i="12"/>
  <c r="E62" i="12"/>
  <c r="E61" i="12"/>
  <c r="E60" i="12"/>
  <c r="F58" i="12"/>
  <c r="D58" i="12"/>
  <c r="C58" i="12"/>
  <c r="E57" i="12"/>
  <c r="E56" i="12"/>
  <c r="E55" i="12"/>
  <c r="E54" i="12"/>
  <c r="F52" i="12"/>
  <c r="D52" i="12"/>
  <c r="C52" i="12"/>
  <c r="E51" i="12"/>
  <c r="E50" i="12"/>
  <c r="E49" i="12"/>
  <c r="E48" i="12"/>
  <c r="E47" i="12"/>
  <c r="F45" i="12"/>
  <c r="D45" i="12"/>
  <c r="C45" i="12"/>
  <c r="E44" i="12"/>
  <c r="E45" i="12" s="1"/>
  <c r="F42" i="12"/>
  <c r="D42" i="12"/>
  <c r="C42" i="12"/>
  <c r="E41" i="12"/>
  <c r="E40" i="12"/>
  <c r="E39" i="12"/>
  <c r="F37" i="12"/>
  <c r="D37" i="12"/>
  <c r="C37" i="12"/>
  <c r="E36" i="12"/>
  <c r="E35" i="12"/>
  <c r="E34" i="12"/>
  <c r="E33" i="12"/>
  <c r="F31" i="12"/>
  <c r="D31" i="12"/>
  <c r="C31" i="12"/>
  <c r="E30" i="12"/>
  <c r="E29" i="12"/>
  <c r="E28" i="12"/>
  <c r="E27" i="12"/>
  <c r="F25" i="12"/>
  <c r="D25" i="12"/>
  <c r="C25" i="12"/>
  <c r="E24" i="12"/>
  <c r="E23" i="12"/>
  <c r="F21" i="12"/>
  <c r="D21" i="12"/>
  <c r="C21" i="12"/>
  <c r="E20" i="12"/>
  <c r="E19" i="12"/>
  <c r="D15" i="12"/>
  <c r="C15" i="12"/>
  <c r="E14" i="12"/>
  <c r="F14" i="12" s="1"/>
  <c r="E13" i="12"/>
  <c r="F13" i="12" s="1"/>
  <c r="E12" i="12"/>
  <c r="F12" i="12" s="1"/>
  <c r="E11" i="12"/>
  <c r="F11" i="12" s="1"/>
  <c r="E10" i="12"/>
  <c r="F10" i="12" s="1"/>
  <c r="E9" i="12"/>
  <c r="F9" i="12" s="1"/>
  <c r="E8" i="12"/>
  <c r="F8" i="12" s="1"/>
  <c r="D7" i="12"/>
  <c r="C7" i="12"/>
  <c r="E6" i="12"/>
  <c r="F6" i="12" s="1"/>
  <c r="F7" i="12" s="1"/>
  <c r="E1768" i="11"/>
  <c r="E1770" i="11" s="1"/>
  <c r="D1768" i="11"/>
  <c r="G1767" i="11"/>
  <c r="D22" i="9" s="1"/>
  <c r="F21" i="8" s="1"/>
  <c r="E1767" i="11"/>
  <c r="D1767" i="11"/>
  <c r="F1766" i="11"/>
  <c r="F1764" i="11"/>
  <c r="F1763" i="11"/>
  <c r="F1762" i="11"/>
  <c r="F1761" i="11"/>
  <c r="F1760" i="11"/>
  <c r="F1759" i="11"/>
  <c r="F1758" i="11"/>
  <c r="F1757" i="11"/>
  <c r="F1756" i="11"/>
  <c r="F1755" i="11"/>
  <c r="F1754" i="11"/>
  <c r="F1753" i="11"/>
  <c r="F1752" i="11"/>
  <c r="F1751" i="11"/>
  <c r="F1750" i="11"/>
  <c r="F1749" i="11"/>
  <c r="F1748" i="11"/>
  <c r="F1747" i="11"/>
  <c r="F1746" i="11"/>
  <c r="F1745" i="11"/>
  <c r="G1742" i="11"/>
  <c r="E1742" i="11"/>
  <c r="D1742" i="11"/>
  <c r="F1741" i="11"/>
  <c r="F1740" i="11"/>
  <c r="F1739" i="11"/>
  <c r="F1738" i="11"/>
  <c r="F1737" i="11"/>
  <c r="F1736" i="11"/>
  <c r="F1735" i="11"/>
  <c r="F1734" i="11"/>
  <c r="F1733" i="11"/>
  <c r="F1732" i="11"/>
  <c r="F1731" i="11"/>
  <c r="F1730" i="11"/>
  <c r="F1729" i="11"/>
  <c r="F1728" i="11"/>
  <c r="F1727" i="11"/>
  <c r="F1726" i="11"/>
  <c r="F1725" i="11"/>
  <c r="F1724" i="11"/>
  <c r="F1723" i="11"/>
  <c r="F1722" i="11"/>
  <c r="F1721" i="11"/>
  <c r="F1720" i="11"/>
  <c r="F1719" i="11"/>
  <c r="F1718" i="11"/>
  <c r="F1717" i="11"/>
  <c r="F1716" i="11"/>
  <c r="F1715" i="11"/>
  <c r="F1714" i="11"/>
  <c r="F1713" i="11"/>
  <c r="F1712" i="11"/>
  <c r="F1711" i="11"/>
  <c r="F1710" i="11"/>
  <c r="G1707" i="11"/>
  <c r="D1707" i="11"/>
  <c r="F1699" i="11"/>
  <c r="F1698" i="11"/>
  <c r="F1697" i="11"/>
  <c r="F1696" i="11"/>
  <c r="F1695" i="11"/>
  <c r="F1694" i="11"/>
  <c r="F1693" i="11"/>
  <c r="F1692" i="11"/>
  <c r="F1691" i="11"/>
  <c r="F1690" i="11"/>
  <c r="F1689" i="11"/>
  <c r="F1688" i="11"/>
  <c r="F1687" i="11"/>
  <c r="F1686" i="11"/>
  <c r="G1684" i="11"/>
  <c r="E1684" i="11"/>
  <c r="D1684" i="11"/>
  <c r="F1682" i="11"/>
  <c r="F1681" i="11"/>
  <c r="G1679" i="11"/>
  <c r="E1679" i="11"/>
  <c r="D1679" i="11"/>
  <c r="F1678" i="11"/>
  <c r="F1677" i="11"/>
  <c r="F1676" i="11"/>
  <c r="F1675" i="11"/>
  <c r="G1673" i="11"/>
  <c r="E1673" i="11"/>
  <c r="D1673" i="11"/>
  <c r="F1672" i="11"/>
  <c r="F1671" i="11"/>
  <c r="F1670" i="11"/>
  <c r="F1669" i="11"/>
  <c r="G1665" i="11"/>
  <c r="E1665" i="11"/>
  <c r="D1665" i="11"/>
  <c r="F1664" i="11"/>
  <c r="E234" i="40" s="1"/>
  <c r="G1662" i="11"/>
  <c r="E1662" i="11"/>
  <c r="D1662" i="11"/>
  <c r="F1658" i="11"/>
  <c r="F1657" i="11"/>
  <c r="F1656" i="11"/>
  <c r="F1655" i="11"/>
  <c r="F1654" i="11"/>
  <c r="F1653" i="11"/>
  <c r="F1652" i="11"/>
  <c r="G1651" i="11"/>
  <c r="D1651" i="11"/>
  <c r="G1645" i="11"/>
  <c r="D1645" i="11"/>
  <c r="F1638" i="11"/>
  <c r="F1637" i="11"/>
  <c r="F1636" i="11"/>
  <c r="F1635" i="11"/>
  <c r="F1634" i="11"/>
  <c r="F1633" i="11"/>
  <c r="G1631" i="11"/>
  <c r="D1631" i="11"/>
  <c r="E1625" i="11"/>
  <c r="F1625" i="11" s="1"/>
  <c r="F1624" i="11"/>
  <c r="F1623" i="11"/>
  <c r="F1622" i="11"/>
  <c r="F1621" i="11"/>
  <c r="F1620" i="11"/>
  <c r="F1619" i="11"/>
  <c r="F1618" i="11"/>
  <c r="F1617" i="11"/>
  <c r="F1616" i="11"/>
  <c r="F1615" i="11"/>
  <c r="F1614" i="11"/>
  <c r="F1613" i="11"/>
  <c r="F1612" i="11"/>
  <c r="F1611" i="11"/>
  <c r="F1610" i="11"/>
  <c r="F1609" i="11"/>
  <c r="F1608" i="11"/>
  <c r="F1607" i="11"/>
  <c r="E1603" i="11"/>
  <c r="D1603" i="11"/>
  <c r="G1602" i="11"/>
  <c r="F17" i="8" s="1"/>
  <c r="F1602" i="11"/>
  <c r="G1553" i="11"/>
  <c r="E1553" i="11"/>
  <c r="D1553" i="11"/>
  <c r="F1547" i="11"/>
  <c r="F1546" i="11"/>
  <c r="F1545" i="11"/>
  <c r="G1544" i="11"/>
  <c r="E1544" i="11"/>
  <c r="D1544" i="11"/>
  <c r="F1535" i="11"/>
  <c r="F1534" i="11"/>
  <c r="F1533" i="11"/>
  <c r="F1532" i="11"/>
  <c r="F1531" i="11"/>
  <c r="F1530" i="11"/>
  <c r="F1529" i="11"/>
  <c r="G1528" i="11"/>
  <c r="E1528" i="11"/>
  <c r="D1528" i="11"/>
  <c r="F1523" i="11"/>
  <c r="F1522" i="11"/>
  <c r="F1521" i="11"/>
  <c r="F1520" i="11"/>
  <c r="G1519" i="11"/>
  <c r="E1519" i="11"/>
  <c r="D1519" i="11"/>
  <c r="F1512" i="11"/>
  <c r="F1511" i="11"/>
  <c r="F1510" i="11"/>
  <c r="G1509" i="11"/>
  <c r="E1509" i="11"/>
  <c r="D1509" i="11"/>
  <c r="F1504" i="11"/>
  <c r="F1503" i="11"/>
  <c r="F1502" i="11"/>
  <c r="F1501" i="11"/>
  <c r="F1500" i="11"/>
  <c r="G1499" i="11"/>
  <c r="E1499" i="11"/>
  <c r="D1499" i="11"/>
  <c r="F1491" i="11"/>
  <c r="F1490" i="11"/>
  <c r="F1489" i="11"/>
  <c r="F1488" i="11"/>
  <c r="F1487" i="11"/>
  <c r="G1486" i="11"/>
  <c r="E1486" i="11"/>
  <c r="D1486" i="11"/>
  <c r="F1476" i="11"/>
  <c r="F1475" i="11"/>
  <c r="F1474" i="11"/>
  <c r="F1473" i="11"/>
  <c r="F1472" i="11"/>
  <c r="F1471" i="11"/>
  <c r="G1470" i="11"/>
  <c r="E1470" i="11"/>
  <c r="D1470" i="11"/>
  <c r="F1464" i="11"/>
  <c r="F1463" i="11"/>
  <c r="F1462" i="11"/>
  <c r="F1461" i="11"/>
  <c r="F1460" i="11"/>
  <c r="F1459" i="11"/>
  <c r="F1458" i="11"/>
  <c r="G1457" i="11"/>
  <c r="E1457" i="11"/>
  <c r="D1457" i="11"/>
  <c r="F1452" i="11"/>
  <c r="F1451" i="11"/>
  <c r="F1450" i="11"/>
  <c r="F1449" i="11"/>
  <c r="F1448" i="11"/>
  <c r="F1447" i="11"/>
  <c r="G1446" i="11"/>
  <c r="E1446" i="11"/>
  <c r="D1446" i="11"/>
  <c r="F1439" i="11"/>
  <c r="F1438" i="11"/>
  <c r="F1437" i="11"/>
  <c r="F1436" i="11"/>
  <c r="F1435" i="11"/>
  <c r="F1434" i="11"/>
  <c r="F1433" i="11"/>
  <c r="F1432" i="11"/>
  <c r="G1431" i="11"/>
  <c r="E1431" i="11"/>
  <c r="D1431" i="11"/>
  <c r="F1425" i="11"/>
  <c r="F1424" i="11"/>
  <c r="F1423" i="11"/>
  <c r="G1422" i="11"/>
  <c r="E1422" i="11"/>
  <c r="D1422" i="11"/>
  <c r="F1414" i="11"/>
  <c r="F1413" i="11"/>
  <c r="F1412" i="11"/>
  <c r="F1411" i="11"/>
  <c r="F1410" i="11"/>
  <c r="F1409" i="11"/>
  <c r="G1408" i="11"/>
  <c r="E1408" i="11"/>
  <c r="D1408" i="11"/>
  <c r="F1397" i="11"/>
  <c r="F1396" i="11"/>
  <c r="F1395" i="11"/>
  <c r="F1394" i="11"/>
  <c r="F1393" i="11"/>
  <c r="G1392" i="11"/>
  <c r="E1392" i="11"/>
  <c r="D1392" i="11"/>
  <c r="F1383" i="11"/>
  <c r="F1382" i="11"/>
  <c r="F1381" i="11"/>
  <c r="F1380" i="11"/>
  <c r="F1379" i="11"/>
  <c r="G1378" i="11"/>
  <c r="E1378" i="11"/>
  <c r="D1378" i="11"/>
  <c r="F1368" i="11"/>
  <c r="F1367" i="11"/>
  <c r="F1366" i="11"/>
  <c r="G1365" i="11"/>
  <c r="E1365" i="11"/>
  <c r="D1365" i="11"/>
  <c r="F1357" i="11"/>
  <c r="F1356" i="11"/>
  <c r="F1355" i="11"/>
  <c r="F1354" i="11"/>
  <c r="F1353" i="11"/>
  <c r="G1352" i="11"/>
  <c r="E1352" i="11"/>
  <c r="D1352" i="11"/>
  <c r="F1344" i="11"/>
  <c r="F1343" i="11"/>
  <c r="F1342" i="11"/>
  <c r="F1341" i="11"/>
  <c r="F1340" i="11"/>
  <c r="F1339" i="11"/>
  <c r="G1338" i="11"/>
  <c r="E1338" i="11"/>
  <c r="D1338" i="11"/>
  <c r="F1331" i="11"/>
  <c r="F1330" i="11"/>
  <c r="F1329" i="11"/>
  <c r="F1328" i="11"/>
  <c r="F1327" i="11"/>
  <c r="G1326" i="11"/>
  <c r="E1326" i="11"/>
  <c r="D1326" i="11"/>
  <c r="F1319" i="11"/>
  <c r="F1318" i="11"/>
  <c r="F1317" i="11"/>
  <c r="F1316" i="11"/>
  <c r="F1315" i="11"/>
  <c r="F1314" i="11"/>
  <c r="F1313" i="11"/>
  <c r="F1312" i="11"/>
  <c r="G1311" i="11"/>
  <c r="E1311" i="11"/>
  <c r="D1311" i="11"/>
  <c r="F1304" i="11"/>
  <c r="F1303" i="11"/>
  <c r="F1302" i="11"/>
  <c r="F1301" i="11"/>
  <c r="G1300" i="11"/>
  <c r="E1300" i="11"/>
  <c r="D1300" i="11"/>
  <c r="F1294" i="11"/>
  <c r="F1293" i="11"/>
  <c r="F1292" i="11"/>
  <c r="F1291" i="11"/>
  <c r="F1290" i="11"/>
  <c r="F1289" i="11"/>
  <c r="F1288" i="11"/>
  <c r="G1287" i="11"/>
  <c r="E1287" i="11"/>
  <c r="D1287" i="11"/>
  <c r="F1280" i="11"/>
  <c r="F1279" i="11"/>
  <c r="F1278" i="11"/>
  <c r="F1277" i="11"/>
  <c r="F1276" i="11"/>
  <c r="G1275" i="11"/>
  <c r="E1275" i="11"/>
  <c r="D1275" i="11"/>
  <c r="F1265" i="11"/>
  <c r="F1264" i="11"/>
  <c r="F1263" i="11"/>
  <c r="F1262" i="11"/>
  <c r="F1261" i="11"/>
  <c r="F1260" i="11"/>
  <c r="F1259" i="11"/>
  <c r="F1258" i="11"/>
  <c r="G1257" i="11"/>
  <c r="E1257" i="11"/>
  <c r="D1257" i="11"/>
  <c r="F1252" i="11"/>
  <c r="F1251" i="11"/>
  <c r="F1250" i="11"/>
  <c r="G1249" i="11"/>
  <c r="E1249" i="11"/>
  <c r="D1249" i="11"/>
  <c r="F1246" i="11"/>
  <c r="F1245" i="11"/>
  <c r="F1244" i="11"/>
  <c r="F1243" i="11"/>
  <c r="F1242" i="11"/>
  <c r="G1241" i="11"/>
  <c r="E1241" i="11"/>
  <c r="D1241" i="11"/>
  <c r="F1235" i="11"/>
  <c r="F1234" i="11"/>
  <c r="F1233" i="11"/>
  <c r="F1232" i="11"/>
  <c r="F1231" i="11"/>
  <c r="F1230" i="11"/>
  <c r="G1229" i="11"/>
  <c r="E1229" i="11"/>
  <c r="D1229" i="11"/>
  <c r="F1223" i="11"/>
  <c r="F1222" i="11"/>
  <c r="F1221" i="11"/>
  <c r="F1220" i="11"/>
  <c r="F1219" i="11"/>
  <c r="F1218" i="11"/>
  <c r="G1217" i="11"/>
  <c r="E1217" i="11"/>
  <c r="D1217" i="11"/>
  <c r="F1210" i="11"/>
  <c r="F1209" i="11"/>
  <c r="F1208" i="11"/>
  <c r="F1207" i="11"/>
  <c r="F1206" i="11"/>
  <c r="G1205" i="11"/>
  <c r="E1205" i="11"/>
  <c r="D1205" i="11"/>
  <c r="F1192" i="11"/>
  <c r="F1191" i="11"/>
  <c r="F1190" i="11"/>
  <c r="G1189" i="11"/>
  <c r="E1189" i="11"/>
  <c r="D1189" i="11"/>
  <c r="F1182" i="11"/>
  <c r="F1181" i="11"/>
  <c r="F1180" i="11"/>
  <c r="F1179" i="11"/>
  <c r="F1178" i="11"/>
  <c r="G1177" i="11"/>
  <c r="E1177" i="11"/>
  <c r="D1177" i="11"/>
  <c r="F1171" i="11"/>
  <c r="F1170" i="11"/>
  <c r="F1169" i="11"/>
  <c r="F1168" i="11"/>
  <c r="F1167" i="11"/>
  <c r="F1166" i="11"/>
  <c r="G1165" i="11"/>
  <c r="E1165" i="11"/>
  <c r="D1165" i="11"/>
  <c r="F1157" i="11"/>
  <c r="F1156" i="11"/>
  <c r="F1155" i="11"/>
  <c r="F1154" i="11"/>
  <c r="F1153" i="11"/>
  <c r="F1152" i="11"/>
  <c r="G1151" i="11"/>
  <c r="E1151" i="11"/>
  <c r="D1151" i="11"/>
  <c r="F1140" i="11"/>
  <c r="F1139" i="11"/>
  <c r="F1138" i="11"/>
  <c r="F1137" i="11"/>
  <c r="G1136" i="11"/>
  <c r="E1136" i="11"/>
  <c r="D1136" i="11"/>
  <c r="F1128" i="11"/>
  <c r="F1127" i="11"/>
  <c r="F1126" i="11"/>
  <c r="F1125" i="11"/>
  <c r="F1124" i="11"/>
  <c r="F1123" i="11"/>
  <c r="G1122" i="11"/>
  <c r="E1122" i="11"/>
  <c r="D1122" i="11"/>
  <c r="F1112" i="11"/>
  <c r="F1111" i="11"/>
  <c r="F1110" i="11"/>
  <c r="F1109" i="11"/>
  <c r="F1108" i="11"/>
  <c r="F1107" i="11"/>
  <c r="G1106" i="11"/>
  <c r="E1106" i="11"/>
  <c r="D1106" i="11"/>
  <c r="F1100" i="11"/>
  <c r="F1099" i="11"/>
  <c r="G1098" i="11"/>
  <c r="E1098" i="11"/>
  <c r="D1098" i="11"/>
  <c r="F1090" i="11"/>
  <c r="F1089" i="11"/>
  <c r="F1088" i="11"/>
  <c r="F1087" i="11"/>
  <c r="F1086" i="11"/>
  <c r="F1085" i="11"/>
  <c r="F1084" i="11"/>
  <c r="G1083" i="11"/>
  <c r="E1083" i="11"/>
  <c r="D1083" i="11"/>
  <c r="F1077" i="11"/>
  <c r="F1076" i="11"/>
  <c r="F1075" i="11"/>
  <c r="F1074" i="11"/>
  <c r="F1073" i="11"/>
  <c r="G1072" i="11"/>
  <c r="E1072" i="11"/>
  <c r="D1072" i="11"/>
  <c r="F1066" i="11"/>
  <c r="F1065" i="11"/>
  <c r="F1064" i="11"/>
  <c r="F1063" i="11"/>
  <c r="F1062" i="11"/>
  <c r="G1061" i="11"/>
  <c r="E1061" i="11"/>
  <c r="D1061" i="11"/>
  <c r="F1056" i="11"/>
  <c r="F1055" i="11"/>
  <c r="F1054" i="11"/>
  <c r="F1053" i="11"/>
  <c r="G1052" i="11"/>
  <c r="E1052" i="11"/>
  <c r="D1052" i="11"/>
  <c r="F1045" i="11"/>
  <c r="F1044" i="11"/>
  <c r="F1043" i="11"/>
  <c r="F1042" i="11"/>
  <c r="F1041" i="11"/>
  <c r="G1040" i="11"/>
  <c r="E1040" i="11"/>
  <c r="D1040" i="11"/>
  <c r="F1035" i="11"/>
  <c r="F1034" i="11"/>
  <c r="F1033" i="11"/>
  <c r="F1032" i="11"/>
  <c r="G1031" i="11"/>
  <c r="E1031" i="11"/>
  <c r="D1031" i="11"/>
  <c r="F1023" i="11"/>
  <c r="F1022" i="11"/>
  <c r="F1021" i="11"/>
  <c r="F1020" i="11"/>
  <c r="F1019" i="11"/>
  <c r="F1018" i="11"/>
  <c r="F1017" i="11"/>
  <c r="F1016" i="11"/>
  <c r="G1015" i="11"/>
  <c r="D1015" i="11"/>
  <c r="F1008" i="11"/>
  <c r="F1007" i="11"/>
  <c r="E1006" i="11"/>
  <c r="F1006" i="11" s="1"/>
  <c r="F1005" i="11"/>
  <c r="G1003" i="11"/>
  <c r="D1003" i="11"/>
  <c r="F999" i="11"/>
  <c r="F998" i="11"/>
  <c r="E997" i="11"/>
  <c r="F996" i="11"/>
  <c r="G993" i="11"/>
  <c r="G976" i="11"/>
  <c r="G972" i="11"/>
  <c r="D972" i="11"/>
  <c r="F971" i="11"/>
  <c r="F970" i="11"/>
  <c r="F969" i="11"/>
  <c r="F968" i="11"/>
  <c r="F967" i="11"/>
  <c r="F966" i="11"/>
  <c r="E965" i="11"/>
  <c r="F965" i="11" s="1"/>
  <c r="F964" i="11"/>
  <c r="F963" i="11"/>
  <c r="F962" i="11"/>
  <c r="E961" i="11"/>
  <c r="F961" i="11" s="1"/>
  <c r="G959" i="11"/>
  <c r="D959" i="11"/>
  <c r="F958" i="11"/>
  <c r="F957" i="11"/>
  <c r="F956" i="11"/>
  <c r="F955" i="11"/>
  <c r="F954" i="11"/>
  <c r="F953" i="11"/>
  <c r="F952" i="11"/>
  <c r="F951" i="11"/>
  <c r="F950" i="11"/>
  <c r="F949" i="11"/>
  <c r="F948" i="11"/>
  <c r="F947" i="11"/>
  <c r="F946" i="11"/>
  <c r="F945" i="11"/>
  <c r="F944" i="11"/>
  <c r="F943" i="11"/>
  <c r="F942" i="11"/>
  <c r="F941" i="11"/>
  <c r="F940" i="11"/>
  <c r="F939" i="11"/>
  <c r="F938" i="11"/>
  <c r="F937" i="11"/>
  <c r="F936" i="11"/>
  <c r="F935" i="11"/>
  <c r="F934" i="11"/>
  <c r="F933" i="11"/>
  <c r="F932" i="11"/>
  <c r="F931" i="11"/>
  <c r="F930" i="11"/>
  <c r="F929" i="11"/>
  <c r="F928" i="11"/>
  <c r="F927" i="11"/>
  <c r="F926" i="11"/>
  <c r="F925" i="11"/>
  <c r="F924" i="11"/>
  <c r="F923" i="11"/>
  <c r="F922" i="11"/>
  <c r="F921" i="11"/>
  <c r="F920" i="11"/>
  <c r="F919" i="11"/>
  <c r="F918" i="11"/>
  <c r="F917" i="11"/>
  <c r="F916" i="11"/>
  <c r="F915" i="11"/>
  <c r="F914" i="11"/>
  <c r="F913" i="11"/>
  <c r="F912" i="11"/>
  <c r="F911" i="11"/>
  <c r="F910" i="11"/>
  <c r="F909" i="11"/>
  <c r="F908" i="11"/>
  <c r="F907" i="11"/>
  <c r="F906" i="11"/>
  <c r="F905" i="11"/>
  <c r="F904" i="11"/>
  <c r="F903" i="11"/>
  <c r="F902" i="11"/>
  <c r="F901" i="11"/>
  <c r="F900" i="11"/>
  <c r="F899" i="11"/>
  <c r="F898" i="11"/>
  <c r="F897" i="11"/>
  <c r="F896" i="11"/>
  <c r="F895" i="11"/>
  <c r="F894" i="11"/>
  <c r="F893" i="11"/>
  <c r="F892" i="11"/>
  <c r="F891" i="11"/>
  <c r="F890" i="11"/>
  <c r="F889" i="11"/>
  <c r="F888" i="11"/>
  <c r="F887" i="11"/>
  <c r="F886" i="11"/>
  <c r="F885" i="11"/>
  <c r="F884" i="11"/>
  <c r="F883" i="11"/>
  <c r="F882" i="11"/>
  <c r="F881" i="11"/>
  <c r="F880" i="11"/>
  <c r="F879" i="11"/>
  <c r="F878" i="11"/>
  <c r="F877" i="11"/>
  <c r="F876" i="11"/>
  <c r="F875" i="11"/>
  <c r="F874" i="11"/>
  <c r="F873" i="11"/>
  <c r="F872" i="11"/>
  <c r="E869" i="11"/>
  <c r="F869" i="11" s="1"/>
  <c r="G865" i="11"/>
  <c r="D844" i="11"/>
  <c r="E843" i="11"/>
  <c r="F843" i="11" s="1"/>
  <c r="F842" i="11"/>
  <c r="E841" i="11"/>
  <c r="F841" i="11" s="1"/>
  <c r="F840" i="11"/>
  <c r="F839" i="11"/>
  <c r="F838" i="11"/>
  <c r="F837" i="11"/>
  <c r="F833" i="11"/>
  <c r="F832" i="11"/>
  <c r="F831" i="11"/>
  <c r="F830" i="11"/>
  <c r="F829" i="11"/>
  <c r="F828" i="11"/>
  <c r="F827" i="11"/>
  <c r="F826" i="11"/>
  <c r="F825" i="11"/>
  <c r="F824" i="11"/>
  <c r="F823" i="11"/>
  <c r="F822" i="11"/>
  <c r="F821" i="11"/>
  <c r="F820" i="11"/>
  <c r="F819" i="11"/>
  <c r="G818" i="11"/>
  <c r="E818" i="11"/>
  <c r="D818" i="11"/>
  <c r="F817" i="11"/>
  <c r="G816" i="11"/>
  <c r="D816" i="11"/>
  <c r="F815" i="11"/>
  <c r="F814" i="11"/>
  <c r="F813" i="11"/>
  <c r="F812" i="11"/>
  <c r="F811" i="11"/>
  <c r="F810" i="11"/>
  <c r="F809" i="11"/>
  <c r="F808" i="11"/>
  <c r="G804" i="11"/>
  <c r="E804" i="11"/>
  <c r="D804" i="11"/>
  <c r="F803" i="11"/>
  <c r="F802" i="11"/>
  <c r="G801" i="11"/>
  <c r="E801" i="11"/>
  <c r="D801" i="11"/>
  <c r="F800" i="11"/>
  <c r="F801" i="11" s="1"/>
  <c r="D798" i="11"/>
  <c r="F717" i="11"/>
  <c r="F716" i="11"/>
  <c r="F715" i="11"/>
  <c r="F713" i="11"/>
  <c r="F712" i="11"/>
  <c r="F711" i="11"/>
  <c r="F710" i="11"/>
  <c r="F709" i="11"/>
  <c r="F708" i="11"/>
  <c r="F707" i="11"/>
  <c r="F706" i="11"/>
  <c r="F705" i="11"/>
  <c r="F704" i="11"/>
  <c r="F703" i="11"/>
  <c r="F702" i="11"/>
  <c r="F701" i="11"/>
  <c r="F699" i="11"/>
  <c r="F698" i="11"/>
  <c r="F697" i="11"/>
  <c r="F696" i="11"/>
  <c r="F695" i="11"/>
  <c r="F694" i="11"/>
  <c r="F693" i="11"/>
  <c r="F692" i="11"/>
  <c r="F691" i="11"/>
  <c r="F690" i="11"/>
  <c r="G690" i="11" s="1"/>
  <c r="F689" i="11"/>
  <c r="F688" i="11"/>
  <c r="F687" i="11"/>
  <c r="F686" i="11"/>
  <c r="F685" i="11"/>
  <c r="F684" i="11"/>
  <c r="F683" i="11"/>
  <c r="F682" i="11"/>
  <c r="F681" i="11"/>
  <c r="G681" i="11" s="1"/>
  <c r="F680" i="11"/>
  <c r="F679" i="11"/>
  <c r="F678" i="11"/>
  <c r="F677" i="11"/>
  <c r="F676" i="11"/>
  <c r="F675" i="11"/>
  <c r="F674" i="11"/>
  <c r="F673" i="11"/>
  <c r="F672" i="11"/>
  <c r="F671" i="11"/>
  <c r="F670" i="11"/>
  <c r="F669" i="11"/>
  <c r="F668" i="11"/>
  <c r="F667" i="11"/>
  <c r="F666" i="11"/>
  <c r="F665" i="11"/>
  <c r="G665" i="11" s="1"/>
  <c r="F664" i="11"/>
  <c r="F663" i="11"/>
  <c r="F662" i="11"/>
  <c r="F661" i="11"/>
  <c r="F660" i="11"/>
  <c r="F659" i="11"/>
  <c r="F658" i="11"/>
  <c r="F657" i="11"/>
  <c r="F656" i="11"/>
  <c r="F655" i="11"/>
  <c r="E654" i="11"/>
  <c r="F654" i="11" s="1"/>
  <c r="E653" i="11"/>
  <c r="F653" i="11" s="1"/>
  <c r="F652" i="11"/>
  <c r="F651" i="11"/>
  <c r="F650" i="11"/>
  <c r="F649" i="11"/>
  <c r="F648" i="11"/>
  <c r="F647" i="11"/>
  <c r="F646" i="11"/>
  <c r="F645" i="11"/>
  <c r="F644" i="11"/>
  <c r="F643" i="11"/>
  <c r="F641" i="11"/>
  <c r="F640" i="11"/>
  <c r="F639" i="11"/>
  <c r="F638" i="11"/>
  <c r="F637" i="11"/>
  <c r="F636" i="11"/>
  <c r="F635" i="11"/>
  <c r="F634" i="11"/>
  <c r="F633" i="11"/>
  <c r="F632" i="11"/>
  <c r="F631" i="11"/>
  <c r="F630" i="11"/>
  <c r="F629" i="11"/>
  <c r="F628" i="11"/>
  <c r="F627" i="11"/>
  <c r="F626" i="11"/>
  <c r="F625" i="11"/>
  <c r="F624" i="11"/>
  <c r="F623" i="11"/>
  <c r="F622" i="11"/>
  <c r="F621" i="11"/>
  <c r="F620" i="11"/>
  <c r="F619" i="11"/>
  <c r="F618" i="11"/>
  <c r="F617" i="11"/>
  <c r="F616" i="11"/>
  <c r="F615" i="11"/>
  <c r="F614" i="11"/>
  <c r="F613" i="11"/>
  <c r="F612" i="11"/>
  <c r="F611" i="11"/>
  <c r="F609" i="11"/>
  <c r="F608" i="11"/>
  <c r="F607" i="11"/>
  <c r="F606" i="11"/>
  <c r="F605" i="11"/>
  <c r="G602" i="11"/>
  <c r="D602" i="11"/>
  <c r="E601" i="11"/>
  <c r="F601" i="11" s="1"/>
  <c r="G599" i="11"/>
  <c r="D599" i="11"/>
  <c r="F598" i="11"/>
  <c r="F597" i="11"/>
  <c r="F596" i="11"/>
  <c r="F595" i="11"/>
  <c r="F594" i="11"/>
  <c r="F593" i="11"/>
  <c r="F592" i="11"/>
  <c r="F591" i="11"/>
  <c r="F590" i="11"/>
  <c r="E588" i="11"/>
  <c r="F588" i="11" s="1"/>
  <c r="G582" i="11"/>
  <c r="D582" i="11"/>
  <c r="F581" i="11"/>
  <c r="F580" i="11"/>
  <c r="F579" i="11"/>
  <c r="F578" i="11"/>
  <c r="F577" i="11"/>
  <c r="F576" i="11"/>
  <c r="F575" i="11"/>
  <c r="F574" i="11"/>
  <c r="F573" i="11"/>
  <c r="F572" i="11"/>
  <c r="F571" i="11"/>
  <c r="F570" i="11"/>
  <c r="F569" i="11"/>
  <c r="F568" i="11"/>
  <c r="F567" i="11"/>
  <c r="F566" i="11"/>
  <c r="F565" i="11"/>
  <c r="F564" i="11"/>
  <c r="F563" i="11"/>
  <c r="F562" i="11"/>
  <c r="F561" i="11"/>
  <c r="F560" i="11"/>
  <c r="F559" i="11"/>
  <c r="F558" i="11"/>
  <c r="F557" i="11"/>
  <c r="F556" i="11"/>
  <c r="F555" i="11"/>
  <c r="F554" i="11"/>
  <c r="F553" i="11"/>
  <c r="F552" i="11"/>
  <c r="F551" i="11"/>
  <c r="D541" i="11"/>
  <c r="F540" i="11"/>
  <c r="F539" i="11"/>
  <c r="F538" i="11"/>
  <c r="F537" i="11"/>
  <c r="F536" i="11"/>
  <c r="F535" i="11"/>
  <c r="F534" i="11"/>
  <c r="F533" i="11"/>
  <c r="F532" i="11"/>
  <c r="F531" i="11"/>
  <c r="F530" i="11"/>
  <c r="F529" i="11"/>
  <c r="F528" i="11"/>
  <c r="F527" i="11"/>
  <c r="F526" i="11"/>
  <c r="F525" i="11"/>
  <c r="F524" i="11"/>
  <c r="F523" i="11"/>
  <c r="F522" i="11"/>
  <c r="F521" i="11"/>
  <c r="F520" i="11"/>
  <c r="F519" i="11"/>
  <c r="F518" i="11"/>
  <c r="F517" i="11"/>
  <c r="F516" i="11"/>
  <c r="F515" i="11"/>
  <c r="F514" i="11"/>
  <c r="F513" i="11"/>
  <c r="F512" i="11"/>
  <c r="F511" i="11"/>
  <c r="F509" i="11"/>
  <c r="F508" i="11"/>
  <c r="F507" i="11"/>
  <c r="F506" i="11"/>
  <c r="F505" i="11"/>
  <c r="F504" i="11"/>
  <c r="F503" i="11"/>
  <c r="F502" i="11"/>
  <c r="F501" i="11"/>
  <c r="F500" i="11"/>
  <c r="F499" i="11"/>
  <c r="F498" i="11"/>
  <c r="F497" i="11"/>
  <c r="F496" i="11"/>
  <c r="F495" i="11"/>
  <c r="F494" i="11"/>
  <c r="F493" i="11"/>
  <c r="F492" i="11"/>
  <c r="F491" i="11"/>
  <c r="F490" i="11"/>
  <c r="F489" i="11"/>
  <c r="F488" i="11"/>
  <c r="F487" i="11"/>
  <c r="F486" i="11"/>
  <c r="F485" i="11"/>
  <c r="F484" i="11"/>
  <c r="F483" i="11"/>
  <c r="F482" i="11"/>
  <c r="F481" i="11"/>
  <c r="F480" i="11"/>
  <c r="F479" i="11"/>
  <c r="F478" i="11"/>
  <c r="F477" i="11"/>
  <c r="F476" i="11"/>
  <c r="F475" i="11"/>
  <c r="F474" i="11"/>
  <c r="F473" i="11"/>
  <c r="F472" i="11"/>
  <c r="F471" i="11"/>
  <c r="F469" i="11"/>
  <c r="F468" i="11"/>
  <c r="F467" i="11"/>
  <c r="F466" i="11"/>
  <c r="F465" i="11"/>
  <c r="F464" i="11"/>
  <c r="F463" i="11"/>
  <c r="F462" i="11"/>
  <c r="F461" i="11"/>
  <c r="F460" i="11"/>
  <c r="F459" i="11"/>
  <c r="F458" i="11"/>
  <c r="F457" i="11"/>
  <c r="F456" i="11"/>
  <c r="F455" i="11"/>
  <c r="F454" i="11"/>
  <c r="F453" i="11"/>
  <c r="F452" i="11"/>
  <c r="F451" i="11"/>
  <c r="F450" i="11"/>
  <c r="F449" i="11"/>
  <c r="F448" i="11"/>
  <c r="F447" i="11"/>
  <c r="F446" i="11"/>
  <c r="F445" i="11"/>
  <c r="F444" i="11"/>
  <c r="F443" i="11"/>
  <c r="G387" i="11"/>
  <c r="G319" i="11"/>
  <c r="D319" i="11"/>
  <c r="F318" i="11"/>
  <c r="F317" i="11"/>
  <c r="F316" i="11"/>
  <c r="F315" i="11"/>
  <c r="F314" i="11"/>
  <c r="F313" i="11"/>
  <c r="F312" i="11"/>
  <c r="F311" i="11"/>
  <c r="F310" i="11"/>
  <c r="F309" i="11"/>
  <c r="F308" i="11"/>
  <c r="F307" i="11"/>
  <c r="F306" i="11"/>
  <c r="F305" i="11"/>
  <c r="F304" i="11"/>
  <c r="F303" i="11"/>
  <c r="E302" i="11"/>
  <c r="F302" i="11" s="1"/>
  <c r="F301" i="11"/>
  <c r="F300" i="11"/>
  <c r="F299" i="11"/>
  <c r="F298" i="11"/>
  <c r="F297" i="11"/>
  <c r="F296" i="11"/>
  <c r="F295" i="11"/>
  <c r="F294" i="11"/>
  <c r="G292" i="11"/>
  <c r="D292" i="11"/>
  <c r="F290" i="11"/>
  <c r="F289" i="11"/>
  <c r="F288" i="11"/>
  <c r="F287" i="11"/>
  <c r="F286" i="11"/>
  <c r="F285" i="11"/>
  <c r="F284" i="11"/>
  <c r="F283" i="11"/>
  <c r="F282" i="11"/>
  <c r="F281" i="11"/>
  <c r="F280" i="11"/>
  <c r="F279" i="11"/>
  <c r="F278" i="11"/>
  <c r="F277" i="11"/>
  <c r="F276" i="11"/>
  <c r="F275" i="11"/>
  <c r="F274" i="11"/>
  <c r="F273" i="11"/>
  <c r="F272" i="11"/>
  <c r="F271" i="11"/>
  <c r="F270" i="11"/>
  <c r="F269" i="11"/>
  <c r="F268" i="11"/>
  <c r="F267" i="11"/>
  <c r="F266" i="11"/>
  <c r="F265" i="11"/>
  <c r="F264" i="11"/>
  <c r="F263" i="11"/>
  <c r="F262" i="11"/>
  <c r="F261" i="11"/>
  <c r="F260" i="11"/>
  <c r="F259" i="11"/>
  <c r="F258" i="11"/>
  <c r="F257" i="11"/>
  <c r="F256" i="11"/>
  <c r="F255" i="11"/>
  <c r="E254" i="11"/>
  <c r="F254" i="11" s="1"/>
  <c r="F253" i="11"/>
  <c r="F252" i="11"/>
  <c r="F251" i="11"/>
  <c r="F250" i="11"/>
  <c r="F249" i="11"/>
  <c r="G247" i="11"/>
  <c r="D247" i="11"/>
  <c r="F234" i="11"/>
  <c r="F233" i="11"/>
  <c r="F232" i="11"/>
  <c r="F231" i="11"/>
  <c r="F229" i="11"/>
  <c r="F228" i="11"/>
  <c r="F226" i="11"/>
  <c r="F225" i="11"/>
  <c r="F224" i="11"/>
  <c r="F222" i="11"/>
  <c r="F221" i="11"/>
  <c r="F220" i="11"/>
  <c r="F219" i="11"/>
  <c r="F218" i="11"/>
  <c r="F217" i="11"/>
  <c r="F216" i="11"/>
  <c r="F215" i="11"/>
  <c r="F214" i="11"/>
  <c r="F213" i="11"/>
  <c r="F212" i="11"/>
  <c r="F211" i="11"/>
  <c r="F210" i="11"/>
  <c r="F209" i="11"/>
  <c r="F208" i="11"/>
  <c r="F207" i="11"/>
  <c r="G205" i="11"/>
  <c r="D205" i="11"/>
  <c r="F204" i="11"/>
  <c r="F203" i="11"/>
  <c r="F202" i="11"/>
  <c r="F200" i="11"/>
  <c r="F199" i="11"/>
  <c r="F198" i="11"/>
  <c r="G195" i="11"/>
  <c r="E195" i="11"/>
  <c r="D195" i="11"/>
  <c r="G186" i="11"/>
  <c r="D186" i="11"/>
  <c r="F183" i="11"/>
  <c r="F182" i="11"/>
  <c r="G176" i="11"/>
  <c r="D176" i="11"/>
  <c r="F174" i="11"/>
  <c r="F173" i="11"/>
  <c r="E173" i="11"/>
  <c r="F172" i="11"/>
  <c r="E172" i="11"/>
  <c r="E176" i="11" s="1"/>
  <c r="D167" i="11"/>
  <c r="F166" i="11"/>
  <c r="E165" i="11"/>
  <c r="F165" i="11" s="1"/>
  <c r="F164" i="11"/>
  <c r="F163" i="11"/>
  <c r="F159" i="11"/>
  <c r="F157" i="11"/>
  <c r="F156" i="11"/>
  <c r="F155" i="11"/>
  <c r="F154" i="11"/>
  <c r="F152" i="11"/>
  <c r="F151" i="11"/>
  <c r="G151" i="11" s="1"/>
  <c r="G167" i="11" s="1"/>
  <c r="F150" i="11"/>
  <c r="G148" i="11"/>
  <c r="E148" i="11"/>
  <c r="D148" i="11"/>
  <c r="F146" i="11"/>
  <c r="F145" i="11"/>
  <c r="F144" i="11"/>
  <c r="F143" i="11"/>
  <c r="F142" i="11"/>
  <c r="F141" i="11"/>
  <c r="F140" i="11"/>
  <c r="G138" i="11"/>
  <c r="F145" i="25" s="1"/>
  <c r="F146" i="25" s="1"/>
  <c r="F147" i="25" s="1"/>
  <c r="D138" i="11"/>
  <c r="E137" i="11"/>
  <c r="F137" i="11" s="1"/>
  <c r="F135" i="11"/>
  <c r="F132" i="11"/>
  <c r="F131" i="11"/>
  <c r="F129" i="11"/>
  <c r="F128" i="11"/>
  <c r="F127" i="11"/>
  <c r="F126" i="11"/>
  <c r="F125" i="11"/>
  <c r="G121" i="11"/>
  <c r="E121" i="11"/>
  <c r="D121" i="11"/>
  <c r="F118" i="11"/>
  <c r="F117" i="11"/>
  <c r="F116" i="11"/>
  <c r="F115" i="11"/>
  <c r="F114" i="11"/>
  <c r="F113" i="11"/>
  <c r="F112" i="11"/>
  <c r="F111" i="11"/>
  <c r="F110" i="11"/>
  <c r="F109" i="11"/>
  <c r="F108" i="11"/>
  <c r="E106" i="11"/>
  <c r="D106" i="11"/>
  <c r="F105" i="11"/>
  <c r="F104" i="11"/>
  <c r="F103" i="11"/>
  <c r="G103" i="11" s="1"/>
  <c r="G106" i="11" s="1"/>
  <c r="G101" i="11"/>
  <c r="E101" i="11"/>
  <c r="D101" i="11"/>
  <c r="F99" i="11"/>
  <c r="F101" i="11" s="1"/>
  <c r="G97" i="11"/>
  <c r="F167" i="21" s="1"/>
  <c r="F168" i="21" s="1"/>
  <c r="D97" i="11"/>
  <c r="F96" i="11"/>
  <c r="F95" i="11"/>
  <c r="F94" i="11"/>
  <c r="F92" i="11"/>
  <c r="F91" i="11"/>
  <c r="F90" i="11"/>
  <c r="F89" i="11"/>
  <c r="F88" i="11"/>
  <c r="G86" i="11"/>
  <c r="E86" i="11"/>
  <c r="D86" i="11"/>
  <c r="F85" i="11"/>
  <c r="F84" i="11"/>
  <c r="G82" i="11"/>
  <c r="E82" i="11"/>
  <c r="D82" i="11"/>
  <c r="F81" i="11"/>
  <c r="F80" i="11"/>
  <c r="G78" i="11"/>
  <c r="E78" i="11"/>
  <c r="D78" i="11"/>
  <c r="F77" i="11"/>
  <c r="F76" i="11"/>
  <c r="F75" i="11"/>
  <c r="E74" i="11"/>
  <c r="D74" i="11"/>
  <c r="F72" i="11"/>
  <c r="F74" i="11" s="1"/>
  <c r="E69" i="11"/>
  <c r="D69" i="11"/>
  <c r="F68" i="11"/>
  <c r="F65" i="11"/>
  <c r="F64" i="11"/>
  <c r="F63" i="11"/>
  <c r="F62" i="11"/>
  <c r="F61" i="11"/>
  <c r="F60" i="11"/>
  <c r="F59" i="11"/>
  <c r="F58" i="11"/>
  <c r="F57" i="11"/>
  <c r="F56" i="11"/>
  <c r="F55" i="11"/>
  <c r="F54" i="11"/>
  <c r="F53" i="11"/>
  <c r="F52" i="11"/>
  <c r="F51" i="11"/>
  <c r="F50" i="11"/>
  <c r="F49" i="11"/>
  <c r="F48" i="11"/>
  <c r="E43" i="11"/>
  <c r="D43" i="11"/>
  <c r="E108" i="17"/>
  <c r="E109" i="17" s="1"/>
  <c r="E112" i="17" s="1"/>
  <c r="G40" i="11"/>
  <c r="E40" i="11"/>
  <c r="D40" i="11"/>
  <c r="F39" i="11"/>
  <c r="F38" i="11"/>
  <c r="F37" i="11"/>
  <c r="F36" i="11"/>
  <c r="G33" i="11"/>
  <c r="E33" i="11"/>
  <c r="D33" i="11"/>
  <c r="F32" i="11"/>
  <c r="F31" i="11"/>
  <c r="F30" i="11"/>
  <c r="F29" i="11"/>
  <c r="F28" i="11"/>
  <c r="G26" i="11"/>
  <c r="E26" i="11"/>
  <c r="D26" i="11"/>
  <c r="F25" i="11"/>
  <c r="F24" i="11"/>
  <c r="F23" i="11"/>
  <c r="F22" i="11"/>
  <c r="F21" i="11"/>
  <c r="G20" i="11"/>
  <c r="E20" i="11"/>
  <c r="D20" i="11"/>
  <c r="F19" i="11"/>
  <c r="F18" i="11"/>
  <c r="F17" i="11"/>
  <c r="F16" i="11"/>
  <c r="F15" i="11"/>
  <c r="F14" i="11"/>
  <c r="F13" i="11"/>
  <c r="F12" i="11"/>
  <c r="G8" i="11"/>
  <c r="D3" i="9" s="1"/>
  <c r="E8" i="11"/>
  <c r="D8" i="11"/>
  <c r="F7" i="11"/>
  <c r="F6" i="11"/>
  <c r="F5" i="11"/>
  <c r="E25" i="10"/>
  <c r="C22" i="10"/>
  <c r="C21" i="10"/>
  <c r="C19" i="10"/>
  <c r="C18" i="10"/>
  <c r="C17" i="10"/>
  <c r="C16" i="10"/>
  <c r="D15" i="10"/>
  <c r="C15" i="10"/>
  <c r="C14" i="10"/>
  <c r="C13" i="10"/>
  <c r="D12" i="10"/>
  <c r="C12" i="10"/>
  <c r="C10" i="10"/>
  <c r="C9" i="10"/>
  <c r="C6" i="10"/>
  <c r="J22" i="8"/>
  <c r="I22" i="8"/>
  <c r="G21" i="8"/>
  <c r="D21" i="8"/>
  <c r="G20" i="8"/>
  <c r="G19" i="8"/>
  <c r="G18" i="8"/>
  <c r="G16" i="8"/>
  <c r="G14" i="8"/>
  <c r="C14" i="8"/>
  <c r="M14" i="8" s="1"/>
  <c r="G8" i="8"/>
  <c r="G7" i="8"/>
  <c r="G5" i="8"/>
  <c r="G4" i="8"/>
  <c r="G3" i="8"/>
  <c r="F3" i="8"/>
  <c r="C3" i="8"/>
  <c r="C50" i="7"/>
  <c r="B50" i="7"/>
  <c r="B24" i="7"/>
  <c r="B25" i="7" s="1"/>
  <c r="C23" i="7"/>
  <c r="C25" i="7" s="1"/>
  <c r="B8" i="8" s="1"/>
  <c r="B22" i="8" s="1"/>
  <c r="M59" i="3"/>
  <c r="S58" i="3"/>
  <c r="R58" i="3"/>
  <c r="Q58" i="3"/>
  <c r="P58" i="3"/>
  <c r="O58" i="3"/>
  <c r="N58" i="3"/>
  <c r="M58" i="3"/>
  <c r="L58" i="3"/>
  <c r="K58" i="3"/>
  <c r="J58" i="3"/>
  <c r="I58" i="3"/>
  <c r="H58" i="3"/>
  <c r="G58" i="3"/>
  <c r="T57" i="3"/>
  <c r="S57" i="3"/>
  <c r="S56" i="3"/>
  <c r="T56" i="3" s="1"/>
  <c r="T58" i="3" s="1"/>
  <c r="S55" i="3"/>
  <c r="R54" i="3"/>
  <c r="Q54" i="3"/>
  <c r="P54" i="3"/>
  <c r="O54" i="3"/>
  <c r="N54" i="3"/>
  <c r="M54" i="3"/>
  <c r="L54" i="3"/>
  <c r="K54" i="3"/>
  <c r="J54" i="3"/>
  <c r="I54" i="3"/>
  <c r="H54" i="3"/>
  <c r="G54" i="3"/>
  <c r="T53" i="3"/>
  <c r="T54" i="3" s="1"/>
  <c r="S53" i="3"/>
  <c r="T52" i="3"/>
  <c r="S52" i="3"/>
  <c r="S54" i="3" s="1"/>
  <c r="S51" i="3"/>
  <c r="R50" i="3"/>
  <c r="Q50" i="3"/>
  <c r="P50" i="3"/>
  <c r="O50" i="3"/>
  <c r="N50" i="3"/>
  <c r="M50" i="3"/>
  <c r="L50" i="3"/>
  <c r="K50" i="3"/>
  <c r="J50" i="3"/>
  <c r="I50" i="3"/>
  <c r="H50" i="3"/>
  <c r="G50" i="3"/>
  <c r="T49" i="3"/>
  <c r="S49" i="3"/>
  <c r="T48" i="3"/>
  <c r="T50" i="3" s="1"/>
  <c r="S48" i="3"/>
  <c r="S50" i="3" s="1"/>
  <c r="S47" i="3"/>
  <c r="S46" i="3"/>
  <c r="R46" i="3"/>
  <c r="Q46" i="3"/>
  <c r="P46" i="3"/>
  <c r="O46" i="3"/>
  <c r="N46" i="3"/>
  <c r="M46" i="3"/>
  <c r="L46" i="3"/>
  <c r="L59" i="3" s="1"/>
  <c r="K46" i="3"/>
  <c r="K59" i="3" s="1"/>
  <c r="J46" i="3"/>
  <c r="I46" i="3"/>
  <c r="H46" i="3"/>
  <c r="G46" i="3"/>
  <c r="S45" i="3"/>
  <c r="T45" i="3" s="1"/>
  <c r="S44" i="3"/>
  <c r="T44" i="3" s="1"/>
  <c r="T46" i="3" s="1"/>
  <c r="S43" i="3"/>
  <c r="R42" i="3"/>
  <c r="R59" i="3" s="1"/>
  <c r="Q42" i="3"/>
  <c r="P42" i="3"/>
  <c r="O42" i="3"/>
  <c r="N42" i="3"/>
  <c r="M42" i="3"/>
  <c r="L42" i="3"/>
  <c r="K42" i="3"/>
  <c r="J42" i="3"/>
  <c r="J59" i="3" s="1"/>
  <c r="I42" i="3"/>
  <c r="H42" i="3"/>
  <c r="G42" i="3"/>
  <c r="S41" i="3"/>
  <c r="T41" i="3" s="1"/>
  <c r="T40" i="3"/>
  <c r="S40" i="3"/>
  <c r="S42" i="3" s="1"/>
  <c r="S59" i="3" s="1"/>
  <c r="D16" i="1"/>
  <c r="C16" i="1"/>
  <c r="E15" i="1"/>
  <c r="G15" i="1" s="1"/>
  <c r="E14" i="1"/>
  <c r="E13" i="1"/>
  <c r="E12" i="1"/>
  <c r="G11" i="1"/>
  <c r="E11" i="1"/>
  <c r="E10" i="1"/>
  <c r="E9" i="1"/>
  <c r="G9" i="1" s="1"/>
  <c r="G8" i="1"/>
  <c r="E8" i="1"/>
  <c r="E7" i="1"/>
  <c r="E6" i="1"/>
  <c r="E5" i="1"/>
  <c r="E4" i="1"/>
  <c r="E3" i="1"/>
  <c r="G22" i="8" l="1"/>
  <c r="E20" i="8"/>
  <c r="M20" i="8"/>
  <c r="D101" i="42"/>
  <c r="D102" i="42" s="1"/>
  <c r="D13" i="42"/>
  <c r="D11" i="49"/>
  <c r="E13" i="42"/>
  <c r="E54" i="42"/>
  <c r="F102" i="42"/>
  <c r="D21" i="10" s="1"/>
  <c r="E136" i="41"/>
  <c r="E37" i="41"/>
  <c r="C130" i="41"/>
  <c r="D28" i="39" s="1"/>
  <c r="C13" i="41"/>
  <c r="E32" i="41"/>
  <c r="E27" i="41"/>
  <c r="E22" i="41"/>
  <c r="E100" i="41"/>
  <c r="E105" i="41" s="1"/>
  <c r="E60" i="41"/>
  <c r="D18" i="39"/>
  <c r="E18" i="39" s="1"/>
  <c r="F18" i="39" s="1"/>
  <c r="E19" i="39"/>
  <c r="F19" i="39" s="1"/>
  <c r="D27" i="39"/>
  <c r="E27" i="39" s="1"/>
  <c r="F27" i="39" s="1"/>
  <c r="F8" i="39" s="1"/>
  <c r="E28" i="39"/>
  <c r="F28" i="39" s="1"/>
  <c r="E79" i="41"/>
  <c r="E31" i="39"/>
  <c r="F31" i="39" s="1"/>
  <c r="E68" i="41"/>
  <c r="E25" i="39"/>
  <c r="F25" i="39" s="1"/>
  <c r="E53" i="41"/>
  <c r="F12" i="41"/>
  <c r="F13" i="41" s="1"/>
  <c r="C19" i="8" s="1"/>
  <c r="M19" i="8" s="1"/>
  <c r="E129" i="41"/>
  <c r="F43" i="41"/>
  <c r="F69" i="41" s="1"/>
  <c r="E43" i="41"/>
  <c r="E118" i="41"/>
  <c r="E143" i="40"/>
  <c r="E35" i="40"/>
  <c r="E21" i="38"/>
  <c r="F21" i="38" s="1"/>
  <c r="D104" i="40"/>
  <c r="F105" i="40"/>
  <c r="E46" i="40"/>
  <c r="E66" i="40"/>
  <c r="D144" i="40"/>
  <c r="E18" i="40"/>
  <c r="E12" i="40"/>
  <c r="E136" i="40"/>
  <c r="D105" i="40"/>
  <c r="E187" i="40"/>
  <c r="D14" i="38"/>
  <c r="E14" i="38" s="1"/>
  <c r="F14" i="38" s="1"/>
  <c r="D229" i="40"/>
  <c r="E90" i="40"/>
  <c r="E128" i="40"/>
  <c r="E18" i="38"/>
  <c r="F18" i="38" s="1"/>
  <c r="E100" i="40"/>
  <c r="E212" i="40"/>
  <c r="D225" i="40"/>
  <c r="F227" i="40"/>
  <c r="F229" i="40" s="1"/>
  <c r="F230" i="40" s="1"/>
  <c r="E229" i="40"/>
  <c r="F224" i="40"/>
  <c r="F225" i="40" s="1"/>
  <c r="E225" i="40"/>
  <c r="E24" i="38"/>
  <c r="F24" i="38" s="1"/>
  <c r="D7" i="38"/>
  <c r="E7" i="38" s="1"/>
  <c r="F7" i="38" s="1"/>
  <c r="D215" i="40"/>
  <c r="D230" i="40" s="1"/>
  <c r="E97" i="40"/>
  <c r="F13" i="40"/>
  <c r="C18" i="8" s="1"/>
  <c r="M18" i="8" s="1"/>
  <c r="E124" i="40"/>
  <c r="E27" i="38"/>
  <c r="F27" i="38" s="1"/>
  <c r="D129" i="40"/>
  <c r="E197" i="40"/>
  <c r="F129" i="40"/>
  <c r="E111" i="40"/>
  <c r="E13" i="36"/>
  <c r="F13" i="36"/>
  <c r="C17" i="8" s="1"/>
  <c r="M16" i="8" s="1"/>
  <c r="D22" i="35"/>
  <c r="D17" i="8"/>
  <c r="D67" i="36"/>
  <c r="D68" i="36" s="1"/>
  <c r="E29" i="31"/>
  <c r="E52" i="31"/>
  <c r="E16" i="35"/>
  <c r="F16" i="35" s="1"/>
  <c r="E39" i="31"/>
  <c r="E48" i="31"/>
  <c r="E18" i="31"/>
  <c r="D13" i="31"/>
  <c r="E12" i="31"/>
  <c r="E13" i="31" s="1"/>
  <c r="F80" i="31"/>
  <c r="F82" i="31" s="1"/>
  <c r="E34" i="31"/>
  <c r="E36" i="28"/>
  <c r="F6" i="28"/>
  <c r="F7" i="28" s="1"/>
  <c r="F13" i="28" s="1"/>
  <c r="C13" i="8" s="1"/>
  <c r="E13" i="28"/>
  <c r="E21" i="28"/>
  <c r="E12" i="27"/>
  <c r="F12" i="27" s="1"/>
  <c r="D4" i="27"/>
  <c r="E4" i="27" s="1"/>
  <c r="F4" i="27" s="1"/>
  <c r="E13" i="27"/>
  <c r="F13" i="27" s="1"/>
  <c r="E56" i="28"/>
  <c r="E64" i="28"/>
  <c r="D13" i="28"/>
  <c r="E26" i="28"/>
  <c r="E69" i="28"/>
  <c r="F81" i="28"/>
  <c r="F92" i="28" s="1"/>
  <c r="D13" i="8" s="1"/>
  <c r="F13" i="24"/>
  <c r="C12" i="8" s="1"/>
  <c r="M12" i="8" s="1"/>
  <c r="D13" i="24"/>
  <c r="E36" i="24"/>
  <c r="E22" i="24"/>
  <c r="E18" i="24"/>
  <c r="E32" i="24"/>
  <c r="E53" i="24"/>
  <c r="D83" i="24"/>
  <c r="D102" i="24" s="1"/>
  <c r="E48" i="24"/>
  <c r="E77" i="24"/>
  <c r="E27" i="24"/>
  <c r="E12" i="24"/>
  <c r="E13" i="24" s="1"/>
  <c r="D22" i="26"/>
  <c r="D7" i="26" s="1"/>
  <c r="E7" i="26" s="1"/>
  <c r="F7" i="26" s="1"/>
  <c r="E44" i="24"/>
  <c r="E71" i="24"/>
  <c r="E82" i="24"/>
  <c r="E59" i="21"/>
  <c r="D41" i="22"/>
  <c r="D11" i="22" s="1"/>
  <c r="E54" i="21"/>
  <c r="E46" i="21"/>
  <c r="E149" i="21"/>
  <c r="D44" i="22"/>
  <c r="D12" i="22" s="1"/>
  <c r="E25" i="21"/>
  <c r="D32" i="22"/>
  <c r="E32" i="22" s="1"/>
  <c r="F32" i="22" s="1"/>
  <c r="E21" i="21"/>
  <c r="E68" i="21"/>
  <c r="E119" i="21"/>
  <c r="E158" i="21"/>
  <c r="D35" i="22"/>
  <c r="D9" i="22" s="1"/>
  <c r="E9" i="22" s="1"/>
  <c r="F9" i="22" s="1"/>
  <c r="E139" i="21"/>
  <c r="E30" i="21"/>
  <c r="E41" i="21"/>
  <c r="E108" i="21"/>
  <c r="E128" i="21"/>
  <c r="E35" i="21"/>
  <c r="E50" i="21"/>
  <c r="D47" i="22"/>
  <c r="E47" i="22" s="1"/>
  <c r="E13" i="22" s="1"/>
  <c r="D72" i="21"/>
  <c r="C14" i="19"/>
  <c r="D14" i="19"/>
  <c r="F14" i="19"/>
  <c r="C9" i="8" s="1"/>
  <c r="E13" i="19"/>
  <c r="E14" i="19" s="1"/>
  <c r="C165" i="19"/>
  <c r="D18" i="20"/>
  <c r="D6" i="20" s="1"/>
  <c r="E6" i="20" s="1"/>
  <c r="F6" i="20" s="1"/>
  <c r="E141" i="19"/>
  <c r="E82" i="19"/>
  <c r="E107" i="19"/>
  <c r="E30" i="18"/>
  <c r="E16" i="20"/>
  <c r="F16" i="20" s="1"/>
  <c r="F16" i="18"/>
  <c r="C8" i="8" s="1"/>
  <c r="E98" i="18"/>
  <c r="E121" i="18"/>
  <c r="E150" i="18"/>
  <c r="E48" i="18"/>
  <c r="E213" i="18"/>
  <c r="E34" i="18"/>
  <c r="D155" i="18"/>
  <c r="E82" i="18"/>
  <c r="D12" i="20"/>
  <c r="D16" i="18"/>
  <c r="E154" i="18"/>
  <c r="E21" i="18"/>
  <c r="E78" i="18"/>
  <c r="E134" i="18"/>
  <c r="E182" i="18"/>
  <c r="E67" i="18"/>
  <c r="E115" i="18"/>
  <c r="E169" i="18"/>
  <c r="D198" i="18"/>
  <c r="E130" i="18"/>
  <c r="E165" i="18"/>
  <c r="E54" i="18"/>
  <c r="F155" i="18"/>
  <c r="E188" i="18"/>
  <c r="E39" i="18"/>
  <c r="F122" i="18"/>
  <c r="E141" i="18"/>
  <c r="E175" i="18"/>
  <c r="E205" i="18"/>
  <c r="E110" i="18"/>
  <c r="E145" i="18"/>
  <c r="D37" i="16"/>
  <c r="E37" i="16" s="1"/>
  <c r="F37" i="16" s="1"/>
  <c r="E26" i="17"/>
  <c r="E59" i="17" s="1"/>
  <c r="E60" i="17" s="1"/>
  <c r="E45" i="17"/>
  <c r="E32" i="16"/>
  <c r="F32" i="16" s="1"/>
  <c r="D13" i="17"/>
  <c r="D34" i="16"/>
  <c r="D9" i="16" s="1"/>
  <c r="E9" i="16" s="1"/>
  <c r="F9" i="16" s="1"/>
  <c r="E31" i="17"/>
  <c r="E12" i="17"/>
  <c r="E13" i="17" s="1"/>
  <c r="E87" i="17"/>
  <c r="D59" i="17"/>
  <c r="D60" i="17" s="1"/>
  <c r="D10" i="16"/>
  <c r="E10" i="16" s="1"/>
  <c r="F10" i="16" s="1"/>
  <c r="E40" i="17"/>
  <c r="F13" i="17"/>
  <c r="C7" i="8" s="1"/>
  <c r="F59" i="17"/>
  <c r="F15" i="15"/>
  <c r="C6" i="8" s="1"/>
  <c r="E45" i="15"/>
  <c r="E60" i="15"/>
  <c r="E14" i="15"/>
  <c r="E15" i="15" s="1"/>
  <c r="E55" i="15"/>
  <c r="D90" i="15"/>
  <c r="D91" i="15" s="1"/>
  <c r="C15" i="15"/>
  <c r="E83" i="15"/>
  <c r="E68" i="15"/>
  <c r="F90" i="15"/>
  <c r="F91" i="15" s="1"/>
  <c r="E122" i="15"/>
  <c r="F67" i="14"/>
  <c r="D5" i="8" s="1"/>
  <c r="E5" i="8" s="1"/>
  <c r="H5" i="8" s="1"/>
  <c r="E35" i="14"/>
  <c r="E48" i="14"/>
  <c r="D4" i="10"/>
  <c r="E39" i="14"/>
  <c r="E7" i="12"/>
  <c r="E21" i="12"/>
  <c r="D32" i="13"/>
  <c r="D9" i="13" s="1"/>
  <c r="E9" i="13" s="1"/>
  <c r="F9" i="13" s="1"/>
  <c r="F90" i="12"/>
  <c r="F193" i="12" s="1"/>
  <c r="D4" i="8" s="1"/>
  <c r="C16" i="12"/>
  <c r="D16" i="12"/>
  <c r="D90" i="12"/>
  <c r="D193" i="12" s="1"/>
  <c r="F15" i="12"/>
  <c r="F16" i="12" s="1"/>
  <c r="C4" i="8" s="1"/>
  <c r="E42" i="12"/>
  <c r="E31" i="12"/>
  <c r="E63" i="12"/>
  <c r="D23" i="13"/>
  <c r="E15" i="12"/>
  <c r="E165" i="12"/>
  <c r="D38" i="13"/>
  <c r="E38" i="13" s="1"/>
  <c r="F38" i="13" s="1"/>
  <c r="E192" i="12"/>
  <c r="E25" i="12"/>
  <c r="E139" i="12"/>
  <c r="E89" i="12"/>
  <c r="G1743" i="11"/>
  <c r="D21" i="9" s="1"/>
  <c r="F20" i="8" s="1"/>
  <c r="H20" i="8" s="1"/>
  <c r="K20" i="8" s="1"/>
  <c r="G1708" i="11"/>
  <c r="G1663" i="11"/>
  <c r="G1666" i="11" s="1"/>
  <c r="G866" i="11"/>
  <c r="F98" i="34" s="1"/>
  <c r="F99" i="34" s="1"/>
  <c r="G798" i="11"/>
  <c r="G805" i="11" s="1"/>
  <c r="D14" i="9" s="1"/>
  <c r="F14" i="8" s="1"/>
  <c r="G603" i="11"/>
  <c r="D13" i="9" s="1"/>
  <c r="F13" i="8" s="1"/>
  <c r="G388" i="11"/>
  <c r="D11" i="9" s="1"/>
  <c r="F12" i="8" s="1"/>
  <c r="G168" i="11"/>
  <c r="D9" i="9" s="1"/>
  <c r="F11" i="8" s="1"/>
  <c r="G122" i="11"/>
  <c r="D10" i="9" s="1"/>
  <c r="F10" i="8" s="1"/>
  <c r="G34" i="11"/>
  <c r="D5" i="9" s="1"/>
  <c r="F6" i="8" s="1"/>
  <c r="G44" i="11"/>
  <c r="D6" i="9" s="1"/>
  <c r="F7" i="8" s="1"/>
  <c r="F1106" i="11"/>
  <c r="E816" i="11"/>
  <c r="F20" i="11"/>
  <c r="F78" i="11"/>
  <c r="E1743" i="11"/>
  <c r="E602" i="11"/>
  <c r="F40" i="11"/>
  <c r="F1509" i="11"/>
  <c r="F1257" i="11"/>
  <c r="F1553" i="11"/>
  <c r="E138" i="11"/>
  <c r="D145" i="25" s="1"/>
  <c r="D146" i="25" s="1"/>
  <c r="D147" i="25" s="1"/>
  <c r="F1083" i="11"/>
  <c r="F1205" i="11"/>
  <c r="F186" i="11"/>
  <c r="D866" i="11"/>
  <c r="F1031" i="11"/>
  <c r="F8" i="11"/>
  <c r="C3" i="9" s="1"/>
  <c r="D34" i="11"/>
  <c r="D44" i="11"/>
  <c r="F1338" i="11"/>
  <c r="F1528" i="11"/>
  <c r="F1040" i="11"/>
  <c r="F1519" i="11"/>
  <c r="F972" i="11"/>
  <c r="E34" i="11"/>
  <c r="F798" i="11"/>
  <c r="F816" i="11"/>
  <c r="F818" i="11"/>
  <c r="F1072" i="11"/>
  <c r="F1098" i="11"/>
  <c r="F1249" i="11"/>
  <c r="F1311" i="11"/>
  <c r="F1431" i="11"/>
  <c r="F1446" i="11"/>
  <c r="D1663" i="11"/>
  <c r="D1666" i="11" s="1"/>
  <c r="F26" i="11"/>
  <c r="F33" i="11"/>
  <c r="D122" i="11"/>
  <c r="E186" i="11"/>
  <c r="D805" i="11"/>
  <c r="D1708" i="11"/>
  <c r="E44" i="11"/>
  <c r="D168" i="11"/>
  <c r="F1061" i="11"/>
  <c r="F1544" i="11"/>
  <c r="D20" i="9"/>
  <c r="F19" i="8" s="1"/>
  <c r="E167" i="11"/>
  <c r="E1003" i="11"/>
  <c r="F1352" i="11"/>
  <c r="F1392" i="11"/>
  <c r="F1742" i="11"/>
  <c r="D1743" i="11"/>
  <c r="F82" i="11"/>
  <c r="F148" i="11"/>
  <c r="D603" i="11"/>
  <c r="F997" i="11"/>
  <c r="F1003" i="11" s="1"/>
  <c r="F1165" i="11"/>
  <c r="F1151" i="11"/>
  <c r="F1177" i="11"/>
  <c r="F1287" i="11"/>
  <c r="F1486" i="11"/>
  <c r="D1554" i="11"/>
  <c r="F205" i="11"/>
  <c r="F176" i="11"/>
  <c r="F804" i="11"/>
  <c r="F1499" i="11"/>
  <c r="F1665" i="11"/>
  <c r="F1684" i="11"/>
  <c r="F1767" i="11"/>
  <c r="N59" i="3"/>
  <c r="F86" i="11"/>
  <c r="F195" i="11"/>
  <c r="D96" i="34"/>
  <c r="E95" i="34"/>
  <c r="E292" i="11"/>
  <c r="F292" i="11"/>
  <c r="E97" i="11"/>
  <c r="E205" i="11"/>
  <c r="F582" i="11"/>
  <c r="E97" i="28" s="1"/>
  <c r="E582" i="11"/>
  <c r="T42" i="3"/>
  <c r="T59" i="3" s="1"/>
  <c r="D388" i="11"/>
  <c r="G59" i="3"/>
  <c r="E16" i="1"/>
  <c r="P59" i="3"/>
  <c r="F167" i="11"/>
  <c r="F319" i="11"/>
  <c r="F599" i="11"/>
  <c r="E100" i="28" s="1"/>
  <c r="E599" i="11"/>
  <c r="F4" i="8"/>
  <c r="E86" i="51"/>
  <c r="F959" i="11"/>
  <c r="E85" i="31" s="1"/>
  <c r="E959" i="11"/>
  <c r="O59" i="3"/>
  <c r="H59" i="3"/>
  <c r="I59" i="3"/>
  <c r="Q59" i="3"/>
  <c r="F69" i="11"/>
  <c r="C8" i="9" s="1"/>
  <c r="F121" i="11"/>
  <c r="E319" i="11"/>
  <c r="F1136" i="11"/>
  <c r="F1457" i="11"/>
  <c r="E3" i="8"/>
  <c r="M3" i="8"/>
  <c r="F106" i="11"/>
  <c r="E247" i="11"/>
  <c r="E798" i="11"/>
  <c r="E805" i="11" s="1"/>
  <c r="D110" i="17"/>
  <c r="D111" i="17" s="1"/>
  <c r="F541" i="11"/>
  <c r="E96" i="28" s="1"/>
  <c r="F844" i="11"/>
  <c r="G1554" i="11"/>
  <c r="G1592" i="11" s="1"/>
  <c r="E1707" i="11"/>
  <c r="E1708" i="11" s="1"/>
  <c r="D1770" i="11"/>
  <c r="D1769" i="11"/>
  <c r="E112" i="12"/>
  <c r="E103" i="15"/>
  <c r="E41" i="16"/>
  <c r="D11" i="16"/>
  <c r="D40" i="16"/>
  <c r="D44" i="16"/>
  <c r="F1229" i="11"/>
  <c r="F198" i="18"/>
  <c r="D213" i="51"/>
  <c r="F97" i="11"/>
  <c r="E167" i="21" s="1"/>
  <c r="E168" i="21" s="1"/>
  <c r="E171" i="21" s="1"/>
  <c r="F247" i="11"/>
  <c r="E1015" i="11"/>
  <c r="F1241" i="11"/>
  <c r="F1365" i="11"/>
  <c r="F1378" i="11"/>
  <c r="F1707" i="11"/>
  <c r="E37" i="12"/>
  <c r="E82" i="12"/>
  <c r="E160" i="12"/>
  <c r="D26" i="13"/>
  <c r="F1015" i="11"/>
  <c r="F1122" i="11"/>
  <c r="F1275" i="11"/>
  <c r="F1408" i="11"/>
  <c r="F1470" i="11"/>
  <c r="E1645" i="11"/>
  <c r="F1645" i="11"/>
  <c r="E52" i="12"/>
  <c r="E58" i="12"/>
  <c r="C90" i="12"/>
  <c r="C193" i="12" s="1"/>
  <c r="D86" i="18"/>
  <c r="F47" i="16"/>
  <c r="F46" i="16" s="1"/>
  <c r="F13" i="16" s="1"/>
  <c r="E46" i="16"/>
  <c r="E13" i="16" s="1"/>
  <c r="E106" i="34"/>
  <c r="F103" i="34"/>
  <c r="F106" i="34" s="1"/>
  <c r="F138" i="11"/>
  <c r="E145" i="25" s="1"/>
  <c r="E146" i="25" s="1"/>
  <c r="F602" i="11"/>
  <c r="E844" i="11"/>
  <c r="F1052" i="11"/>
  <c r="F1217" i="11"/>
  <c r="F1300" i="11"/>
  <c r="E1631" i="11"/>
  <c r="F1631" i="11"/>
  <c r="F1679" i="11"/>
  <c r="D5" i="13"/>
  <c r="E5" i="13" s="1"/>
  <c r="F5" i="13" s="1"/>
  <c r="E20" i="13"/>
  <c r="F20" i="13" s="1"/>
  <c r="D29" i="13"/>
  <c r="E27" i="15"/>
  <c r="E43" i="19"/>
  <c r="E50" i="19" s="1"/>
  <c r="E11" i="49"/>
  <c r="D4" i="49"/>
  <c r="D17" i="49"/>
  <c r="F1189" i="11"/>
  <c r="F1326" i="11"/>
  <c r="F1422" i="11"/>
  <c r="E1651" i="11"/>
  <c r="F1662" i="11"/>
  <c r="F1673" i="11"/>
  <c r="D11" i="13"/>
  <c r="E11" i="13" s="1"/>
  <c r="F11" i="13" s="1"/>
  <c r="E972" i="11"/>
  <c r="E21" i="13"/>
  <c r="F21" i="13" s="1"/>
  <c r="E26" i="14"/>
  <c r="C90" i="15"/>
  <c r="E132" i="15"/>
  <c r="D147" i="15"/>
  <c r="D148" i="15" s="1"/>
  <c r="D8" i="16"/>
  <c r="E8" i="16" s="1"/>
  <c r="F8" i="16" s="1"/>
  <c r="D28" i="16"/>
  <c r="E15" i="18"/>
  <c r="E16" i="18" s="1"/>
  <c r="D50" i="22"/>
  <c r="E52" i="22"/>
  <c r="F52" i="22" s="1"/>
  <c r="E151" i="12"/>
  <c r="C67" i="14"/>
  <c r="D22" i="16"/>
  <c r="E23" i="16"/>
  <c r="F23" i="16" s="1"/>
  <c r="D165" i="19"/>
  <c r="E541" i="11"/>
  <c r="D67" i="14"/>
  <c r="C16" i="18"/>
  <c r="C220" i="18" s="1"/>
  <c r="C7" i="10" s="1"/>
  <c r="D217" i="18"/>
  <c r="F214" i="40"/>
  <c r="F215" i="40" s="1"/>
  <c r="E215" i="40"/>
  <c r="E106" i="17"/>
  <c r="F72" i="21"/>
  <c r="E23" i="22"/>
  <c r="F23" i="22" s="1"/>
  <c r="D5" i="22"/>
  <c r="E5" i="22" s="1"/>
  <c r="F5" i="22" s="1"/>
  <c r="D233" i="45"/>
  <c r="D235" i="45" s="1"/>
  <c r="D246" i="45" s="1"/>
  <c r="D234" i="45"/>
  <c r="D19" i="46" s="1"/>
  <c r="D25" i="16"/>
  <c r="F86" i="18"/>
  <c r="E165" i="21"/>
  <c r="E56" i="14"/>
  <c r="E73" i="17"/>
  <c r="E15" i="20"/>
  <c r="F15" i="20" s="1"/>
  <c r="D5" i="20"/>
  <c r="E5" i="20" s="1"/>
  <c r="F5" i="20" s="1"/>
  <c r="D38" i="22"/>
  <c r="E39" i="22"/>
  <c r="F39" i="22" s="1"/>
  <c r="E111" i="34"/>
  <c r="D46" i="16"/>
  <c r="D13" i="16" s="1"/>
  <c r="E8" i="21"/>
  <c r="F83" i="24"/>
  <c r="D12" i="8" s="1"/>
  <c r="E83" i="24"/>
  <c r="E101" i="24" s="1"/>
  <c r="D19" i="26"/>
  <c r="E21" i="26"/>
  <c r="F21" i="26" s="1"/>
  <c r="D15" i="27"/>
  <c r="E17" i="27"/>
  <c r="F17" i="27" s="1"/>
  <c r="D81" i="28"/>
  <c r="D92" i="28" s="1"/>
  <c r="E58" i="29"/>
  <c r="F111" i="34"/>
  <c r="F13" i="43"/>
  <c r="C21" i="8" s="1"/>
  <c r="D11" i="50"/>
  <c r="E12" i="50"/>
  <c r="F12" i="50" s="1"/>
  <c r="E15" i="21"/>
  <c r="E14" i="25"/>
  <c r="E15" i="25" s="1"/>
  <c r="F9" i="25"/>
  <c r="F14" i="25" s="1"/>
  <c r="F15" i="25" s="1"/>
  <c r="C11" i="8" s="1"/>
  <c r="E123" i="25"/>
  <c r="E16" i="46"/>
  <c r="F16" i="46" s="1"/>
  <c r="D15" i="46"/>
  <c r="F10" i="21"/>
  <c r="F15" i="21" s="1"/>
  <c r="F16" i="21" s="1"/>
  <c r="C10" i="8" s="1"/>
  <c r="D16" i="21"/>
  <c r="E36" i="22"/>
  <c r="F36" i="22" s="1"/>
  <c r="D87" i="25"/>
  <c r="D88" i="25" s="1"/>
  <c r="D18" i="27"/>
  <c r="E20" i="27"/>
  <c r="F20" i="27" s="1"/>
  <c r="E51" i="28"/>
  <c r="E91" i="28"/>
  <c r="E81" i="30"/>
  <c r="D80" i="31"/>
  <c r="F144" i="40"/>
  <c r="D4" i="22"/>
  <c r="E20" i="22"/>
  <c r="E41" i="22"/>
  <c r="E13" i="46"/>
  <c r="F13" i="46" s="1"/>
  <c r="D12" i="46"/>
  <c r="F87" i="25"/>
  <c r="F88" i="25" s="1"/>
  <c r="E31" i="28"/>
  <c r="E88" i="28"/>
  <c r="E90" i="29"/>
  <c r="E99" i="29" s="1"/>
  <c r="E100" i="29" s="1"/>
  <c r="F99" i="29"/>
  <c r="E32" i="30"/>
  <c r="D7" i="22"/>
  <c r="E29" i="22"/>
  <c r="E54" i="25"/>
  <c r="E87" i="25" s="1"/>
  <c r="E88" i="25" s="1"/>
  <c r="D13" i="35"/>
  <c r="H26" i="35"/>
  <c r="H28" i="35" s="1"/>
  <c r="E14" i="35"/>
  <c r="F14" i="35" s="1"/>
  <c r="D19" i="35"/>
  <c r="E20" i="35"/>
  <c r="F20" i="35" s="1"/>
  <c r="E26" i="38"/>
  <c r="D8" i="38"/>
  <c r="E8" i="38" s="1"/>
  <c r="F8" i="38" s="1"/>
  <c r="D106" i="40"/>
  <c r="E117" i="40"/>
  <c r="E13" i="34"/>
  <c r="E17" i="38"/>
  <c r="F17" i="38" s="1"/>
  <c r="D5" i="38"/>
  <c r="E5" i="38" s="1"/>
  <c r="F5" i="38" s="1"/>
  <c r="E124" i="41"/>
  <c r="E73" i="42"/>
  <c r="D26" i="22"/>
  <c r="D13" i="26"/>
  <c r="D16" i="26"/>
  <c r="E24" i="26"/>
  <c r="F24" i="26" s="1"/>
  <c r="D11" i="32"/>
  <c r="F12" i="34"/>
  <c r="F13" i="34" s="1"/>
  <c r="C15" i="8" s="1"/>
  <c r="E34" i="34"/>
  <c r="E92" i="34" s="1"/>
  <c r="E93" i="34" s="1"/>
  <c r="E82" i="34"/>
  <c r="E29" i="36"/>
  <c r="E53" i="36"/>
  <c r="D7" i="39"/>
  <c r="E7" i="39" s="1"/>
  <c r="F7" i="39" s="1"/>
  <c r="E24" i="39"/>
  <c r="E30" i="39"/>
  <c r="D9" i="39"/>
  <c r="F12" i="43"/>
  <c r="C121" i="44"/>
  <c r="C122" i="44" s="1"/>
  <c r="C137" i="44" s="1"/>
  <c r="E76" i="44"/>
  <c r="E136" i="44"/>
  <c r="D209" i="51"/>
  <c r="D210" i="51" s="1"/>
  <c r="F184" i="51"/>
  <c r="D106" i="34"/>
  <c r="E68" i="44"/>
  <c r="E81" i="44"/>
  <c r="E209" i="51"/>
  <c r="E210" i="51" s="1"/>
  <c r="F226" i="51"/>
  <c r="C23" i="9" s="1"/>
  <c r="D12" i="33"/>
  <c r="E66" i="36"/>
  <c r="D69" i="41"/>
  <c r="D70" i="41" s="1"/>
  <c r="E27" i="42"/>
  <c r="E100" i="42"/>
  <c r="E105" i="43"/>
  <c r="E116" i="43" s="1"/>
  <c r="E117" i="43" s="1"/>
  <c r="E74" i="31"/>
  <c r="D5" i="33"/>
  <c r="E104" i="40"/>
  <c r="C69" i="41"/>
  <c r="E82" i="42"/>
  <c r="E18" i="44"/>
  <c r="E57" i="44"/>
  <c r="E121" i="44" s="1"/>
  <c r="E62" i="44"/>
  <c r="E5" i="33"/>
  <c r="E44" i="34"/>
  <c r="F92" i="34"/>
  <c r="E61" i="36"/>
  <c r="D6" i="38"/>
  <c r="E6" i="38" s="1"/>
  <c r="F6" i="38" s="1"/>
  <c r="E20" i="38"/>
  <c r="F20" i="38" s="1"/>
  <c r="D21" i="39"/>
  <c r="E13" i="40"/>
  <c r="E84" i="40"/>
  <c r="F231" i="40"/>
  <c r="E48" i="41"/>
  <c r="D5" i="49"/>
  <c r="E5" i="49" s="1"/>
  <c r="F5" i="49" s="1"/>
  <c r="E14" i="49"/>
  <c r="F14" i="49" s="1"/>
  <c r="F63" i="51"/>
  <c r="F86" i="51" s="1"/>
  <c r="G210" i="51"/>
  <c r="G213" i="51" s="1"/>
  <c r="G228" i="51" s="1"/>
  <c r="F143" i="51"/>
  <c r="F209" i="51" s="1"/>
  <c r="F210" i="51" s="1"/>
  <c r="H25" i="35"/>
  <c r="E12" i="41"/>
  <c r="E13" i="41" s="1"/>
  <c r="E101" i="42" l="1"/>
  <c r="E102" i="42" s="1"/>
  <c r="F70" i="41"/>
  <c r="D20" i="10"/>
  <c r="E130" i="41"/>
  <c r="D5" i="39"/>
  <c r="E5" i="39" s="1"/>
  <c r="F5" i="39" s="1"/>
  <c r="D8" i="39"/>
  <c r="E8" i="39"/>
  <c r="E69" i="41"/>
  <c r="D29" i="38"/>
  <c r="E230" i="40"/>
  <c r="D4" i="38"/>
  <c r="D236" i="40"/>
  <c r="D237" i="40" s="1"/>
  <c r="E144" i="40"/>
  <c r="E129" i="40"/>
  <c r="E105" i="40"/>
  <c r="E106" i="40" s="1"/>
  <c r="F237" i="40"/>
  <c r="D19" i="10" s="1"/>
  <c r="F106" i="40"/>
  <c r="E17" i="8"/>
  <c r="H17" i="8" s="1"/>
  <c r="F68" i="36"/>
  <c r="F80" i="36"/>
  <c r="F81" i="36" s="1"/>
  <c r="D18" i="10" s="1"/>
  <c r="D80" i="36"/>
  <c r="D81" i="36" s="1"/>
  <c r="E22" i="35"/>
  <c r="F22" i="35" s="1"/>
  <c r="D7" i="35"/>
  <c r="E7" i="35" s="1"/>
  <c r="F7" i="35" s="1"/>
  <c r="F81" i="31"/>
  <c r="E80" i="31"/>
  <c r="D93" i="28"/>
  <c r="E81" i="28"/>
  <c r="E92" i="28" s="1"/>
  <c r="E93" i="28" s="1"/>
  <c r="E12" i="8"/>
  <c r="H12" i="8" s="1"/>
  <c r="K12" i="8" s="1"/>
  <c r="E22" i="26"/>
  <c r="F22" i="26" s="1"/>
  <c r="F25" i="26" s="1"/>
  <c r="E102" i="24"/>
  <c r="D25" i="26"/>
  <c r="D13" i="22"/>
  <c r="E44" i="22"/>
  <c r="E12" i="22" s="1"/>
  <c r="E35" i="22"/>
  <c r="F35" i="22" s="1"/>
  <c r="F47" i="22"/>
  <c r="F13" i="22" s="1"/>
  <c r="E16" i="21"/>
  <c r="D53" i="22"/>
  <c r="D8" i="22"/>
  <c r="E8" i="22" s="1"/>
  <c r="F8" i="22" s="1"/>
  <c r="E72" i="21"/>
  <c r="E169" i="21" s="1"/>
  <c r="E170" i="21" s="1"/>
  <c r="E172" i="21" s="1"/>
  <c r="D73" i="21"/>
  <c r="D169" i="21"/>
  <c r="D170" i="21" s="1"/>
  <c r="C166" i="19"/>
  <c r="C8" i="10" s="1"/>
  <c r="D166" i="19"/>
  <c r="D21" i="20"/>
  <c r="M8" i="8"/>
  <c r="E165" i="19"/>
  <c r="E167" i="19" s="1"/>
  <c r="E169" i="19" s="1"/>
  <c r="E18" i="20"/>
  <c r="F18" i="20" s="1"/>
  <c r="F218" i="18"/>
  <c r="E217" i="18"/>
  <c r="E122" i="18"/>
  <c r="F87" i="18"/>
  <c r="D87" i="18"/>
  <c r="E12" i="20"/>
  <c r="D4" i="20"/>
  <c r="D7" i="20" s="1"/>
  <c r="E86" i="18"/>
  <c r="E87" i="18" s="1"/>
  <c r="E155" i="18"/>
  <c r="D219" i="18"/>
  <c r="D220" i="18" s="1"/>
  <c r="E198" i="18"/>
  <c r="D218" i="18"/>
  <c r="E34" i="16"/>
  <c r="F34" i="16" s="1"/>
  <c r="M6" i="8"/>
  <c r="F60" i="17"/>
  <c r="E90" i="15"/>
  <c r="E91" i="15"/>
  <c r="E147" i="15"/>
  <c r="E148" i="15" s="1"/>
  <c r="E150" i="15" s="1"/>
  <c r="C91" i="15"/>
  <c r="D20" i="16" s="1"/>
  <c r="E20" i="16" s="1"/>
  <c r="F20" i="16" s="1"/>
  <c r="F147" i="15"/>
  <c r="C147" i="15"/>
  <c r="C148" i="15" s="1"/>
  <c r="C5" i="10" s="1"/>
  <c r="E67" i="14"/>
  <c r="E16" i="12"/>
  <c r="D91" i="12"/>
  <c r="D194" i="12"/>
  <c r="E32" i="13"/>
  <c r="F32" i="13" s="1"/>
  <c r="C194" i="12"/>
  <c r="C3" i="10" s="1"/>
  <c r="C91" i="12"/>
  <c r="D18" i="13" s="1"/>
  <c r="E18" i="13" s="1"/>
  <c r="F18" i="13" s="1"/>
  <c r="E90" i="12"/>
  <c r="D6" i="13"/>
  <c r="E6" i="13" s="1"/>
  <c r="F6" i="13" s="1"/>
  <c r="E23" i="13"/>
  <c r="F23" i="13" s="1"/>
  <c r="E106" i="42"/>
  <c r="F1743" i="11"/>
  <c r="F232" i="40"/>
  <c r="F235" i="40" s="1"/>
  <c r="G169" i="11"/>
  <c r="F34" i="11"/>
  <c r="C5" i="9" s="1"/>
  <c r="E45" i="11"/>
  <c r="E866" i="11"/>
  <c r="D98" i="34" s="1"/>
  <c r="D99" i="34" s="1"/>
  <c r="D100" i="34" s="1"/>
  <c r="E168" i="11"/>
  <c r="F44" i="11"/>
  <c r="C6" i="9" s="1"/>
  <c r="C21" i="9"/>
  <c r="E1554" i="11"/>
  <c r="F805" i="11"/>
  <c r="C14" i="9" s="1"/>
  <c r="E98" i="28"/>
  <c r="F1554" i="11"/>
  <c r="D45" i="11"/>
  <c r="D16" i="9"/>
  <c r="F15" i="8" s="1"/>
  <c r="D169" i="11"/>
  <c r="D19" i="9"/>
  <c r="F18" i="8" s="1"/>
  <c r="E1663" i="11"/>
  <c r="D232" i="40" s="1"/>
  <c r="D235" i="40" s="1"/>
  <c r="G45" i="11"/>
  <c r="E603" i="11"/>
  <c r="E121" i="43"/>
  <c r="E122" i="43" s="1"/>
  <c r="E123" i="43" s="1"/>
  <c r="C22" i="9"/>
  <c r="E101" i="28"/>
  <c r="E102" i="28" s="1"/>
  <c r="F603" i="11"/>
  <c r="C13" i="9" s="1"/>
  <c r="E150" i="25"/>
  <c r="E147" i="25"/>
  <c r="F213" i="51"/>
  <c r="F228" i="51" s="1"/>
  <c r="E148" i="25"/>
  <c r="E149" i="25" s="1"/>
  <c r="E21" i="39"/>
  <c r="F21" i="39" s="1"/>
  <c r="D6" i="39"/>
  <c r="E6" i="39" s="1"/>
  <c r="F6" i="39" s="1"/>
  <c r="D6" i="16"/>
  <c r="E6" i="16" s="1"/>
  <c r="F6" i="16" s="1"/>
  <c r="E25" i="16"/>
  <c r="F25" i="16" s="1"/>
  <c r="F122" i="11"/>
  <c r="C10" i="9" s="1"/>
  <c r="D228" i="51"/>
  <c r="C23" i="10"/>
  <c r="F100" i="34"/>
  <c r="E82" i="31"/>
  <c r="E83" i="31" s="1"/>
  <c r="E81" i="31"/>
  <c r="E13" i="26"/>
  <c r="F13" i="26" s="1"/>
  <c r="D4" i="26"/>
  <c r="D6" i="35"/>
  <c r="E6" i="35" s="1"/>
  <c r="F6" i="35" s="1"/>
  <c r="E19" i="35"/>
  <c r="F19" i="35" s="1"/>
  <c r="F100" i="29"/>
  <c r="D14" i="10" s="1"/>
  <c r="F114" i="29"/>
  <c r="G41" i="29" s="1"/>
  <c r="D14" i="8"/>
  <c r="E14" i="8" s="1"/>
  <c r="H14" i="8" s="1"/>
  <c r="K14" i="8" s="1"/>
  <c r="E4" i="22"/>
  <c r="F1663" i="11"/>
  <c r="D6" i="49"/>
  <c r="E4" i="49"/>
  <c r="E213" i="51"/>
  <c r="E228" i="51" s="1"/>
  <c r="D167" i="21"/>
  <c r="D168" i="21" s="1"/>
  <c r="E122" i="11"/>
  <c r="F24" i="39"/>
  <c r="D9" i="38"/>
  <c r="E4" i="38"/>
  <c r="F41" i="22"/>
  <c r="F11" i="22" s="1"/>
  <c r="E11" i="22"/>
  <c r="E11" i="50"/>
  <c r="D17" i="50"/>
  <c r="D4" i="50"/>
  <c r="D8" i="10"/>
  <c r="D9" i="8"/>
  <c r="E9" i="8" s="1"/>
  <c r="H9" i="8" s="1"/>
  <c r="M4" i="8"/>
  <c r="E4" i="8"/>
  <c r="H4" i="8" s="1"/>
  <c r="K4" i="8" s="1"/>
  <c r="D5" i="16"/>
  <c r="E5" i="16" s="1"/>
  <c r="F5" i="16" s="1"/>
  <c r="E22" i="16"/>
  <c r="F22" i="16" s="1"/>
  <c r="E96" i="34"/>
  <c r="F95" i="34"/>
  <c r="F96" i="34" s="1"/>
  <c r="D4" i="46"/>
  <c r="E12" i="46"/>
  <c r="D137" i="41"/>
  <c r="D138" i="41" s="1"/>
  <c r="E67" i="36"/>
  <c r="D112" i="34"/>
  <c r="D113" i="34" s="1"/>
  <c r="D6" i="22"/>
  <c r="E6" i="22" s="1"/>
  <c r="F6" i="22" s="1"/>
  <c r="E26" i="22"/>
  <c r="F26" i="22" s="1"/>
  <c r="F29" i="22"/>
  <c r="F7" i="22" s="1"/>
  <c r="E7" i="22"/>
  <c r="M10" i="8"/>
  <c r="F11" i="49"/>
  <c r="F17" i="49" s="1"/>
  <c r="E17" i="49"/>
  <c r="F83" i="31"/>
  <c r="D17" i="10" s="1"/>
  <c r="D16" i="8"/>
  <c r="E16" i="8" s="1"/>
  <c r="F41" i="16"/>
  <c r="E11" i="16"/>
  <c r="E40" i="16"/>
  <c r="H582" i="11"/>
  <c r="F388" i="11"/>
  <c r="C11" i="9" s="1"/>
  <c r="D17" i="32"/>
  <c r="E11" i="32"/>
  <c r="D4" i="32"/>
  <c r="F149" i="25"/>
  <c r="D9" i="10" s="1"/>
  <c r="D11" i="8"/>
  <c r="E11" i="8" s="1"/>
  <c r="H11" i="8" s="1"/>
  <c r="E19" i="26"/>
  <c r="F19" i="26" s="1"/>
  <c r="D6" i="26"/>
  <c r="E6" i="26" s="1"/>
  <c r="F6" i="26" s="1"/>
  <c r="F26" i="38"/>
  <c r="F29" i="38" s="1"/>
  <c r="E29" i="38"/>
  <c r="F20" i="22"/>
  <c r="F53" i="22" s="1"/>
  <c r="E19" i="46"/>
  <c r="F19" i="46" s="1"/>
  <c r="D18" i="46"/>
  <c r="D21" i="46" s="1"/>
  <c r="D245" i="45"/>
  <c r="D15" i="8"/>
  <c r="E15" i="8" s="1"/>
  <c r="C70" i="41"/>
  <c r="D16" i="39" s="1"/>
  <c r="C137" i="41"/>
  <c r="C138" i="41" s="1"/>
  <c r="C20" i="10" s="1"/>
  <c r="F20" i="10" s="1"/>
  <c r="F117" i="43"/>
  <c r="D22" i="10" s="1"/>
  <c r="D4" i="33"/>
  <c r="D7" i="33" s="1"/>
  <c r="D21" i="33"/>
  <c r="E12" i="33"/>
  <c r="E15" i="46"/>
  <c r="F15" i="46" s="1"/>
  <c r="D5" i="46"/>
  <c r="E5" i="46" s="1"/>
  <c r="F5" i="46" s="1"/>
  <c r="F101" i="24"/>
  <c r="F102" i="24" s="1"/>
  <c r="D11" i="10" s="1"/>
  <c r="F112" i="34"/>
  <c r="D16" i="10" s="1"/>
  <c r="E388" i="11"/>
  <c r="D82" i="31"/>
  <c r="D83" i="31" s="1"/>
  <c r="D81" i="31"/>
  <c r="D8" i="13"/>
  <c r="E8" i="13" s="1"/>
  <c r="F8" i="13" s="1"/>
  <c r="E29" i="13"/>
  <c r="F29" i="13" s="1"/>
  <c r="E44" i="16"/>
  <c r="D43" i="16"/>
  <c r="D12" i="16" s="1"/>
  <c r="C22" i="8"/>
  <c r="E122" i="44"/>
  <c r="E110" i="17"/>
  <c r="E111" i="17" s="1"/>
  <c r="E113" i="17" s="1"/>
  <c r="D36" i="13"/>
  <c r="C4" i="10"/>
  <c r="E13" i="35"/>
  <c r="D25" i="35"/>
  <c r="D27" i="35" s="1"/>
  <c r="D4" i="35"/>
  <c r="D6" i="27"/>
  <c r="E6" i="27" s="1"/>
  <c r="F6" i="27" s="1"/>
  <c r="E18" i="27"/>
  <c r="D21" i="27"/>
  <c r="E15" i="27"/>
  <c r="F15" i="27" s="1"/>
  <c r="D5" i="27"/>
  <c r="F73" i="21"/>
  <c r="E50" i="22"/>
  <c r="D14" i="22"/>
  <c r="E112" i="34"/>
  <c r="E26" i="13"/>
  <c r="F26" i="13" s="1"/>
  <c r="D7" i="13"/>
  <c r="E7" i="13" s="1"/>
  <c r="F7" i="13" s="1"/>
  <c r="F219" i="18"/>
  <c r="G1603" i="11"/>
  <c r="D17" i="9" s="1"/>
  <c r="F16" i="8"/>
  <c r="F168" i="11"/>
  <c r="E21" i="8"/>
  <c r="H21" i="8" s="1"/>
  <c r="K21" i="8" s="1"/>
  <c r="M21" i="8"/>
  <c r="D5" i="26"/>
  <c r="E5" i="26" s="1"/>
  <c r="F5" i="26" s="1"/>
  <c r="E16" i="26"/>
  <c r="F16" i="26" s="1"/>
  <c r="D7" i="16"/>
  <c r="E7" i="16" s="1"/>
  <c r="F7" i="16" s="1"/>
  <c r="E28" i="16"/>
  <c r="F28" i="16" s="1"/>
  <c r="F1708" i="11"/>
  <c r="C20" i="9" s="1"/>
  <c r="F30" i="39"/>
  <c r="F9" i="39" s="1"/>
  <c r="E9" i="39"/>
  <c r="M15" i="8"/>
  <c r="D111" i="34"/>
  <c r="M13" i="8"/>
  <c r="E13" i="8"/>
  <c r="H13" i="8" s="1"/>
  <c r="K13" i="8" s="1"/>
  <c r="D148" i="25"/>
  <c r="D149" i="25" s="1"/>
  <c r="E38" i="22"/>
  <c r="F38" i="22" s="1"/>
  <c r="D10" i="22"/>
  <c r="E10" i="22" s="1"/>
  <c r="F10" i="22" s="1"/>
  <c r="F169" i="21"/>
  <c r="F111" i="17"/>
  <c r="D6" i="10" s="1"/>
  <c r="D7" i="8"/>
  <c r="F93" i="28"/>
  <c r="D13" i="10" s="1"/>
  <c r="F866" i="11"/>
  <c r="F91" i="12"/>
  <c r="F194" i="12"/>
  <c r="D3" i="10" s="1"/>
  <c r="E137" i="41" l="1"/>
  <c r="E138" i="41" s="1"/>
  <c r="D19" i="8"/>
  <c r="E19" i="8" s="1"/>
  <c r="H19" i="8" s="1"/>
  <c r="K19" i="8" s="1"/>
  <c r="E70" i="41"/>
  <c r="E236" i="40"/>
  <c r="E237" i="40" s="1"/>
  <c r="E238" i="40" s="1"/>
  <c r="D18" i="8"/>
  <c r="E18" i="8" s="1"/>
  <c r="H18" i="8" s="1"/>
  <c r="K18" i="8" s="1"/>
  <c r="F44" i="22"/>
  <c r="F12" i="22" s="1"/>
  <c r="E73" i="21"/>
  <c r="D15" i="22"/>
  <c r="E166" i="19"/>
  <c r="E21" i="20"/>
  <c r="E4" i="20"/>
  <c r="F4" i="20" s="1"/>
  <c r="F7" i="20" s="1"/>
  <c r="E218" i="18"/>
  <c r="F12" i="20"/>
  <c r="F21" i="20" s="1"/>
  <c r="E219" i="18"/>
  <c r="E220" i="18" s="1"/>
  <c r="F148" i="15"/>
  <c r="D5" i="10" s="1"/>
  <c r="D6" i="8"/>
  <c r="E6" i="8" s="1"/>
  <c r="H6" i="8" s="1"/>
  <c r="D19" i="16"/>
  <c r="D4" i="16" s="1"/>
  <c r="E91" i="12"/>
  <c r="D17" i="13"/>
  <c r="D4" i="13" s="1"/>
  <c r="E193" i="12"/>
  <c r="E194" i="12" s="1"/>
  <c r="F1592" i="11"/>
  <c r="F1603" i="11" s="1"/>
  <c r="C17" i="9" s="1"/>
  <c r="E103" i="28"/>
  <c r="E104" i="28" s="1"/>
  <c r="E86" i="31"/>
  <c r="E89" i="31" s="1"/>
  <c r="F22" i="8"/>
  <c r="D24" i="9"/>
  <c r="E1666" i="11"/>
  <c r="H15" i="8"/>
  <c r="K15" i="8" s="1"/>
  <c r="E169" i="11"/>
  <c r="E151" i="25"/>
  <c r="F45" i="11"/>
  <c r="H16" i="8"/>
  <c r="K16" i="8" s="1"/>
  <c r="D8" i="35"/>
  <c r="E4" i="35"/>
  <c r="E16" i="39"/>
  <c r="F16" i="39" s="1"/>
  <c r="D15" i="39"/>
  <c r="E6" i="49"/>
  <c r="F4" i="49"/>
  <c r="F6" i="49" s="1"/>
  <c r="F220" i="18"/>
  <c r="D8" i="8"/>
  <c r="E8" i="8" s="1"/>
  <c r="H8" i="8" s="1"/>
  <c r="K8" i="8" s="1"/>
  <c r="F12" i="46"/>
  <c r="E98" i="34"/>
  <c r="E99" i="34" s="1"/>
  <c r="E100" i="34" s="1"/>
  <c r="C16" i="9"/>
  <c r="F13" i="35"/>
  <c r="F25" i="35" s="1"/>
  <c r="E25" i="35"/>
  <c r="F44" i="16"/>
  <c r="F43" i="16" s="1"/>
  <c r="F12" i="16" s="1"/>
  <c r="E43" i="16"/>
  <c r="E12" i="16" s="1"/>
  <c r="E25" i="26"/>
  <c r="E4" i="50"/>
  <c r="D6" i="50"/>
  <c r="E232" i="40"/>
  <c r="E235" i="40" s="1"/>
  <c r="E239" i="40" s="1"/>
  <c r="F1666" i="11"/>
  <c r="C19" i="9" s="1"/>
  <c r="C24" i="10"/>
  <c r="F23" i="10" s="1"/>
  <c r="D7" i="46"/>
  <c r="E4" i="46"/>
  <c r="E21" i="33"/>
  <c r="F12" i="33"/>
  <c r="E4" i="33"/>
  <c r="E7" i="33" s="1"/>
  <c r="G122" i="44"/>
  <c r="E137" i="44"/>
  <c r="F137" i="44" s="1"/>
  <c r="F11" i="32"/>
  <c r="F17" i="32" s="1"/>
  <c r="E17" i="32"/>
  <c r="C9" i="9"/>
  <c r="F169" i="11"/>
  <c r="F18" i="27"/>
  <c r="F21" i="27" s="1"/>
  <c r="E21" i="27"/>
  <c r="E36" i="13"/>
  <c r="F36" i="13" s="1"/>
  <c r="D35" i="13"/>
  <c r="D6" i="46"/>
  <c r="E6" i="46" s="1"/>
  <c r="F6" i="46" s="1"/>
  <c r="E18" i="46"/>
  <c r="F18" i="46" s="1"/>
  <c r="F11" i="50"/>
  <c r="F17" i="50" s="1"/>
  <c r="E17" i="50"/>
  <c r="E7" i="8"/>
  <c r="E68" i="36"/>
  <c r="E80" i="36"/>
  <c r="E81" i="36" s="1"/>
  <c r="E83" i="36" s="1"/>
  <c r="E4" i="26"/>
  <c r="D8" i="26"/>
  <c r="E14" i="22"/>
  <c r="F50" i="22"/>
  <c r="F14" i="22" s="1"/>
  <c r="F4" i="38"/>
  <c r="F9" i="38" s="1"/>
  <c r="E9" i="38"/>
  <c r="E5" i="27"/>
  <c r="D7" i="27"/>
  <c r="F170" i="21"/>
  <c r="D10" i="10" s="1"/>
  <c r="D10" i="8"/>
  <c r="E10" i="8" s="1"/>
  <c r="H10" i="8" s="1"/>
  <c r="K10" i="8" s="1"/>
  <c r="E53" i="22"/>
  <c r="E4" i="32"/>
  <c r="D6" i="32"/>
  <c r="F11" i="16"/>
  <c r="F40" i="16"/>
  <c r="K3" i="8"/>
  <c r="E15" i="22"/>
  <c r="F4" i="22"/>
  <c r="F15" i="22" s="1"/>
  <c r="E7" i="20" l="1"/>
  <c r="D49" i="16"/>
  <c r="E19" i="16"/>
  <c r="F19" i="16" s="1"/>
  <c r="F49" i="16" s="1"/>
  <c r="E17" i="13"/>
  <c r="F17" i="13" s="1"/>
  <c r="F41" i="13" s="1"/>
  <c r="D41" i="13"/>
  <c r="F4" i="50"/>
  <c r="F6" i="50" s="1"/>
  <c r="E6" i="50"/>
  <c r="D4" i="39"/>
  <c r="E15" i="39"/>
  <c r="D33" i="39"/>
  <c r="E35" i="13"/>
  <c r="F35" i="13" s="1"/>
  <c r="D10" i="13"/>
  <c r="E10" i="13" s="1"/>
  <c r="F10" i="13" s="1"/>
  <c r="E4" i="16"/>
  <c r="D14" i="16"/>
  <c r="D22" i="8"/>
  <c r="E21" i="46"/>
  <c r="E8" i="35"/>
  <c r="F4" i="35"/>
  <c r="F8" i="35" s="1"/>
  <c r="E49" i="16"/>
  <c r="H7" i="8"/>
  <c r="E22" i="8"/>
  <c r="F21" i="33"/>
  <c r="F4" i="33"/>
  <c r="F7" i="33" s="1"/>
  <c r="F4" i="32"/>
  <c r="F6" i="32" s="1"/>
  <c r="E6" i="32"/>
  <c r="F21" i="46"/>
  <c r="F4" i="26"/>
  <c r="F8" i="26" s="1"/>
  <c r="E8" i="26"/>
  <c r="F222" i="18"/>
  <c r="D7" i="10"/>
  <c r="D24" i="10" s="1"/>
  <c r="F5" i="27"/>
  <c r="F7" i="27" s="1"/>
  <c r="E7" i="27"/>
  <c r="D12" i="13"/>
  <c r="E4" i="13"/>
  <c r="C24" i="9"/>
  <c r="E7" i="46"/>
  <c r="F4" i="46"/>
  <c r="F7" i="46" s="1"/>
  <c r="E41" i="13" l="1"/>
  <c r="E4" i="39"/>
  <c r="D10" i="39"/>
  <c r="E12" i="13"/>
  <c r="F4" i="13"/>
  <c r="F12" i="13" s="1"/>
  <c r="F15" i="39"/>
  <c r="F33" i="39" s="1"/>
  <c r="E33" i="39"/>
  <c r="K6" i="8"/>
  <c r="K22" i="8" s="1"/>
  <c r="H22" i="8"/>
  <c r="E14" i="16"/>
  <c r="F4" i="16"/>
  <c r="F14" i="16" s="1"/>
  <c r="H23" i="8" l="1"/>
  <c r="F4" i="39"/>
  <c r="F10" i="39" s="1"/>
  <c r="E10" i="39"/>
</calcChain>
</file>

<file path=xl/sharedStrings.xml><?xml version="1.0" encoding="utf-8"?>
<sst xmlns="http://schemas.openxmlformats.org/spreadsheetml/2006/main" count="8524" uniqueCount="3047">
  <si>
    <t xml:space="preserve">(1)VOTE   </t>
  </si>
  <si>
    <t>FIRST SCHEDULE</t>
  </si>
  <si>
    <t>(2) SUPPLY</t>
  </si>
  <si>
    <t xml:space="preserve">      NO.</t>
  </si>
  <si>
    <t>R101</t>
  </si>
  <si>
    <t>County Assembly</t>
  </si>
  <si>
    <t>R102</t>
  </si>
  <si>
    <t>County Executive</t>
  </si>
  <si>
    <t>R103</t>
  </si>
  <si>
    <t>Department  of  Finance and economic planning</t>
  </si>
  <si>
    <t>R104</t>
  </si>
  <si>
    <t>Department of  Agriculture</t>
  </si>
  <si>
    <t>R105</t>
  </si>
  <si>
    <t>Department  of Environment and Natural Resources</t>
  </si>
  <si>
    <t>R106</t>
  </si>
  <si>
    <t>Department of Education Youth Affairs and Social development</t>
  </si>
  <si>
    <t>R107</t>
  </si>
  <si>
    <t>Department of  County Health Services</t>
  </si>
  <si>
    <t>R108</t>
  </si>
  <si>
    <t>Department of Physical Planning  and Urban development</t>
  </si>
  <si>
    <t>R109</t>
  </si>
  <si>
    <t>Department of Public Works Transport and Housing</t>
  </si>
  <si>
    <t>R110</t>
  </si>
  <si>
    <t>Department of Trade Development  and  Regulations</t>
  </si>
  <si>
    <t>R111</t>
  </si>
  <si>
    <t>Department of Culture and Social Services</t>
  </si>
  <si>
    <t>R112</t>
  </si>
  <si>
    <t>Kisii Town</t>
  </si>
  <si>
    <t>R113</t>
  </si>
  <si>
    <t>County Administration and Stakeholders Management</t>
  </si>
  <si>
    <t>TOTAL  RECURRENT</t>
  </si>
  <si>
    <t>DEVELOPMENT  EXPENDITURE</t>
  </si>
  <si>
    <t xml:space="preserve">(1)VOTE  </t>
  </si>
  <si>
    <t>SECOND SCHEDULE</t>
  </si>
  <si>
    <t xml:space="preserve">     NO.</t>
  </si>
  <si>
    <t>D 101</t>
  </si>
  <si>
    <t>D 102</t>
  </si>
  <si>
    <t>D 103</t>
  </si>
  <si>
    <t>D 104</t>
  </si>
  <si>
    <t>D 105</t>
  </si>
  <si>
    <t>D 106</t>
  </si>
  <si>
    <t>D 107</t>
  </si>
  <si>
    <t>D 108</t>
  </si>
  <si>
    <t>D 109</t>
  </si>
  <si>
    <t>D 110</t>
  </si>
  <si>
    <t>D 111</t>
  </si>
  <si>
    <t>D 112</t>
  </si>
  <si>
    <t>D113</t>
  </si>
  <si>
    <t xml:space="preserve">                                           TOTAL DEVELOPMENT   </t>
  </si>
  <si>
    <t>KISII COUNTY GOVERNMENT</t>
  </si>
  <si>
    <t>PERSONNEL BUDGET</t>
  </si>
  <si>
    <t>FINANCIAL YEAR 2017/ 2018</t>
  </si>
  <si>
    <t>DEPARTMENT</t>
  </si>
  <si>
    <t>NO OF EMPLOYEES</t>
  </si>
  <si>
    <t>BASIC SALARY</t>
  </si>
  <si>
    <t>HOUSE ALLOWANCE</t>
  </si>
  <si>
    <t>COMMUTER</t>
  </si>
  <si>
    <t>SPECIAL DUTY ALLOWANCE</t>
  </si>
  <si>
    <t>RESPONSIBILTY ALLOWANCE</t>
  </si>
  <si>
    <t>HEALTH RISK ALLOWANCE</t>
  </si>
  <si>
    <t>UNIFORM ALLOWANCE</t>
  </si>
  <si>
    <t>EMERGECY CALL ALLOWANCE</t>
  </si>
  <si>
    <t>OTHER ALLOWANCES</t>
  </si>
  <si>
    <t>EXTRANEOUS ALLOWANCE</t>
  </si>
  <si>
    <t>NON PRACTISING ALLOWANCE</t>
  </si>
  <si>
    <t>ACTING ALLOWANCE</t>
  </si>
  <si>
    <t>TELEPHONE ALLOWANCE</t>
  </si>
  <si>
    <t>GRATUITY</t>
  </si>
  <si>
    <t>COUNTY CONTRIBUTION TO PENSION</t>
  </si>
  <si>
    <t>LEAVE ALLOWANCE</t>
  </si>
  <si>
    <t>TOTAL ANNUAL PERSONEL BUDGET</t>
  </si>
  <si>
    <t>OFFICE OF THE GOVERNOR AND DEPUTY GOVERNOR</t>
  </si>
  <si>
    <t xml:space="preserve">IN PAYROLL </t>
  </si>
  <si>
    <t xml:space="preserve">NOT IN PAYROLL </t>
  </si>
  <si>
    <t xml:space="preserve">SUB-TOTAL </t>
  </si>
  <si>
    <t>COUNTY ADMINISTRATION</t>
  </si>
  <si>
    <t>COUNTY PUBLIC SERVICE</t>
  </si>
  <si>
    <t>FINANCE AND ECONOMIC PLANNING</t>
  </si>
  <si>
    <t>AGRICULTURE</t>
  </si>
  <si>
    <t xml:space="preserve">ENVIRONMENT </t>
  </si>
  <si>
    <t>EDUCATION</t>
  </si>
  <si>
    <t>Instructors to be absorbed from  national govt</t>
  </si>
  <si>
    <t>New employees (ECD and polytechnic instructors)</t>
  </si>
  <si>
    <t>HEALTH</t>
  </si>
  <si>
    <t>DANIDA Personnel Costs</t>
  </si>
  <si>
    <t>LAND, PHYSICAL PLANNING AND URBAN DEVELOPMENT</t>
  </si>
  <si>
    <t>PUBLIC WORKS AND TRANSPORT</t>
  </si>
  <si>
    <t>TRADE</t>
  </si>
  <si>
    <t>CULTURE AND SOCIAL SERVICES</t>
  </si>
  <si>
    <t>KISII TOWN</t>
  </si>
  <si>
    <t>GRAND TOTAL</t>
  </si>
  <si>
    <t>PROJECTS SUMMARY</t>
  </si>
  <si>
    <t>PROPOSED BUDGET 2019/2020</t>
  </si>
  <si>
    <t>KISII COUNTY ASSEMBLY</t>
  </si>
  <si>
    <t>COUNTY  ADMINISTRATION</t>
  </si>
  <si>
    <t>STAKEHOLDER MANAGEMENT</t>
  </si>
  <si>
    <t>FINANCE AND ACCOUNTING</t>
  </si>
  <si>
    <t>ECONOMIC PLANNING</t>
  </si>
  <si>
    <t>FISHERIES, LIVESTOCK AND VETERINARY SERVICES</t>
  </si>
  <si>
    <t>AGRICULTURE AND COOPERATIVES DEVELOPMENT</t>
  </si>
  <si>
    <t>WATER AND SANITATION SERVICES</t>
  </si>
  <si>
    <t>MEDICAL SERVICES</t>
  </si>
  <si>
    <t>LANDS, PHYSICAL PLANNING AND URBAN DEVELOPMENT</t>
  </si>
  <si>
    <t>ROADS DEVELOPMENT</t>
  </si>
  <si>
    <t>PUBLIC WORKS AND HOUSING</t>
  </si>
  <si>
    <t>KISII MUNICIPALITY</t>
  </si>
  <si>
    <t>TOTAL</t>
  </si>
  <si>
    <t>REVENUE BUDGET FOR FY2024/2025</t>
  </si>
  <si>
    <t>ITEM</t>
  </si>
  <si>
    <t>APPROVED REVISED BUDGET 2023/24 BUDGET 2023/24</t>
  </si>
  <si>
    <t xml:space="preserve">PROPOSED  BUDGET 2024/25 </t>
  </si>
  <si>
    <t>Equitable Share</t>
  </si>
  <si>
    <t>Leasing of Medical Equipment</t>
  </si>
  <si>
    <t>Aquaculture Business Development Programme</t>
  </si>
  <si>
    <t>National Agricultural and Rural Inclusive Project</t>
  </si>
  <si>
    <t>Agriculture Sector Development Support Program - SIDA</t>
  </si>
  <si>
    <t>Industrial Park</t>
  </si>
  <si>
    <t>Library Services</t>
  </si>
  <si>
    <t xml:space="preserve">National Agricultural Value Chain Development Project (NAVCDP)-World Bank Credit </t>
  </si>
  <si>
    <t>DANIDA</t>
  </si>
  <si>
    <t>Livestock Value Chain Support Program- Poland</t>
  </si>
  <si>
    <t>Provision of Fertilizer Subsidy</t>
  </si>
  <si>
    <t>Allocation for Mineral Royalties</t>
  </si>
  <si>
    <t>Finance for Locally-Led Climate Action Program (FLLoCA) County Climate Institutional Support (CCIS) Grant</t>
  </si>
  <si>
    <t>Finance for Locally-Led Climate Action Program (FLLoCA) County Climate Resilient Investment Grant</t>
  </si>
  <si>
    <t>Finance for Locally-Led Climate Action Program (FLLoCA) County Climate Resilient Investment Grant (KfW)</t>
  </si>
  <si>
    <t>KDSP II</t>
  </si>
  <si>
    <t>Community Health Promoters (CHPs)</t>
  </si>
  <si>
    <t>Road maintenance Levy Fund (RMLF)</t>
  </si>
  <si>
    <t>Kenya Urban Support Programme (KUSP) Urban Institution Grant</t>
  </si>
  <si>
    <t>Construction of Cancer Center</t>
  </si>
  <si>
    <t>Unspent balances FY 2023/2024</t>
  </si>
  <si>
    <t>Local Revenues</t>
  </si>
  <si>
    <t>TOTAL  REVENUE</t>
  </si>
  <si>
    <t>LOCAL REVENUE ITEMIZATION</t>
  </si>
  <si>
    <t>LOCAL LEVIES: 1-2000</t>
  </si>
  <si>
    <t>1-2101 Property rates</t>
  </si>
  <si>
    <t>1-2201 Business Permits Current Year</t>
  </si>
  <si>
    <t>1-2311 Fruits &amp; Vegetables / AgriculturalProduce Cess</t>
  </si>
  <si>
    <t>1-3105 Miscellenous income</t>
  </si>
  <si>
    <t xml:space="preserve">1-3501 County Premises Monthly Rent </t>
  </si>
  <si>
    <t>1-5101 Market Entrance / Gate Fee</t>
  </si>
  <si>
    <t>1-5102 Market Plots Rent</t>
  </si>
  <si>
    <t>1-5201 Enclosed Bus Park Fee(Matatu monthly stickers)</t>
  </si>
  <si>
    <t xml:space="preserve">            Motorcycle parking stickers</t>
  </si>
  <si>
    <t>1-5221 Street Parking Fee</t>
  </si>
  <si>
    <t>1-6301 Social Hall Hire</t>
  </si>
  <si>
    <t>1-6311 Stadium Hire</t>
  </si>
  <si>
    <t>1-8401 Slaughter House  Fee</t>
  </si>
  <si>
    <t>1-9112 Buildings Plan Approval Fee</t>
  </si>
  <si>
    <t>1-9132 Sign Boards &amp; Advertisement Fee</t>
  </si>
  <si>
    <t>1-9201 Fire-Compliance Fee</t>
  </si>
  <si>
    <t>Administrative fees and charges</t>
  </si>
  <si>
    <t>Disposal of Assets</t>
  </si>
  <si>
    <t>Environmental fees and charges</t>
  </si>
  <si>
    <t>Weights and measures</t>
  </si>
  <si>
    <t>Sale of fingerlings</t>
  </si>
  <si>
    <t>Revenue from Kisii Agricultural Training Centre</t>
  </si>
  <si>
    <t>SUMMARY OF RECURRENT AND DEVELOPMENT EXPENDITURE</t>
  </si>
  <si>
    <t>REVENUE</t>
  </si>
  <si>
    <t>PERSONEL EMOLUMENTS</t>
  </si>
  <si>
    <t>TOTAL OPERATIONS AND MAINTENANCE</t>
  </si>
  <si>
    <t>RECURRENT</t>
  </si>
  <si>
    <t xml:space="preserve"> DEVELOPMENT</t>
  </si>
  <si>
    <t>APPROVED REVISED BUDGET 2022/23</t>
  </si>
  <si>
    <t>PROPOSED  BUDGET 2024/25</t>
  </si>
  <si>
    <t>APPROVED REVISED  BUDGET 2023/2024</t>
  </si>
  <si>
    <t xml:space="preserve">FSP Ceilings </t>
  </si>
  <si>
    <t>PE</t>
  </si>
  <si>
    <t>COUNTY ASSEMBLY</t>
  </si>
  <si>
    <t>EXECUTIVE OFFICE OF THE GOVERNOR</t>
  </si>
  <si>
    <t>COUNTY PUBLIC SERVICE BOARD</t>
  </si>
  <si>
    <t>PUBLIC SERVICE AND COUNTY ADMINISTRATION</t>
  </si>
  <si>
    <t>PUBLIC PARTICIPATION, DISASTER SERVICES AND SPECIAL PROGRAMMES</t>
  </si>
  <si>
    <t>FINANCE,  ACCOUNTING SERVICES AND REVENUE MANAGEMENT</t>
  </si>
  <si>
    <t>ECONOMIC PLANNING AND ICT SERVICES</t>
  </si>
  <si>
    <t>WATER, ENVIRONMENT, NATURAL RESOURCES, ENERGY AND CLIMATE CHANGE</t>
  </si>
  <si>
    <t>EDUCATION,TECHNICAL TRAINING &amp; INNOVATION</t>
  </si>
  <si>
    <t>MEDICAL SERVICES, PUBLIC HEALTH AND SANITATION</t>
  </si>
  <si>
    <t>LANDS, PHYSICAL PLANNING , HOUSING AND URBAN DEVELOPMENT</t>
  </si>
  <si>
    <t xml:space="preserve">ROADS </t>
  </si>
  <si>
    <t>PUBLIC WORKS</t>
  </si>
  <si>
    <t>TRADE,TOURISM, INDUSTRY  AND MARKETING</t>
  </si>
  <si>
    <t>YOUTH ,SPORTS, CULTURE, ARTS AND SOCIAL SERVICES</t>
  </si>
  <si>
    <t>OGEMBO MUNICIPALITY</t>
  </si>
  <si>
    <t>SURPLUS/DEFICIT</t>
  </si>
  <si>
    <t>SUMMARY OF DEVELOPMENT EXPENDITURE</t>
  </si>
  <si>
    <t>APPROVED REVISED BUDGET 2023/24</t>
  </si>
  <si>
    <t>PROPOSED BUDGET 2024/25</t>
  </si>
  <si>
    <t>EXECUTIVE</t>
  </si>
  <si>
    <t>PUBLIC SERVICE BOARD</t>
  </si>
  <si>
    <t>ADMINISTRATION</t>
  </si>
  <si>
    <t>FINANCE AND ACCOUNTING SERVICES</t>
  </si>
  <si>
    <t>AGRICULTURE AND CO-OPERATIVE DEVELOPMENT</t>
  </si>
  <si>
    <t>ENERGY, ENVIRONMENT AND NATURAL RESOURCES</t>
  </si>
  <si>
    <t>PUBLIC HEALTH</t>
  </si>
  <si>
    <t>LANDS AND PHYSICAL PLANNING</t>
  </si>
  <si>
    <t>ROADS</t>
  </si>
  <si>
    <t>CULTURE</t>
  </si>
  <si>
    <t>SUMMARY OF RECURRENT EXPENDITURE</t>
  </si>
  <si>
    <t>APPROVED BUDGET 2022/23</t>
  </si>
  <si>
    <t>PROPOSED BUDGET 2024/2025</t>
  </si>
  <si>
    <t>DEVELOPMENT BUDGET</t>
  </si>
  <si>
    <t>PROJECT LOCATION</t>
  </si>
  <si>
    <t>APPROVED BUDGET 2023/2024</t>
  </si>
  <si>
    <t>ADJUSTMENTS</t>
  </si>
  <si>
    <t>Completion of Governor's Residence</t>
  </si>
  <si>
    <t>Construction of County Headquarters</t>
  </si>
  <si>
    <t>Construction of car Park and Fence (PSB)</t>
  </si>
  <si>
    <t xml:space="preserve"> TOTAL COUNTY EXECUTIVE</t>
  </si>
  <si>
    <t>PUBLIC SERVICE, COUNTY ADMINISTARTION AND PUBLIC PARTICIPATION</t>
  </si>
  <si>
    <t>PUBLIC SERVICE AND PUBLIC ADMINISTRATION</t>
  </si>
  <si>
    <t>Completion of ward offices</t>
  </si>
  <si>
    <t>Completion  of ward office (Administration Block)</t>
  </si>
  <si>
    <t>Bassi Central</t>
  </si>
  <si>
    <t>Bassi Chache</t>
  </si>
  <si>
    <t>Birongo</t>
  </si>
  <si>
    <t>Bobaracho</t>
  </si>
  <si>
    <t>Bogeka</t>
  </si>
  <si>
    <t>Bogetaorio</t>
  </si>
  <si>
    <t>Bogetenga</t>
  </si>
  <si>
    <t>Bogiakumu</t>
  </si>
  <si>
    <t>Bokimonge</t>
  </si>
  <si>
    <t>Boikang'a</t>
  </si>
  <si>
    <t>Bomariba</t>
  </si>
  <si>
    <t>Bombaba Borabu</t>
  </si>
  <si>
    <t>Boochi Borabu</t>
  </si>
  <si>
    <t xml:space="preserve">Bosoti Sengera </t>
  </si>
  <si>
    <t>Chitago Borabu</t>
  </si>
  <si>
    <t>Gesusu</t>
  </si>
  <si>
    <t>Getenga</t>
  </si>
  <si>
    <t>Ibeno</t>
  </si>
  <si>
    <t>Ichuni</t>
  </si>
  <si>
    <t>Kegogi</t>
  </si>
  <si>
    <t>Keumbu</t>
  </si>
  <si>
    <t>Kiamokama</t>
  </si>
  <si>
    <t>Kisii Central</t>
  </si>
  <si>
    <t>Machoge Bassi</t>
  </si>
  <si>
    <t>Magenche</t>
  </si>
  <si>
    <t>Masige East</t>
  </si>
  <si>
    <t>Completion  of ward office</t>
  </si>
  <si>
    <t>Masige West</t>
  </si>
  <si>
    <t>Masimba</t>
  </si>
  <si>
    <t>Moticho</t>
  </si>
  <si>
    <t>Nyakoe</t>
  </si>
  <si>
    <t>Nyamasibi</t>
  </si>
  <si>
    <t>Nyatieko</t>
  </si>
  <si>
    <t>Riana</t>
  </si>
  <si>
    <t>Sameta Mokwerero</t>
  </si>
  <si>
    <t>Tabaka</t>
  </si>
  <si>
    <t>SUB TOTAL</t>
  </si>
  <si>
    <t>Extension of Marani Sub-County office -Phase II</t>
  </si>
  <si>
    <t>Kitutu Chache North</t>
  </si>
  <si>
    <t>Construction of County Court</t>
  </si>
  <si>
    <t>Fencing of treasury</t>
  </si>
  <si>
    <t>County Treasury</t>
  </si>
  <si>
    <t>Construction of Enforcement unit at Daraja mbili</t>
  </si>
  <si>
    <t>Kitutu Central</t>
  </si>
  <si>
    <t>Installation of split air conditional in computer server room</t>
  </si>
  <si>
    <t>Headquarters</t>
  </si>
  <si>
    <t>Construction of Pit latrines at Ward Offices</t>
  </si>
  <si>
    <t>Construction of Pit Latrine</t>
  </si>
  <si>
    <t>Masimba (Nyaribari Masaba)</t>
  </si>
  <si>
    <t>Construction of Toilet Block at County Treasury</t>
  </si>
  <si>
    <t>Construction of Pit Latrine at Kitutu Chache South Sub County Office</t>
  </si>
  <si>
    <t>Mosocho</t>
  </si>
  <si>
    <t>Construction of Pit Latrine at Nyatieko Ward Office</t>
  </si>
  <si>
    <t>Construction of Pit Latrine at Bomariba Ward Office</t>
  </si>
  <si>
    <t>Electricity to Ward Offices</t>
  </si>
  <si>
    <t>Bomorenda</t>
  </si>
  <si>
    <t>Monyerero</t>
  </si>
  <si>
    <t xml:space="preserve">TOTAL PUBLIC SERVICE AND COUNTY ADMINISTRATION </t>
  </si>
  <si>
    <t>Purchase of Household and Institution appliances ( Thunder Arrestors)</t>
  </si>
  <si>
    <t>Purchase of Fire fighting Vehicles and Equipment (Pending Payment)</t>
  </si>
  <si>
    <t>Fire hydrants civil works</t>
  </si>
  <si>
    <t>Purchase of Rescue Machinery</t>
  </si>
  <si>
    <t>Special programmes</t>
  </si>
  <si>
    <t>All wards</t>
  </si>
  <si>
    <t>Kisii Central Ward Office (Ward based project)</t>
  </si>
  <si>
    <t>TOTAL PUBLIC PARTICIPATION, DISASTER SERVICES AND SPECIAL PROGRAMMES</t>
  </si>
  <si>
    <t>TOTAL PUBLIC SERVICE, COUNTY ADMINISTRATION AND PARTICIPATORY DEVELOPMENT</t>
  </si>
  <si>
    <t>FINANCE, ECONOMIC PLANNING AND ICT</t>
  </si>
  <si>
    <t>Supply and Installation of video conference solution</t>
  </si>
  <si>
    <t>Enterprise Computer Operating Platform for all departments - Phase 1</t>
  </si>
  <si>
    <t>Development and Deployment of Customer service portal IT support and ticket management system</t>
  </si>
  <si>
    <t>Upgrade and redesign of Kisii county Active Directory Systems (H/W&amp;S/W)</t>
  </si>
  <si>
    <t xml:space="preserve">Deployment of Budgeting Public Partitipation, Recruitment and Intranet management </t>
  </si>
  <si>
    <t>Installation of Metro fiber to Kisii Municipality and SD-WAN to Sub counties</t>
  </si>
  <si>
    <t>Establishment of Information center complete with public wifi hotsports</t>
  </si>
  <si>
    <t>Upgrade of Core network and monitoring infrastructure (power, routing and switching)</t>
  </si>
  <si>
    <t xml:space="preserve">Installation of structured and telecoms networks at New Public works, Water, Stadium and NOC offices </t>
  </si>
  <si>
    <t>Installation and Extension of CCTV to key service points</t>
  </si>
  <si>
    <t>Installation of solar based Power backup at the Headquater and Subcounties to support implementation of systems</t>
  </si>
  <si>
    <t>Establishment of a county ICT Repair workshop for inhouse equipment repair and maintenance</t>
  </si>
  <si>
    <t>Structured and wireless LAN for 10 health facilities in readiness for implementation of HMIS - Phase2</t>
  </si>
  <si>
    <t>Upgrade of Data center, recovery Site and virtualization of Servers for hosting of county applications and data</t>
  </si>
  <si>
    <t>Customazation and Implementation of  Revenue collection and management system</t>
  </si>
  <si>
    <t xml:space="preserve">ICT equipment </t>
  </si>
  <si>
    <t>Automation of departmental workflows (trade schemes, Cabinet meeting, Agric extension services, ATC services, mapping of facilities) Integration and operationalization of existing applications (county planning, PMS, Performace management, Bursary management, stakeholder management, Asset management, procurement management onlice service portal)</t>
  </si>
  <si>
    <t>Supply Installation and deployment of enterprise office collaboration and integration with Ms Active directory</t>
  </si>
  <si>
    <t>Setting up of a multi-story container storage facility</t>
  </si>
  <si>
    <t>Deployment and support of Internal Audit Management and reporting system</t>
  </si>
  <si>
    <t>Supply and Installation of Enterprise Biometric time and attendance system</t>
  </si>
  <si>
    <t>TOTAL FINANCE, ECONOMIC PLANNING AND ICT</t>
  </si>
  <si>
    <t>AGRICULTURE, LIVESTOCK, FISHERIES AND CO-OPERATIVE DEVELOPMENT</t>
  </si>
  <si>
    <t>AGRICULTURE AND CO-OPERATIVES DEVELOPMENT</t>
  </si>
  <si>
    <t>Kenya Agricultural Development Project SIDA contribution</t>
  </si>
  <si>
    <t>Kenya Agricultural Development Project County contribution</t>
  </si>
  <si>
    <t>SUB-TOTAL</t>
  </si>
  <si>
    <t>NATIONAL AGRICULTURAL AND RURAL INCLUSIVE GROWTH PROJECT (NARIGP)</t>
  </si>
  <si>
    <t>National Agricultural and Rural inclusive growth project(WB)</t>
  </si>
  <si>
    <t>21 wards</t>
  </si>
  <si>
    <t>National Agricultural and Rural inclusive growth project(Counterpart)</t>
  </si>
  <si>
    <t>National Agricultural Value Chain Development Project(NAVCDP)</t>
  </si>
  <si>
    <t>National Agricultural Value Chain Development Project (WB Contribution)</t>
  </si>
  <si>
    <t>45Wards</t>
  </si>
  <si>
    <t>National Agricultural Value Chain Development Project (KCG Contribution)</t>
  </si>
  <si>
    <t>AGROPROCESSING</t>
  </si>
  <si>
    <t>Completion of Agribusiness policy</t>
  </si>
  <si>
    <t>headquarters</t>
  </si>
  <si>
    <t>Development of designs for avocado waste management</t>
  </si>
  <si>
    <t>ATC</t>
  </si>
  <si>
    <t>CROP DEVELOPMENT</t>
  </si>
  <si>
    <t>Supply of soil testing kits</t>
  </si>
  <si>
    <t>All 45 wards</t>
  </si>
  <si>
    <t>Supply of Coffee Seedlings</t>
  </si>
  <si>
    <t>Supply of pyrethrum seedlings</t>
  </si>
  <si>
    <t>Development and supply of certified fruit tree nursery and seedlings</t>
  </si>
  <si>
    <t xml:space="preserve">Construction of Ablution block </t>
  </si>
  <si>
    <t>Supply of coffee seedlings</t>
  </si>
  <si>
    <t xml:space="preserve"> Majoge Bassi Ward</t>
  </si>
  <si>
    <t xml:space="preserve"> Chitago Borabu </t>
  </si>
  <si>
    <t xml:space="preserve"> Getenga </t>
  </si>
  <si>
    <t>Avocado tree seedlings</t>
  </si>
  <si>
    <t> Ibeno</t>
  </si>
  <si>
    <t> Majoge Bassi</t>
  </si>
  <si>
    <t xml:space="preserve"> Marani </t>
  </si>
  <si>
    <t xml:space="preserve"> Tabaka </t>
  </si>
  <si>
    <t>Completion of the cereal depot at Nyamarambe</t>
  </si>
  <si>
    <t>Bogetenga ward</t>
  </si>
  <si>
    <t>ENGINEERING,IRRIGARION AND DRAINAGE</t>
  </si>
  <si>
    <t>Climate Smart Agriculture Promotion-drip and water harvesting technologies</t>
  </si>
  <si>
    <t>Landscape rehabilitation and conservation</t>
  </si>
  <si>
    <t>COOPERATIVE DEVELOPMENT</t>
  </si>
  <si>
    <t>Rehabilitate coffee factories</t>
  </si>
  <si>
    <t>Nyabioto coffee factory</t>
  </si>
  <si>
    <t> Bosoti Sengera</t>
  </si>
  <si>
    <t>Kebacha coffee nursery</t>
  </si>
  <si>
    <t> Bomorenda</t>
  </si>
  <si>
    <t>KISII -ATC</t>
  </si>
  <si>
    <t>Cabro Paving ATC</t>
  </si>
  <si>
    <t>Fencing of ATC (Phase one)</t>
  </si>
  <si>
    <t>Civil works and other infrustructure Development</t>
  </si>
  <si>
    <t>Construction of Dairy unit</t>
  </si>
  <si>
    <t>Purchase of Animals</t>
  </si>
  <si>
    <t>Purchase of Farm tools and assecories</t>
  </si>
  <si>
    <t>Construction of Servant quarters</t>
  </si>
  <si>
    <t>Construction of washrooms</t>
  </si>
  <si>
    <t>Purchase of feed and supplements</t>
  </si>
  <si>
    <t>Construction of ultra-Modern conference and accomodation facility-phase one</t>
  </si>
  <si>
    <t>Fencing of ATC (Phase Two)</t>
  </si>
  <si>
    <t>Sewer connectivity</t>
  </si>
  <si>
    <t>Kitchen renovation</t>
  </si>
  <si>
    <t>TOTAL AGRICULTURE AND CO-OPERATIVES DEVELOPMENT</t>
  </si>
  <si>
    <t>LIVESTOCK, FISHERIES AND VETERINARY SERVICES</t>
  </si>
  <si>
    <t>FISHERIES DEVELOPMENT</t>
  </si>
  <si>
    <t>Purchase of Aqua-feeds</t>
  </si>
  <si>
    <t>2620136</t>
  </si>
  <si>
    <t>Purchase of Brood stock</t>
  </si>
  <si>
    <t>Installation of solar water Pump at Fish Multiplication centre</t>
  </si>
  <si>
    <t>Fish Multiplication Centre (fencing)</t>
  </si>
  <si>
    <t>kisii town</t>
  </si>
  <si>
    <t>Rehabilitation of concrete ponds at CFMTC</t>
  </si>
  <si>
    <t xml:space="preserve">Completion of training hall </t>
  </si>
  <si>
    <t>Equiping of multiplication centres</t>
  </si>
  <si>
    <t>Completion of fish market</t>
  </si>
  <si>
    <t>Cold room renovation to fish market</t>
  </si>
  <si>
    <t>Promotion of fish farming</t>
  </si>
  <si>
    <t>Construction of fish pond atMagena Coffee Centre</t>
  </si>
  <si>
    <t>Completion of Nyangusu fish dam project</t>
  </si>
  <si>
    <t> Bassi Bogetaorio</t>
  </si>
  <si>
    <t>VETERINARY  SERVICES</t>
  </si>
  <si>
    <t>Livestock breeding Programme</t>
  </si>
  <si>
    <t>Livestock and Zoonotic Diseases control and surveillance programme</t>
  </si>
  <si>
    <t>Installation of Incinerator</t>
  </si>
  <si>
    <t>Renovations of slaughter house</t>
  </si>
  <si>
    <t>Kisii Town main slaughter</t>
  </si>
  <si>
    <t>Ogembo</t>
  </si>
  <si>
    <t>Veterinary  Public Health</t>
  </si>
  <si>
    <t xml:space="preserve">Equipping of Veterinary clinic </t>
  </si>
  <si>
    <t>Construction of perimeter wall vet clinic</t>
  </si>
  <si>
    <t>LIVESTOCK PRODUCTION</t>
  </si>
  <si>
    <t>Installation of milk coolers</t>
  </si>
  <si>
    <t>Livestock Value Chain Support Program</t>
  </si>
  <si>
    <t>Local chicken hatcheries,incubators,fertilized eggs and brooder equipment</t>
  </si>
  <si>
    <t>Purchase of incubators for Youth Groups</t>
  </si>
  <si>
    <t>Dairy goat production promotion</t>
  </si>
  <si>
    <t>Nyaribari Masaba</t>
  </si>
  <si>
    <t>Promotion of dairy value addition</t>
  </si>
  <si>
    <t>Bonchari</t>
  </si>
  <si>
    <t>Development of commercial dairy farmers inventory</t>
  </si>
  <si>
    <t>HQ</t>
  </si>
  <si>
    <t>Promotion of on-farm Animal feeds formulation</t>
  </si>
  <si>
    <t>Bee keeping</t>
  </si>
  <si>
    <t>Conctruction of ablution blocks</t>
  </si>
  <si>
    <t>Nyamache,Suneka,Masimba</t>
  </si>
  <si>
    <t>Provide poultry  to youth and women groups</t>
  </si>
  <si>
    <t>Bassi Boitangare</t>
  </si>
  <si>
    <t>Groups Bee keeping project</t>
  </si>
  <si>
    <t>Bassi Bogetaorio</t>
  </si>
  <si>
    <t>Groups rabbit keeping project</t>
  </si>
  <si>
    <t>groups poultry keeping project</t>
  </si>
  <si>
    <t>Distribution of poultry to self help groups</t>
  </si>
  <si>
    <t>Distribution of local chicken, feeds and vaccines to groups</t>
  </si>
  <si>
    <t xml:space="preserve">Marani </t>
  </si>
  <si>
    <t xml:space="preserve">Bobaracho </t>
  </si>
  <si>
    <t>Milk Creamery at Magena Coffee buying centre</t>
  </si>
  <si>
    <t>Bosoti Sengera</t>
  </si>
  <si>
    <t>TOTAL LIVESTOCK, FISHERIES AND VETERINARY SERVICES</t>
  </si>
  <si>
    <t>Total for AGRICULTURE, LIVESTOCK , FISHERIES AND CO-OPERATIVE DEVELOPMENT</t>
  </si>
  <si>
    <t>CLIMATE CHANGE</t>
  </si>
  <si>
    <t>Finance for Locally-Led Climate Action Program (FLLoCA) -County Contribution</t>
  </si>
  <si>
    <t>Finance for Locally -Led Climate Action Program (FLLoCA) County Climate Institutional support (CCIS) grant</t>
  </si>
  <si>
    <t>ENVIRONMENT</t>
  </si>
  <si>
    <t xml:space="preserve">Tree Planting </t>
  </si>
  <si>
    <t>in 45 Wards</t>
  </si>
  <si>
    <t>Establishment of tree nursaries</t>
  </si>
  <si>
    <t>ENERGY</t>
  </si>
  <si>
    <t>Rural Electrification matching Fund (REREC)</t>
  </si>
  <si>
    <t>Sub-counties</t>
  </si>
  <si>
    <t xml:space="preserve"> Kiogoro </t>
  </si>
  <si>
    <t>Solar lighting at: Riosiri mkt, Enamba centre, Gotichaki centre, Nyabigena centre, Esaka mkt</t>
  </si>
  <si>
    <t>Rerec</t>
  </si>
  <si>
    <t>Nyamache Hospital Solarization</t>
  </si>
  <si>
    <t>Establishment of suneka tree nursery</t>
  </si>
  <si>
    <t>Suneka</t>
  </si>
  <si>
    <t>Establishment of tabaka soapstone value addition centre, PHASE 1</t>
  </si>
  <si>
    <t>Stone pitching for soil erosion control at daraja mbili secondary</t>
  </si>
  <si>
    <t>Daraja mbili secondary</t>
  </si>
  <si>
    <t>Gabions to control land falling and down warping at getungurumu</t>
  </si>
  <si>
    <t>Ichuni ward</t>
  </si>
  <si>
    <t>Rehabilitation of degraded sites -kemoreko, nyangiti quarry</t>
  </si>
  <si>
    <t>kemoreko quarry and nyangiti</t>
  </si>
  <si>
    <t>purchase of beehives, installation ant training of community forest associations - ritumbe and Keboye community forests</t>
  </si>
  <si>
    <t>Keboye and ritumbe</t>
  </si>
  <si>
    <t>Supply, delivery and planting of assorted tree seedlings</t>
  </si>
  <si>
    <t>Nyaribari Chache</t>
  </si>
  <si>
    <r>
      <rPr>
        <sz val="12"/>
        <color rgb="FF000000"/>
        <rFont val="Times New Roman"/>
        <family val="1"/>
      </rPr>
      <t>Purchase and installation of 2 No. 10M</t>
    </r>
    <r>
      <rPr>
        <vertAlign val="superscript"/>
        <sz val="12"/>
        <color rgb="FF000000"/>
        <rFont val="Times New Roman"/>
        <family val="1"/>
      </rPr>
      <t>3</t>
    </r>
    <r>
      <rPr>
        <sz val="12"/>
        <color rgb="FF000000"/>
        <rFont val="Times New Roman"/>
        <family val="1"/>
      </rPr>
      <t xml:space="preserve"> storage tanks per ward</t>
    </r>
  </si>
  <si>
    <t>Water Tanks (3 in No. )</t>
  </si>
  <si>
    <t> Boikang'a</t>
  </si>
  <si>
    <t> Bomariba</t>
  </si>
  <si>
    <t>Water tanks: Magena special pri., Randani sec, Igorera sec, Magena sec, Magena pri.</t>
  </si>
  <si>
    <t> Bombaba Borabu</t>
  </si>
  <si>
    <t> Boochi Borabu</t>
  </si>
  <si>
    <t> Boochi Tendere</t>
  </si>
  <si>
    <t>Purchase and installation of 15 No. 10L storage tanks to schools</t>
  </si>
  <si>
    <t>Supply and delivery of 14pcs of 10000 litres tanks</t>
  </si>
  <si>
    <t>hq</t>
  </si>
  <si>
    <t> Keumbu</t>
  </si>
  <si>
    <t>10,000 L WaterTank to Masongo Pry</t>
  </si>
  <si>
    <t> Kisii Central</t>
  </si>
  <si>
    <t>Purchase ans installation of water tanks</t>
  </si>
  <si>
    <t> Masige West</t>
  </si>
  <si>
    <t xml:space="preserve"> Monyerero </t>
  </si>
  <si>
    <t>Water Tanks (8 in  No. )</t>
  </si>
  <si>
    <t> Nyacheki</t>
  </si>
  <si>
    <t xml:space="preserve"> Sensi </t>
  </si>
  <si>
    <t xml:space="preserve">Water schemes </t>
  </si>
  <si>
    <t>Igonga-Nyamagundo Water Project</t>
  </si>
  <si>
    <t>Gesusu Water Project</t>
  </si>
  <si>
    <t>Kanyoni Water Project</t>
  </si>
  <si>
    <t>Sensi</t>
  </si>
  <si>
    <t>Nyakerato Water Project</t>
  </si>
  <si>
    <t>Endereti Phase II Water Project</t>
  </si>
  <si>
    <t>Entanda  borehole reticulation</t>
  </si>
  <si>
    <t>Nyaore water project</t>
  </si>
  <si>
    <t>Masige west</t>
  </si>
  <si>
    <t> Bassi Boitangare</t>
  </si>
  <si>
    <t> Bassi Central</t>
  </si>
  <si>
    <t>Nyamache Hosp water reticulation</t>
  </si>
  <si>
    <t> Bogeka</t>
  </si>
  <si>
    <t>Nyagenke water gravity serving Nyakembene- Gesonso</t>
  </si>
  <si>
    <t>Reahab of Riongata water project</t>
  </si>
  <si>
    <t> Gesusu</t>
  </si>
  <si>
    <t>Nyaronyo water project</t>
  </si>
  <si>
    <t>Purchase of pipes and reticulation</t>
  </si>
  <si>
    <t> Kitutu Central</t>
  </si>
  <si>
    <t>Buyonge water supply</t>
  </si>
  <si>
    <t>Ntamocha water gravity project</t>
  </si>
  <si>
    <t>Igemo Water Scheme reticulation</t>
  </si>
  <si>
    <t>Rehabilitation of Igoma water scheme</t>
  </si>
  <si>
    <t>Reticulation of Omosocho water project (Construction of 2 tanks, water pump and water points)</t>
  </si>
  <si>
    <t> Masige East</t>
  </si>
  <si>
    <t xml:space="preserve"> Moticho </t>
  </si>
  <si>
    <t>Reticulation of Getiongo water project</t>
  </si>
  <si>
    <t>Construction of Nyaore water projects</t>
  </si>
  <si>
    <t xml:space="preserve">Bogeka </t>
  </si>
  <si>
    <t>Construction of concrete tank and high water steel tank of Mochengo water project</t>
  </si>
  <si>
    <t>Rehabilitation of Keera-Mwechebori water scheme</t>
  </si>
  <si>
    <t> Nyatieko</t>
  </si>
  <si>
    <t>Reticulation of Riangoko Phase 1</t>
  </si>
  <si>
    <t>Drilling of Nyakoora Borehole</t>
  </si>
  <si>
    <t>Ensoko water project</t>
  </si>
  <si>
    <t>Nyakeiri reticulation</t>
  </si>
  <si>
    <t>Reticulation of Kiabigori Borehole</t>
  </si>
  <si>
    <t>bogetenga</t>
  </si>
  <si>
    <t>Rehabilitation of Rigoma water project</t>
  </si>
  <si>
    <t>Riamiruka Mochama water project</t>
  </si>
  <si>
    <t>Riakenyanya Nyango water project</t>
  </si>
  <si>
    <t>Ebekeri Nyabigege water project</t>
  </si>
  <si>
    <t>Nyamesocho borehole water project</t>
  </si>
  <si>
    <t>Boochi Boorabu</t>
  </si>
  <si>
    <t>Mobamba borehole water project</t>
  </si>
  <si>
    <t>Itibo Primary water project</t>
  </si>
  <si>
    <t>Borangi water project</t>
  </si>
  <si>
    <t>Nyaturago Water project</t>
  </si>
  <si>
    <t>Nyamue water project</t>
  </si>
  <si>
    <t>Mogenda water project</t>
  </si>
  <si>
    <t>Insaria water project</t>
  </si>
  <si>
    <t>Manga hill water project</t>
  </si>
  <si>
    <t>Nyang'uru water project</t>
  </si>
  <si>
    <t>Kiogoro</t>
  </si>
  <si>
    <t>Otendo water project</t>
  </si>
  <si>
    <t xml:space="preserve">Drilling of Boreholes </t>
  </si>
  <si>
    <t>Rikura Borehole</t>
  </si>
  <si>
    <t>Revival of Kionduso Borehole</t>
  </si>
  <si>
    <t>Revival of Getai Borehole</t>
  </si>
  <si>
    <t>Drilling of Ekeonga Borehole and installation of solar pump</t>
  </si>
  <si>
    <t xml:space="preserve"> Bassi Chache</t>
  </si>
  <si>
    <t>Itumbe market b/hole drilling</t>
  </si>
  <si>
    <t>Drilling borehole at Nyamagwa mission hospital</t>
  </si>
  <si>
    <t xml:space="preserve">Ikenye borehole and  reticulation </t>
  </si>
  <si>
    <t>Itumbe Nyakona Borehole</t>
  </si>
  <si>
    <t>Completion of Boruma borehole</t>
  </si>
  <si>
    <t> Birongo</t>
  </si>
  <si>
    <t> Bogusero</t>
  </si>
  <si>
    <t>Riyabu borehole drilling, Tower tank, Pumb &amp; house, Solar panels and reticulation-15 water points</t>
  </si>
  <si>
    <t> Bokimonge</t>
  </si>
  <si>
    <t xml:space="preserve">Rehabilitation of Endereti Borehole water points and Solar Power system  </t>
  </si>
  <si>
    <t>Drilling and equipping borehole at Etanke</t>
  </si>
  <si>
    <t>Igorera Water project: Drilling &amp; equipping borehole, Conrete water tank, (Solarization, 30 WPs) and reticulation</t>
  </si>
  <si>
    <t>Igembe junction borehole project: Drilling, solar powered pump, reticulation, fencing and gate</t>
  </si>
  <si>
    <t>Omosobwa borehole rehabilitation, solar powered pump, reticulation, fencing and gate</t>
  </si>
  <si>
    <t>Drilling and reticulation  of Nyaborumbasi borehole</t>
  </si>
  <si>
    <t>Sengera mkt borehole drilling</t>
  </si>
  <si>
    <t>Eburi borehole completion</t>
  </si>
  <si>
    <t>Drilling and equipping of Etago borehole</t>
  </si>
  <si>
    <t>Borehole drilling at Kiomiti Pry</t>
  </si>
  <si>
    <t>Borehole drilling at Masabo Sec</t>
  </si>
  <si>
    <t>Equiping of Esinde b/hole</t>
  </si>
  <si>
    <t>Rehabilitation of Nyamecheo B/hole</t>
  </si>
  <si>
    <t>Borehole drilling at Mogweko dispensary</t>
  </si>
  <si>
    <t> Kiamokama</t>
  </si>
  <si>
    <t>Completion/electricity connection fro Nyakononi B/hole</t>
  </si>
  <si>
    <t> Magenche</t>
  </si>
  <si>
    <t>Reticulation of Nyamache hopital borehole</t>
  </si>
  <si>
    <t>Drilling &amp; equipping of Nyachenge bh</t>
  </si>
  <si>
    <t>Drilling &amp; equipping of Giasaiga bh</t>
  </si>
  <si>
    <t>Reticulation of Nyamache borehole water project</t>
  </si>
  <si>
    <t>Reticulation of Omokonge bh</t>
  </si>
  <si>
    <t> Masimba</t>
  </si>
  <si>
    <t>Eronge B/hole water reticulation</t>
  </si>
  <si>
    <t>Drilling of Nyabera mkt borehole</t>
  </si>
  <si>
    <t xml:space="preserve"> Nyakoe </t>
  </si>
  <si>
    <t>Nyakobaria Bhole</t>
  </si>
  <si>
    <t>Sosera Sec Sch. BH drilling and equipping</t>
  </si>
  <si>
    <t xml:space="preserve"> Nyamasibi </t>
  </si>
  <si>
    <t>Matibo Pri Sch. BH Drilling</t>
  </si>
  <si>
    <t>Water spring protection:Sosera, Nyanturago, Gotinyango, Moreremi,Nyambogo</t>
  </si>
  <si>
    <t>Riangoko borehole</t>
  </si>
  <si>
    <t>Drilling and equipping of borehole at Ngeri</t>
  </si>
  <si>
    <t> Riana</t>
  </si>
  <si>
    <t>Drilling and equipping of Nyansakia Borehole</t>
  </si>
  <si>
    <t> Sameta Mokwerero</t>
  </si>
  <si>
    <t>Borehole drilling &amp; equipping at Nyabworoba</t>
  </si>
  <si>
    <t>Giantunda B/hole</t>
  </si>
  <si>
    <t>Completion of last mile connectivity</t>
  </si>
  <si>
    <t>Drilling and Equipping borehole with hand pumps at GesureObuya, boitangare, Mochengo, Nyangiti, Omosari,Turwa (Lot 2)</t>
  </si>
  <si>
    <t>Sub-Totals Boreholes</t>
  </si>
  <si>
    <t xml:space="preserve">Spring Protection </t>
  </si>
  <si>
    <t>Spring protection in Moticho ward</t>
  </si>
  <si>
    <t>mokomoni misabisabi, rionchiri malindi, nyabiosi, riakeraro umeme, mosobeti ikonge</t>
  </si>
  <si>
    <t>Water Springs: Riayunga, Getenga, Riamochama, Riamatonto, Riamaroro, Riagatuma, Riabitongi and Rianyakea</t>
  </si>
  <si>
    <t>Riabirari, Riamose nyariki, Rionjiri, Riamikuro, Getiongo, Riakerongosi, Rionchweri, Riamichioma, Riamoseti and Riamayore</t>
  </si>
  <si>
    <t> Bogetenga</t>
  </si>
  <si>
    <t>Spring protection of Riogara, Riaroni Sisa -Rionteri springs</t>
  </si>
  <si>
    <t>Water Springs: Riamose (Mogonga), Riamaranga (Geteri), Riondieki Nyambeneria (Randani), Riombongi, Riakinara (Magena)</t>
  </si>
  <si>
    <t>Rianyanteri, Rioigara, Riazakayo, Suguta, Riomare, Riamariita, Riagetugi, Riayiora, Rianyako, Kiomwaobo (Bomwancha) Riombui, Gitogo, Riamasire, Rianyangweso and Rianyabuti, Riamarani, Riongocho, Riatoel, Rionura, Riamisati, Nyamosobeti,Nyambunwa, (nyangoge/Ritoke),Rianduko, Mti moja,Riamakora(Chieni)</t>
  </si>
  <si>
    <t>Water springs protection: Kirera area springs, Riomwange, Getare  TBC, Riabinarisi and Ritembu Pry</t>
  </si>
  <si>
    <t>Water springs protection: Riakoboi, Getionki, Riamache</t>
  </si>
  <si>
    <t>Water Spring protection:Rionguti,Rianyariacha,Riamariko,Rionseri,Riamirewa,Riametobo,Riongori,Riagetate,Rionchiri,Riachuma</t>
  </si>
  <si>
    <t>Protection of 12 No. springs: Riongau, Riagetanda, Getacho, Rioenga, Riakeonga, Riamarita,Riotwori,Riabwoma,Riamariko,Riamayore, Riamangongo, Riaitira and Riombongi</t>
  </si>
  <si>
    <t>Rianyareso, Kiemebuga, Riamakenzi-Tongeri, Riogaro-Bokebo, Riomagate, Riakerongo, Riachoti, Riomenya, Monuri pri., Rianyaringa, Riamose-Nyaboribonge, Riamoindi, Riagetenga, Riogasa, Riamanono</t>
  </si>
  <si>
    <t>Riamatiasi, Itibonge, Nyamasangare, Nyankinda 1, Nyansancha pri., Riakungu, Riadaniel, Nyataro pri., Riapaulo</t>
  </si>
  <si>
    <t>Construction of Springs:Riokimara, Riamiyaba, Gesebe, Nyabikondo, Mogonchi, Nyamasege and Nyankororo</t>
  </si>
  <si>
    <t>Construction of Springs: Getionko, Riamonandi, Riayieko, Riorina,Riasiongi, Etambatito,Riagori, Riariko and Riamarube Springs</t>
  </si>
  <si>
    <t>Construction of Springs:Riamabeche, Riongori, Rioroo suku, Onura (Otweyo), Riamaiso, Riabororo, Riamocha, Mekoyo and Riakiago Springs</t>
  </si>
  <si>
    <t>Enasi water spring</t>
  </si>
  <si>
    <t>Ribwogi Water spring</t>
  </si>
  <si>
    <t>Nyanuguti water spring</t>
  </si>
  <si>
    <t>Riochoki water spring</t>
  </si>
  <si>
    <t>Riosugo water spring</t>
  </si>
  <si>
    <t>Mokarate water spring</t>
  </si>
  <si>
    <t>Riakeengu (Nyamokenye) water spring</t>
  </si>
  <si>
    <t>Rianyasani(Riaisaboke)</t>
  </si>
  <si>
    <t>Mosache, Iringa Riosanse, Riomundi, Rianyatundo, Botabori- Mosache, Rosiaga,Nyango</t>
  </si>
  <si>
    <t>Ward Based Projects</t>
  </si>
  <si>
    <t>Reticulation of water in gesoni and bomeroga sublocation</t>
  </si>
  <si>
    <t>Nyankanda primary drilling and solar pump and reticulation to 2km radius</t>
  </si>
  <si>
    <t>Nyamokomba water scheme and reticulation to ng'enyi,bobaracho, nyaisuni, moromba,isecha, gesangero, itibo and iranya</t>
  </si>
  <si>
    <t>Nyamokomba water scheme and reticulation to samogara, nyandiba, gesurura, matongo, eronge and entanda, nyanchega,sigona</t>
  </si>
  <si>
    <t>Itibo nyabinyinyi water scheme and reticulation to nyabinyinyi, monyerero, nyakemiso, ragogo, motonto, mosocho, kenyoro,nyaigwa, rigena,nyanchogu,nyangeni</t>
  </si>
  <si>
    <t>Reticulation of kegati water to ekerore, nyauno,mosisita, kiaruta,matongo and kirwanda phase ii</t>
  </si>
  <si>
    <t>Drilling of borehole at nyamue</t>
  </si>
  <si>
    <t>6 springs</t>
  </si>
  <si>
    <t>Ramoya girls water pump</t>
  </si>
  <si>
    <t>4 water schemes</t>
  </si>
  <si>
    <t>Bosansa polytechnic borehole drilling, solar installation and reticulation</t>
  </si>
  <si>
    <t>Basi central</t>
  </si>
  <si>
    <t>Nyanchega boreholeequipping and reticulation</t>
  </si>
  <si>
    <t>Giasaiga bh equipping and reticulation</t>
  </si>
  <si>
    <t>9 water springs</t>
  </si>
  <si>
    <t>Springs; riayiecha, etureti pri, nyamekong'a(nyatichi), iyabe(society), riamocheche(ekerorano), riaoisebe(ekerorano), riakiyondi(nyaora)</t>
  </si>
  <si>
    <t>Construction of water springs; orendo and riamogere</t>
  </si>
  <si>
    <t>Boikanga</t>
  </si>
  <si>
    <t>Nyarogoma,ichuni-kabonyo-emesa water gravity</t>
  </si>
  <si>
    <t>Ntamocha water project phase 2</t>
  </si>
  <si>
    <t>Majoge basi</t>
  </si>
  <si>
    <t>Chindwani borehole solar</t>
  </si>
  <si>
    <t>10 tanks 10,000 litres</t>
  </si>
  <si>
    <t>Riamokwobe primary borehole drilling, solar pump and reticulation</t>
  </si>
  <si>
    <t>Mobamba bh reticulation</t>
  </si>
  <si>
    <t>Nyacheki</t>
  </si>
  <si>
    <t>Isena bh reticulation</t>
  </si>
  <si>
    <t>Mogonga primary bh drilling and solar pumps</t>
  </si>
  <si>
    <t>Expansion of riangoko water scheme and linkage to the old kanyimbo water scheme and old nyatieko roche mwisho wa lami water scheme</t>
  </si>
  <si>
    <t>Water, Sanitation and Climate change</t>
  </si>
  <si>
    <t>Rehabilitation and expansion of keera nyatieko water scheme</t>
  </si>
  <si>
    <t>Drilling of bh, raised water tank, pump and reticulation at kenama area</t>
  </si>
  <si>
    <t>Boochi tendere</t>
  </si>
  <si>
    <t>Borehole at nyamesocho sublocation</t>
  </si>
  <si>
    <t>Borehole at friends nyagonda</t>
  </si>
  <si>
    <t>10 water tanks of 10,000litres</t>
  </si>
  <si>
    <t>Water drilling etago stage borehole</t>
  </si>
  <si>
    <t>Chitago borabu</t>
  </si>
  <si>
    <t>Nyasasa nyangweta water project</t>
  </si>
  <si>
    <t>Nnchoro-nyangweta water project</t>
  </si>
  <si>
    <t>Water springs; nyaora, riasagati,rianyamweya,rianyieni,rianunda,nyamechere,riondari</t>
  </si>
  <si>
    <t>Nyamokomba water project</t>
  </si>
  <si>
    <t>Drilling of moreremi bh</t>
  </si>
  <si>
    <t>Matibo primary school bh water tower</t>
  </si>
  <si>
    <t>Sosera primary bh water tyower</t>
  </si>
  <si>
    <t>Nyamaruma water scheme</t>
  </si>
  <si>
    <t>Bobaracho market 3 10,000 water tanks</t>
  </si>
  <si>
    <t>Reticulation of bobaracho water scheme</t>
  </si>
  <si>
    <t>Completion of eburi market water borehole</t>
  </si>
  <si>
    <t>Bosoti sengera</t>
  </si>
  <si>
    <t>Water springs; riondieki, itibonge, mokerio, rianyansera ,nyamatintira, rioendo,</t>
  </si>
  <si>
    <t>Orienyo water project</t>
  </si>
  <si>
    <t>Springs</t>
  </si>
  <si>
    <t>Igego phase 2 water scheme</t>
  </si>
  <si>
    <t>Bassi chache</t>
  </si>
  <si>
    <t>Getenga bh reticulation</t>
  </si>
  <si>
    <t>Giasaiga resource centre electrification</t>
  </si>
  <si>
    <t>Nyabete-kiaroroko bh</t>
  </si>
  <si>
    <t>Bassi bogetaorio</t>
  </si>
  <si>
    <t>Nyawengi bh project</t>
  </si>
  <si>
    <t>Nyangusu dam project</t>
  </si>
  <si>
    <t>Water springs; nyagonyi, riasirongo, mombaba,rionami</t>
  </si>
  <si>
    <t>Kisii central</t>
  </si>
  <si>
    <t>Installation of water pump and two tanks of 1o,ooo litres each and water reticulation(3km radius at riamangata pry bh phase 2)</t>
  </si>
  <si>
    <t>Magenche ward</t>
  </si>
  <si>
    <t>Drilling and equipping of st. Marys nyabiore girls bh(machine rig expenses)</t>
  </si>
  <si>
    <t>Purchase, installation and water harvesting of 3 10,000 lutres water tank</t>
  </si>
  <si>
    <t>Suneka pag borehole drilling, installion of pump and reticulation</t>
  </si>
  <si>
    <t>Bomerenda</t>
  </si>
  <si>
    <t>Nsaria sda borehole drillling and installation of solar pump and reticulation</t>
  </si>
  <si>
    <t>Mosensema primary bh reticulation and solar pumps</t>
  </si>
  <si>
    <t>Boochi borabu</t>
  </si>
  <si>
    <t>Nyabongo primary bh reticulation and solar pumps</t>
  </si>
  <si>
    <t>Spring protection and development: mosebeti, riabiroti, nyagetiongo, and riamaina</t>
  </si>
  <si>
    <t>Drilling of borehole at riabombaba</t>
  </si>
  <si>
    <t>Bombaba borabu</t>
  </si>
  <si>
    <t>Water springs at riondari, riokenye</t>
  </si>
  <si>
    <t>Otendo borehole phase one</t>
  </si>
  <si>
    <t>Nyabera pump reticulation</t>
  </si>
  <si>
    <t>Ndonyo pump reticulation</t>
  </si>
  <si>
    <t>Totals for ward based</t>
  </si>
  <si>
    <t>TOTAL WATER, ENVIRONMENT, NATURAL RESOURCES, ENERGY AND CLIMATE CHANGE</t>
  </si>
  <si>
    <t>EARLY CHILDHOOD DEVELOPMENT</t>
  </si>
  <si>
    <t>Completion of ECD Classrooms</t>
  </si>
  <si>
    <t>Construction of Kanunda ECD C/room</t>
  </si>
  <si>
    <t>Construction of Rainyapara ECD C/room</t>
  </si>
  <si>
    <t>Construction of Ekerore ECD C/room</t>
  </si>
  <si>
    <t>Construction of Nyamisaro ECD C/room</t>
  </si>
  <si>
    <t>Construction of Rianchore ECD C/room</t>
  </si>
  <si>
    <t>Construction of Nyansakia ECD C/room</t>
  </si>
  <si>
    <t>Construction of Mokarate ECD C/room</t>
  </si>
  <si>
    <t>Construction of Nyanuguti ECD C/room</t>
  </si>
  <si>
    <t>Construction of Tabaka Girls ECD C/room</t>
  </si>
  <si>
    <t>Construction of St. Johns Gosere ECD C/room</t>
  </si>
  <si>
    <t>Construction of Nyachenge LCK ECD C/room</t>
  </si>
  <si>
    <t>Construction of Nyamware ECD C/room</t>
  </si>
  <si>
    <t>Construction of Itumbe ECD C/room</t>
  </si>
  <si>
    <t>Construction of Nyamagwa ECD C/room</t>
  </si>
  <si>
    <t>Construction of Riobara ECD C/room</t>
  </si>
  <si>
    <t>Construction of Kiongongi ECD C/room</t>
  </si>
  <si>
    <t>Construction of Nyamare ECD C/room</t>
  </si>
  <si>
    <t>Construction of Nyangena ECD C/room</t>
  </si>
  <si>
    <t>Construction of Ichuni ECD C/room</t>
  </si>
  <si>
    <t>Construction of Gesonso ECD C/room</t>
  </si>
  <si>
    <t>Construction of Emesa Phase II ECD C/room</t>
  </si>
  <si>
    <t>Construction of Makara, Nyabine and Kebabe ECD C/rooms</t>
  </si>
  <si>
    <t>Construction of Nyasasa ECD C/room</t>
  </si>
  <si>
    <t>Construction of Ibencho ECD C/room</t>
  </si>
  <si>
    <t>Construction of Ebinyinyi ECD C/room</t>
  </si>
  <si>
    <t>Construction of Nyanderema ECD C/room</t>
  </si>
  <si>
    <t>Construction of Migorora ECD C/room</t>
  </si>
  <si>
    <t>Construction of Nyabiuto ECD C/room</t>
  </si>
  <si>
    <t>Construction of Gotichaki ECD C/room</t>
  </si>
  <si>
    <t>Construction of Nduru ECD C/room</t>
  </si>
  <si>
    <t>Construction of Kiomabundu ECD C/room</t>
  </si>
  <si>
    <t>Construction of Nyabworoba, Nyakenogo Getiongo, Engoto PAG ECD C/rooms</t>
  </si>
  <si>
    <t>Construction of Endereti and Kiru ECD C/rooms</t>
  </si>
  <si>
    <t>Construction of Getenga and Riribe ECD C/rooms</t>
  </si>
  <si>
    <t>Construction of Mogweko and Nyamagesa ECD C/rooms</t>
  </si>
  <si>
    <t>Construction of Nyakenyerere ECD C/room</t>
  </si>
  <si>
    <t>Construction of Nyamasege ECD C/room</t>
  </si>
  <si>
    <t>Construction of Kenoria ECD C/room</t>
  </si>
  <si>
    <t>Construction of Bosaga ECD C/room</t>
  </si>
  <si>
    <t>Construction of Maroo Esinde ECD C/room</t>
  </si>
  <si>
    <t>Construction of Kenyoro ECD C/room</t>
  </si>
  <si>
    <t>Construction of Nyagancha ECD C/room</t>
  </si>
  <si>
    <t>Construction of Nyanchwa ECD C/room</t>
  </si>
  <si>
    <t>Construction of Kisii Pry ECD C/room</t>
  </si>
  <si>
    <t>Completion of Itongo and Nyabiosi ECD C/rooms</t>
  </si>
  <si>
    <t>Construction of Botaranda ECD C/room</t>
  </si>
  <si>
    <t>Construction of Riora ECD C/room</t>
  </si>
  <si>
    <t>Construction of Riombasa and Riombasa ECD C/room</t>
  </si>
  <si>
    <t>Construction of Eburi ECD C/room</t>
  </si>
  <si>
    <t>Construction of Engóu ECD C/room</t>
  </si>
  <si>
    <t>Construction/Completion of Mariba ECD C/room</t>
  </si>
  <si>
    <t>Construction of Monuri,Boronyi ECDE classroom</t>
  </si>
  <si>
    <t>Construction of Amatagaro &amp; Kiamirega ECDE Classroom</t>
  </si>
  <si>
    <t>Completion of Chitago Primary ECDE classroom</t>
  </si>
  <si>
    <t>Completion of Rianyanita and Amatagaro ECDE classroom</t>
  </si>
  <si>
    <t>Completion of Masongo and Otamba ECDE Classroom</t>
  </si>
  <si>
    <t>Construction of Gesabakwa ECDE classroom</t>
  </si>
  <si>
    <t>Nyabiosi and itongo Primary Schools</t>
  </si>
  <si>
    <t>Marani</t>
  </si>
  <si>
    <t>Construction Kiobegi,Riamotari and Mosobeti</t>
  </si>
  <si>
    <t>Construction of Nyabiosi and Mesaria ECDE</t>
  </si>
  <si>
    <t xml:space="preserve">Construction of ECDE Classroom at Bonyancha  Pry </t>
  </si>
  <si>
    <t>Completion of Metengero Pry ECDE classroom</t>
  </si>
  <si>
    <t>Construction of Ikenye ECDE Classroom</t>
  </si>
  <si>
    <t>Construction of Mosasa ECDE Classroom</t>
  </si>
  <si>
    <t>Construction of Ekenyoru ECDE Classroom</t>
  </si>
  <si>
    <t>Construction of ECDE Classroom at Nyakegogi Pry</t>
  </si>
  <si>
    <t xml:space="preserve">Construction of ECDE Classroom at Riondonga Pry </t>
  </si>
  <si>
    <t xml:space="preserve">Construction of ECDE Classroom at Nyabiosi Pry </t>
  </si>
  <si>
    <t xml:space="preserve">Construction of ECDE Classroom at Keoke Pry </t>
  </si>
  <si>
    <t xml:space="preserve">Construction of ECDE Classroom at Irondi Pry </t>
  </si>
  <si>
    <t>Modern ECDE C/room construction- Sakawa DEB</t>
  </si>
  <si>
    <t>Construction of ECDE Classroom at Bobaracho Pry</t>
  </si>
  <si>
    <t>Modern ECDE C/room construction- Nyaore Pry</t>
  </si>
  <si>
    <t>Modern ECDE C/room construction- Ititi Pry</t>
  </si>
  <si>
    <t>Modern ECDE C/room construction- Bogeka Pry</t>
  </si>
  <si>
    <t xml:space="preserve">Construction of ECDE Classroom at Nduru </t>
  </si>
  <si>
    <t>Construction of ECDE Classroom at Kiamabundu</t>
  </si>
  <si>
    <t>Construction of Rwora Pry ECD C/room</t>
  </si>
  <si>
    <t>construction of Ongicha and Nyamatuta ECD C/room</t>
  </si>
  <si>
    <t>Construction of Nyanchogochi ECD C/room</t>
  </si>
  <si>
    <t>Completion  of ECDE Classrooms at Nyamondo and Bokeabu Pry</t>
  </si>
  <si>
    <t>Bogusero</t>
  </si>
  <si>
    <t>Construction of ECDE Classroom at Igare Pry</t>
  </si>
  <si>
    <t>Construction of ECDE Classroom at Nyakorere Pry</t>
  </si>
  <si>
    <t>Construction of ECDE Classroom at Kabonyo Pry</t>
  </si>
  <si>
    <t>Construction of ECDE Classroom at Giasobera Pry</t>
  </si>
  <si>
    <t>Construction of ECDE Classroom at Nyabiosi Pry</t>
  </si>
  <si>
    <t>Construction of ECDE Classroom at Emesa Pry</t>
  </si>
  <si>
    <t>Construction of Kenyoro &amp; Keore ECDE C/rooms</t>
  </si>
  <si>
    <t>Construction of Maiga &amp; Tongeri ECDE C/rooms</t>
  </si>
  <si>
    <t>Renovation of Oroche Pry ECDE class</t>
  </si>
  <si>
    <t xml:space="preserve">Construction of ECDE Classroom at Endereti Pry </t>
  </si>
  <si>
    <t>Completion of Kemoreko ECDE classroom</t>
  </si>
  <si>
    <t xml:space="preserve">Construction of ECDE Classroom at Nyamesocho Pry </t>
  </si>
  <si>
    <t xml:space="preserve">Completion of ECDE Classroom at Nyamisaro Pry </t>
  </si>
  <si>
    <t>Completion of Bomosambi ECDE classroom</t>
  </si>
  <si>
    <t>Construction of ECDE Classroom at Gitono Pry</t>
  </si>
  <si>
    <t xml:space="preserve">Construction of ECDE Classroom at Kiagware Pry </t>
  </si>
  <si>
    <t xml:space="preserve">Construction of ECDE Classroom at Engeti Pry </t>
  </si>
  <si>
    <t xml:space="preserve">Getenga </t>
  </si>
  <si>
    <t xml:space="preserve">Construction of ECDE Classroom at Gekong'o Pry </t>
  </si>
  <si>
    <t xml:space="preserve">Construction of ECDE Classroom at  Ibeno Mission </t>
  </si>
  <si>
    <t xml:space="preserve">Construction of ECDE Classroom at  Chirichiro Pry </t>
  </si>
  <si>
    <t xml:space="preserve">Construction of ECDE Classroom at  Rikendo Pry </t>
  </si>
  <si>
    <t xml:space="preserve">Construction of ECDE Classroom at  Riangabi Pry </t>
  </si>
  <si>
    <t xml:space="preserve">Kegogi </t>
  </si>
  <si>
    <t>Itumbe  ECDE Centre construction</t>
  </si>
  <si>
    <t>Construction of standard ECDE classrooms at Ritaro Pry</t>
  </si>
  <si>
    <t>Construction of standard ECDE classrooms at Riomweri Pry</t>
  </si>
  <si>
    <t>Construction of Mochengo ECD Classroom</t>
  </si>
  <si>
    <t>Completion of Kenyoro ECD Classroom</t>
  </si>
  <si>
    <t>Completion of Gesicho ECD Classroom</t>
  </si>
  <si>
    <t xml:space="preserve">Construction of ECDE Classroom at  Nyanderema Pry </t>
  </si>
  <si>
    <t xml:space="preserve">Construction of ECDE Classroom at  Nyabiuto Pry </t>
  </si>
  <si>
    <t xml:space="preserve">Construction of ECDE Classroom at   Gekomu Pry </t>
  </si>
  <si>
    <t xml:space="preserve">Construction of ECDE Classroom at  Intundero Pry </t>
  </si>
  <si>
    <t>Construction of ECDE Classroom at Riamangata Pry</t>
  </si>
  <si>
    <t>Completion  of ECDE Classrooms at Sengera and Bendera Pry</t>
  </si>
  <si>
    <t xml:space="preserve">Completion of ECDE Classrooms at Nyamiobo Pry </t>
  </si>
  <si>
    <t>Completion of ECDE Classrooms at Gakero Pry</t>
  </si>
  <si>
    <t>Completion of ECDE Classrooms at Nyamasbe Pry</t>
  </si>
  <si>
    <t>construction of Isanta, Getiongo and Rikenye ECD C/rooms</t>
  </si>
  <si>
    <t xml:space="preserve">Construction of ECDE Classroom at Inani  Pry </t>
  </si>
  <si>
    <t xml:space="preserve">Construction of ECDE Classroom at Giasaiga  Pry </t>
  </si>
  <si>
    <t xml:space="preserve">Construction of ECDE Classroom at Rianchaga  Pry </t>
  </si>
  <si>
    <t>Construction of ECDE Classroom at Ramasha Pry</t>
  </si>
  <si>
    <t>Construction of ECDE Classroom at Mosisa Pry</t>
  </si>
  <si>
    <t>Construction of ECDE Classroom at Riabigutu Pry</t>
  </si>
  <si>
    <t>Construction of ECDE Classroom at Mokorogoinywa Pry</t>
  </si>
  <si>
    <t>Construction of ECDE Classroom at Riagumo Pry</t>
  </si>
  <si>
    <t>Construction of ECDE Classroom at Nyansembe Pry</t>
  </si>
  <si>
    <t>Construction of ECDE Classroom at Otendo Pry</t>
  </si>
  <si>
    <t>Construction of ECDE Classroom at Mogumo Pry</t>
  </si>
  <si>
    <t>Construction of ECDE Classrooms at Kiendege &amp; Moticho Pry (Phase I)</t>
  </si>
  <si>
    <t>Construction of ECDE Classroom at Riosugo P.A.G</t>
  </si>
  <si>
    <t>Construction of ECDE Classroom at Naikuru P.A.G</t>
  </si>
  <si>
    <t>Construction of ECDE Classroom at Keera Pry</t>
  </si>
  <si>
    <t xml:space="preserve">Construction of ECDE Classroom at Keore. Pry </t>
  </si>
  <si>
    <t>Construction of modern ECDE Classroom - Moneke</t>
  </si>
  <si>
    <t>Construction of modern ECDE Classroom - Nyamorenyo</t>
  </si>
  <si>
    <t xml:space="preserve">Construction of ECDE Classroom at  Masagoye Pry </t>
  </si>
  <si>
    <t>Construction of ECDE Classroom at Riakenyoru Pry</t>
  </si>
  <si>
    <t>Construction of ECDE Classroom at Getome Pry</t>
  </si>
  <si>
    <t>Construction of ECDE Classroom at Obuya Pry</t>
  </si>
  <si>
    <t>Construction of ECDE Classroom at Riakerongo Pry</t>
  </si>
  <si>
    <t xml:space="preserve">Sensi </t>
  </si>
  <si>
    <t>Construction of ECDE Classroom at Sensi S.D.A Pry</t>
  </si>
  <si>
    <t>Construction of ECDE Classroom at Engoto and Getiongo Pry</t>
  </si>
  <si>
    <t>Construction of Tabaka Boys ECDE classroom</t>
  </si>
  <si>
    <t>Construction of Nyabigege ECDE  classroom</t>
  </si>
  <si>
    <t>Construction of Tabaka DEB ECDE  classroom</t>
  </si>
  <si>
    <t>Construction of Nyamue  ECDE  classroom</t>
  </si>
  <si>
    <t>Construction of Keburunga  ECDE  classroom</t>
  </si>
  <si>
    <t>Construction of pit latrines</t>
  </si>
  <si>
    <t>Construction of ECDE Pit Latrine at Keigamere</t>
  </si>
  <si>
    <t>Construction of ECDE Pit Latrine at Nyabiosi</t>
  </si>
  <si>
    <t>Construction of ECDE Pit Latrine at Eburi</t>
  </si>
  <si>
    <t>Construction of ECDE Pit Latrine at Nyakegogi</t>
  </si>
  <si>
    <t>Construction of ECDE Pit Latrine at Nyamarambe</t>
  </si>
  <si>
    <t>Construction of ECDE Pit Latrine at Moiteiribe</t>
  </si>
  <si>
    <t>Construction of ECDE Pit Latrine at Ichuni</t>
  </si>
  <si>
    <t>Construction of ECDE Pit Latrine at Emesa</t>
  </si>
  <si>
    <t>Construction of  pit latrines at Nyamemiso Pry</t>
  </si>
  <si>
    <t>Construction of 5-door latrine - Nyaore Pry</t>
  </si>
  <si>
    <t>Construction of 4-door latrine - Bogeka Pry</t>
  </si>
  <si>
    <t>Construction of 4-door latrine - Ititi Pry</t>
  </si>
  <si>
    <t>Construction of Nyamatuta ECDE latrine</t>
  </si>
  <si>
    <t>3110202        e</t>
  </si>
  <si>
    <t>Construction of Raganga ECDE latrine</t>
  </si>
  <si>
    <t>Construction of Keore ECDE latrine</t>
  </si>
  <si>
    <t>Construction of pit latrine at Iyenga Pry</t>
  </si>
  <si>
    <t>Construction of Oroche Pry ECDE pit latrine</t>
  </si>
  <si>
    <t>Construction of Emeroka ECD pit latrine</t>
  </si>
  <si>
    <t>Construction of Nyamagesa COG ECD pit latrine</t>
  </si>
  <si>
    <t xml:space="preserve">Construction of ECDE pit latrine at Gionseri  Pry </t>
  </si>
  <si>
    <t>Construction of  pit latrines at Nyacheki P.A.G</t>
  </si>
  <si>
    <t>Construction of  pit latrines at Riosugo P.A.G</t>
  </si>
  <si>
    <t>Construction of modern toilet at Kanunda pry</t>
  </si>
  <si>
    <t>Construction of  morden pit latrine at Sugunana pry</t>
  </si>
  <si>
    <t>Construction of  morden pit latrine at Nyamare pry</t>
  </si>
  <si>
    <t>Construction of pit latrine at Nyamisaro Pry</t>
  </si>
  <si>
    <t>Construction of  pit latrines at Entanda Pry ECDE centre</t>
  </si>
  <si>
    <t>Construction of pit latrines at Egetonto Pry ECDE centre</t>
  </si>
  <si>
    <t xml:space="preserve">Construction of ECDE pit latrine at Nyachenge  Pry </t>
  </si>
  <si>
    <t>Construction of ECDE toilet at  Kiabusura Pry</t>
  </si>
  <si>
    <t>Construction of ECDE pit latrine at Moneke Pry</t>
  </si>
  <si>
    <t>Construction of Rianyoka Pry ECDE pit latrine</t>
  </si>
  <si>
    <t>Construction of Kiamirega Pry ECDE pit latrine</t>
  </si>
  <si>
    <t>Construction of Pit Latrines latrines Tambacha ECDE CENTRE</t>
  </si>
  <si>
    <t>Construction of Pit Latrines latrines Bosansa ECDE CENTRE</t>
  </si>
  <si>
    <t>Bassi central</t>
  </si>
  <si>
    <t>Construction of Pit Latrines latrines Nyamache ECDE CENTRE</t>
  </si>
  <si>
    <t>Bassi Bogetaurio</t>
  </si>
  <si>
    <t>Construction of Pit Latrines latrines Kisii Primary ECDE ENTRE</t>
  </si>
  <si>
    <t>Construction of Pit Latrines latrines Mesocho ECDE CENTRE</t>
  </si>
  <si>
    <t>Construction of pit latrine at masisi Pri School</t>
  </si>
  <si>
    <t>masige east</t>
  </si>
  <si>
    <t>YOUTH POLYTECHNIC</t>
  </si>
  <si>
    <t>Construction of Workshops</t>
  </si>
  <si>
    <t>Completion of Kiorina VTC</t>
  </si>
  <si>
    <t>Construction of Omosobwa VTC Workshop</t>
  </si>
  <si>
    <t>Infrastractural improvement at Nyandusi YP</t>
  </si>
  <si>
    <t>Construction of Nyangusu VTC Workshop</t>
  </si>
  <si>
    <t>completion of computer lab at mobamba YP</t>
  </si>
  <si>
    <t>Construction of Nyanchogochogo*2 VTC</t>
  </si>
  <si>
    <t>Completion of St. Kizito VTC</t>
  </si>
  <si>
    <t>Completion of Bombaba VTC workshop</t>
  </si>
  <si>
    <t>Construction of Nyagonyi VTC</t>
  </si>
  <si>
    <t>Construction of Iringa VTC workshop</t>
  </si>
  <si>
    <t>Construction of  Masakwe VTC Workshop Phase II</t>
  </si>
  <si>
    <t>Isamwera Youth Polytechnic</t>
  </si>
  <si>
    <t>nyabundo VTC complex</t>
  </si>
  <si>
    <t>Construction of Hostels for Youth Polytechnics</t>
  </si>
  <si>
    <t>construction/Completion of Nyamagesa YP hostel</t>
  </si>
  <si>
    <t>TOTAL EDUCATION,TECHNICAL TRAINING &amp; INNOVATION</t>
  </si>
  <si>
    <t xml:space="preserve">Infrastructure Development </t>
  </si>
  <si>
    <t>Keumbu Level IV Infrastructure Development</t>
  </si>
  <si>
    <t>Etago Level IV Infrastructure Development</t>
  </si>
  <si>
    <t>Ibeno Level IV Infrastructure Development</t>
  </si>
  <si>
    <t>Iyabe Level IV Infrastructure Development</t>
  </si>
  <si>
    <t>Construction Of Maternity Wing At Iyabe</t>
  </si>
  <si>
    <t>Ogembo Level IV Infrastructure Development-Multi Year</t>
  </si>
  <si>
    <t>Nyamache Level IV Infrastructure Development-Multi Year</t>
  </si>
  <si>
    <t>Isecha Level IV Infrastructure Development</t>
  </si>
  <si>
    <t>Gesusu Level IV Infrastructure Development</t>
  </si>
  <si>
    <t>Mother – Child Hospital (MULTI YEAR PROJECT)</t>
  </si>
  <si>
    <t>Completion of Gesabakwa dispensary, pit latrine and fencing</t>
  </si>
  <si>
    <t>Construction and equipping of male and female ward at Ramasha Health Center</t>
  </si>
  <si>
    <t xml:space="preserve"> Masimba Level IV Hospital development: Maternity wing, water storage tank, renovation of Med Sup office, Constsruction of burning chamber, placenta pit and purchase of modern hospital beds</t>
  </si>
  <si>
    <t>Completion of Gekonge Dispensary, Construction of burning chamber, placenta pit and purchase of furniture and drugs fridge</t>
  </si>
  <si>
    <t>Construction of Kemberana Disp</t>
  </si>
  <si>
    <t>Construction of Maternity wing at Nyangusu Dispensary</t>
  </si>
  <si>
    <t>Renovation of OPD at Nyachogochogo Dispensary</t>
  </si>
  <si>
    <t>Completion of Kiongongi Dispensary</t>
  </si>
  <si>
    <t>Completion of Riobara Dispensary</t>
  </si>
  <si>
    <t>Pourchase of equipment for Riobara Dispensary</t>
  </si>
  <si>
    <t>Completion Borangi Dispensary</t>
  </si>
  <si>
    <t>Infrastructure development at Kegochi Dispensary</t>
  </si>
  <si>
    <t>Rerfubishment, installation and purchase of Laboratory Equipment at Motonto Dispensary</t>
  </si>
  <si>
    <t>Completion of Nyagancha health centre</t>
  </si>
  <si>
    <t>Construction of pit latrine at Gesure Dispensary</t>
  </si>
  <si>
    <t xml:space="preserve">Completion  of Birongo Dispensary </t>
  </si>
  <si>
    <t>Renovation of Taracha Dispensary</t>
  </si>
  <si>
    <t>Fencing of Taracha Dispensary</t>
  </si>
  <si>
    <t>Completion of Nyangeni Dispensary</t>
  </si>
  <si>
    <t>Completion Nyosia Dispensary</t>
  </si>
  <si>
    <t>Construction of matongo health centre</t>
  </si>
  <si>
    <t>Construction of Nyaore Dispensary Maternity Wing</t>
  </si>
  <si>
    <t>Completion of Omogwa Disp.</t>
  </si>
  <si>
    <t>Completion of Riomara dispensary (phase II)</t>
  </si>
  <si>
    <t>Fencing of KDSP block  at Nduru Level Four Hospital</t>
  </si>
  <si>
    <t>Construction of Maternity wing/ward at Gotichaki Health Centre</t>
  </si>
  <si>
    <t>Construction Of Nyagenke Dispensary</t>
  </si>
  <si>
    <t>Completion of Kiaruta Staff House</t>
  </si>
  <si>
    <t>Completion of Nyamagoma Dispensary</t>
  </si>
  <si>
    <t>Construction of Nyagenke Dispensary</t>
  </si>
  <si>
    <t>Completion of Boige Dispensary</t>
  </si>
  <si>
    <t>Completion of Nyakeiboreire Dispensary</t>
  </si>
  <si>
    <t>Completion of OPD at Omobera Dispensary</t>
  </si>
  <si>
    <t>Construction of Laundry at Kenyenya Sub-County Centre</t>
  </si>
  <si>
    <t>Completion of Kitchen wing at  Kenyenya Sub County Hospital</t>
  </si>
  <si>
    <t>Tongeri Dispensary construction-Phase II</t>
  </si>
  <si>
    <t>Completion of Nyamagundo Level IV Hospital, fencing &amp; gates</t>
  </si>
  <si>
    <t>Completion of Entanke Maternity wing (5 beds) and equipment</t>
  </si>
  <si>
    <t>Construction of Maternity Wing at Isamwera Dispensary</t>
  </si>
  <si>
    <t>Completion of  Gesabakwa Health Facility</t>
  </si>
  <si>
    <t>Completion of Riotachi dispensary</t>
  </si>
  <si>
    <t>Construction of Kiabusura Dispensary</t>
  </si>
  <si>
    <t>Equipping of Riotanchi Health Center</t>
  </si>
  <si>
    <t>Kiabusura Health Center electricity installation</t>
  </si>
  <si>
    <t>Construction of Kiabusura public toilet</t>
  </si>
  <si>
    <t>Construction of staff quarters at Ekerubo Dispensary</t>
  </si>
  <si>
    <t>Infrastructure development and purchase of laboratory equipment at Nyambunwa Dispensary-Lab, Lab equipment,gate and fencing</t>
  </si>
  <si>
    <t>Completion and Operationalization of Keragia Dispensary Matenity Wing</t>
  </si>
  <si>
    <t>Boochi Tendere</t>
  </si>
  <si>
    <t>Construction of Machongo Pit latrine</t>
  </si>
  <si>
    <t>Construction of Maternity wing at Maroba Dispensary</t>
  </si>
  <si>
    <t>Operationalization of Laundry at Ogembo Sub-County Hospital</t>
  </si>
  <si>
    <t>Completion of Kineni Dispensary</t>
  </si>
  <si>
    <t>Completion of Nyansara Dispensary</t>
  </si>
  <si>
    <t>Completion of Moogi Dispensary</t>
  </si>
  <si>
    <t>Completion of Mochorwa Dispensary</t>
  </si>
  <si>
    <t>Construction of 8 Door Latrines at Etago Level IV Hospital</t>
  </si>
  <si>
    <t>Construction of Maternity Wing at Openda Dispensary</t>
  </si>
  <si>
    <t>Construction odf masabo dispensary</t>
  </si>
  <si>
    <t>Staff/Doctors quarters at Keeyani Dispensary</t>
  </si>
  <si>
    <t>Completion of Gesusu Mortuary</t>
  </si>
  <si>
    <t>Construction of Ekerongo Dispensary</t>
  </si>
  <si>
    <t>Construction of Metaburo Dispensary</t>
  </si>
  <si>
    <t>Infrastructure development at Ibeno Sub County Hospital</t>
  </si>
  <si>
    <t>Completion of Ekerubo Dispensary, perimeter wall &amp; drainage works</t>
  </si>
  <si>
    <t>Construction of Mwancha H. Centre phase 1</t>
  </si>
  <si>
    <t>Completion of Mogweko Dispensary</t>
  </si>
  <si>
    <t>Fencing and installation of gate at Ikaraniko Dispensary</t>
  </si>
  <si>
    <t>Purchase of Medical Equipment for Emeroka Dispensary</t>
  </si>
  <si>
    <t>Maternity &amp; equipment at Masongo Dispensary</t>
  </si>
  <si>
    <t>Maternity at Nyansancha Dispensary</t>
  </si>
  <si>
    <t>Completion &amp; equipping of maternity wing at Mwamogesa Dispensary inc. beds</t>
  </si>
  <si>
    <t>Construction of maternity wing at Oresi Health Centre</t>
  </si>
  <si>
    <t>Fencing of Magenche Dispensary</t>
  </si>
  <si>
    <t>Rerfurbishment, alterations &amp; electrical works/connection at Riogachi Dispensary</t>
  </si>
  <si>
    <t>Installing &amp; equipping of medical laboratory at Riogachi Dispensary</t>
  </si>
  <si>
    <t>Completion &amp; fencing of Nyamare Dispensary</t>
  </si>
  <si>
    <t>Majoge Bassi</t>
  </si>
  <si>
    <t>Completion of MCH and installation of incinerator at Tunta Dispensary</t>
  </si>
  <si>
    <t>Kionyo Health center</t>
  </si>
  <si>
    <t>Completion of Kionyo Hospital</t>
  </si>
  <si>
    <t>Completion of Igoma Health Center</t>
  </si>
  <si>
    <t>Completion of Kiobegi Maternity Wing</t>
  </si>
  <si>
    <t>Equipping of medical laboratory at Mosaria</t>
  </si>
  <si>
    <t>Renovation of staff quarters at Riyabo Dispensary</t>
  </si>
  <si>
    <t>Painting, plumbing &amp; fencing of Mosora Dispensary</t>
  </si>
  <si>
    <t>Completion of Nyandiba dispensary</t>
  </si>
  <si>
    <t>Completion Kemberana Dispensary</t>
  </si>
  <si>
    <t>Construction of Nyakeyo Dispensary</t>
  </si>
  <si>
    <t>Completion of Eburi Dispensary</t>
  </si>
  <si>
    <t>Completion of Nyacheki level IV hospital</t>
  </si>
  <si>
    <t xml:space="preserve">Nyacheki </t>
  </si>
  <si>
    <t>Completion of Nyabiosi Dispensary</t>
  </si>
  <si>
    <t>Alteration &amp; refurbishment of Sosera Level IV Hospital</t>
  </si>
  <si>
    <t>Installation of gate &amp; fencing of Esengenge Dispensary</t>
  </si>
  <si>
    <t>Completion of Maternity wing at  Keera Health center</t>
  </si>
  <si>
    <t>Staff Quarters at Keera Dispensary</t>
  </si>
  <si>
    <t>Construction of Iyabe Level IV maternity wing, x-ray and minor theatre</t>
  </si>
  <si>
    <t>Construction of Nyansakia Health Centre</t>
  </si>
  <si>
    <t>Completion of Nyanchogu Dispensary</t>
  </si>
  <si>
    <t>Completion of Nyabworoba Dispensary</t>
  </si>
  <si>
    <t>Completion of Engoto Health centre</t>
  </si>
  <si>
    <t>Completion Of Nyanchogu Dispensary</t>
  </si>
  <si>
    <t>Finishing &amp; toilet at Ikoba Dispensary</t>
  </si>
  <si>
    <t>Construction of Riochengo Dispensary</t>
  </si>
  <si>
    <t>Construction of Nyachenge LCK Dispensary</t>
  </si>
  <si>
    <t>Ikenye Dispensary</t>
  </si>
  <si>
    <t>Completion And Equiping Of St Kayus Disp.</t>
  </si>
  <si>
    <t>Equipping Nyaore Dispensary Maternity Wing</t>
  </si>
  <si>
    <t>Construction Of Maternity At Gesabakwa Disp.</t>
  </si>
  <si>
    <t>Consruction Of Maternity At Sionsaria</t>
  </si>
  <si>
    <t>Construction Of Gotichaki Maternity Wing</t>
  </si>
  <si>
    <t>Equiping Of Nyabioto Health Centre</t>
  </si>
  <si>
    <t>Completion Of Matieko Dispensary</t>
  </si>
  <si>
    <t>Renovation Of Raganga Health Centre</t>
  </si>
  <si>
    <t>Instalation Of Streetlights At Mosocho Market Hospital</t>
  </si>
  <si>
    <t>Completion And Fencing Of Nyagenke Staff Quarters</t>
  </si>
  <si>
    <t>Consruction Of Lab At Boige, Gate And Fencing</t>
  </si>
  <si>
    <t>Electrical works at Igorera Disp</t>
  </si>
  <si>
    <t>Completion Of Machongo Dispensary</t>
  </si>
  <si>
    <t>Completion Of Lab At Kineni Disp</t>
  </si>
  <si>
    <t>Completion Of Staff House At Nyansara Disp</t>
  </si>
  <si>
    <t>Completion Of Staff House At Nyamasege Disp</t>
  </si>
  <si>
    <t>Completion Of Staff House At Mogi Dispensary</t>
  </si>
  <si>
    <t>Completion Of Staff House At Mochorwa Disp</t>
  </si>
  <si>
    <t>Completion Of Masabo Dispensary</t>
  </si>
  <si>
    <t>Completion Of Maternity Block At</t>
  </si>
  <si>
    <t>Suguta Dispensary</t>
  </si>
  <si>
    <t>Rikendo Dispensary</t>
  </si>
  <si>
    <t>Nyamamenyo Dispensary</t>
  </si>
  <si>
    <t>Nyamagwa Health Centre</t>
  </si>
  <si>
    <t>Renovation And Fencing Of Kegogi Health Centre</t>
  </si>
  <si>
    <t>Completion Of Iberia Dispensary</t>
  </si>
  <si>
    <t>Completion Of Mogweko Dispensary</t>
  </si>
  <si>
    <t>Completion Of Boronyi Health Centre</t>
  </si>
  <si>
    <t>Construction Of Nyaguta Maternity Ward</t>
  </si>
  <si>
    <t>Nyaora Dispensary</t>
  </si>
  <si>
    <t>Otamba Dispensary</t>
  </si>
  <si>
    <t>Ground Work At Mwamogesa</t>
  </si>
  <si>
    <t>Renovation Of Maternity At Eberege Disp</t>
  </si>
  <si>
    <t>Rioganchi Dispensary</t>
  </si>
  <si>
    <t>Fencing And Gate Instalation At Itembu Disp.</t>
  </si>
  <si>
    <t>Completion Of Nyansaga Dispensary</t>
  </si>
  <si>
    <t>Completion Of Eramba Dispensary</t>
  </si>
  <si>
    <t>Nyabisia Dispensary Phase 1</t>
  </si>
  <si>
    <t>Completion of ifrastructure at Metembe Dispensary</t>
  </si>
  <si>
    <t>Construction of Ayora dispensary</t>
  </si>
  <si>
    <t>Construction of Lab at Nyabiosi</t>
  </si>
  <si>
    <t>Nyakeyo Health Centre</t>
  </si>
  <si>
    <t>Construction Of Kioge Dispensary Maternitywing</t>
  </si>
  <si>
    <t>Rehabilitation Of Nyamasibi Health Centre</t>
  </si>
  <si>
    <t>Rehabilitation Of Sengenge Health Centre</t>
  </si>
  <si>
    <t>Construction Of Of Latrine At Nyamagiri</t>
  </si>
  <si>
    <t>Completion Of Nyasagati Dispensary</t>
  </si>
  <si>
    <t>Completion Of Staff Quarters At Kenyerere</t>
  </si>
  <si>
    <t>Construction Of Maternty Wing At Nyansakia</t>
  </si>
  <si>
    <t>Completion Of St Stephen Omweri Hospital</t>
  </si>
  <si>
    <t>Engoto Health Centre</t>
  </si>
  <si>
    <t>Nyabworoba Health Centre</t>
  </si>
  <si>
    <t>Rionchego Factory Dispensary Phase 2</t>
  </si>
  <si>
    <t>Nyachenge Dispensary Phase 2</t>
  </si>
  <si>
    <t>Proposed construction at Nyakeyo dispensary</t>
  </si>
  <si>
    <t>Moticho Ward</t>
  </si>
  <si>
    <t>Proposed completion of maternity to Omogwa dispensary</t>
  </si>
  <si>
    <t>Bogetenga Ward</t>
  </si>
  <si>
    <t>Completion of OPD at Kiobonyo dispensary</t>
  </si>
  <si>
    <t>Kegogi Ward</t>
  </si>
  <si>
    <t>Proposed phase 1 construction of Kegogi male ward</t>
  </si>
  <si>
    <t>Proposed construction of laundry at Kenyenya dispensary</t>
  </si>
  <si>
    <t>Bokimonge Ward</t>
  </si>
  <si>
    <t>Proposed completion of Borangi dispensary</t>
  </si>
  <si>
    <t>Proposed completion of Nyosia dispensary</t>
  </si>
  <si>
    <t>Bobaracho Ward</t>
  </si>
  <si>
    <t>Proposed completion of maternity wing at Keera health Centre</t>
  </si>
  <si>
    <t>Nyatieko Ward</t>
  </si>
  <si>
    <t>Proposed completion of Eburi Dispensary</t>
  </si>
  <si>
    <t>Proposed fencing of KDSP block at Nduru level four hospital</t>
  </si>
  <si>
    <t>Bogitenga Ward</t>
  </si>
  <si>
    <t>Pending Bills 2022</t>
  </si>
  <si>
    <t>Cabro Parking at Marani Level 4</t>
  </si>
  <si>
    <t>Completion of Nyakwana Dispensary Maternity wing</t>
  </si>
  <si>
    <t>Kiogoro ward</t>
  </si>
  <si>
    <t>Completion of Nyagenke Dispensary</t>
  </si>
  <si>
    <t>Completion of Maternity and Toilet to Boige Dispensary</t>
  </si>
  <si>
    <t>New Projects</t>
  </si>
  <si>
    <t>Construction of MCH Block at Riyabo Health Centre</t>
  </si>
  <si>
    <t>Renovation of Moticho dispensary</t>
  </si>
  <si>
    <t>Renovation of Gesusu level 4 hospital</t>
  </si>
  <si>
    <t>Renovation of Nyacheki hopsital</t>
  </si>
  <si>
    <t xml:space="preserve">Purchase of medical equipments </t>
  </si>
  <si>
    <t>keumbu, marani, kenyenya</t>
  </si>
  <si>
    <t>Construction of MCH Block at Ekerubo Health Centre</t>
  </si>
  <si>
    <t>Kenya Devolution Support Program 'Starter Pack' - ( Level 11) Current Year</t>
  </si>
  <si>
    <t>Other Infrastructure and civil works</t>
  </si>
  <si>
    <t>Various</t>
  </si>
  <si>
    <t>Hospital Information Management System</t>
  </si>
  <si>
    <t>Leasing of Medical Equipment(MES)</t>
  </si>
  <si>
    <t>TOTAL COUNTY MEDICAL SERVICES, PUBLIC HEALTH AND SANITATION</t>
  </si>
  <si>
    <t>URBAN ROADS</t>
  </si>
  <si>
    <t>Rehabilitation of Marani stage-Marani Catholic Church</t>
  </si>
  <si>
    <t>Rehabilitation of Suneka-St.Peters Road</t>
  </si>
  <si>
    <t>Rehabilitation of Kenyenya Catholic-Keberesi-Getare</t>
  </si>
  <si>
    <t>Routine maintenance of roads within nyangusu and Nyacheki town</t>
  </si>
  <si>
    <t>Rehabilitation of Nduru girls-Riverbank resort rd</t>
  </si>
  <si>
    <t>Gravelling of Mogonga market ring road</t>
  </si>
  <si>
    <t>Keroka backstreet</t>
  </si>
  <si>
    <t>Rehabilitation of Stayokay -nyanchwa special school-getembe sec rd</t>
  </si>
  <si>
    <t>Cabro works at Tabaka market</t>
  </si>
  <si>
    <t>Drainage Works</t>
  </si>
  <si>
    <t>Decommissioning of Nyambera</t>
  </si>
  <si>
    <t>Purchase of Garbage Collection Tractors</t>
  </si>
  <si>
    <t>Preparation of Kisii County Spatial plan</t>
  </si>
  <si>
    <t>Civil works for residential houses</t>
  </si>
  <si>
    <t>Purchase of waste management tractor</t>
  </si>
  <si>
    <t>Preparation of County valuation roll</t>
  </si>
  <si>
    <t>Storm water drainage works</t>
  </si>
  <si>
    <t>Daraja mbili medical access road</t>
  </si>
  <si>
    <t>Construction of footbridge at coffee research centre</t>
  </si>
  <si>
    <t>Construction of Canopy at Nyabera</t>
  </si>
  <si>
    <t>Civil works at Suneka Town</t>
  </si>
  <si>
    <t>Construction of footbridge at egetacho</t>
  </si>
  <si>
    <t>Development and operationalisation of County GIS Lab</t>
  </si>
  <si>
    <t>Survey of public land(Kisii municipality Block I, II, and III)</t>
  </si>
  <si>
    <t>Demarcation and survey of market plots and preparation of market layout plans</t>
  </si>
  <si>
    <t>All towns</t>
  </si>
  <si>
    <t>Development of cadastral digital database kisii municipality leased parcels</t>
  </si>
  <si>
    <t>Continous operating reference system setup for GIS collection</t>
  </si>
  <si>
    <t>Consultancy services for preparation of local physical planning and land use development plans for four (4) urban areas</t>
  </si>
  <si>
    <t>Installation of street lights</t>
  </si>
  <si>
    <t>Installation of streetlights at Omogumo-Nyagisai Rd, Rionyonka-Gesieka Rd, Omogumo-Pebo-Rinyonka Rd Rd</t>
  </si>
  <si>
    <t>Installation of streetlights at Rionyonka-Gesieka Rd</t>
  </si>
  <si>
    <t>Solar lights at Ekerema,Kionyo,Ontanchi,Turwa Mkt</t>
  </si>
  <si>
    <t>Installation of highmast light at Nyabera Mkt</t>
  </si>
  <si>
    <t>Lights at Sameta Junction-Kenyerere and Etora Mkt</t>
  </si>
  <si>
    <t>Lights at Rigena  Mkt,Nyamecheo Mkt,Omosasa Mkt, Nyabara Inye Mkt, Nyamagwa SDA,  Ibeno Mkt &amp; Nyanturago Mkt, Getacho Junction, Irungu Pry and Riangabi Pry</t>
  </si>
  <si>
    <t>Construction Of Market Lights At Iyabe,Ekerorano, Riana, Nyamira,Bogitaa,Misisita, Mwata, Bonyancha,Nyamage Sda</t>
  </si>
  <si>
    <t>Repair Of Nyacheki Market High Mast Flash Lights</t>
  </si>
  <si>
    <t>Streetlights Across Nyatieko Ward</t>
  </si>
  <si>
    <t>Number Nne Market Streetlights 2 Pcs</t>
  </si>
  <si>
    <t>Nyaguta Society Streetlights 2 Pcs</t>
  </si>
  <si>
    <t>Nyabiuto Stage Street Lights</t>
  </si>
  <si>
    <t>Kiogoro Market Street Lights</t>
  </si>
  <si>
    <t>Boronyi Market Street Lights</t>
  </si>
  <si>
    <t>Grass Root Streetlights</t>
  </si>
  <si>
    <t>Bobaracho Market Land</t>
  </si>
  <si>
    <t>Installation Of Lighing Masts At Ramasha Market, Masimba Market, Suguta Shopping Centre, Metembe/Ramasha Junction</t>
  </si>
  <si>
    <t>Extension Of Nyamisabo Streetlights To Rigena Market</t>
  </si>
  <si>
    <t>Streetlighting At Tabaka Market</t>
  </si>
  <si>
    <t>Gesoni And Bomeroga Streetlighting</t>
  </si>
  <si>
    <t>Mogusi Streetlighting</t>
  </si>
  <si>
    <t>Streetlights At Embassy Nyakoe- Embassy Keore- Kioge</t>
  </si>
  <si>
    <t>Streetlights At Nyamataro-Kanunda- Omote Bwa Abagaka</t>
  </si>
  <si>
    <t>Security Lights At Nyauno, Mokwerero, Omosege, Itibo</t>
  </si>
  <si>
    <t>Solar Lights Gesero-Igonga-Mogumo-Nyamatutu Mkt And Nyamagundo Police</t>
  </si>
  <si>
    <t>Streetlights From Sameta Junction To Mosiabano</t>
  </si>
  <si>
    <t>Sameta mokwerero</t>
  </si>
  <si>
    <t>SUB TOTAL(WARD BASED)</t>
  </si>
  <si>
    <t>TOTAL LANDS, PHYSICAL PLANNING , HOUSING AND URBAN DEVELOPMENT</t>
  </si>
  <si>
    <t>INFRASTRUCTURE, ROADS AND PUBLIC WORKS</t>
  </si>
  <si>
    <t>County Roads</t>
  </si>
  <si>
    <t>Bombaba-Samogara PAG -Nyandiba Rd</t>
  </si>
  <si>
    <t>Nyangweta box culvert (Phase II)</t>
  </si>
  <si>
    <t>Cllr Jumula-Nyamagoro-Makingu</t>
  </si>
  <si>
    <t>Nyakeiri Junction-Obwari</t>
  </si>
  <si>
    <t>Riamokaya-Sokomjinga-Isanta Pry-Rioyaro</t>
  </si>
  <si>
    <t>Riverbank Academy-Riomasanta SDA-Nyamira border-Riomasanta jctn</t>
  </si>
  <si>
    <t>Riamecheo-Bogiakumu</t>
  </si>
  <si>
    <t>Kiamoiro-Ekerore-Omosasa</t>
  </si>
  <si>
    <t>Ruma Jctn-Getionki Road</t>
  </si>
  <si>
    <t>Ikoba-Kenyorora-Gesero Road</t>
  </si>
  <si>
    <t>Riatirimba-Nyaigwa FCS-Nyanchega PAG-Tambacha Bridge Road</t>
  </si>
  <si>
    <t>Nyangusu-Nyaboterere</t>
  </si>
  <si>
    <t>Kiango-Getacho</t>
  </si>
  <si>
    <t>Repair and Mantainance of Rionkoba Road</t>
  </si>
  <si>
    <t>Rionango-Riochora-Getacho Rd</t>
  </si>
  <si>
    <t>Obitega-Obundi</t>
  </si>
  <si>
    <t>Riamogoko-Rierisabani</t>
  </si>
  <si>
    <t>Rionyonka-Gesabakwa Jctn</t>
  </si>
  <si>
    <t>Hillpark-Riombati-Power-Amua</t>
  </si>
  <si>
    <t>Nyabiuto junction - Nyamoronga - Riamagutu</t>
  </si>
  <si>
    <t>Riaguta - Itabago CF - Riongoro Bridge/ Omogare Road</t>
  </si>
  <si>
    <t>Ribate - Getare - Riaontiri Road</t>
  </si>
  <si>
    <t>Nyomenda - Ikenye road</t>
  </si>
  <si>
    <t>Nyacheki Mkt - Naikuru - Subugo</t>
  </si>
  <si>
    <t>Jokevilla - Ngarana - Egesa Road</t>
  </si>
  <si>
    <t>Itare Bridge -Sengera Mission - Nyamesabakwa: Nyabiuto 1 Junction - sengera Mission - Mesabakwa Road</t>
  </si>
  <si>
    <t>Nyaboterere School - Riosugo - Nyoterere TBC - Bworoba - Nyangusu Rd</t>
  </si>
  <si>
    <t>Nyabundo - Kionganyo primary</t>
  </si>
  <si>
    <t>Mosaria - Giasaiga Sec -Nyabite Road</t>
  </si>
  <si>
    <t>Matierio-Ikenye-Nyaibasa</t>
  </si>
  <si>
    <t>Bwemecha - Gesieka Rd</t>
  </si>
  <si>
    <t>Ebate - Onyasimora - Rionyancha</t>
  </si>
  <si>
    <t>Bogeka - Bwábere - Bogetaorio rd</t>
  </si>
  <si>
    <t>nyakoe</t>
  </si>
  <si>
    <t>Kitutu central</t>
  </si>
  <si>
    <t>Ekioga - moyuru - Omosege</t>
  </si>
  <si>
    <t>Rioma-Itibo SDA-Kiamisiori Rd</t>
  </si>
  <si>
    <t>Mokogoroinwa-Bogeka Rd</t>
  </si>
  <si>
    <t>South view-Boogonga-Police-Sawasawa-Bodaboda Jnct</t>
  </si>
  <si>
    <t>Ikenye-Riorero-Riamose Rd</t>
  </si>
  <si>
    <t>Mochengo-Emesa-Menyenya Rd</t>
  </si>
  <si>
    <t>Manywanda A-Boige Junction Rd</t>
  </si>
  <si>
    <t>Repair &amp; Mantainance of Rionyoni-Bomariba Pri-Itogotera-Nyamagundo Rd</t>
  </si>
  <si>
    <t>Etono-Igorera disp-Igorera Satelite works</t>
  </si>
  <si>
    <t>Bombaba</t>
  </si>
  <si>
    <t>Ritembu Market-Riomare-Getare SDA Rd</t>
  </si>
  <si>
    <t>Nyamiobo-Riobonya-Mogambi-Botabori Rd</t>
  </si>
  <si>
    <t>Kiamokama-Borangi Rd</t>
  </si>
  <si>
    <t>Riobegi-Nyamache SDA-Gesusu Rd</t>
  </si>
  <si>
    <t>Mesabisabi-Riasibo Rd</t>
  </si>
  <si>
    <t>Mogonga-On'Emia Rd</t>
  </si>
  <si>
    <t>Keroka-Kenyerere-Amasege Rd</t>
  </si>
  <si>
    <t>Mosaraba-Oaro Rd</t>
  </si>
  <si>
    <t>Soko Mjinga-Nubia Hall</t>
  </si>
  <si>
    <t>Drainage works in Magenche</t>
  </si>
  <si>
    <t>Repair &amp; Mantainance of Eteni-Mogundo Rd</t>
  </si>
  <si>
    <t>Kiamogore-Mbanda Rd</t>
  </si>
  <si>
    <t>Riabosire-Rionyiego Rd</t>
  </si>
  <si>
    <t>Eroga-Kenyambi Rd</t>
  </si>
  <si>
    <t>Etago Stage-Market-Nyangweta Sec Rd</t>
  </si>
  <si>
    <t>Nyacheki-Sugubo Rd</t>
  </si>
  <si>
    <t>Riamaoga-Getome-Kenyerere Catholic-Riabuki Rd</t>
  </si>
  <si>
    <t>Sameta Hotel-Etaraja- Riondieki-Riamangwana Rd</t>
  </si>
  <si>
    <t>Drainage works at Nyagesenda-Sombogo-Nyamarianyi Rd</t>
  </si>
  <si>
    <t>Rianyangicha Box Culvert</t>
  </si>
  <si>
    <t>Nyabigege Market-Bokimai Pri. Rd</t>
  </si>
  <si>
    <t>Rionchwangi-Inani Rd</t>
  </si>
  <si>
    <t>Riamanya-Nyakeyo Disp Road</t>
  </si>
  <si>
    <t>Riamagara-Sameta Pri-Nyamokenye Rd</t>
  </si>
  <si>
    <t>Drainage Works at Emenwa-Matierio Rd</t>
  </si>
  <si>
    <t>Keore SDA-Kiiru-Gesabakwa TTC-Riobara Rd</t>
  </si>
  <si>
    <t>Corner House-Gechengi Rd</t>
  </si>
  <si>
    <t>Nyaore -Ebigogo Rd</t>
  </si>
  <si>
    <t>Magena-Riongeti-Matongo Rd</t>
  </si>
  <si>
    <t>Monuri-Mareba-Ochoti-Ongango Rd</t>
  </si>
  <si>
    <t>Masongoro-Biombe-Genchere Rd</t>
  </si>
  <si>
    <t>Royal Hotel-Posta-Nyaingo filling station</t>
  </si>
  <si>
    <t>Nyangusu Market-Rikura Catholic-Ribate PAG-Getare SDA Jnctn Rd</t>
  </si>
  <si>
    <t>Nyagancha-Keombe-Etaracha Rd</t>
  </si>
  <si>
    <t>Gesabakwa Health Centre-Nyaboterere Pri Jnctn Rd</t>
  </si>
  <si>
    <t>Kiango-Riotoro Culvert</t>
  </si>
  <si>
    <t>Chief's camp-Getembe Secondary Rd</t>
  </si>
  <si>
    <t>Drainage works at Kiamogore-Mbanda Rd</t>
  </si>
  <si>
    <t>Baringo-getare-omache rd</t>
  </si>
  <si>
    <t>Kanyimbo-getionko-kanyimbo sda nyabara Rd</t>
  </si>
  <si>
    <t>Riasimba Catholic-Kemonyerero-Kenyenya TTC</t>
  </si>
  <si>
    <t>Nyankanda-Nyabuku-Riamokora</t>
  </si>
  <si>
    <t>Basi Chache</t>
  </si>
  <si>
    <t>Zebra - St.Kayus Dispensary - Maximum - Itumbe Market - Getenyako TBC - Amariba rd</t>
  </si>
  <si>
    <t>Nyakeyo- Riagumo- Riamanya</t>
  </si>
  <si>
    <t>Nyangweta-cattle Dip Road</t>
  </si>
  <si>
    <t>Nyabioto- Onyansimora - Mosisita</t>
  </si>
  <si>
    <t>Jokevilla - Egesa Rd</t>
  </si>
  <si>
    <t>Ibere - Mwembe Rd</t>
  </si>
  <si>
    <t xml:space="preserve">Village Roads </t>
  </si>
  <si>
    <t>Riomori - Riosinde - Riakarori Rd</t>
  </si>
  <si>
    <t xml:space="preserve">Orencho - Nyakembene </t>
  </si>
  <si>
    <t>Riamaranga - Nyapara Inye - Rikendo</t>
  </si>
  <si>
    <t>Kiendege Rd</t>
  </si>
  <si>
    <t>Riangoko pry - Kiangoso - Riarabago- Rosiaga - Chisera - Riamaranga rd</t>
  </si>
  <si>
    <t>Nyaore catholic - Omotuka - marani Rd</t>
  </si>
  <si>
    <t>Getenga/ Kiabugesi Junction - Kiabugesi Primary- Nyaibate - omosogwa Rd</t>
  </si>
  <si>
    <t>Riogamba - Eronge Rd</t>
  </si>
  <si>
    <t>Bomba- Matongo- Siasa Rd</t>
  </si>
  <si>
    <t>Getare- Nsaria- Bonyaoro road</t>
  </si>
  <si>
    <t>Mosando - Ebate</t>
  </si>
  <si>
    <t>Mantainance of Village Roads</t>
  </si>
  <si>
    <t>Repair and mantainance of Riazablon-Nyagotocha-Riobiero-Riomego Rd</t>
  </si>
  <si>
    <t>Repair and mantainance of Rionkoba-Nyabara Ibere Rd</t>
  </si>
  <si>
    <t xml:space="preserve">Roads Mantainance </t>
  </si>
  <si>
    <t>Eronge Ebiosi Rd</t>
  </si>
  <si>
    <t>Purchase of Gravel</t>
  </si>
  <si>
    <t>Roads Improvement to Base Level</t>
  </si>
  <si>
    <t>Riamake-Riamosaisi- Riaboki-Gesabakwa TBC-Maroba Rd</t>
  </si>
  <si>
    <t>Riosoro-Rianyabeta Rd</t>
  </si>
  <si>
    <t>Nyabworoba Disp-Nyandiba-Riamarasi-Riogana Rd</t>
  </si>
  <si>
    <t>Nyaruma-Orogare Rd</t>
  </si>
  <si>
    <t>Mosache Coffee Factory-Egorofa-Tabaka-Abuya Rd</t>
  </si>
  <si>
    <t>Riamoturi-Nyabinyinyi Pry- Nyabinyinyi Church Rd</t>
  </si>
  <si>
    <t>Riachore-Riagesimba-Barabara Tatu Rd</t>
  </si>
  <si>
    <t>Ufanisi-Stage Miwa Rd</t>
  </si>
  <si>
    <t>Nyaore-Enamba-Nyaore Pry</t>
  </si>
  <si>
    <t>Chiengwe Pry-Chiengwe SDS-Kionduso Pry-Kionduso Jtn Rd</t>
  </si>
  <si>
    <t>Basso Bogetaorio</t>
  </si>
  <si>
    <t>Mareba-Matongo Road</t>
  </si>
  <si>
    <t>Ward-Based Roads Projects</t>
  </si>
  <si>
    <t>Emenwa-Nyakona-Onchiri Rd</t>
  </si>
  <si>
    <t>Borangi police-Nyationg'ong'o Rd</t>
  </si>
  <si>
    <t>Suguta SDA Road</t>
  </si>
  <si>
    <t>Penta mogote Rd</t>
  </si>
  <si>
    <t>Rianyakiana-Nyoera-Ebigogo Pry-Omoribe</t>
  </si>
  <si>
    <t>Bosansa Primary-Nyaibasa-Kegogi Pag-Riamonyoncho</t>
  </si>
  <si>
    <t>Riakiora-Nyakona-Rionchaga-Emenwa Tbc</t>
  </si>
  <si>
    <t>Sub Totals  Bassi Central</t>
  </si>
  <si>
    <t xml:space="preserve">Birongo junction – Kianate – Taracha one Boruma rd 4km </t>
  </si>
  <si>
    <t xml:space="preserve">Mosongoro – Biombe Pry – Gianchere Tea Buying Center  </t>
  </si>
  <si>
    <t xml:space="preserve">Nyabiosi Ebuti Nyankoba factory road opening with bridge </t>
  </si>
  <si>
    <t xml:space="preserve">Drainge from upper Birongo – Mosongoro roads-  Moturumesi junction through Riabasweti  </t>
  </si>
  <si>
    <t>Riamoro-Irondi Omote-Irondi Pri-Irondi Dispensary Rd</t>
  </si>
  <si>
    <t>Riomoi-Taracha Dispensary-Taracha Primary-Taracha Shopping Centre Road</t>
  </si>
  <si>
    <t>Birongo Police-Kienguku-Nyangeni Pry Road</t>
  </si>
  <si>
    <t>Nyabiosi Primary-Ebuti-Nyankoba Rd</t>
  </si>
  <si>
    <t>Riatariki-Maburi Sda Church-Riabuti-Nyansira Shopping Centre</t>
  </si>
  <si>
    <t>Rionchoka Bridge</t>
  </si>
  <si>
    <t>Sub Totals  Birongo</t>
  </si>
  <si>
    <t>Rioyunge-Kionganyo-Riamiruka Rd: (grading,gravelling &amp; drainage)</t>
  </si>
  <si>
    <t>Riakenyagwa-Rianyakenucha Rd:(grading,gravelling &amp; drainage)</t>
  </si>
  <si>
    <t>Kegati-Riobundo Rd :(grading,gravelling &amp; drainage)</t>
  </si>
  <si>
    <t>Riokari-Rionsarigo Rd :(grading,gravelling &amp; drainage)</t>
  </si>
  <si>
    <t>Nyamage-Rinyambane Rd :(grading,gravelling &amp; drainage)</t>
  </si>
  <si>
    <t>Rioyunge-Riabongera-KARI Rd :(grading,gravelling &amp; drainage)</t>
  </si>
  <si>
    <t>Nyanguru-Tunta Rd :(grading,gravelling &amp; drainage)</t>
  </si>
  <si>
    <t>Kabwori-Riomurwa-Rigoko Rd :(grading,gravelling &amp; drainage)</t>
  </si>
  <si>
    <t>Bobaracho-Matibo-Rianyamwamu Road</t>
  </si>
  <si>
    <t>Kenyoro-Kegati Sda Church</t>
  </si>
  <si>
    <t>Nyosia 1-Nyosia 2</t>
  </si>
  <si>
    <t>Nyanko Tbc-Gucha</t>
  </si>
  <si>
    <t>Riabongera-Kali</t>
  </si>
  <si>
    <t>Kiong'onyo-Nashauri Rd</t>
  </si>
  <si>
    <t>Kisumu Ndogo-Nyamage Sda Church</t>
  </si>
  <si>
    <t>Sub Totals Bobaracho</t>
  </si>
  <si>
    <t>Amariba-Rianyamoringo-Riosase Road</t>
  </si>
  <si>
    <t>Itibo-Riagwonda- Riosoro- Isabagara Rd</t>
  </si>
  <si>
    <t>Riondara-Iyabe-Rianyakangi Rd</t>
  </si>
  <si>
    <t>Nyagesa-Nyamabariri-Gekongo-Matangamano Rd</t>
  </si>
  <si>
    <t>Nyagiki Jnctn-Riamomanyi-Oisoka Rd</t>
  </si>
  <si>
    <t>Igego Junctn-Keana-Riamokubo Rd</t>
  </si>
  <si>
    <t>Eburi-Riakebende-Riakengerere Rd</t>
  </si>
  <si>
    <t>Nyagancha Dispensary-Getionko-Rionkangi Road</t>
  </si>
  <si>
    <t>Sub Totals Bassi Chache</t>
  </si>
  <si>
    <t>ST. Marys- Bomeroga Rd</t>
  </si>
  <si>
    <t>Etinga ya Mokamba- Police Rd</t>
  </si>
  <si>
    <t>Dr. Ogaro-Nyakoe Central SDA Rd</t>
  </si>
  <si>
    <t>Rionyonka-Riamanoti Rd</t>
  </si>
  <si>
    <t>Riamanoti-Matongo H/Centre Rd</t>
  </si>
  <si>
    <t>Nyaore-Enamba-Nyaore polytechnic and 900mm culvert</t>
  </si>
  <si>
    <t>Riamanoti Bridge-Egetonto Road</t>
  </si>
  <si>
    <t>Omogumo-Irianyi-Riamanoti Bridge</t>
  </si>
  <si>
    <t>Enkoromba-Kioborari Road</t>
  </si>
  <si>
    <t>Gesieka Junction-Ititi Tea Buying Centre-Nyaore Catholic</t>
  </si>
  <si>
    <t>Andrea-Marani Road( Murraming And Stone Pitching And Drainage)</t>
  </si>
  <si>
    <t>Sub Totals  Bogeka</t>
  </si>
  <si>
    <t xml:space="preserve">Rigena –Nyabigongoru – Riakombo Rd </t>
  </si>
  <si>
    <t xml:space="preserve">Zion – Riamogire Rd </t>
  </si>
  <si>
    <t xml:space="preserve">Kibuku – Kiaroroko Rd </t>
  </si>
  <si>
    <t xml:space="preserve">Nyamiombo/Riontanche Bridge </t>
  </si>
  <si>
    <t>Getono-Kiamwango-Nyantira-Nyawengii</t>
  </si>
  <si>
    <t>Rianathan-Kionduso-Chiengu-Mogutano-Riabebene-Rionyiego Road</t>
  </si>
  <si>
    <t>Nyamatera-Getai-Tarmac Road</t>
  </si>
  <si>
    <t>Ekeonga-Getai-Nyamiobi</t>
  </si>
  <si>
    <t>Sub Totals  Bassi Bogetaorio</t>
  </si>
  <si>
    <t xml:space="preserve">Marongo Buying Centre – Kiomabundu Pry – Moma Obai Junction         </t>
  </si>
  <si>
    <t xml:space="preserve">Riosiri Border – Riosiri SDA – Tabaka Junction – Bwomweri – Bwonchiri -  Emonga       </t>
  </si>
  <si>
    <t xml:space="preserve">Omogwa – Omonyansoti – Ogetii Ogoso – Kinara Omwansu – Magara Omari </t>
  </si>
  <si>
    <t xml:space="preserve">Getono – Esaka Pry – Mote Onkoba </t>
  </si>
  <si>
    <t xml:space="preserve">Zanzibar – Toku River – Boriango Rd  </t>
  </si>
  <si>
    <t>Riosiri Sda Church-Emonga Road</t>
  </si>
  <si>
    <t>Omogwa Primary-Magara Omari Road</t>
  </si>
  <si>
    <t>Marongo Buying Centre-Kiomabundu Primary-Bwobai Road</t>
  </si>
  <si>
    <t>Zanzibar-River Toku-Onyabwari Road</t>
  </si>
  <si>
    <t>Getono-Esaka Primary-Orambeka Rd</t>
  </si>
  <si>
    <t>Sub Totals  Bogetenga</t>
  </si>
  <si>
    <t>Mantainance of Ituerio-Ochirongo-Gemas Rd</t>
  </si>
  <si>
    <t>Mantainance of Ebate-Bwongoro-Omogeta Rd</t>
  </si>
  <si>
    <t>Mantainance of Onyangongo-Obore-Mesigi Rd</t>
  </si>
  <si>
    <t>Opening of Omatundura-Riombaso-Nyameroka-Moseni Rd</t>
  </si>
  <si>
    <t>Mantainance of Omosasa-Osiritari-Riogembo-Moseni Rd</t>
  </si>
  <si>
    <t>Maintenance of Itibo-Gesuguri-Riomuga</t>
  </si>
  <si>
    <t>Maintenance of Omanduku-Nyamasebe-Riokeiga</t>
  </si>
  <si>
    <t>Maintenance of City gas-Gesonso-Nyamokenye</t>
  </si>
  <si>
    <t>Opening and gravelling of Riantabo-Kiaruta-Riamagero-Omonyori-Riambeki-Riomoracha</t>
  </si>
  <si>
    <t>Opening and gravelling of Rianyapara-Riandasi-lutheran-Sewage-Nyambunwa-ikuruma</t>
  </si>
  <si>
    <t xml:space="preserve">Sub Totals  Bogiakumu </t>
  </si>
  <si>
    <t>Riombese-Kiaminiambo Rd Mantainance</t>
  </si>
  <si>
    <t>Riabwore-Mochengo Rd Opening</t>
  </si>
  <si>
    <t>Ngege-Mosocho Academy Rd Mantainance</t>
  </si>
  <si>
    <t>Rianyangacha-Bosingo-Bosamo Rd Mantainance</t>
  </si>
  <si>
    <t>Ongicha Sec- Sori Rd Mantainance</t>
  </si>
  <si>
    <t>Santa-Rera-Ongaro-Matieko Rd Opening</t>
  </si>
  <si>
    <t>Nyamondo-Riabwore Rd Mantainance</t>
  </si>
  <si>
    <t>Opening And Maintenance Of Iburuko-Ruora Primary-Getumo Road</t>
  </si>
  <si>
    <t>Maintenance Of Riverside-Nyabigena-St Vincent The Paul Road</t>
  </si>
  <si>
    <t>Opening And Maintenance Of Bwongoto-Nyamochiro-Etora</t>
  </si>
  <si>
    <t>Opening Of Ong'icha Primary-Ongaro-Nyamagoma Road</t>
  </si>
  <si>
    <t>Etora-Ebangora-Gesabakwa Road</t>
  </si>
  <si>
    <t>Mosocho Market-Kidesis Preparatory School-Riotoigo Maintenance</t>
  </si>
  <si>
    <t>St. Henry Academy-Kaminiambo</t>
  </si>
  <si>
    <t>Sub Totals  Bogusero</t>
  </si>
  <si>
    <t xml:space="preserve">New Rd Kanisa la Kristo- Riokeri – Riontwere – Chiefs Office – Ichuni – Nyakeiboreire Rd          </t>
  </si>
  <si>
    <t xml:space="preserve">New Rd Mochengo – Omosocho Emesa – Amariba – Ronchwati Onguti Rd </t>
  </si>
  <si>
    <t>Kanisa la kristo-Kiasobera rd</t>
  </si>
  <si>
    <t>Kiasobera-Riangubo rd</t>
  </si>
  <si>
    <t>Nyagencha-Bwomboche-Bogisero rd</t>
  </si>
  <si>
    <t>Riteke-Rianyaega-Ekanga</t>
  </si>
  <si>
    <t>Riamaeba-Chigware rd</t>
  </si>
  <si>
    <t>Sub Totals  Boikang'a</t>
  </si>
  <si>
    <t xml:space="preserve">Enamba – Keigamere – Omobaya   </t>
  </si>
  <si>
    <t xml:space="preserve">Igare – Rianyachuba – Riaranga Rd   </t>
  </si>
  <si>
    <t>Itumbe Junction- Matongo Rd</t>
  </si>
  <si>
    <t xml:space="preserve">Egetacho – Nyamagwa Mission – Nyamagwa Pry – Riamaranga Rd </t>
  </si>
  <si>
    <t xml:space="preserve">Mosaraba-Nyambunde Rd  </t>
  </si>
  <si>
    <t xml:space="preserve">Edira – Kiamisiori – Eatangi – Otenyo Rd </t>
  </si>
  <si>
    <t>Nyakumbati Tbc-Getare</t>
  </si>
  <si>
    <t>Nyamagwa boys-Riobara</t>
  </si>
  <si>
    <t>Egetugi-Riamaragia</t>
  </si>
  <si>
    <t>Rianyaberi-Nyaguku</t>
  </si>
  <si>
    <t>Enamba tbc-Rikura</t>
  </si>
  <si>
    <t>Emenwa-Keigamere</t>
  </si>
  <si>
    <t>Etangi-Kiamisiori</t>
  </si>
  <si>
    <t>Riobara-Nyambunde</t>
  </si>
  <si>
    <t>Nyakumbati footbridge</t>
  </si>
  <si>
    <t>Sub Totals  Bassi Boitangare</t>
  </si>
  <si>
    <t>Ribate-RiaRiga-Keberesi-Riamatayo Rd</t>
  </si>
  <si>
    <t>Metembe-Riamirundi-Nyamiobo Rd</t>
  </si>
  <si>
    <t>Keraro-Kebabe-Amatagaro-Nyangundo Rd</t>
  </si>
  <si>
    <t>Nyangeti-Bonyambwoto-Full Gospel-Nyabitunwa Rd</t>
  </si>
  <si>
    <t>Omobera-Ribate-Kiongendo  Rd</t>
  </si>
  <si>
    <t>Kanyakanya-Kiru Rd</t>
  </si>
  <si>
    <t>Maintenance of Riagora-Riribe-Riathomas rd</t>
  </si>
  <si>
    <t>Maintenance of Rionyango-Kenyoro-Kenyambi rd</t>
  </si>
  <si>
    <t>Kenyenya catholic-Ribate rd(maintenance)</t>
  </si>
  <si>
    <t>Getacho-riauka-Kiongendo rd(maintenance)</t>
  </si>
  <si>
    <t>Kiango-Getacho-Riamuma rd(maintenance)</t>
  </si>
  <si>
    <t>Ekona yomongina-Kerongorori tbc-Hezron juncn-Omobera-Omogwa rd(maintainance)</t>
  </si>
  <si>
    <t>Opening and gravelling of maiga secondary-Riopanga-Okore-Nyabitunwa rd</t>
  </si>
  <si>
    <t>Sub Totals  Bokimonge</t>
  </si>
  <si>
    <t xml:space="preserve">Construction and Murraming,culverts for Entono Nyamagundo – Igonga – Miranga – Getumo Rd </t>
  </si>
  <si>
    <t>Opening a section of Riakiriago-Rioneno-Kiebeneni-Mosasa-Entanke</t>
  </si>
  <si>
    <t xml:space="preserve"> Murraming Matongo – Gesero – Kenyorora – Ikoba Rd </t>
  </si>
  <si>
    <t xml:space="preserve"> Murraming with culverts at Matongo Riamagige – Nyamagundo – Bomariba Pry – Nyabieyo Rd  </t>
  </si>
  <si>
    <t>Nyanungu-Ebate-Ekebuse rd</t>
  </si>
  <si>
    <t>Riogutu-Ebate road</t>
  </si>
  <si>
    <t>Rianyachongi-Riateri-Nyanturago rd</t>
  </si>
  <si>
    <t>Igonga-Nyamagundo-Kenyorora rd</t>
  </si>
  <si>
    <t>Kenyorora-Nyabieyo rd</t>
  </si>
  <si>
    <t>Isamwera-Nyankoba rd</t>
  </si>
  <si>
    <t>Riamatagaro bridge</t>
  </si>
  <si>
    <t>Riamangoyia bridge</t>
  </si>
  <si>
    <t>Riagwara bridge</t>
  </si>
  <si>
    <t>Mogumo market back street</t>
  </si>
  <si>
    <t>Sub Totals  Bomariba</t>
  </si>
  <si>
    <t>Kemoreko – Omobera  : Grading, gravelling and drainage works</t>
  </si>
  <si>
    <t>Riasota – Gesabakwa Ward Office – Riayiega Rd  : Grading, gravelling and drainage works</t>
  </si>
  <si>
    <t>Getare – Bworuta junction   : Grading, gravelling and drainage works</t>
  </si>
  <si>
    <t>Matongo – Mokaranya – Boochi Tendere : Grading, gravelling, shaping, compacting and drainage works</t>
  </si>
  <si>
    <t>Kiru junction – Magaenge Sec. Rd   : Grading, gravelling and drainage works</t>
  </si>
  <si>
    <t>Matengo – Riawata Junction – Riamanga   : Grading, gravelling and drainage works</t>
  </si>
  <si>
    <t>Riosoro Magare-Suguta sda church(murraming,compacting and drainage works)</t>
  </si>
  <si>
    <t>Ndereti-Getare-Riatindaroad(opening,gravelling,compacting and drainage works)</t>
  </si>
  <si>
    <t>Junction matongo bridge-Mokoranya sda-Ekona mogonga catholic-Bombaba main rd(murramming and compacting)</t>
  </si>
  <si>
    <t>Kemoreko primary-Inani sda church (opening,gravelling, stone pitching drainage works)</t>
  </si>
  <si>
    <t>Mandere-Bwondari-Rianyachabera sda-riobiri-Ekerenyo road(murramming, compacting and drainage works)</t>
  </si>
  <si>
    <t>Nyagatoke road(opening,murraming compacting and drainage works</t>
  </si>
  <si>
    <t>Randani primary-Ogetange road-Ndereti primary-main road</t>
  </si>
  <si>
    <t>Sub Totals  Bombaba Borabu</t>
  </si>
  <si>
    <t xml:space="preserve">Nyanchabo – Riokerio – Riamasagege – Bomachoge Rd </t>
  </si>
  <si>
    <t xml:space="preserve">Motonto – Nsaria – Riamochere    </t>
  </si>
  <si>
    <t xml:space="preserve">Kichinjio – Riagori – Riakeire – Bokeire Bwoga </t>
  </si>
  <si>
    <t xml:space="preserve">Riotanchi – Tumaini Rd   </t>
  </si>
  <si>
    <t xml:space="preserve">Riomache Box culvert bridge </t>
  </si>
  <si>
    <t>Riamachuka Box culvert bridge</t>
  </si>
  <si>
    <t>Nyamaonde-full gospel-Bonyangoncho-Riamogaka road(maintenance)</t>
  </si>
  <si>
    <t>Mogire mass-Getare-Nsaria-Bonyaoro road</t>
  </si>
  <si>
    <t>Kichinjio-Councillor mogire-Bara nne-Morimani</t>
  </si>
  <si>
    <t>Itibo resort-Ekiendege-Nyangena road</t>
  </si>
  <si>
    <t>Kiabusura-Rionura-Riogatwani-Nyangundo</t>
  </si>
  <si>
    <t>Sub Totals  Bomorenda</t>
  </si>
  <si>
    <t>Nyamasogota- Riasibwoga-Rimaena- Etanda PAG Road 3.4Kms</t>
  </si>
  <si>
    <t>Nyamesocho Sec. School- Nyamesocho Catholic Church- Nyapara Ibere Road 1.3Kms</t>
  </si>
  <si>
    <t>Getare TBC- Riokong'o- Nyabongo Pri School Road 1.8Kms</t>
  </si>
  <si>
    <t>Nyambunwa PAG Church-Keera-Iyenga Road 2.3Kms</t>
  </si>
  <si>
    <t>Nyamasogota-Ichuni SDA Church- Rianyaronge- Roirieng'e- Ichuni Parish Church Rd</t>
  </si>
  <si>
    <t>Ritembu secondary-Ritembu a.i.c entanda road</t>
  </si>
  <si>
    <t>Riogachi-Riopore-Getumo primary-Riondigo road(opening)</t>
  </si>
  <si>
    <t>Suguta-Ritembu primary(opening)</t>
  </si>
  <si>
    <t>Nyapara inye-Nyabongo primary(opening)</t>
  </si>
  <si>
    <t>Riaturungi footbridge</t>
  </si>
  <si>
    <t>Riobinaris culvert bridge</t>
  </si>
  <si>
    <t>Sub Totals  Boochi Borabu</t>
  </si>
  <si>
    <t xml:space="preserve">Nyaburumbasi – Nyatarara – Rioyugi – Riabenana – Rionyancha – Gesabakwa TBC   </t>
  </si>
  <si>
    <t xml:space="preserve">Box culvert and gravelling of Sani – Kebere Rd  </t>
  </si>
  <si>
    <t xml:space="preserve">Maintenance Ebenchi – Getuki Rd  </t>
  </si>
  <si>
    <t>Construction of Tendere-Kembua-Itare road</t>
  </si>
  <si>
    <t>Maintenance of Keragia-Mwobo-Ikenye rd</t>
  </si>
  <si>
    <t>Maintenace of Itibo-Matierio-Mogonga catholic rd</t>
  </si>
  <si>
    <t>Maintenance of Mochongo-Bogechere road</t>
  </si>
  <si>
    <t>Maintenance of Mochongo-Itibonge-Nyaburumbasi rd</t>
  </si>
  <si>
    <t>Maintenance of Matongo corner-Riontiri rd</t>
  </si>
  <si>
    <t>Maintenance of Riabasweti-Riamokaya rd</t>
  </si>
  <si>
    <t>Maintenance of Nyaburumbase -Riamotari road</t>
  </si>
  <si>
    <t>Construction and maintenance of Mwaisekerario rd</t>
  </si>
  <si>
    <t>Maintenance of Moyoyo road</t>
  </si>
  <si>
    <t>Maintenance of Gitono tbc-Moma rd</t>
  </si>
  <si>
    <t>Maintenance of Moma -Maroba-Chunchuru road</t>
  </si>
  <si>
    <t>Sub Totals  Boochi Tendere</t>
  </si>
  <si>
    <t xml:space="preserve">Opening and gravelling of Riaoroko – Nyabioto CF – Riamagembe  - Liberty Church – Rionde School     </t>
  </si>
  <si>
    <t>Opening of Irima – Riomboto – Omonyenya – Rianyakwara – Riamarube</t>
  </si>
  <si>
    <t xml:space="preserve">Gravelling of Riobiero – Ekemunche – Etibu – Moogi  </t>
  </si>
  <si>
    <t xml:space="preserve">Gravelling of Omogoroka – Nyakenyerere – Itibo – Nyakeromo – Ibencho Mkt – Mosiabano – Kenyerere </t>
  </si>
  <si>
    <t xml:space="preserve">Opening of Riongoro – Etibu – Rianyamboga – Nyabioto Pry </t>
  </si>
  <si>
    <t>Nyarenda primary-Itibonge-Riakimonge-kineni rd</t>
  </si>
  <si>
    <t>Matagaro-Sengera school-Sengera mission rd</t>
  </si>
  <si>
    <t>Nyansara tea buying centre-Riamaiso-Nyamasege primary rd</t>
  </si>
  <si>
    <t>Omogoroka-Mochorwa rd</t>
  </si>
  <si>
    <t>Daraja-Gekongo sec-Nyakoiba sda-Kemunche rd</t>
  </si>
  <si>
    <t>Makini-Getugi-Nyakoiba sec-Rioendo rd</t>
  </si>
  <si>
    <t>Sub Totals  Bosoti Sengera</t>
  </si>
  <si>
    <t>Village – Kionguku – Riasiko – Kiagware Rd (Opening)</t>
  </si>
  <si>
    <t>Lake Nyangate – Barongo Ondieki – Kiziwani Rd (Opening)</t>
  </si>
  <si>
    <t>Narok Rd   (Mantainance)</t>
  </si>
  <si>
    <t>Rianyamokeri – Riochwangi – Forest – Openda Rd  (Mantainance)</t>
  </si>
  <si>
    <t>Rioumo – Ebinyinyi – Rionsata Rd (Mantainance)</t>
  </si>
  <si>
    <t>Omogochoro – Dispensary Rd (Opening)</t>
  </si>
  <si>
    <t>Nyangweta-Kiunguki-Mochorwa rd(opening)</t>
  </si>
  <si>
    <t>Bomware pry-Kenuchi road(maintenance)</t>
  </si>
  <si>
    <t>Mogenda-Riateke-Rianyabengi rd</t>
  </si>
  <si>
    <t>Engoto-Rioriango-Magenche rd(opening)</t>
  </si>
  <si>
    <t>Etago subcounty-Maosa-Ombiro bridge</t>
  </si>
  <si>
    <t>Sub Totals  Chitago Borabu</t>
  </si>
  <si>
    <t xml:space="preserve">Mesabisabi – Riagetenga – Riasibo  </t>
  </si>
  <si>
    <t xml:space="preserve">Mwangaza SDA – Getunwa – Kegogi Secondary  </t>
  </si>
  <si>
    <t xml:space="preserve">Nyatiang’ong’o – Borangi Junction  </t>
  </si>
  <si>
    <t xml:space="preserve">Gesusu SDA – Rianyambeche  </t>
  </si>
  <si>
    <t xml:space="preserve">Kiomiti – Enchoro – Ikenye Chichuma  </t>
  </si>
  <si>
    <t xml:space="preserve">Getengereiri – Geteri Pry  </t>
  </si>
  <si>
    <t>Mesabisabi-Riagetenga-Geteri market road</t>
  </si>
  <si>
    <t>Ikenye-Sansora road</t>
  </si>
  <si>
    <t>Bwesther Shopping Center-Nyaronde Rd</t>
  </si>
  <si>
    <t>Kiomiti pri-Riochungo rd</t>
  </si>
  <si>
    <t>Chibwobi pri-Mogonga rd</t>
  </si>
  <si>
    <t>Sub Totals  Gesusu</t>
  </si>
  <si>
    <t>Etago Police-Metaburo-Suguta Mkt Rd (Mantainance)</t>
  </si>
  <si>
    <t>Ritaro-Ekerongo-Orienyo-Kenuchi Rd (Mantainance)</t>
  </si>
  <si>
    <t>Riamandere-Orienyo-Etaraja-Kenori Pry Rd (Mantainance)</t>
  </si>
  <si>
    <t>Omoyo-Ekona Rd (Mantainance)</t>
  </si>
  <si>
    <t>Omoyo-Getare Rd (Mantainance)</t>
  </si>
  <si>
    <t>Opening of Omoyo-Metuburo primary-Bwomwancha rd</t>
  </si>
  <si>
    <t>Arura-Ekerongo-Orienyo-Kenuche road</t>
  </si>
  <si>
    <t xml:space="preserve">Sub Totals  Getenga </t>
  </si>
  <si>
    <t xml:space="preserve">Kerera DOK – Riondieki – Nyankwana </t>
  </si>
  <si>
    <t xml:space="preserve">Riamisiani Junction – Rikendo Dispensary  </t>
  </si>
  <si>
    <t xml:space="preserve">Rionsocho Junction – Chirichiro Pry – Ritumbe Church </t>
  </si>
  <si>
    <t>Kiemenyinga-Riamasese bridge-Kirwa plus road</t>
  </si>
  <si>
    <t>Nyabisbo-Nyakebako rd</t>
  </si>
  <si>
    <t>Riakinanga-Friends road</t>
  </si>
  <si>
    <t>Nyamecheo buying centre road</t>
  </si>
  <si>
    <t>Sub Totals  Ibeno</t>
  </si>
  <si>
    <t>Riasena-Mache Achumbi-Ibacho Police Post</t>
  </si>
  <si>
    <t>Getungurumu TBC-Nyabiosi Bridge</t>
  </si>
  <si>
    <t>Riamakanda Primary-Riongacho</t>
  </si>
  <si>
    <t>Riamosiri-Itangi-Riamaturu</t>
  </si>
  <si>
    <t>Riobaga-Rionunda</t>
  </si>
  <si>
    <t>Nyamoisieke Muya-Ekerubo Dispensary</t>
  </si>
  <si>
    <t>Rianyonka-Nyagesuka-Mosoito</t>
  </si>
  <si>
    <t>Amabuko-Rionsoti-Water Supply</t>
  </si>
  <si>
    <t>Rianyoka-Mission-Obwari-Gekomba</t>
  </si>
  <si>
    <t>Onyagesuka-omosoito</t>
  </si>
  <si>
    <t>Igwero-Onyambwatania-Amabuko-Kebuse-Ebitugi</t>
  </si>
  <si>
    <t>Keroka-Resource-Giensembe-Ichuni market</t>
  </si>
  <si>
    <t>Nyamuya catholic-Getiongo rd</t>
  </si>
  <si>
    <t>St. James-Esengenge</t>
  </si>
  <si>
    <t>Riamakanda-Jogoo-Ebate-Riamakanda catholic</t>
  </si>
  <si>
    <t>Ibacho police-Mission</t>
  </si>
  <si>
    <t>Gekomba-Kiamirega-Iboti-Riamosensi</t>
  </si>
  <si>
    <t xml:space="preserve">Sub Totals  Ichuni </t>
  </si>
  <si>
    <t>Nyansakia-Riachae-Nyambosero Rd</t>
  </si>
  <si>
    <t>Oaro-Bigege-Nyabwogi Rd</t>
  </si>
  <si>
    <t>Omoringamu-Nyamarongo-Nyansakia Rd</t>
  </si>
  <si>
    <t>Ekerubo-Onkubokia Catholic Rd</t>
  </si>
  <si>
    <t>Ndonyo-Osabania Rd</t>
  </si>
  <si>
    <t>Rio-otiono mosaraba</t>
  </si>
  <si>
    <t>Fenufenu-Omoenga</t>
  </si>
  <si>
    <t>Riathomas-Omoenga</t>
  </si>
  <si>
    <t>Biosi-Oaro</t>
  </si>
  <si>
    <t>Riongata-Riosomba-Nyambosero</t>
  </si>
  <si>
    <t>Mwancha daraja-Riageticha</t>
  </si>
  <si>
    <t xml:space="preserve">Sub Totals  Kegogi </t>
  </si>
  <si>
    <t>Nyosia TBC-Riomweri Pry- Keumbu Rd</t>
  </si>
  <si>
    <t>Egorofa-Otwori-Keboba- Amasago Rd</t>
  </si>
  <si>
    <t>Riariga-Timani Rd</t>
  </si>
  <si>
    <t>Ekona ya Gechino-Chindwani Pri Rd</t>
  </si>
  <si>
    <t>Gianchere Sch-Amabiria-Nyaturubo Rd</t>
  </si>
  <si>
    <t>Ritaro Pri-House of Bread Rd</t>
  </si>
  <si>
    <t>Omoko-Riamakere Rd</t>
  </si>
  <si>
    <t>Nyamware round the schools and church road</t>
  </si>
  <si>
    <t>Ibera dispensary road</t>
  </si>
  <si>
    <t>Keumbu cenral church-Backstreet-Riomweri road</t>
  </si>
  <si>
    <t>Gianchere-Eremo rd</t>
  </si>
  <si>
    <t>Geterere-Sangoma road</t>
  </si>
  <si>
    <t>Sub Totals  Keumbu</t>
  </si>
  <si>
    <t>Nyamagesa DEB-Kenyoro Rd</t>
  </si>
  <si>
    <t>Mokamba junction-Moremani-Ekona ya Nyantari Rd</t>
  </si>
  <si>
    <t>Getacho-Rianchoro-Nyamagesa Polytechnic Rd</t>
  </si>
  <si>
    <t>Riakiago-Riamichieka-Keonga Rd</t>
  </si>
  <si>
    <t>Mwembe-Moremani junction to ibacho road</t>
  </si>
  <si>
    <t>Nyamagesa polytechnic-Kenyerere-Riaisomba rd</t>
  </si>
  <si>
    <t>Riakiago-Nyankononi road</t>
  </si>
  <si>
    <t>Riagetanda-Riayoge rd</t>
  </si>
  <si>
    <t>Mochengo-Riasogoro rd</t>
  </si>
  <si>
    <t>Nyamagesa-Nyambogo rd</t>
  </si>
  <si>
    <t>Sub Totals  Kiamokama</t>
  </si>
  <si>
    <t xml:space="preserve">Riamiyogo – Riamachani – Onywere – Tongeri Rd </t>
  </si>
  <si>
    <t xml:space="preserve">Namba Nne  - Nyanderema – Rianunda Rd </t>
  </si>
  <si>
    <t xml:space="preserve">Mareba – Riamiyenda– Rigoko Rd  </t>
  </si>
  <si>
    <t xml:space="preserve">Mogorora – Nyaboterere – Keyogera Rd  </t>
  </si>
  <si>
    <t xml:space="preserve">Amariba – keana – Boronyi Rd  </t>
  </si>
  <si>
    <t xml:space="preserve">Nyataro – Rianunda Rd   </t>
  </si>
  <si>
    <t xml:space="preserve">Nyataro – Mareba – Rianyamwamu TBC Junction Rd   </t>
  </si>
  <si>
    <t xml:space="preserve">Nyabiuto – Keana Rd    </t>
  </si>
  <si>
    <t>Namba nne-Rianunda-Rianyamwamu Rd</t>
  </si>
  <si>
    <t>Mareba-Monuri-Rianunda rd</t>
  </si>
  <si>
    <t>Riaoruria-Riamatayo road</t>
  </si>
  <si>
    <t>Matopeni-Nyakwana rd</t>
  </si>
  <si>
    <t>Mobaroka-Nyaboribonge rd</t>
  </si>
  <si>
    <t>Bwomogere-Nyandoche ibere road</t>
  </si>
  <si>
    <t xml:space="preserve">Sub Totals  Kiogoro </t>
  </si>
  <si>
    <t>Loma Academy – Rionyonte – Nyataro Rd</t>
  </si>
  <si>
    <t>Ebate Church– Ratem Kangwana – Ria DC Omambia – Metengero Rd</t>
  </si>
  <si>
    <t>Masongo – Getutu – Otamba   Rd</t>
  </si>
  <si>
    <t>Riverside – Otamba   Rd</t>
  </si>
  <si>
    <t xml:space="preserve">Erera – Kenoka – George Chief – Riasimba </t>
  </si>
  <si>
    <t>Riamongare-Masini road</t>
  </si>
  <si>
    <t>Riamangera-Omosasa rd</t>
  </si>
  <si>
    <t>Omosocho-Nyaura rd</t>
  </si>
  <si>
    <t>Carmel park-Omoturumesi road</t>
  </si>
  <si>
    <t>Napps-Nyanchwa primary</t>
  </si>
  <si>
    <t>Rionyambu-Mwanaume-Nyamataro</t>
  </si>
  <si>
    <t>Sub Totals  Kisii Central</t>
  </si>
  <si>
    <t xml:space="preserve">Egesa – Kiong’ongi - Gationko – Motito Rd </t>
  </si>
  <si>
    <t xml:space="preserve">Kiong’ongi – Goti – Riamosota Rd  </t>
  </si>
  <si>
    <t xml:space="preserve">Slaughter – Riamoenga – Riomache Rd </t>
  </si>
  <si>
    <t xml:space="preserve">Nyamataro – Rionsarigo – Mabondo – Nyakobaria Rd </t>
  </si>
  <si>
    <t xml:space="preserve">Migingo – Getionko – Full Gospel </t>
  </si>
  <si>
    <t xml:space="preserve">Rianyaramba – Riongati – Nyamoro – Getenga </t>
  </si>
  <si>
    <t>Biliha-Umoja-Riohusseini-Daraja mbili sda-Mwebi-Riosoro rd</t>
  </si>
  <si>
    <t>Opening,grading and gravelling of Rianyoka-Jubilee-Tinga rd</t>
  </si>
  <si>
    <t>Grading,culverts and gravelling of Omosasa-Matoya-Magaki-Riobaga spring rd</t>
  </si>
  <si>
    <t>Opening,grading,culverts and gravelling of Rioteki-Motwanga-Omoguche-Nyagetubo rd</t>
  </si>
  <si>
    <t>Kiong'ongi-Riamosota rd (grading, culverts and gravelling)</t>
  </si>
  <si>
    <t>Grading,culverts and gravelling of Rionsarigo-Mabondo-Nyakobari rd</t>
  </si>
  <si>
    <t>Grading, culverts and gravelling of Rianyaramba-Riongati-Nyamoro road</t>
  </si>
  <si>
    <t>Sub Totals  Kitutu Central</t>
  </si>
  <si>
    <t xml:space="preserve">Ekenyoru – Itibonge – Rio’onsase – Bw’onyinkwa – Rioomenyi – Rianyandoro – Rioogachi Dispensary Rd </t>
  </si>
  <si>
    <t>Embakasi – Endeni – Riorwaru – rianyamweya – Eramani (Mogundo Rd)</t>
  </si>
  <si>
    <t xml:space="preserve">Mogumo – Nyabiore Market – Riaima – Onyakundi – sengera Pry Sch – Mariba Market – Riondara Biterisi Rd </t>
  </si>
  <si>
    <t>Riotwenka – Eberege junction – Rioosaando – Eberege Pry Sch. Rd</t>
  </si>
  <si>
    <t xml:space="preserve">Eberege Market – Omogumo – Nyagancha – market – Riogachi Dispensary Rd </t>
  </si>
  <si>
    <t>Opening,grading, compacting and drainage works of Magenche dok primary-Rionkundi-Riajuma nyangau road</t>
  </si>
  <si>
    <t>Opening,grading, compacting and drainage works of Magenche market-Omakunge-ahero road</t>
  </si>
  <si>
    <t>Opening, grading and compacting and drainage works of Rioyogo-Mananasi-Riasiro-itongo primary school road</t>
  </si>
  <si>
    <t>Repairs and maintenance,grading, gravelling compacting and drainage works of Rigo, Rianyangita primary school-Mobirona-Moteiribe primary school road</t>
  </si>
  <si>
    <t>Repairs and maintenance,grading, gravelling compacting and drainage works of Rioganchi dispensary-Botaranda rd</t>
  </si>
  <si>
    <t>Repairs and maintenance,grading, gravelling compacting and drainage works of Riamitonda-Motontera pry school-full gospel church road</t>
  </si>
  <si>
    <t>Repairs and maintenance,grading, gravelling compacting and drainage works of Nyagancho-Mosobeti-Kenyenya coffee factory</t>
  </si>
  <si>
    <t>Sub Totals  Magenche</t>
  </si>
  <si>
    <t>Riamachogo-BwOnduso_Riopanga Rd</t>
  </si>
  <si>
    <t>Riamachore-Kebege Rd</t>
  </si>
  <si>
    <t>Riomboi-Rianyona Rd</t>
  </si>
  <si>
    <t>Maintenance of Riondieki-Ebate-Riomboga-Nyamoronga rd</t>
  </si>
  <si>
    <t>Rionchiri-Riakebabe-Riamogire rd ( maintenance)</t>
  </si>
  <si>
    <t>Riakeroro-Ikonge jncn road (maintenance)</t>
  </si>
  <si>
    <t>Echiro yomari-Bonyancha road(maintenance)</t>
  </si>
  <si>
    <t>Opening and Murraming of Transformer-Riasomoni</t>
  </si>
  <si>
    <t>Murraming of Riomache-Rianyatundo-Raini rd</t>
  </si>
  <si>
    <t>Murraming of Riaguta-Itabago-Riamongare road</t>
  </si>
  <si>
    <t>Opening and Murraming of Bwongoro-Okiabera road</t>
  </si>
  <si>
    <t>Opening and Murraming of Riobanda-Rioromba-Etundubari road</t>
  </si>
  <si>
    <t>Sub Totals  Majoge Bassi</t>
  </si>
  <si>
    <t>Eramba box culvert</t>
  </si>
  <si>
    <t>Kiamogore-Itongo-Marani TBC-Chaburuti Rd</t>
  </si>
  <si>
    <t>Mwisho wa Rami-Nyagonyi Sec. - Getacho Bridge-Marani Rd</t>
  </si>
  <si>
    <t>Lamo-Mogumo Rd</t>
  </si>
  <si>
    <t>Nyamataro-Nyamwanga-Riasaisi Rd</t>
  </si>
  <si>
    <t>Kiareni-Nyansaga-Nyabara inye road</t>
  </si>
  <si>
    <t>Oso-Nyamwanga-Omwamba road</t>
  </si>
  <si>
    <t>Nyamwanga-Nyakamba-Kiomocha chief's office road</t>
  </si>
  <si>
    <t>Gesieka machine- Gesabakwa road</t>
  </si>
  <si>
    <t>Getare 3 catholic church-Moturu-Omote onayo-Rigoma factory</t>
  </si>
  <si>
    <t>Kiareni elck church-Water-Mbanda road</t>
  </si>
  <si>
    <t>Rianyamuya bridge</t>
  </si>
  <si>
    <t>Mogumo-Getionko-Maagonga road</t>
  </si>
  <si>
    <t xml:space="preserve">Sub Totals  Marani </t>
  </si>
  <si>
    <t>Maintanance of Riamachweya – Omotembe – Igare Rd</t>
  </si>
  <si>
    <t>Maintanance of Ontanchi – Riokari – Riamato  Rd</t>
  </si>
  <si>
    <t>Maintanance of Riamotari – Riasindiga Rd</t>
  </si>
  <si>
    <t>Maintanance of Nyabite – Rimache Rd</t>
  </si>
  <si>
    <t>Kiobegi Market – Rionteri – Riobinyo Rd</t>
  </si>
  <si>
    <t>Riamakini-Riakwemwama-Ontachi-Riambase-Ekerema rd</t>
  </si>
  <si>
    <t>Nyabite market-Bokinami</t>
  </si>
  <si>
    <t>Bogesaka primary-Egoti-Eiamachweya tbc</t>
  </si>
  <si>
    <t>Kionyo-bokinibanto pry road</t>
  </si>
  <si>
    <t>Riamachweya junction - Riasidiga-kionyo fcs road</t>
  </si>
  <si>
    <t>Kionyo pry-Omosocho-Nyamaruma pry road</t>
  </si>
  <si>
    <t>Ekerema-Omosocho-Nyaineke pry road</t>
  </si>
  <si>
    <t>Ensoko(ong'uti)-Riobonyo-Riambase primary road</t>
  </si>
  <si>
    <t>Omosocho-Turwa tbc-Nyabina road</t>
  </si>
  <si>
    <t>Ekerema-Riamang'ana rd</t>
  </si>
  <si>
    <t>Sub Totals  Masige East</t>
  </si>
  <si>
    <t>Gionseri Sec – Rionyiego Rd (Mantainance)</t>
  </si>
  <si>
    <t>Riamiyungo – Nyakegara – Nyachenge Junction Rd (Mantainance)</t>
  </si>
  <si>
    <t>Nyabisia Pry – Riongori Rd (Mantainance)</t>
  </si>
  <si>
    <t>Etibu – Nyachenga  Rd (Mantainance)</t>
  </si>
  <si>
    <t>Nyabisase – Rianchaga – Mosora Rd (Mantainance)</t>
  </si>
  <si>
    <t>Mosaria  – Orogare Market -Mosora Rd (Mantainance)</t>
  </si>
  <si>
    <t>Nyambunwa-Riamobegi road</t>
  </si>
  <si>
    <t>Riayoma-Getare-Riyabo rd</t>
  </si>
  <si>
    <t>Rianyamwaya-Riongocho-Omwobo rd</t>
  </si>
  <si>
    <t>Nyabisia-Rionyiego rd</t>
  </si>
  <si>
    <t>Mosaria-Bokini Banto rd</t>
  </si>
  <si>
    <t>Riakerebe-Mosora rd</t>
  </si>
  <si>
    <t>Kiamogire-Irongo rd</t>
  </si>
  <si>
    <t>Sub Totals  Masige West</t>
  </si>
  <si>
    <t>Ramasha-Riamichoki-Riamogaka Rd (Opening &amp; Improvement)</t>
  </si>
  <si>
    <t>Riaencha-Riamogikoyo-Riamandere Rd  (Opening &amp; Improvement)</t>
  </si>
  <si>
    <t>Riamainya-Riamaturi-Riabirundu Rd  (Opening &amp; Improvement)</t>
  </si>
  <si>
    <t>Rianyaboga-Metembe secondary-Nyagemi primary-Suguta cog secondary(opening and improvement)</t>
  </si>
  <si>
    <t>Masimba catholic-Riamatogo-Mosisa primary (maintenance)</t>
  </si>
  <si>
    <t>Riamosero-Riapius-Riomuga(maintenance)</t>
  </si>
  <si>
    <t>Riamosoti-Rianchange-Rianyata (opening and improvement)</t>
  </si>
  <si>
    <t>Riagetanda-Mokorogoino-Kerema-Bonyakoni pry-Riatumbo maintenance</t>
  </si>
  <si>
    <t>Sub Totals  Masimba</t>
  </si>
  <si>
    <t>Riongwono-Riochoki-Etora Rd</t>
  </si>
  <si>
    <t>Riogake-Catholic Church-Riomosa Rd</t>
  </si>
  <si>
    <t>Omisoka-Lenmek Rd</t>
  </si>
  <si>
    <t>Riomosa Roche-Riosoro/Riareri-Nyamokenye Rd</t>
  </si>
  <si>
    <t>Itibo-Kenyerere TBC Rd</t>
  </si>
  <si>
    <t>Nyamokenye TBC-Sindagogi-Riasquare Rd</t>
  </si>
  <si>
    <t>Nyamisaro-Rianyantabiga-Kenyerere Rd</t>
  </si>
  <si>
    <t>Nyansongo-Rise Rd</t>
  </si>
  <si>
    <t>Riogake-Catholic-Riomosa-Riamonyenye-Ekware</t>
  </si>
  <si>
    <t>Nyamosongo society-Nyanuguti primary</t>
  </si>
  <si>
    <t>Nyansongo-Rise tea buying centre</t>
  </si>
  <si>
    <t>Etora-Sameta market-Rianyanchoka-Egesa</t>
  </si>
  <si>
    <t>Nyansakia-Mosiabano-Sameta secondary</t>
  </si>
  <si>
    <t>Maya hotel-Egesa-Nyamokenye</t>
  </si>
  <si>
    <t>Sub Totals  Sameta Mokwerero</t>
  </si>
  <si>
    <t>Chisera-Keboye-Gesoko Rd</t>
  </si>
  <si>
    <t>Gesonso-Riragia Rd</t>
  </si>
  <si>
    <t>Mantainaence of Maimayu Rd</t>
  </si>
  <si>
    <t>Completion of Isecha-Ragogo Rd</t>
  </si>
  <si>
    <t>Murraming RiaGabriel-Geansengero Pry-Riamomanyi Rd</t>
  </si>
  <si>
    <t>Consruction of Nyandiba Box Culvert</t>
  </si>
  <si>
    <t>Opening, Gravelling and Murraming of Itibo pag-Kabondo-Getare backstreet</t>
  </si>
  <si>
    <t>Maintainance of stage Nyaoga-Matongo</t>
  </si>
  <si>
    <t>Opening, Gravelling and Murraming of Samogara -Nyandiba</t>
  </si>
  <si>
    <t>Opening, Grading and Gravelling of Riaben-Charachani-Kembera road</t>
  </si>
  <si>
    <t xml:space="preserve">Sub Totals  Monyerero </t>
  </si>
  <si>
    <t>Moticho Pry-Sweetwaters junction Rd opening</t>
  </si>
  <si>
    <t>Ayora Mkt-Nyatongiro upgrading</t>
  </si>
  <si>
    <t>Nyansembe Poly – Eburi Dispensary   Opening</t>
  </si>
  <si>
    <t>Rioyunge – Riomboto  upgrading &amp; mantainance</t>
  </si>
  <si>
    <t>Maroo SDA – Otendo – Omari Ondieki Kiosk   opening</t>
  </si>
  <si>
    <t>Arura Mkt-Nyabiosi Jctn  Upgrading &amp; Murraming</t>
  </si>
  <si>
    <t xml:space="preserve"> Riamboi Bridge Culvert </t>
  </si>
  <si>
    <t>Nyangweta catholic - Eburi dispensary road</t>
  </si>
  <si>
    <t>Ayora - Itibo - Egesa road</t>
  </si>
  <si>
    <t>Sare - Egetesi road</t>
  </si>
  <si>
    <t>Sweet waters - Moticho primary road</t>
  </si>
  <si>
    <t>Nyagetonko - Boarder junction road</t>
  </si>
  <si>
    <t xml:space="preserve">Sub Totals  Moticho </t>
  </si>
  <si>
    <t xml:space="preserve">Ebiosi – rusinga Rd   </t>
  </si>
  <si>
    <t xml:space="preserve">Ebiosi – Enchoro – Mosobeti Rd             </t>
  </si>
  <si>
    <t xml:space="preserve">Riokibei – Chief Miecha      </t>
  </si>
  <si>
    <t>Rianyaanga – Keera TBC- Mochengo Juntion</t>
  </si>
  <si>
    <t xml:space="preserve">Riombati-Nyanguru-Tombe-Siocha Rd                    </t>
  </si>
  <si>
    <t xml:space="preserve">Chironge- Ebiosi Rd   </t>
  </si>
  <si>
    <t>Riagekonde-Isena-Riakarasi rd</t>
  </si>
  <si>
    <t>Tukiamwana-Ekenyoru rd</t>
  </si>
  <si>
    <t>Nyabiosi-Raiambani-Getiongo-mAakonge rd</t>
  </si>
  <si>
    <t>Getare-Mobamba rd</t>
  </si>
  <si>
    <t>Riokibeni-Chitago rd</t>
  </si>
  <si>
    <t>Ebiosi-Rusinga-Borangi rd</t>
  </si>
  <si>
    <t>Getare-Riomache rd</t>
  </si>
  <si>
    <t>Rianyanguru-Rianyaoga-Nyabiosi rd</t>
  </si>
  <si>
    <t>Footbridges; Rianyaanga,Riayako, Riakoroso</t>
  </si>
  <si>
    <t>Sub Totals  Nyacheki</t>
  </si>
  <si>
    <t xml:space="preserve">Kanunda – Omote bwabagaka Rd (Maintenance) </t>
  </si>
  <si>
    <t xml:space="preserve">Itii – Ikenye – Mochengo Rd (With box calvert) </t>
  </si>
  <si>
    <t xml:space="preserve">Omote Bwa abagaka – Nyagcho Maintenance road </t>
  </si>
  <si>
    <t xml:space="preserve">Egetonto – Siara – Keore Naitenance Roads </t>
  </si>
  <si>
    <t xml:space="preserve">Geteri SDA – Nyamorenyo Junction with box calvert </t>
  </si>
  <si>
    <t>Pebo-Gekona-Embassy-Kioge road</t>
  </si>
  <si>
    <t>Bogeka-Bogetaorio-Bwabene</t>
  </si>
  <si>
    <t>Ekware-Rigoma-Nyagisai sda</t>
  </si>
  <si>
    <t>Bogisero-Nyagisai sda rd</t>
  </si>
  <si>
    <t>Opening,Grading and Levelling of Rianyandumo-Mogonchoro-Magena</t>
  </si>
  <si>
    <t>Pigero-Ikenye</t>
  </si>
  <si>
    <t>Pebo-Mogusi</t>
  </si>
  <si>
    <t xml:space="preserve">Sub Totals  Nyakoe </t>
  </si>
  <si>
    <t xml:space="preserve">Murraming of Nyamasibi – Ekware </t>
  </si>
  <si>
    <t>Murraming Sasati – Moreremi Rd</t>
  </si>
  <si>
    <t>Nyagachi Pry – Riosaga shopping centre</t>
  </si>
  <si>
    <t>Riomuko – Nyasike Rd</t>
  </si>
  <si>
    <t xml:space="preserve">Etibu – Sosera Rd </t>
  </si>
  <si>
    <t>Repair and Maintenance of Amariba-Omogogo rd</t>
  </si>
  <si>
    <t>Repair and Maintenance of Nyamasibi primary to Riena rd</t>
  </si>
  <si>
    <t>Repair and Maintenance of Ikorongo-Bongonta-Riagai road</t>
  </si>
  <si>
    <t>Repair and Maintenance of Rigena-Bokibarori road</t>
  </si>
  <si>
    <t xml:space="preserve">Sub Totals  Nyamasibi </t>
  </si>
  <si>
    <t>Igege- nyamaorenyo-kerenge Rd</t>
  </si>
  <si>
    <t>Nyatieko-Rianyandago-Riangoko-Nyabundo Rd</t>
  </si>
  <si>
    <t>Riangoko-Kiangoso-Riarabago-Rosiaga-Chisera-Riamaranga Rd</t>
  </si>
  <si>
    <t>Opening,Grading and Murmuring of Nyabundo-Riangoko links</t>
  </si>
  <si>
    <t>Opening,Grading and Murraning of Kenyerere-Riamokaya-Mwechobori-Riageswa sda rd</t>
  </si>
  <si>
    <t>Opening,Grading and Murmuring of Riakinara-Geturi pag-Geturi tbc-Riatwenya-Nyabundo polytechnic rd</t>
  </si>
  <si>
    <t>Opening,Grading and Murmuring of Getobo-Moneke pry-Borangi-Getionko-Nyabara 4-kanyimbo bridge rd</t>
  </si>
  <si>
    <t>Opening,grading and murraming of keera dispensary-riasomoni-getwanyansi society-Rianyandago road</t>
  </si>
  <si>
    <t>Culverts for existing roads Nyatieko ward</t>
  </si>
  <si>
    <t>Sub Totals  Nyatieko</t>
  </si>
  <si>
    <t xml:space="preserve">Tarmac – Marindi Pry – Omotembe – Nyamage – Riagesuya – Rd (new </t>
  </si>
  <si>
    <t xml:space="preserve">Ekerorano – Ng’ombe sita  - Iyabae hospital – Etureti SDA – Kiorori Pry (new)  </t>
  </si>
  <si>
    <t xml:space="preserve">Rianyang’era – Riomambia Rd (Opening)  </t>
  </si>
  <si>
    <t xml:space="preserve">Misisita – Nyamegukuna  road maintenance  </t>
  </si>
  <si>
    <t>Riamonting'a-Rionyoni rd</t>
  </si>
  <si>
    <t>Botori junction-Omwari pri-Mosota academy-Riandege-Riamorang'a-tarmac road</t>
  </si>
  <si>
    <t>Ponti resort-Riakenyaga-Riamabwago-Sae rd</t>
  </si>
  <si>
    <t>Ekerorano-Ngombe sita- Iyabe hospital-Etureti sda-Kiorori pri rd</t>
  </si>
  <si>
    <t>Sub Totals  Riana</t>
  </si>
  <si>
    <t>Riabere-Nyangoso S.D.A church-Nyagesenda-Nyamokomba Road</t>
  </si>
  <si>
    <t>St.Annes Pry Sch, Esiteni Botabori Riomuga- Nyabikondo Road</t>
  </si>
  <si>
    <t>Marani Catholic Church-Nyanchogu Bridge</t>
  </si>
  <si>
    <t>Nyabonge Boda Boda- Mekonge- Nyandiba- SDA Church</t>
  </si>
  <si>
    <t>Rioma Market- Nyabikondo Primary Sch- Sensi Border</t>
  </si>
  <si>
    <t>Geturi Delivarence Church Junction- Nyabogotu- Sensi TBC</t>
  </si>
  <si>
    <t>Steni-Botabori-Masongo-Nyagoto HC Rd</t>
  </si>
  <si>
    <t>Drainage works at Riarinus and Riosinde</t>
  </si>
  <si>
    <t>Riosiemo-Magena-Riabere-Nyangoso-Nyagesenda-Nyamokomba rd</t>
  </si>
  <si>
    <t>Riomori-Riakarori-Nyabonge rd</t>
  </si>
  <si>
    <t>Nyagesenda-Nyabworoba-Nyamokomba rd</t>
  </si>
  <si>
    <t>Nyabworoba health centre-Nyandiba rd</t>
  </si>
  <si>
    <t>Sensi market-Omosasa tbc-Rianyagincha-Keera rd</t>
  </si>
  <si>
    <t>Chimo-Chimo bridge-Engoto tarmac road</t>
  </si>
  <si>
    <t>Riakerongo-Mekonge-Nyabworoba pry-Nyabworoba sda-Nyabworoba sec school</t>
  </si>
  <si>
    <t xml:space="preserve">Sub Totals  Sensi </t>
  </si>
  <si>
    <t xml:space="preserve">Ombasa Joel Juction – Ogencha SDA- Riamogendi – Riamngei  Tabaka Girl Rd </t>
  </si>
  <si>
    <t>Tabaka Egetongo – DEB School – Tabaka Academy – Iringa – Riabuya Ombati Rd</t>
  </si>
  <si>
    <t>Riabisonga – Itibonge – Nyango  Rd</t>
  </si>
  <si>
    <t>Kebobora-Iringa primary-Gisore road</t>
  </si>
  <si>
    <t>Nyabigege Catholic church-Nyangoge</t>
  </si>
  <si>
    <t>Tabaka high school gate-Tabaka sda road</t>
  </si>
  <si>
    <t>Bwomwami-Kanyimbo road</t>
  </si>
  <si>
    <t>Nyagichenche-Iringa Nyakunguru road</t>
  </si>
  <si>
    <t xml:space="preserve">Sub Totals  Tabaka </t>
  </si>
  <si>
    <t>Sub-total ward based projects</t>
  </si>
  <si>
    <t>Maintenance of Village Roads</t>
  </si>
  <si>
    <t>Routine maintenance of Moticho rd</t>
  </si>
  <si>
    <t>Rianyamasege-Riomariba</t>
  </si>
  <si>
    <t>Ititi-Amaeri Road</t>
  </si>
  <si>
    <t>Embassy -Nyakobari -Nyabururu Rd</t>
  </si>
  <si>
    <t>-</t>
  </si>
  <si>
    <t>Drainage works Nyabiuto-Riarati Rd</t>
  </si>
  <si>
    <t>Nyamochiro-Ebangora</t>
  </si>
  <si>
    <t>Ebate Pry - Riamokono Rd</t>
  </si>
  <si>
    <t>Rianyamwache-Etinga Ya Oboga Rd</t>
  </si>
  <si>
    <t>MAENDELEO-RIAMISIANI-RIOCHWERI</t>
  </si>
  <si>
    <t>BOGUSERO</t>
  </si>
  <si>
    <t>Nyabworoba Dispensary - nyandiba Rd</t>
  </si>
  <si>
    <t>Baringo TBC - Getiongo - riambanne rd</t>
  </si>
  <si>
    <t>Nyanturago -Omosocho TBC</t>
  </si>
  <si>
    <t>Nyagiti - Moromba Rd</t>
  </si>
  <si>
    <t>Motonto TBC-Majoge Border Rd</t>
  </si>
  <si>
    <t>Riamakini- Otanchi - Riamanono - masa rd</t>
  </si>
  <si>
    <t>Buyonge Industry - Rianyanchoka Rd</t>
  </si>
  <si>
    <t>Majoge bassi</t>
  </si>
  <si>
    <t>Riakeragita - Riombaso - masa Rd</t>
  </si>
  <si>
    <t>Nuru - Ruma Rd</t>
  </si>
  <si>
    <t>Kioge - Kianyebengeya - Siara rd</t>
  </si>
  <si>
    <t>Ebate Primary - Riabineri Rd</t>
  </si>
  <si>
    <t>riochungo- Narok - Nyamecho rd</t>
  </si>
  <si>
    <t>Itare Bridge - Riongoro - Sengera mission Rd</t>
  </si>
  <si>
    <t>Nyakobaria - Riandubi rd</t>
  </si>
  <si>
    <t>Kioinga - Rosiaga Rd</t>
  </si>
  <si>
    <t>Sub-total</t>
  </si>
  <si>
    <t>Roads Maintenance</t>
  </si>
  <si>
    <t>Welcome-Mokwerero-Itibo Road</t>
  </si>
  <si>
    <t>Geteri-Kioge Catholic-Egetonto-Kiandaa</t>
  </si>
  <si>
    <t>Kiaruta-matongo-Rianyansera - Nyamerako -Ekebuse</t>
  </si>
  <si>
    <t>Drainage works</t>
  </si>
  <si>
    <t>RMLF balances From 1st July 2021to 30th June 2023</t>
  </si>
  <si>
    <t>Total for RMLF</t>
  </si>
  <si>
    <t>Sub total Roads</t>
  </si>
  <si>
    <t xml:space="preserve">Public works </t>
  </si>
  <si>
    <t>River jordan,iringa, sae Foot bridge</t>
  </si>
  <si>
    <t>Riarinusi and Riondicho Foot bridges</t>
  </si>
  <si>
    <t>Repair and Maintainace of Civil works</t>
  </si>
  <si>
    <t>Getenga bridge</t>
  </si>
  <si>
    <t>Completion of Ogembo Bridge</t>
  </si>
  <si>
    <t>Construction of Nyasasa Footbridge</t>
  </si>
  <si>
    <t>Construction of Nyachenge bridge</t>
  </si>
  <si>
    <t>Purchase of Tractor/Grader</t>
  </si>
  <si>
    <t xml:space="preserve">Sub total Public works </t>
  </si>
  <si>
    <t>TOTAL FOR INFRASTRUCTURE, ROADS AND PUBLIC WORKS</t>
  </si>
  <si>
    <t>Construction of Suneka Market(Phase II)</t>
  </si>
  <si>
    <t xml:space="preserve">Construction of Rehabilitation Centre at Kiamwasi </t>
  </si>
  <si>
    <t>Construction of canopy at keumbu market</t>
  </si>
  <si>
    <t>Cabro works  at keumbu market</t>
  </si>
  <si>
    <t>Construction of Motonto market</t>
  </si>
  <si>
    <t>Construction of latrine at Geteri Mkt</t>
  </si>
  <si>
    <t>Construction of Kionyo Market Shed</t>
  </si>
  <si>
    <t>Construction of Pit latrine at Kegogi Mkt</t>
  </si>
  <si>
    <t>kegogi</t>
  </si>
  <si>
    <t>Construction of ochodororo market shed</t>
  </si>
  <si>
    <t>Construction of Gesero market shed</t>
  </si>
  <si>
    <t>Construction of Mogweko market</t>
  </si>
  <si>
    <t>Market &amp; Umbrella Sheds at Markets</t>
  </si>
  <si>
    <t>Construction of Market Shed at Ogembo Upper Market</t>
  </si>
  <si>
    <t xml:space="preserve">Construction of Ititi  Market Shed </t>
  </si>
  <si>
    <t>Construction of Suguta Market Shed</t>
  </si>
  <si>
    <t>Construction of Arura Market Shed</t>
  </si>
  <si>
    <t>Construction of Market Shed at Ontanchi Shopping Centre</t>
  </si>
  <si>
    <t>Completion of Bobaracho mkt shade and  toilets</t>
  </si>
  <si>
    <t>Sameta Mkt Shade</t>
  </si>
  <si>
    <t>Market shed at Sensi Mkt</t>
  </si>
  <si>
    <t xml:space="preserve">Construction of Itumbe Market Shed </t>
  </si>
  <si>
    <t>Construction of Mochengo Market Shed</t>
  </si>
  <si>
    <t xml:space="preserve">Construction of Ititi Market Shed phase 2
</t>
  </si>
  <si>
    <t>Construction of Masongo Market Shed</t>
  </si>
  <si>
    <t>Construction of Nyakoora Market Shed</t>
  </si>
  <si>
    <t>Construction of Gesusu Market Shed</t>
  </si>
  <si>
    <t>Sub Totals Market Sheds</t>
  </si>
  <si>
    <t>Market Latrines &amp; Tanks</t>
  </si>
  <si>
    <t>Construction of latrines at Mogumo Market</t>
  </si>
  <si>
    <t>Construction of public latrines at Igembe Mkt Junction</t>
  </si>
  <si>
    <t>Construction of latrines at Eberege Market</t>
  </si>
  <si>
    <t>Completion of Washrooms at Magenche Market</t>
  </si>
  <si>
    <t xml:space="preserve">Construction of latrines at Tabaka Market </t>
  </si>
  <si>
    <t>Construction of modern toilet at Mogonga Mkt</t>
  </si>
  <si>
    <t>Construction of a toilet at Ikoba Market</t>
  </si>
  <si>
    <t>Construction of Orogare Market 8 Door Toilet</t>
  </si>
  <si>
    <t>Construction of Latrine at Kerina Market</t>
  </si>
  <si>
    <t>Construction of Toilet And Fencing at Nyamasege Market</t>
  </si>
  <si>
    <t>Renovation of Toilet Nyangusu Market</t>
  </si>
  <si>
    <t>Construction of Toilet at Nyanturago Market</t>
  </si>
  <si>
    <t>Sub-Totals Market Latrines &amp; Tanks</t>
  </si>
  <si>
    <t>Bodaboda Sheds</t>
  </si>
  <si>
    <t>Bodaboda Sheds at Mochengo and Boige Hospital</t>
  </si>
  <si>
    <t>Bodaboda Shed at Sengera Market</t>
  </si>
  <si>
    <t>Nyasogota Sh, Mosensema Bodaboda Sh, Nyamesocho Forum and Empowerment Sh Group, Peace Promoters Sh And Maendeleo Chapchap Sh</t>
  </si>
  <si>
    <t>Bodaboda Sheds at Magena, Riobonyo,Kiango and Etono Stages</t>
  </si>
  <si>
    <t>Sub-Totals Bodaboda Sheds</t>
  </si>
  <si>
    <t>Market Construction &amp; Civil works</t>
  </si>
  <si>
    <t>Levelling, murruming &amp; drainage works at Riosiri Mkt</t>
  </si>
  <si>
    <t>Levelling, murruming &amp; drainage works around Riosiri Mkt area-Distral resort</t>
  </si>
  <si>
    <t>Construction of Mogenda Market</t>
  </si>
  <si>
    <t>Construction of Maroo Market phase 1</t>
  </si>
  <si>
    <t>Grills and Doors installation For Tabaka Market</t>
  </si>
  <si>
    <t>Water Tank (10,000L) installation at Tabaka Market</t>
  </si>
  <si>
    <t>Drainage Work, Levelling and Murraming at Riosiri Market</t>
  </si>
  <si>
    <t>Civil Works Nyangusu</t>
  </si>
  <si>
    <t>Kiango Market Painting, Electrical Works, Repair of Water Piping Works</t>
  </si>
  <si>
    <t>Sub-Totals Market Construction &amp; Civil works</t>
  </si>
  <si>
    <t xml:space="preserve">Construction of Industrial park </t>
  </si>
  <si>
    <t>TOTAL TRADE,TOURISM ,INDUSTRY  AND MARKETING</t>
  </si>
  <si>
    <t xml:space="preserve">Completion of Gusii Stadium </t>
  </si>
  <si>
    <t>Generator/Solar for the stadium</t>
  </si>
  <si>
    <t>Gusii Stadium</t>
  </si>
  <si>
    <t xml:space="preserve">Retainer wall </t>
  </si>
  <si>
    <t>Proposed pop-ups, sprinklers irrigation system at Gusii Stadium</t>
  </si>
  <si>
    <t>Completion of Stadium</t>
  </si>
  <si>
    <t>Completion of Cultural Centres &amp; Social Hall</t>
  </si>
  <si>
    <t>Completion of Nyanturago Social Hall</t>
  </si>
  <si>
    <t>Construction of Kenyenya Town Hall</t>
  </si>
  <si>
    <t>Construction of Cultural Centre at Nyamache</t>
  </si>
  <si>
    <t>Landscaping at Gusii Culture and Development Centre</t>
  </si>
  <si>
    <t xml:space="preserve">Completion of Libraries </t>
  </si>
  <si>
    <t>equiping of Ogembo library</t>
  </si>
  <si>
    <t>Equipping of Kenyenya library</t>
  </si>
  <si>
    <t>Civil works at Ogembo and Kenyenya Libraries</t>
  </si>
  <si>
    <t xml:space="preserve">Completion of Stadia </t>
  </si>
  <si>
    <t>Supply and installation of submerssable water pump</t>
  </si>
  <si>
    <t>Levelling of Nyakeyo stadia</t>
  </si>
  <si>
    <t>Construction of Nyamware Stadium</t>
  </si>
  <si>
    <t>Levelling of Riondonga Pry playground</t>
  </si>
  <si>
    <t>Ititi Sportsground levellizing and goal posts</t>
  </si>
  <si>
    <t>Construction of Igonga stadium</t>
  </si>
  <si>
    <t>Levelling , laying grass and shade of Ichuni playground</t>
  </si>
  <si>
    <t>Playgrounds improvement; goal posts installation(Nyamware Sec, Gianchere Sec, Riondonga Sec, and Amasago Pry) and provision of balls</t>
  </si>
  <si>
    <t>Nyaguta playground construction of pavillion</t>
  </si>
  <si>
    <t>Levelling, goal posts and fencing of Kiong'ong'i Pry playgrounds</t>
  </si>
  <si>
    <t>Completion of Moticho Social hall and furnishing</t>
  </si>
  <si>
    <t>Levelling Marani Stadium</t>
  </si>
  <si>
    <t>Steel Pavillion at Marani Stadium</t>
  </si>
  <si>
    <t>Fencing and Gate at Marani Stadium</t>
  </si>
  <si>
    <t>Levelling Of Gesonso Playground</t>
  </si>
  <si>
    <t>Nyangweta Primary Playground; Levelling Ground And Installtion Of Goal Posts</t>
  </si>
  <si>
    <t>Geturi Primary Playground</t>
  </si>
  <si>
    <t>Suguta Playground</t>
  </si>
  <si>
    <t>Completion Of Nyakorere Playground(Ground Levelling And Grass Planting)</t>
  </si>
  <si>
    <t>Magenche Ward</t>
  </si>
  <si>
    <t>Levelising And Grass Planting At Naybongo Primary School</t>
  </si>
  <si>
    <t>Ground levelling and Goal post at Kiamwasi playground</t>
  </si>
  <si>
    <t>Kisii Cenral</t>
  </si>
  <si>
    <t>TOTAL CULTURE AND SOCIAL SERVICES</t>
  </si>
  <si>
    <t>Upgrading Jogoo-Kari-Kihbit Road</t>
  </si>
  <si>
    <t>Construction of toilets at People's Park</t>
  </si>
  <si>
    <t>Cleaning of drainage from Menyinkwa to Culture hall on Kisii-Kilgoris road</t>
  </si>
  <si>
    <t>Construction of Chase Bank-Oyondi Walkway</t>
  </si>
  <si>
    <t>Civil works at Jumbo hardware-Equity Bank-Enochem walkway</t>
  </si>
  <si>
    <t>Base works and drainage works for Gusii Stadium external parking</t>
  </si>
  <si>
    <t>Construction of walkway at Blood bank-Egesa stage-KTRH mortury gate</t>
  </si>
  <si>
    <t>Civil works at Buspark stage</t>
  </si>
  <si>
    <t>Construction of Nyangena hospital Road</t>
  </si>
  <si>
    <t>Refurbishment of Kisii Municipality Offices</t>
  </si>
  <si>
    <t>Repair and maintanance of civil works at Kisii Municipality</t>
  </si>
  <si>
    <t>pavement and drainage works at enochem agrovet</t>
  </si>
  <si>
    <t>Rehabilitation of Bosongo Botori Road</t>
  </si>
  <si>
    <t>Rehabilitation of Firestation Road</t>
  </si>
  <si>
    <t>Maintainance of Blackhouse -  Gusii highlights drain.</t>
  </si>
  <si>
    <t>Purchase of waste tipping trailer</t>
  </si>
  <si>
    <t>refurbishemt and partitioning of kisii municipality offices at fire station building</t>
  </si>
  <si>
    <t>Fencing around Kisii Municipality Offices at Firestation Building</t>
  </si>
  <si>
    <t>Nyanchwa link road streetlighting</t>
  </si>
  <si>
    <t>Prisons- Deliverance Jogoo</t>
  </si>
  <si>
    <t>Soko Mjinga - Nyaura SDA</t>
  </si>
  <si>
    <t>Gekomu SDA- Menyinkwa</t>
  </si>
  <si>
    <t>Equator- Kisii Eye- Club Seal.</t>
  </si>
  <si>
    <t>Nairobi Women- Daraja mbili Secondary</t>
  </si>
  <si>
    <t>St Mark- Kisii Bottlers</t>
  </si>
  <si>
    <t>Construction of Guardian- Nyankongo-Makutano Bridge.</t>
  </si>
  <si>
    <t>Establishment of a waste collection facility</t>
  </si>
  <si>
    <t xml:space="preserve">Tree planting  from  Kisii hotel- Huduma centre </t>
  </si>
  <si>
    <t>Civil works for lower side of Kisii main bus park</t>
  </si>
  <si>
    <t>Construction Ogembo street toilet</t>
  </si>
  <si>
    <t>Renovation of fire station</t>
  </si>
  <si>
    <t>Drainage works, streetlighting and walkway for Jogoo- KHBIT road</t>
  </si>
  <si>
    <t>TOTAL KISII MUNICIPAL</t>
  </si>
  <si>
    <t>Carpeting of police-omosasa-public works- posta ring road</t>
  </si>
  <si>
    <t>Carpeting of Gospel Church-Jans hotel-ndege-Hometown hotel raod</t>
  </si>
  <si>
    <t>Rehabilitation of posta County offices road</t>
  </si>
  <si>
    <t>Rehabilitation of Omosasa Elsa Academy Road</t>
  </si>
  <si>
    <t>Repair and maintainance of Nyaonke Nyamiobo Road</t>
  </si>
  <si>
    <t>Rehabilitation of Ogembo PAG- Mogesa Road</t>
  </si>
  <si>
    <t>Rehabilitation of Mandera-Tendere secondary-Mananasi road</t>
  </si>
  <si>
    <t>Maintainance of Mosora-Mandera-riokangi-Tendere road</t>
  </si>
  <si>
    <t>Rehabilitaion of Mananasi-Mosora road</t>
  </si>
  <si>
    <t>Rehabilitation of Nyabisiongororo-choi-ondigi-sewarage-Getare road</t>
  </si>
  <si>
    <t>Rehabilitation of Highway-Riajairus road</t>
  </si>
  <si>
    <t>Riamosota - Etora</t>
  </si>
  <si>
    <t>Riomache-riakigo-oraini</t>
  </si>
  <si>
    <t>Kineni bridge- Riagongera- Itare school</t>
  </si>
  <si>
    <t>Riakigo - O'nyatundo</t>
  </si>
  <si>
    <t>Highway-Riokangi Road</t>
  </si>
  <si>
    <t>Highway-Riogande road</t>
  </si>
  <si>
    <t>Rehabilitation of Ogembo new stage-Riogao road</t>
  </si>
  <si>
    <t>Omosasa- Rianchaga-Obita Road</t>
  </si>
  <si>
    <t>Construction of bus bay on B3</t>
  </si>
  <si>
    <t>Construction of Ogembo closed market</t>
  </si>
  <si>
    <t>Tendere Sec. - Mandera Rd (Gravelling)</t>
  </si>
  <si>
    <t>Total Ogembo Municipality</t>
  </si>
  <si>
    <t>TOTAL DEVELOPMENT BUDGET</t>
  </si>
  <si>
    <t xml:space="preserve">OFFICE OF THE GOVERNOR AND DEPUTY GOVERNOR                                                                     </t>
  </si>
  <si>
    <t>CHART OF ACCOUNTS -RECURRENT</t>
  </si>
  <si>
    <t>Adjustments</t>
  </si>
  <si>
    <t>General Administration, Planning and Support Services</t>
  </si>
  <si>
    <t>Compensation of Employees</t>
  </si>
  <si>
    <t>Basic Salaries - Permanent Employees</t>
  </si>
  <si>
    <t>2110101</t>
  </si>
  <si>
    <t xml:space="preserve">Basic Salaries </t>
  </si>
  <si>
    <t>Sub Total</t>
  </si>
  <si>
    <t>Personal Allowance Paid as Part of Salary</t>
  </si>
  <si>
    <t>2110301</t>
  </si>
  <si>
    <t>House Allowance</t>
  </si>
  <si>
    <t>2110314</t>
  </si>
  <si>
    <t>Transport Allowance</t>
  </si>
  <si>
    <t>2110320</t>
  </si>
  <si>
    <t>Leave Allowance</t>
  </si>
  <si>
    <t>2110405</t>
  </si>
  <si>
    <t>Telephone Allowance</t>
  </si>
  <si>
    <t>Other Allowances</t>
  </si>
  <si>
    <t>2120103</t>
  </si>
  <si>
    <t>Employer Contribution to Staff Pensions Scheme (Gratuity)</t>
  </si>
  <si>
    <t>Total Salaries and Wages</t>
  </si>
  <si>
    <t>Use of Goods and Services</t>
  </si>
  <si>
    <t>Utilities Supplies and Services</t>
  </si>
  <si>
    <t>2210101</t>
  </si>
  <si>
    <t>Electricity</t>
  </si>
  <si>
    <t>2210102</t>
  </si>
  <si>
    <t>Water and sewerage charges</t>
  </si>
  <si>
    <t>Communication, Supplies and Services</t>
  </si>
  <si>
    <t>2210201</t>
  </si>
  <si>
    <t>Telephone, Telex, Facsmile and Mobile Phone Services</t>
  </si>
  <si>
    <t>2210203</t>
  </si>
  <si>
    <t>Courier and Postal Services</t>
  </si>
  <si>
    <t>Domestic Travel and Subsistence, and Other Transportation Costs</t>
  </si>
  <si>
    <t>2210301</t>
  </si>
  <si>
    <t>Travel Costs (airlines, bus, railway, mileage allowances, etc.)</t>
  </si>
  <si>
    <t>2210302</t>
  </si>
  <si>
    <t>Accommodation - Domestic Travel</t>
  </si>
  <si>
    <t>2210303</t>
  </si>
  <si>
    <t>Daily Subsistence Allowance</t>
  </si>
  <si>
    <t>2210304</t>
  </si>
  <si>
    <t>Sundry Items (e.g. airport tax, taxis, etc…)</t>
  </si>
  <si>
    <t>Foreign Travel and Subsistence, and other transportation costs</t>
  </si>
  <si>
    <t>2210401</t>
  </si>
  <si>
    <t>Travel Costs (airlines, bus, railway, etc.)</t>
  </si>
  <si>
    <t>2210402</t>
  </si>
  <si>
    <t>Accommodation</t>
  </si>
  <si>
    <t>2210403</t>
  </si>
  <si>
    <t>2210404</t>
  </si>
  <si>
    <t>Sundry Items (airport tax, taxis, etc…)</t>
  </si>
  <si>
    <t>Printing , Advertising and Information Supplies and Services</t>
  </si>
  <si>
    <t>2210502</t>
  </si>
  <si>
    <t>Publishing and Printing Services</t>
  </si>
  <si>
    <t>2210503</t>
  </si>
  <si>
    <t>Subscriptions to Newspapers, Magazines and Periodicals</t>
  </si>
  <si>
    <t>2210504</t>
  </si>
  <si>
    <t>Advertising, Awareness and Publicity Campaigns</t>
  </si>
  <si>
    <t>Rentals of Produced Assets</t>
  </si>
  <si>
    <t>2210603</t>
  </si>
  <si>
    <t>Payment of Rents and Rates - Non-Residential</t>
  </si>
  <si>
    <t>Training Expense (including capacity building)</t>
  </si>
  <si>
    <t>2210701</t>
  </si>
  <si>
    <t>Travel Allowance</t>
  </si>
  <si>
    <t>2210703</t>
  </si>
  <si>
    <t>Production and Printing of Training Materials</t>
  </si>
  <si>
    <t>2210710</t>
  </si>
  <si>
    <t>Accommodation Allowance</t>
  </si>
  <si>
    <t>2210711</t>
  </si>
  <si>
    <t>Tuition Fees Allowance</t>
  </si>
  <si>
    <t>Kenya School of Government (Pending bills)</t>
  </si>
  <si>
    <t>Hospitality Supplies and Services</t>
  </si>
  <si>
    <t>2210801</t>
  </si>
  <si>
    <t>Catering Services (receptions), Accommodation, Gifts, Food and Drinks</t>
  </si>
  <si>
    <t>2210802</t>
  </si>
  <si>
    <t>Boards, Committees, Conferences and Seminars</t>
  </si>
  <si>
    <t>Hospitality Costs</t>
  </si>
  <si>
    <t>2210805</t>
  </si>
  <si>
    <t>National Celebrations</t>
  </si>
  <si>
    <t>Office and General Supplies and Services</t>
  </si>
  <si>
    <t>2211101</t>
  </si>
  <si>
    <t>General Office Supplies (papers, pencils, forms, small office equipment etc)</t>
  </si>
  <si>
    <t>2211102</t>
  </si>
  <si>
    <t>Supplies and Accessories for Computers and Printers</t>
  </si>
  <si>
    <t>2211103</t>
  </si>
  <si>
    <t>Sanitary and Cleaning Materials, Supplies and Services</t>
  </si>
  <si>
    <t>Fuel Oil and Lubricants</t>
  </si>
  <si>
    <t>2211201</t>
  </si>
  <si>
    <t>Refined Fuels and Lubricants for Transport</t>
  </si>
  <si>
    <t>2211203</t>
  </si>
  <si>
    <t>Refined Fuels and Lubricants -- Other</t>
  </si>
  <si>
    <t>Other Operating Expenses</t>
  </si>
  <si>
    <t>2211306</t>
  </si>
  <si>
    <t>Membership Fees, Dues and Subscriptions to Professional and Trade Bodies</t>
  </si>
  <si>
    <t>Purchase of office furniture</t>
  </si>
  <si>
    <t>Boards and Confrences</t>
  </si>
  <si>
    <t>Purchase of Computers, Printers and other IT Equipment</t>
  </si>
  <si>
    <t>2211311</t>
  </si>
  <si>
    <t>Contracted Technical Services</t>
  </si>
  <si>
    <t>Contracted Proffessional Services</t>
  </si>
  <si>
    <t>Contracted Proffessional Services-Consultancy</t>
  </si>
  <si>
    <t>2211313</t>
  </si>
  <si>
    <t>Security Operations</t>
  </si>
  <si>
    <t>2211322</t>
  </si>
  <si>
    <t>Binding  of Records</t>
  </si>
  <si>
    <t>Purchase of motorvehicles</t>
  </si>
  <si>
    <t>Routine Maintenance - Vehicles and Other Transport Equipment</t>
  </si>
  <si>
    <t>2220101</t>
  </si>
  <si>
    <t>Maintenance Expenses - Motor Vehicles and cycles</t>
  </si>
  <si>
    <t>Routine Maintenance - Other Assets</t>
  </si>
  <si>
    <t>2220205</t>
  </si>
  <si>
    <t>Maintenance of Buildings and Stations -- Non-Residential</t>
  </si>
  <si>
    <t>2220212</t>
  </si>
  <si>
    <t>Maintenance of Communications Equipment</t>
  </si>
  <si>
    <t>Total O&amp;M for General Administration, Planning and Support Services</t>
  </si>
  <si>
    <t>Total Recurrent for General Administration, Planning and Support Services</t>
  </si>
  <si>
    <t>Development Expenditure</t>
  </si>
  <si>
    <t>Construction of Governor's Residence</t>
  </si>
  <si>
    <t>Construction of Office Block (CPSB)</t>
  </si>
  <si>
    <t>Total Development for General Administration, Planning and Support Services</t>
  </si>
  <si>
    <t>Total  for General Administration, Planning and Support Services</t>
  </si>
  <si>
    <t>County Secretary</t>
  </si>
  <si>
    <t>2211310</t>
  </si>
  <si>
    <t>Contracted Professional Services</t>
  </si>
  <si>
    <t>Total O&amp;M  Office of the County Secretary</t>
  </si>
  <si>
    <t>Legal Services</t>
  </si>
  <si>
    <t>Water and Sewarege</t>
  </si>
  <si>
    <t>Accomodation Allowance</t>
  </si>
  <si>
    <t>Kenya School of Government</t>
  </si>
  <si>
    <t>Purchase of Computers and ICT Equipments</t>
  </si>
  <si>
    <t>Legal Dues/Fees,Arbitration and Compesation Payments</t>
  </si>
  <si>
    <t>Purchase of office Equipments ie Cabinets</t>
  </si>
  <si>
    <t>Training Allowance</t>
  </si>
  <si>
    <t>Tuition Fees</t>
  </si>
  <si>
    <t>Maintenance of motorvehicles</t>
  </si>
  <si>
    <t>Maintenance of buildings and Stations-Non Residential</t>
  </si>
  <si>
    <t>Refined Fuel and other Lubricants</t>
  </si>
  <si>
    <t>3111002</t>
  </si>
  <si>
    <t>Purchase of Photocopiers</t>
  </si>
  <si>
    <t>Total O &amp; M for Legal Services</t>
  </si>
  <si>
    <t>Communication Services</t>
  </si>
  <si>
    <t>Purchase of Exchanges and other Communications Equipment</t>
  </si>
  <si>
    <t>Total for O &amp; M for Communication Services</t>
  </si>
  <si>
    <t>Governor's Advisors, Service Delivery Unit and Efficiency Monitoring</t>
  </si>
  <si>
    <t>Field operations</t>
  </si>
  <si>
    <t>Total O &amp; M for Special Programmes</t>
  </si>
  <si>
    <t>Chief of Staff</t>
  </si>
  <si>
    <t>Total for O &amp; M for office of Chief of Staff</t>
  </si>
  <si>
    <t>Public Private Partnership</t>
  </si>
  <si>
    <t>Total for Public Private Partnership</t>
  </si>
  <si>
    <t>Advisory Services</t>
  </si>
  <si>
    <t>Total O &amp; M for Advisory Services</t>
  </si>
  <si>
    <t>County Liasion Office</t>
  </si>
  <si>
    <t>Total O &amp; M for Liasion Office</t>
  </si>
  <si>
    <t>Total Operations and Maintenance Expenditure</t>
  </si>
  <si>
    <t>Total Recurrent Expenditure</t>
  </si>
  <si>
    <t>Total Development Expenditure</t>
  </si>
  <si>
    <t>Code</t>
  </si>
  <si>
    <t>Programme</t>
  </si>
  <si>
    <t>Budget Estimates(KShs)</t>
  </si>
  <si>
    <t>Projected Estimates (KShs)</t>
  </si>
  <si>
    <t>2023/2024</t>
  </si>
  <si>
    <t>2024/2025</t>
  </si>
  <si>
    <t>2025/2026</t>
  </si>
  <si>
    <t>Special Programmes</t>
  </si>
  <si>
    <t>County Public Service Board</t>
  </si>
  <si>
    <t>Total</t>
  </si>
  <si>
    <t> Code</t>
  </si>
  <si>
    <t> Programme</t>
  </si>
  <si>
    <t>Approved Budget Estimates (KShs)</t>
  </si>
  <si>
    <t>Recurrent Expenditure</t>
  </si>
  <si>
    <t>water and sewarage</t>
  </si>
  <si>
    <t>Accomodation</t>
  </si>
  <si>
    <t>Rents and Rates - Non-Residential</t>
  </si>
  <si>
    <t>2210702</t>
  </si>
  <si>
    <t>Remuneration of Instructors and Contract Based Training Services</t>
  </si>
  <si>
    <t>Tution Fee allowance</t>
  </si>
  <si>
    <t>Specialised Materials and Supplies</t>
  </si>
  <si>
    <t>2211010</t>
  </si>
  <si>
    <t>Supplies for Broadcasting and Information Services</t>
  </si>
  <si>
    <t>Purchase of Computers and ICT equipment</t>
  </si>
  <si>
    <t>Purchase of Furniture</t>
  </si>
  <si>
    <t>Performance contracting and Appraisals</t>
  </si>
  <si>
    <t>Purchase of Specialised Plant, Equipment and Machinery</t>
  </si>
  <si>
    <t>3110701</t>
  </si>
  <si>
    <t>Routine Mantainance-Vehicles and Other Transport Equipment</t>
  </si>
  <si>
    <t>Maintenance of Buildings and stations-Non-Residential</t>
  </si>
  <si>
    <t>Total O &amp; M for County Public Service Board</t>
  </si>
  <si>
    <t>q</t>
  </si>
  <si>
    <t>Administration, Enforcement and Devolved Services</t>
  </si>
  <si>
    <t>2210505</t>
  </si>
  <si>
    <t>Trade Shows and Exhibitions</t>
  </si>
  <si>
    <t>2210808</t>
  </si>
  <si>
    <t>Purchase of Coffins- claims outstanding</t>
  </si>
  <si>
    <t>2211016</t>
  </si>
  <si>
    <t>Purchase of Uniforms and Clothing - Staff</t>
  </si>
  <si>
    <t>Purchase of Computers, Printers and other IT Equipment - pending bill</t>
  </si>
  <si>
    <t xml:space="preserve">Purchase of Computers, Printers and other IT Equipment </t>
  </si>
  <si>
    <t>Purchase of Linens (curtains)</t>
  </si>
  <si>
    <t>Advertising, Awareness and Publicity Campaigns - pending bills</t>
  </si>
  <si>
    <t>Trade shows and Exhibitions</t>
  </si>
  <si>
    <t>Publishing and Printing Services- pending bill</t>
  </si>
  <si>
    <t>2211305</t>
  </si>
  <si>
    <t>Contracted Guards and Cleaning Services- arrears pending</t>
  </si>
  <si>
    <t>Purchase of Office Equipment</t>
  </si>
  <si>
    <t>Boards, Committees, Conferences and Seminars - pending bills</t>
  </si>
  <si>
    <t>Rent arrears</t>
  </si>
  <si>
    <t xml:space="preserve">Membership Fees, Dues and Subscriptions to Professional and Trade Bodies </t>
  </si>
  <si>
    <t>Devolution Conference</t>
  </si>
  <si>
    <t>Maintenance of Buildings and Stations -- Non-Residential- pending bills</t>
  </si>
  <si>
    <t>Devolved Services</t>
  </si>
  <si>
    <t>Field operations allowances</t>
  </si>
  <si>
    <t>Trainer Allowance (Paramilitary Training of Sub- County &amp; Ward Officers)</t>
  </si>
  <si>
    <t>Supplies for Computer Accessories &amp; Printers</t>
  </si>
  <si>
    <t>Total O &amp; M for Devolved Services</t>
  </si>
  <si>
    <t>3110202</t>
  </si>
  <si>
    <t>Construction/Completion  of ward offices</t>
  </si>
  <si>
    <t>Construction/Completion of Sub-County Headquarter Offices</t>
  </si>
  <si>
    <t>Construction of pit latrines (Annex)</t>
  </si>
  <si>
    <t>Total Development for Devolved Services</t>
  </si>
  <si>
    <t>Total Expenditure for Devolved Services</t>
  </si>
  <si>
    <t>Human Resource Services</t>
  </si>
  <si>
    <t>Training Allowance  (NITA)</t>
  </si>
  <si>
    <t>Contracted proffesssional services</t>
  </si>
  <si>
    <t>Daily Subsistence Allowance (Schemes of service development)</t>
  </si>
  <si>
    <t xml:space="preserve"> Maintenance of Office Furniture and Equipment(HR Registry Equipment) </t>
  </si>
  <si>
    <t xml:space="preserve"> Purchase of other Office Equipment</t>
  </si>
  <si>
    <t>Total O&amp; M for Human Resource Services</t>
  </si>
  <si>
    <t>Enforcement Services</t>
  </si>
  <si>
    <t>Training of Enforcement officers</t>
  </si>
  <si>
    <t>Purchase of musical equipments</t>
  </si>
  <si>
    <t>Purchase of motor vehicle - pending bill</t>
  </si>
  <si>
    <t>Purchase of phones &amp; other communication equipment - pending bill</t>
  </si>
  <si>
    <t>Purchase of other Office Equipment (clamps and spikes) - pending bill</t>
  </si>
  <si>
    <t>Total for Enforcement Services</t>
  </si>
  <si>
    <t>FLEET MANAGEMENT</t>
  </si>
  <si>
    <t>Maintenance Expenses - Motor Vehicles and cycles (pending biil)</t>
  </si>
  <si>
    <t>Training of County Drivers</t>
  </si>
  <si>
    <t>Total for Fleet Management</t>
  </si>
  <si>
    <t>STRATEGY DELIVERY &amp; PROJECT MANAGEMENT</t>
  </si>
  <si>
    <t>Boards, Committees, Conferences and Seminars - Performance Management &amp; PAS</t>
  </si>
  <si>
    <t>Total for Strategic delivery</t>
  </si>
  <si>
    <t>Total Recurrent Expenditure Public Service and County Administration</t>
  </si>
  <si>
    <t>Total Development Expenditure Public Service and County Administration</t>
  </si>
  <si>
    <t>Total  Expenditure Public Service and County Administration</t>
  </si>
  <si>
    <t>Stakeholder Management</t>
  </si>
  <si>
    <t>Public Participation and Civic Education</t>
  </si>
  <si>
    <t>Disaster Management and Rescue Services</t>
  </si>
  <si>
    <t>Fleet Management</t>
  </si>
  <si>
    <t>Strategy Delivery &amp; Project Management</t>
  </si>
  <si>
    <t xml:space="preserve">Total </t>
  </si>
  <si>
    <t>APPROVED  BUDGET 2023/2024</t>
  </si>
  <si>
    <t xml:space="preserve">Boards, Committees, Conferences and Seminars </t>
  </si>
  <si>
    <t>Total O &amp; M Stakeholder Management</t>
  </si>
  <si>
    <t>Total Recurrent Stakeholder Management</t>
  </si>
  <si>
    <t>E-participation bulk sms and airtime</t>
  </si>
  <si>
    <t>Total for Public Participation and Civic Education</t>
  </si>
  <si>
    <t>Field operational allowances</t>
  </si>
  <si>
    <t>Routine Maintenance - Vehicles (Fire Engine)</t>
  </si>
  <si>
    <t>Refined oils and lubricants</t>
  </si>
  <si>
    <t>Communication equipments</t>
  </si>
  <si>
    <t>2210606</t>
  </si>
  <si>
    <t>Hire of Equipment, Plant and Machinery</t>
  </si>
  <si>
    <t>Training allowances</t>
  </si>
  <si>
    <t>Rehabilitation of Fire Hydrants</t>
  </si>
  <si>
    <t>Refilling of Fire Extinguishers</t>
  </si>
  <si>
    <t>Fire Fighting Equipment Assorted</t>
  </si>
  <si>
    <t>Total O&amp;M for Disaster Management and Rescue Services</t>
  </si>
  <si>
    <t>Purchase of Household and Instutution appliances (Thunder Arrestors)</t>
  </si>
  <si>
    <t>Total Development Expenditure for Disaster Management and Rescue Services</t>
  </si>
  <si>
    <t>Total Expenditure for Disaster Management and Rescue Services</t>
  </si>
  <si>
    <t>2210310</t>
  </si>
  <si>
    <t xml:space="preserve">Purchase of Computers &amp; other ICT Equipment </t>
  </si>
  <si>
    <t xml:space="preserve">Provision of Shoes to ECDE Learners </t>
  </si>
  <si>
    <t>Total O&amp;M for Special Programmes</t>
  </si>
  <si>
    <t>Shelter Care Program</t>
  </si>
  <si>
    <t>Total Development Expenditure for Special Programmes</t>
  </si>
  <si>
    <t>Total Recurrent Public Participation, Disaster Services and Special Programmes</t>
  </si>
  <si>
    <t>Total Development Public Participation, Disaster Services and Special Programmes</t>
  </si>
  <si>
    <t>Total Expenditure Public Participation, Disaster Services and Special Programmes</t>
  </si>
  <si>
    <t>APPROVED  REVISED  BUDGET 2023/2024</t>
  </si>
  <si>
    <t>Employers Contribution to Staff Pensions Scheme</t>
  </si>
  <si>
    <t>Employers Contribution to Housing levy</t>
  </si>
  <si>
    <t>Insurance Costs</t>
  </si>
  <si>
    <t>2210901</t>
  </si>
  <si>
    <t>Group Personal Insurance</t>
  </si>
  <si>
    <t>2210903</t>
  </si>
  <si>
    <t>Plant, Equipment and Machinery Insurance</t>
  </si>
  <si>
    <t xml:space="preserve">Building Insurance </t>
  </si>
  <si>
    <t>2210904</t>
  </si>
  <si>
    <t>Motor Vehicle Insurance</t>
  </si>
  <si>
    <t>2210910</t>
  </si>
  <si>
    <t>Medical Insurance</t>
  </si>
  <si>
    <t>ICT infrastructure Insurance</t>
  </si>
  <si>
    <t>2211000 Specialised Materials and Supplies</t>
  </si>
  <si>
    <t>Fungicides, Insecticides and Sprays</t>
  </si>
  <si>
    <t>Training expense(including capacity building)</t>
  </si>
  <si>
    <t>Travel allowance</t>
  </si>
  <si>
    <t>Accomadation allowance</t>
  </si>
  <si>
    <t>Tuition fees</t>
  </si>
  <si>
    <t>Sub total</t>
  </si>
  <si>
    <t>Legal Dues/fees, Arbitration and Compensation Payments</t>
  </si>
  <si>
    <t>Allocation for mineral loyalties</t>
  </si>
  <si>
    <t>Purchase of Computers and ICT Equipment</t>
  </si>
  <si>
    <t>Remittances to Exchequer Fines,Penalties &amp; Forfeitures &amp; Other charges (KRA)</t>
  </si>
  <si>
    <t>Car and Mortgage Fund</t>
  </si>
  <si>
    <t>County Emergency Fund</t>
  </si>
  <si>
    <t>Transport Costs and Charges (Freight, Loading/ Unloading, Clearing and s)</t>
  </si>
  <si>
    <t>Total Expenditure for General Administration, Planning and Support Services</t>
  </si>
  <si>
    <t>Public Financial Management</t>
  </si>
  <si>
    <t>Internal Audit Services</t>
  </si>
  <si>
    <t>Field operational allowance</t>
  </si>
  <si>
    <t>Tuition fee allowance</t>
  </si>
  <si>
    <t>Refined fuel and lubricants for transport</t>
  </si>
  <si>
    <t>Total O&amp;M for Audit Services</t>
  </si>
  <si>
    <t>Procurement Services</t>
  </si>
  <si>
    <t>Advertisement, Awareness and Publicity Campaigns</t>
  </si>
  <si>
    <t>Training allowance (NITA)</t>
  </si>
  <si>
    <t>Contracted Proffessional services(County Procurement Policy Manual)</t>
  </si>
  <si>
    <t>Total O&amp; M for Procurement Services</t>
  </si>
  <si>
    <t>Revenue Mobilization and Management</t>
  </si>
  <si>
    <t>Advertising,Awareness and Publicity campaigns</t>
  </si>
  <si>
    <t>2210715</t>
  </si>
  <si>
    <t>Boards ,Commitees,Conferences,and Seminars</t>
  </si>
  <si>
    <t>Membership fees, dues, and subscriptions to proffessional and Trade Bodies</t>
  </si>
  <si>
    <t>Contracted Technical services(Revenue commissions)</t>
  </si>
  <si>
    <t>Purchase of clamps and spikes</t>
  </si>
  <si>
    <t>Specialized Materials and Supplies</t>
  </si>
  <si>
    <t>Purchase of Uniforms and Clothing-Staff</t>
  </si>
  <si>
    <t>Total O&amp;M for Revenue Mobilization and Management</t>
  </si>
  <si>
    <t>Accounting Services</t>
  </si>
  <si>
    <t>Total O&amp;M for Accounting Services</t>
  </si>
  <si>
    <t>Total for Public Financial Management</t>
  </si>
  <si>
    <t>Total Recurrent Expenditure Fnance,  Accounting Services and Revenue Management</t>
  </si>
  <si>
    <t>Total Development Expenditure Finance and Accounting Services</t>
  </si>
  <si>
    <t>Total for Recurrent expenditure forFinance ,Economic Planning and ICT services</t>
  </si>
  <si>
    <t>County Planning Services</t>
  </si>
  <si>
    <t>Budget Formulation, Coordination and Management</t>
  </si>
  <si>
    <t xml:space="preserve">Field operations </t>
  </si>
  <si>
    <t>Fuel Oil and lubricants</t>
  </si>
  <si>
    <t>Refined Fuels and Lubricants for transport</t>
  </si>
  <si>
    <t>Purchase of Office Furniture and Fittings</t>
  </si>
  <si>
    <t>Kenya Devolution Support Program (Administrative Costs)</t>
  </si>
  <si>
    <t>Total O &amp; M Budget Formulation, Coordination and Management</t>
  </si>
  <si>
    <t>Economic Planning</t>
  </si>
  <si>
    <t>2210202</t>
  </si>
  <si>
    <t>Internet Connections</t>
  </si>
  <si>
    <t>Purchase of computers and ICT equipment</t>
  </si>
  <si>
    <t>Refined Fuels and lubricants for transport</t>
  </si>
  <si>
    <t>Maintenance of Buildings and Stations -- Non-Residential- pending bill</t>
  </si>
  <si>
    <t>Members subscriptions</t>
  </si>
  <si>
    <t>County Statistical Absract</t>
  </si>
  <si>
    <t>Total O &amp; M for Economic Planning</t>
  </si>
  <si>
    <t>Monitoring and Evaluation</t>
  </si>
  <si>
    <t>Field operational Allowances</t>
  </si>
  <si>
    <t>TotalO &amp; M for Monitoring and Evaluation</t>
  </si>
  <si>
    <t>ICT Services</t>
  </si>
  <si>
    <t>Leased Communication Equipment and Services</t>
  </si>
  <si>
    <t xml:space="preserve">Domain hosting and licencing </t>
  </si>
  <si>
    <t>Internet and WAN Connections</t>
  </si>
  <si>
    <t>Renumeration of Instructors and contract based training services</t>
  </si>
  <si>
    <t>Microsoft 365 Subscription and Video conference</t>
  </si>
  <si>
    <t>Purchase of design and development tools (Visio, wondershare, Mx toolbox )</t>
  </si>
  <si>
    <t>Maintance of ICT infrastructure</t>
  </si>
  <si>
    <t>2220210</t>
  </si>
  <si>
    <t>Maintenance of Computers, Software, and Networks</t>
  </si>
  <si>
    <t>Total O&amp; M for ICT Services</t>
  </si>
  <si>
    <t>Upgrade and integration of existing operational systems to conform with new standards</t>
  </si>
  <si>
    <t>Development and Deployment of Asset Inventory Management Information System</t>
  </si>
  <si>
    <t>Setting up of electronics repair and e-waste management /recycling unit</t>
  </si>
  <si>
    <t>implementation of County Revenue Collection and Management System</t>
  </si>
  <si>
    <t>Installation of CCTV in key service points</t>
  </si>
  <si>
    <t>Equipment for Revenue management system</t>
  </si>
  <si>
    <t>Hardware for HMIS</t>
  </si>
  <si>
    <t>Outdoor Digital Screen</t>
  </si>
  <si>
    <t>Automation of departmental workflows (trade schemes, Cabinet meeting, Agric extention services, ATC services, mapping of facilities) Integration and operationalization of existing applications (county planning, PMS, Performace management, Bursary management, stakeholder management, Asset management, onlice service portal)</t>
  </si>
  <si>
    <t xml:space="preserve">Total Development  Expenditure for ICT Services </t>
  </si>
  <si>
    <t xml:space="preserve">Total Expenditure for ICT Services </t>
  </si>
  <si>
    <t>Total Operations and Maintenance</t>
  </si>
  <si>
    <t>Total Recurrent Expenditure Economic Planning and ICT Services</t>
  </si>
  <si>
    <t>Total Development Expenditure Economic Planning and ICT Services</t>
  </si>
  <si>
    <t>Total Expenditure Economic Planning and ICT Services</t>
  </si>
  <si>
    <t xml:space="preserve">Recurrent </t>
  </si>
  <si>
    <t>Development</t>
  </si>
  <si>
    <t>AGRICULTURE AND COOPERATIVE DEVELOPMENT</t>
  </si>
  <si>
    <t>Crop Development and Value Addition</t>
  </si>
  <si>
    <t>2110303</t>
  </si>
  <si>
    <t>Acting Allowance</t>
  </si>
  <si>
    <t>2110322</t>
  </si>
  <si>
    <t>Risk Allowance</t>
  </si>
  <si>
    <t>Trade Shows and Exhibitions (Agriculutral show)</t>
  </si>
  <si>
    <t>2211004</t>
  </si>
  <si>
    <t>Refurbishment of Buildings-Non residential</t>
  </si>
  <si>
    <t>Purchase of office furniture and Fittings</t>
  </si>
  <si>
    <t>Purchase of other office equipment</t>
  </si>
  <si>
    <t xml:space="preserve">Contracted Guards and Cleaning Services </t>
  </si>
  <si>
    <t>Total O&amp;M for Crop development and Value addition</t>
  </si>
  <si>
    <t>Total Recurrent for Crop development and Value addition</t>
  </si>
  <si>
    <t>EU Instruments  for Devolution Advise &amp; Support (Donor Contribution)</t>
  </si>
  <si>
    <t>EU Instruments  for Devolution Advise &amp; Support (CG Contribution)</t>
  </si>
  <si>
    <t>Agricultural Sector Development Support Project (ASDSP) county contribution</t>
  </si>
  <si>
    <t>Agricultural Sector Development Support Project SIDA contribution</t>
  </si>
  <si>
    <t>Agriculture Training Centre (ATC)</t>
  </si>
  <si>
    <t>Internet connection</t>
  </si>
  <si>
    <t>Accomodation-Domestic travel</t>
  </si>
  <si>
    <t>2211003</t>
  </si>
  <si>
    <t>Veterinary supplies and materials</t>
  </si>
  <si>
    <t>2211009</t>
  </si>
  <si>
    <t>Education and Library Supplies</t>
  </si>
  <si>
    <t>Maintenance of plant,machinery and equipment</t>
  </si>
  <si>
    <t>Maintanance of civil works</t>
  </si>
  <si>
    <t>Purchase of household and institutional furniture and fittings</t>
  </si>
  <si>
    <t>maintenance of buildings and stations-non-residential</t>
  </si>
  <si>
    <t>2211007</t>
  </si>
  <si>
    <t>Agricultural Materials, Supplies and Small Equipment</t>
  </si>
  <si>
    <t>2211021</t>
  </si>
  <si>
    <t>Purchase of Bedding and Linen</t>
  </si>
  <si>
    <t>Total O&amp;M for Agriculture Training Centre (ATC)</t>
  </si>
  <si>
    <t>Infrastructure development</t>
  </si>
  <si>
    <t>Total Development for Agriculture Training Centre (ATC)</t>
  </si>
  <si>
    <t>Co-operative Development</t>
  </si>
  <si>
    <t>Travel costs Airline, bus , railway, milage allowances etc)</t>
  </si>
  <si>
    <t xml:space="preserve">Trade Shows and Exhibitions (Agriculture)-International Ushirika day  celebrations </t>
  </si>
  <si>
    <t>Maintenance Expenses-Motor vehicles and Cycles</t>
  </si>
  <si>
    <t>Total O &amp; M for Co-operative Development</t>
  </si>
  <si>
    <t>Co-operative Audit</t>
  </si>
  <si>
    <t>purchase of office furniture and fittings</t>
  </si>
  <si>
    <t>Rehabilitation of Factories</t>
  </si>
  <si>
    <t>Total Development for Cooperatives Development</t>
  </si>
  <si>
    <t>Engineering,Irrigation and Drainage</t>
  </si>
  <si>
    <t>Total Development for Engineering irrigation and drainage</t>
  </si>
  <si>
    <t>Agroprocessing,value addition and marketing</t>
  </si>
  <si>
    <t>Accommodation- Domestic Travel</t>
  </si>
  <si>
    <t>Civil works and infrastructure development</t>
  </si>
  <si>
    <t>Total Development for Agro-Processing</t>
  </si>
  <si>
    <t>Monitoring &amp; Evaluation</t>
  </si>
  <si>
    <t>Crops Development</t>
  </si>
  <si>
    <t>Supply of certified seedlings</t>
  </si>
  <si>
    <t>Total Development for Crop development</t>
  </si>
  <si>
    <t>Total Recurrent Expenditure Agriculture and Cooperative Development</t>
  </si>
  <si>
    <t>Total Development Expenditure Agriculture and Cooperative Development</t>
  </si>
  <si>
    <t>Total Expenditure Agriculture and Cooperative Development</t>
  </si>
  <si>
    <t>Veterinary Services</t>
  </si>
  <si>
    <t>Livestock Development</t>
  </si>
  <si>
    <t>Fisheries</t>
  </si>
  <si>
    <t>Crop Development Headquarters</t>
  </si>
  <si>
    <t xml:space="preserve">Crop Development </t>
  </si>
  <si>
    <t>Agroprocessing, Value addition and marketing</t>
  </si>
  <si>
    <t>WATER, ENVIRONMENT, NATURAL RESOURCES, ENERGY, AND CLIMATE CHANGE</t>
  </si>
  <si>
    <t>Environment Management</t>
  </si>
  <si>
    <t>Finance for Locally-Led Climate Action Program (FLLoCA)</t>
  </si>
  <si>
    <t>Total O&amp;M for Climate Change</t>
  </si>
  <si>
    <t>Water Services and Sanitation</t>
  </si>
  <si>
    <t>2210704</t>
  </si>
  <si>
    <t>Hire of Training Facilities and Equipment</t>
  </si>
  <si>
    <t>Purchase of Computers  and ICT Equipment</t>
  </si>
  <si>
    <t>Contracted Guards and Cleaning Services</t>
  </si>
  <si>
    <t>Purchase of noise meter</t>
  </si>
  <si>
    <t>Purchase of safety gear</t>
  </si>
  <si>
    <t>Trade Shows and Exhibitions (World water day celebrations Nile day)</t>
  </si>
  <si>
    <t>Draft and validation of policy on excavation and mining</t>
  </si>
  <si>
    <t>Tree nursery</t>
  </si>
  <si>
    <t>International day of forests</t>
  </si>
  <si>
    <t>Energy Policy and regulations</t>
  </si>
  <si>
    <t>Kisii County Energy Plan 2023-2033 Developed</t>
  </si>
  <si>
    <t>DRILLING RIG OPERATING EXPENSES</t>
  </si>
  <si>
    <t>Field Operational Allowances</t>
  </si>
  <si>
    <t>2220213</t>
  </si>
  <si>
    <t>Maintenance of Civil Works Equipment</t>
  </si>
  <si>
    <t>Purchase of water detector</t>
  </si>
  <si>
    <t>2220206</t>
  </si>
  <si>
    <t>Maintenance of Civil Works</t>
  </si>
  <si>
    <t>Total Operations and Maintenance ( Water, Energy &amp;Environment)</t>
  </si>
  <si>
    <t>CLIMATE CHANGE DIRECTORATE</t>
  </si>
  <si>
    <t>Telephone, Telex, Facsimile and Mobile Phone Services</t>
  </si>
  <si>
    <t>Travel costs</t>
  </si>
  <si>
    <t>Daily subsistence allowance</t>
  </si>
  <si>
    <t>Boards and committees’ remuneration</t>
  </si>
  <si>
    <t>Boards committees, conferences and seminars</t>
  </si>
  <si>
    <t>OTHER OPERATING EXPENSES</t>
  </si>
  <si>
    <t>Total operations Climate Change</t>
  </si>
  <si>
    <t xml:space="preserve">Total Operations and Maintenance </t>
  </si>
  <si>
    <t>Annual subscription</t>
  </si>
  <si>
    <t>Show enrty</t>
  </si>
  <si>
    <t>Show Field operation</t>
  </si>
  <si>
    <t>Show Renovations</t>
  </si>
  <si>
    <t xml:space="preserve">Regional Agricultural Exhibition </t>
  </si>
  <si>
    <t>Membership subscriptions</t>
  </si>
  <si>
    <t>Veterinarian Supplies and Materials</t>
  </si>
  <si>
    <t>2211029</t>
  </si>
  <si>
    <t>Purchase of Safety Gear</t>
  </si>
  <si>
    <t>2211008</t>
  </si>
  <si>
    <t>Laboratory Materials, Supplies and Small Equipment</t>
  </si>
  <si>
    <t>Refurbishment of buildings-Non residential</t>
  </si>
  <si>
    <t>Contracted Technical Services (Survey and registration of agricultural lands)</t>
  </si>
  <si>
    <t>Water and sewarege charges</t>
  </si>
  <si>
    <t>field operations</t>
  </si>
  <si>
    <t>2211023</t>
  </si>
  <si>
    <t>Supplies for Production</t>
  </si>
  <si>
    <t>Purchase of motor cycles</t>
  </si>
  <si>
    <t>Total O &amp; M for Veterinary Services</t>
  </si>
  <si>
    <t>Livestock Breeding Development</t>
  </si>
  <si>
    <t>Total Development Expenditure for Veterinary Services</t>
  </si>
  <si>
    <t>Total Expenditure for Veterinary Services</t>
  </si>
  <si>
    <t>Agricultural Extension Services</t>
  </si>
  <si>
    <t>Total O&amp;M for Livestock Development</t>
  </si>
  <si>
    <t>Livestock Development Programs</t>
  </si>
  <si>
    <t>Development Expenditure for Livestock Development</t>
  </si>
  <si>
    <t>Total Expenditure for Livestock Development</t>
  </si>
  <si>
    <t>Fisheries Development</t>
  </si>
  <si>
    <t>contracted guard services and cleaning services</t>
  </si>
  <si>
    <t>water and sewarege charges</t>
  </si>
  <si>
    <t>Total O&amp;M for Fisheries Development</t>
  </si>
  <si>
    <t>Aqua-culture Development</t>
  </si>
  <si>
    <t>Total  Expenditure For Fisheries</t>
  </si>
  <si>
    <t>Total Operations and expenditure</t>
  </si>
  <si>
    <t>Total Recurrent Expenditure FISHERIES, LIVESTOCK AND VETERINARY SERVICES</t>
  </si>
  <si>
    <t>Energy Services</t>
  </si>
  <si>
    <t xml:space="preserve">ECDE </t>
  </si>
  <si>
    <t xml:space="preserve"> Vocational Training</t>
  </si>
  <si>
    <t>Budget Estimates (KShs)</t>
  </si>
  <si>
    <t>Airtime</t>
  </si>
  <si>
    <t>Fied Operation  Allowance</t>
  </si>
  <si>
    <t>2210604</t>
  </si>
  <si>
    <t>Hire of Transport</t>
  </si>
  <si>
    <t>2210807</t>
  </si>
  <si>
    <t>Prize giving (gifts, certificates and Governors presents)</t>
  </si>
  <si>
    <t xml:space="preserve">Contracted Proffessional Services </t>
  </si>
  <si>
    <t>Bursary Fund</t>
  </si>
  <si>
    <t>2211309</t>
  </si>
  <si>
    <t>Temporary Committees Expenses</t>
  </si>
  <si>
    <t>Contracted Proffessional Services (Quality assurance services; Inspection of schools)</t>
  </si>
  <si>
    <t>Operations &amp; Mantainence General Admin</t>
  </si>
  <si>
    <t>VET ICT CENTRES</t>
  </si>
  <si>
    <t>Capitation toYouth Polytechnics</t>
  </si>
  <si>
    <t>Production units Centres</t>
  </si>
  <si>
    <t>Purchase of Educational Aids and Related Equipment (VTC)</t>
  </si>
  <si>
    <t>Supplies and Accessories for Computers and printers</t>
  </si>
  <si>
    <t>Total for Youth Polytechnics</t>
  </si>
  <si>
    <t>ECDE CENTRES</t>
  </si>
  <si>
    <t>Purchase of ECDE CBC Related Equipments</t>
  </si>
  <si>
    <t xml:space="preserve">Sub-Totals </t>
  </si>
  <si>
    <t>Total for ECDE</t>
  </si>
  <si>
    <t>Total Recurrent Expenditure for EDUCATION,TECHNICAL TRAINING &amp; INNOVATION</t>
  </si>
  <si>
    <t xml:space="preserve">Development Expenditure  </t>
  </si>
  <si>
    <t>Construction of  ECDE Classrooms</t>
  </si>
  <si>
    <t>Construction of  pit latrines at ECDE centres</t>
  </si>
  <si>
    <t xml:space="preserve">Development Expenditure for ECDE </t>
  </si>
  <si>
    <t>Construction of Hostels</t>
  </si>
  <si>
    <t>Development Expenditure for Vocational Training</t>
  </si>
  <si>
    <t xml:space="preserve">Total Development Expenditure for Education,Technical Training </t>
  </si>
  <si>
    <t>Total Expenditure for Education,Technical Training &amp; Innovation</t>
  </si>
  <si>
    <t>Medical Services</t>
  </si>
  <si>
    <t>2110315</t>
  </si>
  <si>
    <t>Extraneous Allowance</t>
  </si>
  <si>
    <t>2110318</t>
  </si>
  <si>
    <t>Non- Practicing Allowance</t>
  </si>
  <si>
    <t>Uniform and Clothing Allowances</t>
  </si>
  <si>
    <t>Emergency call allowance</t>
  </si>
  <si>
    <t>Rents and Rates - Residential</t>
  </si>
  <si>
    <t>2211001</t>
  </si>
  <si>
    <t>Medical Drugs</t>
  </si>
  <si>
    <t>2211002</t>
  </si>
  <si>
    <t>Dressings and Other Non-Pharmaceutical Medical Items</t>
  </si>
  <si>
    <t>Purchase of Office Furniture</t>
  </si>
  <si>
    <t>AMBULANCE SERVICES</t>
  </si>
  <si>
    <t>KISII CANCER CENTER</t>
  </si>
  <si>
    <t>NHIF for Indegents</t>
  </si>
  <si>
    <t>Conditional Grants</t>
  </si>
  <si>
    <t>Health systems for universal care</t>
  </si>
  <si>
    <t>COVID -19 GRANT</t>
  </si>
  <si>
    <t>DANIDA (County Co-Funding)</t>
  </si>
  <si>
    <t>2220203</t>
  </si>
  <si>
    <t>Maintenance of Medical and Dental Equipment</t>
  </si>
  <si>
    <t>Kenya Devolution Support Program 'Starter Pack' - ( Level 11)</t>
  </si>
  <si>
    <t xml:space="preserve">Purchase of medical equipment </t>
  </si>
  <si>
    <t>Infrastructure Development and Civil works in Health Centres and Dispensaries</t>
  </si>
  <si>
    <t>Rehabilitation of medical equipment</t>
  </si>
  <si>
    <t>Construction of cancer center</t>
  </si>
  <si>
    <t>Total Development Expenditure for Medical Services</t>
  </si>
  <si>
    <t>Total Expenditure for Medical Services</t>
  </si>
  <si>
    <t>PUBLIC HEALTH AND PREVENTIVE SERVICES</t>
  </si>
  <si>
    <t>Public Health Services</t>
  </si>
  <si>
    <t>Top up Allowance</t>
  </si>
  <si>
    <t>2211026</t>
  </si>
  <si>
    <t>Purchase of Vaccines and Sera</t>
  </si>
  <si>
    <t>Community Health Promoters Project</t>
  </si>
  <si>
    <t>Purchase of uniforms for community Volunteers</t>
  </si>
  <si>
    <t>Malaria Program</t>
  </si>
  <si>
    <t>Infection Prevention &amp; Control &amp; COVID 19 Interventions</t>
  </si>
  <si>
    <t>Purchase of PPEs &amp; covid 19 supplies</t>
  </si>
  <si>
    <t xml:space="preserve">Family Planning </t>
  </si>
  <si>
    <t>Purchase of FP Commodities &amp; emergency contraceptions</t>
  </si>
  <si>
    <t>Immunization</t>
  </si>
  <si>
    <t>HIV/TB Program</t>
  </si>
  <si>
    <t>Community Led Total Sanitation (CLTS)</t>
  </si>
  <si>
    <t>School Health Program</t>
  </si>
  <si>
    <t>Disease Surveillance</t>
  </si>
  <si>
    <t>Total Recurrent</t>
  </si>
  <si>
    <t>Field Allowances</t>
  </si>
  <si>
    <t>Adversting , Publicity and Campaigns</t>
  </si>
  <si>
    <t>Purchase of workshop tools, Spares and small Equipment</t>
  </si>
  <si>
    <t>Maintenance of Plant, Machinery and Equipment (Including Lifts,Generators e.t.c)</t>
  </si>
  <si>
    <t>2211308</t>
  </si>
  <si>
    <t>Maintenance  of Plant, Machinery and Equipment (Including Lifts,Generators e.t.c)</t>
  </si>
  <si>
    <t>Maintenance of Civil Works (Service Bay)</t>
  </si>
  <si>
    <t>Total for General Administration, Planning and Support Services</t>
  </si>
  <si>
    <t>Village Roads</t>
  </si>
  <si>
    <t>Village Roads Maintenance</t>
  </si>
  <si>
    <t xml:space="preserve">Road Maintenance </t>
  </si>
  <si>
    <t>Total Development Expenditure for Roads Development</t>
  </si>
  <si>
    <t>Urban Development</t>
  </si>
  <si>
    <t>Land Use Services</t>
  </si>
  <si>
    <t>LANDS, PHYSICAL PLANNING, HOUSING AND URBAN DEVELOPMENT</t>
  </si>
  <si>
    <t>PROPOSED BUDGET 2024/2024</t>
  </si>
  <si>
    <t>2110404</t>
  </si>
  <si>
    <t>Leave Expenses</t>
  </si>
  <si>
    <t>Field operation allowance</t>
  </si>
  <si>
    <t>Hire of plant and machinery</t>
  </si>
  <si>
    <t>2210799</t>
  </si>
  <si>
    <t>Training Expenses - Other (Bud</t>
  </si>
  <si>
    <t xml:space="preserve"> Specialised Materials and Supplies</t>
  </si>
  <si>
    <t>Purchase of computers,printers and other IT equipment</t>
  </si>
  <si>
    <t>Purchase of uniforms for cleaners</t>
  </si>
  <si>
    <t>Refined Fuels and Lubricants-others</t>
  </si>
  <si>
    <t>Purchase of survey equipment (GIS )</t>
  </si>
  <si>
    <t>Purchase ofenforcement officers uniforms</t>
  </si>
  <si>
    <t>Stamp Duty</t>
  </si>
  <si>
    <t>Registration of Land</t>
  </si>
  <si>
    <t>Public Land Administration costs</t>
  </si>
  <si>
    <t>Solid waste management across subcounties</t>
  </si>
  <si>
    <t>Purchase of office furniture and fittings</t>
  </si>
  <si>
    <t>Maintenance Expenses - Motor Vehicles and cycles/Tractors</t>
  </si>
  <si>
    <t>2220201</t>
  </si>
  <si>
    <t>Maintenance of Plant, Machinery and Equipment (including lifts)</t>
  </si>
  <si>
    <t>Minor Alteration to building and civil works</t>
  </si>
  <si>
    <t>2220202</t>
  </si>
  <si>
    <t>Maintenance of Office Furniture and Equipment</t>
  </si>
  <si>
    <t>Maintenance of other Civil Works(Street light)</t>
  </si>
  <si>
    <t>Total O&amp;M for Urban Development</t>
  </si>
  <si>
    <t>Infrastructure Development</t>
  </si>
  <si>
    <t>Total Development Expenditure for Urban Development</t>
  </si>
  <si>
    <t>Total Expenditure for Urban Development</t>
  </si>
  <si>
    <t>Solid waste management across sub-counties</t>
  </si>
  <si>
    <t>Boards, Committees, Conferences and Seminars (Public Land Administration costs)</t>
  </si>
  <si>
    <t>Contracted Professional Services GIS database development and set-up</t>
  </si>
  <si>
    <t>Contracted Technical Services (EIA)/KUSP</t>
  </si>
  <si>
    <t>Total O&amp;M for Land Use Services</t>
  </si>
  <si>
    <t xml:space="preserve">Preparation of Physical Development Plans for Urban Centres </t>
  </si>
  <si>
    <t xml:space="preserve"> Completion Integrated Street Lighting </t>
  </si>
  <si>
    <t>Development Expenditure for Land Use Services</t>
  </si>
  <si>
    <t>Total Expenditure for Land Use Services</t>
  </si>
  <si>
    <t>Total expenditure</t>
  </si>
  <si>
    <t>Roads Development</t>
  </si>
  <si>
    <t>Public Works</t>
  </si>
  <si>
    <t>Housing Services</t>
  </si>
  <si>
    <t>Internet conections</t>
  </si>
  <si>
    <t>Field Operational Allowance</t>
  </si>
  <si>
    <t>Fuel monitoring Kits</t>
  </si>
  <si>
    <t>Purchase of protective gears</t>
  </si>
  <si>
    <t>Maintenance  of Building and stations(Non residential)</t>
  </si>
  <si>
    <t>Maintenance of Civil Works (Fencing of Public Works Office)</t>
  </si>
  <si>
    <t>Sub-Total</t>
  </si>
  <si>
    <t>Total O&amp;M for Public Works</t>
  </si>
  <si>
    <t>Total Recurrent for Public Works</t>
  </si>
  <si>
    <t>Construction of Bridges and Foot Bridges</t>
  </si>
  <si>
    <t>Total Development for Public Works</t>
  </si>
  <si>
    <t>2220204</t>
  </si>
  <si>
    <t>Maintenance of Buildings -- Residential</t>
  </si>
  <si>
    <t>2220209</t>
  </si>
  <si>
    <t>Minor Alterations to Buildings and Civil Works</t>
  </si>
  <si>
    <t>Total O&amp;M for Housing Services</t>
  </si>
  <si>
    <t>TRADE,TOURISM ,INDUSTRY  AND MARKETING</t>
  </si>
  <si>
    <t>11202</t>
  </si>
  <si>
    <t>Tourism Development</t>
  </si>
  <si>
    <t>11203</t>
  </si>
  <si>
    <t>Weights and Measures</t>
  </si>
  <si>
    <t>11204</t>
  </si>
  <si>
    <t>Liquor Licencing</t>
  </si>
  <si>
    <t>11205</t>
  </si>
  <si>
    <t>Betting and Gaming</t>
  </si>
  <si>
    <t>Cultural Services(Council of Elders and Cultural Activities)</t>
  </si>
  <si>
    <t>Sports Development(KICOSCA Games and other Sporting Activities)</t>
  </si>
  <si>
    <t>Social Development Services (Youth, Women and PWDs)</t>
  </si>
  <si>
    <t>Betting, Lotteries and Gaming</t>
  </si>
  <si>
    <t>TRADE, TOURISM, INDUSTRY AND MARKETING</t>
  </si>
  <si>
    <t>2210506</t>
  </si>
  <si>
    <t>Promotion and Exhibition</t>
  </si>
  <si>
    <t>2211101
2211102
2211103</t>
  </si>
  <si>
    <t>Purchase of computers and ICT Equipment</t>
  </si>
  <si>
    <t>Other Operating Expenses (Kisii County Investment Forum)</t>
  </si>
  <si>
    <t>General Office Supplies (papers,pencils,forms,small office equipment etc)</t>
  </si>
  <si>
    <t>Other Operating Expenses (Trade Credit Scheme)</t>
  </si>
  <si>
    <t>2211301</t>
  </si>
  <si>
    <t>Bank Service Commission and Charges</t>
  </si>
  <si>
    <t>Trade Credit Scheme</t>
  </si>
  <si>
    <t>Maintenance of office furniture and equipment</t>
  </si>
  <si>
    <t>Advertising, Awareness and Publicity campaigns</t>
  </si>
  <si>
    <t>Sanitary and Cleaning Materials, Supplies and Services (pending bill)</t>
  </si>
  <si>
    <t>Purchase of Curios (soapstone curvings)</t>
  </si>
  <si>
    <t xml:space="preserve">Contracted Technical Services </t>
  </si>
  <si>
    <t>Total for Tourism Development</t>
  </si>
  <si>
    <t>Purchase of Weights and Measures Equipments</t>
  </si>
  <si>
    <t>Rents and Rates - Non-Residential(pending bill)</t>
  </si>
  <si>
    <t>Total for Weights and Measures</t>
  </si>
  <si>
    <t>Total for Liquor Licencing</t>
  </si>
  <si>
    <t xml:space="preserve">Field Operational </t>
  </si>
  <si>
    <t>Training Fee Allowance</t>
  </si>
  <si>
    <t>Total for Betting and Gaming</t>
  </si>
  <si>
    <t>MARKETS</t>
  </si>
  <si>
    <t>Advertising, Awareness and Publicity Campaigns (Market Elections)</t>
  </si>
  <si>
    <t>Contracted Technical Services ( daraja mbili designs)</t>
  </si>
  <si>
    <t>Total O&amp;M for Markets Development</t>
  </si>
  <si>
    <t>Markets Development</t>
  </si>
  <si>
    <t>Total Development for Market Development</t>
  </si>
  <si>
    <t>YOUTH, SPORTS, CULTURE, ARTS AND SOCIAL SERVICES</t>
  </si>
  <si>
    <t>Water and sewerage</t>
  </si>
  <si>
    <t>National Celebrations (World AIDS Day, Disability Day, World Women Day,etc)</t>
  </si>
  <si>
    <t>Maintenance of Civil Works(culture department)</t>
  </si>
  <si>
    <t>Maintenance of Civil Works (Gusii Stadium)</t>
  </si>
  <si>
    <t>Arts, Libraries and Cultural Services</t>
  </si>
  <si>
    <t>Total O&amp;M for Cultural Services</t>
  </si>
  <si>
    <t>Completion of Cultural Centres</t>
  </si>
  <si>
    <t>3110599</t>
  </si>
  <si>
    <t>Total Development Expenditure for Cultural Services</t>
  </si>
  <si>
    <t>Total Expenditure for Cultural Services</t>
  </si>
  <si>
    <t>Kisii County Library Services (HQs)</t>
  </si>
  <si>
    <t>Total for Kisii County Library Services</t>
  </si>
  <si>
    <t>Sports Development</t>
  </si>
  <si>
    <t>Medals, Awards and Honours</t>
  </si>
  <si>
    <t xml:space="preserve">Maintenance of Civil Works (Gusii stadium maintenance) </t>
  </si>
  <si>
    <t>Medals, Awards and Honors (Governor's Cup)</t>
  </si>
  <si>
    <t>Purchase of Sports Equipment and Uniforms</t>
  </si>
  <si>
    <t>Purchase of Sports Equipment and Uniforms (Boochi Tendere)</t>
  </si>
  <si>
    <t>Purchase of Sports Equipment and Uniforms for KICOSCA</t>
  </si>
  <si>
    <t>Purchase of Sports Equipment and Uniforms (Bogeka)</t>
  </si>
  <si>
    <t>Total O&amp;M for Sports Development</t>
  </si>
  <si>
    <t>Completion of Gusii Stadium</t>
  </si>
  <si>
    <t>Completion of  Stadia/playing grounds in wards</t>
  </si>
  <si>
    <t>Total Development Expenditure for Sports Development</t>
  </si>
  <si>
    <t>Total Expenditure for Sports Development</t>
  </si>
  <si>
    <t>Social Development Services (Youth, Women, PWDs and Ajiry Cemtre)</t>
  </si>
  <si>
    <t>Total O&amp;M for Social Development</t>
  </si>
  <si>
    <t>11305</t>
  </si>
  <si>
    <t>Field Operations</t>
  </si>
  <si>
    <t>Total O&amp;M for Liquor Licencing</t>
  </si>
  <si>
    <t>Total O&amp;M for Betting and Gaming</t>
  </si>
  <si>
    <t>C</t>
  </si>
  <si>
    <t>2210309</t>
  </si>
  <si>
    <t>Field Allowance</t>
  </si>
  <si>
    <t>Field Operation Allowance</t>
  </si>
  <si>
    <t>Contracted Professional Services for various designs</t>
  </si>
  <si>
    <t xml:space="preserve">Solid waste management </t>
  </si>
  <si>
    <t xml:space="preserve">Purchase of  enforcement officers uniforms </t>
  </si>
  <si>
    <t>Purchase of other Office Equipment gauge tinted glass)</t>
  </si>
  <si>
    <t>Contracted Technical Services(Valuation Roll)</t>
  </si>
  <si>
    <t>Contracted Professional Services (ISUDP)</t>
  </si>
  <si>
    <t>Kenya Urban Support Programme</t>
  </si>
  <si>
    <t>KISII MUNICIPAL BOARD</t>
  </si>
  <si>
    <t>Kenya Urban Institutional Grant (UIG)</t>
  </si>
  <si>
    <t>Purchase of Office equipment</t>
  </si>
  <si>
    <t>Purchase of computers and ICT</t>
  </si>
  <si>
    <t>Urban Development Grant</t>
  </si>
  <si>
    <t>Urban Development Grant (County Contribution)</t>
  </si>
  <si>
    <t>Pedestrian Walk Ways and other Civil works</t>
  </si>
  <si>
    <t>Total Development for Infrastructure Development</t>
  </si>
  <si>
    <t>Water</t>
  </si>
  <si>
    <t>OGEMBO MUNICIPAL BOARD</t>
  </si>
  <si>
    <t>Urban Institutional Grant</t>
  </si>
  <si>
    <t>Total  Expenditure for Ogembo Municipality</t>
  </si>
  <si>
    <t xml:space="preserve">  BUDGET ESTIMATES 2023/2024</t>
  </si>
  <si>
    <t>Adminstration/Assembly Service</t>
  </si>
  <si>
    <t xml:space="preserve">RECURRENT </t>
  </si>
  <si>
    <t>Ksh.</t>
  </si>
  <si>
    <t>CODE</t>
  </si>
  <si>
    <t>Compensation of Employees (Salaries)</t>
  </si>
  <si>
    <t>Basic Salaries</t>
  </si>
  <si>
    <t xml:space="preserve">Wages for Temporary Employees </t>
  </si>
  <si>
    <t>Commuter Allowances</t>
  </si>
  <si>
    <t>Sitting Allowance</t>
  </si>
  <si>
    <t>Responsibility Allowances</t>
  </si>
  <si>
    <t>Refund of Medical Expenses - Ex- Gratia</t>
  </si>
  <si>
    <t>Leave Allowances</t>
  </si>
  <si>
    <t>Telephone Allowances</t>
  </si>
  <si>
    <t>Employer Contribution to Pension Schemes/Gratuity</t>
  </si>
  <si>
    <t>Internet Connections ( Internet Bandwidth, Website hosting)</t>
  </si>
  <si>
    <t>2210206</t>
  </si>
  <si>
    <t>Licencing fees for Communication (Unified Communiction- Fire Wall)</t>
  </si>
  <si>
    <t>Domestic Travel and Subsistence, and Other Transportation costs</t>
  </si>
  <si>
    <t xml:space="preserve">Advertising, Awareness and Publicity Campaigns </t>
  </si>
  <si>
    <t>Trainer Allowance</t>
  </si>
  <si>
    <t>National Celebrations /CAF/DEVOLUTION/ CASA</t>
  </si>
  <si>
    <t>2210902</t>
  </si>
  <si>
    <t>Buildings Insurance</t>
  </si>
  <si>
    <t>Fungicides, Insecticides and Sprays (Sanitisers, Fumigants, etc)</t>
  </si>
  <si>
    <t>Video Teleconferencing</t>
  </si>
  <si>
    <t>Purchase/Production of Photographic and Audio-Visual Materials</t>
  </si>
  <si>
    <t xml:space="preserve">Purchase of Uniforms and Clothing </t>
  </si>
  <si>
    <t>Purchase of Safety Gear ( masks, etc)</t>
  </si>
  <si>
    <t xml:space="preserve">Sanitary and Cleaning Materials, Supplies and Services </t>
  </si>
  <si>
    <t>Refined Fuels and Lubricants --Other</t>
  </si>
  <si>
    <t>Contracted  Cleaning Services</t>
  </si>
  <si>
    <t>Transport Costs and charges(Freight/Loading, clearing ans Shipping charges)</t>
  </si>
  <si>
    <t>Legal Dues/Fees, Arbitration and Compensation Payments</t>
  </si>
  <si>
    <t>Contracted Professional Services / strategic plan 2023-2028</t>
  </si>
  <si>
    <t>Temporary Committees Expenses/Ad hoc</t>
  </si>
  <si>
    <t>Binding of Records</t>
  </si>
  <si>
    <t xml:space="preserve">Ward Office Expenses </t>
  </si>
  <si>
    <t xml:space="preserve">Maintainance of Office Furniture and Equipment </t>
  </si>
  <si>
    <t xml:space="preserve">Maintenance of Buidings and Stations-Non-Residential </t>
  </si>
  <si>
    <t xml:space="preserve">Maintenance of Computers, Software and Networks </t>
  </si>
  <si>
    <t>Scholarships and Other Educational Benefits</t>
  </si>
  <si>
    <t>Kenya School of Government/ Soccat / CAF/ CPST/ICPAK</t>
  </si>
  <si>
    <t>Purchase of Motor Vehicles</t>
  </si>
  <si>
    <t xml:space="preserve">Purchase of Furniture and Fittings </t>
  </si>
  <si>
    <t>Store Pallets and Shelves</t>
  </si>
  <si>
    <t>Purchase of Kitchen Equipment/Items Cafeteria</t>
  </si>
  <si>
    <t>Purchase of Computers, Printers and Other IT Equipments</t>
  </si>
  <si>
    <t>Network Monitoring System /CCTV</t>
  </si>
  <si>
    <t>Audio-Visual Storage, Archival and back-up system</t>
  </si>
  <si>
    <t xml:space="preserve">Purchase of ICT Networking and Communication Equipment </t>
  </si>
  <si>
    <t>Purchase of Softwares (Corporate)</t>
  </si>
  <si>
    <t>TOTAL OPERATIONS &amp; MAINTENANCE</t>
  </si>
  <si>
    <t>TOTAL RECURRENT</t>
  </si>
  <si>
    <t>Mortgage and Car Loan Fund</t>
  </si>
  <si>
    <t>Motor Vehicle Reimbursement</t>
  </si>
  <si>
    <t>CONSTRUCTION OF NEW COUNTY ASSEMBLY CHAMBERS</t>
  </si>
  <si>
    <t>CONSTRUCTION OF SPEAKER'S RESIDENCE (Ongoing)</t>
  </si>
  <si>
    <t>REFURBISHMENT OF OFFICES (pending bill)</t>
  </si>
  <si>
    <t>CONSTRUCTION OF UNDERGROUND WATER RESERVOIR (pending bill)</t>
  </si>
  <si>
    <t>REFURBISHMENT OF OLD CHAMBERS (pending bill)</t>
  </si>
  <si>
    <t>CONSTRUCTION  OF WARD OFFICES</t>
  </si>
  <si>
    <t>INSTALLATION OF ALTERNATIVE POWER SUPPLY SYSTEM</t>
  </si>
  <si>
    <t xml:space="preserve">TOTAL DEVELOPMENT </t>
  </si>
  <si>
    <t xml:space="preserve">GRAND TOTAL </t>
  </si>
  <si>
    <t>APPROVED REVISED BUDGET 2022/2023</t>
  </si>
  <si>
    <t>PROPOSED BUDGET 2023/2024</t>
  </si>
  <si>
    <t>Wages for Temporary Employees - Elected</t>
  </si>
  <si>
    <t>Gratuity/Pension</t>
  </si>
  <si>
    <t>Office  of the Speaker</t>
  </si>
  <si>
    <t>Total O&amp;M Budget for Office of the Speaker</t>
  </si>
  <si>
    <t>Legislative, Oversight and Representation Services</t>
  </si>
  <si>
    <t>public participation</t>
  </si>
  <si>
    <t>Remuneration of instructiors and contract based training services</t>
  </si>
  <si>
    <t>National Celebrations/KICOSCA Games</t>
  </si>
  <si>
    <t>Ward Office Expenses</t>
  </si>
  <si>
    <t xml:space="preserve">Purchase of Uniforms and Clothing - Staff </t>
  </si>
  <si>
    <t>Purchase of Furniture and Fittings</t>
  </si>
  <si>
    <t>Total O&amp;M Budget for Legislative, Oversight and Representation Services</t>
  </si>
  <si>
    <t>County Assembly Service</t>
  </si>
  <si>
    <t>Licencing fees for Communication</t>
  </si>
  <si>
    <t>Education and Library supplies</t>
  </si>
  <si>
    <t>Purchase of Furniture and Fittings (Cafeteria and New Offices)</t>
  </si>
  <si>
    <t>Purchase of ICT Networking and Communication Equipment (Inter coms)</t>
  </si>
  <si>
    <t>Domestic Loans to Individuals and Households</t>
  </si>
  <si>
    <t>Car loans to Public Servants</t>
  </si>
  <si>
    <t>Car Reimbursment</t>
  </si>
  <si>
    <t>Intelligent power stabilizer</t>
  </si>
  <si>
    <t>Store pallets and shelves</t>
  </si>
  <si>
    <t>Purchase and Installation of Fire extinguishers</t>
  </si>
  <si>
    <t>Purchase of ICT Networking and Communication Equipment ( Structured Cabling &amp; Installation of Virtual Communication System)</t>
  </si>
  <si>
    <t>Audio-Visual Storage, Archival and Back-up System</t>
  </si>
  <si>
    <t>Purchase of Software (Corporate)</t>
  </si>
  <si>
    <t>Total O&amp;M Budget for County Assembly Service</t>
  </si>
  <si>
    <t>Total O&amp;M Budget for County Assembly</t>
  </si>
  <si>
    <t>Total Recurrent Budget for County Assembly Service</t>
  </si>
  <si>
    <t>RECURRENT TOTAL</t>
  </si>
  <si>
    <t>Refurbishment of current Assembly chambers</t>
  </si>
  <si>
    <t>Construction of Ward Offices</t>
  </si>
  <si>
    <t>Construction of Main Administration Block  at the Headquarters (On-going)</t>
  </si>
  <si>
    <t>Construction of New County Assembly Chambers (Multi-year)</t>
  </si>
  <si>
    <t>Construction of Speaker's Residence</t>
  </si>
  <si>
    <t>Construction of Underground Water Reservoir</t>
  </si>
  <si>
    <t>Refurbishment of Offices</t>
  </si>
  <si>
    <t>DEVELOPMENT TOTAL</t>
  </si>
  <si>
    <t>Total Budget for County Assembly Public Service Board</t>
  </si>
  <si>
    <t>2022/2023</t>
  </si>
  <si>
    <t>Office of the Speaker</t>
  </si>
  <si>
    <t>County Assembly Public Service Board</t>
  </si>
  <si>
    <t xml:space="preserve">County Assembly Service </t>
  </si>
  <si>
    <t>No. 2</t>
  </si>
  <si>
    <t>Kisii County Supplementary Appropriation</t>
  </si>
  <si>
    <t>Vote No.</t>
  </si>
  <si>
    <t>Service or purpose</t>
  </si>
  <si>
    <t xml:space="preserve">Supply </t>
  </si>
  <si>
    <t>Appropriations</t>
  </si>
  <si>
    <t>KSh.</t>
  </si>
  <si>
    <t>Recurrent expenditure increases</t>
  </si>
  <si>
    <t>R5212000000</t>
  </si>
  <si>
    <r>
      <rPr>
        <sz val="10"/>
        <color rgb="FF000000"/>
        <rFont val="Arial"/>
        <family val="2"/>
      </rPr>
      <t>The amount required in the year ending 30th June, 2021, for salaries and Expenses of the County Executive. The estimate also includes general administration and planning services and Public Service Board</t>
    </r>
    <r>
      <rPr>
        <b/>
        <sz val="10"/>
        <color rgb="FF000000"/>
        <rFont val="Arial"/>
        <family val="2"/>
      </rPr>
      <t>……………………………………</t>
    </r>
  </si>
  <si>
    <t>R5214000000</t>
  </si>
  <si>
    <r>
      <rPr>
        <sz val="10"/>
        <color rgb="FF000000"/>
        <rFont val="Arial"/>
        <family val="2"/>
      </rPr>
      <t>The amount required in the year ending 30th June, 2021, for the salaries and expenses of the Department of Finance and Economic Planning; Central Planning Unit and Strategy Delivery and Project Management</t>
    </r>
    <r>
      <rPr>
        <b/>
        <sz val="10"/>
        <color rgb="FF000000"/>
        <rFont val="Arial"/>
        <family val="2"/>
      </rPr>
      <t xml:space="preserve">…………………………………… </t>
    </r>
  </si>
  <si>
    <t>R5215000000</t>
  </si>
  <si>
    <r>
      <rPr>
        <sz val="10"/>
        <color rgb="FF000000"/>
        <rFont val="Arial"/>
        <family val="2"/>
      </rPr>
      <t>The amount required in the year ending 30th June, 2021, for salaries and expenses for the Department of Public works, Transport and Housing, including general administration and planning, roads, transport services, estates management, housing development and Rent Restriction Tribunal</t>
    </r>
    <r>
      <rPr>
        <b/>
        <sz val="10"/>
        <color rgb="FF000000"/>
        <rFont val="Arial"/>
        <family val="2"/>
      </rPr>
      <t>………………………………………………..</t>
    </r>
  </si>
  <si>
    <t>R5218000000</t>
  </si>
  <si>
    <r>
      <rPr>
        <sz val="10"/>
        <color rgb="FF000000"/>
        <rFont val="Arial"/>
        <family val="2"/>
      </rPr>
      <t>The amount required in the year ending 30th June, 2021, for salaries and expenses of the Department of Agriculture including general administration and planning, regulatory management of inputs and outputs in agriculture, promotion of agriculture and facilitation and supply of agriculture extension Services and extension research, management for agriculture sector, monitoring and management of Food</t>
    </r>
    <r>
      <rPr>
        <b/>
        <sz val="10"/>
        <color rgb="FF000000"/>
        <rFont val="Arial"/>
        <family val="2"/>
      </rPr>
      <t>……………………………………</t>
    </r>
  </si>
  <si>
    <t>R5217000000</t>
  </si>
  <si>
    <r>
      <rPr>
        <sz val="10"/>
        <color rgb="FF000000"/>
        <rFont val="Arial"/>
        <family val="2"/>
      </rPr>
      <t>The amount required in the year ending 30th June, 2021, for Salaries and expenses for the Department of Education Youth Affairs and Social Development including general administration, ECDE Salaries and planning, early childhood education, schools for the handicapped, and children services</t>
    </r>
    <r>
      <rPr>
        <b/>
        <sz val="10"/>
        <color rgb="FF000000"/>
        <rFont val="Arial"/>
        <family val="2"/>
      </rPr>
      <t>…………</t>
    </r>
  </si>
  <si>
    <t>R5220000000</t>
  </si>
  <si>
    <r>
      <rPr>
        <sz val="10"/>
        <color rgb="FF000000"/>
        <rFont val="Arial"/>
        <family val="2"/>
      </rPr>
      <t>The amount required in the year ending 30th June, 2021, for salaries and expenses for the Department of culture and social services regulations including betting and casinos, racing, cultural activities, liquor cinemas, video show and hiring, public amenities, library, museum and sports</t>
    </r>
    <r>
      <rPr>
        <b/>
        <sz val="10"/>
        <color rgb="FF000000"/>
        <rFont val="Arial"/>
        <family val="2"/>
      </rPr>
      <t>…………….…………………………………..</t>
    </r>
  </si>
  <si>
    <t>R5221000000</t>
  </si>
  <si>
    <r>
      <rPr>
        <sz val="10"/>
        <color rgb="FF000000"/>
        <rFont val="Arial"/>
        <family val="2"/>
      </rPr>
      <t>The amount required in the year ending 30th June, 2021, for salaries and expenses for the Department of physical planning and urban development, for capital expenditure including general administration and planning, land survey and mapping, boundaries and fencing, energy, electricity and urban development</t>
    </r>
    <r>
      <rPr>
        <b/>
        <sz val="10"/>
        <color rgb="FF000000"/>
        <rFont val="Arial"/>
        <family val="2"/>
      </rPr>
      <t>………..……….</t>
    </r>
  </si>
  <si>
    <t>Development expenditure increases</t>
  </si>
  <si>
    <t>D5212000000</t>
  </si>
  <si>
    <r>
      <rPr>
        <sz val="10"/>
        <color rgb="FF000000"/>
        <rFont val="Arial"/>
        <family val="2"/>
      </rPr>
      <t>The amount required in the year ending 30th June, 2021, for County Executive capital expenditure</t>
    </r>
    <r>
      <rPr>
        <b/>
        <sz val="10"/>
        <color rgb="FF000000"/>
        <rFont val="Arial"/>
        <family val="2"/>
      </rPr>
      <t>………………………………….</t>
    </r>
  </si>
  <si>
    <t>D5214000000</t>
  </si>
  <si>
    <t>The amount required in the year ending 30th June, 2021, for capital expenditure for the Department of Finance and Economic Planning; Central Planning Unit; and Strategy Delivery and Project Management……………………………</t>
  </si>
  <si>
    <t>D5215000000</t>
  </si>
  <si>
    <r>
      <rPr>
        <sz val="10"/>
        <color rgb="FF000000"/>
        <rFont val="Arial"/>
        <family val="2"/>
      </rPr>
      <t>The amount required in the year ending 30th June, 2021, for Department of Public works, Transport and Housing for capital expenditure including planning, roads, transport services, water management, estates management, housing development and Rent Restriction Tribunal</t>
    </r>
    <r>
      <rPr>
        <b/>
        <sz val="10"/>
        <color rgb="FF000000"/>
        <rFont val="Arial"/>
        <family val="2"/>
      </rPr>
      <t>……………………………………</t>
    </r>
  </si>
  <si>
    <t>D5218000000</t>
  </si>
  <si>
    <r>
      <rPr>
        <sz val="10"/>
        <color rgb="FF000000"/>
        <rFont val="Arial"/>
        <family val="2"/>
      </rPr>
      <t>The amount required in the year ending 30th June, 2021, for the Department of Agriculture Fisheries, Livestock, Cooperatives and Irrigation for capital expenditure</t>
    </r>
    <r>
      <rPr>
        <b/>
        <sz val="10"/>
        <color rgb="FF000000"/>
        <rFont val="Arial"/>
        <family val="2"/>
      </rPr>
      <t>……………………………………</t>
    </r>
  </si>
  <si>
    <t>D5219000000</t>
  </si>
  <si>
    <r>
      <rPr>
        <sz val="10"/>
        <color rgb="FF000000"/>
        <rFont val="Arial"/>
        <family val="2"/>
      </rPr>
      <t>The amount required in the year ending 30th June, 2021, for the Department of Environment and Natural resources for capital expenditure.</t>
    </r>
    <r>
      <rPr>
        <b/>
        <sz val="10"/>
        <color rgb="FF000000"/>
        <rFont val="Arial"/>
        <family val="2"/>
      </rPr>
      <t>……………………………</t>
    </r>
  </si>
  <si>
    <t>D5221000000</t>
  </si>
  <si>
    <r>
      <rPr>
        <sz val="10"/>
        <color rgb="FF000000"/>
        <rFont val="Arial"/>
        <family val="2"/>
      </rPr>
      <t>The amount required in the year ending 30</t>
    </r>
    <r>
      <rPr>
        <vertAlign val="superscript"/>
        <sz val="10"/>
        <color rgb="FF000000"/>
        <rFont val="Arial"/>
        <family val="2"/>
      </rPr>
      <t>th</t>
    </r>
    <r>
      <rPr>
        <sz val="10"/>
        <color rgb="FF000000"/>
        <rFont val="Arial"/>
        <family val="2"/>
      </rPr>
      <t xml:space="preserve"> June, 2021, for capital expenditures for the Department of Physical Planning and Urban Development for capital expenditure including planning, land survey and mapping, boundaries and fencing, energy, electricity and urban development…………..</t>
    </r>
  </si>
  <si>
    <t>D5220000000</t>
  </si>
  <si>
    <r>
      <rPr>
        <sz val="10"/>
        <color rgb="FF000000"/>
        <rFont val="Arial"/>
        <family val="2"/>
      </rPr>
      <t>The amount required in the year ending 30th June, 2021, for capital expenditures of the Department of Culture and Social Services regulations including betting and casinos, racing, cultural activities, liquor cinemas, video show and hiring, public amenities, library, museum and sport</t>
    </r>
    <r>
      <rPr>
        <b/>
        <sz val="10"/>
        <color rgb="FF000000"/>
        <rFont val="Arial"/>
        <family val="2"/>
      </rPr>
      <t>..................</t>
    </r>
  </si>
  <si>
    <t>D5213000000</t>
  </si>
  <si>
    <r>
      <rPr>
        <sz val="10"/>
        <color rgb="FF000000"/>
        <rFont val="Arial"/>
        <family val="2"/>
      </rPr>
      <t>The amount required in the year ending 30th June, 2021, for Administration, Corporate Services and Stakeholder Management for capital expenditure</t>
    </r>
    <r>
      <rPr>
        <b/>
        <sz val="10"/>
        <color rgb="FF000000"/>
        <rFont val="Arial"/>
        <family val="2"/>
      </rPr>
      <t>...................</t>
    </r>
  </si>
  <si>
    <t>D5217000000</t>
  </si>
  <si>
    <t>The amount required in the year ending 30th June, 2021, for capital expenditures of the Department of Education, Youth Affairs and Social Development…………………………...</t>
  </si>
  <si>
    <t>D5223000000</t>
  </si>
  <si>
    <r>
      <rPr>
        <sz val="10"/>
        <color rgb="FF000000"/>
        <rFont val="Arial"/>
        <family val="2"/>
      </rPr>
      <t>The amount required in the year ending 30th June, 2021, for Capital expenditures for the Kisii Municipality, Urban  Area, including general administration &amp; planning urban development, land survey and mapping, boundaries and fencing, energy, electricity and urban development.</t>
    </r>
    <r>
      <rPr>
        <b/>
        <sz val="10"/>
        <color rgb="FF000000"/>
        <rFont val="Arial"/>
        <family val="2"/>
      </rPr>
      <t xml:space="preserve"> .......................</t>
    </r>
  </si>
  <si>
    <t>Recurrent expenditure decreases</t>
  </si>
  <si>
    <t>R5211000000</t>
  </si>
  <si>
    <r>
      <rPr>
        <sz val="10"/>
        <color rgb="FF000000"/>
        <rFont val="Arial"/>
        <family val="2"/>
      </rPr>
      <t>The amount required in the year ending 30th June, 2021, for salaries and expenses of the County Assembly administration, and County Assembly Including Office of the Speaker</t>
    </r>
    <r>
      <rPr>
        <b/>
        <sz val="10"/>
        <color rgb="FF000000"/>
        <rFont val="Arial"/>
        <family val="2"/>
      </rPr>
      <t>……………………………………</t>
    </r>
  </si>
  <si>
    <t>R5213000000</t>
  </si>
  <si>
    <t>The amount of money required in the year ending 30th June, 2021, for salaries and expenses for Administration and Stakeholder Management…………………..</t>
  </si>
  <si>
    <t>R5216000000</t>
  </si>
  <si>
    <r>
      <rPr>
        <sz val="10"/>
        <color rgb="FF000000"/>
        <rFont val="Arial"/>
        <family val="2"/>
      </rPr>
      <t>The amount required in the year ending 30th June, 2021, for salaries and expenses for County Health Services, including general administration and planning, curative health, health training and Kisii Teaching and Referral Hospital Medical supplies and grants.</t>
    </r>
    <r>
      <rPr>
        <b/>
        <sz val="10"/>
        <color rgb="FF000000"/>
        <rFont val="Arial"/>
        <family val="2"/>
      </rPr>
      <t>……………………………………</t>
    </r>
  </si>
  <si>
    <t>R5219000000</t>
  </si>
  <si>
    <r>
      <rPr>
        <sz val="10"/>
        <color rgb="FF000000"/>
        <rFont val="Arial"/>
        <family val="2"/>
      </rPr>
      <t>The amount required in the year ending 30th June, 2021, for salaries and expenses for the Department of Energy, Water, Environment and Natural Resources including general administration and planning, and environmental management and protection</t>
    </r>
    <r>
      <rPr>
        <b/>
        <sz val="10"/>
        <color rgb="FF000000"/>
        <rFont val="Arial"/>
        <family val="2"/>
      </rPr>
      <t>………………………………….</t>
    </r>
  </si>
  <si>
    <t>R5222000000</t>
  </si>
  <si>
    <r>
      <rPr>
        <sz val="10"/>
        <color rgb="FF000000"/>
        <rFont val="Arial"/>
        <family val="2"/>
      </rPr>
      <t>The amount required in the year ending 30th June, 2021, for the Department of Trade Development, and Regulations for expenditure including market development, licensing, and fair trade Practices and local tourism.</t>
    </r>
    <r>
      <rPr>
        <b/>
        <sz val="10"/>
        <color rgb="FF000000"/>
        <rFont val="Arial"/>
        <family val="2"/>
      </rPr>
      <t xml:space="preserve"> ……………………………………….</t>
    </r>
  </si>
  <si>
    <t>R5223000000</t>
  </si>
  <si>
    <r>
      <rPr>
        <sz val="10"/>
        <color rgb="FF000000"/>
        <rFont val="Arial"/>
        <family val="2"/>
      </rPr>
      <t>The amount required in the year ending 30th June, 2021, for salaries and expenses for the Kisii Municipality, Urban  Area, including general administration &amp; planning urban development, land survey and mapping, boundaries and fencing, energy, electricity and urban development.</t>
    </r>
    <r>
      <rPr>
        <b/>
        <sz val="10"/>
        <color rgb="FF000000"/>
        <rFont val="Arial"/>
        <family val="2"/>
      </rPr>
      <t xml:space="preserve"> ..............................</t>
    </r>
  </si>
  <si>
    <t>Development expenditure decreases</t>
  </si>
  <si>
    <t>D5211000000</t>
  </si>
  <si>
    <t>The amount required in the year ending 30th June, 2021, Capital expenditure of the County Assembly including Office of the speaker, and County Assembly administration, and Planning………………</t>
  </si>
  <si>
    <t>D5216000000</t>
  </si>
  <si>
    <r>
      <rPr>
        <sz val="10"/>
        <color rgb="FF000000"/>
        <rFont val="Arial"/>
        <family val="2"/>
      </rPr>
      <t>The amount required in the year ending 30th June, 2021, for the County Health Services for capital expenditure.</t>
    </r>
    <r>
      <rPr>
        <b/>
        <sz val="10"/>
        <color rgb="FF000000"/>
        <rFont val="Arial"/>
        <family val="2"/>
      </rPr>
      <t>……………………………………</t>
    </r>
  </si>
  <si>
    <t>D5222000000</t>
  </si>
  <si>
    <r>
      <rPr>
        <sz val="10"/>
        <color rgb="FF000000"/>
        <rFont val="Arial"/>
        <family val="2"/>
      </rPr>
      <t>The amount required in the year ending 30th June, 2021, for the Department of Trade Development, and Regulations for expenditure including market development, licensing, fair trade practices, local tourism and co-operatives</t>
    </r>
    <r>
      <rPr>
        <b/>
        <sz val="10"/>
        <color rgb="FF000000"/>
        <rFont val="Arial"/>
        <family val="2"/>
      </rPr>
      <t>……………………………</t>
    </r>
  </si>
  <si>
    <t>Sub Total…………………………</t>
  </si>
  <si>
    <t>Grand Total...........................................</t>
  </si>
  <si>
    <t xml:space="preserve">CHART OF ACCOUNTS </t>
  </si>
  <si>
    <t>APPROVED  BUDGET 2023-2024</t>
  </si>
  <si>
    <t xml:space="preserve"> BUDGET 2023/2024</t>
  </si>
  <si>
    <t>APPROVED</t>
  </si>
  <si>
    <t>County Assembly (Legislative and Oversight Services)</t>
  </si>
  <si>
    <t>Licencing Fees for Communication</t>
  </si>
  <si>
    <t>Public Participation</t>
  </si>
  <si>
    <t>National Celebrations/CASA Games/CAF</t>
  </si>
  <si>
    <t>Trasport Costs and charges(Freight/Loading, clearing ans Shipping charges)</t>
  </si>
  <si>
    <t>Legal Fees</t>
  </si>
  <si>
    <t>Total O&amp;M  Budget - County Assembly</t>
  </si>
  <si>
    <t xml:space="preserve">  Administration (Assembly Service)</t>
  </si>
  <si>
    <t>Transport/Commuter Allowances</t>
  </si>
  <si>
    <t>Car Maintenance Allowance</t>
  </si>
  <si>
    <t>Other Allowances (disability guide, non-practicing, extraneous)</t>
  </si>
  <si>
    <t>Refund of Medical Expenses - Ex-Gratia</t>
  </si>
  <si>
    <t>Employer Contribution to Pension Schemes</t>
  </si>
  <si>
    <t>Training Expense (CPST/SOCCAT/CAF/ICPAK)</t>
  </si>
  <si>
    <t>Fungicides,Insectcides and Sprays</t>
  </si>
  <si>
    <t xml:space="preserve">Purchase of Safety Gear </t>
  </si>
  <si>
    <t>Contracted HRM Services</t>
  </si>
  <si>
    <t>Contracted Proffesional Services (Strategic Plan 2023-2028, Policies etc)</t>
  </si>
  <si>
    <t>Maintenance of Buidings and Stations-Non-Residential</t>
  </si>
  <si>
    <t>Remittances to Echeque Fines</t>
  </si>
  <si>
    <t>Purchase of Kitchen Equipment/Appliances (Cafeteria)</t>
  </si>
  <si>
    <t>Purchase Computers, Printers and Other IT Equipments</t>
  </si>
  <si>
    <t>Purchase and fitting of Store Pellets and Shelves</t>
  </si>
  <si>
    <t>Network Monitoring System</t>
  </si>
  <si>
    <t>Purchase of Software (Asset Management System)</t>
  </si>
  <si>
    <t>Total O &amp; M Budget-Administration</t>
  </si>
  <si>
    <t>Total Recurrent Budget  -  Administration</t>
  </si>
  <si>
    <t>TOTAL RECURRENT BUDGET</t>
  </si>
  <si>
    <t>Refurbishment of the Current Assembly Chambers</t>
  </si>
  <si>
    <t>Installation of alternative power supply system</t>
  </si>
  <si>
    <t>TOTAL BUDGET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</si>
</sst>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0">
    <numFmt numFmtId="164" formatCode="_(* #,##0_);_(* \(#,##0\);_(* &quot;-&quot;??_);_(@_)"/>
    <numFmt numFmtId="165" formatCode="_(* #,##0.00_);_(* \(#,##0.00\);_(* &quot;-&quot;??_);_(@_)"/>
    <numFmt numFmtId="166" formatCode="&quot;$&quot;#,##0.00"/>
    <numFmt numFmtId="167" formatCode="_-* #,##0_-;\-* #,##0_-;_-* &quot;-&quot;??_-;_-@"/>
    <numFmt numFmtId="168" formatCode="_-* #,##0.000_-;\-* #,##0.000_-;_-* &quot;-&quot;??.000_-;_-@"/>
    <numFmt numFmtId="169" formatCode="_(* #,##0.000_);_(* \(#,##0.000\);_(* &quot;-&quot;??_);_(@_)"/>
    <numFmt numFmtId="170" formatCode="_(* #,##0.00_);_(* \(#,##0.00\);_(* &quot;-&quot;??.00_);_(@_)"/>
    <numFmt numFmtId="171" formatCode="_-* #,##0.00_-;\-* #,##0.00_-;_-* &quot;-&quot;??_-;_-@"/>
    <numFmt numFmtId="172" formatCode="_-* #,##0.0000_-;\-* #,##0.0000_-;_-* &quot;-&quot;??_-;_-@"/>
    <numFmt numFmtId="173" formatCode="0.0"/>
  </numFmts>
  <fonts count="75">
    <font>
      <sz val="11"/>
      <color theme="1"/>
      <name val="Calibri"/>
      <scheme val="minor"/>
    </font>
    <font>
      <b/>
      <sz val="11"/>
      <color theme="1"/>
      <name val="Calibri"/>
      <family val="2"/>
    </font>
    <font>
      <sz val="11"/>
      <color theme="1"/>
      <name val="Calibri"/>
      <family val="2"/>
    </font>
    <font>
      <sz val="11"/>
      <name val="Calibri"/>
      <family val="2"/>
    </font>
    <font>
      <b/>
      <sz val="13"/>
      <color theme="1"/>
      <name val="Calibri"/>
      <family val="2"/>
    </font>
    <font>
      <b/>
      <sz val="12"/>
      <color theme="1"/>
      <name val="Times New Roman"/>
      <family val="1"/>
    </font>
    <font>
      <sz val="12"/>
      <color theme="1"/>
      <name val="Times New Roman"/>
      <family val="1"/>
    </font>
    <font>
      <sz val="12"/>
      <color rgb="FFFF0000"/>
      <name val="Times New Roman"/>
      <family val="1"/>
    </font>
    <font>
      <b/>
      <sz val="18"/>
      <color theme="1"/>
      <name val="Times New Roman"/>
      <family val="1"/>
    </font>
    <font>
      <b/>
      <sz val="14"/>
      <color theme="1"/>
      <name val="Times New Roman"/>
      <family val="1"/>
    </font>
    <font>
      <b/>
      <sz val="36"/>
      <color theme="1"/>
      <name val="Times New Roman"/>
      <family val="1"/>
    </font>
    <font>
      <b/>
      <sz val="16"/>
      <color theme="1"/>
      <name val="Times New Roman"/>
      <family val="1"/>
    </font>
    <font>
      <sz val="16"/>
      <color theme="1"/>
      <name val="Times New Roman"/>
      <family val="1"/>
    </font>
    <font>
      <sz val="13"/>
      <color rgb="FF000000"/>
      <name val="&quot;Times New Roman&quot;"/>
    </font>
    <font>
      <sz val="15"/>
      <color rgb="FF000000"/>
      <name val="&quot;Times New Roman&quot;"/>
    </font>
    <font>
      <sz val="14"/>
      <color rgb="FF000000"/>
      <name val="&quot;Times New Roman&quot;"/>
    </font>
    <font>
      <sz val="16"/>
      <color theme="1"/>
      <name val="Calibri"/>
      <family val="2"/>
    </font>
    <font>
      <sz val="12"/>
      <color theme="1"/>
      <name val="Calibri"/>
      <family val="2"/>
      <scheme val="minor"/>
    </font>
    <font>
      <b/>
      <sz val="11"/>
      <color theme="1"/>
      <name val="Times New Roman"/>
      <family val="1"/>
    </font>
    <font>
      <sz val="11"/>
      <color theme="1"/>
      <name val="&quot;Times New Roman&quot;"/>
    </font>
    <font>
      <b/>
      <sz val="11"/>
      <color theme="1"/>
      <name val="&quot;Times New Roman&quot;"/>
    </font>
    <font>
      <sz val="11"/>
      <color theme="1"/>
      <name val="Calibri"/>
      <family val="2"/>
      <scheme val="minor"/>
    </font>
    <font>
      <b/>
      <sz val="10"/>
      <color theme="1"/>
      <name val="Times New Roman"/>
      <family val="1"/>
    </font>
    <font>
      <b/>
      <sz val="12"/>
      <color rgb="FFFF0000"/>
      <name val="Times New Roman"/>
      <family val="1"/>
    </font>
    <font>
      <sz val="12"/>
      <color rgb="FF000000"/>
      <name val="Times New Roman"/>
      <family val="1"/>
    </font>
    <font>
      <sz val="12"/>
      <color rgb="FF1F1F1F"/>
      <name val="Times New Roman"/>
      <family val="1"/>
    </font>
    <font>
      <sz val="12"/>
      <color rgb="FF000000"/>
      <name val="&quot;Times New Roman&quot;"/>
    </font>
    <font>
      <b/>
      <sz val="12"/>
      <color rgb="FF000000"/>
      <name val="Times New Roman"/>
      <family val="1"/>
    </font>
    <font>
      <sz val="12"/>
      <color rgb="FF333333"/>
      <name val="Times New Roman"/>
      <family val="1"/>
    </font>
    <font>
      <sz val="12"/>
      <color theme="1"/>
      <name val="&quot;Times New Roman&quot;"/>
    </font>
    <font>
      <sz val="11"/>
      <color rgb="FF000000"/>
      <name val="Calibri"/>
      <family val="2"/>
    </font>
    <font>
      <sz val="12"/>
      <color theme="0"/>
      <name val="Times New Roman"/>
      <family val="1"/>
    </font>
    <font>
      <b/>
      <sz val="12"/>
      <color theme="0"/>
      <name val="Times New Roman"/>
      <family val="1"/>
    </font>
    <font>
      <b/>
      <sz val="12"/>
      <color rgb="FF000000"/>
      <name val="&quot;Times New Roman&quot;"/>
    </font>
    <font>
      <sz val="11"/>
      <color theme="0"/>
      <name val="Calibri"/>
      <family val="2"/>
    </font>
    <font>
      <sz val="11"/>
      <color theme="0"/>
      <name val="Times New Roman"/>
      <family val="1"/>
    </font>
    <font>
      <sz val="11"/>
      <color theme="1"/>
      <name val="Times New Roman"/>
      <family val="1"/>
    </font>
    <font>
      <sz val="11"/>
      <color rgb="FFFF0000"/>
      <name val="Calibri"/>
      <family val="2"/>
    </font>
    <font>
      <b/>
      <sz val="12"/>
      <color rgb="FFFFFF00"/>
      <name val="Times New Roman"/>
      <family val="1"/>
    </font>
    <font>
      <sz val="11"/>
      <color rgb="FFFFFF00"/>
      <name val="Calibri"/>
      <family val="2"/>
    </font>
    <font>
      <sz val="11"/>
      <color rgb="FF000000"/>
      <name val="Times New Roman"/>
      <family val="1"/>
    </font>
    <font>
      <sz val="11"/>
      <color rgb="FF993300"/>
      <name val="Calibri"/>
      <family val="2"/>
    </font>
    <font>
      <sz val="12"/>
      <color theme="1"/>
      <name val="Calibri"/>
      <family val="2"/>
    </font>
    <font>
      <sz val="10"/>
      <color theme="1"/>
      <name val="Times New Roman"/>
      <family val="1"/>
    </font>
    <font>
      <sz val="10"/>
      <color rgb="FF000000"/>
      <name val="Times New Roman"/>
      <family val="1"/>
    </font>
    <font>
      <b/>
      <sz val="10"/>
      <color rgb="FF000000"/>
      <name val="Times New Roman"/>
      <family val="1"/>
    </font>
    <font>
      <sz val="10"/>
      <color rgb="FF000000"/>
      <name val="Arial"/>
      <family val="2"/>
    </font>
    <font>
      <sz val="12"/>
      <color rgb="FF666666"/>
      <name val="Times New Roman"/>
      <family val="1"/>
    </font>
    <font>
      <sz val="11"/>
      <color rgb="FFFF0000"/>
      <name val="Calibri"/>
      <family val="2"/>
      <scheme val="minor"/>
    </font>
    <font>
      <sz val="11"/>
      <color rgb="FFFF0000"/>
      <name val="Times New Roman"/>
      <family val="1"/>
    </font>
    <font>
      <b/>
      <sz val="14"/>
      <color rgb="FF000000"/>
      <name val="&quot;Times New Roman&quot;"/>
    </font>
    <font>
      <b/>
      <sz val="11"/>
      <color rgb="FF000000"/>
      <name val="&quot;Times New Roman&quot;"/>
    </font>
    <font>
      <sz val="11"/>
      <color rgb="FF000000"/>
      <name val="&quot;Times New Roman&quot;"/>
    </font>
    <font>
      <sz val="11"/>
      <color rgb="FFFF0000"/>
      <name val="&quot;Times New Roman&quot;"/>
    </font>
    <font>
      <b/>
      <sz val="11"/>
      <color rgb="FFFF0000"/>
      <name val="&quot;Times New Roman&quot;"/>
    </font>
    <font>
      <sz val="10"/>
      <color theme="1"/>
      <name val="Calibri"/>
      <family val="2"/>
    </font>
    <font>
      <b/>
      <sz val="11"/>
      <color rgb="FFFFFF00"/>
      <name val="Calibri"/>
      <family val="2"/>
    </font>
    <font>
      <sz val="10"/>
      <color theme="1"/>
      <name val="Calibri"/>
      <family val="2"/>
      <scheme val="minor"/>
    </font>
    <font>
      <sz val="10"/>
      <color rgb="FFFF0000"/>
      <name val="Times New Roman"/>
      <family val="1"/>
    </font>
    <font>
      <b/>
      <sz val="10"/>
      <color theme="1"/>
      <name val="Calibri"/>
      <family val="2"/>
    </font>
    <font>
      <sz val="12"/>
      <color rgb="FFFF0000"/>
      <name val="&quot;Times New Roman&quot;"/>
    </font>
    <font>
      <b/>
      <sz val="11"/>
      <color rgb="FF000000"/>
      <name val="Calibri"/>
      <family val="2"/>
    </font>
    <font>
      <b/>
      <sz val="12"/>
      <color theme="1"/>
      <name val="Calibri"/>
      <family val="2"/>
    </font>
    <font>
      <b/>
      <sz val="12"/>
      <color rgb="FFFF0000"/>
      <name val="Calibri"/>
      <family val="2"/>
    </font>
    <font>
      <b/>
      <sz val="11"/>
      <color rgb="FF000000"/>
      <name val="Times New Roman"/>
      <family val="1"/>
    </font>
    <font>
      <b/>
      <i/>
      <sz val="11"/>
      <color rgb="FF000000"/>
      <name val="Times New Roman"/>
      <family val="1"/>
    </font>
    <font>
      <i/>
      <sz val="11"/>
      <color rgb="FF000000"/>
      <name val="Times New Roman"/>
      <family val="1"/>
    </font>
    <font>
      <b/>
      <sz val="10"/>
      <color rgb="FF000000"/>
      <name val="Arial"/>
      <family val="2"/>
    </font>
    <font>
      <b/>
      <sz val="11"/>
      <color rgb="FFFF0000"/>
      <name val="Times New Roman"/>
      <family val="1"/>
    </font>
    <font>
      <i/>
      <sz val="10"/>
      <color rgb="FF000000"/>
      <name val="Arial"/>
      <family val="2"/>
    </font>
    <font>
      <b/>
      <sz val="10"/>
      <color theme="1"/>
      <name val="Arial"/>
      <family val="2"/>
    </font>
    <font>
      <sz val="10"/>
      <color theme="1"/>
      <name val="Arial"/>
      <family val="2"/>
    </font>
    <font>
      <vertAlign val="superscript"/>
      <sz val="12"/>
      <color rgb="FF000000"/>
      <name val="Times New Roman"/>
      <family val="1"/>
    </font>
    <font>
      <vertAlign val="superscript"/>
      <sz val="10"/>
      <color rgb="FF000000"/>
      <name val="Arial"/>
      <family val="2"/>
    </font>
    <font>
      <b/>
      <sz val="11"/>
      <color theme="1"/>
      <name val="Calibri"/>
      <family val="2"/>
      <scheme val="minor"/>
    </font>
  </fonts>
  <fills count="34">
    <fill>
      <patternFill patternType="none"/>
    </fill>
    <fill>
      <patternFill patternType="gray125"/>
    </fill>
    <fill>
      <patternFill patternType="solid">
        <fgColor rgb="FFFFFF00"/>
        <bgColor rgb="FFFFFF00"/>
      </patternFill>
    </fill>
    <fill>
      <patternFill patternType="solid">
        <fgColor rgb="FFFFCC00"/>
        <bgColor rgb="FFFFCC00"/>
      </patternFill>
    </fill>
    <fill>
      <patternFill patternType="solid">
        <fgColor rgb="FFCCFFFF"/>
        <bgColor rgb="FFCCFFFF"/>
      </patternFill>
    </fill>
    <fill>
      <patternFill patternType="solid">
        <fgColor rgb="FF969696"/>
        <bgColor rgb="FF969696"/>
      </patternFill>
    </fill>
    <fill>
      <patternFill patternType="solid">
        <fgColor theme="0"/>
        <bgColor theme="0"/>
      </patternFill>
    </fill>
    <fill>
      <patternFill patternType="solid">
        <fgColor rgb="FFC0C0C0"/>
        <bgColor rgb="FFC0C0C0"/>
      </patternFill>
    </fill>
    <fill>
      <patternFill patternType="solid">
        <fgColor rgb="FFFFFFFF"/>
        <bgColor rgb="FFFFFFFF"/>
      </patternFill>
    </fill>
    <fill>
      <patternFill patternType="solid">
        <fgColor rgb="FF99CC00"/>
        <bgColor rgb="FF99CC00"/>
      </patternFill>
    </fill>
    <fill>
      <patternFill patternType="solid">
        <fgColor rgb="FF00CCFF"/>
        <bgColor rgb="FF00CCFF"/>
      </patternFill>
    </fill>
    <fill>
      <patternFill patternType="solid">
        <fgColor rgb="FF999999"/>
        <bgColor rgb="FF999999"/>
      </patternFill>
    </fill>
    <fill>
      <patternFill patternType="solid">
        <fgColor theme="7"/>
        <bgColor theme="7"/>
      </patternFill>
    </fill>
    <fill>
      <patternFill patternType="solid">
        <fgColor rgb="FFA5A5A5"/>
        <bgColor rgb="FFA5A5A5"/>
      </patternFill>
    </fill>
    <fill>
      <patternFill patternType="solid">
        <fgColor theme="9"/>
        <bgColor theme="9"/>
      </patternFill>
    </fill>
    <fill>
      <patternFill patternType="solid">
        <fgColor rgb="FF6D9EEB"/>
        <bgColor rgb="FF6D9EEB"/>
      </patternFill>
    </fill>
    <fill>
      <patternFill patternType="solid">
        <fgColor rgb="FF93C47D"/>
        <bgColor rgb="FF93C47D"/>
      </patternFill>
    </fill>
    <fill>
      <patternFill patternType="solid">
        <fgColor rgb="FF6AA84F"/>
        <bgColor rgb="FF6AA84F"/>
      </patternFill>
    </fill>
    <fill>
      <patternFill patternType="solid">
        <fgColor rgb="FF008000"/>
        <bgColor rgb="FF008000"/>
      </patternFill>
    </fill>
    <fill>
      <patternFill patternType="solid">
        <fgColor rgb="FFBFBFBF"/>
        <bgColor rgb="FFBFBFBF"/>
      </patternFill>
    </fill>
    <fill>
      <patternFill patternType="solid">
        <fgColor theme="6"/>
        <bgColor theme="6"/>
      </patternFill>
    </fill>
    <fill>
      <patternFill patternType="solid">
        <fgColor rgb="FF666666"/>
        <bgColor rgb="FF666666"/>
      </patternFill>
    </fill>
    <fill>
      <patternFill patternType="solid">
        <fgColor rgb="FF808080"/>
        <bgColor rgb="FF808080"/>
      </patternFill>
    </fill>
    <fill>
      <patternFill patternType="solid">
        <fgColor rgb="FFD9D9D9"/>
        <bgColor rgb="FFD9D9D9"/>
      </patternFill>
    </fill>
    <fill>
      <patternFill patternType="solid">
        <fgColor rgb="FFCCCCCC"/>
        <bgColor rgb="FFCCCCCC"/>
      </patternFill>
    </fill>
    <fill>
      <patternFill patternType="solid">
        <fgColor rgb="FFF1C232"/>
        <bgColor rgb="FFF1C232"/>
      </patternFill>
    </fill>
    <fill>
      <patternFill patternType="solid">
        <fgColor rgb="FFFFCC99"/>
        <bgColor rgb="FFFFCC99"/>
      </patternFill>
    </fill>
    <fill>
      <patternFill patternType="solid">
        <fgColor rgb="FF000000"/>
        <bgColor rgb="FF000000"/>
      </patternFill>
    </fill>
    <fill>
      <patternFill patternType="solid">
        <fgColor rgb="FF99CCFF"/>
        <bgColor rgb="FF99CCFF"/>
      </patternFill>
    </fill>
    <fill>
      <patternFill patternType="solid">
        <fgColor theme="0" tint="-0.249977111117893"/>
        <bgColor theme="0"/>
      </patternFill>
    </fill>
    <fill>
      <patternFill patternType="solid">
        <fgColor rgb="FFFFC000"/>
        <bgColor theme="0"/>
      </patternFill>
    </fill>
    <fill>
      <patternFill patternType="solid">
        <fgColor theme="0" tint="-0.14999847407452621"/>
        <bgColor theme="0"/>
      </patternFill>
    </fill>
    <fill>
      <patternFill patternType="solid">
        <fgColor rgb="FFFFC000"/>
        <bgColor rgb="FF969696"/>
      </patternFill>
    </fill>
    <fill>
      <patternFill patternType="solid">
        <fgColor rgb="FFFFC000"/>
        <bgColor indexed="64"/>
      </patternFill>
    </fill>
  </fills>
  <borders count="60">
    <border>
      <left/>
      <right/>
      <top/>
      <bottom/>
      <diagonal/>
    </border>
    <border>
      <left style="medium">
        <color rgb="FF000000"/>
      </left>
      <right style="medium">
        <color rgb="FF000000"/>
      </right>
      <top style="medium">
        <color rgb="FF000000"/>
      </top>
      <bottom/>
      <diagonal/>
    </border>
    <border>
      <left style="medium">
        <color rgb="FF000000"/>
      </left>
      <right style="medium">
        <color rgb="FF000000"/>
      </right>
      <top/>
      <bottom style="medium">
        <color rgb="FF000000"/>
      </bottom>
      <diagonal/>
    </border>
    <border>
      <left/>
      <right style="medium">
        <color rgb="FF000000"/>
      </right>
      <top/>
      <bottom style="medium">
        <color rgb="FF000000"/>
      </bottom>
      <diagonal/>
    </border>
    <border>
      <left style="medium">
        <color rgb="FF000000"/>
      </left>
      <right style="medium">
        <color rgb="FF000000"/>
      </right>
      <top/>
      <bottom style="thick">
        <color rgb="FF000000"/>
      </bottom>
      <diagonal/>
    </border>
    <border>
      <left/>
      <right style="medium">
        <color rgb="FF000000"/>
      </right>
      <top/>
      <bottom style="thick">
        <color rgb="FF000000"/>
      </bottom>
      <diagonal/>
    </border>
    <border>
      <left style="medium">
        <color rgb="FF000000"/>
      </left>
      <right/>
      <top style="medium">
        <color rgb="FF000000"/>
      </top>
      <bottom/>
      <diagonal/>
    </border>
    <border>
      <left/>
      <right/>
      <top style="medium">
        <color rgb="FF000000"/>
      </top>
      <bottom/>
      <diagonal/>
    </border>
    <border>
      <left/>
      <right style="medium">
        <color rgb="FF000000"/>
      </right>
      <top style="medium">
        <color rgb="FF000000"/>
      </top>
      <bottom/>
      <diagonal/>
    </border>
    <border>
      <left style="medium">
        <color rgb="FF000000"/>
      </left>
      <right/>
      <top/>
      <bottom style="medium">
        <color rgb="FF000000"/>
      </bottom>
      <diagonal/>
    </border>
    <border>
      <left/>
      <right/>
      <top/>
      <bottom style="medium">
        <color rgb="FF000000"/>
      </bottom>
      <diagonal/>
    </border>
    <border>
      <left style="medium">
        <color rgb="FF000000"/>
      </left>
      <right style="medium">
        <color rgb="FF000000"/>
      </right>
      <top/>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style="thin">
        <color rgb="FF000000"/>
      </left>
      <right style="thin">
        <color rgb="FF000000"/>
      </right>
      <top/>
      <bottom style="thin">
        <color rgb="FF000000"/>
      </bottom>
      <diagonal/>
    </border>
    <border>
      <left/>
      <right/>
      <top/>
      <bottom style="thin">
        <color rgb="FF000000"/>
      </bottom>
      <diagonal/>
    </border>
    <border>
      <left style="thin">
        <color rgb="FF000000"/>
      </left>
      <right/>
      <top/>
      <bottom/>
      <diagonal/>
    </border>
    <border>
      <left style="thin">
        <color rgb="FF000000"/>
      </left>
      <right style="thin">
        <color rgb="FF000000"/>
      </right>
      <top/>
      <bottom/>
      <diagonal/>
    </border>
    <border>
      <left/>
      <right style="thin">
        <color rgb="FF000000"/>
      </right>
      <top/>
      <bottom style="thin">
        <color rgb="FF000000"/>
      </bottom>
      <diagonal/>
    </border>
    <border>
      <left style="thin">
        <color rgb="FF000000"/>
      </left>
      <right/>
      <top/>
      <bottom style="thin">
        <color rgb="FF000000"/>
      </bottom>
      <diagonal/>
    </border>
    <border>
      <left/>
      <right/>
      <top/>
      <bottom/>
      <diagonal/>
    </border>
    <border>
      <left style="thin">
        <color rgb="FF000000"/>
      </left>
      <right style="thin">
        <color rgb="FF000000"/>
      </right>
      <top/>
      <bottom style="thin">
        <color rgb="FF000000"/>
      </bottom>
      <diagonal/>
    </border>
    <border>
      <left style="thin">
        <color rgb="FF000000"/>
      </left>
      <right style="thin">
        <color rgb="FF000000"/>
      </right>
      <top style="thin">
        <color rgb="FF000000"/>
      </top>
      <bottom/>
      <diagonal/>
    </border>
    <border>
      <left style="thin">
        <color rgb="FF000000"/>
      </left>
      <right/>
      <top/>
      <bottom/>
      <diagonal/>
    </border>
    <border>
      <left/>
      <right/>
      <top style="thin">
        <color rgb="FF000000"/>
      </top>
      <bottom style="thin">
        <color rgb="FF000000"/>
      </bottom>
      <diagonal/>
    </border>
    <border>
      <left style="thin">
        <color rgb="FF000000"/>
      </left>
      <right/>
      <top style="thin">
        <color rgb="FF000000"/>
      </top>
      <bottom/>
      <diagonal/>
    </border>
    <border>
      <left/>
      <right/>
      <top style="thin">
        <color rgb="FF000000"/>
      </top>
      <bottom/>
      <diagonal/>
    </border>
    <border>
      <left style="thin">
        <color rgb="FF000000"/>
      </left>
      <right/>
      <top/>
      <bottom style="thin">
        <color rgb="FF000000"/>
      </bottom>
      <diagonal/>
    </border>
    <border>
      <left/>
      <right/>
      <top/>
      <bottom style="thin">
        <color rgb="FF000000"/>
      </bottom>
      <diagonal/>
    </border>
    <border>
      <left style="thin">
        <color rgb="FF000000"/>
      </left>
      <right style="thin">
        <color rgb="FF000000"/>
      </right>
      <top style="thin">
        <color rgb="FF000000"/>
      </top>
      <bottom/>
      <diagonal/>
    </border>
    <border>
      <left/>
      <right style="thin">
        <color rgb="FF000000"/>
      </right>
      <top style="thin">
        <color rgb="FF000000"/>
      </top>
      <bottom style="thin">
        <color rgb="FF000000"/>
      </bottom>
      <diagonal/>
    </border>
    <border>
      <left style="thin">
        <color rgb="FF000000"/>
      </left>
      <right/>
      <top style="thin">
        <color rgb="FF000000"/>
      </top>
      <bottom/>
      <diagonal/>
    </border>
    <border>
      <left/>
      <right/>
      <top style="thin">
        <color rgb="FF000000"/>
      </top>
      <bottom/>
      <diagonal/>
    </border>
    <border>
      <left/>
      <right/>
      <top style="thin">
        <color rgb="FF000000"/>
      </top>
      <bottom/>
      <diagonal/>
    </border>
    <border>
      <left style="thin">
        <color rgb="FF000000"/>
      </left>
      <right/>
      <top style="thin">
        <color rgb="FF000000"/>
      </top>
      <bottom/>
      <diagonal/>
    </border>
    <border>
      <left/>
      <right/>
      <top style="thin">
        <color rgb="FF000000"/>
      </top>
      <bottom/>
      <diagonal/>
    </border>
    <border>
      <left/>
      <right/>
      <top/>
      <bottom/>
      <diagonal/>
    </border>
    <border>
      <left style="thin">
        <color rgb="FFC0C0C0"/>
      </left>
      <right style="thin">
        <color rgb="FFC0C0C0"/>
      </right>
      <top style="thin">
        <color rgb="FFC0C0C0"/>
      </top>
      <bottom style="thin">
        <color rgb="FFC0C0C0"/>
      </bottom>
      <diagonal/>
    </border>
    <border>
      <left style="thin">
        <color rgb="FF000000"/>
      </left>
      <right/>
      <top style="thin">
        <color rgb="FF000000"/>
      </top>
      <bottom/>
      <diagonal/>
    </border>
    <border>
      <left/>
      <right/>
      <top style="thin">
        <color rgb="FF000000"/>
      </top>
      <bottom/>
      <diagonal/>
    </border>
    <border>
      <left style="thin">
        <color rgb="FF000000"/>
      </left>
      <right/>
      <top/>
      <bottom style="thin">
        <color rgb="FF000000"/>
      </bottom>
      <diagonal/>
    </border>
    <border>
      <left/>
      <right/>
      <top/>
      <bottom style="thin">
        <color rgb="FF000000"/>
      </bottom>
      <diagonal/>
    </border>
    <border>
      <left/>
      <right style="thin">
        <color rgb="FF000000"/>
      </right>
      <top/>
      <bottom style="thin">
        <color rgb="FF000000"/>
      </bottom>
      <diagonal/>
    </border>
    <border>
      <left style="thin">
        <color rgb="FFC0C0C0"/>
      </left>
      <right/>
      <top style="thin">
        <color rgb="FFC0C0C0"/>
      </top>
      <bottom style="thin">
        <color rgb="FFC0C0C0"/>
      </bottom>
      <diagonal/>
    </border>
    <border>
      <left/>
      <right style="thin">
        <color rgb="FF000000"/>
      </right>
      <top/>
      <bottom/>
      <diagonal/>
    </border>
    <border>
      <left/>
      <right/>
      <top/>
      <bottom/>
      <diagonal/>
    </border>
    <border>
      <left/>
      <right/>
      <top style="thin">
        <color rgb="FF000000"/>
      </top>
      <bottom style="thin">
        <color rgb="FF000000"/>
      </bottom>
      <diagonal/>
    </border>
    <border>
      <left/>
      <right/>
      <top/>
      <bottom/>
      <diagonal/>
    </border>
    <border>
      <left/>
      <right/>
      <top/>
      <bottom/>
      <diagonal/>
    </border>
    <border>
      <left/>
      <right style="thin">
        <color indexed="64"/>
      </right>
      <top/>
      <bottom/>
      <diagonal/>
    </border>
    <border>
      <left style="thin">
        <color rgb="FF000000"/>
      </left>
      <right style="thin">
        <color indexed="64"/>
      </right>
      <top style="thin">
        <color rgb="FF000000"/>
      </top>
      <bottom style="thin">
        <color rgb="FF000000"/>
      </bottom>
      <diagonal/>
    </border>
    <border>
      <left/>
      <right style="thin">
        <color indexed="64"/>
      </right>
      <top style="thin">
        <color rgb="FF000000"/>
      </top>
      <bottom/>
      <diagonal/>
    </border>
    <border>
      <left/>
      <right style="thin">
        <color indexed="64"/>
      </right>
      <top/>
      <bottom style="thin">
        <color rgb="FF000000"/>
      </bottom>
      <diagonal/>
    </border>
    <border>
      <left style="thin">
        <color rgb="FF000000"/>
      </left>
      <right style="thin">
        <color indexed="64"/>
      </right>
      <top style="thin">
        <color rgb="FF000000"/>
      </top>
      <bottom/>
      <diagonal/>
    </border>
    <border>
      <left/>
      <right style="thin">
        <color indexed="64"/>
      </right>
      <top style="thin">
        <color rgb="FF000000"/>
      </top>
      <bottom style="thin">
        <color rgb="FF000000"/>
      </bottom>
      <diagonal/>
    </border>
    <border>
      <left style="thin">
        <color rgb="FF000000"/>
      </left>
      <right style="thin">
        <color indexed="64"/>
      </right>
      <top/>
      <bottom style="thin">
        <color rgb="FF000000"/>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1217">
    <xf numFmtId="0" fontId="0" fillId="0" borderId="0" xfId="0"/>
    <xf numFmtId="0" fontId="1" fillId="0" borderId="1" xfId="0" applyFont="1" applyBorder="1" applyAlignment="1">
      <alignment vertical="center" wrapText="1"/>
    </xf>
    <xf numFmtId="164" fontId="2" fillId="0" borderId="0" xfId="0" applyNumberFormat="1" applyFont="1"/>
    <xf numFmtId="0" fontId="1" fillId="0" borderId="2" xfId="0" applyFont="1" applyBorder="1" applyAlignment="1">
      <alignment vertical="center" wrapText="1"/>
    </xf>
    <xf numFmtId="0" fontId="2" fillId="0" borderId="2" xfId="0" applyFont="1" applyBorder="1" applyAlignment="1">
      <alignment vertical="center" wrapText="1"/>
    </xf>
    <xf numFmtId="0" fontId="2" fillId="0" borderId="3" xfId="0" applyFont="1" applyBorder="1" applyAlignment="1">
      <alignment vertical="center" wrapText="1"/>
    </xf>
    <xf numFmtId="3" fontId="2" fillId="0" borderId="3" xfId="0" applyNumberFormat="1" applyFont="1" applyBorder="1" applyAlignment="1">
      <alignment horizontal="right" vertical="center" wrapText="1"/>
    </xf>
    <xf numFmtId="3" fontId="2" fillId="0" borderId="0" xfId="0" applyNumberFormat="1" applyFont="1"/>
    <xf numFmtId="0" fontId="2" fillId="0" borderId="4" xfId="0" applyFont="1" applyBorder="1" applyAlignment="1">
      <alignment vertical="center" wrapText="1"/>
    </xf>
    <xf numFmtId="0" fontId="2" fillId="0" borderId="5" xfId="0" applyFont="1" applyBorder="1" applyAlignment="1">
      <alignment vertical="center" wrapText="1"/>
    </xf>
    <xf numFmtId="3" fontId="2" fillId="0" borderId="5" xfId="0" applyNumberFormat="1" applyFont="1" applyBorder="1" applyAlignment="1">
      <alignment horizontal="right" vertical="center" wrapText="1"/>
    </xf>
    <xf numFmtId="0" fontId="1" fillId="0" borderId="5" xfId="0" applyFont="1" applyBorder="1" applyAlignment="1">
      <alignment vertical="center" wrapText="1"/>
    </xf>
    <xf numFmtId="3" fontId="1" fillId="0" borderId="5" xfId="0" applyNumberFormat="1" applyFont="1" applyBorder="1" applyAlignment="1">
      <alignment horizontal="right" vertical="center" wrapText="1"/>
    </xf>
    <xf numFmtId="0" fontId="2" fillId="0" borderId="0" xfId="0" applyFont="1" applyAlignment="1">
      <alignment vertical="center"/>
    </xf>
    <xf numFmtId="0" fontId="1" fillId="0" borderId="11" xfId="0" applyFont="1" applyBorder="1" applyAlignment="1">
      <alignment vertical="center" wrapText="1"/>
    </xf>
    <xf numFmtId="3" fontId="1" fillId="0" borderId="5" xfId="0" applyNumberFormat="1" applyFont="1" applyBorder="1" applyAlignment="1">
      <alignment vertical="center" wrapText="1"/>
    </xf>
    <xf numFmtId="0" fontId="5" fillId="3" borderId="15" xfId="0" applyFont="1" applyFill="1" applyBorder="1" applyAlignment="1">
      <alignment vertical="top" wrapText="1"/>
    </xf>
    <xf numFmtId="165" fontId="5" fillId="3" borderId="15" xfId="0" applyNumberFormat="1" applyFont="1" applyFill="1" applyBorder="1" applyAlignment="1">
      <alignment vertical="top" wrapText="1"/>
    </xf>
    <xf numFmtId="0" fontId="5" fillId="4" borderId="15" xfId="0" applyFont="1" applyFill="1" applyBorder="1" applyAlignment="1">
      <alignment vertical="top"/>
    </xf>
    <xf numFmtId="165" fontId="6" fillId="4" borderId="15" xfId="0" applyNumberFormat="1" applyFont="1" applyFill="1" applyBorder="1" applyAlignment="1">
      <alignment vertical="top"/>
    </xf>
    <xf numFmtId="0" fontId="6" fillId="0" borderId="15" xfId="0" applyFont="1" applyBorder="1" applyAlignment="1">
      <alignment vertical="top"/>
    </xf>
    <xf numFmtId="164" fontId="6" fillId="0" borderId="15" xfId="0" applyNumberFormat="1" applyFont="1" applyBorder="1" applyAlignment="1">
      <alignment vertical="top"/>
    </xf>
    <xf numFmtId="164" fontId="6" fillId="4" borderId="15" xfId="0" applyNumberFormat="1" applyFont="1" applyFill="1" applyBorder="1" applyAlignment="1">
      <alignment vertical="top"/>
    </xf>
    <xf numFmtId="0" fontId="5" fillId="5" borderId="15" xfId="0" applyFont="1" applyFill="1" applyBorder="1" applyAlignment="1">
      <alignment vertical="top"/>
    </xf>
    <xf numFmtId="164" fontId="5" fillId="5" borderId="15" xfId="0" applyNumberFormat="1" applyFont="1" applyFill="1" applyBorder="1" applyAlignment="1">
      <alignment vertical="top"/>
    </xf>
    <xf numFmtId="164" fontId="5" fillId="4" borderId="15" xfId="0" applyNumberFormat="1" applyFont="1" applyFill="1" applyBorder="1" applyAlignment="1">
      <alignment vertical="top"/>
    </xf>
    <xf numFmtId="0" fontId="6" fillId="6" borderId="15" xfId="0" applyFont="1" applyFill="1" applyBorder="1" applyAlignment="1">
      <alignment vertical="top"/>
    </xf>
    <xf numFmtId="164" fontId="6" fillId="6" borderId="15" xfId="0" applyNumberFormat="1" applyFont="1" applyFill="1" applyBorder="1" applyAlignment="1">
      <alignment vertical="top"/>
    </xf>
    <xf numFmtId="0" fontId="7" fillId="0" borderId="15" xfId="0" applyFont="1" applyBorder="1" applyAlignment="1">
      <alignment vertical="top"/>
    </xf>
    <xf numFmtId="0" fontId="6" fillId="7" borderId="15" xfId="0" applyFont="1" applyFill="1" applyBorder="1" applyAlignment="1">
      <alignment vertical="top"/>
    </xf>
    <xf numFmtId="0" fontId="5" fillId="7" borderId="16" xfId="0" applyFont="1" applyFill="1" applyBorder="1" applyAlignment="1">
      <alignment vertical="top"/>
    </xf>
    <xf numFmtId="164" fontId="5" fillId="7" borderId="15" xfId="0" applyNumberFormat="1" applyFont="1" applyFill="1" applyBorder="1" applyAlignment="1">
      <alignment vertical="top"/>
    </xf>
    <xf numFmtId="0" fontId="8" fillId="7" borderId="16" xfId="0" applyFont="1" applyFill="1" applyBorder="1" applyAlignment="1">
      <alignment horizontal="center"/>
    </xf>
    <xf numFmtId="0" fontId="6" fillId="7" borderId="15" xfId="0" applyFont="1" applyFill="1" applyBorder="1"/>
    <xf numFmtId="0" fontId="5" fillId="7" borderId="17" xfId="0" applyFont="1" applyFill="1" applyBorder="1" applyAlignment="1">
      <alignment horizontal="left" vertical="top" wrapText="1"/>
    </xf>
    <xf numFmtId="0" fontId="5" fillId="7" borderId="15" xfId="0" applyFont="1" applyFill="1" applyBorder="1" applyAlignment="1">
      <alignment vertical="top" wrapText="1"/>
    </xf>
    <xf numFmtId="0" fontId="6" fillId="0" borderId="15" xfId="0" applyFont="1" applyBorder="1"/>
    <xf numFmtId="37" fontId="6" fillId="0" borderId="15" xfId="0" applyNumberFormat="1" applyFont="1" applyBorder="1"/>
    <xf numFmtId="3" fontId="9" fillId="7" borderId="15" xfId="0" applyNumberFormat="1" applyFont="1" applyFill="1" applyBorder="1"/>
    <xf numFmtId="0" fontId="6" fillId="0" borderId="0" xfId="0" applyFont="1"/>
    <xf numFmtId="0" fontId="10" fillId="0" borderId="18" xfId="0" applyFont="1" applyBorder="1" applyAlignment="1">
      <alignment horizontal="center"/>
    </xf>
    <xf numFmtId="0" fontId="2" fillId="0" borderId="0" xfId="0" applyFont="1"/>
    <xf numFmtId="0" fontId="11" fillId="7" borderId="15" xfId="0" applyFont="1" applyFill="1" applyBorder="1" applyAlignment="1">
      <alignment horizontal="center" vertical="top"/>
    </xf>
    <xf numFmtId="164" fontId="11" fillId="7" borderId="15" xfId="0" applyNumberFormat="1" applyFont="1" applyFill="1" applyBorder="1" applyAlignment="1">
      <alignment horizontal="center" vertical="top" wrapText="1"/>
    </xf>
    <xf numFmtId="0" fontId="2" fillId="0" borderId="0" xfId="0" applyFont="1" applyAlignment="1">
      <alignment vertical="top"/>
    </xf>
    <xf numFmtId="0" fontId="12" fillId="0" borderId="15" xfId="0" applyFont="1" applyBorder="1"/>
    <xf numFmtId="164" fontId="12" fillId="0" borderId="15" xfId="0" applyNumberFormat="1" applyFont="1" applyBorder="1"/>
    <xf numFmtId="0" fontId="12" fillId="0" borderId="15" xfId="0" applyFont="1" applyBorder="1" applyAlignment="1">
      <alignment wrapText="1"/>
    </xf>
    <xf numFmtId="0" fontId="12" fillId="0" borderId="15" xfId="0" applyFont="1" applyBorder="1" applyAlignment="1">
      <alignment horizontal="left"/>
    </xf>
    <xf numFmtId="0" fontId="12" fillId="0" borderId="15" xfId="0" applyFont="1" applyBorder="1" applyAlignment="1">
      <alignment horizontal="left" wrapText="1"/>
    </xf>
    <xf numFmtId="0" fontId="13" fillId="8" borderId="19" xfId="0" applyFont="1" applyFill="1" applyBorder="1"/>
    <xf numFmtId="0" fontId="14" fillId="8" borderId="15" xfId="0" applyFont="1" applyFill="1" applyBorder="1"/>
    <xf numFmtId="0" fontId="15" fillId="8" borderId="15" xfId="0" applyFont="1" applyFill="1" applyBorder="1"/>
    <xf numFmtId="0" fontId="13" fillId="8" borderId="15" xfId="0" applyFont="1" applyFill="1" applyBorder="1"/>
    <xf numFmtId="0" fontId="11" fillId="0" borderId="15" xfId="0" applyFont="1" applyBorder="1" applyAlignment="1">
      <alignment horizontal="left"/>
    </xf>
    <xf numFmtId="164" fontId="11" fillId="0" borderId="15" xfId="0" applyNumberFormat="1" applyFont="1" applyBorder="1"/>
    <xf numFmtId="166" fontId="2" fillId="0" borderId="0" xfId="0" applyNumberFormat="1" applyFont="1"/>
    <xf numFmtId="164" fontId="16" fillId="0" borderId="0" xfId="0" applyNumberFormat="1" applyFont="1"/>
    <xf numFmtId="0" fontId="11" fillId="0" borderId="15" xfId="0" applyFont="1" applyBorder="1"/>
    <xf numFmtId="164" fontId="16" fillId="0" borderId="15" xfId="0" applyNumberFormat="1" applyFont="1" applyBorder="1"/>
    <xf numFmtId="167" fontId="12" fillId="0" borderId="15" xfId="0" applyNumberFormat="1" applyFont="1" applyBorder="1"/>
    <xf numFmtId="164" fontId="6" fillId="0" borderId="20" xfId="0" applyNumberFormat="1" applyFont="1" applyBorder="1"/>
    <xf numFmtId="0" fontId="17" fillId="0" borderId="0" xfId="0" applyFont="1"/>
    <xf numFmtId="168" fontId="6" fillId="0" borderId="0" xfId="0" applyNumberFormat="1" applyFont="1"/>
    <xf numFmtId="164" fontId="5" fillId="2" borderId="15" xfId="0" applyNumberFormat="1" applyFont="1" applyFill="1" applyBorder="1" applyAlignment="1">
      <alignment horizontal="left" vertical="top" wrapText="1"/>
    </xf>
    <xf numFmtId="164" fontId="5" fillId="2" borderId="15" xfId="0" applyNumberFormat="1" applyFont="1" applyFill="1" applyBorder="1" applyAlignment="1">
      <alignment horizontal="center" vertical="top" wrapText="1"/>
    </xf>
    <xf numFmtId="164" fontId="18" fillId="2" borderId="15" xfId="0" applyNumberFormat="1" applyFont="1" applyFill="1" applyBorder="1" applyAlignment="1">
      <alignment horizontal="center" vertical="top" wrapText="1"/>
    </xf>
    <xf numFmtId="0" fontId="5" fillId="0" borderId="0" xfId="0" applyFont="1"/>
    <xf numFmtId="0" fontId="6" fillId="0" borderId="15" xfId="0" applyFont="1" applyBorder="1" applyAlignment="1">
      <alignment horizontal="left" vertical="top" wrapText="1"/>
    </xf>
    <xf numFmtId="164" fontId="5" fillId="0" borderId="15" xfId="0" applyNumberFormat="1" applyFont="1" applyBorder="1" applyAlignment="1">
      <alignment horizontal="right" vertical="top" wrapText="1"/>
    </xf>
    <xf numFmtId="164" fontId="19" fillId="0" borderId="21" xfId="0" applyNumberFormat="1" applyFont="1" applyBorder="1" applyAlignment="1">
      <alignment horizontal="right"/>
    </xf>
    <xf numFmtId="164" fontId="19" fillId="0" borderId="12" xfId="0" applyNumberFormat="1" applyFont="1" applyBorder="1"/>
    <xf numFmtId="164" fontId="20" fillId="0" borderId="12" xfId="0" applyNumberFormat="1" applyFont="1" applyBorder="1"/>
    <xf numFmtId="167" fontId="20" fillId="0" borderId="12" xfId="0" applyNumberFormat="1" applyFont="1" applyBorder="1"/>
    <xf numFmtId="3" fontId="19" fillId="0" borderId="21" xfId="0" applyNumberFormat="1" applyFont="1" applyBorder="1" applyAlignment="1">
      <alignment horizontal="right"/>
    </xf>
    <xf numFmtId="3" fontId="6" fillId="0" borderId="0" xfId="0" applyNumberFormat="1" applyFont="1"/>
    <xf numFmtId="0" fontId="6" fillId="0" borderId="15" xfId="0" applyFont="1" applyBorder="1" applyAlignment="1">
      <alignment vertical="top" wrapText="1"/>
    </xf>
    <xf numFmtId="164" fontId="5" fillId="0" borderId="15" xfId="0" applyNumberFormat="1" applyFont="1" applyBorder="1" applyAlignment="1">
      <alignment vertical="top"/>
    </xf>
    <xf numFmtId="167" fontId="6" fillId="0" borderId="0" xfId="0" applyNumberFormat="1" applyFont="1"/>
    <xf numFmtId="164" fontId="6" fillId="0" borderId="15" xfId="0" applyNumberFormat="1" applyFont="1" applyBorder="1" applyAlignment="1">
      <alignment vertical="top" wrapText="1"/>
    </xf>
    <xf numFmtId="164" fontId="5" fillId="0" borderId="15" xfId="0" applyNumberFormat="1" applyFont="1" applyBorder="1" applyAlignment="1">
      <alignment vertical="top" wrapText="1"/>
    </xf>
    <xf numFmtId="0" fontId="6" fillId="0" borderId="15" xfId="0" applyFont="1" applyBorder="1" applyAlignment="1">
      <alignment wrapText="1"/>
    </xf>
    <xf numFmtId="165" fontId="5" fillId="0" borderId="15" xfId="0" applyNumberFormat="1" applyFont="1" applyBorder="1" applyAlignment="1">
      <alignment vertical="top"/>
    </xf>
    <xf numFmtId="169" fontId="5" fillId="0" borderId="15" xfId="0" applyNumberFormat="1" applyFont="1" applyBorder="1" applyAlignment="1">
      <alignment vertical="top"/>
    </xf>
    <xf numFmtId="0" fontId="6" fillId="0" borderId="0" xfId="0" applyFont="1" applyAlignment="1">
      <alignment vertical="top"/>
    </xf>
    <xf numFmtId="167" fontId="20" fillId="0" borderId="22" xfId="0" applyNumberFormat="1" applyFont="1" applyBorder="1"/>
    <xf numFmtId="164" fontId="5" fillId="7" borderId="15" xfId="0" applyNumberFormat="1" applyFont="1" applyFill="1" applyBorder="1" applyAlignment="1">
      <alignment horizontal="right" vertical="top"/>
    </xf>
    <xf numFmtId="168" fontId="5" fillId="7" borderId="15" xfId="0" applyNumberFormat="1" applyFont="1" applyFill="1" applyBorder="1" applyAlignment="1">
      <alignment horizontal="right" vertical="top"/>
    </xf>
    <xf numFmtId="164" fontId="6" fillId="7" borderId="15" xfId="0" applyNumberFormat="1" applyFont="1" applyFill="1" applyBorder="1" applyAlignment="1">
      <alignment horizontal="right" vertical="top"/>
    </xf>
    <xf numFmtId="164" fontId="5" fillId="7" borderId="16" xfId="0" applyNumberFormat="1" applyFont="1" applyFill="1" applyBorder="1" applyAlignment="1">
      <alignment horizontal="right" vertical="top"/>
    </xf>
    <xf numFmtId="164" fontId="6" fillId="7" borderId="15" xfId="0" applyNumberFormat="1" applyFont="1" applyFill="1" applyBorder="1" applyAlignment="1">
      <alignment vertical="top"/>
    </xf>
    <xf numFmtId="0" fontId="6" fillId="0" borderId="0" xfId="0" applyFont="1" applyAlignment="1">
      <alignment wrapText="1"/>
    </xf>
    <xf numFmtId="164" fontId="6" fillId="0" borderId="0" xfId="0" applyNumberFormat="1" applyFont="1"/>
    <xf numFmtId="165" fontId="6" fillId="0" borderId="0" xfId="0" applyNumberFormat="1" applyFont="1"/>
    <xf numFmtId="164" fontId="6" fillId="0" borderId="0" xfId="0" applyNumberFormat="1" applyFont="1" applyAlignment="1">
      <alignment vertical="top"/>
    </xf>
    <xf numFmtId="171" fontId="6" fillId="0" borderId="0" xfId="0" applyNumberFormat="1" applyFont="1" applyAlignment="1">
      <alignment wrapText="1"/>
    </xf>
    <xf numFmtId="165" fontId="6" fillId="0" borderId="0" xfId="0" applyNumberFormat="1" applyFont="1" applyAlignment="1">
      <alignment vertical="top"/>
    </xf>
    <xf numFmtId="164" fontId="21" fillId="0" borderId="0" xfId="0" applyNumberFormat="1" applyFont="1"/>
    <xf numFmtId="168" fontId="21" fillId="0" borderId="0" xfId="0" applyNumberFormat="1" applyFont="1"/>
    <xf numFmtId="0" fontId="5" fillId="0" borderId="15" xfId="0" applyFont="1" applyBorder="1"/>
    <xf numFmtId="0" fontId="5" fillId="0" borderId="15" xfId="0" applyFont="1" applyBorder="1" applyAlignment="1">
      <alignment vertical="top"/>
    </xf>
    <xf numFmtId="164" fontId="22" fillId="7" borderId="15" xfId="0" applyNumberFormat="1" applyFont="1" applyFill="1" applyBorder="1" applyAlignment="1">
      <alignment horizontal="center" vertical="top" wrapText="1"/>
    </xf>
    <xf numFmtId="164" fontId="6" fillId="0" borderId="24" xfId="0" applyNumberFormat="1" applyFont="1" applyBorder="1" applyAlignment="1">
      <alignment vertical="top"/>
    </xf>
    <xf numFmtId="167" fontId="2" fillId="0" borderId="0" xfId="0" applyNumberFormat="1" applyFont="1" applyAlignment="1">
      <alignment vertical="top"/>
    </xf>
    <xf numFmtId="3" fontId="2" fillId="0" borderId="0" xfId="0" applyNumberFormat="1" applyFont="1" applyAlignment="1">
      <alignment vertical="top"/>
    </xf>
    <xf numFmtId="164" fontId="2" fillId="0" borderId="0" xfId="0" applyNumberFormat="1" applyFont="1" applyAlignment="1">
      <alignment vertical="top"/>
    </xf>
    <xf numFmtId="164" fontId="6" fillId="0" borderId="15" xfId="0" applyNumberFormat="1" applyFont="1" applyBorder="1"/>
    <xf numFmtId="164" fontId="2" fillId="0" borderId="15" xfId="0" applyNumberFormat="1" applyFont="1" applyBorder="1"/>
    <xf numFmtId="167" fontId="2" fillId="0" borderId="0" xfId="0" applyNumberFormat="1" applyFont="1"/>
    <xf numFmtId="164" fontId="2" fillId="0" borderId="15" xfId="0" applyNumberFormat="1" applyFont="1" applyBorder="1" applyAlignment="1">
      <alignment vertical="top"/>
    </xf>
    <xf numFmtId="0" fontId="6" fillId="0" borderId="25" xfId="0" applyFont="1" applyBorder="1"/>
    <xf numFmtId="164" fontId="6" fillId="0" borderId="25" xfId="0" applyNumberFormat="1" applyFont="1" applyBorder="1"/>
    <xf numFmtId="164" fontId="5" fillId="0" borderId="15" xfId="0" applyNumberFormat="1" applyFont="1" applyBorder="1"/>
    <xf numFmtId="3" fontId="1" fillId="0" borderId="0" xfId="0" applyNumberFormat="1" applyFont="1" applyAlignment="1">
      <alignment vertical="top"/>
    </xf>
    <xf numFmtId="0" fontId="1" fillId="0" borderId="0" xfId="0" applyFont="1"/>
    <xf numFmtId="0" fontId="16" fillId="0" borderId="0" xfId="0" applyFont="1"/>
    <xf numFmtId="164" fontId="18" fillId="7" borderId="15" xfId="0" applyNumberFormat="1" applyFont="1" applyFill="1" applyBorder="1" applyAlignment="1">
      <alignment horizontal="center" vertical="top" wrapText="1"/>
    </xf>
    <xf numFmtId="3" fontId="6" fillId="0" borderId="24" xfId="0" applyNumberFormat="1" applyFont="1" applyBorder="1" applyAlignment="1">
      <alignment vertical="top"/>
    </xf>
    <xf numFmtId="3" fontId="2" fillId="0" borderId="15" xfId="0" applyNumberFormat="1" applyFont="1" applyBorder="1" applyAlignment="1">
      <alignment vertical="top"/>
    </xf>
    <xf numFmtId="3" fontId="6" fillId="0" borderId="15" xfId="0" applyNumberFormat="1" applyFont="1" applyBorder="1"/>
    <xf numFmtId="172" fontId="2" fillId="0" borderId="0" xfId="0" applyNumberFormat="1" applyFont="1" applyAlignment="1">
      <alignment vertical="top"/>
    </xf>
    <xf numFmtId="3" fontId="6" fillId="0" borderId="15" xfId="0" applyNumberFormat="1" applyFont="1" applyBorder="1" applyAlignment="1">
      <alignment vertical="top"/>
    </xf>
    <xf numFmtId="0" fontId="6" fillId="2" borderId="15" xfId="0" applyFont="1" applyFill="1" applyBorder="1"/>
    <xf numFmtId="3" fontId="6" fillId="2" borderId="15" xfId="0" applyNumberFormat="1" applyFont="1" applyFill="1" applyBorder="1"/>
    <xf numFmtId="3" fontId="2" fillId="2" borderId="15" xfId="0" applyNumberFormat="1" applyFont="1" applyFill="1" applyBorder="1" applyAlignment="1">
      <alignment vertical="top"/>
    </xf>
    <xf numFmtId="167" fontId="2" fillId="2" borderId="23" xfId="0" applyNumberFormat="1" applyFont="1" applyFill="1" applyBorder="1"/>
    <xf numFmtId="167" fontId="2" fillId="2" borderId="23" xfId="0" applyNumberFormat="1" applyFont="1" applyFill="1" applyBorder="1" applyAlignment="1">
      <alignment vertical="top"/>
    </xf>
    <xf numFmtId="0" fontId="2" fillId="2" borderId="23" xfId="0" applyFont="1" applyFill="1" applyBorder="1"/>
    <xf numFmtId="3" fontId="5" fillId="0" borderId="15" xfId="0" applyNumberFormat="1" applyFont="1" applyBorder="1"/>
    <xf numFmtId="0" fontId="6" fillId="9" borderId="15" xfId="0" applyFont="1" applyFill="1" applyBorder="1" applyAlignment="1">
      <alignment vertical="top"/>
    </xf>
    <xf numFmtId="164" fontId="5" fillId="9" borderId="26" xfId="0" applyNumberFormat="1" applyFont="1" applyFill="1" applyBorder="1" applyAlignment="1">
      <alignment vertical="top"/>
    </xf>
    <xf numFmtId="164" fontId="5" fillId="9" borderId="23" xfId="0" applyNumberFormat="1" applyFont="1" applyFill="1" applyBorder="1" applyAlignment="1">
      <alignment vertical="top"/>
    </xf>
    <xf numFmtId="0" fontId="6" fillId="6" borderId="0" xfId="0" applyFont="1" applyFill="1" applyAlignment="1">
      <alignment vertical="top"/>
    </xf>
    <xf numFmtId="0" fontId="5" fillId="9" borderId="15" xfId="0" applyFont="1" applyFill="1" applyBorder="1" applyAlignment="1">
      <alignment vertical="top"/>
    </xf>
    <xf numFmtId="49" fontId="5" fillId="9" borderId="15" xfId="0" applyNumberFormat="1" applyFont="1" applyFill="1" applyBorder="1" applyAlignment="1">
      <alignment horizontal="center" vertical="top" wrapText="1"/>
    </xf>
    <xf numFmtId="49" fontId="5" fillId="9" borderId="15" xfId="0" applyNumberFormat="1" applyFont="1" applyFill="1" applyBorder="1" applyAlignment="1">
      <alignment horizontal="left" vertical="top" wrapText="1"/>
    </xf>
    <xf numFmtId="164" fontId="5" fillId="9" borderId="15" xfId="0" applyNumberFormat="1" applyFont="1" applyFill="1" applyBorder="1" applyAlignment="1">
      <alignment horizontal="center" vertical="top" wrapText="1"/>
    </xf>
    <xf numFmtId="0" fontId="6" fillId="3" borderId="16" xfId="0" applyFont="1" applyFill="1" applyBorder="1" applyAlignment="1">
      <alignment horizontal="left" vertical="top"/>
    </xf>
    <xf numFmtId="0" fontId="5" fillId="3" borderId="16" xfId="0" applyFont="1" applyFill="1" applyBorder="1" applyAlignment="1">
      <alignment vertical="top"/>
    </xf>
    <xf numFmtId="0" fontId="5" fillId="3" borderId="27" xfId="0" applyFont="1" applyFill="1" applyBorder="1" applyAlignment="1">
      <alignment vertical="top"/>
    </xf>
    <xf numFmtId="164" fontId="6" fillId="3" borderId="23" xfId="0" applyNumberFormat="1" applyFont="1" applyFill="1" applyBorder="1" applyAlignment="1">
      <alignment vertical="top"/>
    </xf>
    <xf numFmtId="0" fontId="6" fillId="0" borderId="12" xfId="0" applyFont="1" applyBorder="1" applyAlignment="1">
      <alignment horizontal="left" vertical="top"/>
    </xf>
    <xf numFmtId="164" fontId="6" fillId="0" borderId="15" xfId="0" applyNumberFormat="1" applyFont="1" applyBorder="1" applyAlignment="1">
      <alignment horizontal="left" vertical="top"/>
    </xf>
    <xf numFmtId="164" fontId="5" fillId="3" borderId="15" xfId="0" applyNumberFormat="1" applyFont="1" applyFill="1" applyBorder="1" applyAlignment="1">
      <alignment horizontal="left" vertical="top"/>
    </xf>
    <xf numFmtId="164" fontId="5" fillId="3" borderId="15" xfId="0" applyNumberFormat="1" applyFont="1" applyFill="1" applyBorder="1" applyAlignment="1">
      <alignment horizontal="right" vertical="top"/>
    </xf>
    <xf numFmtId="0" fontId="5" fillId="3" borderId="28" xfId="0" applyFont="1" applyFill="1" applyBorder="1" applyAlignment="1">
      <alignment vertical="top"/>
    </xf>
    <xf numFmtId="0" fontId="5" fillId="3" borderId="29" xfId="0" applyFont="1" applyFill="1" applyBorder="1" applyAlignment="1">
      <alignment vertical="top"/>
    </xf>
    <xf numFmtId="164" fontId="5" fillId="3" borderId="29" xfId="0" applyNumberFormat="1" applyFont="1" applyFill="1" applyBorder="1" applyAlignment="1">
      <alignment vertical="top"/>
    </xf>
    <xf numFmtId="0" fontId="6" fillId="9" borderId="16" xfId="0" applyFont="1" applyFill="1" applyBorder="1" applyAlignment="1">
      <alignment horizontal="left" vertical="top"/>
    </xf>
    <xf numFmtId="0" fontId="5" fillId="9" borderId="30" xfId="0" applyFont="1" applyFill="1" applyBorder="1" applyAlignment="1">
      <alignment vertical="top"/>
    </xf>
    <xf numFmtId="0" fontId="5" fillId="9" borderId="31" xfId="0" applyFont="1" applyFill="1" applyBorder="1" applyAlignment="1">
      <alignment vertical="top"/>
    </xf>
    <xf numFmtId="164" fontId="5" fillId="9" borderId="31" xfId="0" applyNumberFormat="1" applyFont="1" applyFill="1" applyBorder="1" applyAlignment="1">
      <alignment vertical="top"/>
    </xf>
    <xf numFmtId="0" fontId="5" fillId="0" borderId="12" xfId="0" applyFont="1" applyBorder="1" applyAlignment="1">
      <alignment horizontal="left" vertical="top"/>
    </xf>
    <xf numFmtId="0" fontId="5" fillId="0" borderId="15" xfId="0" applyFont="1" applyBorder="1" applyAlignment="1">
      <alignment vertical="top" wrapText="1"/>
    </xf>
    <xf numFmtId="164" fontId="6" fillId="0" borderId="15" xfId="0" applyNumberFormat="1" applyFont="1" applyBorder="1" applyAlignment="1">
      <alignment horizontal="right" vertical="top"/>
    </xf>
    <xf numFmtId="0" fontId="6" fillId="0" borderId="15" xfId="0" applyFont="1" applyBorder="1" applyAlignment="1">
      <alignment horizontal="left" vertical="top"/>
    </xf>
    <xf numFmtId="0" fontId="5" fillId="10" borderId="16" xfId="0" applyFont="1" applyFill="1" applyBorder="1" applyAlignment="1">
      <alignment horizontal="left" vertical="top"/>
    </xf>
    <xf numFmtId="0" fontId="5" fillId="10" borderId="15" xfId="0" applyFont="1" applyFill="1" applyBorder="1" applyAlignment="1">
      <alignment vertical="top" wrapText="1"/>
    </xf>
    <xf numFmtId="164" fontId="6" fillId="10" borderId="15" xfId="0" applyNumberFormat="1" applyFont="1" applyFill="1" applyBorder="1" applyAlignment="1">
      <alignment horizontal="left" vertical="top"/>
    </xf>
    <xf numFmtId="164" fontId="5" fillId="10" borderId="15" xfId="0" applyNumberFormat="1" applyFont="1" applyFill="1" applyBorder="1" applyAlignment="1">
      <alignment horizontal="right" vertical="top"/>
    </xf>
    <xf numFmtId="170" fontId="5" fillId="10" borderId="15" xfId="0" applyNumberFormat="1" applyFont="1" applyFill="1" applyBorder="1" applyAlignment="1">
      <alignment horizontal="right" vertical="top"/>
    </xf>
    <xf numFmtId="0" fontId="5" fillId="9" borderId="32" xfId="0" applyFont="1" applyFill="1" applyBorder="1" applyAlignment="1">
      <alignment vertical="top" wrapText="1"/>
    </xf>
    <xf numFmtId="164" fontId="6" fillId="9" borderId="32" xfId="0" applyNumberFormat="1" applyFont="1" applyFill="1" applyBorder="1" applyAlignment="1">
      <alignment horizontal="left" vertical="top"/>
    </xf>
    <xf numFmtId="164" fontId="5" fillId="9" borderId="32" xfId="0" applyNumberFormat="1" applyFont="1" applyFill="1" applyBorder="1" applyAlignment="1">
      <alignment horizontal="right" vertical="top"/>
    </xf>
    <xf numFmtId="0" fontId="5" fillId="9" borderId="16" xfId="0" applyFont="1" applyFill="1" applyBorder="1" applyAlignment="1">
      <alignment horizontal="left" vertical="top"/>
    </xf>
    <xf numFmtId="0" fontId="5" fillId="9" borderId="16" xfId="0" applyFont="1" applyFill="1" applyBorder="1" applyAlignment="1">
      <alignment vertical="top"/>
    </xf>
    <xf numFmtId="0" fontId="5" fillId="9" borderId="27" xfId="0" applyFont="1" applyFill="1" applyBorder="1" applyAlignment="1">
      <alignment vertical="top"/>
    </xf>
    <xf numFmtId="164" fontId="5" fillId="9" borderId="33" xfId="0" applyNumberFormat="1" applyFont="1" applyFill="1" applyBorder="1" applyAlignment="1">
      <alignment vertical="top"/>
    </xf>
    <xf numFmtId="164" fontId="6" fillId="0" borderId="24" xfId="0" applyNumberFormat="1" applyFont="1" applyBorder="1" applyAlignment="1">
      <alignment horizontal="center" vertical="top"/>
    </xf>
    <xf numFmtId="0" fontId="6" fillId="0" borderId="24" xfId="0" applyFont="1" applyBorder="1" applyAlignment="1">
      <alignment vertical="top" wrapText="1"/>
    </xf>
    <xf numFmtId="164" fontId="6" fillId="0" borderId="24" xfId="0" applyNumberFormat="1" applyFont="1" applyBorder="1" applyAlignment="1">
      <alignment horizontal="left" vertical="top"/>
    </xf>
    <xf numFmtId="0" fontId="5" fillId="0" borderId="15" xfId="0" applyFont="1" applyBorder="1" applyAlignment="1">
      <alignment horizontal="left" vertical="top"/>
    </xf>
    <xf numFmtId="0" fontId="5" fillId="9" borderId="15" xfId="0" applyFont="1" applyFill="1" applyBorder="1" applyAlignment="1">
      <alignment vertical="top" wrapText="1"/>
    </xf>
    <xf numFmtId="164" fontId="6" fillId="9" borderId="15" xfId="0" applyNumberFormat="1" applyFont="1" applyFill="1" applyBorder="1" applyAlignment="1">
      <alignment horizontal="left" vertical="top"/>
    </xf>
    <xf numFmtId="164" fontId="5" fillId="9" borderId="15" xfId="0" applyNumberFormat="1" applyFont="1" applyFill="1" applyBorder="1" applyAlignment="1">
      <alignment horizontal="right" vertical="top"/>
    </xf>
    <xf numFmtId="164" fontId="5" fillId="10" borderId="30" xfId="0" applyNumberFormat="1" applyFont="1" applyFill="1" applyBorder="1" applyAlignment="1">
      <alignment vertical="top" wrapText="1"/>
    </xf>
    <xf numFmtId="164" fontId="5" fillId="10" borderId="31" xfId="0" applyNumberFormat="1" applyFont="1" applyFill="1" applyBorder="1" applyAlignment="1">
      <alignment vertical="top" wrapText="1"/>
    </xf>
    <xf numFmtId="167" fontId="6" fillId="0" borderId="15" xfId="0" applyNumberFormat="1" applyFont="1" applyBorder="1" applyAlignment="1">
      <alignment vertical="top" wrapText="1"/>
    </xf>
    <xf numFmtId="164" fontId="5" fillId="3" borderId="16" xfId="0" applyNumberFormat="1" applyFont="1" applyFill="1" applyBorder="1" applyAlignment="1">
      <alignment vertical="top"/>
    </xf>
    <xf numFmtId="164" fontId="5" fillId="3" borderId="15" xfId="0" applyNumberFormat="1" applyFont="1" applyFill="1" applyBorder="1" applyAlignment="1">
      <alignment horizontal="left" vertical="top" wrapText="1"/>
    </xf>
    <xf numFmtId="164" fontId="5" fillId="3" borderId="15" xfId="0" applyNumberFormat="1" applyFont="1" applyFill="1" applyBorder="1" applyAlignment="1">
      <alignment horizontal="right" vertical="top" wrapText="1"/>
    </xf>
    <xf numFmtId="0" fontId="5" fillId="10" borderId="26" xfId="0" applyFont="1" applyFill="1" applyBorder="1" applyAlignment="1">
      <alignment vertical="top"/>
    </xf>
    <xf numFmtId="0" fontId="5" fillId="10" borderId="23" xfId="0" applyFont="1" applyFill="1" applyBorder="1" applyAlignment="1">
      <alignment vertical="top"/>
    </xf>
    <xf numFmtId="164" fontId="5" fillId="10" borderId="23" xfId="0" applyNumberFormat="1" applyFont="1" applyFill="1" applyBorder="1" applyAlignment="1">
      <alignment vertical="top"/>
    </xf>
    <xf numFmtId="0" fontId="25" fillId="8" borderId="0" xfId="0" applyFont="1" applyFill="1"/>
    <xf numFmtId="0" fontId="5" fillId="9" borderId="15" xfId="0" applyFont="1" applyFill="1" applyBorder="1" applyAlignment="1">
      <alignment horizontal="left" vertical="top"/>
    </xf>
    <xf numFmtId="0" fontId="5" fillId="0" borderId="22" xfId="0" applyFont="1" applyBorder="1" applyAlignment="1">
      <alignment vertical="top" wrapText="1"/>
    </xf>
    <xf numFmtId="0" fontId="5" fillId="0" borderId="18" xfId="0" applyFont="1" applyBorder="1" applyAlignment="1">
      <alignment vertical="top" wrapText="1"/>
    </xf>
    <xf numFmtId="164" fontId="5" fillId="0" borderId="15" xfId="0" applyNumberFormat="1" applyFont="1" applyBorder="1" applyAlignment="1">
      <alignment horizontal="right" vertical="top"/>
    </xf>
    <xf numFmtId="0" fontId="6" fillId="0" borderId="12" xfId="0" applyFont="1" applyBorder="1" applyAlignment="1">
      <alignment vertical="top"/>
    </xf>
    <xf numFmtId="0" fontId="5" fillId="0" borderId="37" xfId="0" applyFont="1" applyBorder="1" applyAlignment="1">
      <alignment vertical="top"/>
    </xf>
    <xf numFmtId="0" fontId="5" fillId="0" borderId="38" xfId="0" applyFont="1" applyBorder="1" applyAlignment="1">
      <alignment vertical="top"/>
    </xf>
    <xf numFmtId="164" fontId="5" fillId="0" borderId="38" xfId="0" applyNumberFormat="1" applyFont="1" applyBorder="1" applyAlignment="1">
      <alignment vertical="top"/>
    </xf>
    <xf numFmtId="0" fontId="6" fillId="0" borderId="38" xfId="0" applyFont="1" applyBorder="1" applyAlignment="1">
      <alignment horizontal="center" vertical="top"/>
    </xf>
    <xf numFmtId="0" fontId="24" fillId="0" borderId="15" xfId="0" applyFont="1" applyBorder="1" applyAlignment="1">
      <alignment vertical="top"/>
    </xf>
    <xf numFmtId="0" fontId="5" fillId="10" borderId="16" xfId="0" applyFont="1" applyFill="1" applyBorder="1" applyAlignment="1">
      <alignment vertical="top"/>
    </xf>
    <xf numFmtId="0" fontId="5" fillId="10" borderId="27" xfId="0" applyFont="1" applyFill="1" applyBorder="1" applyAlignment="1">
      <alignment vertical="top"/>
    </xf>
    <xf numFmtId="164" fontId="5" fillId="10" borderId="27" xfId="0" applyNumberFormat="1" applyFont="1" applyFill="1" applyBorder="1" applyAlignment="1">
      <alignment vertical="top"/>
    </xf>
    <xf numFmtId="0" fontId="24" fillId="0" borderId="15" xfId="0" applyFont="1" applyBorder="1" applyAlignment="1">
      <alignment horizontal="left" vertical="top"/>
    </xf>
    <xf numFmtId="164" fontId="6" fillId="0" borderId="15" xfId="0" applyNumberFormat="1" applyFont="1" applyBorder="1" applyAlignment="1">
      <alignment horizontal="right" vertical="top" wrapText="1"/>
    </xf>
    <xf numFmtId="0" fontId="24" fillId="0" borderId="24" xfId="0" applyFont="1" applyBorder="1" applyAlignment="1">
      <alignment vertical="top"/>
    </xf>
    <xf numFmtId="0" fontId="24" fillId="0" borderId="21" xfId="0" applyFont="1" applyBorder="1" applyAlignment="1">
      <alignment vertical="top"/>
    </xf>
    <xf numFmtId="164" fontId="6" fillId="0" borderId="12" xfId="0" applyNumberFormat="1" applyFont="1" applyBorder="1" applyAlignment="1">
      <alignment horizontal="right" vertical="top" wrapText="1"/>
    </xf>
    <xf numFmtId="164" fontId="6" fillId="0" borderId="12" xfId="0" applyNumberFormat="1" applyFont="1" applyBorder="1" applyAlignment="1">
      <alignment vertical="top"/>
    </xf>
    <xf numFmtId="0" fontId="5" fillId="9" borderId="27" xfId="0" applyFont="1" applyFill="1" applyBorder="1" applyAlignment="1">
      <alignment horizontal="left" vertical="top" wrapText="1"/>
    </xf>
    <xf numFmtId="164" fontId="5" fillId="9" borderId="16" xfId="0" applyNumberFormat="1" applyFont="1" applyFill="1" applyBorder="1" applyAlignment="1">
      <alignment horizontal="right" vertical="top" wrapText="1"/>
    </xf>
    <xf numFmtId="164" fontId="5" fillId="10" borderId="15" xfId="0" applyNumberFormat="1" applyFont="1" applyFill="1" applyBorder="1" applyAlignment="1">
      <alignment vertical="top"/>
    </xf>
    <xf numFmtId="0" fontId="5" fillId="9" borderId="15" xfId="0" applyFont="1" applyFill="1" applyBorder="1" applyAlignment="1">
      <alignment horizontal="left" vertical="top" wrapText="1"/>
    </xf>
    <xf numFmtId="164" fontId="5" fillId="9" borderId="32" xfId="0" applyNumberFormat="1" applyFont="1" applyFill="1" applyBorder="1" applyAlignment="1">
      <alignment horizontal="right" vertical="top" wrapText="1"/>
    </xf>
    <xf numFmtId="0" fontId="24" fillId="0" borderId="14" xfId="0" applyFont="1" applyBorder="1" applyAlignment="1">
      <alignment horizontal="left" vertical="top"/>
    </xf>
    <xf numFmtId="0" fontId="24" fillId="0" borderId="21" xfId="0" applyFont="1" applyBorder="1" applyAlignment="1">
      <alignment horizontal="left" vertical="top"/>
    </xf>
    <xf numFmtId="0" fontId="5" fillId="10" borderId="15" xfId="0" applyFont="1" applyFill="1" applyBorder="1" applyAlignment="1">
      <alignment horizontal="left" vertical="top"/>
    </xf>
    <xf numFmtId="0" fontId="6" fillId="10" borderId="16" xfId="0" applyFont="1" applyFill="1" applyBorder="1" applyAlignment="1">
      <alignment horizontal="left" vertical="top"/>
    </xf>
    <xf numFmtId="0" fontId="5" fillId="10" borderId="15" xfId="0" applyFont="1" applyFill="1" applyBorder="1" applyAlignment="1">
      <alignment vertical="top"/>
    </xf>
    <xf numFmtId="164" fontId="6" fillId="10" borderId="23" xfId="0" applyNumberFormat="1" applyFont="1" applyFill="1" applyBorder="1" applyAlignment="1">
      <alignment vertical="top"/>
    </xf>
    <xf numFmtId="0" fontId="24" fillId="0" borderId="40" xfId="0" applyFont="1" applyBorder="1" applyAlignment="1">
      <alignment wrapText="1"/>
    </xf>
    <xf numFmtId="165" fontId="6" fillId="0" borderId="15" xfId="0" applyNumberFormat="1" applyFont="1" applyBorder="1" applyAlignment="1">
      <alignment horizontal="left" vertical="top"/>
    </xf>
    <xf numFmtId="0" fontId="6" fillId="6" borderId="15" xfId="0" applyFont="1" applyFill="1" applyBorder="1" applyAlignment="1">
      <alignment horizontal="left" vertical="top" wrapText="1"/>
    </xf>
    <xf numFmtId="165" fontId="6" fillId="0" borderId="15" xfId="0" applyNumberFormat="1" applyFont="1" applyBorder="1" applyAlignment="1">
      <alignment horizontal="left" vertical="top" wrapText="1"/>
    </xf>
    <xf numFmtId="165" fontId="24" fillId="0" borderId="14" xfId="0" applyNumberFormat="1" applyFont="1" applyBorder="1" applyAlignment="1">
      <alignment horizontal="left" vertical="top"/>
    </xf>
    <xf numFmtId="164" fontId="24" fillId="0" borderId="14" xfId="0" applyNumberFormat="1" applyFont="1" applyBorder="1" applyAlignment="1">
      <alignment vertical="top"/>
    </xf>
    <xf numFmtId="164" fontId="6" fillId="6" borderId="15" xfId="0" applyNumberFormat="1" applyFont="1" applyFill="1" applyBorder="1" applyAlignment="1">
      <alignment horizontal="right" vertical="top" wrapText="1"/>
    </xf>
    <xf numFmtId="0" fontId="5" fillId="10" borderId="15" xfId="0" applyFont="1" applyFill="1" applyBorder="1" applyAlignment="1">
      <alignment horizontal="center" vertical="top" wrapText="1"/>
    </xf>
    <xf numFmtId="164" fontId="5" fillId="10" borderId="15" xfId="0" applyNumberFormat="1" applyFont="1" applyFill="1" applyBorder="1" applyAlignment="1">
      <alignment horizontal="left" vertical="top"/>
    </xf>
    <xf numFmtId="0" fontId="5" fillId="3" borderId="16" xfId="0" applyFont="1" applyFill="1" applyBorder="1" applyAlignment="1">
      <alignment vertical="top" wrapText="1"/>
    </xf>
    <xf numFmtId="0" fontId="5" fillId="3" borderId="33" xfId="0" applyFont="1" applyFill="1" applyBorder="1" applyAlignment="1">
      <alignment vertical="top" wrapText="1"/>
    </xf>
    <xf numFmtId="0" fontId="5" fillId="10" borderId="30" xfId="0" applyFont="1" applyFill="1" applyBorder="1" applyAlignment="1">
      <alignment vertical="top"/>
    </xf>
    <xf numFmtId="0" fontId="5" fillId="10" borderId="31" xfId="0" applyFont="1" applyFill="1" applyBorder="1" applyAlignment="1">
      <alignment vertical="top"/>
    </xf>
    <xf numFmtId="164" fontId="5" fillId="10" borderId="31" xfId="0" applyNumberFormat="1" applyFont="1" applyFill="1" applyBorder="1" applyAlignment="1">
      <alignment vertical="top"/>
    </xf>
    <xf numFmtId="0" fontId="6" fillId="0" borderId="15" xfId="0" applyFont="1" applyBorder="1" applyAlignment="1">
      <alignment horizontal="left" wrapText="1"/>
    </xf>
    <xf numFmtId="0" fontId="24" fillId="0" borderId="15" xfId="0" applyFont="1" applyBorder="1" applyAlignment="1">
      <alignment horizontal="left" vertical="top" wrapText="1"/>
    </xf>
    <xf numFmtId="0" fontId="24" fillId="0" borderId="15" xfId="0" applyFont="1" applyBorder="1"/>
    <xf numFmtId="0" fontId="15" fillId="0" borderId="15" xfId="0" applyFont="1" applyBorder="1" applyAlignment="1">
      <alignment vertical="top"/>
    </xf>
    <xf numFmtId="0" fontId="24" fillId="0" borderId="15" xfId="0" applyFont="1" applyBorder="1" applyAlignment="1">
      <alignment vertical="top" wrapText="1"/>
    </xf>
    <xf numFmtId="0" fontId="24" fillId="0" borderId="24" xfId="0" applyFont="1" applyBorder="1" applyAlignment="1">
      <alignment vertical="top" wrapText="1"/>
    </xf>
    <xf numFmtId="0" fontId="24" fillId="0" borderId="24" xfId="0" applyFont="1" applyBorder="1" applyAlignment="1">
      <alignment horizontal="left" vertical="top"/>
    </xf>
    <xf numFmtId="0" fontId="24" fillId="0" borderId="24" xfId="0" applyFont="1" applyBorder="1" applyAlignment="1">
      <alignment horizontal="left" vertical="top" wrapText="1"/>
    </xf>
    <xf numFmtId="0" fontId="24" fillId="8" borderId="24" xfId="0" applyFont="1" applyFill="1" applyBorder="1" applyAlignment="1">
      <alignment vertical="top" wrapText="1"/>
    </xf>
    <xf numFmtId="164" fontId="5" fillId="10" borderId="33" xfId="0" applyNumberFormat="1" applyFont="1" applyFill="1" applyBorder="1" applyAlignment="1">
      <alignment vertical="top"/>
    </xf>
    <xf numFmtId="0" fontId="6" fillId="6" borderId="15" xfId="0" applyFont="1" applyFill="1" applyBorder="1" applyAlignment="1">
      <alignment vertical="top" wrapText="1"/>
    </xf>
    <xf numFmtId="164" fontId="6" fillId="10" borderId="15" xfId="0" applyNumberFormat="1" applyFont="1" applyFill="1" applyBorder="1" applyAlignment="1">
      <alignment horizontal="right" vertical="top"/>
    </xf>
    <xf numFmtId="0" fontId="6" fillId="6" borderId="16" xfId="0" applyFont="1" applyFill="1" applyBorder="1" applyAlignment="1">
      <alignment horizontal="left" vertical="top"/>
    </xf>
    <xf numFmtId="164" fontId="6" fillId="6" borderId="15" xfId="0" applyNumberFormat="1" applyFont="1" applyFill="1" applyBorder="1" applyAlignment="1">
      <alignment horizontal="right" vertical="top"/>
    </xf>
    <xf numFmtId="164" fontId="24" fillId="0" borderId="15" xfId="0" applyNumberFormat="1" applyFont="1" applyBorder="1" applyAlignment="1">
      <alignment horizontal="right"/>
    </xf>
    <xf numFmtId="0" fontId="24" fillId="0" borderId="24" xfId="0" applyFont="1" applyBorder="1"/>
    <xf numFmtId="0" fontId="26" fillId="6" borderId="15" xfId="0" applyFont="1" applyFill="1" applyBorder="1"/>
    <xf numFmtId="0" fontId="26" fillId="6" borderId="14" xfId="0" applyFont="1" applyFill="1" applyBorder="1"/>
    <xf numFmtId="0" fontId="26" fillId="6" borderId="24" xfId="0" applyFont="1" applyFill="1" applyBorder="1"/>
    <xf numFmtId="0" fontId="26" fillId="6" borderId="21" xfId="0" applyFont="1" applyFill="1" applyBorder="1"/>
    <xf numFmtId="3" fontId="6" fillId="0" borderId="15" xfId="0" applyNumberFormat="1" applyFont="1" applyBorder="1" applyAlignment="1">
      <alignment horizontal="left" vertical="top" wrapText="1"/>
    </xf>
    <xf numFmtId="164" fontId="6" fillId="0" borderId="15" xfId="0" applyNumberFormat="1" applyFont="1" applyBorder="1" applyAlignment="1">
      <alignment horizontal="left" vertical="top" wrapText="1"/>
    </xf>
    <xf numFmtId="0" fontId="6" fillId="0" borderId="12" xfId="0" applyFont="1" applyBorder="1" applyAlignment="1">
      <alignment horizontal="left" vertical="top" wrapText="1"/>
    </xf>
    <xf numFmtId="0" fontId="6" fillId="0" borderId="0" xfId="0" applyFont="1" applyAlignment="1">
      <alignment vertical="top" wrapText="1"/>
    </xf>
    <xf numFmtId="164" fontId="5" fillId="9" borderId="15" xfId="0" applyNumberFormat="1" applyFont="1" applyFill="1" applyBorder="1" applyAlignment="1">
      <alignment horizontal="left" vertical="top" wrapText="1"/>
    </xf>
    <xf numFmtId="164" fontId="5" fillId="9" borderId="15" xfId="0" applyNumberFormat="1" applyFont="1" applyFill="1" applyBorder="1" applyAlignment="1">
      <alignment vertical="top"/>
    </xf>
    <xf numFmtId="164" fontId="5" fillId="10" borderId="15" xfId="0" applyNumberFormat="1" applyFont="1" applyFill="1" applyBorder="1" applyAlignment="1">
      <alignment horizontal="left" vertical="top" wrapText="1"/>
    </xf>
    <xf numFmtId="3" fontId="6" fillId="0" borderId="15" xfId="0" applyNumberFormat="1" applyFont="1" applyBorder="1" applyAlignment="1">
      <alignment vertical="top" wrapText="1"/>
    </xf>
    <xf numFmtId="164" fontId="5" fillId="0" borderId="15" xfId="0" applyNumberFormat="1" applyFont="1" applyBorder="1" applyAlignment="1">
      <alignment horizontal="left" vertical="top" wrapText="1"/>
    </xf>
    <xf numFmtId="164" fontId="5" fillId="9" borderId="15" xfId="0" applyNumberFormat="1" applyFont="1" applyFill="1" applyBorder="1" applyAlignment="1">
      <alignment horizontal="left" vertical="top"/>
    </xf>
    <xf numFmtId="164" fontId="5" fillId="6" borderId="15" xfId="0" applyNumberFormat="1" applyFont="1" applyFill="1" applyBorder="1" applyAlignment="1">
      <alignment horizontal="left" vertical="top"/>
    </xf>
    <xf numFmtId="164" fontId="24" fillId="0" borderId="15" xfId="0" applyNumberFormat="1" applyFont="1" applyBorder="1"/>
    <xf numFmtId="164" fontId="24" fillId="0" borderId="15" xfId="0" applyNumberFormat="1" applyFont="1" applyBorder="1" applyAlignment="1">
      <alignment wrapText="1"/>
    </xf>
    <xf numFmtId="164" fontId="27" fillId="11" borderId="15" xfId="0" applyNumberFormat="1" applyFont="1" applyFill="1" applyBorder="1"/>
    <xf numFmtId="164" fontId="5" fillId="11" borderId="15" xfId="0" applyNumberFormat="1" applyFont="1" applyFill="1" applyBorder="1" applyAlignment="1">
      <alignment horizontal="left" vertical="top"/>
    </xf>
    <xf numFmtId="0" fontId="5" fillId="3" borderId="41" xfId="0" applyFont="1" applyFill="1" applyBorder="1" applyAlignment="1">
      <alignment vertical="top"/>
    </xf>
    <xf numFmtId="0" fontId="5" fillId="3" borderId="42" xfId="0" applyFont="1" applyFill="1" applyBorder="1" applyAlignment="1">
      <alignment vertical="top"/>
    </xf>
    <xf numFmtId="164" fontId="5" fillId="3" borderId="42" xfId="0" applyNumberFormat="1" applyFont="1" applyFill="1" applyBorder="1" applyAlignment="1">
      <alignment vertical="top"/>
    </xf>
    <xf numFmtId="0" fontId="5" fillId="10" borderId="43" xfId="0" applyFont="1" applyFill="1" applyBorder="1" applyAlignment="1">
      <alignment vertical="top"/>
    </xf>
    <xf numFmtId="0" fontId="5" fillId="10" borderId="44" xfId="0" applyFont="1" applyFill="1" applyBorder="1" applyAlignment="1">
      <alignment vertical="top"/>
    </xf>
    <xf numFmtId="164" fontId="5" fillId="10" borderId="44" xfId="0" applyNumberFormat="1" applyFont="1" applyFill="1" applyBorder="1" applyAlignment="1">
      <alignment vertical="top"/>
    </xf>
    <xf numFmtId="0" fontId="27" fillId="0" borderId="15" xfId="0" applyFont="1" applyBorder="1" applyAlignment="1">
      <alignment vertical="top" wrapText="1"/>
    </xf>
    <xf numFmtId="164" fontId="24" fillId="0" borderId="15" xfId="0" applyNumberFormat="1" applyFont="1" applyBorder="1" applyAlignment="1">
      <alignment vertical="top"/>
    </xf>
    <xf numFmtId="164" fontId="6" fillId="0" borderId="38" xfId="0" applyNumberFormat="1" applyFont="1" applyBorder="1" applyAlignment="1">
      <alignment horizontal="left" vertical="top"/>
    </xf>
    <xf numFmtId="0" fontId="6" fillId="0" borderId="22" xfId="0" applyFont="1" applyBorder="1" applyAlignment="1">
      <alignment horizontal="left" vertical="top"/>
    </xf>
    <xf numFmtId="0" fontId="6" fillId="0" borderId="24" xfId="0" applyFont="1" applyBorder="1" applyAlignment="1">
      <alignment horizontal="left" vertical="top"/>
    </xf>
    <xf numFmtId="164" fontId="6" fillId="0" borderId="14" xfId="0" applyNumberFormat="1" applyFont="1" applyBorder="1" applyAlignment="1">
      <alignment vertical="top"/>
    </xf>
    <xf numFmtId="164" fontId="6" fillId="0" borderId="24" xfId="0" applyNumberFormat="1" applyFont="1" applyBorder="1" applyAlignment="1">
      <alignment horizontal="right" vertical="top"/>
    </xf>
    <xf numFmtId="164" fontId="6" fillId="0" borderId="21" xfId="0" applyNumberFormat="1" applyFont="1" applyBorder="1" applyAlignment="1">
      <alignment vertical="top"/>
    </xf>
    <xf numFmtId="164" fontId="24" fillId="0" borderId="15" xfId="0" applyNumberFormat="1" applyFont="1" applyBorder="1" applyAlignment="1">
      <alignment horizontal="right" vertical="top"/>
    </xf>
    <xf numFmtId="0" fontId="24" fillId="6" borderId="15" xfId="0" applyFont="1" applyFill="1" applyBorder="1" applyAlignment="1">
      <alignment vertical="top" wrapText="1"/>
    </xf>
    <xf numFmtId="164" fontId="24" fillId="6" borderId="15" xfId="0" applyNumberFormat="1" applyFont="1" applyFill="1" applyBorder="1" applyAlignment="1">
      <alignment vertical="top"/>
    </xf>
    <xf numFmtId="0" fontId="27" fillId="9" borderId="15" xfId="0" applyFont="1" applyFill="1" applyBorder="1" applyAlignment="1">
      <alignment horizontal="left" vertical="top" wrapText="1"/>
    </xf>
    <xf numFmtId="0" fontId="27" fillId="0" borderId="15" xfId="0" applyFont="1" applyBorder="1" applyAlignment="1">
      <alignment horizontal="left" vertical="top" wrapText="1"/>
    </xf>
    <xf numFmtId="0" fontId="28" fillId="8" borderId="23" xfId="0" applyFont="1" applyFill="1" applyBorder="1"/>
    <xf numFmtId="0" fontId="6" fillId="0" borderId="14" xfId="0" applyFont="1" applyBorder="1" applyAlignment="1">
      <alignment horizontal="left" vertical="top" wrapText="1"/>
    </xf>
    <xf numFmtId="0" fontId="6" fillId="0" borderId="14" xfId="0" applyFont="1" applyBorder="1" applyAlignment="1">
      <alignment horizontal="left" vertical="top"/>
    </xf>
    <xf numFmtId="0" fontId="5" fillId="9" borderId="29" xfId="0" applyFont="1" applyFill="1" applyBorder="1" applyAlignment="1">
      <alignment horizontal="left" vertical="top" wrapText="1"/>
    </xf>
    <xf numFmtId="0" fontId="5" fillId="10" borderId="28" xfId="0" applyFont="1" applyFill="1" applyBorder="1" applyAlignment="1">
      <alignment vertical="top"/>
    </xf>
    <xf numFmtId="0" fontId="5" fillId="10" borderId="29" xfId="0" applyFont="1" applyFill="1" applyBorder="1" applyAlignment="1">
      <alignment vertical="top"/>
    </xf>
    <xf numFmtId="164" fontId="24" fillId="10" borderId="15" xfId="0" applyNumberFormat="1" applyFont="1" applyFill="1" applyBorder="1" applyAlignment="1">
      <alignment vertical="top"/>
    </xf>
    <xf numFmtId="0" fontId="5" fillId="0" borderId="15" xfId="0" applyFont="1" applyBorder="1" applyAlignment="1">
      <alignment horizontal="left" vertical="top" wrapText="1"/>
    </xf>
    <xf numFmtId="0" fontId="6" fillId="5" borderId="16" xfId="0" applyFont="1" applyFill="1" applyBorder="1" applyAlignment="1">
      <alignment horizontal="left" vertical="top"/>
    </xf>
    <xf numFmtId="0" fontId="6" fillId="12" borderId="12" xfId="0" applyFont="1" applyFill="1" applyBorder="1" applyAlignment="1">
      <alignment horizontal="left" vertical="top"/>
    </xf>
    <xf numFmtId="0" fontId="5" fillId="12" borderId="15" xfId="0" applyFont="1" applyFill="1" applyBorder="1" applyAlignment="1">
      <alignment vertical="top" wrapText="1"/>
    </xf>
    <xf numFmtId="0" fontId="5" fillId="12" borderId="15" xfId="0" applyFont="1" applyFill="1" applyBorder="1" applyAlignment="1">
      <alignment horizontal="left" vertical="top"/>
    </xf>
    <xf numFmtId="164" fontId="5" fillId="12" borderId="15" xfId="0" applyNumberFormat="1" applyFont="1" applyFill="1" applyBorder="1" applyAlignment="1">
      <alignment horizontal="right" vertical="top"/>
    </xf>
    <xf numFmtId="164" fontId="5" fillId="3" borderId="27" xfId="0" applyNumberFormat="1" applyFont="1" applyFill="1" applyBorder="1" applyAlignment="1">
      <alignment vertical="top"/>
    </xf>
    <xf numFmtId="0" fontId="5" fillId="0" borderId="12" xfId="0" applyFont="1" applyBorder="1" applyAlignment="1">
      <alignment vertical="top"/>
    </xf>
    <xf numFmtId="0" fontId="5" fillId="0" borderId="14" xfId="0" applyFont="1" applyBorder="1" applyAlignment="1">
      <alignment vertical="top"/>
    </xf>
    <xf numFmtId="0" fontId="29" fillId="0" borderId="24" xfId="0" applyFont="1" applyBorder="1"/>
    <xf numFmtId="0" fontId="26" fillId="0" borderId="21" xfId="0" applyFont="1" applyBorder="1"/>
    <xf numFmtId="164" fontId="5" fillId="6" borderId="15" xfId="0" applyNumberFormat="1" applyFont="1" applyFill="1" applyBorder="1" applyAlignment="1">
      <alignment horizontal="right" vertical="top"/>
    </xf>
    <xf numFmtId="0" fontId="5" fillId="6" borderId="15" xfId="0" applyFont="1" applyFill="1" applyBorder="1" applyAlignment="1">
      <alignment vertical="top" wrapText="1"/>
    </xf>
    <xf numFmtId="0" fontId="5" fillId="6" borderId="15" xfId="0" applyFont="1" applyFill="1" applyBorder="1" applyAlignment="1">
      <alignment horizontal="left" vertical="top"/>
    </xf>
    <xf numFmtId="0" fontId="26" fillId="0" borderId="15" xfId="0" applyFont="1" applyBorder="1"/>
    <xf numFmtId="0" fontId="26" fillId="0" borderId="24" xfId="0" applyFont="1" applyBorder="1"/>
    <xf numFmtId="0" fontId="26" fillId="0" borderId="14" xfId="0" applyFont="1" applyBorder="1"/>
    <xf numFmtId="0" fontId="27" fillId="0" borderId="24" xfId="0" applyFont="1" applyBorder="1"/>
    <xf numFmtId="0" fontId="6" fillId="6" borderId="15" xfId="0" applyFont="1" applyFill="1" applyBorder="1" applyAlignment="1">
      <alignment horizontal="left" vertical="top"/>
    </xf>
    <xf numFmtId="164" fontId="30" fillId="0" borderId="0" xfId="0" applyNumberFormat="1" applyFont="1" applyAlignment="1">
      <alignment horizontal="left"/>
    </xf>
    <xf numFmtId="0" fontId="26" fillId="0" borderId="24" xfId="0" applyFont="1" applyBorder="1" applyAlignment="1">
      <alignment vertical="top"/>
    </xf>
    <xf numFmtId="0" fontId="29" fillId="0" borderId="21" xfId="0" applyFont="1" applyBorder="1" applyAlignment="1">
      <alignment horizontal="left" vertical="top"/>
    </xf>
    <xf numFmtId="164" fontId="26" fillId="0" borderId="21" xfId="0" applyNumberFormat="1" applyFont="1" applyBorder="1"/>
    <xf numFmtId="0" fontId="26" fillId="0" borderId="15" xfId="0" applyFont="1" applyBorder="1" applyAlignment="1">
      <alignment horizontal="left"/>
    </xf>
    <xf numFmtId="0" fontId="26" fillId="0" borderId="24" xfId="0" applyFont="1" applyBorder="1" applyAlignment="1">
      <alignment horizontal="left"/>
    </xf>
    <xf numFmtId="0" fontId="5" fillId="3" borderId="15" xfId="0" applyFont="1" applyFill="1" applyBorder="1" applyAlignment="1">
      <alignment horizontal="left" vertical="top"/>
    </xf>
    <xf numFmtId="0" fontId="6" fillId="8" borderId="33" xfId="0" applyFont="1" applyFill="1" applyBorder="1" applyAlignment="1">
      <alignment vertical="top"/>
    </xf>
    <xf numFmtId="0" fontId="6" fillId="9" borderId="15" xfId="0" applyFont="1" applyFill="1" applyBorder="1" applyAlignment="1">
      <alignment horizontal="left" vertical="top" wrapText="1"/>
    </xf>
    <xf numFmtId="0" fontId="6" fillId="8" borderId="15" xfId="0" applyFont="1" applyFill="1" applyBorder="1" applyAlignment="1">
      <alignment vertical="top"/>
    </xf>
    <xf numFmtId="0" fontId="6" fillId="8" borderId="15" xfId="0" applyFont="1" applyFill="1" applyBorder="1" applyAlignment="1">
      <alignment horizontal="left" vertical="top"/>
    </xf>
    <xf numFmtId="0" fontId="24" fillId="8" borderId="15" xfId="0" applyFont="1" applyFill="1" applyBorder="1" applyAlignment="1">
      <alignment horizontal="left" vertical="top"/>
    </xf>
    <xf numFmtId="164" fontId="5" fillId="8" borderId="12" xfId="0" applyNumberFormat="1" applyFont="1" applyFill="1" applyBorder="1" applyAlignment="1">
      <alignment vertical="top"/>
    </xf>
    <xf numFmtId="164" fontId="5" fillId="8" borderId="15" xfId="0" applyNumberFormat="1" applyFont="1" applyFill="1" applyBorder="1" applyAlignment="1">
      <alignment horizontal="right" vertical="top"/>
    </xf>
    <xf numFmtId="164" fontId="5" fillId="0" borderId="12" xfId="0" applyNumberFormat="1" applyFont="1" applyBorder="1" applyAlignment="1">
      <alignment vertical="top"/>
    </xf>
    <xf numFmtId="164" fontId="5" fillId="3" borderId="33" xfId="0" applyNumberFormat="1" applyFont="1" applyFill="1" applyBorder="1" applyAlignment="1">
      <alignment vertical="top"/>
    </xf>
    <xf numFmtId="0" fontId="5" fillId="10" borderId="15" xfId="0" applyFont="1" applyFill="1" applyBorder="1" applyAlignment="1">
      <alignment horizontal="left" vertical="top" wrapText="1"/>
    </xf>
    <xf numFmtId="3" fontId="6" fillId="10" borderId="15" xfId="0" applyNumberFormat="1" applyFont="1" applyFill="1" applyBorder="1" applyAlignment="1">
      <alignment horizontal="left" vertical="top"/>
    </xf>
    <xf numFmtId="0" fontId="6" fillId="0" borderId="21" xfId="0" applyFont="1" applyBorder="1" applyAlignment="1">
      <alignment horizontal="left" vertical="top"/>
    </xf>
    <xf numFmtId="0" fontId="6" fillId="8" borderId="17" xfId="0" applyFont="1" applyFill="1" applyBorder="1" applyAlignment="1">
      <alignment vertical="top"/>
    </xf>
    <xf numFmtId="0" fontId="6" fillId="8" borderId="45" xfId="0" applyFont="1" applyFill="1" applyBorder="1" applyAlignment="1">
      <alignment horizontal="left" vertical="top"/>
    </xf>
    <xf numFmtId="164" fontId="6" fillId="8" borderId="17" xfId="0" applyNumberFormat="1" applyFont="1" applyFill="1" applyBorder="1" applyAlignment="1">
      <alignment horizontal="right" vertical="top"/>
    </xf>
    <xf numFmtId="0" fontId="6" fillId="0" borderId="24" xfId="0" applyFont="1" applyBorder="1" applyAlignment="1">
      <alignment vertical="top"/>
    </xf>
    <xf numFmtId="0" fontId="6" fillId="0" borderId="21" xfId="0" applyFont="1" applyBorder="1" applyAlignment="1">
      <alignment vertical="top"/>
    </xf>
    <xf numFmtId="3" fontId="6" fillId="9" borderId="15" xfId="0" applyNumberFormat="1" applyFont="1" applyFill="1" applyBorder="1" applyAlignment="1">
      <alignment horizontal="left" vertical="top"/>
    </xf>
    <xf numFmtId="3" fontId="6" fillId="10" borderId="15" xfId="0" applyNumberFormat="1" applyFont="1" applyFill="1" applyBorder="1" applyAlignment="1">
      <alignment horizontal="left" vertical="top" wrapText="1"/>
    </xf>
    <xf numFmtId="164" fontId="6" fillId="10" borderId="15" xfId="0" applyNumberFormat="1" applyFont="1" applyFill="1" applyBorder="1" applyAlignment="1">
      <alignment vertical="top"/>
    </xf>
    <xf numFmtId="0" fontId="6" fillId="0" borderId="14" xfId="0" applyFont="1" applyBorder="1" applyAlignment="1">
      <alignment vertical="top"/>
    </xf>
    <xf numFmtId="0" fontId="5" fillId="5" borderId="15" xfId="0" applyFont="1" applyFill="1" applyBorder="1" applyAlignment="1">
      <alignment vertical="top" wrapText="1"/>
    </xf>
    <xf numFmtId="0" fontId="6" fillId="5" borderId="15" xfId="0" applyFont="1" applyFill="1" applyBorder="1" applyAlignment="1">
      <alignment vertical="top"/>
    </xf>
    <xf numFmtId="164" fontId="5" fillId="5" borderId="15" xfId="0" applyNumberFormat="1" applyFont="1" applyFill="1" applyBorder="1" applyAlignment="1">
      <alignment horizontal="right" vertical="top"/>
    </xf>
    <xf numFmtId="0" fontId="5" fillId="11" borderId="15" xfId="0" applyFont="1" applyFill="1" applyBorder="1" applyAlignment="1">
      <alignment vertical="top"/>
    </xf>
    <xf numFmtId="164" fontId="5" fillId="11" borderId="15" xfId="0" applyNumberFormat="1" applyFont="1" applyFill="1" applyBorder="1" applyAlignment="1">
      <alignment horizontal="right" vertical="top"/>
    </xf>
    <xf numFmtId="164" fontId="6" fillId="11" borderId="15" xfId="0" applyNumberFormat="1" applyFont="1" applyFill="1" applyBorder="1" applyAlignment="1">
      <alignment vertical="top"/>
    </xf>
    <xf numFmtId="0" fontId="6" fillId="0" borderId="24" xfId="0" applyFont="1" applyBorder="1"/>
    <xf numFmtId="164" fontId="5" fillId="5" borderId="15" xfId="0" applyNumberFormat="1" applyFont="1" applyFill="1" applyBorder="1" applyAlignment="1">
      <alignment horizontal="left" vertical="top" wrapText="1"/>
    </xf>
    <xf numFmtId="0" fontId="24" fillId="0" borderId="12" xfId="0" applyFont="1" applyBorder="1" applyAlignment="1">
      <alignment horizontal="left" vertical="top"/>
    </xf>
    <xf numFmtId="164" fontId="6" fillId="0" borderId="24" xfId="0" applyNumberFormat="1" applyFont="1" applyBorder="1"/>
    <xf numFmtId="164" fontId="6" fillId="0" borderId="15" xfId="0" applyNumberFormat="1" applyFont="1" applyBorder="1" applyAlignment="1">
      <alignment horizontal="left"/>
    </xf>
    <xf numFmtId="164" fontId="6" fillId="0" borderId="24" xfId="0" applyNumberFormat="1" applyFont="1" applyBorder="1" applyAlignment="1">
      <alignment horizontal="left"/>
    </xf>
    <xf numFmtId="0" fontId="6" fillId="0" borderId="15" xfId="0" applyFont="1" applyBorder="1" applyAlignment="1">
      <alignment horizontal="left"/>
    </xf>
    <xf numFmtId="0" fontId="6" fillId="0" borderId="24" xfId="0" applyFont="1" applyBorder="1" applyAlignment="1">
      <alignment horizontal="left"/>
    </xf>
    <xf numFmtId="164" fontId="6" fillId="0" borderId="0" xfId="0" applyNumberFormat="1" applyFont="1" applyAlignment="1">
      <alignment horizontal="left" vertical="top" wrapText="1"/>
    </xf>
    <xf numFmtId="164" fontId="6" fillId="0" borderId="12" xfId="0" applyNumberFormat="1" applyFont="1" applyBorder="1" applyAlignment="1">
      <alignment horizontal="left" vertical="top" wrapText="1"/>
    </xf>
    <xf numFmtId="164" fontId="6" fillId="0" borderId="24" xfId="0" applyNumberFormat="1" applyFont="1" applyBorder="1" applyAlignment="1">
      <alignment horizontal="left" wrapText="1"/>
    </xf>
    <xf numFmtId="0" fontId="31" fillId="6" borderId="16" xfId="0" applyFont="1" applyFill="1" applyBorder="1" applyAlignment="1">
      <alignment horizontal="left" vertical="top"/>
    </xf>
    <xf numFmtId="164" fontId="32" fillId="6" borderId="15" xfId="0" applyNumberFormat="1" applyFont="1" applyFill="1" applyBorder="1" applyAlignment="1">
      <alignment vertical="top"/>
    </xf>
    <xf numFmtId="0" fontId="5" fillId="5" borderId="16" xfId="0" applyFont="1" applyFill="1" applyBorder="1" applyAlignment="1">
      <alignment horizontal="left" vertical="top"/>
    </xf>
    <xf numFmtId="0" fontId="26" fillId="10" borderId="12" xfId="0" applyFont="1" applyFill="1" applyBorder="1" applyAlignment="1">
      <alignment horizontal="left" vertical="top"/>
    </xf>
    <xf numFmtId="0" fontId="33" fillId="10" borderId="15" xfId="0" applyFont="1" applyFill="1" applyBorder="1" applyAlignment="1">
      <alignment vertical="top"/>
    </xf>
    <xf numFmtId="0" fontId="33" fillId="10" borderId="14" xfId="0" applyFont="1" applyFill="1" applyBorder="1" applyAlignment="1">
      <alignment horizontal="left" vertical="top"/>
    </xf>
    <xf numFmtId="164" fontId="6" fillId="0" borderId="18" xfId="0" applyNumberFormat="1" applyFont="1" applyBorder="1" applyAlignment="1">
      <alignment horizontal="right" vertical="top"/>
    </xf>
    <xf numFmtId="164" fontId="6" fillId="0" borderId="18" xfId="0" applyNumberFormat="1" applyFont="1" applyBorder="1" applyAlignment="1">
      <alignment vertical="top"/>
    </xf>
    <xf numFmtId="0" fontId="26" fillId="0" borderId="22" xfId="0" applyFont="1" applyBorder="1" applyAlignment="1">
      <alignment horizontal="left" vertical="top"/>
    </xf>
    <xf numFmtId="0" fontId="26" fillId="0" borderId="21" xfId="0" applyFont="1" applyBorder="1" applyAlignment="1">
      <alignment horizontal="left" vertical="top"/>
    </xf>
    <xf numFmtId="164" fontId="26" fillId="0" borderId="15" xfId="0" applyNumberFormat="1" applyFont="1" applyBorder="1" applyAlignment="1">
      <alignment vertical="top"/>
    </xf>
    <xf numFmtId="164" fontId="26" fillId="0" borderId="24" xfId="0" applyNumberFormat="1" applyFont="1" applyBorder="1" applyAlignment="1">
      <alignment vertical="top"/>
    </xf>
    <xf numFmtId="0" fontId="26" fillId="0" borderId="22" xfId="0" applyFont="1" applyBorder="1" applyAlignment="1">
      <alignment vertical="top"/>
    </xf>
    <xf numFmtId="0" fontId="26" fillId="0" borderId="24" xfId="0" applyFont="1" applyBorder="1" applyAlignment="1">
      <alignment horizontal="left" vertical="top"/>
    </xf>
    <xf numFmtId="0" fontId="33" fillId="13" borderId="22" xfId="0" applyFont="1" applyFill="1" applyBorder="1" applyAlignment="1">
      <alignment horizontal="left" vertical="top"/>
    </xf>
    <xf numFmtId="0" fontId="33" fillId="9" borderId="24" xfId="0" applyFont="1" applyFill="1" applyBorder="1" applyAlignment="1">
      <alignment horizontal="left" vertical="top"/>
    </xf>
    <xf numFmtId="0" fontId="33" fillId="9" borderId="21" xfId="0" applyFont="1" applyFill="1" applyBorder="1" applyAlignment="1">
      <alignment horizontal="left" vertical="top"/>
    </xf>
    <xf numFmtId="164" fontId="33" fillId="9" borderId="24" xfId="0" applyNumberFormat="1" applyFont="1" applyFill="1" applyBorder="1" applyAlignment="1">
      <alignment horizontal="right" vertical="top"/>
    </xf>
    <xf numFmtId="0" fontId="26" fillId="10" borderId="14" xfId="0" applyFont="1" applyFill="1" applyBorder="1" applyAlignment="1">
      <alignment horizontal="left" vertical="top"/>
    </xf>
    <xf numFmtId="0" fontId="33" fillId="8" borderId="22" xfId="0" applyFont="1" applyFill="1" applyBorder="1" applyAlignment="1">
      <alignment horizontal="left" vertical="top"/>
    </xf>
    <xf numFmtId="0" fontId="33" fillId="2" borderId="22" xfId="0" applyFont="1" applyFill="1" applyBorder="1" applyAlignment="1">
      <alignment horizontal="left" vertical="top"/>
    </xf>
    <xf numFmtId="0" fontId="33" fillId="9" borderId="24" xfId="0" applyFont="1" applyFill="1" applyBorder="1" applyAlignment="1">
      <alignment vertical="top"/>
    </xf>
    <xf numFmtId="0" fontId="33" fillId="9" borderId="21" xfId="0" applyFont="1" applyFill="1" applyBorder="1" applyAlignment="1">
      <alignment vertical="top"/>
    </xf>
    <xf numFmtId="0" fontId="27" fillId="8" borderId="15" xfId="0" applyFont="1" applyFill="1" applyBorder="1"/>
    <xf numFmtId="0" fontId="24" fillId="8" borderId="15" xfId="0" applyFont="1" applyFill="1" applyBorder="1"/>
    <xf numFmtId="0" fontId="6" fillId="0" borderId="18" xfId="0" applyFont="1" applyBorder="1" applyAlignment="1">
      <alignment horizontal="left" vertical="top"/>
    </xf>
    <xf numFmtId="0" fontId="24" fillId="8" borderId="13" xfId="0" applyFont="1" applyFill="1" applyBorder="1"/>
    <xf numFmtId="0" fontId="6" fillId="11" borderId="12" xfId="0" applyFont="1" applyFill="1" applyBorder="1" applyAlignment="1">
      <alignment horizontal="left" vertical="top"/>
    </xf>
    <xf numFmtId="0" fontId="27" fillId="11" borderId="13" xfId="0" applyFont="1" applyFill="1" applyBorder="1"/>
    <xf numFmtId="0" fontId="6" fillId="11" borderId="18" xfId="0" applyFont="1" applyFill="1" applyBorder="1" applyAlignment="1">
      <alignment horizontal="left" vertical="top"/>
    </xf>
    <xf numFmtId="164" fontId="6" fillId="11" borderId="18" xfId="0" applyNumberFormat="1" applyFont="1" applyFill="1" applyBorder="1" applyAlignment="1">
      <alignment horizontal="right" vertical="top"/>
    </xf>
    <xf numFmtId="0" fontId="5" fillId="14" borderId="12" xfId="0" applyFont="1" applyFill="1" applyBorder="1" applyAlignment="1">
      <alignment horizontal="left" vertical="top"/>
    </xf>
    <xf numFmtId="0" fontId="27" fillId="14" borderId="13" xfId="0" applyFont="1" applyFill="1" applyBorder="1"/>
    <xf numFmtId="0" fontId="5" fillId="14" borderId="18" xfId="0" applyFont="1" applyFill="1" applyBorder="1" applyAlignment="1">
      <alignment horizontal="left" vertical="top"/>
    </xf>
    <xf numFmtId="164" fontId="5" fillId="14" borderId="18" xfId="0" applyNumberFormat="1" applyFont="1" applyFill="1" applyBorder="1" applyAlignment="1">
      <alignment horizontal="right" vertical="top"/>
    </xf>
    <xf numFmtId="0" fontId="6" fillId="15" borderId="12" xfId="0" applyFont="1" applyFill="1" applyBorder="1" applyAlignment="1">
      <alignment horizontal="left" vertical="top"/>
    </xf>
    <xf numFmtId="0" fontId="27" fillId="15" borderId="13" xfId="0" applyFont="1" applyFill="1" applyBorder="1"/>
    <xf numFmtId="0" fontId="6" fillId="15" borderId="18" xfId="0" applyFont="1" applyFill="1" applyBorder="1" applyAlignment="1">
      <alignment horizontal="left" vertical="top"/>
    </xf>
    <xf numFmtId="164" fontId="6" fillId="15" borderId="18" xfId="0" applyNumberFormat="1" applyFont="1" applyFill="1" applyBorder="1" applyAlignment="1">
      <alignment horizontal="right" vertical="top"/>
    </xf>
    <xf numFmtId="0" fontId="26" fillId="0" borderId="15" xfId="0" applyFont="1" applyBorder="1" applyAlignment="1">
      <alignment horizontal="left" vertical="top"/>
    </xf>
    <xf numFmtId="164" fontId="26" fillId="0" borderId="15" xfId="0" applyNumberFormat="1" applyFont="1" applyBorder="1" applyAlignment="1">
      <alignment horizontal="right" vertical="top"/>
    </xf>
    <xf numFmtId="0" fontId="26" fillId="0" borderId="15" xfId="0" applyFont="1" applyBorder="1" applyAlignment="1">
      <alignment vertical="top"/>
    </xf>
    <xf numFmtId="0" fontId="26" fillId="0" borderId="14" xfId="0" applyFont="1" applyBorder="1" applyAlignment="1">
      <alignment horizontal="left" vertical="top"/>
    </xf>
    <xf numFmtId="0" fontId="5" fillId="3" borderId="13" xfId="0" applyFont="1" applyFill="1" applyBorder="1" applyAlignment="1">
      <alignment vertical="top"/>
    </xf>
    <xf numFmtId="170" fontId="5" fillId="3" borderId="15" xfId="0" applyNumberFormat="1" applyFont="1" applyFill="1" applyBorder="1" applyAlignment="1">
      <alignment vertical="top"/>
    </xf>
    <xf numFmtId="164" fontId="6" fillId="0" borderId="14" xfId="0" applyNumberFormat="1" applyFont="1" applyBorder="1" applyAlignment="1">
      <alignment horizontal="left" vertical="top"/>
    </xf>
    <xf numFmtId="164" fontId="24" fillId="0" borderId="15" xfId="0" applyNumberFormat="1" applyFont="1" applyBorder="1" applyAlignment="1">
      <alignment horizontal="right" vertical="top" wrapText="1"/>
    </xf>
    <xf numFmtId="164" fontId="27" fillId="0" borderId="15" xfId="0" applyNumberFormat="1" applyFont="1" applyBorder="1" applyAlignment="1">
      <alignment horizontal="right" vertical="top" wrapText="1"/>
    </xf>
    <xf numFmtId="164" fontId="6" fillId="0" borderId="0" xfId="0" applyNumberFormat="1" applyFont="1" applyAlignment="1">
      <alignment horizontal="right" vertical="top"/>
    </xf>
    <xf numFmtId="0" fontId="5" fillId="0" borderId="12" xfId="0" applyFont="1" applyBorder="1" applyAlignment="1">
      <alignment horizontal="left" vertical="top" wrapText="1"/>
    </xf>
    <xf numFmtId="0" fontId="6" fillId="8" borderId="33" xfId="0" applyFont="1" applyFill="1" applyBorder="1" applyAlignment="1">
      <alignment horizontal="left" vertical="top"/>
    </xf>
    <xf numFmtId="0" fontId="5" fillId="3" borderId="27" xfId="0" applyFont="1" applyFill="1" applyBorder="1" applyAlignment="1">
      <alignment vertical="top" wrapText="1"/>
    </xf>
    <xf numFmtId="164" fontId="5" fillId="3" borderId="33" xfId="0" applyNumberFormat="1" applyFont="1" applyFill="1" applyBorder="1" applyAlignment="1">
      <alignment vertical="top" wrapText="1"/>
    </xf>
    <xf numFmtId="0" fontId="5" fillId="18" borderId="16" xfId="0" applyFont="1" applyFill="1" applyBorder="1" applyAlignment="1">
      <alignment vertical="top"/>
    </xf>
    <xf numFmtId="0" fontId="5" fillId="18" borderId="33" xfId="0" applyFont="1" applyFill="1" applyBorder="1" applyAlignment="1">
      <alignment vertical="top"/>
    </xf>
    <xf numFmtId="164" fontId="5" fillId="18" borderId="15" xfId="0" applyNumberFormat="1" applyFont="1" applyFill="1" applyBorder="1" applyAlignment="1">
      <alignment horizontal="left" vertical="top"/>
    </xf>
    <xf numFmtId="164" fontId="5" fillId="18" borderId="15" xfId="0" applyNumberFormat="1" applyFont="1" applyFill="1" applyBorder="1" applyAlignment="1">
      <alignment horizontal="right" vertical="top"/>
    </xf>
    <xf numFmtId="0" fontId="34" fillId="6" borderId="23" xfId="0" applyFont="1" applyFill="1" applyBorder="1"/>
    <xf numFmtId="164" fontId="5" fillId="0" borderId="15" xfId="0" applyNumberFormat="1" applyFont="1" applyBorder="1" applyAlignment="1">
      <alignment horizontal="center" vertical="top" wrapText="1"/>
    </xf>
    <xf numFmtId="0" fontId="5" fillId="0" borderId="15" xfId="0" applyFont="1" applyBorder="1" applyAlignment="1">
      <alignment horizontal="center"/>
    </xf>
    <xf numFmtId="0" fontId="7" fillId="0" borderId="15" xfId="0" applyFont="1" applyBorder="1"/>
    <xf numFmtId="3" fontId="2" fillId="0" borderId="15" xfId="0" applyNumberFormat="1" applyFont="1" applyBorder="1"/>
    <xf numFmtId="0" fontId="5" fillId="5" borderId="15" xfId="0" applyFont="1" applyFill="1" applyBorder="1"/>
    <xf numFmtId="164" fontId="18" fillId="5" borderId="15" xfId="0" applyNumberFormat="1" applyFont="1" applyFill="1" applyBorder="1"/>
    <xf numFmtId="0" fontId="35" fillId="6" borderId="23" xfId="0" applyFont="1" applyFill="1" applyBorder="1"/>
    <xf numFmtId="0" fontId="36" fillId="0" borderId="0" xfId="0" applyFont="1"/>
    <xf numFmtId="0" fontId="5" fillId="3" borderId="15" xfId="0" applyFont="1" applyFill="1" applyBorder="1"/>
    <xf numFmtId="164" fontId="18" fillId="3" borderId="15" xfId="0" applyNumberFormat="1" applyFont="1" applyFill="1" applyBorder="1"/>
    <xf numFmtId="164" fontId="30" fillId="0" borderId="15" xfId="0" applyNumberFormat="1" applyFont="1" applyBorder="1"/>
    <xf numFmtId="3" fontId="30" fillId="0" borderId="15" xfId="0" applyNumberFormat="1" applyFont="1" applyBorder="1" applyAlignment="1">
      <alignment vertical="top"/>
    </xf>
    <xf numFmtId="3" fontId="30" fillId="6" borderId="15" xfId="0" applyNumberFormat="1" applyFont="1" applyFill="1" applyBorder="1" applyAlignment="1">
      <alignment vertical="top"/>
    </xf>
    <xf numFmtId="3" fontId="18" fillId="5" borderId="15" xfId="0" applyNumberFormat="1" applyFont="1" applyFill="1" applyBorder="1"/>
    <xf numFmtId="0" fontId="7" fillId="0" borderId="15" xfId="0" applyFont="1" applyBorder="1" applyAlignment="1">
      <alignment horizontal="left"/>
    </xf>
    <xf numFmtId="3" fontId="37" fillId="0" borderId="15" xfId="0" applyNumberFormat="1" applyFont="1" applyBorder="1" applyAlignment="1">
      <alignment vertical="top"/>
    </xf>
    <xf numFmtId="3" fontId="37" fillId="0" borderId="15" xfId="0" applyNumberFormat="1" applyFont="1" applyBorder="1"/>
    <xf numFmtId="0" fontId="37" fillId="0" borderId="0" xfId="0" applyFont="1"/>
    <xf numFmtId="0" fontId="38" fillId="9" borderId="15" xfId="0" applyFont="1" applyFill="1" applyBorder="1"/>
    <xf numFmtId="164" fontId="18" fillId="9" borderId="15" xfId="0" applyNumberFormat="1" applyFont="1" applyFill="1" applyBorder="1"/>
    <xf numFmtId="0" fontId="39" fillId="0" borderId="0" xfId="0" applyFont="1"/>
    <xf numFmtId="0" fontId="38" fillId="5" borderId="15" xfId="0" applyFont="1" applyFill="1" applyBorder="1"/>
    <xf numFmtId="0" fontId="5" fillId="5" borderId="15" xfId="0" applyFont="1" applyFill="1" applyBorder="1" applyAlignment="1">
      <alignment horizontal="left" vertical="top"/>
    </xf>
    <xf numFmtId="0" fontId="5" fillId="0" borderId="15" xfId="0" applyFont="1" applyBorder="1" applyAlignment="1">
      <alignment horizontal="left"/>
    </xf>
    <xf numFmtId="164" fontId="18" fillId="0" borderId="15" xfId="0" applyNumberFormat="1" applyFont="1" applyBorder="1"/>
    <xf numFmtId="164" fontId="36" fillId="0" borderId="15" xfId="0" applyNumberFormat="1" applyFont="1" applyBorder="1"/>
    <xf numFmtId="0" fontId="6" fillId="0" borderId="12" xfId="0" applyFont="1" applyBorder="1" applyAlignment="1">
      <alignment horizontal="left"/>
    </xf>
    <xf numFmtId="0" fontId="23" fillId="5" borderId="15" xfId="0" applyFont="1" applyFill="1" applyBorder="1"/>
    <xf numFmtId="0" fontId="23" fillId="3" borderId="15" xfId="0" applyFont="1" applyFill="1" applyBorder="1"/>
    <xf numFmtId="0" fontId="24" fillId="0" borderId="15" xfId="0" applyFont="1" applyBorder="1" applyAlignment="1">
      <alignment horizontal="left"/>
    </xf>
    <xf numFmtId="3" fontId="30" fillId="0" borderId="15" xfId="0" applyNumberFormat="1" applyFont="1" applyBorder="1"/>
    <xf numFmtId="0" fontId="30" fillId="6" borderId="23" xfId="0" applyFont="1" applyFill="1" applyBorder="1"/>
    <xf numFmtId="0" fontId="30" fillId="0" borderId="0" xfId="0" applyFont="1"/>
    <xf numFmtId="0" fontId="5" fillId="9" borderId="15" xfId="0" applyFont="1" applyFill="1" applyBorder="1"/>
    <xf numFmtId="164" fontId="5" fillId="9" borderId="15" xfId="0" applyNumberFormat="1" applyFont="1" applyFill="1" applyBorder="1"/>
    <xf numFmtId="164" fontId="40" fillId="0" borderId="15" xfId="0" applyNumberFormat="1" applyFont="1" applyBorder="1"/>
    <xf numFmtId="0" fontId="41" fillId="2" borderId="23" xfId="0" applyFont="1" applyFill="1" applyBorder="1"/>
    <xf numFmtId="0" fontId="5" fillId="2" borderId="15" xfId="0" applyFont="1" applyFill="1" applyBorder="1"/>
    <xf numFmtId="164" fontId="18" fillId="2" borderId="15" xfId="0" applyNumberFormat="1" applyFont="1" applyFill="1" applyBorder="1"/>
    <xf numFmtId="0" fontId="42" fillId="0" borderId="0" xfId="0" applyFont="1"/>
    <xf numFmtId="3" fontId="42" fillId="0" borderId="0" xfId="0" applyNumberFormat="1" applyFont="1"/>
    <xf numFmtId="0" fontId="22" fillId="0" borderId="15" xfId="0" applyFont="1" applyBorder="1" applyAlignment="1">
      <alignment vertical="top" wrapText="1"/>
    </xf>
    <xf numFmtId="0" fontId="22" fillId="0" borderId="15" xfId="0" applyFont="1" applyBorder="1" applyAlignment="1">
      <alignment horizontal="center" vertical="top"/>
    </xf>
    <xf numFmtId="0" fontId="43" fillId="0" borderId="15" xfId="0" applyFont="1" applyBorder="1" applyAlignment="1">
      <alignment horizontal="left" vertical="top"/>
    </xf>
    <xf numFmtId="0" fontId="43" fillId="0" borderId="15" xfId="0" applyFont="1" applyBorder="1" applyAlignment="1">
      <alignment vertical="top" wrapText="1"/>
    </xf>
    <xf numFmtId="3" fontId="43" fillId="0" borderId="15" xfId="0" applyNumberFormat="1" applyFont="1" applyBorder="1" applyAlignment="1">
      <alignment vertical="top" wrapText="1"/>
    </xf>
    <xf numFmtId="3" fontId="43" fillId="0" borderId="15" xfId="0" applyNumberFormat="1" applyFont="1" applyBorder="1" applyAlignment="1">
      <alignment vertical="top"/>
    </xf>
    <xf numFmtId="0" fontId="43" fillId="0" borderId="15" xfId="0" applyFont="1" applyBorder="1"/>
    <xf numFmtId="0" fontId="43" fillId="0" borderId="15" xfId="0" applyFont="1" applyBorder="1" applyAlignment="1">
      <alignment horizontal="left"/>
    </xf>
    <xf numFmtId="3" fontId="43" fillId="0" borderId="15" xfId="0" applyNumberFormat="1" applyFont="1" applyBorder="1" applyAlignment="1">
      <alignment horizontal="right" vertical="top" wrapText="1"/>
    </xf>
    <xf numFmtId="3" fontId="22" fillId="0" borderId="15" xfId="0" applyNumberFormat="1" applyFont="1" applyBorder="1" applyAlignment="1">
      <alignment horizontal="right" vertical="top" wrapText="1"/>
    </xf>
    <xf numFmtId="0" fontId="22" fillId="0" borderId="15" xfId="0" applyFont="1" applyBorder="1" applyAlignment="1">
      <alignment horizontal="center" vertical="top" wrapText="1"/>
    </xf>
    <xf numFmtId="0" fontId="22" fillId="0" borderId="15" xfId="0" applyFont="1" applyBorder="1" applyAlignment="1">
      <alignment horizontal="left" vertical="top"/>
    </xf>
    <xf numFmtId="3" fontId="44" fillId="0" borderId="15" xfId="0" applyNumberFormat="1" applyFont="1" applyBorder="1" applyAlignment="1">
      <alignment horizontal="right" vertical="top" wrapText="1"/>
    </xf>
    <xf numFmtId="0" fontId="22" fillId="0" borderId="15" xfId="0" applyFont="1" applyBorder="1"/>
    <xf numFmtId="0" fontId="22" fillId="0" borderId="15" xfId="0" applyFont="1" applyBorder="1" applyAlignment="1">
      <alignment horizontal="left"/>
    </xf>
    <xf numFmtId="0" fontId="22" fillId="0" borderId="15" xfId="0" applyFont="1" applyBorder="1" applyAlignment="1">
      <alignment horizontal="left" vertical="top" wrapText="1"/>
    </xf>
    <xf numFmtId="0" fontId="7" fillId="0" borderId="12" xfId="0" applyFont="1" applyBorder="1" applyAlignment="1">
      <alignment horizontal="left"/>
    </xf>
    <xf numFmtId="164" fontId="18" fillId="5" borderId="15" xfId="0" applyNumberFormat="1" applyFont="1" applyFill="1" applyBorder="1" applyAlignment="1">
      <alignment horizontal="right"/>
    </xf>
    <xf numFmtId="0" fontId="24" fillId="8" borderId="23" xfId="0" applyFont="1" applyFill="1" applyBorder="1" applyAlignment="1">
      <alignment horizontal="left"/>
    </xf>
    <xf numFmtId="0" fontId="5" fillId="6" borderId="15" xfId="0" applyFont="1" applyFill="1" applyBorder="1"/>
    <xf numFmtId="164" fontId="18" fillId="6" borderId="15" xfId="0" applyNumberFormat="1" applyFont="1" applyFill="1" applyBorder="1"/>
    <xf numFmtId="0" fontId="2" fillId="6" borderId="23" xfId="0" applyFont="1" applyFill="1" applyBorder="1"/>
    <xf numFmtId="0" fontId="5" fillId="7" borderId="15" xfId="0" applyFont="1" applyFill="1" applyBorder="1"/>
    <xf numFmtId="164" fontId="18" fillId="7" borderId="15" xfId="0" applyNumberFormat="1" applyFont="1" applyFill="1" applyBorder="1"/>
    <xf numFmtId="0" fontId="2" fillId="7" borderId="23" xfId="0" applyFont="1" applyFill="1" applyBorder="1"/>
    <xf numFmtId="164" fontId="6" fillId="0" borderId="12" xfId="0" applyNumberFormat="1" applyFont="1" applyBorder="1"/>
    <xf numFmtId="0" fontId="5" fillId="5" borderId="15" xfId="0" applyFont="1" applyFill="1" applyBorder="1" applyAlignment="1">
      <alignment horizontal="left"/>
    </xf>
    <xf numFmtId="164" fontId="5" fillId="5" borderId="15" xfId="0" applyNumberFormat="1" applyFont="1" applyFill="1" applyBorder="1"/>
    <xf numFmtId="0" fontId="5" fillId="3" borderId="15" xfId="0" applyFont="1" applyFill="1" applyBorder="1" applyAlignment="1">
      <alignment horizontal="left"/>
    </xf>
    <xf numFmtId="164" fontId="5" fillId="3" borderId="15" xfId="0" applyNumberFormat="1" applyFont="1" applyFill="1" applyBorder="1"/>
    <xf numFmtId="0" fontId="7" fillId="0" borderId="0" xfId="0" applyFont="1"/>
    <xf numFmtId="0" fontId="5" fillId="9" borderId="15" xfId="0" applyFont="1" applyFill="1" applyBorder="1" applyAlignment="1">
      <alignment horizontal="left"/>
    </xf>
    <xf numFmtId="0" fontId="5" fillId="2" borderId="15" xfId="0" applyFont="1" applyFill="1" applyBorder="1" applyAlignment="1">
      <alignment horizontal="left"/>
    </xf>
    <xf numFmtId="164" fontId="5" fillId="2" borderId="16" xfId="0" applyNumberFormat="1" applyFont="1" applyFill="1" applyBorder="1"/>
    <xf numFmtId="164" fontId="5" fillId="5" borderId="16" xfId="0" applyNumberFormat="1" applyFont="1" applyFill="1" applyBorder="1"/>
    <xf numFmtId="164" fontId="5" fillId="0" borderId="12" xfId="0" applyNumberFormat="1" applyFont="1" applyBorder="1"/>
    <xf numFmtId="164" fontId="5" fillId="2" borderId="15" xfId="0" applyNumberFormat="1" applyFont="1" applyFill="1" applyBorder="1" applyAlignment="1">
      <alignment horizontal="left"/>
    </xf>
    <xf numFmtId="164" fontId="5" fillId="2" borderId="15" xfId="0" applyNumberFormat="1" applyFont="1" applyFill="1" applyBorder="1"/>
    <xf numFmtId="0" fontId="6" fillId="9" borderId="23" xfId="0" applyFont="1" applyFill="1" applyBorder="1" applyAlignment="1">
      <alignment horizontal="left"/>
    </xf>
    <xf numFmtId="164" fontId="5" fillId="9" borderId="23" xfId="0" applyNumberFormat="1" applyFont="1" applyFill="1" applyBorder="1"/>
    <xf numFmtId="0" fontId="6" fillId="0" borderId="0" xfId="0" applyFont="1" applyAlignment="1">
      <alignment horizontal="left"/>
    </xf>
    <xf numFmtId="0" fontId="22" fillId="0" borderId="15" xfId="0" applyFont="1" applyBorder="1" applyAlignment="1">
      <alignment horizontal="right" vertical="top"/>
    </xf>
    <xf numFmtId="3" fontId="22" fillId="0" borderId="15" xfId="0" applyNumberFormat="1" applyFont="1" applyBorder="1" applyAlignment="1">
      <alignment horizontal="right" wrapText="1"/>
    </xf>
    <xf numFmtId="3" fontId="43" fillId="0" borderId="15" xfId="0" applyNumberFormat="1" applyFont="1" applyBorder="1" applyAlignment="1">
      <alignment horizontal="right" wrapText="1"/>
    </xf>
    <xf numFmtId="3" fontId="45" fillId="0" borderId="15" xfId="0" applyNumberFormat="1" applyFont="1" applyBorder="1" applyAlignment="1">
      <alignment horizontal="right" wrapText="1"/>
    </xf>
    <xf numFmtId="3" fontId="44" fillId="0" borderId="15" xfId="0" applyNumberFormat="1" applyFont="1" applyBorder="1" applyAlignment="1">
      <alignment horizontal="right" wrapText="1"/>
    </xf>
    <xf numFmtId="0" fontId="43" fillId="0" borderId="15" xfId="0" applyFont="1" applyBorder="1" applyAlignment="1">
      <alignment wrapText="1"/>
    </xf>
    <xf numFmtId="0" fontId="5" fillId="0" borderId="15" xfId="0" applyFont="1" applyBorder="1" applyAlignment="1">
      <alignment horizontal="left" wrapText="1"/>
    </xf>
    <xf numFmtId="3" fontId="22" fillId="0" borderId="3" xfId="0" applyNumberFormat="1" applyFont="1" applyBorder="1" applyAlignment="1">
      <alignment horizontal="right" wrapText="1"/>
    </xf>
    <xf numFmtId="0" fontId="5" fillId="0" borderId="18" xfId="0" applyFont="1" applyBorder="1"/>
    <xf numFmtId="167" fontId="6" fillId="0" borderId="15" xfId="0" applyNumberFormat="1" applyFont="1" applyBorder="1"/>
    <xf numFmtId="164" fontId="1" fillId="5" borderId="15" xfId="0" applyNumberFormat="1" applyFont="1" applyFill="1" applyBorder="1"/>
    <xf numFmtId="0" fontId="1" fillId="6" borderId="23" xfId="0" applyFont="1" applyFill="1" applyBorder="1"/>
    <xf numFmtId="164" fontId="1" fillId="3" borderId="15" xfId="0" applyNumberFormat="1" applyFont="1" applyFill="1" applyBorder="1"/>
    <xf numFmtId="0" fontId="37" fillId="6" borderId="23" xfId="0" applyFont="1" applyFill="1" applyBorder="1"/>
    <xf numFmtId="0" fontId="24" fillId="0" borderId="0" xfId="0" applyFont="1" applyAlignment="1">
      <alignment horizontal="left"/>
    </xf>
    <xf numFmtId="0" fontId="6" fillId="6" borderId="15" xfId="0" applyFont="1" applyFill="1" applyBorder="1"/>
    <xf numFmtId="0" fontId="6" fillId="6" borderId="23" xfId="0" applyFont="1" applyFill="1" applyBorder="1"/>
    <xf numFmtId="0" fontId="6" fillId="2" borderId="23" xfId="0" applyFont="1" applyFill="1" applyBorder="1"/>
    <xf numFmtId="167" fontId="6" fillId="0" borderId="15" xfId="0" applyNumberFormat="1" applyFont="1" applyBorder="1" applyAlignment="1">
      <alignment horizontal="left" vertical="top"/>
    </xf>
    <xf numFmtId="0" fontId="7" fillId="6" borderId="23" xfId="0" applyFont="1" applyFill="1" applyBorder="1"/>
    <xf numFmtId="0" fontId="1" fillId="2" borderId="16" xfId="0" applyFont="1" applyFill="1" applyBorder="1"/>
    <xf numFmtId="0" fontId="46" fillId="9" borderId="46" xfId="0" applyFont="1" applyFill="1" applyBorder="1" applyAlignment="1">
      <alignment wrapText="1"/>
    </xf>
    <xf numFmtId="0" fontId="2" fillId="9" borderId="23" xfId="0" applyFont="1" applyFill="1" applyBorder="1"/>
    <xf numFmtId="0" fontId="42" fillId="0" borderId="0" xfId="0" applyFont="1" applyAlignment="1">
      <alignment horizontal="left"/>
    </xf>
    <xf numFmtId="167" fontId="5" fillId="0" borderId="0" xfId="0" applyNumberFormat="1" applyFont="1"/>
    <xf numFmtId="167" fontId="5" fillId="0" borderId="15" xfId="0" applyNumberFormat="1" applyFont="1" applyBorder="1" applyAlignment="1">
      <alignment horizontal="center" vertical="top" wrapText="1"/>
    </xf>
    <xf numFmtId="167" fontId="5" fillId="0" borderId="15" xfId="0" applyNumberFormat="1" applyFont="1" applyBorder="1"/>
    <xf numFmtId="167" fontId="5" fillId="5" borderId="15" xfId="0" applyNumberFormat="1" applyFont="1" applyFill="1" applyBorder="1"/>
    <xf numFmtId="0" fontId="6" fillId="0" borderId="23" xfId="0" applyFont="1" applyBorder="1"/>
    <xf numFmtId="167" fontId="5" fillId="3" borderId="15" xfId="0" applyNumberFormat="1" applyFont="1" applyFill="1" applyBorder="1"/>
    <xf numFmtId="0" fontId="27" fillId="0" borderId="15" xfId="0" applyFont="1" applyBorder="1"/>
    <xf numFmtId="0" fontId="6" fillId="20" borderId="15" xfId="0" applyFont="1" applyFill="1" applyBorder="1" applyAlignment="1">
      <alignment horizontal="left"/>
    </xf>
    <xf numFmtId="0" fontId="7" fillId="20" borderId="15" xfId="0" applyFont="1" applyFill="1" applyBorder="1"/>
    <xf numFmtId="167" fontId="6" fillId="20" borderId="15" xfId="0" applyNumberFormat="1" applyFont="1" applyFill="1" applyBorder="1"/>
    <xf numFmtId="167" fontId="5" fillId="20" borderId="15" xfId="0" applyNumberFormat="1" applyFont="1" applyFill="1" applyBorder="1"/>
    <xf numFmtId="167" fontId="5" fillId="9" borderId="15" xfId="0" applyNumberFormat="1" applyFont="1" applyFill="1" applyBorder="1"/>
    <xf numFmtId="0" fontId="6" fillId="21" borderId="15" xfId="0" applyFont="1" applyFill="1" applyBorder="1" applyAlignment="1">
      <alignment horizontal="left"/>
    </xf>
    <xf numFmtId="0" fontId="7" fillId="21" borderId="15" xfId="0" applyFont="1" applyFill="1" applyBorder="1"/>
    <xf numFmtId="167" fontId="6" fillId="21" borderId="15" xfId="0" applyNumberFormat="1" applyFont="1" applyFill="1" applyBorder="1"/>
    <xf numFmtId="167" fontId="5" fillId="21" borderId="15" xfId="0" applyNumberFormat="1" applyFont="1" applyFill="1" applyBorder="1"/>
    <xf numFmtId="0" fontId="5" fillId="21" borderId="15" xfId="0" applyFont="1" applyFill="1" applyBorder="1" applyAlignment="1">
      <alignment horizontal="left"/>
    </xf>
    <xf numFmtId="0" fontId="6" fillId="21" borderId="15" xfId="0" applyFont="1" applyFill="1" applyBorder="1"/>
    <xf numFmtId="167" fontId="47" fillId="21" borderId="15" xfId="0" applyNumberFormat="1" applyFont="1" applyFill="1" applyBorder="1"/>
    <xf numFmtId="167" fontId="2" fillId="0" borderId="15" xfId="0" applyNumberFormat="1" applyFont="1" applyBorder="1"/>
    <xf numFmtId="167" fontId="6" fillId="11" borderId="15" xfId="0" applyNumberFormat="1" applyFont="1" applyFill="1" applyBorder="1"/>
    <xf numFmtId="167" fontId="5" fillId="11" borderId="15" xfId="0" applyNumberFormat="1" applyFont="1" applyFill="1" applyBorder="1"/>
    <xf numFmtId="0" fontId="6" fillId="6" borderId="15" xfId="0" applyFont="1" applyFill="1" applyBorder="1" applyAlignment="1">
      <alignment horizontal="left"/>
    </xf>
    <xf numFmtId="167" fontId="6" fillId="6" borderId="15" xfId="0" applyNumberFormat="1" applyFont="1" applyFill="1" applyBorder="1"/>
    <xf numFmtId="0" fontId="5" fillId="14" borderId="15" xfId="0" applyFont="1" applyFill="1" applyBorder="1" applyAlignment="1">
      <alignment horizontal="left"/>
    </xf>
    <xf numFmtId="0" fontId="5" fillId="14" borderId="15" xfId="0" applyFont="1" applyFill="1" applyBorder="1"/>
    <xf numFmtId="167" fontId="5" fillId="14" borderId="15" xfId="0" applyNumberFormat="1" applyFont="1" applyFill="1" applyBorder="1"/>
    <xf numFmtId="167" fontId="5" fillId="2" borderId="15" xfId="0" applyNumberFormat="1" applyFont="1" applyFill="1" applyBorder="1"/>
    <xf numFmtId="0" fontId="5" fillId="0" borderId="22" xfId="0" applyFont="1" applyBorder="1"/>
    <xf numFmtId="164" fontId="37" fillId="0" borderId="15" xfId="0" applyNumberFormat="1" applyFont="1" applyBorder="1"/>
    <xf numFmtId="0" fontId="6" fillId="5" borderId="15" xfId="0" applyFont="1" applyFill="1" applyBorder="1"/>
    <xf numFmtId="0" fontId="5" fillId="0" borderId="12" xfId="0" applyFont="1" applyBorder="1" applyAlignment="1">
      <alignment horizontal="left"/>
    </xf>
    <xf numFmtId="0" fontId="21" fillId="0" borderId="0" xfId="0" applyFont="1"/>
    <xf numFmtId="164" fontId="6" fillId="6" borderId="15" xfId="0" applyNumberFormat="1" applyFont="1" applyFill="1" applyBorder="1"/>
    <xf numFmtId="0" fontId="2" fillId="6" borderId="0" xfId="0" applyFont="1" applyFill="1"/>
    <xf numFmtId="0" fontId="48" fillId="0" borderId="0" xfId="0" applyFont="1"/>
    <xf numFmtId="0" fontId="2" fillId="6" borderId="23" xfId="0" applyFont="1" applyFill="1" applyBorder="1" applyAlignment="1">
      <alignment vertical="top"/>
    </xf>
    <xf numFmtId="0" fontId="6" fillId="0" borderId="15" xfId="0" applyFont="1" applyBorder="1" applyAlignment="1">
      <alignment vertical="center" wrapText="1"/>
    </xf>
    <xf numFmtId="0" fontId="6" fillId="5" borderId="15" xfId="0" applyFont="1" applyFill="1" applyBorder="1" applyAlignment="1">
      <alignment vertical="top" wrapText="1"/>
    </xf>
    <xf numFmtId="0" fontId="6" fillId="9" borderId="23" xfId="0" applyFont="1" applyFill="1" applyBorder="1"/>
    <xf numFmtId="164" fontId="1" fillId="9" borderId="15" xfId="0" applyNumberFormat="1" applyFont="1" applyFill="1" applyBorder="1"/>
    <xf numFmtId="0" fontId="43" fillId="0" borderId="15" xfId="0" applyFont="1" applyBorder="1" applyAlignment="1">
      <alignment horizontal="left" vertical="top" wrapText="1"/>
    </xf>
    <xf numFmtId="164" fontId="43" fillId="0" borderId="15" xfId="0" applyNumberFormat="1" applyFont="1" applyBorder="1" applyAlignment="1">
      <alignment vertical="top" wrapText="1"/>
    </xf>
    <xf numFmtId="164" fontId="43" fillId="0" borderId="15" xfId="0" applyNumberFormat="1" applyFont="1" applyBorder="1" applyAlignment="1">
      <alignment vertical="top"/>
    </xf>
    <xf numFmtId="164" fontId="22" fillId="0" borderId="15" xfId="0" applyNumberFormat="1" applyFont="1" applyBorder="1" applyAlignment="1">
      <alignment horizontal="right" vertical="top" wrapText="1"/>
    </xf>
    <xf numFmtId="164" fontId="43" fillId="0" borderId="15" xfId="0" applyNumberFormat="1" applyFont="1" applyBorder="1" applyAlignment="1">
      <alignment horizontal="right" vertical="top" wrapText="1"/>
    </xf>
    <xf numFmtId="3" fontId="45" fillId="0" borderId="15" xfId="0" applyNumberFormat="1" applyFont="1" applyBorder="1" applyAlignment="1">
      <alignment horizontal="right" vertical="top" wrapText="1"/>
    </xf>
    <xf numFmtId="164" fontId="2" fillId="8" borderId="15" xfId="0" applyNumberFormat="1" applyFont="1" applyFill="1" applyBorder="1" applyAlignment="1">
      <alignment horizontal="right"/>
    </xf>
    <xf numFmtId="0" fontId="7" fillId="6" borderId="15" xfId="0" applyFont="1" applyFill="1" applyBorder="1"/>
    <xf numFmtId="0" fontId="34" fillId="6" borderId="23" xfId="0" applyFont="1" applyFill="1" applyBorder="1" applyAlignment="1">
      <alignment vertical="top"/>
    </xf>
    <xf numFmtId="0" fontId="6" fillId="0" borderId="12" xfId="0" applyFont="1" applyBorder="1"/>
    <xf numFmtId="0" fontId="5" fillId="22" borderId="15" xfId="0" applyFont="1" applyFill="1" applyBorder="1" applyAlignment="1">
      <alignment horizontal="left"/>
    </xf>
    <xf numFmtId="0" fontId="5" fillId="22" borderId="15" xfId="0" applyFont="1" applyFill="1" applyBorder="1"/>
    <xf numFmtId="164" fontId="18" fillId="22" borderId="15" xfId="0" applyNumberFormat="1" applyFont="1" applyFill="1" applyBorder="1"/>
    <xf numFmtId="0" fontId="2" fillId="22" borderId="23" xfId="0" applyFont="1" applyFill="1" applyBorder="1"/>
    <xf numFmtId="0" fontId="7" fillId="0" borderId="12" xfId="0" applyFont="1" applyBorder="1"/>
    <xf numFmtId="0" fontId="6" fillId="0" borderId="12" xfId="0" applyFont="1" applyBorder="1" applyAlignment="1">
      <alignment vertical="top" wrapText="1"/>
    </xf>
    <xf numFmtId="0" fontId="5" fillId="22" borderId="16" xfId="0" applyFont="1" applyFill="1" applyBorder="1"/>
    <xf numFmtId="0" fontId="49" fillId="0" borderId="12" xfId="0" applyFont="1" applyBorder="1"/>
    <xf numFmtId="0" fontId="6" fillId="0" borderId="19" xfId="0" applyFont="1" applyBorder="1"/>
    <xf numFmtId="0" fontId="2" fillId="0" borderId="0" xfId="0" applyFont="1" applyAlignment="1">
      <alignment horizontal="left"/>
    </xf>
    <xf numFmtId="164" fontId="18" fillId="2" borderId="23" xfId="0" applyNumberFormat="1" applyFont="1" applyFill="1" applyBorder="1"/>
    <xf numFmtId="0" fontId="2" fillId="9" borderId="23" xfId="0" applyFont="1" applyFill="1" applyBorder="1" applyAlignment="1">
      <alignment horizontal="left"/>
    </xf>
    <xf numFmtId="0" fontId="36" fillId="0" borderId="12" xfId="0" applyFont="1" applyBorder="1"/>
    <xf numFmtId="3" fontId="1" fillId="0" borderId="0" xfId="0" applyNumberFormat="1" applyFont="1"/>
    <xf numFmtId="0" fontId="18" fillId="0" borderId="12" xfId="0" applyFont="1" applyBorder="1"/>
    <xf numFmtId="164" fontId="30" fillId="0" borderId="0" xfId="0" applyNumberFormat="1" applyFont="1"/>
    <xf numFmtId="0" fontId="33" fillId="0" borderId="24" xfId="0" applyFont="1" applyBorder="1" applyAlignment="1">
      <alignment horizontal="left"/>
    </xf>
    <xf numFmtId="0" fontId="33" fillId="0" borderId="21" xfId="0" applyFont="1" applyBorder="1"/>
    <xf numFmtId="164" fontId="30" fillId="0" borderId="21" xfId="0" applyNumberFormat="1" applyFont="1" applyBorder="1"/>
    <xf numFmtId="3" fontId="26" fillId="0" borderId="21" xfId="0" applyNumberFormat="1" applyFont="1" applyBorder="1" applyAlignment="1">
      <alignment horizontal="right"/>
    </xf>
    <xf numFmtId="0" fontId="33" fillId="5" borderId="24" xfId="0" applyFont="1" applyFill="1" applyBorder="1"/>
    <xf numFmtId="164" fontId="26" fillId="5" borderId="21" xfId="0" applyNumberFormat="1" applyFont="1" applyFill="1" applyBorder="1" applyAlignment="1">
      <alignment horizontal="right"/>
    </xf>
    <xf numFmtId="0" fontId="33" fillId="3" borderId="24" xfId="0" applyFont="1" applyFill="1" applyBorder="1" applyAlignment="1">
      <alignment horizontal="left"/>
    </xf>
    <xf numFmtId="0" fontId="33" fillId="3" borderId="21" xfId="0" applyFont="1" applyFill="1" applyBorder="1" applyAlignment="1">
      <alignment horizontal="left"/>
    </xf>
    <xf numFmtId="3" fontId="33" fillId="3" borderId="21" xfId="0" applyNumberFormat="1" applyFont="1" applyFill="1" applyBorder="1"/>
    <xf numFmtId="0" fontId="33" fillId="2" borderId="20" xfId="0" applyFont="1" applyFill="1" applyBorder="1" applyAlignment="1">
      <alignment horizontal="left"/>
    </xf>
    <xf numFmtId="0" fontId="33" fillId="2" borderId="47" xfId="0" applyFont="1" applyFill="1" applyBorder="1" applyAlignment="1">
      <alignment horizontal="left"/>
    </xf>
    <xf numFmtId="3" fontId="33" fillId="2" borderId="47" xfId="0" applyNumberFormat="1" applyFont="1" applyFill="1" applyBorder="1"/>
    <xf numFmtId="3" fontId="2" fillId="0" borderId="25" xfId="0" applyNumberFormat="1" applyFont="1" applyBorder="1"/>
    <xf numFmtId="0" fontId="6" fillId="6" borderId="0" xfId="0" applyFont="1" applyFill="1" applyAlignment="1">
      <alignment horizontal="left"/>
    </xf>
    <xf numFmtId="0" fontId="6" fillId="6" borderId="0" xfId="0" applyFont="1" applyFill="1"/>
    <xf numFmtId="3" fontId="2" fillId="6" borderId="0" xfId="0" applyNumberFormat="1" applyFont="1" applyFill="1"/>
    <xf numFmtId="0" fontId="21" fillId="6" borderId="0" xfId="0" applyFont="1" applyFill="1"/>
    <xf numFmtId="0" fontId="5" fillId="6" borderId="0" xfId="0" applyFont="1" applyFill="1" applyAlignment="1">
      <alignment horizontal="left"/>
    </xf>
    <xf numFmtId="0" fontId="5" fillId="6" borderId="0" xfId="0" applyFont="1" applyFill="1"/>
    <xf numFmtId="164" fontId="5" fillId="6" borderId="0" xfId="0" applyNumberFormat="1" applyFont="1" applyFill="1"/>
    <xf numFmtId="0" fontId="7" fillId="6" borderId="0" xfId="0" applyFont="1" applyFill="1"/>
    <xf numFmtId="0" fontId="6" fillId="6" borderId="0" xfId="0" applyFont="1" applyFill="1" applyAlignment="1">
      <alignment horizontal="left" vertical="top"/>
    </xf>
    <xf numFmtId="0" fontId="42" fillId="6" borderId="0" xfId="0" applyFont="1" applyFill="1"/>
    <xf numFmtId="0" fontId="38" fillId="6" borderId="0" xfId="0" applyFont="1" applyFill="1" applyAlignment="1">
      <alignment horizontal="left"/>
    </xf>
    <xf numFmtId="164" fontId="6" fillId="6" borderId="0" xfId="0" applyNumberFormat="1" applyFont="1" applyFill="1"/>
    <xf numFmtId="3" fontId="5" fillId="6" borderId="0" xfId="0" applyNumberFormat="1" applyFont="1" applyFill="1"/>
    <xf numFmtId="0" fontId="42" fillId="6" borderId="0" xfId="0" applyFont="1" applyFill="1" applyAlignment="1">
      <alignment horizontal="left"/>
    </xf>
    <xf numFmtId="164" fontId="1" fillId="6" borderId="0" xfId="0" applyNumberFormat="1" applyFont="1" applyFill="1"/>
    <xf numFmtId="164" fontId="18" fillId="6" borderId="0" xfId="0" applyNumberFormat="1" applyFont="1" applyFill="1"/>
    <xf numFmtId="0" fontId="51" fillId="6" borderId="0" xfId="0" applyFont="1" applyFill="1" applyAlignment="1">
      <alignment horizontal="left" vertical="top"/>
    </xf>
    <xf numFmtId="164" fontId="52" fillId="6" borderId="0" xfId="0" applyNumberFormat="1" applyFont="1" applyFill="1" applyAlignment="1">
      <alignment horizontal="right"/>
    </xf>
    <xf numFmtId="0" fontId="51" fillId="6" borderId="0" xfId="0" applyFont="1" applyFill="1" applyAlignment="1">
      <alignment horizontal="left"/>
    </xf>
    <xf numFmtId="0" fontId="53" fillId="6" borderId="0" xfId="0" applyFont="1" applyFill="1"/>
    <xf numFmtId="164" fontId="52" fillId="6" borderId="0" xfId="0" applyNumberFormat="1" applyFont="1" applyFill="1"/>
    <xf numFmtId="0" fontId="52" fillId="6" borderId="0" xfId="0" applyFont="1" applyFill="1" applyAlignment="1">
      <alignment horizontal="left"/>
    </xf>
    <xf numFmtId="0" fontId="52" fillId="6" borderId="0" xfId="0" applyFont="1" applyFill="1"/>
    <xf numFmtId="0" fontId="51" fillId="6" borderId="0" xfId="0" applyFont="1" applyFill="1"/>
    <xf numFmtId="164" fontId="51" fillId="6" borderId="0" xfId="0" applyNumberFormat="1" applyFont="1" applyFill="1" applyAlignment="1">
      <alignment horizontal="right"/>
    </xf>
    <xf numFmtId="164" fontId="51" fillId="6" borderId="0" xfId="0" applyNumberFormat="1" applyFont="1" applyFill="1"/>
    <xf numFmtId="164" fontId="30" fillId="6" borderId="0" xfId="0" applyNumberFormat="1" applyFont="1" applyFill="1"/>
    <xf numFmtId="0" fontId="52" fillId="6" borderId="0" xfId="0" applyFont="1" applyFill="1" applyAlignment="1">
      <alignment wrapText="1"/>
    </xf>
    <xf numFmtId="0" fontId="2" fillId="6" borderId="0" xfId="0" applyFont="1" applyFill="1" applyAlignment="1">
      <alignment vertical="top"/>
    </xf>
    <xf numFmtId="0" fontId="39" fillId="6" borderId="0" xfId="0" applyFont="1" applyFill="1"/>
    <xf numFmtId="0" fontId="1" fillId="6" borderId="0" xfId="0" applyFont="1" applyFill="1"/>
    <xf numFmtId="0" fontId="18" fillId="6" borderId="0" xfId="0" applyFont="1" applyFill="1"/>
    <xf numFmtId="0" fontId="30" fillId="6" borderId="0" xfId="0" applyFont="1" applyFill="1"/>
    <xf numFmtId="0" fontId="33" fillId="6" borderId="0" xfId="0" applyFont="1" applyFill="1" applyAlignment="1">
      <alignment horizontal="left"/>
    </xf>
    <xf numFmtId="0" fontId="30" fillId="6" borderId="0" xfId="0" applyFont="1" applyFill="1" applyAlignment="1">
      <alignment horizontal="left"/>
    </xf>
    <xf numFmtId="0" fontId="33" fillId="0" borderId="0" xfId="0" applyFont="1"/>
    <xf numFmtId="0" fontId="26" fillId="0" borderId="0" xfId="0" applyFont="1"/>
    <xf numFmtId="0" fontId="36" fillId="0" borderId="15" xfId="0" applyFont="1" applyBorder="1"/>
    <xf numFmtId="0" fontId="36" fillId="6" borderId="23" xfId="0" applyFont="1" applyFill="1" applyBorder="1"/>
    <xf numFmtId="164" fontId="18" fillId="0" borderId="15" xfId="0" applyNumberFormat="1" applyFont="1" applyBorder="1" applyAlignment="1">
      <alignment horizontal="center" vertical="top" wrapText="1"/>
    </xf>
    <xf numFmtId="0" fontId="36" fillId="6" borderId="23" xfId="0" applyFont="1" applyFill="1" applyBorder="1" applyAlignment="1">
      <alignment vertical="top"/>
    </xf>
    <xf numFmtId="0" fontId="36" fillId="0" borderId="0" xfId="0" applyFont="1" applyAlignment="1">
      <alignment vertical="top"/>
    </xf>
    <xf numFmtId="0" fontId="36" fillId="0" borderId="15" xfId="0" applyFont="1" applyBorder="1" applyAlignment="1">
      <alignment vertical="top"/>
    </xf>
    <xf numFmtId="164" fontId="36" fillId="6" borderId="23" xfId="0" applyNumberFormat="1" applyFont="1" applyFill="1" applyBorder="1" applyAlignment="1">
      <alignment vertical="top"/>
    </xf>
    <xf numFmtId="3" fontId="36" fillId="0" borderId="15" xfId="0" applyNumberFormat="1" applyFont="1" applyBorder="1" applyAlignment="1">
      <alignment horizontal="right"/>
    </xf>
    <xf numFmtId="164" fontId="52" fillId="0" borderId="15" xfId="0" applyNumberFormat="1" applyFont="1" applyBorder="1"/>
    <xf numFmtId="164" fontId="52" fillId="0" borderId="24" xfId="0" applyNumberFormat="1" applyFont="1" applyBorder="1"/>
    <xf numFmtId="164" fontId="15" fillId="0" borderId="24" xfId="0" applyNumberFormat="1" applyFont="1" applyBorder="1"/>
    <xf numFmtId="0" fontId="36" fillId="6" borderId="15" xfId="0" applyFont="1" applyFill="1" applyBorder="1" applyAlignment="1">
      <alignment horizontal="left"/>
    </xf>
    <xf numFmtId="0" fontId="49" fillId="6" borderId="15" xfId="0" applyFont="1" applyFill="1" applyBorder="1" applyAlignment="1">
      <alignment horizontal="left"/>
    </xf>
    <xf numFmtId="0" fontId="18" fillId="5" borderId="15" xfId="0" applyFont="1" applyFill="1" applyBorder="1" applyAlignment="1">
      <alignment horizontal="left"/>
    </xf>
    <xf numFmtId="164" fontId="52" fillId="0" borderId="15" xfId="0" applyNumberFormat="1" applyFont="1" applyBorder="1" applyAlignment="1">
      <alignment horizontal="right"/>
    </xf>
    <xf numFmtId="164" fontId="52" fillId="0" borderId="24" xfId="0" applyNumberFormat="1" applyFont="1" applyBorder="1" applyAlignment="1">
      <alignment horizontal="right"/>
    </xf>
    <xf numFmtId="164" fontId="52" fillId="0" borderId="20" xfId="0" applyNumberFormat="1" applyFont="1" applyBorder="1"/>
    <xf numFmtId="0" fontId="36" fillId="2" borderId="23" xfId="0" applyFont="1" applyFill="1" applyBorder="1"/>
    <xf numFmtId="0" fontId="52" fillId="0" borderId="15" xfId="0" applyFont="1" applyBorder="1" applyAlignment="1">
      <alignment horizontal="left"/>
    </xf>
    <xf numFmtId="0" fontId="52" fillId="0" borderId="24" xfId="0" applyFont="1" applyBorder="1" applyAlignment="1">
      <alignment horizontal="left"/>
    </xf>
    <xf numFmtId="0" fontId="52" fillId="0" borderId="24" xfId="0" applyFont="1" applyBorder="1"/>
    <xf numFmtId="0" fontId="52" fillId="0" borderId="24" xfId="0" applyFont="1" applyBorder="1" applyAlignment="1">
      <alignment vertical="top"/>
    </xf>
    <xf numFmtId="0" fontId="23" fillId="0" borderId="15" xfId="0" applyFont="1" applyBorder="1"/>
    <xf numFmtId="0" fontId="36" fillId="0" borderId="15" xfId="0" applyFont="1" applyBorder="1" applyAlignment="1">
      <alignment horizontal="left"/>
    </xf>
    <xf numFmtId="0" fontId="5" fillId="6" borderId="15" xfId="0" applyFont="1" applyFill="1" applyBorder="1" applyAlignment="1">
      <alignment horizontal="left"/>
    </xf>
    <xf numFmtId="164" fontId="5" fillId="6" borderId="15" xfId="0" applyNumberFormat="1" applyFont="1" applyFill="1" applyBorder="1"/>
    <xf numFmtId="0" fontId="36" fillId="6" borderId="0" xfId="0" applyFont="1" applyFill="1"/>
    <xf numFmtId="0" fontId="52" fillId="0" borderId="15" xfId="0" applyFont="1" applyBorder="1"/>
    <xf numFmtId="0" fontId="54" fillId="0" borderId="14" xfId="0" applyFont="1" applyBorder="1"/>
    <xf numFmtId="164" fontId="54" fillId="0" borderId="14" xfId="0" applyNumberFormat="1" applyFont="1" applyBorder="1"/>
    <xf numFmtId="164" fontId="54" fillId="0" borderId="15" xfId="0" applyNumberFormat="1" applyFont="1" applyBorder="1" applyAlignment="1">
      <alignment horizontal="right"/>
    </xf>
    <xf numFmtId="164" fontId="54" fillId="0" borderId="14" xfId="0" applyNumberFormat="1" applyFont="1" applyBorder="1" applyAlignment="1">
      <alignment horizontal="right"/>
    </xf>
    <xf numFmtId="0" fontId="52" fillId="0" borderId="21" xfId="0" applyFont="1" applyBorder="1"/>
    <xf numFmtId="164" fontId="52" fillId="0" borderId="21" xfId="0" applyNumberFormat="1" applyFont="1" applyBorder="1" applyAlignment="1">
      <alignment horizontal="right"/>
    </xf>
    <xf numFmtId="0" fontId="51" fillId="23" borderId="24" xfId="0" applyFont="1" applyFill="1" applyBorder="1" applyAlignment="1">
      <alignment horizontal="left"/>
    </xf>
    <xf numFmtId="0" fontId="51" fillId="23" borderId="21" xfId="0" applyFont="1" applyFill="1" applyBorder="1" applyAlignment="1">
      <alignment horizontal="left"/>
    </xf>
    <xf numFmtId="164" fontId="52" fillId="23" borderId="21" xfId="0" applyNumberFormat="1" applyFont="1" applyFill="1" applyBorder="1" applyAlignment="1">
      <alignment horizontal="right"/>
    </xf>
    <xf numFmtId="164" fontId="52" fillId="23" borderId="24" xfId="0" applyNumberFormat="1" applyFont="1" applyFill="1" applyBorder="1" applyAlignment="1">
      <alignment horizontal="right"/>
    </xf>
    <xf numFmtId="0" fontId="54" fillId="0" borderId="21" xfId="0" applyFont="1" applyBorder="1"/>
    <xf numFmtId="164" fontId="54" fillId="0" borderId="21" xfId="0" applyNumberFormat="1" applyFont="1" applyBorder="1"/>
    <xf numFmtId="164" fontId="54" fillId="0" borderId="24" xfId="0" applyNumberFormat="1" applyFont="1" applyBorder="1" applyAlignment="1">
      <alignment horizontal="right"/>
    </xf>
    <xf numFmtId="164" fontId="54" fillId="0" borderId="21" xfId="0" applyNumberFormat="1" applyFont="1" applyBorder="1" applyAlignment="1">
      <alignment horizontal="right"/>
    </xf>
    <xf numFmtId="0" fontId="51" fillId="23" borderId="24" xfId="0" applyFont="1" applyFill="1" applyBorder="1"/>
    <xf numFmtId="0" fontId="51" fillId="23" borderId="21" xfId="0" applyFont="1" applyFill="1" applyBorder="1"/>
    <xf numFmtId="0" fontId="52" fillId="0" borderId="21" xfId="0" applyFont="1" applyBorder="1" applyAlignment="1">
      <alignment horizontal="right"/>
    </xf>
    <xf numFmtId="0" fontId="36" fillId="6" borderId="48" xfId="0" applyFont="1" applyFill="1" applyBorder="1"/>
    <xf numFmtId="0" fontId="52" fillId="23" borderId="21" xfId="0" applyFont="1" applyFill="1" applyBorder="1" applyAlignment="1">
      <alignment horizontal="right"/>
    </xf>
    <xf numFmtId="3" fontId="52" fillId="0" borderId="21" xfId="0" applyNumberFormat="1" applyFont="1" applyBorder="1" applyAlignment="1">
      <alignment horizontal="right"/>
    </xf>
    <xf numFmtId="3" fontId="52" fillId="23" borderId="21" xfId="0" applyNumberFormat="1" applyFont="1" applyFill="1" applyBorder="1" applyAlignment="1">
      <alignment horizontal="right"/>
    </xf>
    <xf numFmtId="164" fontId="18" fillId="9" borderId="15" xfId="0" applyNumberFormat="1" applyFont="1" applyFill="1" applyBorder="1" applyAlignment="1">
      <alignment horizontal="right"/>
    </xf>
    <xf numFmtId="164" fontId="36" fillId="0" borderId="15" xfId="0" applyNumberFormat="1" applyFont="1" applyBorder="1" applyAlignment="1">
      <alignment horizontal="right"/>
    </xf>
    <xf numFmtId="3" fontId="36" fillId="0" borderId="15" xfId="0" applyNumberFormat="1" applyFont="1" applyBorder="1"/>
    <xf numFmtId="0" fontId="36" fillId="24" borderId="15" xfId="0" applyFont="1" applyFill="1" applyBorder="1"/>
    <xf numFmtId="3" fontId="36" fillId="24" borderId="15" xfId="0" applyNumberFormat="1" applyFont="1" applyFill="1" applyBorder="1"/>
    <xf numFmtId="0" fontId="5" fillId="25" borderId="15" xfId="0" applyFont="1" applyFill="1" applyBorder="1" applyAlignment="1">
      <alignment horizontal="left"/>
    </xf>
    <xf numFmtId="0" fontId="33" fillId="25" borderId="15" xfId="0" applyFont="1" applyFill="1" applyBorder="1" applyAlignment="1">
      <alignment horizontal="left" wrapText="1"/>
    </xf>
    <xf numFmtId="164" fontId="5" fillId="25" borderId="15" xfId="0" applyNumberFormat="1" applyFont="1" applyFill="1" applyBorder="1"/>
    <xf numFmtId="164" fontId="51" fillId="25" borderId="15" xfId="0" applyNumberFormat="1" applyFont="1" applyFill="1" applyBorder="1" applyAlignment="1">
      <alignment horizontal="right"/>
    </xf>
    <xf numFmtId="0" fontId="5" fillId="0" borderId="18" xfId="0" applyFont="1" applyBorder="1" applyAlignment="1">
      <alignment horizontal="center"/>
    </xf>
    <xf numFmtId="0" fontId="6" fillId="7" borderId="16" xfId="0" applyFont="1" applyFill="1" applyBorder="1"/>
    <xf numFmtId="164" fontId="18" fillId="5" borderId="15" xfId="0" applyNumberFormat="1" applyFont="1" applyFill="1" applyBorder="1" applyAlignment="1">
      <alignment vertical="top"/>
    </xf>
    <xf numFmtId="3" fontId="18" fillId="5" borderId="15" xfId="0" applyNumberFormat="1" applyFont="1" applyFill="1" applyBorder="1" applyAlignment="1">
      <alignment horizontal="right"/>
    </xf>
    <xf numFmtId="0" fontId="5" fillId="7" borderId="15" xfId="0" applyFont="1" applyFill="1" applyBorder="1" applyAlignment="1">
      <alignment horizontal="left"/>
    </xf>
    <xf numFmtId="164" fontId="1" fillId="2" borderId="15" xfId="0" applyNumberFormat="1" applyFont="1" applyFill="1" applyBorder="1"/>
    <xf numFmtId="164" fontId="1" fillId="9" borderId="23" xfId="0" applyNumberFormat="1" applyFont="1" applyFill="1" applyBorder="1"/>
    <xf numFmtId="3" fontId="43" fillId="0" borderId="15" xfId="0" applyNumberFormat="1" applyFont="1" applyBorder="1" applyAlignment="1">
      <alignment wrapText="1"/>
    </xf>
    <xf numFmtId="164" fontId="43" fillId="0" borderId="15" xfId="0" applyNumberFormat="1" applyFont="1" applyBorder="1" applyAlignment="1">
      <alignment wrapText="1"/>
    </xf>
    <xf numFmtId="164" fontId="43" fillId="0" borderId="15" xfId="0" applyNumberFormat="1" applyFont="1" applyBorder="1"/>
    <xf numFmtId="0" fontId="55" fillId="0" borderId="0" xfId="0" applyFont="1"/>
    <xf numFmtId="164" fontId="55" fillId="0" borderId="0" xfId="0" applyNumberFormat="1" applyFont="1"/>
    <xf numFmtId="164" fontId="22" fillId="0" borderId="15" xfId="0" applyNumberFormat="1" applyFont="1" applyBorder="1" applyAlignment="1">
      <alignment horizontal="right" wrapText="1"/>
    </xf>
    <xf numFmtId="164" fontId="43" fillId="0" borderId="15" xfId="0" applyNumberFormat="1" applyFont="1" applyBorder="1" applyAlignment="1">
      <alignment horizontal="right" wrapText="1"/>
    </xf>
    <xf numFmtId="165" fontId="22" fillId="0" borderId="15" xfId="0" applyNumberFormat="1" applyFont="1" applyBorder="1" applyAlignment="1">
      <alignment horizontal="right" wrapText="1"/>
    </xf>
    <xf numFmtId="171" fontId="1" fillId="0" borderId="0" xfId="0" applyNumberFormat="1" applyFont="1"/>
    <xf numFmtId="164" fontId="1" fillId="0" borderId="0" xfId="0" applyNumberFormat="1" applyFont="1"/>
    <xf numFmtId="0" fontId="22" fillId="0" borderId="15" xfId="0" applyFont="1" applyBorder="1" applyAlignment="1">
      <alignment wrapText="1"/>
    </xf>
    <xf numFmtId="0" fontId="22" fillId="0" borderId="15" xfId="0" applyFont="1" applyBorder="1" applyAlignment="1">
      <alignment horizontal="right" vertical="top" wrapText="1"/>
    </xf>
    <xf numFmtId="0" fontId="43" fillId="0" borderId="24" xfId="0" applyFont="1" applyBorder="1" applyAlignment="1">
      <alignment vertical="top"/>
    </xf>
    <xf numFmtId="0" fontId="55" fillId="0" borderId="0" xfId="0" applyFont="1" applyAlignment="1">
      <alignment vertical="top"/>
    </xf>
    <xf numFmtId="165" fontId="22" fillId="0" borderId="15" xfId="0" applyNumberFormat="1" applyFont="1" applyBorder="1" applyAlignment="1">
      <alignment horizontal="right" vertical="top" wrapText="1"/>
    </xf>
    <xf numFmtId="165" fontId="43" fillId="0" borderId="15" xfId="0" applyNumberFormat="1" applyFont="1" applyBorder="1" applyAlignment="1">
      <alignment horizontal="right" vertical="top" wrapText="1"/>
    </xf>
    <xf numFmtId="0" fontId="22" fillId="0" borderId="24" xfId="0" applyFont="1" applyBorder="1" applyAlignment="1">
      <alignment vertical="top"/>
    </xf>
    <xf numFmtId="165" fontId="44" fillId="0" borderId="15" xfId="0" applyNumberFormat="1" applyFont="1" applyBorder="1" applyAlignment="1">
      <alignment horizontal="right" vertical="top" wrapText="1"/>
    </xf>
    <xf numFmtId="165" fontId="2" fillId="0" borderId="15" xfId="0" applyNumberFormat="1" applyFont="1" applyBorder="1"/>
    <xf numFmtId="165" fontId="5" fillId="0" borderId="15" xfId="0" applyNumberFormat="1" applyFont="1" applyBorder="1" applyAlignment="1">
      <alignment horizontal="center" vertical="top" wrapText="1"/>
    </xf>
    <xf numFmtId="165" fontId="2" fillId="0" borderId="15" xfId="0" applyNumberFormat="1" applyFont="1" applyBorder="1" applyAlignment="1">
      <alignment vertical="top"/>
    </xf>
    <xf numFmtId="165" fontId="24" fillId="0" borderId="15" xfId="0" applyNumberFormat="1" applyFont="1" applyBorder="1"/>
    <xf numFmtId="165" fontId="18" fillId="5" borderId="15" xfId="0" applyNumberFormat="1" applyFont="1" applyFill="1" applyBorder="1"/>
    <xf numFmtId="165" fontId="6" fillId="0" borderId="15" xfId="0" applyNumberFormat="1" applyFont="1" applyBorder="1"/>
    <xf numFmtId="0" fontId="24" fillId="0" borderId="12" xfId="0" applyFont="1" applyBorder="1"/>
    <xf numFmtId="165" fontId="24" fillId="8" borderId="15" xfId="0" applyNumberFormat="1" applyFont="1" applyFill="1" applyBorder="1"/>
    <xf numFmtId="0" fontId="24" fillId="6" borderId="16" xfId="0" applyFont="1" applyFill="1" applyBorder="1"/>
    <xf numFmtId="0" fontId="24" fillId="6" borderId="12" xfId="0" applyFont="1" applyFill="1" applyBorder="1"/>
    <xf numFmtId="164" fontId="24" fillId="8" borderId="15" xfId="0" applyNumberFormat="1" applyFont="1" applyFill="1" applyBorder="1"/>
    <xf numFmtId="164" fontId="24" fillId="0" borderId="12" xfId="0" applyNumberFormat="1" applyFont="1" applyBorder="1"/>
    <xf numFmtId="164" fontId="7" fillId="0" borderId="15" xfId="0" applyNumberFormat="1" applyFont="1" applyBorder="1"/>
    <xf numFmtId="49" fontId="5" fillId="0" borderId="15" xfId="0" applyNumberFormat="1" applyFont="1" applyBorder="1"/>
    <xf numFmtId="49" fontId="6" fillId="0" borderId="15" xfId="0" applyNumberFormat="1" applyFont="1" applyBorder="1"/>
    <xf numFmtId="49" fontId="5" fillId="5" borderId="15" xfId="0" applyNumberFormat="1" applyFont="1" applyFill="1" applyBorder="1"/>
    <xf numFmtId="165" fontId="5" fillId="5" borderId="15" xfId="0" applyNumberFormat="1" applyFont="1" applyFill="1" applyBorder="1"/>
    <xf numFmtId="0" fontId="24" fillId="8" borderId="16" xfId="0" applyFont="1" applyFill="1" applyBorder="1"/>
    <xf numFmtId="0" fontId="2" fillId="2" borderId="23" xfId="0" applyFont="1" applyFill="1" applyBorder="1" applyAlignment="1">
      <alignment vertical="top"/>
    </xf>
    <xf numFmtId="0" fontId="24" fillId="0" borderId="12" xfId="0" applyFont="1" applyBorder="1" applyAlignment="1">
      <alignment horizontal="left"/>
    </xf>
    <xf numFmtId="165" fontId="24" fillId="0" borderId="15" xfId="0" applyNumberFormat="1" applyFont="1" applyBorder="1" applyAlignment="1">
      <alignment horizontal="right" vertical="top"/>
    </xf>
    <xf numFmtId="0" fontId="24" fillId="0" borderId="0" xfId="0" applyFont="1"/>
    <xf numFmtId="165" fontId="6" fillId="0" borderId="15" xfId="0" applyNumberFormat="1" applyFont="1" applyBorder="1" applyAlignment="1">
      <alignment vertical="center"/>
    </xf>
    <xf numFmtId="0" fontId="24" fillId="0" borderId="12" xfId="0" applyFont="1" applyBorder="1" applyAlignment="1">
      <alignment wrapText="1"/>
    </xf>
    <xf numFmtId="0" fontId="56" fillId="0" borderId="0" xfId="0" applyFont="1"/>
    <xf numFmtId="0" fontId="27" fillId="6" borderId="16" xfId="0" applyFont="1" applyFill="1" applyBorder="1"/>
    <xf numFmtId="165" fontId="6" fillId="8" borderId="15" xfId="0" applyNumberFormat="1" applyFont="1" applyFill="1" applyBorder="1" applyAlignment="1">
      <alignment vertical="center"/>
    </xf>
    <xf numFmtId="0" fontId="6" fillId="3" borderId="15" xfId="0" applyFont="1" applyFill="1" applyBorder="1"/>
    <xf numFmtId="165" fontId="18" fillId="3" borderId="15" xfId="0" applyNumberFormat="1" applyFont="1" applyFill="1" applyBorder="1" applyAlignment="1">
      <alignment vertical="top"/>
    </xf>
    <xf numFmtId="164" fontId="18" fillId="3" borderId="15" xfId="0" applyNumberFormat="1" applyFont="1" applyFill="1" applyBorder="1" applyAlignment="1">
      <alignment vertical="top"/>
    </xf>
    <xf numFmtId="0" fontId="5" fillId="2" borderId="17" xfId="0" applyFont="1" applyFill="1" applyBorder="1" applyAlignment="1">
      <alignment wrapText="1"/>
    </xf>
    <xf numFmtId="165" fontId="18" fillId="2" borderId="15" xfId="0" applyNumberFormat="1" applyFont="1" applyFill="1" applyBorder="1" applyAlignment="1">
      <alignment vertical="top"/>
    </xf>
    <xf numFmtId="164" fontId="18" fillId="2" borderId="15" xfId="0" applyNumberFormat="1" applyFont="1" applyFill="1" applyBorder="1" applyAlignment="1">
      <alignment vertical="top"/>
    </xf>
    <xf numFmtId="0" fontId="5" fillId="0" borderId="24" xfId="0" applyFont="1" applyBorder="1" applyAlignment="1">
      <alignment wrapText="1"/>
    </xf>
    <xf numFmtId="0" fontId="5" fillId="0" borderId="24" xfId="0" applyFont="1" applyBorder="1"/>
    <xf numFmtId="0" fontId="5" fillId="5" borderId="17" xfId="0" applyFont="1" applyFill="1" applyBorder="1"/>
    <xf numFmtId="165" fontId="5" fillId="5" borderId="15" xfId="0" applyNumberFormat="1" applyFont="1" applyFill="1" applyBorder="1" applyAlignment="1">
      <alignment horizontal="left"/>
    </xf>
    <xf numFmtId="164" fontId="5" fillId="5" borderId="15" xfId="0" applyNumberFormat="1" applyFont="1" applyFill="1" applyBorder="1" applyAlignment="1">
      <alignment horizontal="left"/>
    </xf>
    <xf numFmtId="165" fontId="1" fillId="9" borderId="15" xfId="0" applyNumberFormat="1" applyFont="1" applyFill="1" applyBorder="1"/>
    <xf numFmtId="165" fontId="2" fillId="0" borderId="0" xfId="0" applyNumberFormat="1" applyFont="1"/>
    <xf numFmtId="0" fontId="57" fillId="6" borderId="0" xfId="0" applyFont="1" applyFill="1"/>
    <xf numFmtId="0" fontId="55" fillId="6" borderId="0" xfId="0" applyFont="1" applyFill="1"/>
    <xf numFmtId="164" fontId="22" fillId="6" borderId="15" xfId="0" applyNumberFormat="1" applyFont="1" applyFill="1" applyBorder="1" applyAlignment="1">
      <alignment horizontal="center" vertical="top" wrapText="1"/>
    </xf>
    <xf numFmtId="165" fontId="22" fillId="6" borderId="15" xfId="0" applyNumberFormat="1" applyFont="1" applyFill="1" applyBorder="1" applyAlignment="1">
      <alignment horizontal="center" vertical="top" wrapText="1"/>
    </xf>
    <xf numFmtId="0" fontId="55" fillId="6" borderId="0" xfId="0" applyFont="1" applyFill="1" applyAlignment="1">
      <alignment vertical="top"/>
    </xf>
    <xf numFmtId="0" fontId="22" fillId="6" borderId="15" xfId="0" applyFont="1" applyFill="1" applyBorder="1" applyAlignment="1">
      <alignment horizontal="left" vertical="top"/>
    </xf>
    <xf numFmtId="164" fontId="55" fillId="6" borderId="15" xfId="0" applyNumberFormat="1" applyFont="1" applyFill="1" applyBorder="1" applyAlignment="1">
      <alignment vertical="top"/>
    </xf>
    <xf numFmtId="0" fontId="58" fillId="6" borderId="15" xfId="0" applyFont="1" applyFill="1" applyBorder="1" applyAlignment="1">
      <alignment vertical="top"/>
    </xf>
    <xf numFmtId="164" fontId="55" fillId="6" borderId="15" xfId="0" applyNumberFormat="1" applyFont="1" applyFill="1" applyBorder="1"/>
    <xf numFmtId="0" fontId="43" fillId="6" borderId="15" xfId="0" applyFont="1" applyFill="1" applyBorder="1" applyAlignment="1">
      <alignment horizontal="left"/>
    </xf>
    <xf numFmtId="0" fontId="43" fillId="6" borderId="15" xfId="0" applyFont="1" applyFill="1" applyBorder="1"/>
    <xf numFmtId="164" fontId="44" fillId="6" borderId="15" xfId="0" applyNumberFormat="1" applyFont="1" applyFill="1" applyBorder="1"/>
    <xf numFmtId="0" fontId="22" fillId="6" borderId="15" xfId="0" applyFont="1" applyFill="1" applyBorder="1" applyAlignment="1">
      <alignment horizontal="left"/>
    </xf>
    <xf numFmtId="0" fontId="22" fillId="6" borderId="15" xfId="0" applyFont="1" applyFill="1" applyBorder="1"/>
    <xf numFmtId="164" fontId="22" fillId="6" borderId="15" xfId="0" applyNumberFormat="1" applyFont="1" applyFill="1" applyBorder="1"/>
    <xf numFmtId="0" fontId="58" fillId="6" borderId="15" xfId="0" applyFont="1" applyFill="1" applyBorder="1"/>
    <xf numFmtId="164" fontId="43" fillId="6" borderId="15" xfId="0" applyNumberFormat="1" applyFont="1" applyFill="1" applyBorder="1"/>
    <xf numFmtId="164" fontId="55" fillId="6" borderId="0" xfId="0" applyNumberFormat="1" applyFont="1" applyFill="1"/>
    <xf numFmtId="0" fontId="55" fillId="6" borderId="23" xfId="0" applyFont="1" applyFill="1" applyBorder="1"/>
    <xf numFmtId="49" fontId="43" fillId="6" borderId="15" xfId="0" applyNumberFormat="1" applyFont="1" applyFill="1" applyBorder="1" applyAlignment="1">
      <alignment horizontal="left"/>
    </xf>
    <xf numFmtId="164" fontId="57" fillId="6" borderId="0" xfId="0" applyNumberFormat="1" applyFont="1" applyFill="1"/>
    <xf numFmtId="0" fontId="43" fillId="6" borderId="12" xfId="0" applyFont="1" applyFill="1" applyBorder="1" applyAlignment="1">
      <alignment horizontal="left" vertical="top"/>
    </xf>
    <xf numFmtId="0" fontId="43" fillId="6" borderId="15" xfId="0" applyFont="1" applyFill="1" applyBorder="1" applyAlignment="1">
      <alignment vertical="top"/>
    </xf>
    <xf numFmtId="164" fontId="43" fillId="6" borderId="15" xfId="0" applyNumberFormat="1" applyFont="1" applyFill="1" applyBorder="1" applyAlignment="1">
      <alignment horizontal="right"/>
    </xf>
    <xf numFmtId="0" fontId="43" fillId="6" borderId="0" xfId="0" applyFont="1" applyFill="1"/>
    <xf numFmtId="0" fontId="58" fillId="6" borderId="15" xfId="0" applyFont="1" applyFill="1" applyBorder="1" applyAlignment="1">
      <alignment horizontal="left"/>
    </xf>
    <xf numFmtId="164" fontId="58" fillId="6" borderId="15" xfId="0" applyNumberFormat="1" applyFont="1" applyFill="1" applyBorder="1"/>
    <xf numFmtId="0" fontId="43" fillId="6" borderId="15" xfId="0" applyFont="1" applyFill="1" applyBorder="1" applyAlignment="1">
      <alignment vertical="top" wrapText="1"/>
    </xf>
    <xf numFmtId="164" fontId="22" fillId="6" borderId="15" xfId="0" applyNumberFormat="1" applyFont="1" applyFill="1" applyBorder="1" applyAlignment="1">
      <alignment horizontal="left"/>
    </xf>
    <xf numFmtId="0" fontId="55" fillId="6" borderId="15" xfId="0" applyFont="1" applyFill="1" applyBorder="1"/>
    <xf numFmtId="164" fontId="59" fillId="6" borderId="15" xfId="0" applyNumberFormat="1" applyFont="1" applyFill="1" applyBorder="1"/>
    <xf numFmtId="0" fontId="18" fillId="6" borderId="15" xfId="0" applyFont="1" applyFill="1" applyBorder="1"/>
    <xf numFmtId="0" fontId="2" fillId="6" borderId="15" xfId="0" applyFont="1" applyFill="1" applyBorder="1"/>
    <xf numFmtId="0" fontId="0" fillId="6" borderId="0" xfId="0" applyFill="1"/>
    <xf numFmtId="164" fontId="18" fillId="6" borderId="15" xfId="0" applyNumberFormat="1" applyFont="1" applyFill="1" applyBorder="1" applyAlignment="1">
      <alignment horizontal="center" vertical="top" wrapText="1"/>
    </xf>
    <xf numFmtId="165" fontId="18" fillId="6" borderId="15" xfId="0" applyNumberFormat="1" applyFont="1" applyFill="1" applyBorder="1" applyAlignment="1">
      <alignment horizontal="center" vertical="top" wrapText="1"/>
    </xf>
    <xf numFmtId="0" fontId="18" fillId="6" borderId="15" xfId="0" applyFont="1" applyFill="1" applyBorder="1" applyAlignment="1">
      <alignment horizontal="left" vertical="top"/>
    </xf>
    <xf numFmtId="0" fontId="2" fillId="6" borderId="15" xfId="0" applyFont="1" applyFill="1" applyBorder="1" applyAlignment="1">
      <alignment vertical="top"/>
    </xf>
    <xf numFmtId="164" fontId="2" fillId="6" borderId="15" xfId="0" applyNumberFormat="1" applyFont="1" applyFill="1" applyBorder="1" applyAlignment="1">
      <alignment vertical="top"/>
    </xf>
    <xf numFmtId="0" fontId="49" fillId="6" borderId="15" xfId="0" applyFont="1" applyFill="1" applyBorder="1" applyAlignment="1">
      <alignment vertical="top"/>
    </xf>
    <xf numFmtId="164" fontId="2" fillId="6" borderId="15" xfId="0" applyNumberFormat="1" applyFont="1" applyFill="1" applyBorder="1"/>
    <xf numFmtId="0" fontId="36" fillId="6" borderId="15" xfId="0" applyFont="1" applyFill="1" applyBorder="1"/>
    <xf numFmtId="0" fontId="18" fillId="6" borderId="15" xfId="0" applyFont="1" applyFill="1" applyBorder="1" applyAlignment="1">
      <alignment horizontal="left"/>
    </xf>
    <xf numFmtId="0" fontId="49" fillId="6" borderId="15" xfId="0" applyFont="1" applyFill="1" applyBorder="1"/>
    <xf numFmtId="164" fontId="36" fillId="6" borderId="15" xfId="0" applyNumberFormat="1" applyFont="1" applyFill="1" applyBorder="1"/>
    <xf numFmtId="164" fontId="2" fillId="6" borderId="23" xfId="0" applyNumberFormat="1" applyFont="1" applyFill="1" applyBorder="1"/>
    <xf numFmtId="0" fontId="40" fillId="6" borderId="15" xfId="0" applyFont="1" applyFill="1" applyBorder="1" applyAlignment="1">
      <alignment horizontal="left"/>
    </xf>
    <xf numFmtId="0" fontId="40" fillId="6" borderId="15" xfId="0" applyFont="1" applyFill="1" applyBorder="1"/>
    <xf numFmtId="0" fontId="40" fillId="6" borderId="15" xfId="0" applyFont="1" applyFill="1" applyBorder="1" applyAlignment="1">
      <alignment wrapText="1"/>
    </xf>
    <xf numFmtId="0" fontId="60" fillId="0" borderId="15" xfId="0" applyFont="1" applyBorder="1"/>
    <xf numFmtId="164" fontId="26" fillId="0" borderId="12" xfId="0" applyNumberFormat="1" applyFont="1" applyBorder="1" applyAlignment="1">
      <alignment vertical="top"/>
    </xf>
    <xf numFmtId="164" fontId="26" fillId="0" borderId="22" xfId="0" applyNumberFormat="1" applyFont="1" applyBorder="1" applyAlignment="1">
      <alignment vertical="top"/>
    </xf>
    <xf numFmtId="0" fontId="22" fillId="0" borderId="15" xfId="0" applyFont="1" applyBorder="1" applyAlignment="1">
      <alignment horizontal="center" wrapText="1"/>
    </xf>
    <xf numFmtId="3" fontId="22" fillId="0" borderId="15" xfId="0" applyNumberFormat="1" applyFont="1" applyBorder="1" applyAlignment="1">
      <alignment vertical="top" wrapText="1"/>
    </xf>
    <xf numFmtId="164" fontId="22" fillId="0" borderId="15" xfId="0" applyNumberFormat="1" applyFont="1" applyBorder="1" applyAlignment="1">
      <alignment vertical="top" wrapText="1"/>
    </xf>
    <xf numFmtId="0" fontId="5" fillId="8" borderId="15" xfId="0" applyFont="1" applyFill="1" applyBorder="1" applyAlignment="1">
      <alignment horizontal="left"/>
    </xf>
    <xf numFmtId="0" fontId="5" fillId="8" borderId="15" xfId="0" applyFont="1" applyFill="1" applyBorder="1"/>
    <xf numFmtId="164" fontId="18" fillId="8" borderId="15" xfId="0" applyNumberFormat="1" applyFont="1" applyFill="1" applyBorder="1"/>
    <xf numFmtId="0" fontId="21" fillId="8" borderId="0" xfId="0" applyFont="1" applyFill="1"/>
    <xf numFmtId="0" fontId="38" fillId="5" borderId="15" xfId="0" applyFont="1" applyFill="1" applyBorder="1" applyAlignment="1">
      <alignment horizontal="left"/>
    </xf>
    <xf numFmtId="0" fontId="2" fillId="5" borderId="15" xfId="0" applyFont="1" applyFill="1" applyBorder="1" applyAlignment="1">
      <alignment horizontal="left"/>
    </xf>
    <xf numFmtId="165" fontId="43" fillId="0" borderId="15" xfId="0" applyNumberFormat="1" applyFont="1" applyBorder="1" applyAlignment="1">
      <alignment horizontal="right" wrapText="1"/>
    </xf>
    <xf numFmtId="164" fontId="42" fillId="0" borderId="15" xfId="0" applyNumberFormat="1" applyFont="1" applyBorder="1" applyAlignment="1">
      <alignment vertical="top" wrapText="1"/>
    </xf>
    <xf numFmtId="0" fontId="42" fillId="5" borderId="15" xfId="0" applyFont="1" applyFill="1" applyBorder="1" applyAlignment="1">
      <alignment horizontal="left"/>
    </xf>
    <xf numFmtId="164" fontId="22" fillId="2" borderId="16" xfId="0" applyNumberFormat="1" applyFont="1" applyFill="1" applyBorder="1" applyAlignment="1">
      <alignment horizontal="left" vertical="top" wrapText="1"/>
    </xf>
    <xf numFmtId="164" fontId="22" fillId="2" borderId="15" xfId="0" applyNumberFormat="1" applyFont="1" applyFill="1" applyBorder="1" applyAlignment="1">
      <alignment vertical="top"/>
    </xf>
    <xf numFmtId="0" fontId="22" fillId="2" borderId="23" xfId="0" applyFont="1" applyFill="1" applyBorder="1" applyAlignment="1">
      <alignment horizontal="right"/>
    </xf>
    <xf numFmtId="0" fontId="43" fillId="0" borderId="0" xfId="0" applyFont="1"/>
    <xf numFmtId="0" fontId="43" fillId="0" borderId="12" xfId="0" applyFont="1" applyBorder="1" applyAlignment="1">
      <alignment horizontal="left" vertical="top" wrapText="1"/>
    </xf>
    <xf numFmtId="0" fontId="43" fillId="0" borderId="12" xfId="0" applyFont="1" applyBorder="1" applyAlignment="1">
      <alignment vertical="top" wrapText="1"/>
    </xf>
    <xf numFmtId="0" fontId="43" fillId="0" borderId="0" xfId="0" applyFont="1" applyAlignment="1">
      <alignment vertical="top"/>
    </xf>
    <xf numFmtId="164" fontId="43" fillId="0" borderId="0" xfId="0" applyNumberFormat="1" applyFont="1"/>
    <xf numFmtId="49" fontId="22" fillId="6" borderId="15" xfId="0" applyNumberFormat="1" applyFont="1" applyFill="1" applyBorder="1" applyAlignment="1">
      <alignment horizontal="left"/>
    </xf>
    <xf numFmtId="49" fontId="22" fillId="0" borderId="15" xfId="0" applyNumberFormat="1" applyFont="1" applyBorder="1"/>
    <xf numFmtId="49" fontId="22" fillId="0" borderId="15" xfId="0" applyNumberFormat="1" applyFont="1" applyBorder="1" applyAlignment="1">
      <alignment horizontal="left"/>
    </xf>
    <xf numFmtId="0" fontId="43" fillId="0" borderId="15" xfId="0" applyFont="1" applyBorder="1" applyAlignment="1">
      <alignment horizontal="left" wrapText="1"/>
    </xf>
    <xf numFmtId="0" fontId="43" fillId="6" borderId="16" xfId="0" applyFont="1" applyFill="1" applyBorder="1" applyAlignment="1">
      <alignment horizontal="left" vertical="top"/>
    </xf>
    <xf numFmtId="0" fontId="43" fillId="6" borderId="16" xfId="0" applyFont="1" applyFill="1" applyBorder="1" applyAlignment="1">
      <alignment horizontal="left" wrapText="1"/>
    </xf>
    <xf numFmtId="165" fontId="43" fillId="0" borderId="15" xfId="0" applyNumberFormat="1" applyFont="1" applyBorder="1" applyAlignment="1">
      <alignment horizontal="left"/>
    </xf>
    <xf numFmtId="0" fontId="22" fillId="0" borderId="15" xfId="0" applyFont="1" applyBorder="1" applyAlignment="1">
      <alignment horizontal="left" wrapText="1"/>
    </xf>
    <xf numFmtId="0" fontId="22" fillId="6" borderId="15" xfId="0" applyFont="1" applyFill="1" applyBorder="1" applyAlignment="1">
      <alignment horizontal="left" wrapText="1"/>
    </xf>
    <xf numFmtId="165" fontId="22" fillId="0" borderId="15" xfId="0" applyNumberFormat="1" applyFont="1" applyBorder="1" applyAlignment="1">
      <alignment horizontal="left"/>
    </xf>
    <xf numFmtId="165" fontId="5" fillId="0" borderId="15" xfId="0" applyNumberFormat="1" applyFont="1" applyBorder="1" applyAlignment="1">
      <alignment horizontal="left" vertical="top"/>
    </xf>
    <xf numFmtId="49" fontId="5" fillId="0" borderId="15" xfId="0" applyNumberFormat="1" applyFont="1" applyBorder="1" applyAlignment="1">
      <alignment horizontal="center"/>
    </xf>
    <xf numFmtId="165" fontId="7" fillId="0" borderId="15" xfId="0" applyNumberFormat="1" applyFont="1" applyBorder="1"/>
    <xf numFmtId="164" fontId="2" fillId="0" borderId="15" xfId="0" applyNumberFormat="1" applyFont="1" applyBorder="1" applyAlignment="1">
      <alignment horizontal="left"/>
    </xf>
    <xf numFmtId="165" fontId="5" fillId="0" borderId="15" xfId="0" applyNumberFormat="1" applyFont="1" applyBorder="1"/>
    <xf numFmtId="165" fontId="60" fillId="0" borderId="15" xfId="0" applyNumberFormat="1" applyFont="1" applyBorder="1"/>
    <xf numFmtId="165" fontId="26" fillId="0" borderId="24" xfId="0" applyNumberFormat="1" applyFont="1" applyBorder="1"/>
    <xf numFmtId="49" fontId="33" fillId="19" borderId="15" xfId="0" applyNumberFormat="1" applyFont="1" applyFill="1" applyBorder="1"/>
    <xf numFmtId="165" fontId="33" fillId="19" borderId="14" xfId="0" applyNumberFormat="1" applyFont="1" applyFill="1" applyBorder="1"/>
    <xf numFmtId="164" fontId="30" fillId="19" borderId="14" xfId="0" applyNumberFormat="1" applyFont="1" applyFill="1" applyBorder="1" applyAlignment="1">
      <alignment horizontal="left"/>
    </xf>
    <xf numFmtId="164" fontId="61" fillId="19" borderId="14" xfId="0" applyNumberFormat="1" applyFont="1" applyFill="1" applyBorder="1" applyAlignment="1">
      <alignment horizontal="left"/>
    </xf>
    <xf numFmtId="164" fontId="30" fillId="19" borderId="15" xfId="0" applyNumberFormat="1" applyFont="1" applyFill="1" applyBorder="1" applyAlignment="1">
      <alignment horizontal="left"/>
    </xf>
    <xf numFmtId="165" fontId="26" fillId="0" borderId="15" xfId="0" applyNumberFormat="1" applyFont="1" applyBorder="1"/>
    <xf numFmtId="167" fontId="60" fillId="0" borderId="15" xfId="0" applyNumberFormat="1" applyFont="1" applyBorder="1"/>
    <xf numFmtId="167" fontId="26" fillId="0" borderId="24" xfId="0" applyNumberFormat="1" applyFont="1" applyBorder="1"/>
    <xf numFmtId="164" fontId="52" fillId="0" borderId="15" xfId="0" applyNumberFormat="1" applyFont="1" applyBorder="1" applyAlignment="1">
      <alignment horizontal="left"/>
    </xf>
    <xf numFmtId="164" fontId="52" fillId="0" borderId="24" xfId="0" applyNumberFormat="1" applyFont="1" applyBorder="1" applyAlignment="1">
      <alignment horizontal="left"/>
    </xf>
    <xf numFmtId="0" fontId="33" fillId="19" borderId="15" xfId="0" applyFont="1" applyFill="1" applyBorder="1"/>
    <xf numFmtId="167" fontId="33" fillId="19" borderId="14" xfId="0" applyNumberFormat="1" applyFont="1" applyFill="1" applyBorder="1"/>
    <xf numFmtId="164" fontId="33" fillId="19" borderId="14" xfId="0" applyNumberFormat="1" applyFont="1" applyFill="1" applyBorder="1"/>
    <xf numFmtId="167" fontId="7" fillId="0" borderId="15" xfId="0" applyNumberFormat="1" applyFont="1" applyBorder="1" applyAlignment="1">
      <alignment horizontal="left"/>
    </xf>
    <xf numFmtId="167" fontId="6" fillId="0" borderId="15" xfId="0" applyNumberFormat="1" applyFont="1" applyBorder="1" applyAlignment="1">
      <alignment horizontal="left"/>
    </xf>
    <xf numFmtId="167" fontId="5" fillId="5" borderId="15" xfId="0" applyNumberFormat="1" applyFont="1" applyFill="1" applyBorder="1" applyAlignment="1">
      <alignment horizontal="left"/>
    </xf>
    <xf numFmtId="49" fontId="5" fillId="2" borderId="15" xfId="0" applyNumberFormat="1" applyFont="1" applyFill="1" applyBorder="1"/>
    <xf numFmtId="165" fontId="5" fillId="2" borderId="15" xfId="0" applyNumberFormat="1" applyFont="1" applyFill="1" applyBorder="1"/>
    <xf numFmtId="164" fontId="5" fillId="5" borderId="15" xfId="0" applyNumberFormat="1" applyFont="1" applyFill="1" applyBorder="1" applyAlignment="1">
      <alignment vertical="top" wrapText="1"/>
    </xf>
    <xf numFmtId="49" fontId="5" fillId="6" borderId="15" xfId="0" applyNumberFormat="1" applyFont="1" applyFill="1" applyBorder="1" applyAlignment="1">
      <alignment horizontal="left"/>
    </xf>
    <xf numFmtId="165" fontId="5" fillId="6" borderId="15" xfId="0" applyNumberFormat="1" applyFont="1" applyFill="1" applyBorder="1" applyAlignment="1">
      <alignment horizontal="left"/>
    </xf>
    <xf numFmtId="0" fontId="6" fillId="0" borderId="15" xfId="0" applyFont="1" applyBorder="1" applyAlignment="1">
      <alignment horizontal="left" vertical="center"/>
    </xf>
    <xf numFmtId="164" fontId="36" fillId="0" borderId="15" xfId="0" applyNumberFormat="1" applyFont="1" applyBorder="1" applyAlignment="1">
      <alignment horizontal="left"/>
    </xf>
    <xf numFmtId="165" fontId="5" fillId="0" borderId="15" xfId="0" applyNumberFormat="1" applyFont="1" applyBorder="1" applyAlignment="1">
      <alignment horizontal="left"/>
    </xf>
    <xf numFmtId="165" fontId="6" fillId="5" borderId="15" xfId="0" applyNumberFormat="1" applyFont="1" applyFill="1" applyBorder="1"/>
    <xf numFmtId="49" fontId="26" fillId="0" borderId="15" xfId="0" applyNumberFormat="1" applyFont="1" applyBorder="1" applyAlignment="1">
      <alignment horizontal="left"/>
    </xf>
    <xf numFmtId="0" fontId="26" fillId="0" borderId="14" xfId="0" applyFont="1" applyBorder="1" applyAlignment="1">
      <alignment horizontal="left"/>
    </xf>
    <xf numFmtId="49" fontId="5" fillId="0" borderId="15" xfId="0" applyNumberFormat="1" applyFont="1" applyBorder="1" applyAlignment="1">
      <alignment horizontal="left"/>
    </xf>
    <xf numFmtId="0" fontId="7" fillId="5" borderId="15" xfId="0" applyFont="1" applyFill="1" applyBorder="1"/>
    <xf numFmtId="165" fontId="6" fillId="0" borderId="15" xfId="0" applyNumberFormat="1" applyFont="1" applyBorder="1" applyAlignment="1">
      <alignment vertical="top"/>
    </xf>
    <xf numFmtId="165" fontId="5" fillId="5" borderId="15" xfId="0" applyNumberFormat="1" applyFont="1" applyFill="1" applyBorder="1" applyAlignment="1">
      <alignment vertical="top" wrapText="1"/>
    </xf>
    <xf numFmtId="49" fontId="5" fillId="3" borderId="15" xfId="0" applyNumberFormat="1" applyFont="1" applyFill="1" applyBorder="1"/>
    <xf numFmtId="165" fontId="5" fillId="3" borderId="15" xfId="0" applyNumberFormat="1" applyFont="1" applyFill="1" applyBorder="1"/>
    <xf numFmtId="165" fontId="5" fillId="2" borderId="15" xfId="0" applyNumberFormat="1" applyFont="1" applyFill="1" applyBorder="1" applyAlignment="1">
      <alignment horizontal="left"/>
    </xf>
    <xf numFmtId="164" fontId="26" fillId="0" borderId="12" xfId="0" applyNumberFormat="1" applyFont="1" applyBorder="1"/>
    <xf numFmtId="164" fontId="26" fillId="0" borderId="22" xfId="0" applyNumberFormat="1" applyFont="1" applyBorder="1"/>
    <xf numFmtId="0" fontId="5" fillId="5" borderId="16" xfId="0" applyFont="1" applyFill="1" applyBorder="1" applyAlignment="1">
      <alignment horizontal="left"/>
    </xf>
    <xf numFmtId="0" fontId="5" fillId="6" borderId="16" xfId="0" applyFont="1" applyFill="1" applyBorder="1" applyAlignment="1">
      <alignment horizontal="left"/>
    </xf>
    <xf numFmtId="3" fontId="6" fillId="0" borderId="12" xfId="0" applyNumberFormat="1" applyFont="1" applyBorder="1"/>
    <xf numFmtId="164" fontId="5" fillId="3" borderId="16" xfId="0" applyNumberFormat="1" applyFont="1" applyFill="1" applyBorder="1"/>
    <xf numFmtId="0" fontId="2" fillId="0" borderId="15" xfId="0" applyFont="1" applyBorder="1" applyAlignment="1">
      <alignment horizontal="left"/>
    </xf>
    <xf numFmtId="0" fontId="2" fillId="0" borderId="15" xfId="0" applyFont="1" applyBorder="1"/>
    <xf numFmtId="0" fontId="33" fillId="11" borderId="15" xfId="0" applyFont="1" applyFill="1" applyBorder="1" applyAlignment="1">
      <alignment horizontal="left"/>
    </xf>
    <xf numFmtId="0" fontId="26" fillId="11" borderId="24" xfId="0" applyFont="1" applyFill="1" applyBorder="1"/>
    <xf numFmtId="164" fontId="2" fillId="11" borderId="15" xfId="0" applyNumberFormat="1" applyFont="1" applyFill="1" applyBorder="1"/>
    <xf numFmtId="3" fontId="6" fillId="11" borderId="15" xfId="0" applyNumberFormat="1" applyFont="1" applyFill="1" applyBorder="1"/>
    <xf numFmtId="3" fontId="5" fillId="11" borderId="15" xfId="0" applyNumberFormat="1" applyFont="1" applyFill="1" applyBorder="1"/>
    <xf numFmtId="0" fontId="33" fillId="8" borderId="15" xfId="0" applyFont="1" applyFill="1" applyBorder="1" applyAlignment="1">
      <alignment horizontal="left"/>
    </xf>
    <xf numFmtId="164" fontId="2" fillId="8" borderId="15" xfId="0" applyNumberFormat="1" applyFont="1" applyFill="1" applyBorder="1"/>
    <xf numFmtId="3" fontId="6" fillId="8" borderId="15" xfId="0" applyNumberFormat="1" applyFont="1" applyFill="1" applyBorder="1"/>
    <xf numFmtId="3" fontId="5" fillId="8" borderId="15" xfId="0" applyNumberFormat="1" applyFont="1" applyFill="1" applyBorder="1"/>
    <xf numFmtId="0" fontId="2" fillId="8" borderId="0" xfId="0" applyFont="1" applyFill="1"/>
    <xf numFmtId="3" fontId="30" fillId="0" borderId="15" xfId="0" applyNumberFormat="1" applyFont="1" applyBorder="1" applyAlignment="1">
      <alignment horizontal="right"/>
    </xf>
    <xf numFmtId="3" fontId="30" fillId="0" borderId="24" xfId="0" applyNumberFormat="1" applyFont="1" applyBorder="1" applyAlignment="1">
      <alignment horizontal="right"/>
    </xf>
    <xf numFmtId="0" fontId="33" fillId="11" borderId="24" xfId="0" applyFont="1" applyFill="1" applyBorder="1" applyAlignment="1">
      <alignment horizontal="left"/>
    </xf>
    <xf numFmtId="0" fontId="33" fillId="8" borderId="24" xfId="0" applyFont="1" applyFill="1" applyBorder="1" applyAlignment="1">
      <alignment horizontal="left"/>
    </xf>
    <xf numFmtId="3" fontId="30" fillId="0" borderId="24" xfId="0" applyNumberFormat="1" applyFont="1" applyBorder="1"/>
    <xf numFmtId="164" fontId="6" fillId="2" borderId="15" xfId="0" applyNumberFormat="1" applyFont="1" applyFill="1" applyBorder="1"/>
    <xf numFmtId="0" fontId="2" fillId="8" borderId="23" xfId="0" applyFont="1" applyFill="1" applyBorder="1"/>
    <xf numFmtId="164" fontId="2" fillId="5" borderId="15" xfId="0" applyNumberFormat="1" applyFont="1" applyFill="1" applyBorder="1"/>
    <xf numFmtId="0" fontId="5" fillId="5" borderId="32" xfId="0" applyFont="1" applyFill="1" applyBorder="1" applyAlignment="1">
      <alignment horizontal="left"/>
    </xf>
    <xf numFmtId="0" fontId="2" fillId="9" borderId="15" xfId="0" applyFont="1" applyFill="1" applyBorder="1" applyAlignment="1">
      <alignment horizontal="left"/>
    </xf>
    <xf numFmtId="164" fontId="62" fillId="9" borderId="15" xfId="0" applyNumberFormat="1" applyFont="1" applyFill="1" applyBorder="1"/>
    <xf numFmtId="0" fontId="5" fillId="9" borderId="15" xfId="0" applyFont="1" applyFill="1" applyBorder="1" applyAlignment="1">
      <alignment horizontal="center"/>
    </xf>
    <xf numFmtId="0" fontId="62" fillId="9" borderId="15" xfId="0" applyFont="1" applyFill="1" applyBorder="1" applyAlignment="1">
      <alignment horizontal="center" wrapText="1"/>
    </xf>
    <xf numFmtId="0" fontId="5" fillId="6" borderId="15" xfId="0" applyFont="1" applyFill="1" applyBorder="1" applyAlignment="1">
      <alignment horizontal="center"/>
    </xf>
    <xf numFmtId="0" fontId="42" fillId="0" borderId="15" xfId="0" applyFont="1" applyBorder="1"/>
    <xf numFmtId="164" fontId="6" fillId="6" borderId="15" xfId="0" applyNumberFormat="1" applyFont="1" applyFill="1" applyBorder="1" applyAlignment="1">
      <alignment horizontal="left"/>
    </xf>
    <xf numFmtId="164" fontId="27" fillId="6" borderId="15" xfId="0" applyNumberFormat="1" applyFont="1" applyFill="1" applyBorder="1"/>
    <xf numFmtId="167" fontId="42" fillId="0" borderId="15" xfId="0" applyNumberFormat="1" applyFont="1" applyBorder="1"/>
    <xf numFmtId="164" fontId="42" fillId="0" borderId="15" xfId="0" applyNumberFormat="1" applyFont="1" applyBorder="1"/>
    <xf numFmtId="164" fontId="23" fillId="2" borderId="15" xfId="0" applyNumberFormat="1" applyFont="1" applyFill="1" applyBorder="1" applyAlignment="1">
      <alignment horizontal="center"/>
    </xf>
    <xf numFmtId="164" fontId="5" fillId="6" borderId="15" xfId="0" applyNumberFormat="1" applyFont="1" applyFill="1" applyBorder="1" applyAlignment="1">
      <alignment horizontal="left"/>
    </xf>
    <xf numFmtId="164" fontId="23" fillId="6" borderId="15" xfId="0" applyNumberFormat="1" applyFont="1" applyFill="1" applyBorder="1"/>
    <xf numFmtId="164" fontId="5" fillId="5" borderId="15" xfId="0" applyNumberFormat="1" applyFont="1" applyFill="1" applyBorder="1" applyAlignment="1">
      <alignment horizontal="center"/>
    </xf>
    <xf numFmtId="164" fontId="5" fillId="6" borderId="15" xfId="0" applyNumberFormat="1" applyFont="1" applyFill="1" applyBorder="1" applyAlignment="1">
      <alignment horizontal="center"/>
    </xf>
    <xf numFmtId="164" fontId="23" fillId="6" borderId="15" xfId="0" applyNumberFormat="1" applyFont="1" applyFill="1" applyBorder="1" applyAlignment="1">
      <alignment horizontal="left"/>
    </xf>
    <xf numFmtId="164" fontId="5" fillId="7" borderId="15" xfId="0" applyNumberFormat="1" applyFont="1" applyFill="1" applyBorder="1" applyAlignment="1">
      <alignment horizontal="center"/>
    </xf>
    <xf numFmtId="164" fontId="63" fillId="0" borderId="15" xfId="0" applyNumberFormat="1" applyFont="1" applyBorder="1"/>
    <xf numFmtId="164" fontId="6" fillId="6" borderId="15" xfId="0" applyNumberFormat="1" applyFont="1" applyFill="1" applyBorder="1" applyAlignment="1">
      <alignment horizontal="left" wrapText="1"/>
    </xf>
    <xf numFmtId="0" fontId="5" fillId="7" borderId="15" xfId="0" applyFont="1" applyFill="1" applyBorder="1" applyAlignment="1">
      <alignment horizontal="center"/>
    </xf>
    <xf numFmtId="167" fontId="62" fillId="0" borderId="0" xfId="0" applyNumberFormat="1" applyFont="1"/>
    <xf numFmtId="164" fontId="23" fillId="2" borderId="26" xfId="0" applyNumberFormat="1" applyFont="1" applyFill="1" applyBorder="1" applyAlignment="1">
      <alignment horizontal="center"/>
    </xf>
    <xf numFmtId="164" fontId="23" fillId="0" borderId="15" xfId="0" applyNumberFormat="1" applyFont="1" applyBorder="1" applyAlignment="1">
      <alignment horizontal="center"/>
    </xf>
    <xf numFmtId="164" fontId="62" fillId="0" borderId="15" xfId="0" applyNumberFormat="1" applyFont="1" applyBorder="1"/>
    <xf numFmtId="167" fontId="62" fillId="0" borderId="15" xfId="0" applyNumberFormat="1" applyFont="1" applyBorder="1"/>
    <xf numFmtId="164" fontId="23" fillId="6" borderId="15" xfId="0" applyNumberFormat="1" applyFont="1" applyFill="1" applyBorder="1" applyAlignment="1">
      <alignment horizontal="center"/>
    </xf>
    <xf numFmtId="164" fontId="5" fillId="6" borderId="16" xfId="0" applyNumberFormat="1" applyFont="1" applyFill="1" applyBorder="1"/>
    <xf numFmtId="164" fontId="6" fillId="9" borderId="15" xfId="0" applyNumberFormat="1" applyFont="1" applyFill="1" applyBorder="1" applyAlignment="1">
      <alignment horizontal="center"/>
    </xf>
    <xf numFmtId="164" fontId="7" fillId="2" borderId="15" xfId="0" applyNumberFormat="1" applyFont="1" applyFill="1" applyBorder="1" applyAlignment="1">
      <alignment horizontal="center"/>
    </xf>
    <xf numFmtId="164" fontId="23" fillId="2" borderId="15" xfId="0" applyNumberFormat="1" applyFont="1" applyFill="1" applyBorder="1" applyAlignment="1">
      <alignment horizontal="left"/>
    </xf>
    <xf numFmtId="164" fontId="23" fillId="2" borderId="15" xfId="0" applyNumberFormat="1" applyFont="1" applyFill="1" applyBorder="1"/>
    <xf numFmtId="164" fontId="62" fillId="26" borderId="15" xfId="0" applyNumberFormat="1" applyFont="1" applyFill="1" applyBorder="1"/>
    <xf numFmtId="164" fontId="5" fillId="26" borderId="15" xfId="0" applyNumberFormat="1" applyFont="1" applyFill="1" applyBorder="1" applyAlignment="1">
      <alignment horizontal="left"/>
    </xf>
    <xf numFmtId="164" fontId="62" fillId="26" borderId="32" xfId="0" applyNumberFormat="1" applyFont="1" applyFill="1" applyBorder="1"/>
    <xf numFmtId="167" fontId="42" fillId="0" borderId="0" xfId="0" applyNumberFormat="1" applyFont="1"/>
    <xf numFmtId="0" fontId="18" fillId="6" borderId="30" xfId="0" applyFont="1" applyFill="1" applyBorder="1"/>
    <xf numFmtId="0" fontId="18" fillId="6" borderId="31" xfId="0" applyFont="1" applyFill="1" applyBorder="1"/>
    <xf numFmtId="164" fontId="36" fillId="0" borderId="0" xfId="0" applyNumberFormat="1" applyFont="1"/>
    <xf numFmtId="164" fontId="36" fillId="9" borderId="23" xfId="0" applyNumberFormat="1" applyFont="1" applyFill="1" applyBorder="1"/>
    <xf numFmtId="0" fontId="5" fillId="9" borderId="15" xfId="0" applyFont="1" applyFill="1" applyBorder="1" applyAlignment="1">
      <alignment horizontal="left" vertical="center"/>
    </xf>
    <xf numFmtId="1" fontId="6" fillId="6" borderId="15" xfId="0" applyNumberFormat="1" applyFont="1" applyFill="1" applyBorder="1" applyAlignment="1">
      <alignment horizontal="left"/>
    </xf>
    <xf numFmtId="164" fontId="5" fillId="5" borderId="16" xfId="0" applyNumberFormat="1" applyFont="1" applyFill="1" applyBorder="1" applyAlignment="1">
      <alignment horizontal="right"/>
    </xf>
    <xf numFmtId="0" fontId="23" fillId="6" borderId="15" xfId="0" applyFont="1" applyFill="1" applyBorder="1" applyAlignment="1">
      <alignment horizontal="left"/>
    </xf>
    <xf numFmtId="164" fontId="36" fillId="0" borderId="12" xfId="0" applyNumberFormat="1" applyFont="1" applyBorder="1"/>
    <xf numFmtId="164" fontId="6" fillId="6" borderId="16" xfId="0" applyNumberFormat="1" applyFont="1" applyFill="1" applyBorder="1"/>
    <xf numFmtId="164" fontId="36" fillId="6" borderId="16" xfId="0" applyNumberFormat="1" applyFont="1" applyFill="1" applyBorder="1"/>
    <xf numFmtId="164" fontId="42" fillId="0" borderId="12" xfId="0" applyNumberFormat="1" applyFont="1" applyBorder="1"/>
    <xf numFmtId="0" fontId="23" fillId="0" borderId="15" xfId="0" applyFont="1" applyBorder="1" applyAlignment="1">
      <alignment horizontal="left"/>
    </xf>
    <xf numFmtId="0" fontId="5" fillId="5" borderId="15" xfId="0" applyFont="1" applyFill="1" applyBorder="1" applyAlignment="1">
      <alignment horizontal="left" wrapText="1"/>
    </xf>
    <xf numFmtId="164" fontId="6" fillId="6" borderId="30" xfId="0" applyNumberFormat="1" applyFont="1" applyFill="1" applyBorder="1"/>
    <xf numFmtId="0" fontId="5" fillId="5" borderId="33" xfId="0" applyFont="1" applyFill="1" applyBorder="1" applyAlignment="1">
      <alignment horizontal="left"/>
    </xf>
    <xf numFmtId="1" fontId="5" fillId="6" borderId="15" xfId="0" applyNumberFormat="1" applyFont="1" applyFill="1" applyBorder="1" applyAlignment="1">
      <alignment horizontal="center"/>
    </xf>
    <xf numFmtId="0" fontId="6" fillId="6" borderId="23" xfId="0" applyFont="1" applyFill="1" applyBorder="1" applyAlignment="1">
      <alignment horizontal="left"/>
    </xf>
    <xf numFmtId="164" fontId="6" fillId="6" borderId="23" xfId="0" applyNumberFormat="1" applyFont="1" applyFill="1" applyBorder="1" applyAlignment="1">
      <alignment horizontal="left"/>
    </xf>
    <xf numFmtId="164" fontId="6" fillId="6" borderId="16" xfId="0" applyNumberFormat="1" applyFont="1" applyFill="1" applyBorder="1" applyAlignment="1">
      <alignment horizontal="left" wrapText="1"/>
    </xf>
    <xf numFmtId="164" fontId="6" fillId="6" borderId="16" xfId="0" applyNumberFormat="1" applyFont="1" applyFill="1" applyBorder="1" applyAlignment="1">
      <alignment horizontal="left"/>
    </xf>
    <xf numFmtId="0" fontId="5" fillId="7" borderId="16" xfId="0" applyFont="1" applyFill="1" applyBorder="1" applyAlignment="1">
      <alignment horizontal="left"/>
    </xf>
    <xf numFmtId="164" fontId="5" fillId="7" borderId="16" xfId="0" applyNumberFormat="1" applyFont="1" applyFill="1" applyBorder="1"/>
    <xf numFmtId="0" fontId="6" fillId="6" borderId="16" xfId="0" applyFont="1" applyFill="1" applyBorder="1" applyAlignment="1">
      <alignment horizontal="left"/>
    </xf>
    <xf numFmtId="0" fontId="6" fillId="5" borderId="15" xfId="0" applyFont="1" applyFill="1" applyBorder="1" applyAlignment="1">
      <alignment horizontal="left"/>
    </xf>
    <xf numFmtId="0" fontId="2" fillId="0" borderId="0" xfId="0" applyFont="1" applyAlignment="1">
      <alignment wrapText="1"/>
    </xf>
    <xf numFmtId="164" fontId="22" fillId="0" borderId="15" xfId="0" applyNumberFormat="1" applyFont="1" applyBorder="1" applyAlignment="1">
      <alignment vertical="top"/>
    </xf>
    <xf numFmtId="0" fontId="64" fillId="7" borderId="23" xfId="0" applyFont="1" applyFill="1" applyBorder="1" applyAlignment="1">
      <alignment horizontal="center" vertical="center" wrapText="1"/>
    </xf>
    <xf numFmtId="0" fontId="65" fillId="0" borderId="0" xfId="0" applyFont="1" applyAlignment="1">
      <alignment vertical="center" wrapText="1"/>
    </xf>
    <xf numFmtId="0" fontId="64" fillId="7" borderId="23" xfId="0" applyFont="1" applyFill="1" applyBorder="1" applyAlignment="1">
      <alignment vertical="center" wrapText="1"/>
    </xf>
    <xf numFmtId="0" fontId="66" fillId="7" borderId="23" xfId="0" applyFont="1" applyFill="1" applyBorder="1" applyAlignment="1">
      <alignment vertical="center" wrapText="1"/>
    </xf>
    <xf numFmtId="0" fontId="40" fillId="7" borderId="23" xfId="0" applyFont="1" applyFill="1" applyBorder="1" applyAlignment="1">
      <alignment vertical="center" wrapText="1"/>
    </xf>
    <xf numFmtId="0" fontId="67" fillId="0" borderId="0" xfId="0" applyFont="1" applyAlignment="1">
      <alignment vertical="center" wrapText="1"/>
    </xf>
    <xf numFmtId="0" fontId="46" fillId="0" borderId="0" xfId="0" applyFont="1" applyAlignment="1">
      <alignment vertical="center" wrapText="1"/>
    </xf>
    <xf numFmtId="0" fontId="40" fillId="0" borderId="0" xfId="0" applyFont="1" applyAlignment="1">
      <alignment horizontal="right" vertical="center" wrapText="1"/>
    </xf>
    <xf numFmtId="3" fontId="36" fillId="0" borderId="0" xfId="0" applyNumberFormat="1" applyFont="1" applyAlignment="1">
      <alignment horizontal="right" vertical="center" wrapText="1"/>
    </xf>
    <xf numFmtId="3" fontId="40" fillId="0" borderId="0" xfId="0" applyNumberFormat="1" applyFont="1" applyAlignment="1">
      <alignment horizontal="right" vertical="center" wrapText="1"/>
    </xf>
    <xf numFmtId="0" fontId="66" fillId="7" borderId="23" xfId="0" applyFont="1" applyFill="1" applyBorder="1" applyAlignment="1">
      <alignment horizontal="right" vertical="center" wrapText="1"/>
    </xf>
    <xf numFmtId="0" fontId="40" fillId="7" borderId="23" xfId="0" applyFont="1" applyFill="1" applyBorder="1" applyAlignment="1">
      <alignment horizontal="right" vertical="center" wrapText="1"/>
    </xf>
    <xf numFmtId="3" fontId="66" fillId="7" borderId="23" xfId="0" applyNumberFormat="1" applyFont="1" applyFill="1" applyBorder="1" applyAlignment="1">
      <alignment horizontal="right" vertical="center" wrapText="1"/>
    </xf>
    <xf numFmtId="3" fontId="40" fillId="7" borderId="23" xfId="0" applyNumberFormat="1" applyFont="1" applyFill="1" applyBorder="1" applyAlignment="1">
      <alignment horizontal="right" vertical="center" wrapText="1"/>
    </xf>
    <xf numFmtId="0" fontId="2" fillId="7" borderId="23" xfId="0" applyFont="1" applyFill="1" applyBorder="1" applyAlignment="1">
      <alignment vertical="top" wrapText="1"/>
    </xf>
    <xf numFmtId="0" fontId="46" fillId="0" borderId="0" xfId="0" applyFont="1" applyAlignment="1">
      <alignment horizontal="left" vertical="center" wrapText="1"/>
    </xf>
    <xf numFmtId="0" fontId="2" fillId="0" borderId="0" xfId="0" applyFont="1" applyAlignment="1">
      <alignment vertical="top" wrapText="1"/>
    </xf>
    <xf numFmtId="0" fontId="68" fillId="0" borderId="0" xfId="0" applyFont="1" applyAlignment="1">
      <alignment horizontal="right" vertical="center" wrapText="1"/>
    </xf>
    <xf numFmtId="0" fontId="55" fillId="7" borderId="23" xfId="0" applyFont="1" applyFill="1" applyBorder="1" applyAlignment="1">
      <alignment vertical="center" wrapText="1"/>
    </xf>
    <xf numFmtId="0" fontId="69" fillId="7" borderId="23" xfId="0" applyFont="1" applyFill="1" applyBorder="1" applyAlignment="1">
      <alignment vertical="center" wrapText="1"/>
    </xf>
    <xf numFmtId="0" fontId="36" fillId="0" borderId="0" xfId="0" applyFont="1" applyAlignment="1">
      <alignment horizontal="right" vertical="center" wrapText="1"/>
    </xf>
    <xf numFmtId="0" fontId="36" fillId="7" borderId="23" xfId="0" applyFont="1" applyFill="1" applyBorder="1" applyAlignment="1">
      <alignment horizontal="right" vertical="center" wrapText="1"/>
    </xf>
    <xf numFmtId="0" fontId="67" fillId="7" borderId="23" xfId="0" applyFont="1" applyFill="1" applyBorder="1" applyAlignment="1">
      <alignment vertical="center" wrapText="1"/>
    </xf>
    <xf numFmtId="0" fontId="46" fillId="7" borderId="23" xfId="0" applyFont="1" applyFill="1" applyBorder="1" applyAlignment="1">
      <alignment horizontal="left" vertical="center" wrapText="1"/>
    </xf>
    <xf numFmtId="0" fontId="40" fillId="0" borderId="0" xfId="0" applyFont="1" applyAlignment="1">
      <alignment vertical="center" wrapText="1"/>
    </xf>
    <xf numFmtId="0" fontId="68" fillId="7" borderId="23" xfId="0" applyFont="1" applyFill="1" applyBorder="1" applyAlignment="1">
      <alignment horizontal="right" vertical="center" wrapText="1"/>
    </xf>
    <xf numFmtId="164" fontId="67" fillId="0" borderId="0" xfId="0" applyNumberFormat="1" applyFont="1" applyAlignment="1">
      <alignment vertical="center" wrapText="1"/>
    </xf>
    <xf numFmtId="164" fontId="46" fillId="0" borderId="0" xfId="0" applyNumberFormat="1" applyFont="1" applyAlignment="1">
      <alignment horizontal="left" vertical="center" wrapText="1"/>
    </xf>
    <xf numFmtId="164" fontId="40" fillId="0" borderId="0" xfId="0" applyNumberFormat="1" applyFont="1" applyAlignment="1">
      <alignment horizontal="right" vertical="center" wrapText="1"/>
    </xf>
    <xf numFmtId="164" fontId="2" fillId="0" borderId="0" xfId="0" applyNumberFormat="1" applyFont="1" applyAlignment="1">
      <alignment vertical="top" wrapText="1"/>
    </xf>
    <xf numFmtId="0" fontId="64" fillId="7" borderId="23" xfId="0" applyFont="1" applyFill="1" applyBorder="1" applyAlignment="1">
      <alignment horizontal="left" vertical="center" wrapText="1"/>
    </xf>
    <xf numFmtId="3" fontId="64" fillId="7" borderId="23" xfId="0" applyNumberFormat="1" applyFont="1" applyFill="1" applyBorder="1" applyAlignment="1">
      <alignment horizontal="right" vertical="center" wrapText="1"/>
    </xf>
    <xf numFmtId="3" fontId="64" fillId="0" borderId="0" xfId="0" applyNumberFormat="1" applyFont="1" applyAlignment="1">
      <alignment horizontal="right" vertical="center" wrapText="1"/>
    </xf>
    <xf numFmtId="0" fontId="9" fillId="9" borderId="15" xfId="0" applyFont="1" applyFill="1" applyBorder="1" applyAlignment="1">
      <alignment horizontal="left"/>
    </xf>
    <xf numFmtId="0" fontId="9" fillId="9" borderId="15" xfId="0" applyFont="1" applyFill="1" applyBorder="1" applyAlignment="1">
      <alignment horizontal="center"/>
    </xf>
    <xf numFmtId="3" fontId="9" fillId="9" borderId="32" xfId="0" applyNumberFormat="1" applyFont="1" applyFill="1" applyBorder="1" applyAlignment="1">
      <alignment horizontal="center" wrapText="1"/>
    </xf>
    <xf numFmtId="0" fontId="9" fillId="27" borderId="15" xfId="0" applyFont="1" applyFill="1" applyBorder="1" applyAlignment="1">
      <alignment horizontal="left"/>
    </xf>
    <xf numFmtId="164" fontId="9" fillId="27" borderId="15" xfId="0" applyNumberFormat="1" applyFont="1" applyFill="1" applyBorder="1"/>
    <xf numFmtId="0" fontId="9" fillId="6" borderId="15" xfId="0" applyFont="1" applyFill="1" applyBorder="1" applyAlignment="1">
      <alignment horizontal="left"/>
    </xf>
    <xf numFmtId="164" fontId="9" fillId="6" borderId="15" xfId="0" applyNumberFormat="1" applyFont="1" applyFill="1" applyBorder="1"/>
    <xf numFmtId="164" fontId="5" fillId="9" borderId="15" xfId="0" applyNumberFormat="1" applyFont="1" applyFill="1" applyBorder="1" applyAlignment="1">
      <alignment horizontal="center"/>
    </xf>
    <xf numFmtId="164" fontId="5" fillId="0" borderId="15" xfId="0" applyNumberFormat="1" applyFont="1" applyBorder="1" applyAlignment="1">
      <alignment horizontal="right"/>
    </xf>
    <xf numFmtId="0" fontId="27" fillId="6" borderId="15" xfId="0" applyFont="1" applyFill="1" applyBorder="1" applyAlignment="1">
      <alignment horizontal="left"/>
    </xf>
    <xf numFmtId="164" fontId="6" fillId="5" borderId="15" xfId="0" applyNumberFormat="1" applyFont="1" applyFill="1" applyBorder="1" applyAlignment="1">
      <alignment horizontal="left"/>
    </xf>
    <xf numFmtId="0" fontId="5" fillId="28" borderId="15" xfId="0" applyFont="1" applyFill="1" applyBorder="1" applyAlignment="1">
      <alignment horizontal="left"/>
    </xf>
    <xf numFmtId="0" fontId="5" fillId="28" borderId="15" xfId="0" applyFont="1" applyFill="1" applyBorder="1" applyAlignment="1">
      <alignment horizontal="left" wrapText="1"/>
    </xf>
    <xf numFmtId="164" fontId="5" fillId="28" borderId="15" xfId="0" applyNumberFormat="1" applyFont="1" applyFill="1" applyBorder="1"/>
    <xf numFmtId="0" fontId="5" fillId="27" borderId="15" xfId="0" applyFont="1" applyFill="1" applyBorder="1" applyAlignment="1">
      <alignment horizontal="left"/>
    </xf>
    <xf numFmtId="0" fontId="5" fillId="27" borderId="15" xfId="0" applyFont="1" applyFill="1" applyBorder="1" applyAlignment="1">
      <alignment horizontal="left" wrapText="1"/>
    </xf>
    <xf numFmtId="164" fontId="5" fillId="27" borderId="15" xfId="0" applyNumberFormat="1" applyFont="1" applyFill="1" applyBorder="1"/>
    <xf numFmtId="0" fontId="5" fillId="6" borderId="15" xfId="0" applyFont="1" applyFill="1" applyBorder="1" applyAlignment="1">
      <alignment horizontal="left" wrapText="1"/>
    </xf>
    <xf numFmtId="164" fontId="5" fillId="3" borderId="15" xfId="0" applyNumberFormat="1" applyFont="1" applyFill="1" applyBorder="1" applyAlignment="1">
      <alignment horizontal="right"/>
    </xf>
    <xf numFmtId="164" fontId="5" fillId="7" borderId="15" xfId="0" applyNumberFormat="1" applyFont="1" applyFill="1" applyBorder="1"/>
    <xf numFmtId="0" fontId="5" fillId="28" borderId="16" xfId="0" applyFont="1" applyFill="1" applyBorder="1" applyAlignment="1">
      <alignment horizontal="left"/>
    </xf>
    <xf numFmtId="0" fontId="5" fillId="27" borderId="16" xfId="0" applyFont="1" applyFill="1" applyBorder="1" applyAlignment="1">
      <alignment horizontal="left"/>
    </xf>
    <xf numFmtId="0" fontId="5" fillId="3" borderId="16" xfId="0" applyFont="1" applyFill="1" applyBorder="1" applyAlignment="1">
      <alignment horizontal="left"/>
    </xf>
    <xf numFmtId="0" fontId="5" fillId="9" borderId="16" xfId="0" applyFont="1" applyFill="1" applyBorder="1" applyAlignment="1">
      <alignment horizontal="left"/>
    </xf>
    <xf numFmtId="164" fontId="6" fillId="6" borderId="15" xfId="0" applyNumberFormat="1" applyFont="1" applyFill="1" applyBorder="1" applyAlignment="1">
      <alignment horizontal="right"/>
    </xf>
    <xf numFmtId="0" fontId="6" fillId="3" borderId="15" xfId="0" applyFont="1" applyFill="1" applyBorder="1" applyAlignment="1">
      <alignment horizontal="left"/>
    </xf>
    <xf numFmtId="0" fontId="6" fillId="26" borderId="15" xfId="0" applyFont="1" applyFill="1" applyBorder="1" applyAlignment="1">
      <alignment horizontal="left"/>
    </xf>
    <xf numFmtId="0" fontId="5" fillId="26" borderId="15" xfId="0" applyFont="1" applyFill="1" applyBorder="1" applyAlignment="1">
      <alignment horizontal="left"/>
    </xf>
    <xf numFmtId="164" fontId="5" fillId="26" borderId="15" xfId="0" applyNumberFormat="1" applyFont="1" applyFill="1" applyBorder="1"/>
    <xf numFmtId="0" fontId="0" fillId="0" borderId="51" xfId="0" applyBorder="1"/>
    <xf numFmtId="0" fontId="6" fillId="6" borderId="51" xfId="0" applyFont="1" applyFill="1" applyBorder="1" applyAlignment="1">
      <alignment vertical="top"/>
    </xf>
    <xf numFmtId="0" fontId="7" fillId="6" borderId="51" xfId="0" applyFont="1" applyFill="1" applyBorder="1" applyAlignment="1">
      <alignment vertical="top"/>
    </xf>
    <xf numFmtId="10" fontId="7" fillId="6" borderId="51" xfId="0" applyNumberFormat="1" applyFont="1" applyFill="1" applyBorder="1" applyAlignment="1">
      <alignment vertical="top"/>
    </xf>
    <xf numFmtId="0" fontId="23" fillId="6" borderId="51" xfId="0" applyFont="1" applyFill="1" applyBorder="1" applyAlignment="1">
      <alignment vertical="top"/>
    </xf>
    <xf numFmtId="164" fontId="6" fillId="6" borderId="51" xfId="0" applyNumberFormat="1" applyFont="1" applyFill="1" applyBorder="1" applyAlignment="1">
      <alignment vertical="top"/>
    </xf>
    <xf numFmtId="0" fontId="5" fillId="6" borderId="51" xfId="0" applyFont="1" applyFill="1" applyBorder="1" applyAlignment="1">
      <alignment vertical="top"/>
    </xf>
    <xf numFmtId="164" fontId="5" fillId="6" borderId="51" xfId="0" applyNumberFormat="1" applyFont="1" applyFill="1" applyBorder="1" applyAlignment="1">
      <alignment vertical="top"/>
    </xf>
    <xf numFmtId="164" fontId="6" fillId="6" borderId="51" xfId="0" applyNumberFormat="1" applyFont="1" applyFill="1" applyBorder="1" applyAlignment="1">
      <alignment horizontal="right" vertical="top"/>
    </xf>
    <xf numFmtId="173" fontId="6" fillId="6" borderId="51" xfId="0" applyNumberFormat="1" applyFont="1" applyFill="1" applyBorder="1" applyAlignment="1">
      <alignment vertical="top"/>
    </xf>
    <xf numFmtId="0" fontId="24" fillId="0" borderId="51" xfId="0" applyFont="1" applyBorder="1" applyAlignment="1">
      <alignment vertical="top"/>
    </xf>
    <xf numFmtId="0" fontId="6" fillId="0" borderId="51" xfId="0" applyFont="1" applyBorder="1"/>
    <xf numFmtId="0" fontId="31" fillId="6" borderId="51" xfId="0" applyFont="1" applyFill="1" applyBorder="1" applyAlignment="1">
      <alignment vertical="top"/>
    </xf>
    <xf numFmtId="164" fontId="6" fillId="0" borderId="51" xfId="0" applyNumberFormat="1" applyFont="1" applyBorder="1" applyAlignment="1">
      <alignment vertical="top"/>
    </xf>
    <xf numFmtId="3" fontId="6" fillId="6" borderId="51" xfId="0" applyNumberFormat="1" applyFont="1" applyFill="1" applyBorder="1" applyAlignment="1">
      <alignment vertical="top"/>
    </xf>
    <xf numFmtId="167" fontId="5" fillId="0" borderId="51" xfId="0" applyNumberFormat="1" applyFont="1" applyBorder="1"/>
    <xf numFmtId="170" fontId="5" fillId="9" borderId="52" xfId="0" applyNumberFormat="1" applyFont="1" applyFill="1" applyBorder="1" applyAlignment="1">
      <alignment vertical="top"/>
    </xf>
    <xf numFmtId="170" fontId="5" fillId="9" borderId="53" xfId="0" applyNumberFormat="1" applyFont="1" applyFill="1" applyBorder="1" applyAlignment="1">
      <alignment horizontal="center" vertical="top" wrapText="1"/>
    </xf>
    <xf numFmtId="170" fontId="6" fillId="3" borderId="52" xfId="0" applyNumberFormat="1" applyFont="1" applyFill="1" applyBorder="1" applyAlignment="1">
      <alignment vertical="top"/>
    </xf>
    <xf numFmtId="170" fontId="6" fillId="0" borderId="53" xfId="0" applyNumberFormat="1" applyFont="1" applyBorder="1" applyAlignment="1">
      <alignment vertical="top"/>
    </xf>
    <xf numFmtId="170" fontId="5" fillId="3" borderId="53" xfId="0" applyNumberFormat="1" applyFont="1" applyFill="1" applyBorder="1" applyAlignment="1">
      <alignment horizontal="right" vertical="top"/>
    </xf>
    <xf numFmtId="170" fontId="5" fillId="3" borderId="54" xfId="0" applyNumberFormat="1" applyFont="1" applyFill="1" applyBorder="1" applyAlignment="1">
      <alignment vertical="top"/>
    </xf>
    <xf numFmtId="170" fontId="5" fillId="9" borderId="55" xfId="0" applyNumberFormat="1" applyFont="1" applyFill="1" applyBorder="1" applyAlignment="1">
      <alignment vertical="top"/>
    </xf>
    <xf numFmtId="170" fontId="5" fillId="10" borderId="53" xfId="0" applyNumberFormat="1" applyFont="1" applyFill="1" applyBorder="1" applyAlignment="1">
      <alignment horizontal="right" vertical="top"/>
    </xf>
    <xf numFmtId="170" fontId="5" fillId="9" borderId="56" xfId="0" applyNumberFormat="1" applyFont="1" applyFill="1" applyBorder="1" applyAlignment="1">
      <alignment horizontal="right" vertical="top"/>
    </xf>
    <xf numFmtId="170" fontId="5" fillId="9" borderId="57" xfId="0" applyNumberFormat="1" applyFont="1" applyFill="1" applyBorder="1" applyAlignment="1">
      <alignment vertical="top"/>
    </xf>
    <xf numFmtId="170" fontId="5" fillId="9" borderId="53" xfId="0" applyNumberFormat="1" applyFont="1" applyFill="1" applyBorder="1" applyAlignment="1">
      <alignment horizontal="right" vertical="top"/>
    </xf>
    <xf numFmtId="170" fontId="5" fillId="10" borderId="55" xfId="0" applyNumberFormat="1" applyFont="1" applyFill="1" applyBorder="1" applyAlignment="1">
      <alignment vertical="top" wrapText="1"/>
    </xf>
    <xf numFmtId="170" fontId="5" fillId="3" borderId="53" xfId="0" applyNumberFormat="1" applyFont="1" applyFill="1" applyBorder="1" applyAlignment="1">
      <alignment horizontal="right" vertical="top" wrapText="1"/>
    </xf>
    <xf numFmtId="170" fontId="5" fillId="10" borderId="52" xfId="0" applyNumberFormat="1" applyFont="1" applyFill="1" applyBorder="1" applyAlignment="1">
      <alignment vertical="top"/>
    </xf>
    <xf numFmtId="170" fontId="24" fillId="0" borderId="53" xfId="0" applyNumberFormat="1" applyFont="1" applyBorder="1" applyAlignment="1">
      <alignment horizontal="right"/>
    </xf>
    <xf numFmtId="170" fontId="5" fillId="10" borderId="57" xfId="0" applyNumberFormat="1" applyFont="1" applyFill="1" applyBorder="1" applyAlignment="1">
      <alignment vertical="top"/>
    </xf>
    <xf numFmtId="170" fontId="24" fillId="0" borderId="52" xfId="0" applyNumberFormat="1" applyFont="1" applyBorder="1"/>
    <xf numFmtId="170" fontId="24" fillId="0" borderId="53" xfId="0" applyNumberFormat="1" applyFont="1" applyBorder="1" applyAlignment="1">
      <alignment horizontal="right" vertical="top"/>
    </xf>
    <xf numFmtId="170" fontId="24" fillId="0" borderId="58" xfId="0" applyNumberFormat="1" applyFont="1" applyBorder="1" applyAlignment="1">
      <alignment vertical="top"/>
    </xf>
    <xf numFmtId="170" fontId="5" fillId="9" borderId="53" xfId="0" applyNumberFormat="1" applyFont="1" applyFill="1" applyBorder="1" applyAlignment="1">
      <alignment horizontal="right" vertical="top" wrapText="1"/>
    </xf>
    <xf numFmtId="170" fontId="5" fillId="10" borderId="53" xfId="0" applyNumberFormat="1" applyFont="1" applyFill="1" applyBorder="1" applyAlignment="1">
      <alignment vertical="top"/>
    </xf>
    <xf numFmtId="170" fontId="5" fillId="9" borderId="56" xfId="0" applyNumberFormat="1" applyFont="1" applyFill="1" applyBorder="1" applyAlignment="1">
      <alignment horizontal="right" vertical="top" wrapText="1"/>
    </xf>
    <xf numFmtId="170" fontId="24" fillId="0" borderId="53" xfId="0" applyNumberFormat="1" applyFont="1" applyBorder="1" applyAlignment="1">
      <alignment vertical="top"/>
    </xf>
    <xf numFmtId="170" fontId="24" fillId="0" borderId="58" xfId="0" applyNumberFormat="1" applyFont="1" applyBorder="1" applyAlignment="1">
      <alignment horizontal="right" vertical="top"/>
    </xf>
    <xf numFmtId="170" fontId="6" fillId="10" borderId="52" xfId="0" applyNumberFormat="1" applyFont="1" applyFill="1" applyBorder="1" applyAlignment="1">
      <alignment vertical="top"/>
    </xf>
    <xf numFmtId="170" fontId="6" fillId="0" borderId="53" xfId="0" applyNumberFormat="1" applyFont="1" applyBorder="1" applyAlignment="1">
      <alignment horizontal="right" vertical="top"/>
    </xf>
    <xf numFmtId="170" fontId="5" fillId="10" borderId="55" xfId="0" applyNumberFormat="1" applyFont="1" applyFill="1" applyBorder="1" applyAlignment="1">
      <alignment vertical="top"/>
    </xf>
    <xf numFmtId="170" fontId="24" fillId="8" borderId="53" xfId="0" applyNumberFormat="1" applyFont="1" applyFill="1" applyBorder="1"/>
    <xf numFmtId="170" fontId="26" fillId="0" borderId="53" xfId="0" applyNumberFormat="1" applyFont="1" applyBorder="1" applyAlignment="1">
      <alignment horizontal="right"/>
    </xf>
    <xf numFmtId="164" fontId="6" fillId="0" borderId="53" xfId="0" applyNumberFormat="1" applyFont="1" applyBorder="1" applyAlignment="1">
      <alignment vertical="top"/>
    </xf>
    <xf numFmtId="170" fontId="6" fillId="10" borderId="53" xfId="0" applyNumberFormat="1" applyFont="1" applyFill="1" applyBorder="1" applyAlignment="1">
      <alignment horizontal="right" vertical="top"/>
    </xf>
    <xf numFmtId="164" fontId="24" fillId="0" borderId="53" xfId="0" applyNumberFormat="1" applyFont="1" applyBorder="1" applyAlignment="1">
      <alignment horizontal="right"/>
    </xf>
    <xf numFmtId="164" fontId="24" fillId="0" borderId="58" xfId="0" applyNumberFormat="1" applyFont="1" applyBorder="1" applyAlignment="1">
      <alignment horizontal="right"/>
    </xf>
    <xf numFmtId="164" fontId="26" fillId="6" borderId="53" xfId="0" applyNumberFormat="1" applyFont="1" applyFill="1" applyBorder="1" applyAlignment="1">
      <alignment horizontal="right"/>
    </xf>
    <xf numFmtId="164" fontId="26" fillId="6" borderId="58" xfId="0" applyNumberFormat="1" applyFont="1" applyFill="1" applyBorder="1" applyAlignment="1">
      <alignment horizontal="right"/>
    </xf>
    <xf numFmtId="170" fontId="5" fillId="9" borderId="53" xfId="0" applyNumberFormat="1" applyFont="1" applyFill="1" applyBorder="1" applyAlignment="1">
      <alignment vertical="top"/>
    </xf>
    <xf numFmtId="170" fontId="5" fillId="6" borderId="53" xfId="0" applyNumberFormat="1" applyFont="1" applyFill="1" applyBorder="1" applyAlignment="1">
      <alignment horizontal="left" vertical="top"/>
    </xf>
    <xf numFmtId="164" fontId="27" fillId="11" borderId="53" xfId="0" applyNumberFormat="1" applyFont="1" applyFill="1" applyBorder="1" applyAlignment="1">
      <alignment horizontal="right"/>
    </xf>
    <xf numFmtId="164" fontId="5" fillId="3" borderId="53" xfId="0" applyNumberFormat="1" applyFont="1" applyFill="1" applyBorder="1" applyAlignment="1">
      <alignment horizontal="right" vertical="top"/>
    </xf>
    <xf numFmtId="170" fontId="6" fillId="6" borderId="53" xfId="0" applyNumberFormat="1" applyFont="1" applyFill="1" applyBorder="1" applyAlignment="1">
      <alignment vertical="top"/>
    </xf>
    <xf numFmtId="170" fontId="24" fillId="10" borderId="53" xfId="0" applyNumberFormat="1" applyFont="1" applyFill="1" applyBorder="1" applyAlignment="1">
      <alignment vertical="top"/>
    </xf>
    <xf numFmtId="170" fontId="5" fillId="12" borderId="53" xfId="0" applyNumberFormat="1" applyFont="1" applyFill="1" applyBorder="1" applyAlignment="1">
      <alignment horizontal="right" vertical="top"/>
    </xf>
    <xf numFmtId="170" fontId="5" fillId="3" borderId="57" xfId="0" applyNumberFormat="1" applyFont="1" applyFill="1" applyBorder="1" applyAlignment="1">
      <alignment vertical="top"/>
    </xf>
    <xf numFmtId="170" fontId="29" fillId="0" borderId="58" xfId="0" applyNumberFormat="1" applyFont="1" applyBorder="1" applyAlignment="1">
      <alignment horizontal="right" vertical="top"/>
    </xf>
    <xf numFmtId="170" fontId="24" fillId="0" borderId="53" xfId="0" applyNumberFormat="1" applyFont="1" applyBorder="1"/>
    <xf numFmtId="170" fontId="24" fillId="0" borderId="58" xfId="0" applyNumberFormat="1" applyFont="1" applyBorder="1"/>
    <xf numFmtId="170" fontId="24" fillId="8" borderId="58" xfId="0" applyNumberFormat="1" applyFont="1" applyFill="1" applyBorder="1"/>
    <xf numFmtId="170" fontId="6" fillId="10" borderId="53" xfId="0" applyNumberFormat="1" applyFont="1" applyFill="1" applyBorder="1" applyAlignment="1">
      <alignment vertical="top"/>
    </xf>
    <xf numFmtId="170" fontId="5" fillId="5" borderId="53" xfId="0" applyNumberFormat="1" applyFont="1" applyFill="1" applyBorder="1" applyAlignment="1">
      <alignment horizontal="right" vertical="top"/>
    </xf>
    <xf numFmtId="170" fontId="5" fillId="0" borderId="53" xfId="0" applyNumberFormat="1" applyFont="1" applyBorder="1" applyAlignment="1">
      <alignment horizontal="right" vertical="top"/>
    </xf>
    <xf numFmtId="170" fontId="26" fillId="0" borderId="53" xfId="0" applyNumberFormat="1" applyFont="1" applyBorder="1" applyAlignment="1">
      <alignment horizontal="right" vertical="top"/>
    </xf>
    <xf numFmtId="170" fontId="5" fillId="5" borderId="53" xfId="0" applyNumberFormat="1" applyFont="1" applyFill="1" applyBorder="1" applyAlignment="1">
      <alignment vertical="top"/>
    </xf>
    <xf numFmtId="170" fontId="5" fillId="5" borderId="53" xfId="0" applyNumberFormat="1" applyFont="1" applyFill="1" applyBorder="1" applyAlignment="1">
      <alignment horizontal="left" vertical="top" wrapText="1"/>
    </xf>
    <xf numFmtId="170" fontId="6" fillId="0" borderId="55" xfId="0" applyNumberFormat="1" applyFont="1" applyBorder="1" applyAlignment="1">
      <alignment vertical="top"/>
    </xf>
    <xf numFmtId="0" fontId="33" fillId="9" borderId="55" xfId="0" applyFont="1" applyFill="1" applyBorder="1" applyAlignment="1">
      <alignment horizontal="left" vertical="top"/>
    </xf>
    <xf numFmtId="0" fontId="33" fillId="9" borderId="55" xfId="0" applyFont="1" applyFill="1" applyBorder="1" applyAlignment="1">
      <alignment vertical="top"/>
    </xf>
    <xf numFmtId="170" fontId="6" fillId="6" borderId="52" xfId="0" applyNumberFormat="1" applyFont="1" applyFill="1" applyBorder="1" applyAlignment="1">
      <alignment vertical="top"/>
    </xf>
    <xf numFmtId="170" fontId="5" fillId="11" borderId="57" xfId="0" applyNumberFormat="1" applyFont="1" applyFill="1" applyBorder="1"/>
    <xf numFmtId="170" fontId="5" fillId="14" borderId="55" xfId="0" applyNumberFormat="1" applyFont="1" applyFill="1" applyBorder="1" applyAlignment="1">
      <alignment vertical="top"/>
    </xf>
    <xf numFmtId="170" fontId="6" fillId="15" borderId="55" xfId="0" applyNumberFormat="1" applyFont="1" applyFill="1" applyBorder="1" applyAlignment="1">
      <alignment vertical="top"/>
    </xf>
    <xf numFmtId="170" fontId="5" fillId="3" borderId="53" xfId="0" applyNumberFormat="1" applyFont="1" applyFill="1" applyBorder="1" applyAlignment="1">
      <alignment vertical="top"/>
    </xf>
    <xf numFmtId="170" fontId="6" fillId="0" borderId="53" xfId="0" applyNumberFormat="1" applyFont="1" applyBorder="1" applyAlignment="1">
      <alignment vertical="top" wrapText="1"/>
    </xf>
    <xf numFmtId="170" fontId="5" fillId="3" borderId="57" xfId="0" applyNumberFormat="1" applyFont="1" applyFill="1" applyBorder="1" applyAlignment="1">
      <alignment vertical="top" wrapText="1"/>
    </xf>
    <xf numFmtId="170" fontId="5" fillId="18" borderId="53" xfId="0" applyNumberFormat="1" applyFont="1" applyFill="1" applyBorder="1" applyAlignment="1">
      <alignment horizontal="right" vertical="top"/>
    </xf>
    <xf numFmtId="170" fontId="6" fillId="0" borderId="52" xfId="0" applyNumberFormat="1" applyFont="1" applyBorder="1" applyAlignment="1">
      <alignment horizontal="right" vertical="top"/>
    </xf>
    <xf numFmtId="0" fontId="0" fillId="0" borderId="52" xfId="0" applyBorder="1"/>
    <xf numFmtId="164" fontId="6" fillId="0" borderId="16" xfId="0" applyNumberFormat="1" applyFont="1" applyBorder="1" applyAlignment="1">
      <alignment horizontal="right" vertical="top"/>
    </xf>
    <xf numFmtId="164" fontId="6" fillId="0" borderId="44" xfId="0" applyNumberFormat="1" applyFont="1" applyBorder="1" applyAlignment="1">
      <alignment horizontal="right" vertical="top"/>
    </xf>
    <xf numFmtId="164" fontId="6" fillId="11" borderId="44" xfId="0" applyNumberFormat="1" applyFont="1" applyFill="1" applyBorder="1" applyAlignment="1">
      <alignment horizontal="right" vertical="top"/>
    </xf>
    <xf numFmtId="164" fontId="5" fillId="14" borderId="44" xfId="0" applyNumberFormat="1" applyFont="1" applyFill="1" applyBorder="1" applyAlignment="1">
      <alignment horizontal="right" vertical="top"/>
    </xf>
    <xf numFmtId="164" fontId="6" fillId="15" borderId="44" xfId="0" applyNumberFormat="1" applyFont="1" applyFill="1" applyBorder="1" applyAlignment="1">
      <alignment horizontal="right" vertical="top"/>
    </xf>
    <xf numFmtId="170" fontId="6" fillId="0" borderId="57" xfId="0" applyNumberFormat="1" applyFont="1" applyBorder="1" applyAlignment="1">
      <alignment vertical="top"/>
    </xf>
    <xf numFmtId="170" fontId="6" fillId="0" borderId="57" xfId="0" applyNumberFormat="1" applyFont="1" applyBorder="1"/>
    <xf numFmtId="164" fontId="33" fillId="9" borderId="20" xfId="0" applyNumberFormat="1" applyFont="1" applyFill="1" applyBorder="1" applyAlignment="1">
      <alignment horizontal="right" vertical="top"/>
    </xf>
    <xf numFmtId="164" fontId="26" fillId="0" borderId="24" xfId="0" applyNumberFormat="1" applyFont="1" applyBorder="1" applyAlignment="1">
      <alignment horizontal="right" vertical="top"/>
    </xf>
    <xf numFmtId="164" fontId="6" fillId="0" borderId="59" xfId="0" applyNumberFormat="1" applyFont="1" applyBorder="1" applyAlignment="1">
      <alignment vertical="top"/>
    </xf>
    <xf numFmtId="164" fontId="6" fillId="15" borderId="59" xfId="0" applyNumberFormat="1" applyFont="1" applyFill="1" applyBorder="1" applyAlignment="1">
      <alignment vertical="top"/>
    </xf>
    <xf numFmtId="164" fontId="5" fillId="16" borderId="18" xfId="0" applyNumberFormat="1" applyFont="1" applyFill="1" applyBorder="1" applyAlignment="1">
      <alignment horizontal="right" vertical="top"/>
    </xf>
    <xf numFmtId="164" fontId="5" fillId="14" borderId="18" xfId="0" applyNumberFormat="1" applyFont="1" applyFill="1" applyBorder="1" applyAlignment="1">
      <alignment vertical="top"/>
    </xf>
    <xf numFmtId="170" fontId="5" fillId="17" borderId="55" xfId="0" applyNumberFormat="1" applyFont="1" applyFill="1" applyBorder="1" applyAlignment="1">
      <alignment vertical="top"/>
    </xf>
    <xf numFmtId="0" fontId="74" fillId="0" borderId="0" xfId="0" applyFont="1"/>
    <xf numFmtId="0" fontId="2" fillId="0" borderId="23" xfId="0" applyFont="1" applyBorder="1"/>
    <xf numFmtId="0" fontId="22" fillId="29" borderId="15" xfId="0" applyFont="1" applyFill="1" applyBorder="1" applyAlignment="1">
      <alignment horizontal="left"/>
    </xf>
    <xf numFmtId="0" fontId="22" fillId="29" borderId="15" xfId="0" applyFont="1" applyFill="1" applyBorder="1"/>
    <xf numFmtId="164" fontId="22" fillId="29" borderId="15" xfId="0" applyNumberFormat="1" applyFont="1" applyFill="1" applyBorder="1"/>
    <xf numFmtId="0" fontId="22" fillId="30" borderId="15" xfId="0" applyFont="1" applyFill="1" applyBorder="1" applyAlignment="1">
      <alignment horizontal="left"/>
    </xf>
    <xf numFmtId="0" fontId="22" fillId="30" borderId="15" xfId="0" applyFont="1" applyFill="1" applyBorder="1"/>
    <xf numFmtId="164" fontId="22" fillId="30" borderId="15" xfId="0" applyNumberFormat="1" applyFont="1" applyFill="1" applyBorder="1"/>
    <xf numFmtId="0" fontId="18" fillId="31" borderId="15" xfId="0" applyFont="1" applyFill="1" applyBorder="1"/>
    <xf numFmtId="164" fontId="18" fillId="31" borderId="15" xfId="0" applyNumberFormat="1" applyFont="1" applyFill="1" applyBorder="1"/>
    <xf numFmtId="0" fontId="18" fillId="30" borderId="15" xfId="0" applyFont="1" applyFill="1" applyBorder="1"/>
    <xf numFmtId="164" fontId="18" fillId="30" borderId="15" xfId="0" applyNumberFormat="1" applyFont="1" applyFill="1" applyBorder="1"/>
    <xf numFmtId="0" fontId="23" fillId="21" borderId="24" xfId="0" applyFont="1" applyFill="1" applyBorder="1"/>
    <xf numFmtId="164" fontId="5" fillId="21" borderId="15" xfId="0" applyNumberFormat="1" applyFont="1" applyFill="1" applyBorder="1" applyAlignment="1">
      <alignment vertical="top" wrapText="1"/>
    </xf>
    <xf numFmtId="0" fontId="5" fillId="32" borderId="15" xfId="0" applyFont="1" applyFill="1" applyBorder="1" applyAlignment="1">
      <alignment horizontal="left"/>
    </xf>
    <xf numFmtId="164" fontId="5" fillId="32" borderId="15" xfId="0" applyNumberFormat="1" applyFont="1" applyFill="1" applyBorder="1"/>
    <xf numFmtId="0" fontId="0" fillId="33" borderId="0" xfId="0" applyFill="1"/>
    <xf numFmtId="0" fontId="1" fillId="0" borderId="1" xfId="0" applyFont="1" applyBorder="1" applyAlignment="1">
      <alignment horizontal="center" vertical="center" wrapText="1"/>
    </xf>
    <xf numFmtId="0" fontId="3" fillId="0" borderId="2" xfId="0" applyFont="1" applyBorder="1"/>
    <xf numFmtId="0" fontId="1" fillId="0" borderId="1" xfId="0" applyFont="1" applyBorder="1" applyAlignment="1">
      <alignment vertical="center" wrapText="1"/>
    </xf>
    <xf numFmtId="0" fontId="4" fillId="0" borderId="6" xfId="0" applyFont="1" applyBorder="1" applyAlignment="1">
      <alignment horizontal="center" vertical="center" wrapText="1"/>
    </xf>
    <xf numFmtId="0" fontId="3" fillId="0" borderId="7" xfId="0" applyFont="1" applyBorder="1"/>
    <xf numFmtId="0" fontId="3" fillId="0" borderId="8" xfId="0" applyFont="1" applyBorder="1"/>
    <xf numFmtId="0" fontId="4" fillId="0" borderId="9" xfId="0" applyFont="1" applyBorder="1" applyAlignment="1">
      <alignment horizontal="center" vertical="center" wrapText="1"/>
    </xf>
    <xf numFmtId="0" fontId="3" fillId="0" borderId="10" xfId="0" applyFont="1" applyBorder="1"/>
    <xf numFmtId="0" fontId="3" fillId="0" borderId="3" xfId="0" applyFont="1" applyBorder="1"/>
    <xf numFmtId="0" fontId="5" fillId="2" borderId="12" xfId="0" applyFont="1" applyFill="1" applyBorder="1" applyAlignment="1">
      <alignment horizontal="center" vertical="top"/>
    </xf>
    <xf numFmtId="0" fontId="3" fillId="0" borderId="13" xfId="0" applyFont="1" applyBorder="1"/>
    <xf numFmtId="0" fontId="3" fillId="0" borderId="14" xfId="0" applyFont="1" applyBorder="1"/>
    <xf numFmtId="0" fontId="5" fillId="4" borderId="12" xfId="0" applyFont="1" applyFill="1" applyBorder="1" applyAlignment="1">
      <alignment horizontal="center" vertical="top" wrapText="1"/>
    </xf>
    <xf numFmtId="0" fontId="9" fillId="0" borderId="12" xfId="0" applyFont="1" applyBorder="1" applyAlignment="1">
      <alignment horizontal="center"/>
    </xf>
    <xf numFmtId="0" fontId="5" fillId="0" borderId="22" xfId="0" applyFont="1" applyBorder="1" applyAlignment="1">
      <alignment horizontal="center"/>
    </xf>
    <xf numFmtId="0" fontId="3" fillId="0" borderId="18" xfId="0" applyFont="1" applyBorder="1"/>
    <xf numFmtId="164" fontId="5" fillId="3" borderId="34" xfId="0" applyNumberFormat="1" applyFont="1" applyFill="1" applyBorder="1" applyAlignment="1">
      <alignment horizontal="center" vertical="top" wrapText="1"/>
    </xf>
    <xf numFmtId="0" fontId="3" fillId="0" borderId="35" xfId="0" applyFont="1" applyBorder="1"/>
    <xf numFmtId="0" fontId="3" fillId="0" borderId="36" xfId="0" applyFont="1" applyBorder="1"/>
    <xf numFmtId="0" fontId="5" fillId="0" borderId="22" xfId="0" applyFont="1" applyBorder="1" applyAlignment="1">
      <alignment horizontal="center" wrapText="1"/>
    </xf>
    <xf numFmtId="0" fontId="5" fillId="0" borderId="12" xfId="0" applyFont="1" applyBorder="1" applyAlignment="1">
      <alignment horizontal="left" vertical="top"/>
    </xf>
    <xf numFmtId="0" fontId="22" fillId="0" borderId="12" xfId="0" applyFont="1" applyBorder="1" applyAlignment="1">
      <alignment vertical="top" wrapText="1"/>
    </xf>
    <xf numFmtId="0" fontId="22" fillId="0" borderId="25" xfId="0" applyFont="1" applyBorder="1" applyAlignment="1">
      <alignment vertical="top" wrapText="1"/>
    </xf>
    <xf numFmtId="0" fontId="3" fillId="0" borderId="24" xfId="0" applyFont="1" applyBorder="1"/>
    <xf numFmtId="0" fontId="22" fillId="0" borderId="12" xfId="0" applyFont="1" applyBorder="1" applyAlignment="1">
      <alignment horizontal="center" vertical="top" wrapText="1"/>
    </xf>
    <xf numFmtId="0" fontId="22" fillId="0" borderId="9" xfId="0" applyFont="1" applyBorder="1" applyAlignment="1">
      <alignment wrapText="1"/>
    </xf>
    <xf numFmtId="0" fontId="22" fillId="0" borderId="12" xfId="0" applyFont="1" applyBorder="1" applyAlignment="1">
      <alignment wrapText="1"/>
    </xf>
    <xf numFmtId="0" fontId="5" fillId="2" borderId="12" xfId="0" applyFont="1" applyFill="1" applyBorder="1" applyAlignment="1">
      <alignment horizontal="left" vertical="top"/>
    </xf>
    <xf numFmtId="0" fontId="5" fillId="0" borderId="12" xfId="0" applyFont="1" applyBorder="1" applyAlignment="1">
      <alignment horizontal="left" vertical="center"/>
    </xf>
    <xf numFmtId="164" fontId="22" fillId="0" borderId="12" xfId="0" applyNumberFormat="1" applyFont="1" applyBorder="1" applyAlignment="1">
      <alignment vertical="top" wrapText="1"/>
    </xf>
    <xf numFmtId="164" fontId="22" fillId="0" borderId="12" xfId="0" applyNumberFormat="1" applyFont="1" applyBorder="1" applyAlignment="1">
      <alignment horizontal="center" vertical="top" wrapText="1"/>
    </xf>
    <xf numFmtId="0" fontId="54" fillId="6" borderId="0" xfId="0" applyFont="1" applyFill="1"/>
    <xf numFmtId="0" fontId="0" fillId="0" borderId="0" xfId="0"/>
    <xf numFmtId="0" fontId="51" fillId="6" borderId="0" xfId="0" applyFont="1" applyFill="1" applyAlignment="1">
      <alignment horizontal="left"/>
    </xf>
    <xf numFmtId="0" fontId="51" fillId="6" borderId="0" xfId="0" applyFont="1" applyFill="1"/>
    <xf numFmtId="0" fontId="50" fillId="8" borderId="12" xfId="0" applyFont="1" applyFill="1" applyBorder="1"/>
    <xf numFmtId="0" fontId="33" fillId="0" borderId="22" xfId="0" applyFont="1" applyBorder="1"/>
    <xf numFmtId="0" fontId="3" fillId="0" borderId="21" xfId="0" applyFont="1" applyBorder="1"/>
    <xf numFmtId="0" fontId="33" fillId="0" borderId="12" xfId="0" applyFont="1" applyBorder="1" applyAlignment="1">
      <alignment horizontal="left"/>
    </xf>
    <xf numFmtId="0" fontId="18" fillId="0" borderId="12" xfId="0" applyFont="1" applyBorder="1" applyAlignment="1">
      <alignment horizontal="left" vertical="center"/>
    </xf>
    <xf numFmtId="0" fontId="5" fillId="5" borderId="12" xfId="0" applyFont="1" applyFill="1" applyBorder="1" applyAlignment="1">
      <alignment horizontal="left" vertical="top" wrapText="1"/>
    </xf>
    <xf numFmtId="0" fontId="5" fillId="0" borderId="12" xfId="0" applyFont="1" applyBorder="1" applyAlignment="1">
      <alignment horizontal="center"/>
    </xf>
    <xf numFmtId="0" fontId="5" fillId="0" borderId="12" xfId="0" applyFont="1" applyBorder="1" applyAlignment="1">
      <alignment horizontal="left"/>
    </xf>
    <xf numFmtId="0" fontId="22" fillId="6" borderId="22" xfId="0" applyFont="1" applyFill="1" applyBorder="1" applyAlignment="1">
      <alignment horizontal="center"/>
    </xf>
    <xf numFmtId="0" fontId="22" fillId="6" borderId="12" xfId="0" applyFont="1" applyFill="1" applyBorder="1" applyAlignment="1">
      <alignment horizontal="left" vertical="center"/>
    </xf>
    <xf numFmtId="0" fontId="18" fillId="6" borderId="12" xfId="0" applyFont="1" applyFill="1" applyBorder="1" applyAlignment="1">
      <alignment horizontal="left" vertical="center"/>
    </xf>
    <xf numFmtId="0" fontId="22" fillId="0" borderId="25" xfId="0" applyFont="1" applyBorder="1" applyAlignment="1">
      <alignment wrapText="1"/>
    </xf>
    <xf numFmtId="0" fontId="22" fillId="0" borderId="12" xfId="0" applyFont="1" applyBorder="1" applyAlignment="1">
      <alignment horizontal="center" wrapText="1"/>
    </xf>
    <xf numFmtId="164" fontId="22" fillId="0" borderId="12" xfId="0" applyNumberFormat="1" applyFont="1" applyBorder="1" applyAlignment="1">
      <alignment wrapText="1"/>
    </xf>
    <xf numFmtId="0" fontId="5" fillId="0" borderId="12" xfId="0" applyFont="1" applyBorder="1" applyAlignment="1">
      <alignment vertical="center"/>
    </xf>
    <xf numFmtId="165" fontId="5" fillId="5" borderId="12" xfId="0" applyNumberFormat="1" applyFont="1" applyFill="1" applyBorder="1" applyAlignment="1">
      <alignment horizontal="center" wrapText="1"/>
    </xf>
    <xf numFmtId="49" fontId="5" fillId="0" borderId="12" xfId="0" applyNumberFormat="1" applyFont="1" applyBorder="1" applyAlignment="1">
      <alignment horizontal="center"/>
    </xf>
    <xf numFmtId="164" fontId="5" fillId="7" borderId="12" xfId="0" applyNumberFormat="1" applyFont="1" applyFill="1" applyBorder="1" applyAlignment="1">
      <alignment horizontal="center"/>
    </xf>
    <xf numFmtId="164" fontId="23" fillId="2" borderId="12" xfId="0" applyNumberFormat="1" applyFont="1" applyFill="1" applyBorder="1" applyAlignment="1">
      <alignment horizontal="center"/>
    </xf>
    <xf numFmtId="164" fontId="5" fillId="9" borderId="12" xfId="0" applyNumberFormat="1" applyFont="1" applyFill="1" applyBorder="1" applyAlignment="1">
      <alignment horizontal="center"/>
    </xf>
    <xf numFmtId="164" fontId="5" fillId="5" borderId="12" xfId="0" applyNumberFormat="1" applyFont="1" applyFill="1" applyBorder="1" applyAlignment="1">
      <alignment horizontal="center"/>
    </xf>
    <xf numFmtId="164" fontId="5" fillId="5" borderId="12" xfId="0" applyNumberFormat="1" applyFont="1" applyFill="1" applyBorder="1" applyAlignment="1">
      <alignment horizontal="left"/>
    </xf>
    <xf numFmtId="0" fontId="9" fillId="6" borderId="12" xfId="0" applyFont="1" applyFill="1" applyBorder="1" applyAlignment="1">
      <alignment horizontal="center"/>
    </xf>
    <xf numFmtId="0" fontId="3" fillId="0" borderId="49" xfId="0" applyFont="1" applyBorder="1"/>
    <xf numFmtId="0" fontId="67" fillId="7" borderId="39" xfId="0" applyFont="1" applyFill="1" applyBorder="1" applyAlignment="1">
      <alignment vertical="center" wrapText="1"/>
    </xf>
    <xf numFmtId="0" fontId="3" fillId="0" borderId="50" xfId="0" applyFont="1" applyBorder="1"/>
    <xf numFmtId="0" fontId="3" fillId="0" borderId="51" xfId="0" applyFont="1" applyBorder="1"/>
    <xf numFmtId="0" fontId="46" fillId="0" borderId="0" xfId="0" applyFont="1" applyAlignment="1">
      <alignment vertical="center" wrapText="1"/>
    </xf>
    <xf numFmtId="0" fontId="67" fillId="0" borderId="0" xfId="0" applyFont="1" applyAlignment="1">
      <alignment vertical="center" wrapText="1"/>
    </xf>
    <xf numFmtId="0" fontId="46" fillId="0" borderId="0" xfId="0" applyFont="1" applyAlignment="1">
      <alignment horizontal="left" vertical="center" wrapText="1"/>
    </xf>
    <xf numFmtId="0" fontId="46" fillId="7" borderId="39" xfId="0" applyFont="1" applyFill="1" applyBorder="1" applyAlignment="1">
      <alignment horizontal="left" vertical="center" wrapText="1"/>
    </xf>
    <xf numFmtId="0" fontId="64" fillId="0" borderId="0" xfId="0" applyFont="1" applyAlignment="1">
      <alignment horizontal="center" vertical="center" wrapText="1"/>
    </xf>
    <xf numFmtId="0" fontId="65" fillId="0" borderId="0" xfId="0" applyFont="1" applyAlignment="1">
      <alignment vertical="center" wrapText="1"/>
    </xf>
    <xf numFmtId="0" fontId="65" fillId="0" borderId="0" xfId="0" applyFont="1" applyAlignment="1">
      <alignment horizontal="center" vertical="center" wrapText="1"/>
    </xf>
    <xf numFmtId="0" fontId="70" fillId="0" borderId="0" xfId="0" applyFont="1" applyAlignment="1">
      <alignment vertical="center" wrapText="1"/>
    </xf>
    <xf numFmtId="0" fontId="71" fillId="0" borderId="0" xfId="0" applyFont="1" applyAlignment="1">
      <alignment horizontal="left" vertical="center" wrapText="1"/>
    </xf>
    <xf numFmtId="0" fontId="46" fillId="7" borderId="39" xfId="0" applyFont="1" applyFill="1" applyBorder="1" applyAlignment="1">
      <alignment vertical="center" wrapText="1"/>
    </xf>
  </cellXfs>
  <cellStyles count="1">
    <cellStyle name="Normal" xfId="0" builtinId="0"/>
  </cellStyles>
  <dxfs count="45">
    <dxf>
      <font>
        <color rgb="FFFF00FF"/>
      </font>
      <fill>
        <patternFill patternType="solid">
          <fgColor rgb="FFFF99CC"/>
          <bgColor rgb="FFFF99CC"/>
        </patternFill>
      </fill>
    </dxf>
    <dxf>
      <font>
        <color rgb="FFFF00FF"/>
      </font>
      <fill>
        <patternFill patternType="solid">
          <fgColor rgb="FFFF99CC"/>
          <bgColor rgb="FFFF99CC"/>
        </patternFill>
      </fill>
    </dxf>
    <dxf>
      <font>
        <color rgb="FF800080"/>
      </font>
      <fill>
        <patternFill patternType="solid">
          <fgColor rgb="FFFF99CC"/>
          <bgColor rgb="FFFF99CC"/>
        </patternFill>
      </fill>
    </dxf>
    <dxf>
      <font>
        <color rgb="FFFF00FF"/>
      </font>
      <fill>
        <patternFill patternType="solid">
          <fgColor rgb="FFFF99CC"/>
          <bgColor rgb="FFFF99CC"/>
        </patternFill>
      </fill>
    </dxf>
    <dxf>
      <font>
        <color rgb="FFFF00FF"/>
      </font>
      <fill>
        <patternFill patternType="solid">
          <fgColor rgb="FFFF99CC"/>
          <bgColor rgb="FFFF99CC"/>
        </patternFill>
      </fill>
    </dxf>
    <dxf>
      <font>
        <color rgb="FFFF00FF"/>
      </font>
      <fill>
        <patternFill patternType="solid">
          <fgColor rgb="FFFF99CC"/>
          <bgColor rgb="FFFF99CC"/>
        </patternFill>
      </fill>
    </dxf>
    <dxf>
      <font>
        <color rgb="FFFF00FF"/>
      </font>
      <fill>
        <patternFill patternType="solid">
          <fgColor rgb="FFFF99CC"/>
          <bgColor rgb="FFFF99CC"/>
        </patternFill>
      </fill>
    </dxf>
    <dxf>
      <font>
        <color rgb="FFFF00FF"/>
      </font>
      <fill>
        <patternFill patternType="solid">
          <fgColor rgb="FFFF99CC"/>
          <bgColor rgb="FFFF99CC"/>
        </patternFill>
      </fill>
    </dxf>
    <dxf>
      <font>
        <color rgb="FFFF00FF"/>
      </font>
      <fill>
        <patternFill patternType="solid">
          <fgColor rgb="FFFF99CC"/>
          <bgColor rgb="FFFF99CC"/>
        </patternFill>
      </fill>
    </dxf>
    <dxf>
      <font>
        <color rgb="FFFF00FF"/>
      </font>
      <fill>
        <patternFill patternType="solid">
          <fgColor rgb="FFFF99CC"/>
          <bgColor rgb="FFFF99CC"/>
        </patternFill>
      </fill>
    </dxf>
    <dxf>
      <font>
        <color rgb="FFFF00FF"/>
      </font>
      <fill>
        <patternFill patternType="solid">
          <fgColor rgb="FFFF99CC"/>
          <bgColor rgb="FFFF99CC"/>
        </patternFill>
      </fill>
    </dxf>
    <dxf>
      <font>
        <color rgb="FFFF00FF"/>
      </font>
      <fill>
        <patternFill patternType="solid">
          <fgColor rgb="FFFF99CC"/>
          <bgColor rgb="FFFF99CC"/>
        </patternFill>
      </fill>
    </dxf>
    <dxf>
      <font>
        <color rgb="FFFF00FF"/>
      </font>
      <fill>
        <patternFill patternType="solid">
          <fgColor rgb="FFFF99CC"/>
          <bgColor rgb="FFFF99CC"/>
        </patternFill>
      </fill>
    </dxf>
    <dxf>
      <font>
        <color rgb="FFFF00FF"/>
      </font>
      <fill>
        <patternFill patternType="solid">
          <fgColor rgb="FFFF99CC"/>
          <bgColor rgb="FFFF99CC"/>
        </patternFill>
      </fill>
    </dxf>
    <dxf>
      <font>
        <color rgb="FFFF00FF"/>
      </font>
      <fill>
        <patternFill patternType="solid">
          <fgColor rgb="FFFF99CC"/>
          <bgColor rgb="FFFF99CC"/>
        </patternFill>
      </fill>
    </dxf>
    <dxf>
      <font>
        <color rgb="FFFF00FF"/>
      </font>
      <fill>
        <patternFill patternType="solid">
          <fgColor rgb="FFFF99CC"/>
          <bgColor rgb="FFFF99CC"/>
        </patternFill>
      </fill>
    </dxf>
    <dxf>
      <font>
        <color rgb="FFFF00FF"/>
      </font>
      <fill>
        <patternFill patternType="solid">
          <fgColor rgb="FFFF99CC"/>
          <bgColor rgb="FFFF99CC"/>
        </patternFill>
      </fill>
    </dxf>
    <dxf>
      <font>
        <color rgb="FFFF00FF"/>
      </font>
      <fill>
        <patternFill patternType="solid">
          <fgColor rgb="FFFF99CC"/>
          <bgColor rgb="FFFF99CC"/>
        </patternFill>
      </fill>
    </dxf>
    <dxf>
      <font>
        <color rgb="FFFF00FF"/>
      </font>
      <fill>
        <patternFill patternType="solid">
          <fgColor rgb="FFFF99CC"/>
          <bgColor rgb="FFFF99CC"/>
        </patternFill>
      </fill>
    </dxf>
    <dxf>
      <font>
        <color rgb="FFFF00FF"/>
      </font>
      <fill>
        <patternFill patternType="solid">
          <fgColor rgb="FFFF99CC"/>
          <bgColor rgb="FFFF99CC"/>
        </patternFill>
      </fill>
    </dxf>
    <dxf>
      <font>
        <color rgb="FFFF00FF"/>
      </font>
      <fill>
        <patternFill patternType="solid">
          <fgColor rgb="FFFF99CC"/>
          <bgColor rgb="FFFF99CC"/>
        </patternFill>
      </fill>
    </dxf>
    <dxf>
      <font>
        <color rgb="FFFF00FF"/>
      </font>
      <fill>
        <patternFill patternType="solid">
          <fgColor rgb="FFFF99CC"/>
          <bgColor rgb="FFFF99CC"/>
        </patternFill>
      </fill>
    </dxf>
    <dxf>
      <font>
        <color rgb="FFFF00FF"/>
      </font>
      <fill>
        <patternFill patternType="solid">
          <fgColor rgb="FFFF99CC"/>
          <bgColor rgb="FFFF99CC"/>
        </patternFill>
      </fill>
    </dxf>
    <dxf>
      <font>
        <color rgb="FFFF00FF"/>
      </font>
      <fill>
        <patternFill patternType="solid">
          <fgColor rgb="FFFF99CC"/>
          <bgColor rgb="FFFF99CC"/>
        </patternFill>
      </fill>
    </dxf>
    <dxf>
      <font>
        <color rgb="FFFF00FF"/>
      </font>
      <fill>
        <patternFill patternType="solid">
          <fgColor rgb="FFFF99CC"/>
          <bgColor rgb="FFFF99CC"/>
        </patternFill>
      </fill>
    </dxf>
    <dxf>
      <font>
        <color rgb="FFFF00FF"/>
      </font>
      <fill>
        <patternFill patternType="solid">
          <fgColor rgb="FFFF99CC"/>
          <bgColor rgb="FFFF99CC"/>
        </patternFill>
      </fill>
    </dxf>
    <dxf>
      <font>
        <color rgb="FFFF00FF"/>
      </font>
      <fill>
        <patternFill patternType="solid">
          <fgColor rgb="FFFF99CC"/>
          <bgColor rgb="FFFF99CC"/>
        </patternFill>
      </fill>
    </dxf>
    <dxf>
      <font>
        <color rgb="FFFF00FF"/>
      </font>
      <fill>
        <patternFill patternType="solid">
          <fgColor rgb="FFFF99CC"/>
          <bgColor rgb="FFFF99CC"/>
        </patternFill>
      </fill>
    </dxf>
    <dxf>
      <font>
        <color rgb="FFFF00FF"/>
      </font>
      <fill>
        <patternFill patternType="solid">
          <fgColor rgb="FFFF99CC"/>
          <bgColor rgb="FFFF99CC"/>
        </patternFill>
      </fill>
    </dxf>
    <dxf>
      <font>
        <color rgb="FFFF00FF"/>
      </font>
      <fill>
        <patternFill patternType="solid">
          <fgColor rgb="FFFF99CC"/>
          <bgColor rgb="FFFF99CC"/>
        </patternFill>
      </fill>
    </dxf>
    <dxf>
      <font>
        <color rgb="FFFF00FF"/>
      </font>
      <fill>
        <patternFill patternType="solid">
          <fgColor rgb="FFFF99CC"/>
          <bgColor rgb="FFFF99CC"/>
        </patternFill>
      </fill>
    </dxf>
    <dxf>
      <font>
        <color rgb="FFFF00FF"/>
      </font>
      <fill>
        <patternFill patternType="solid">
          <fgColor rgb="FFFF99CC"/>
          <bgColor rgb="FFFF99CC"/>
        </patternFill>
      </fill>
    </dxf>
    <dxf>
      <font>
        <color rgb="FFFF00FF"/>
      </font>
      <fill>
        <patternFill patternType="solid">
          <fgColor rgb="FFFF99CC"/>
          <bgColor rgb="FFFF99CC"/>
        </patternFill>
      </fill>
    </dxf>
    <dxf>
      <font>
        <color rgb="FFFF00FF"/>
      </font>
      <fill>
        <patternFill patternType="solid">
          <fgColor rgb="FFFF99CC"/>
          <bgColor rgb="FFFF99CC"/>
        </patternFill>
      </fill>
    </dxf>
    <dxf>
      <font>
        <color rgb="FFFF00FF"/>
      </font>
      <fill>
        <patternFill patternType="solid">
          <fgColor rgb="FFFF99CC"/>
          <bgColor rgb="FFFF99CC"/>
        </patternFill>
      </fill>
    </dxf>
    <dxf>
      <font>
        <color rgb="FFFF00FF"/>
      </font>
      <fill>
        <patternFill patternType="solid">
          <fgColor rgb="FFFF99CC"/>
          <bgColor rgb="FFFF99CC"/>
        </patternFill>
      </fill>
    </dxf>
    <dxf>
      <font>
        <color rgb="FFFF00FF"/>
      </font>
      <fill>
        <patternFill patternType="solid">
          <fgColor rgb="FFFF99CC"/>
          <bgColor rgb="FFFF99CC"/>
        </patternFill>
      </fill>
    </dxf>
    <dxf>
      <font>
        <color rgb="FFFF00FF"/>
      </font>
      <fill>
        <patternFill patternType="solid">
          <fgColor rgb="FFFF99CC"/>
          <bgColor rgb="FFFF99CC"/>
        </patternFill>
      </fill>
    </dxf>
    <dxf>
      <font>
        <color rgb="FFFF00FF"/>
      </font>
      <fill>
        <patternFill patternType="solid">
          <fgColor rgb="FFFF99CC"/>
          <bgColor rgb="FFFF99CC"/>
        </patternFill>
      </fill>
    </dxf>
    <dxf>
      <font>
        <color rgb="FFFF00FF"/>
      </font>
      <fill>
        <patternFill patternType="solid">
          <fgColor rgb="FFFF99CC"/>
          <bgColor rgb="FFFF99CC"/>
        </patternFill>
      </fill>
    </dxf>
    <dxf>
      <font>
        <color rgb="FFFF00FF"/>
      </font>
      <fill>
        <patternFill patternType="solid">
          <fgColor rgb="FFFF99CC"/>
          <bgColor rgb="FFFF99CC"/>
        </patternFill>
      </fill>
    </dxf>
    <dxf>
      <font>
        <color rgb="FFFF00FF"/>
      </font>
      <fill>
        <patternFill patternType="solid">
          <fgColor rgb="FFFF99CC"/>
          <bgColor rgb="FFFF99CC"/>
        </patternFill>
      </fill>
    </dxf>
    <dxf>
      <font>
        <color rgb="FFFF00FF"/>
      </font>
      <fill>
        <patternFill patternType="solid">
          <fgColor rgb="FFFF99CC"/>
          <bgColor rgb="FFFF99CC"/>
        </patternFill>
      </fill>
    </dxf>
    <dxf>
      <font>
        <color rgb="FFFF00FF"/>
      </font>
      <fill>
        <patternFill patternType="solid">
          <fgColor rgb="FFFF99CC"/>
          <bgColor rgb="FFFF99CC"/>
        </patternFill>
      </fill>
    </dxf>
    <dxf>
      <fill>
        <patternFill patternType="solid">
          <fgColor rgb="FFB7E1CD"/>
          <bgColor rgb="FFB7E1CD"/>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9" Type="http://schemas.openxmlformats.org/officeDocument/2006/relationships/worksheet" Target="worksheets/sheet39.xml"/><Relationship Id="rId21" Type="http://schemas.openxmlformats.org/officeDocument/2006/relationships/worksheet" Target="worksheets/sheet21.xml"/><Relationship Id="rId34" Type="http://schemas.openxmlformats.org/officeDocument/2006/relationships/worksheet" Target="worksheets/sheet34.xml"/><Relationship Id="rId42" Type="http://schemas.openxmlformats.org/officeDocument/2006/relationships/worksheet" Target="worksheets/sheet42.xml"/><Relationship Id="rId47" Type="http://schemas.openxmlformats.org/officeDocument/2006/relationships/worksheet" Target="worksheets/sheet47.xml"/><Relationship Id="rId50" Type="http://schemas.openxmlformats.org/officeDocument/2006/relationships/worksheet" Target="worksheets/sheet50.xml"/><Relationship Id="rId55" Type="http://customschemas.google.com/relationships/workbookmetadata" Target="metadata"/><Relationship Id="rId7" Type="http://schemas.openxmlformats.org/officeDocument/2006/relationships/worksheet" Target="worksheets/sheet7.xml"/><Relationship Id="rId2" Type="http://schemas.openxmlformats.org/officeDocument/2006/relationships/worksheet" Target="worksheets/sheet2.xml"/><Relationship Id="rId16" Type="http://schemas.openxmlformats.org/officeDocument/2006/relationships/worksheet" Target="worksheets/sheet16.xml"/><Relationship Id="rId29" Type="http://schemas.openxmlformats.org/officeDocument/2006/relationships/worksheet" Target="worksheets/sheet29.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worksheet" Target="worksheets/sheet37.xml"/><Relationship Id="rId40" Type="http://schemas.openxmlformats.org/officeDocument/2006/relationships/worksheet" Target="worksheets/sheet40.xml"/><Relationship Id="rId45" Type="http://schemas.openxmlformats.org/officeDocument/2006/relationships/worksheet" Target="worksheets/sheet45.xml"/><Relationship Id="rId58"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4" Type="http://schemas.openxmlformats.org/officeDocument/2006/relationships/worksheet" Target="worksheets/sheet44.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worksheet" Target="worksheets/sheet35.xml"/><Relationship Id="rId43" Type="http://schemas.openxmlformats.org/officeDocument/2006/relationships/worksheet" Target="worksheets/sheet43.xml"/><Relationship Id="rId48" Type="http://schemas.openxmlformats.org/officeDocument/2006/relationships/worksheet" Target="worksheets/sheet48.xml"/><Relationship Id="rId56" Type="http://schemas.openxmlformats.org/officeDocument/2006/relationships/theme" Target="theme/theme1.xml"/><Relationship Id="rId8" Type="http://schemas.openxmlformats.org/officeDocument/2006/relationships/worksheet" Target="worksheets/sheet8.xml"/><Relationship Id="rId51" Type="http://schemas.openxmlformats.org/officeDocument/2006/relationships/worksheet" Target="worksheets/sheet51.xml"/><Relationship Id="rId3" Type="http://schemas.openxmlformats.org/officeDocument/2006/relationships/worksheet" Target="worksheets/sheet3.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worksheet" Target="worksheets/sheet38.xml"/><Relationship Id="rId46" Type="http://schemas.openxmlformats.org/officeDocument/2006/relationships/worksheet" Target="worksheets/sheet46.xml"/><Relationship Id="rId59" Type="http://schemas.openxmlformats.org/officeDocument/2006/relationships/calcChain" Target="calcChain.xml"/><Relationship Id="rId20" Type="http://schemas.openxmlformats.org/officeDocument/2006/relationships/worksheet" Target="worksheets/sheet20.xml"/><Relationship Id="rId41" Type="http://schemas.openxmlformats.org/officeDocument/2006/relationships/worksheet" Target="worksheets/sheet41.xml"/><Relationship Id="rId1" Type="http://schemas.openxmlformats.org/officeDocument/2006/relationships/worksheet" Target="worksheets/sheet1.xml"/><Relationship Id="rId6" Type="http://schemas.openxmlformats.org/officeDocument/2006/relationships/worksheet" Target="worksheets/sheet6.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worksheet" Target="worksheets/sheet36.xml"/><Relationship Id="rId49" Type="http://schemas.openxmlformats.org/officeDocument/2006/relationships/worksheet" Target="worksheets/sheet49.xml"/><Relationship Id="rId57" Type="http://schemas.openxmlformats.org/officeDocument/2006/relationships/styles" Target="style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3</xdr:col>
      <xdr:colOff>0</xdr:colOff>
      <xdr:row>211</xdr:row>
      <xdr:rowOff>0</xdr:rowOff>
    </xdr:from>
    <xdr:ext cx="3105150" cy="0"/>
    <xdr:pic>
      <xdr:nvPicPr>
        <xdr:cNvPr id="2" name="image1.png">
          <a:extLst>
            <a:ext uri="{FF2B5EF4-FFF2-40B4-BE49-F238E27FC236}">
              <a16:creationId xmlns:a16="http://schemas.microsoft.com/office/drawing/2014/main" id="{00000000-0008-0000-0A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oneCellAnchor>
    <xdr:from>
      <xdr:col>1</xdr:col>
      <xdr:colOff>3105150</xdr:colOff>
      <xdr:row>958</xdr:row>
      <xdr:rowOff>0</xdr:rowOff>
    </xdr:from>
    <xdr:ext cx="0" cy="0"/>
    <xdr:pic>
      <xdr:nvPicPr>
        <xdr:cNvPr id="3" name="image2.png">
          <a:extLst>
            <a:ext uri="{FF2B5EF4-FFF2-40B4-BE49-F238E27FC236}">
              <a16:creationId xmlns:a16="http://schemas.microsoft.com/office/drawing/2014/main" id="{00000000-0008-0000-0A00-000003000000}"/>
            </a:ext>
          </a:extLst>
        </xdr:cNvPr>
        <xdr:cNvPicPr preferRelativeResize="0"/>
      </xdr:nvPicPr>
      <xdr:blipFill>
        <a:blip xmlns:r="http://schemas.openxmlformats.org/officeDocument/2006/relationships" r:embed="rId2" cstate="print"/>
        <a:stretch>
          <a:fillRect/>
        </a:stretch>
      </xdr:blipFill>
      <xdr:spPr>
        <a:prstGeom prst="rect">
          <a:avLst/>
        </a:prstGeom>
        <a:noFill/>
      </xdr:spPr>
    </xdr:pic>
    <xdr:clientData fLocksWithSheet="0"/>
  </xdr:oneCellAnchor>
  <xdr:oneCellAnchor>
    <xdr:from>
      <xdr:col>4</xdr:col>
      <xdr:colOff>0</xdr:colOff>
      <xdr:row>211</xdr:row>
      <xdr:rowOff>0</xdr:rowOff>
    </xdr:from>
    <xdr:ext cx="1552575" cy="0"/>
    <xdr:pic>
      <xdr:nvPicPr>
        <xdr:cNvPr id="4" name="image1.png">
          <a:extLst>
            <a:ext uri="{FF2B5EF4-FFF2-40B4-BE49-F238E27FC236}">
              <a16:creationId xmlns:a16="http://schemas.microsoft.com/office/drawing/2014/main" id="{00000000-0008-0000-0A00-000004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oneCellAnchor>
    <xdr:from>
      <xdr:col>4</xdr:col>
      <xdr:colOff>0</xdr:colOff>
      <xdr:row>211</xdr:row>
      <xdr:rowOff>0</xdr:rowOff>
    </xdr:from>
    <xdr:ext cx="1552575" cy="0"/>
    <xdr:pic>
      <xdr:nvPicPr>
        <xdr:cNvPr id="5" name="image1.png">
          <a:extLst>
            <a:ext uri="{FF2B5EF4-FFF2-40B4-BE49-F238E27FC236}">
              <a16:creationId xmlns:a16="http://schemas.microsoft.com/office/drawing/2014/main" id="{00000000-0008-0000-0A00-000005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oneCellAnchor>
    <xdr:from>
      <xdr:col>5</xdr:col>
      <xdr:colOff>0</xdr:colOff>
      <xdr:row>211</xdr:row>
      <xdr:rowOff>0</xdr:rowOff>
    </xdr:from>
    <xdr:ext cx="0" cy="0"/>
    <xdr:pic>
      <xdr:nvPicPr>
        <xdr:cNvPr id="6" name="image1.png">
          <a:extLst>
            <a:ext uri="{FF2B5EF4-FFF2-40B4-BE49-F238E27FC236}">
              <a16:creationId xmlns:a16="http://schemas.microsoft.com/office/drawing/2014/main" id="{00000000-0008-0000-0A00-000006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wsDr>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28.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29.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30.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34.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36.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40.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41.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42.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43.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51.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G1000"/>
  <sheetViews>
    <sheetView workbookViewId="0"/>
  </sheetViews>
  <sheetFormatPr defaultColWidth="14.40625" defaultRowHeight="15" customHeight="1"/>
  <cols>
    <col min="1" max="1" width="7.40625" customWidth="1"/>
    <col min="2" max="2" width="17" customWidth="1"/>
    <col min="3" max="4" width="12.40625" customWidth="1"/>
    <col min="5" max="5" width="13.40625" customWidth="1"/>
    <col min="6" max="6" width="16.26953125" customWidth="1"/>
    <col min="7" max="7" width="11" customWidth="1"/>
    <col min="8" max="26" width="8" customWidth="1"/>
  </cols>
  <sheetData>
    <row r="1" spans="1:7" ht="28.5" customHeight="1">
      <c r="A1" s="1" t="s">
        <v>0</v>
      </c>
      <c r="B1" s="1145" t="s">
        <v>1</v>
      </c>
      <c r="C1" s="1147" t="s">
        <v>2</v>
      </c>
      <c r="F1" s="2"/>
    </row>
    <row r="2" spans="1:7" ht="14.25" customHeight="1">
      <c r="A2" s="3" t="s">
        <v>3</v>
      </c>
      <c r="B2" s="1146"/>
      <c r="C2" s="1146"/>
      <c r="F2" s="2"/>
    </row>
    <row r="3" spans="1:7" ht="14.25" customHeight="1">
      <c r="A3" s="4" t="s">
        <v>4</v>
      </c>
      <c r="B3" s="5" t="s">
        <v>5</v>
      </c>
      <c r="C3" s="6">
        <v>963697525</v>
      </c>
      <c r="D3" s="6">
        <v>57553443</v>
      </c>
      <c r="E3" s="7">
        <f t="shared" ref="E3:E15" si="0">C3+D3</f>
        <v>1021250968</v>
      </c>
      <c r="F3" s="2"/>
    </row>
    <row r="4" spans="1:7" ht="14.25" customHeight="1">
      <c r="A4" s="4" t="s">
        <v>6</v>
      </c>
      <c r="B4" s="5" t="s">
        <v>7</v>
      </c>
      <c r="C4" s="6">
        <v>479512621</v>
      </c>
      <c r="D4" s="6">
        <v>35300000</v>
      </c>
      <c r="E4" s="7">
        <f t="shared" si="0"/>
        <v>514812621</v>
      </c>
      <c r="F4" s="2"/>
    </row>
    <row r="5" spans="1:7" ht="44.25" customHeight="1">
      <c r="A5" s="4" t="s">
        <v>8</v>
      </c>
      <c r="B5" s="5" t="s">
        <v>9</v>
      </c>
      <c r="C5" s="6">
        <v>1185583241</v>
      </c>
      <c r="D5" s="6">
        <v>70000000</v>
      </c>
      <c r="E5" s="7">
        <f t="shared" si="0"/>
        <v>1255583241</v>
      </c>
      <c r="F5" s="2"/>
      <c r="G5" s="2"/>
    </row>
    <row r="6" spans="1:7" ht="29.25" customHeight="1">
      <c r="A6" s="4" t="s">
        <v>10</v>
      </c>
      <c r="B6" s="5" t="s">
        <v>11</v>
      </c>
      <c r="C6" s="6">
        <v>443274069</v>
      </c>
      <c r="D6" s="6">
        <v>643011351</v>
      </c>
      <c r="E6" s="7">
        <f t="shared" si="0"/>
        <v>1086285420</v>
      </c>
      <c r="F6" s="2"/>
    </row>
    <row r="7" spans="1:7" ht="44.25" customHeight="1">
      <c r="A7" s="4" t="s">
        <v>12</v>
      </c>
      <c r="B7" s="5" t="s">
        <v>13</v>
      </c>
      <c r="C7" s="6">
        <v>195244842</v>
      </c>
      <c r="D7" s="6">
        <v>231501673</v>
      </c>
      <c r="E7" s="7">
        <f t="shared" si="0"/>
        <v>426746515</v>
      </c>
      <c r="F7" s="2"/>
    </row>
    <row r="8" spans="1:7" ht="58.5" customHeight="1">
      <c r="A8" s="4" t="s">
        <v>14</v>
      </c>
      <c r="B8" s="5" t="s">
        <v>15</v>
      </c>
      <c r="C8" s="6">
        <v>620777713</v>
      </c>
      <c r="D8" s="6">
        <v>156343034</v>
      </c>
      <c r="E8" s="7">
        <f t="shared" si="0"/>
        <v>777120747</v>
      </c>
      <c r="F8" s="2">
        <v>777120747</v>
      </c>
      <c r="G8" s="2">
        <f t="shared" ref="G8:G9" si="1">F8-E8</f>
        <v>0</v>
      </c>
    </row>
    <row r="9" spans="1:7" ht="44.25" customHeight="1">
      <c r="A9" s="4" t="s">
        <v>16</v>
      </c>
      <c r="B9" s="5" t="s">
        <v>17</v>
      </c>
      <c r="C9" s="6">
        <v>3418239511</v>
      </c>
      <c r="D9" s="6">
        <v>939494291</v>
      </c>
      <c r="E9" s="7">
        <f t="shared" si="0"/>
        <v>4357733802</v>
      </c>
      <c r="F9" s="2">
        <v>4357733802</v>
      </c>
      <c r="G9" s="2">
        <f t="shared" si="1"/>
        <v>0</v>
      </c>
    </row>
    <row r="10" spans="1:7" ht="58.5" customHeight="1">
      <c r="A10" s="4" t="s">
        <v>18</v>
      </c>
      <c r="B10" s="5" t="s">
        <v>19</v>
      </c>
      <c r="C10" s="6">
        <v>93357240</v>
      </c>
      <c r="D10" s="6">
        <v>95183915</v>
      </c>
      <c r="E10" s="7">
        <f t="shared" si="0"/>
        <v>188541155</v>
      </c>
      <c r="F10" s="2"/>
    </row>
    <row r="11" spans="1:7" ht="58.5" customHeight="1">
      <c r="A11" s="4" t="s">
        <v>20</v>
      </c>
      <c r="B11" s="5" t="s">
        <v>21</v>
      </c>
      <c r="C11" s="6">
        <v>213000000</v>
      </c>
      <c r="D11" s="6">
        <v>1284400371</v>
      </c>
      <c r="E11" s="7">
        <f t="shared" si="0"/>
        <v>1497400371</v>
      </c>
      <c r="F11" s="2">
        <v>1497400371</v>
      </c>
      <c r="G11" s="2">
        <f>F11-E11</f>
        <v>0</v>
      </c>
    </row>
    <row r="12" spans="1:7" ht="58.5" customHeight="1">
      <c r="A12" s="4" t="s">
        <v>22</v>
      </c>
      <c r="B12" s="5" t="s">
        <v>23</v>
      </c>
      <c r="C12" s="6">
        <v>82738837</v>
      </c>
      <c r="D12" s="6">
        <v>106746642</v>
      </c>
      <c r="E12" s="7">
        <f t="shared" si="0"/>
        <v>189485479</v>
      </c>
      <c r="F12" s="2"/>
    </row>
    <row r="13" spans="1:7" ht="44.25" customHeight="1">
      <c r="A13" s="4" t="s">
        <v>24</v>
      </c>
      <c r="B13" s="5" t="s">
        <v>25</v>
      </c>
      <c r="C13" s="6">
        <v>77256460</v>
      </c>
      <c r="D13" s="6">
        <v>202025502</v>
      </c>
      <c r="E13" s="7">
        <f t="shared" si="0"/>
        <v>279281962</v>
      </c>
      <c r="F13" s="2"/>
    </row>
    <row r="14" spans="1:7" ht="14.25" customHeight="1">
      <c r="A14" s="4" t="s">
        <v>26</v>
      </c>
      <c r="B14" s="5" t="s">
        <v>27</v>
      </c>
      <c r="C14" s="6">
        <v>116755459</v>
      </c>
      <c r="D14" s="6">
        <v>248717745</v>
      </c>
      <c r="E14" s="7">
        <f t="shared" si="0"/>
        <v>365473204</v>
      </c>
      <c r="F14" s="2"/>
    </row>
    <row r="15" spans="1:7" ht="58.5" customHeight="1">
      <c r="A15" s="8" t="s">
        <v>28</v>
      </c>
      <c r="B15" s="9" t="s">
        <v>29</v>
      </c>
      <c r="C15" s="10">
        <v>675120059</v>
      </c>
      <c r="D15" s="10">
        <v>36445396</v>
      </c>
      <c r="E15" s="7">
        <f t="shared" si="0"/>
        <v>711565455</v>
      </c>
      <c r="F15" s="2">
        <v>711565455</v>
      </c>
      <c r="G15" s="2">
        <f>F15-E15</f>
        <v>0</v>
      </c>
    </row>
    <row r="16" spans="1:7" ht="29.25" customHeight="1">
      <c r="A16" s="8"/>
      <c r="B16" s="11" t="s">
        <v>30</v>
      </c>
      <c r="C16" s="12">
        <f t="shared" ref="C16:E16" si="2">SUM(C3:C15)</f>
        <v>8564557577</v>
      </c>
      <c r="D16" s="12">
        <f t="shared" si="2"/>
        <v>4106723363</v>
      </c>
      <c r="E16" s="12">
        <f t="shared" si="2"/>
        <v>12671280940</v>
      </c>
      <c r="F16" s="2"/>
    </row>
    <row r="17" spans="1:6" ht="14.25" customHeight="1">
      <c r="A17" s="13"/>
      <c r="F17" s="2"/>
    </row>
    <row r="18" spans="1:6" ht="14.25" customHeight="1">
      <c r="A18" s="13"/>
      <c r="F18" s="2"/>
    </row>
    <row r="19" spans="1:6" ht="14.25" customHeight="1">
      <c r="A19" s="13"/>
      <c r="F19" s="2"/>
    </row>
    <row r="20" spans="1:6" ht="14.25" customHeight="1">
      <c r="A20" s="13"/>
      <c r="F20" s="2"/>
    </row>
    <row r="21" spans="1:6" ht="17.25" customHeight="1">
      <c r="A21" s="1148"/>
      <c r="B21" s="1149"/>
      <c r="C21" s="1150"/>
      <c r="F21" s="2"/>
    </row>
    <row r="22" spans="1:6" ht="33.75" customHeight="1">
      <c r="A22" s="1151" t="s">
        <v>31</v>
      </c>
      <c r="B22" s="1152"/>
      <c r="C22" s="1153"/>
      <c r="F22" s="2"/>
    </row>
    <row r="23" spans="1:6" ht="28.5" customHeight="1">
      <c r="A23" s="14" t="s">
        <v>32</v>
      </c>
      <c r="B23" s="1145" t="s">
        <v>33</v>
      </c>
      <c r="C23" s="1147" t="s">
        <v>2</v>
      </c>
      <c r="F23" s="2"/>
    </row>
    <row r="24" spans="1:6" ht="14.25" customHeight="1">
      <c r="A24" s="3" t="s">
        <v>34</v>
      </c>
      <c r="B24" s="1146"/>
      <c r="C24" s="1146"/>
      <c r="F24" s="2"/>
    </row>
    <row r="25" spans="1:6" ht="14.25" customHeight="1">
      <c r="A25" s="4" t="s">
        <v>35</v>
      </c>
      <c r="B25" s="5" t="s">
        <v>5</v>
      </c>
      <c r="C25" s="6">
        <v>57553443</v>
      </c>
      <c r="F25" s="2"/>
    </row>
    <row r="26" spans="1:6" ht="14.25" customHeight="1">
      <c r="A26" s="4" t="s">
        <v>36</v>
      </c>
      <c r="B26" s="5" t="s">
        <v>7</v>
      </c>
      <c r="C26" s="6">
        <v>35300000</v>
      </c>
      <c r="F26" s="2"/>
    </row>
    <row r="27" spans="1:6" ht="44.25" customHeight="1">
      <c r="A27" s="4" t="s">
        <v>37</v>
      </c>
      <c r="B27" s="5" t="s">
        <v>9</v>
      </c>
      <c r="C27" s="6">
        <v>70000000</v>
      </c>
      <c r="F27" s="2"/>
    </row>
    <row r="28" spans="1:6" ht="29.25" customHeight="1">
      <c r="A28" s="4" t="s">
        <v>38</v>
      </c>
      <c r="B28" s="5" t="s">
        <v>11</v>
      </c>
      <c r="C28" s="6">
        <v>643011351</v>
      </c>
      <c r="F28" s="2"/>
    </row>
    <row r="29" spans="1:6" ht="44.25" customHeight="1">
      <c r="A29" s="4" t="s">
        <v>39</v>
      </c>
      <c r="B29" s="5" t="s">
        <v>13</v>
      </c>
      <c r="C29" s="6">
        <v>231501673</v>
      </c>
      <c r="F29" s="2"/>
    </row>
    <row r="30" spans="1:6" ht="58.5" customHeight="1">
      <c r="A30" s="4" t="s">
        <v>40</v>
      </c>
      <c r="B30" s="5" t="s">
        <v>15</v>
      </c>
      <c r="C30" s="6">
        <v>153843034</v>
      </c>
      <c r="F30" s="2"/>
    </row>
    <row r="31" spans="1:6" ht="44.25" customHeight="1">
      <c r="A31" s="4" t="s">
        <v>41</v>
      </c>
      <c r="B31" s="5" t="s">
        <v>17</v>
      </c>
      <c r="C31" s="6">
        <v>939494291</v>
      </c>
      <c r="F31" s="2"/>
    </row>
    <row r="32" spans="1:6" ht="58.5" customHeight="1">
      <c r="A32" s="4" t="s">
        <v>42</v>
      </c>
      <c r="B32" s="5" t="s">
        <v>19</v>
      </c>
      <c r="C32" s="6">
        <v>95183915</v>
      </c>
      <c r="F32" s="2"/>
    </row>
    <row r="33" spans="1:6" ht="58.5" customHeight="1">
      <c r="A33" s="4" t="s">
        <v>43</v>
      </c>
      <c r="B33" s="5" t="s">
        <v>21</v>
      </c>
      <c r="C33" s="6">
        <v>1281400371</v>
      </c>
      <c r="F33" s="2"/>
    </row>
    <row r="34" spans="1:6" ht="58.5" customHeight="1">
      <c r="A34" s="4" t="s">
        <v>44</v>
      </c>
      <c r="B34" s="5" t="s">
        <v>23</v>
      </c>
      <c r="C34" s="6">
        <v>106746642</v>
      </c>
      <c r="F34" s="2"/>
    </row>
    <row r="35" spans="1:6" ht="44.25" customHeight="1">
      <c r="A35" s="4" t="s">
        <v>45</v>
      </c>
      <c r="B35" s="5" t="s">
        <v>25</v>
      </c>
      <c r="C35" s="6">
        <v>202025502</v>
      </c>
      <c r="F35" s="2"/>
    </row>
    <row r="36" spans="1:6" ht="14.25" customHeight="1">
      <c r="A36" s="4" t="s">
        <v>46</v>
      </c>
      <c r="B36" s="5" t="s">
        <v>27</v>
      </c>
      <c r="C36" s="6">
        <v>248717745</v>
      </c>
      <c r="F36" s="2"/>
    </row>
    <row r="37" spans="1:6" ht="58.5" customHeight="1">
      <c r="A37" s="8" t="s">
        <v>47</v>
      </c>
      <c r="B37" s="9" t="s">
        <v>29</v>
      </c>
      <c r="C37" s="10">
        <v>37445396</v>
      </c>
      <c r="F37" s="2"/>
    </row>
    <row r="38" spans="1:6" ht="44.25" customHeight="1">
      <c r="A38" s="8"/>
      <c r="B38" s="11" t="s">
        <v>48</v>
      </c>
      <c r="C38" s="15">
        <v>4102223363</v>
      </c>
      <c r="F38" s="2"/>
    </row>
    <row r="39" spans="1:6" ht="14.25" customHeight="1">
      <c r="F39" s="2"/>
    </row>
    <row r="40" spans="1:6" ht="14.25" customHeight="1">
      <c r="F40" s="2"/>
    </row>
    <row r="41" spans="1:6" ht="14.25" customHeight="1">
      <c r="F41" s="2"/>
    </row>
    <row r="42" spans="1:6" ht="14.25" customHeight="1">
      <c r="F42" s="2"/>
    </row>
    <row r="43" spans="1:6" ht="14.25" customHeight="1">
      <c r="F43" s="2"/>
    </row>
    <row r="44" spans="1:6" ht="14.25" customHeight="1">
      <c r="F44" s="2"/>
    </row>
    <row r="45" spans="1:6" ht="14.25" customHeight="1">
      <c r="F45" s="2"/>
    </row>
    <row r="46" spans="1:6" ht="14.25" customHeight="1">
      <c r="F46" s="2"/>
    </row>
    <row r="47" spans="1:6" ht="14.25" customHeight="1">
      <c r="F47" s="2"/>
    </row>
    <row r="48" spans="1:6" ht="14.25" customHeight="1">
      <c r="F48" s="2"/>
    </row>
    <row r="49" spans="6:6" ht="14.25" customHeight="1">
      <c r="F49" s="2"/>
    </row>
    <row r="50" spans="6:6" ht="14.25" customHeight="1">
      <c r="F50" s="2"/>
    </row>
    <row r="51" spans="6:6" ht="14.25" customHeight="1">
      <c r="F51" s="2"/>
    </row>
    <row r="52" spans="6:6" ht="14.25" customHeight="1">
      <c r="F52" s="2"/>
    </row>
    <row r="53" spans="6:6" ht="14.25" customHeight="1">
      <c r="F53" s="2"/>
    </row>
    <row r="54" spans="6:6" ht="14.25" customHeight="1">
      <c r="F54" s="2"/>
    </row>
    <row r="55" spans="6:6" ht="14.25" customHeight="1">
      <c r="F55" s="2"/>
    </row>
    <row r="56" spans="6:6" ht="14.25" customHeight="1">
      <c r="F56" s="2"/>
    </row>
    <row r="57" spans="6:6" ht="14.25" customHeight="1">
      <c r="F57" s="2"/>
    </row>
    <row r="58" spans="6:6" ht="14.25" customHeight="1">
      <c r="F58" s="2"/>
    </row>
    <row r="59" spans="6:6" ht="14.25" customHeight="1">
      <c r="F59" s="2"/>
    </row>
    <row r="60" spans="6:6" ht="14.25" customHeight="1">
      <c r="F60" s="2"/>
    </row>
    <row r="61" spans="6:6" ht="14.25" customHeight="1">
      <c r="F61" s="2"/>
    </row>
    <row r="62" spans="6:6" ht="14.25" customHeight="1">
      <c r="F62" s="2"/>
    </row>
    <row r="63" spans="6:6" ht="14.25" customHeight="1">
      <c r="F63" s="2"/>
    </row>
    <row r="64" spans="6:6" ht="14.25" customHeight="1">
      <c r="F64" s="2"/>
    </row>
    <row r="65" spans="6:6" ht="14.25" customHeight="1">
      <c r="F65" s="2"/>
    </row>
    <row r="66" spans="6:6" ht="14.25" customHeight="1">
      <c r="F66" s="2"/>
    </row>
    <row r="67" spans="6:6" ht="14.25" customHeight="1">
      <c r="F67" s="2"/>
    </row>
    <row r="68" spans="6:6" ht="14.25" customHeight="1">
      <c r="F68" s="2"/>
    </row>
    <row r="69" spans="6:6" ht="14.25" customHeight="1">
      <c r="F69" s="2"/>
    </row>
    <row r="70" spans="6:6" ht="14.25" customHeight="1">
      <c r="F70" s="2"/>
    </row>
    <row r="71" spans="6:6" ht="14.25" customHeight="1">
      <c r="F71" s="2"/>
    </row>
    <row r="72" spans="6:6" ht="14.25" customHeight="1">
      <c r="F72" s="2"/>
    </row>
    <row r="73" spans="6:6" ht="14.25" customHeight="1">
      <c r="F73" s="2"/>
    </row>
    <row r="74" spans="6:6" ht="14.25" customHeight="1">
      <c r="F74" s="2"/>
    </row>
    <row r="75" spans="6:6" ht="14.25" customHeight="1">
      <c r="F75" s="2"/>
    </row>
    <row r="76" spans="6:6" ht="14.25" customHeight="1">
      <c r="F76" s="2"/>
    </row>
    <row r="77" spans="6:6" ht="14.25" customHeight="1">
      <c r="F77" s="2"/>
    </row>
    <row r="78" spans="6:6" ht="14.25" customHeight="1">
      <c r="F78" s="2"/>
    </row>
    <row r="79" spans="6:6" ht="14.25" customHeight="1">
      <c r="F79" s="2"/>
    </row>
    <row r="80" spans="6:6" ht="14.25" customHeight="1">
      <c r="F80" s="2"/>
    </row>
    <row r="81" spans="6:6" ht="14.25" customHeight="1">
      <c r="F81" s="2"/>
    </row>
    <row r="82" spans="6:6" ht="14.25" customHeight="1">
      <c r="F82" s="2"/>
    </row>
    <row r="83" spans="6:6" ht="14.25" customHeight="1">
      <c r="F83" s="2"/>
    </row>
    <row r="84" spans="6:6" ht="14.25" customHeight="1">
      <c r="F84" s="2"/>
    </row>
    <row r="85" spans="6:6" ht="14.25" customHeight="1">
      <c r="F85" s="2"/>
    </row>
    <row r="86" spans="6:6" ht="14.25" customHeight="1">
      <c r="F86" s="2"/>
    </row>
    <row r="87" spans="6:6" ht="14.25" customHeight="1">
      <c r="F87" s="2"/>
    </row>
    <row r="88" spans="6:6" ht="14.25" customHeight="1">
      <c r="F88" s="2"/>
    </row>
    <row r="89" spans="6:6" ht="14.25" customHeight="1">
      <c r="F89" s="2"/>
    </row>
    <row r="90" spans="6:6" ht="14.25" customHeight="1">
      <c r="F90" s="2"/>
    </row>
    <row r="91" spans="6:6" ht="14.25" customHeight="1">
      <c r="F91" s="2"/>
    </row>
    <row r="92" spans="6:6" ht="14.25" customHeight="1">
      <c r="F92" s="2"/>
    </row>
    <row r="93" spans="6:6" ht="14.25" customHeight="1">
      <c r="F93" s="2"/>
    </row>
    <row r="94" spans="6:6" ht="14.25" customHeight="1">
      <c r="F94" s="2"/>
    </row>
    <row r="95" spans="6:6" ht="14.25" customHeight="1">
      <c r="F95" s="2"/>
    </row>
    <row r="96" spans="6:6" ht="14.25" customHeight="1">
      <c r="F96" s="2"/>
    </row>
    <row r="97" spans="6:6" ht="14.25" customHeight="1">
      <c r="F97" s="2"/>
    </row>
    <row r="98" spans="6:6" ht="14.25" customHeight="1">
      <c r="F98" s="2"/>
    </row>
    <row r="99" spans="6:6" ht="14.25" customHeight="1">
      <c r="F99" s="2"/>
    </row>
    <row r="100" spans="6:6" ht="14.25" customHeight="1">
      <c r="F100" s="2"/>
    </row>
    <row r="101" spans="6:6" ht="14.25" customHeight="1">
      <c r="F101" s="2"/>
    </row>
    <row r="102" spans="6:6" ht="14.25" customHeight="1">
      <c r="F102" s="2"/>
    </row>
    <row r="103" spans="6:6" ht="14.25" customHeight="1">
      <c r="F103" s="2"/>
    </row>
    <row r="104" spans="6:6" ht="14.25" customHeight="1">
      <c r="F104" s="2"/>
    </row>
    <row r="105" spans="6:6" ht="14.25" customHeight="1">
      <c r="F105" s="2"/>
    </row>
    <row r="106" spans="6:6" ht="14.25" customHeight="1">
      <c r="F106" s="2"/>
    </row>
    <row r="107" spans="6:6" ht="14.25" customHeight="1">
      <c r="F107" s="2"/>
    </row>
    <row r="108" spans="6:6" ht="14.25" customHeight="1">
      <c r="F108" s="2"/>
    </row>
    <row r="109" spans="6:6" ht="14.25" customHeight="1">
      <c r="F109" s="2"/>
    </row>
    <row r="110" spans="6:6" ht="14.25" customHeight="1">
      <c r="F110" s="2"/>
    </row>
    <row r="111" spans="6:6" ht="14.25" customHeight="1">
      <c r="F111" s="2"/>
    </row>
    <row r="112" spans="6:6" ht="14.25" customHeight="1">
      <c r="F112" s="2"/>
    </row>
    <row r="113" spans="6:6" ht="14.25" customHeight="1">
      <c r="F113" s="2"/>
    </row>
    <row r="114" spans="6:6" ht="14.25" customHeight="1">
      <c r="F114" s="2"/>
    </row>
    <row r="115" spans="6:6" ht="14.25" customHeight="1">
      <c r="F115" s="2"/>
    </row>
    <row r="116" spans="6:6" ht="14.25" customHeight="1">
      <c r="F116" s="2"/>
    </row>
    <row r="117" spans="6:6" ht="14.25" customHeight="1">
      <c r="F117" s="2"/>
    </row>
    <row r="118" spans="6:6" ht="14.25" customHeight="1">
      <c r="F118" s="2"/>
    </row>
    <row r="119" spans="6:6" ht="14.25" customHeight="1">
      <c r="F119" s="2"/>
    </row>
    <row r="120" spans="6:6" ht="14.25" customHeight="1">
      <c r="F120" s="2"/>
    </row>
    <row r="121" spans="6:6" ht="14.25" customHeight="1">
      <c r="F121" s="2"/>
    </row>
    <row r="122" spans="6:6" ht="14.25" customHeight="1">
      <c r="F122" s="2"/>
    </row>
    <row r="123" spans="6:6" ht="14.25" customHeight="1">
      <c r="F123" s="2"/>
    </row>
    <row r="124" spans="6:6" ht="14.25" customHeight="1">
      <c r="F124" s="2"/>
    </row>
    <row r="125" spans="6:6" ht="14.25" customHeight="1">
      <c r="F125" s="2"/>
    </row>
    <row r="126" spans="6:6" ht="14.25" customHeight="1">
      <c r="F126" s="2"/>
    </row>
    <row r="127" spans="6:6" ht="14.25" customHeight="1">
      <c r="F127" s="2"/>
    </row>
    <row r="128" spans="6:6" ht="14.25" customHeight="1">
      <c r="F128" s="2"/>
    </row>
    <row r="129" spans="6:6" ht="14.25" customHeight="1">
      <c r="F129" s="2"/>
    </row>
    <row r="130" spans="6:6" ht="14.25" customHeight="1">
      <c r="F130" s="2"/>
    </row>
    <row r="131" spans="6:6" ht="14.25" customHeight="1">
      <c r="F131" s="2"/>
    </row>
    <row r="132" spans="6:6" ht="14.25" customHeight="1">
      <c r="F132" s="2"/>
    </row>
    <row r="133" spans="6:6" ht="14.25" customHeight="1">
      <c r="F133" s="2"/>
    </row>
    <row r="134" spans="6:6" ht="14.25" customHeight="1">
      <c r="F134" s="2"/>
    </row>
    <row r="135" spans="6:6" ht="14.25" customHeight="1">
      <c r="F135" s="2"/>
    </row>
    <row r="136" spans="6:6" ht="14.25" customHeight="1">
      <c r="F136" s="2"/>
    </row>
    <row r="137" spans="6:6" ht="14.25" customHeight="1">
      <c r="F137" s="2"/>
    </row>
    <row r="138" spans="6:6" ht="14.25" customHeight="1">
      <c r="F138" s="2"/>
    </row>
    <row r="139" spans="6:6" ht="14.25" customHeight="1">
      <c r="F139" s="2"/>
    </row>
    <row r="140" spans="6:6" ht="14.25" customHeight="1">
      <c r="F140" s="2"/>
    </row>
    <row r="141" spans="6:6" ht="14.25" customHeight="1">
      <c r="F141" s="2"/>
    </row>
    <row r="142" spans="6:6" ht="14.25" customHeight="1">
      <c r="F142" s="2"/>
    </row>
    <row r="143" spans="6:6" ht="14.25" customHeight="1">
      <c r="F143" s="2"/>
    </row>
    <row r="144" spans="6:6" ht="14.25" customHeight="1">
      <c r="F144" s="2"/>
    </row>
    <row r="145" spans="6:6" ht="14.25" customHeight="1">
      <c r="F145" s="2"/>
    </row>
    <row r="146" spans="6:6" ht="14.25" customHeight="1">
      <c r="F146" s="2"/>
    </row>
    <row r="147" spans="6:6" ht="14.25" customHeight="1">
      <c r="F147" s="2"/>
    </row>
    <row r="148" spans="6:6" ht="14.25" customHeight="1">
      <c r="F148" s="2"/>
    </row>
    <row r="149" spans="6:6" ht="14.25" customHeight="1">
      <c r="F149" s="2"/>
    </row>
    <row r="150" spans="6:6" ht="14.25" customHeight="1">
      <c r="F150" s="2"/>
    </row>
    <row r="151" spans="6:6" ht="14.25" customHeight="1">
      <c r="F151" s="2"/>
    </row>
    <row r="152" spans="6:6" ht="14.25" customHeight="1">
      <c r="F152" s="2"/>
    </row>
    <row r="153" spans="6:6" ht="14.25" customHeight="1">
      <c r="F153" s="2"/>
    </row>
    <row r="154" spans="6:6" ht="14.25" customHeight="1">
      <c r="F154" s="2"/>
    </row>
    <row r="155" spans="6:6" ht="14.25" customHeight="1">
      <c r="F155" s="2"/>
    </row>
    <row r="156" spans="6:6" ht="14.25" customHeight="1">
      <c r="F156" s="2"/>
    </row>
    <row r="157" spans="6:6" ht="14.25" customHeight="1">
      <c r="F157" s="2"/>
    </row>
    <row r="158" spans="6:6" ht="14.25" customHeight="1">
      <c r="F158" s="2"/>
    </row>
    <row r="159" spans="6:6" ht="14.25" customHeight="1">
      <c r="F159" s="2"/>
    </row>
    <row r="160" spans="6:6" ht="14.25" customHeight="1">
      <c r="F160" s="2"/>
    </row>
    <row r="161" spans="6:6" ht="14.25" customHeight="1">
      <c r="F161" s="2"/>
    </row>
    <row r="162" spans="6:6" ht="14.25" customHeight="1">
      <c r="F162" s="2"/>
    </row>
    <row r="163" spans="6:6" ht="14.25" customHeight="1">
      <c r="F163" s="2"/>
    </row>
    <row r="164" spans="6:6" ht="14.25" customHeight="1">
      <c r="F164" s="2"/>
    </row>
    <row r="165" spans="6:6" ht="14.25" customHeight="1">
      <c r="F165" s="2"/>
    </row>
    <row r="166" spans="6:6" ht="14.25" customHeight="1">
      <c r="F166" s="2"/>
    </row>
    <row r="167" spans="6:6" ht="14.25" customHeight="1">
      <c r="F167" s="2"/>
    </row>
    <row r="168" spans="6:6" ht="14.25" customHeight="1">
      <c r="F168" s="2"/>
    </row>
    <row r="169" spans="6:6" ht="14.25" customHeight="1">
      <c r="F169" s="2"/>
    </row>
    <row r="170" spans="6:6" ht="14.25" customHeight="1">
      <c r="F170" s="2"/>
    </row>
    <row r="171" spans="6:6" ht="14.25" customHeight="1">
      <c r="F171" s="2"/>
    </row>
    <row r="172" spans="6:6" ht="14.25" customHeight="1">
      <c r="F172" s="2"/>
    </row>
    <row r="173" spans="6:6" ht="14.25" customHeight="1">
      <c r="F173" s="2"/>
    </row>
    <row r="174" spans="6:6" ht="14.25" customHeight="1">
      <c r="F174" s="2"/>
    </row>
    <row r="175" spans="6:6" ht="14.25" customHeight="1">
      <c r="F175" s="2"/>
    </row>
    <row r="176" spans="6:6" ht="14.25" customHeight="1">
      <c r="F176" s="2"/>
    </row>
    <row r="177" spans="6:6" ht="14.25" customHeight="1">
      <c r="F177" s="2"/>
    </row>
    <row r="178" spans="6:6" ht="14.25" customHeight="1">
      <c r="F178" s="2"/>
    </row>
    <row r="179" spans="6:6" ht="14.25" customHeight="1">
      <c r="F179" s="2"/>
    </row>
    <row r="180" spans="6:6" ht="14.25" customHeight="1">
      <c r="F180" s="2"/>
    </row>
    <row r="181" spans="6:6" ht="14.25" customHeight="1">
      <c r="F181" s="2"/>
    </row>
    <row r="182" spans="6:6" ht="14.25" customHeight="1">
      <c r="F182" s="2"/>
    </row>
    <row r="183" spans="6:6" ht="14.25" customHeight="1">
      <c r="F183" s="2"/>
    </row>
    <row r="184" spans="6:6" ht="14.25" customHeight="1">
      <c r="F184" s="2"/>
    </row>
    <row r="185" spans="6:6" ht="14.25" customHeight="1">
      <c r="F185" s="2"/>
    </row>
    <row r="186" spans="6:6" ht="14.25" customHeight="1">
      <c r="F186" s="2"/>
    </row>
    <row r="187" spans="6:6" ht="14.25" customHeight="1">
      <c r="F187" s="2"/>
    </row>
    <row r="188" spans="6:6" ht="14.25" customHeight="1">
      <c r="F188" s="2"/>
    </row>
    <row r="189" spans="6:6" ht="14.25" customHeight="1">
      <c r="F189" s="2"/>
    </row>
    <row r="190" spans="6:6" ht="14.25" customHeight="1">
      <c r="F190" s="2"/>
    </row>
    <row r="191" spans="6:6" ht="14.25" customHeight="1">
      <c r="F191" s="2"/>
    </row>
    <row r="192" spans="6:6" ht="14.25" customHeight="1">
      <c r="F192" s="2"/>
    </row>
    <row r="193" spans="6:6" ht="14.25" customHeight="1">
      <c r="F193" s="2"/>
    </row>
    <row r="194" spans="6:6" ht="14.25" customHeight="1">
      <c r="F194" s="2"/>
    </row>
    <row r="195" spans="6:6" ht="14.25" customHeight="1">
      <c r="F195" s="2"/>
    </row>
    <row r="196" spans="6:6" ht="14.25" customHeight="1">
      <c r="F196" s="2"/>
    </row>
    <row r="197" spans="6:6" ht="14.25" customHeight="1">
      <c r="F197" s="2"/>
    </row>
    <row r="198" spans="6:6" ht="14.25" customHeight="1">
      <c r="F198" s="2"/>
    </row>
    <row r="199" spans="6:6" ht="14.25" customHeight="1">
      <c r="F199" s="2"/>
    </row>
    <row r="200" spans="6:6" ht="14.25" customHeight="1">
      <c r="F200" s="2"/>
    </row>
    <row r="201" spans="6:6" ht="14.25" customHeight="1">
      <c r="F201" s="2"/>
    </row>
    <row r="202" spans="6:6" ht="14.25" customHeight="1">
      <c r="F202" s="2"/>
    </row>
    <row r="203" spans="6:6" ht="14.25" customHeight="1">
      <c r="F203" s="2"/>
    </row>
    <row r="204" spans="6:6" ht="14.25" customHeight="1">
      <c r="F204" s="2"/>
    </row>
    <row r="205" spans="6:6" ht="14.25" customHeight="1">
      <c r="F205" s="2"/>
    </row>
    <row r="206" spans="6:6" ht="14.25" customHeight="1">
      <c r="F206" s="2"/>
    </row>
    <row r="207" spans="6:6" ht="14.25" customHeight="1">
      <c r="F207" s="2"/>
    </row>
    <row r="208" spans="6:6" ht="14.25" customHeight="1">
      <c r="F208" s="2"/>
    </row>
    <row r="209" spans="6:6" ht="14.25" customHeight="1">
      <c r="F209" s="2"/>
    </row>
    <row r="210" spans="6:6" ht="14.25" customHeight="1">
      <c r="F210" s="2"/>
    </row>
    <row r="211" spans="6:6" ht="14.25" customHeight="1">
      <c r="F211" s="2"/>
    </row>
    <row r="212" spans="6:6" ht="14.25" customHeight="1">
      <c r="F212" s="2"/>
    </row>
    <row r="213" spans="6:6" ht="14.25" customHeight="1">
      <c r="F213" s="2"/>
    </row>
    <row r="214" spans="6:6" ht="14.25" customHeight="1">
      <c r="F214" s="2"/>
    </row>
    <row r="215" spans="6:6" ht="14.25" customHeight="1">
      <c r="F215" s="2"/>
    </row>
    <row r="216" spans="6:6" ht="14.25" customHeight="1">
      <c r="F216" s="2"/>
    </row>
    <row r="217" spans="6:6" ht="14.25" customHeight="1">
      <c r="F217" s="2"/>
    </row>
    <row r="218" spans="6:6" ht="14.25" customHeight="1">
      <c r="F218" s="2"/>
    </row>
    <row r="219" spans="6:6" ht="14.25" customHeight="1">
      <c r="F219" s="2"/>
    </row>
    <row r="220" spans="6:6" ht="14.25" customHeight="1">
      <c r="F220" s="2"/>
    </row>
    <row r="221" spans="6:6" ht="14.25" customHeight="1">
      <c r="F221" s="2"/>
    </row>
    <row r="222" spans="6:6" ht="14.25" customHeight="1">
      <c r="F222" s="2"/>
    </row>
    <row r="223" spans="6:6" ht="14.25" customHeight="1">
      <c r="F223" s="2"/>
    </row>
    <row r="224" spans="6:6" ht="14.25" customHeight="1">
      <c r="F224" s="2"/>
    </row>
    <row r="225" spans="6:6" ht="14.25" customHeight="1">
      <c r="F225" s="2"/>
    </row>
    <row r="226" spans="6:6" ht="14.25" customHeight="1">
      <c r="F226" s="2"/>
    </row>
    <row r="227" spans="6:6" ht="14.25" customHeight="1">
      <c r="F227" s="2"/>
    </row>
    <row r="228" spans="6:6" ht="14.25" customHeight="1">
      <c r="F228" s="2"/>
    </row>
    <row r="229" spans="6:6" ht="14.25" customHeight="1">
      <c r="F229" s="2"/>
    </row>
    <row r="230" spans="6:6" ht="14.25" customHeight="1">
      <c r="F230" s="2"/>
    </row>
    <row r="231" spans="6:6" ht="14.25" customHeight="1">
      <c r="F231" s="2"/>
    </row>
    <row r="232" spans="6:6" ht="14.25" customHeight="1">
      <c r="F232" s="2"/>
    </row>
    <row r="233" spans="6:6" ht="14.25" customHeight="1">
      <c r="F233" s="2"/>
    </row>
    <row r="234" spans="6:6" ht="14.25" customHeight="1">
      <c r="F234" s="2"/>
    </row>
    <row r="235" spans="6:6" ht="14.25" customHeight="1">
      <c r="F235" s="2"/>
    </row>
    <row r="236" spans="6:6" ht="14.25" customHeight="1">
      <c r="F236" s="2"/>
    </row>
    <row r="237" spans="6:6" ht="14.25" customHeight="1">
      <c r="F237" s="2"/>
    </row>
    <row r="238" spans="6:6" ht="14.25" customHeight="1">
      <c r="F238" s="2"/>
    </row>
    <row r="239" spans="6:6" ht="15.75" customHeight="1"/>
    <row r="240" spans="6:6"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mergeCells count="6">
    <mergeCell ref="B1:B2"/>
    <mergeCell ref="C1:C2"/>
    <mergeCell ref="A21:C21"/>
    <mergeCell ref="A22:C22"/>
    <mergeCell ref="B23:B24"/>
    <mergeCell ref="C23:C24"/>
  </mergeCells>
  <pageMargins left="0.7" right="0.7" top="0.75" bottom="0.75" header="0" footer="0"/>
  <pageSetup orientation="landscape"/>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21:A1000"/>
  <sheetViews>
    <sheetView workbookViewId="0"/>
  </sheetViews>
  <sheetFormatPr defaultColWidth="14.40625" defaultRowHeight="15" customHeight="1"/>
  <cols>
    <col min="1" max="26" width="8" customWidth="1"/>
  </cols>
  <sheetData>
    <row r="21" ht="15.75" customHeight="1"/>
    <row r="22" ht="15.75" customHeight="1"/>
    <row r="23" ht="15.75" customHeight="1"/>
    <row r="24" ht="15.75" customHeight="1"/>
    <row r="25" ht="15.75" customHeight="1"/>
    <row r="26" ht="15.75" customHeight="1"/>
    <row r="27" ht="15.75" customHeight="1"/>
    <row r="28" ht="15.75" customHeight="1"/>
    <row r="29" ht="15.75" customHeight="1"/>
    <row r="30" ht="15.75" customHeight="1"/>
    <row r="31" ht="15.75" customHeight="1"/>
    <row r="32" ht="15.75" customHeight="1"/>
    <row r="33" ht="15.75" customHeight="1"/>
    <row r="34" ht="15.75" customHeight="1"/>
    <row r="35" ht="15.75" customHeight="1"/>
    <row r="36" ht="15.75" customHeight="1"/>
    <row r="37" ht="15.75" customHeight="1"/>
    <row r="38" ht="15.75" customHeight="1"/>
    <row r="39" ht="15.75" customHeight="1"/>
    <row r="40" ht="15.75" customHeight="1"/>
    <row r="41" ht="15.75" customHeight="1"/>
    <row r="42" ht="15.75" customHeight="1"/>
    <row r="43" ht="15.75" customHeight="1"/>
    <row r="44" ht="15.75" customHeight="1"/>
    <row r="45" ht="15.75" customHeight="1"/>
    <row r="46" ht="15.75" customHeight="1"/>
    <row r="47" ht="15.75" customHeight="1"/>
    <row r="48" ht="15.75" customHeight="1"/>
    <row r="49" ht="15.75" customHeight="1"/>
    <row r="50" ht="15.75" customHeight="1"/>
    <row r="51" ht="15.75" customHeight="1"/>
    <row r="52" ht="15.75" customHeight="1"/>
    <row r="53" ht="15.75" customHeight="1"/>
    <row r="54" ht="15.75" customHeight="1"/>
    <row r="55" ht="15.75" customHeight="1"/>
    <row r="56" ht="15.75" customHeight="1"/>
    <row r="57" ht="15.75" customHeight="1"/>
    <row r="58" ht="15.75" customHeight="1"/>
    <row r="59" ht="15.75" customHeight="1"/>
    <row r="60" ht="15.75" customHeight="1"/>
    <row r="61" ht="15.75" customHeight="1"/>
    <row r="62" ht="15.75" customHeight="1"/>
    <row r="63" ht="15.75" customHeight="1"/>
    <row r="64" ht="15.75" customHeight="1"/>
    <row r="65" ht="15.75" customHeight="1"/>
    <row r="66" ht="15.75" customHeight="1"/>
    <row r="67" ht="15.75" customHeight="1"/>
    <row r="68" ht="15.75" customHeight="1"/>
    <row r="69" ht="15.75" customHeight="1"/>
    <row r="70" ht="15.75" customHeight="1"/>
    <row r="71" ht="15.75" customHeight="1"/>
    <row r="72" ht="15.75" customHeight="1"/>
    <row r="73" ht="15.75" customHeight="1"/>
    <row r="74" ht="15.75" customHeight="1"/>
    <row r="75" ht="15.75" customHeight="1"/>
    <row r="76" ht="15.75" customHeight="1"/>
    <row r="77" ht="15.75" customHeight="1"/>
    <row r="78" ht="15.75" customHeight="1"/>
    <row r="79" ht="15.75" customHeight="1"/>
    <row r="80" ht="15.75" customHeight="1"/>
    <row r="81" ht="15.75" customHeight="1"/>
    <row r="82" ht="15.75" customHeight="1"/>
    <row r="83" ht="15.75" customHeight="1"/>
    <row r="84" ht="15.75" customHeight="1"/>
    <row r="85" ht="15.75" customHeight="1"/>
    <row r="86" ht="15.75" customHeight="1"/>
    <row r="87" ht="15.75" customHeight="1"/>
    <row r="88" ht="15.75" customHeight="1"/>
    <row r="89" ht="15.75" customHeight="1"/>
    <row r="90" ht="15.75" customHeight="1"/>
    <row r="91" ht="15.75" customHeight="1"/>
    <row r="92" ht="15.75" customHeight="1"/>
    <row r="93" ht="15.75" customHeight="1"/>
    <row r="94" ht="15.75" customHeight="1"/>
    <row r="95" ht="15.75" customHeight="1"/>
    <row r="96" ht="15.75" customHeight="1"/>
    <row r="97" ht="15.75" customHeight="1"/>
    <row r="98" ht="15.75" customHeight="1"/>
    <row r="99" ht="15.75" customHeight="1"/>
    <row r="100" ht="15.75" customHeight="1"/>
    <row r="101" ht="15.75" customHeight="1"/>
    <row r="102" ht="15.75" customHeight="1"/>
    <row r="103" ht="15.75" customHeight="1"/>
    <row r="104" ht="15.75" customHeight="1"/>
    <row r="105" ht="15.75" customHeight="1"/>
    <row r="106" ht="15.75" customHeight="1"/>
    <row r="107" ht="15.75" customHeight="1"/>
    <row r="108" ht="15.75" customHeight="1"/>
    <row r="109" ht="15.75" customHeight="1"/>
    <row r="110" ht="15.75" customHeight="1"/>
    <row r="111" ht="15.75" customHeight="1"/>
    <row r="112" ht="15.75" customHeight="1"/>
    <row r="113" ht="15.75" customHeight="1"/>
    <row r="114" ht="15.75" customHeight="1"/>
    <row r="115" ht="15.75" customHeight="1"/>
    <row r="116" ht="15.75" customHeight="1"/>
    <row r="117" ht="15.75" customHeight="1"/>
    <row r="118" ht="15.75" customHeight="1"/>
    <row r="119" ht="15.75" customHeight="1"/>
    <row r="120" ht="15.75" customHeight="1"/>
    <row r="121" ht="15.75" customHeight="1"/>
    <row r="122" ht="15.75" customHeight="1"/>
    <row r="123" ht="15.75" customHeight="1"/>
    <row r="124" ht="15.75" customHeight="1"/>
    <row r="125" ht="15.75" customHeight="1"/>
    <row r="126" ht="15.75" customHeight="1"/>
    <row r="127" ht="15.75" customHeight="1"/>
    <row r="128" ht="15.75" customHeight="1"/>
    <row r="129" ht="15.75" customHeight="1"/>
    <row r="130" ht="15.75" customHeight="1"/>
    <row r="131" ht="15.75" customHeight="1"/>
    <row r="132" ht="15.75" customHeight="1"/>
    <row r="133" ht="15.75" customHeight="1"/>
    <row r="134" ht="15.75" customHeight="1"/>
    <row r="135" ht="15.75" customHeight="1"/>
    <row r="136" ht="15.75" customHeight="1"/>
    <row r="137" ht="15.75" customHeight="1"/>
    <row r="138" ht="15.75" customHeight="1"/>
    <row r="139" ht="15.75" customHeight="1"/>
    <row r="140" ht="15.75" customHeight="1"/>
    <row r="141" ht="15.75" customHeight="1"/>
    <row r="142" ht="15.75" customHeight="1"/>
    <row r="143" ht="15.75" customHeight="1"/>
    <row r="144" ht="15.75" customHeight="1"/>
    <row r="145" ht="15.75" customHeight="1"/>
    <row r="146" ht="15.75" customHeight="1"/>
    <row r="147" ht="15.75" customHeight="1"/>
    <row r="148" ht="15.75" customHeight="1"/>
    <row r="149" ht="15.75" customHeight="1"/>
    <row r="150" ht="15.75" customHeight="1"/>
    <row r="151" ht="15.75" customHeight="1"/>
    <row r="152" ht="15.75" customHeight="1"/>
    <row r="153" ht="15.75" customHeight="1"/>
    <row r="154" ht="15.75" customHeight="1"/>
    <row r="155" ht="15.75" customHeight="1"/>
    <row r="156" ht="15.75" customHeight="1"/>
    <row r="157" ht="15.75" customHeight="1"/>
    <row r="158" ht="15.75" customHeight="1"/>
    <row r="159" ht="15.75" customHeight="1"/>
    <row r="160" ht="15.75" customHeight="1"/>
    <row r="161" ht="15.75" customHeight="1"/>
    <row r="162" ht="15.75" customHeight="1"/>
    <row r="163" ht="15.75" customHeight="1"/>
    <row r="164" ht="15.75" customHeight="1"/>
    <row r="165" ht="15.75" customHeight="1"/>
    <row r="166" ht="15.75" customHeight="1"/>
    <row r="167" ht="15.75" customHeight="1"/>
    <row r="168" ht="15.75" customHeight="1"/>
    <row r="169" ht="15.75" customHeight="1"/>
    <row r="170" ht="15.75" customHeight="1"/>
    <row r="171" ht="15.75" customHeight="1"/>
    <row r="172" ht="15.75" customHeight="1"/>
    <row r="173" ht="15.75" customHeight="1"/>
    <row r="174" ht="15.75" customHeight="1"/>
    <row r="175" ht="15.75" customHeight="1"/>
    <row r="176" ht="15.75" customHeight="1"/>
    <row r="177" ht="15.75" customHeight="1"/>
    <row r="178" ht="15.75" customHeight="1"/>
    <row r="179" ht="15.75" customHeight="1"/>
    <row r="180" ht="15.75" customHeight="1"/>
    <row r="181" ht="15.75" customHeight="1"/>
    <row r="182" ht="15.75" customHeight="1"/>
    <row r="183" ht="15.75" customHeight="1"/>
    <row r="184" ht="15.75" customHeight="1"/>
    <row r="185" ht="15.75" customHeight="1"/>
    <row r="186" ht="15.75" customHeight="1"/>
    <row r="187" ht="15.75" customHeight="1"/>
    <row r="188" ht="15.75" customHeight="1"/>
    <row r="189" ht="15.75" customHeight="1"/>
    <row r="190" ht="15.75" customHeight="1"/>
    <row r="191" ht="15.75" customHeight="1"/>
    <row r="192" ht="15.75" customHeight="1"/>
    <row r="193" ht="15.75" customHeight="1"/>
    <row r="194" ht="15.75" customHeight="1"/>
    <row r="195" ht="15.75" customHeight="1"/>
    <row r="196" ht="15.75" customHeight="1"/>
    <row r="197" ht="15.75" customHeight="1"/>
    <row r="198" ht="15.75" customHeight="1"/>
    <row r="199" ht="15.75" customHeight="1"/>
    <row r="200" ht="15.75" customHeight="1"/>
    <row r="201" ht="15.75" customHeight="1"/>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pageMargins left="0.7" right="0.7" top="0.75" bottom="0.75" header="0" footer="0"/>
  <pageSetup orientation="landscape"/>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T1000"/>
  <sheetViews>
    <sheetView workbookViewId="0"/>
  </sheetViews>
  <sheetFormatPr defaultColWidth="14.40625" defaultRowHeight="15" customHeight="1"/>
  <cols>
    <col min="1" max="1" width="8" customWidth="1"/>
    <col min="2" max="2" width="11.54296875" customWidth="1"/>
    <col min="3" max="3" width="16.54296875" customWidth="1"/>
    <col min="4" max="4" width="48.26953125" customWidth="1"/>
    <col min="5" max="5" width="19.26953125" customWidth="1"/>
    <col min="6" max="6" width="15.54296875" customWidth="1"/>
    <col min="7" max="7" width="22.54296875" customWidth="1"/>
    <col min="8" max="8" width="33.54296875" customWidth="1"/>
    <col min="9" max="9" width="21.40625" customWidth="1"/>
    <col min="10" max="11" width="23.54296875" customWidth="1"/>
    <col min="12" max="12" width="21.54296875" customWidth="1"/>
    <col min="13" max="13" width="27" customWidth="1"/>
    <col min="14" max="14" width="25.54296875" customWidth="1"/>
    <col min="15" max="15" width="18.40625" customWidth="1"/>
    <col min="16" max="16" width="23" customWidth="1"/>
    <col min="17" max="17" width="20.40625" customWidth="1"/>
    <col min="18" max="18" width="24.54296875" customWidth="1"/>
    <col min="19" max="19" width="21.26953125" customWidth="1"/>
    <col min="20" max="20" width="23.40625" customWidth="1"/>
    <col min="21" max="26" width="8" customWidth="1"/>
  </cols>
  <sheetData>
    <row r="1" spans="1:20" ht="15.5">
      <c r="A1" s="1154" t="s">
        <v>49</v>
      </c>
      <c r="B1" s="1155"/>
      <c r="C1" s="1155"/>
      <c r="D1" s="1155"/>
      <c r="E1" s="1155"/>
      <c r="F1" s="1155"/>
      <c r="G1" s="1155"/>
      <c r="H1" s="1155"/>
      <c r="I1" s="1155"/>
      <c r="J1" s="1155"/>
      <c r="K1" s="1155"/>
      <c r="L1" s="1155"/>
      <c r="M1" s="1155"/>
      <c r="N1" s="1155"/>
      <c r="O1" s="1155"/>
      <c r="P1" s="1155"/>
      <c r="Q1" s="1155"/>
      <c r="R1" s="1155"/>
      <c r="S1" s="1155"/>
      <c r="T1" s="1156"/>
    </row>
    <row r="2" spans="1:20" ht="15.5">
      <c r="A2" s="1154" t="s">
        <v>50</v>
      </c>
      <c r="B2" s="1155"/>
      <c r="C2" s="1155"/>
      <c r="D2" s="1155"/>
      <c r="E2" s="1155"/>
      <c r="F2" s="1155"/>
      <c r="G2" s="1155"/>
      <c r="H2" s="1155"/>
      <c r="I2" s="1155"/>
      <c r="J2" s="1155"/>
      <c r="K2" s="1155"/>
      <c r="L2" s="1155"/>
      <c r="M2" s="1155"/>
      <c r="N2" s="1155"/>
      <c r="O2" s="1155"/>
      <c r="P2" s="1155"/>
      <c r="Q2" s="1155"/>
      <c r="R2" s="1155"/>
      <c r="S2" s="1155"/>
      <c r="T2" s="1156"/>
    </row>
    <row r="3" spans="1:20" ht="15.5">
      <c r="A3" s="1154" t="s">
        <v>51</v>
      </c>
      <c r="B3" s="1155"/>
      <c r="C3" s="1155"/>
      <c r="D3" s="1155"/>
      <c r="E3" s="1155"/>
      <c r="F3" s="1155"/>
      <c r="G3" s="1155"/>
      <c r="H3" s="1155"/>
      <c r="I3" s="1155"/>
      <c r="J3" s="1155"/>
      <c r="K3" s="1155"/>
      <c r="L3" s="1155"/>
      <c r="M3" s="1155"/>
      <c r="N3" s="1155"/>
      <c r="O3" s="1155"/>
      <c r="P3" s="1155"/>
      <c r="Q3" s="1155"/>
      <c r="R3" s="1155"/>
      <c r="S3" s="1155"/>
      <c r="T3" s="1156"/>
    </row>
    <row r="4" spans="1:20" ht="56.25" customHeight="1">
      <c r="A4" s="16"/>
      <c r="B4" s="16" t="s">
        <v>52</v>
      </c>
      <c r="C4" s="16" t="s">
        <v>53</v>
      </c>
      <c r="D4" s="17" t="s">
        <v>54</v>
      </c>
      <c r="E4" s="17" t="s">
        <v>55</v>
      </c>
      <c r="F4" s="17" t="s">
        <v>56</v>
      </c>
      <c r="G4" s="17" t="s">
        <v>57</v>
      </c>
      <c r="H4" s="17" t="s">
        <v>58</v>
      </c>
      <c r="I4" s="17" t="s">
        <v>59</v>
      </c>
      <c r="J4" s="17" t="s">
        <v>60</v>
      </c>
      <c r="K4" s="17" t="s">
        <v>61</v>
      </c>
      <c r="L4" s="17" t="s">
        <v>62</v>
      </c>
      <c r="M4" s="17" t="s">
        <v>63</v>
      </c>
      <c r="N4" s="17" t="s">
        <v>64</v>
      </c>
      <c r="O4" s="17" t="s">
        <v>65</v>
      </c>
      <c r="P4" s="17" t="s">
        <v>66</v>
      </c>
      <c r="Q4" s="17" t="s">
        <v>67</v>
      </c>
      <c r="R4" s="17" t="s">
        <v>68</v>
      </c>
      <c r="S4" s="17" t="s">
        <v>69</v>
      </c>
      <c r="T4" s="17" t="s">
        <v>70</v>
      </c>
    </row>
    <row r="5" spans="1:20" ht="15.75" customHeight="1">
      <c r="A5" s="18">
        <v>1</v>
      </c>
      <c r="B5" s="1157" t="s">
        <v>71</v>
      </c>
      <c r="C5" s="1155"/>
      <c r="D5" s="1156"/>
      <c r="E5" s="19"/>
      <c r="F5" s="19"/>
      <c r="G5" s="19"/>
      <c r="H5" s="19"/>
      <c r="I5" s="19"/>
      <c r="J5" s="19"/>
      <c r="K5" s="19"/>
      <c r="L5" s="19"/>
      <c r="M5" s="19"/>
      <c r="N5" s="19"/>
      <c r="O5" s="19"/>
      <c r="P5" s="19"/>
      <c r="Q5" s="19"/>
      <c r="R5" s="19"/>
      <c r="S5" s="19"/>
      <c r="T5" s="19"/>
    </row>
    <row r="6" spans="1:20" ht="15.75" customHeight="1">
      <c r="A6" s="20"/>
      <c r="B6" s="20" t="s">
        <v>72</v>
      </c>
      <c r="C6" s="20"/>
      <c r="D6" s="21"/>
      <c r="E6" s="21"/>
      <c r="F6" s="21"/>
      <c r="G6" s="21"/>
      <c r="H6" s="21"/>
      <c r="I6" s="21"/>
      <c r="J6" s="21"/>
      <c r="K6" s="21"/>
      <c r="L6" s="21"/>
      <c r="M6" s="21"/>
      <c r="N6" s="21"/>
      <c r="O6" s="21"/>
      <c r="P6" s="21"/>
      <c r="Q6" s="21"/>
      <c r="R6" s="21"/>
      <c r="S6" s="21"/>
      <c r="T6" s="22"/>
    </row>
    <row r="7" spans="1:20" ht="15.75" customHeight="1">
      <c r="A7" s="20"/>
      <c r="B7" s="20" t="s">
        <v>73</v>
      </c>
      <c r="C7" s="20"/>
      <c r="D7" s="21"/>
      <c r="E7" s="21"/>
      <c r="F7" s="21"/>
      <c r="G7" s="21"/>
      <c r="H7" s="21"/>
      <c r="I7" s="21"/>
      <c r="J7" s="21"/>
      <c r="K7" s="21"/>
      <c r="L7" s="21"/>
      <c r="M7" s="21"/>
      <c r="N7" s="21"/>
      <c r="O7" s="21"/>
      <c r="P7" s="21"/>
      <c r="Q7" s="21"/>
      <c r="R7" s="21"/>
      <c r="S7" s="21"/>
      <c r="T7" s="22"/>
    </row>
    <row r="8" spans="1:20" ht="15.5">
      <c r="A8" s="23"/>
      <c r="B8" s="23" t="s">
        <v>74</v>
      </c>
      <c r="C8" s="24"/>
      <c r="D8" s="24"/>
      <c r="E8" s="24"/>
      <c r="F8" s="24"/>
      <c r="G8" s="24"/>
      <c r="H8" s="24"/>
      <c r="I8" s="24"/>
      <c r="J8" s="24"/>
      <c r="K8" s="24"/>
      <c r="L8" s="24"/>
      <c r="M8" s="24"/>
      <c r="N8" s="24"/>
      <c r="O8" s="24"/>
      <c r="P8" s="24"/>
      <c r="Q8" s="24"/>
      <c r="R8" s="24"/>
      <c r="S8" s="24"/>
      <c r="T8" s="24"/>
    </row>
    <row r="9" spans="1:20" ht="15.5">
      <c r="A9" s="18">
        <v>2</v>
      </c>
      <c r="B9" s="18" t="s">
        <v>75</v>
      </c>
      <c r="C9" s="18"/>
      <c r="D9" s="25"/>
      <c r="E9" s="25"/>
      <c r="F9" s="25"/>
      <c r="G9" s="25"/>
      <c r="H9" s="25"/>
      <c r="I9" s="25"/>
      <c r="J9" s="25"/>
      <c r="K9" s="25"/>
      <c r="L9" s="25"/>
      <c r="M9" s="25"/>
      <c r="N9" s="25"/>
      <c r="O9" s="25"/>
      <c r="P9" s="25"/>
      <c r="Q9" s="25"/>
      <c r="R9" s="25"/>
      <c r="S9" s="25"/>
      <c r="T9" s="25"/>
    </row>
    <row r="10" spans="1:20" ht="15.75" customHeight="1">
      <c r="A10" s="20"/>
      <c r="B10" s="20" t="s">
        <v>72</v>
      </c>
      <c r="C10" s="20"/>
      <c r="D10" s="21"/>
      <c r="E10" s="21"/>
      <c r="F10" s="21"/>
      <c r="G10" s="21"/>
      <c r="H10" s="21"/>
      <c r="I10" s="21"/>
      <c r="J10" s="21"/>
      <c r="K10" s="21"/>
      <c r="L10" s="21"/>
      <c r="M10" s="21"/>
      <c r="N10" s="21"/>
      <c r="O10" s="21"/>
      <c r="P10" s="21"/>
      <c r="Q10" s="21"/>
      <c r="R10" s="21"/>
      <c r="S10" s="21"/>
      <c r="T10" s="25"/>
    </row>
    <row r="11" spans="1:20" ht="15.75" customHeight="1">
      <c r="A11" s="20"/>
      <c r="B11" s="20" t="s">
        <v>73</v>
      </c>
      <c r="C11" s="20"/>
      <c r="D11" s="21"/>
      <c r="E11" s="21"/>
      <c r="F11" s="21"/>
      <c r="G11" s="21"/>
      <c r="H11" s="21"/>
      <c r="I11" s="21"/>
      <c r="J11" s="21"/>
      <c r="K11" s="21"/>
      <c r="L11" s="21"/>
      <c r="M11" s="21"/>
      <c r="N11" s="21"/>
      <c r="O11" s="21"/>
      <c r="P11" s="21"/>
      <c r="Q11" s="21"/>
      <c r="R11" s="21"/>
      <c r="S11" s="21"/>
      <c r="T11" s="25"/>
    </row>
    <row r="12" spans="1:20" ht="15.5">
      <c r="A12" s="23"/>
      <c r="B12" s="23" t="s">
        <v>74</v>
      </c>
      <c r="C12" s="24"/>
      <c r="D12" s="24"/>
      <c r="E12" s="24"/>
      <c r="F12" s="24"/>
      <c r="G12" s="24"/>
      <c r="H12" s="24"/>
      <c r="I12" s="24"/>
      <c r="J12" s="24"/>
      <c r="K12" s="24"/>
      <c r="L12" s="24"/>
      <c r="M12" s="24"/>
      <c r="N12" s="24"/>
      <c r="O12" s="24"/>
      <c r="P12" s="24"/>
      <c r="Q12" s="24"/>
      <c r="R12" s="24"/>
      <c r="S12" s="24"/>
      <c r="T12" s="24"/>
    </row>
    <row r="13" spans="1:20" ht="15.5">
      <c r="A13" s="18">
        <v>3</v>
      </c>
      <c r="B13" s="18" t="s">
        <v>76</v>
      </c>
      <c r="C13" s="18"/>
      <c r="D13" s="25"/>
      <c r="E13" s="25"/>
      <c r="F13" s="25"/>
      <c r="G13" s="25"/>
      <c r="H13" s="25"/>
      <c r="I13" s="25"/>
      <c r="J13" s="25"/>
      <c r="K13" s="25"/>
      <c r="L13" s="25"/>
      <c r="M13" s="25"/>
      <c r="N13" s="25"/>
      <c r="O13" s="25"/>
      <c r="P13" s="25"/>
      <c r="Q13" s="25"/>
      <c r="R13" s="25"/>
      <c r="S13" s="25"/>
      <c r="T13" s="25"/>
    </row>
    <row r="14" spans="1:20" ht="15.75" customHeight="1">
      <c r="A14" s="20"/>
      <c r="B14" s="20" t="s">
        <v>72</v>
      </c>
      <c r="C14" s="20"/>
      <c r="D14" s="21"/>
      <c r="E14" s="21"/>
      <c r="F14" s="21"/>
      <c r="G14" s="21"/>
      <c r="H14" s="21"/>
      <c r="I14" s="21"/>
      <c r="J14" s="21"/>
      <c r="K14" s="21"/>
      <c r="L14" s="21"/>
      <c r="M14" s="21"/>
      <c r="N14" s="21"/>
      <c r="O14" s="21"/>
      <c r="P14" s="21"/>
      <c r="Q14" s="21"/>
      <c r="R14" s="21"/>
      <c r="S14" s="21"/>
      <c r="T14" s="25"/>
    </row>
    <row r="15" spans="1:20" ht="15.75" customHeight="1">
      <c r="A15" s="20"/>
      <c r="B15" s="20" t="s">
        <v>73</v>
      </c>
      <c r="C15" s="20"/>
      <c r="D15" s="21"/>
      <c r="E15" s="21"/>
      <c r="F15" s="21"/>
      <c r="G15" s="21"/>
      <c r="H15" s="21"/>
      <c r="I15" s="21"/>
      <c r="J15" s="21"/>
      <c r="K15" s="21"/>
      <c r="L15" s="21"/>
      <c r="M15" s="21"/>
      <c r="N15" s="21"/>
      <c r="O15" s="21"/>
      <c r="P15" s="21"/>
      <c r="Q15" s="21"/>
      <c r="R15" s="21"/>
      <c r="S15" s="21"/>
      <c r="T15" s="25"/>
    </row>
    <row r="16" spans="1:20" ht="15.5">
      <c r="A16" s="23"/>
      <c r="B16" s="23" t="s">
        <v>74</v>
      </c>
      <c r="C16" s="24"/>
      <c r="D16" s="24"/>
      <c r="E16" s="24"/>
      <c r="F16" s="24"/>
      <c r="G16" s="24"/>
      <c r="H16" s="24"/>
      <c r="I16" s="24"/>
      <c r="J16" s="24"/>
      <c r="K16" s="24"/>
      <c r="L16" s="24"/>
      <c r="M16" s="24"/>
      <c r="N16" s="24"/>
      <c r="O16" s="24"/>
      <c r="P16" s="24"/>
      <c r="Q16" s="24"/>
      <c r="R16" s="24"/>
      <c r="S16" s="24"/>
      <c r="T16" s="24"/>
    </row>
    <row r="17" spans="1:20" ht="15.5">
      <c r="A17" s="18">
        <v>4</v>
      </c>
      <c r="B17" s="18" t="s">
        <v>77</v>
      </c>
      <c r="C17" s="18"/>
      <c r="D17" s="25"/>
      <c r="E17" s="25"/>
      <c r="F17" s="25"/>
      <c r="G17" s="25"/>
      <c r="H17" s="25"/>
      <c r="I17" s="25"/>
      <c r="J17" s="25"/>
      <c r="K17" s="25"/>
      <c r="L17" s="25"/>
      <c r="M17" s="25"/>
      <c r="N17" s="25"/>
      <c r="O17" s="25"/>
      <c r="P17" s="25"/>
      <c r="Q17" s="25"/>
      <c r="R17" s="25"/>
      <c r="S17" s="25"/>
      <c r="T17" s="25"/>
    </row>
    <row r="18" spans="1:20" ht="15.75" customHeight="1">
      <c r="A18" s="20"/>
      <c r="B18" s="20" t="s">
        <v>72</v>
      </c>
      <c r="C18" s="20"/>
      <c r="D18" s="21"/>
      <c r="E18" s="21"/>
      <c r="F18" s="21"/>
      <c r="G18" s="21"/>
      <c r="H18" s="21"/>
      <c r="I18" s="21"/>
      <c r="J18" s="21"/>
      <c r="K18" s="21"/>
      <c r="L18" s="21"/>
      <c r="M18" s="21"/>
      <c r="N18" s="21"/>
      <c r="O18" s="21"/>
      <c r="P18" s="21"/>
      <c r="Q18" s="21"/>
      <c r="R18" s="21"/>
      <c r="S18" s="21"/>
      <c r="T18" s="25"/>
    </row>
    <row r="19" spans="1:20" ht="15.75" customHeight="1">
      <c r="A19" s="20"/>
      <c r="B19" s="20" t="s">
        <v>73</v>
      </c>
      <c r="C19" s="20"/>
      <c r="D19" s="21"/>
      <c r="E19" s="21"/>
      <c r="F19" s="21"/>
      <c r="G19" s="21"/>
      <c r="H19" s="21"/>
      <c r="I19" s="21"/>
      <c r="J19" s="21"/>
      <c r="K19" s="21"/>
      <c r="L19" s="21"/>
      <c r="M19" s="21"/>
      <c r="N19" s="21"/>
      <c r="O19" s="21"/>
      <c r="P19" s="21"/>
      <c r="Q19" s="21"/>
      <c r="R19" s="21"/>
      <c r="S19" s="21"/>
      <c r="T19" s="25"/>
    </row>
    <row r="20" spans="1:20" ht="15.5">
      <c r="A20" s="23"/>
      <c r="B20" s="23" t="s">
        <v>74</v>
      </c>
      <c r="C20" s="24"/>
      <c r="D20" s="24"/>
      <c r="E20" s="24"/>
      <c r="F20" s="24"/>
      <c r="G20" s="24"/>
      <c r="H20" s="24"/>
      <c r="I20" s="24"/>
      <c r="J20" s="24"/>
      <c r="K20" s="24"/>
      <c r="L20" s="24"/>
      <c r="M20" s="24"/>
      <c r="N20" s="24"/>
      <c r="O20" s="24"/>
      <c r="P20" s="24"/>
      <c r="Q20" s="24"/>
      <c r="R20" s="24"/>
      <c r="S20" s="24"/>
      <c r="T20" s="24"/>
    </row>
    <row r="21" spans="1:20" ht="15.75" customHeight="1">
      <c r="A21" s="18">
        <v>5</v>
      </c>
      <c r="B21" s="18" t="s">
        <v>78</v>
      </c>
      <c r="C21" s="18"/>
      <c r="D21" s="25"/>
      <c r="E21" s="25"/>
      <c r="F21" s="25"/>
      <c r="G21" s="25"/>
      <c r="H21" s="25"/>
      <c r="I21" s="25"/>
      <c r="J21" s="25"/>
      <c r="K21" s="25"/>
      <c r="L21" s="25"/>
      <c r="M21" s="25"/>
      <c r="N21" s="25"/>
      <c r="O21" s="25"/>
      <c r="P21" s="25"/>
      <c r="Q21" s="25"/>
      <c r="R21" s="25"/>
      <c r="S21" s="25"/>
      <c r="T21" s="25"/>
    </row>
    <row r="22" spans="1:20" ht="15.75" customHeight="1">
      <c r="A22" s="20"/>
      <c r="B22" s="20" t="s">
        <v>72</v>
      </c>
      <c r="C22" s="20"/>
      <c r="D22" s="21"/>
      <c r="E22" s="21"/>
      <c r="F22" s="21"/>
      <c r="G22" s="21"/>
      <c r="H22" s="21"/>
      <c r="I22" s="21"/>
      <c r="J22" s="21"/>
      <c r="K22" s="21"/>
      <c r="L22" s="21"/>
      <c r="M22" s="21"/>
      <c r="N22" s="21"/>
      <c r="O22" s="21"/>
      <c r="P22" s="21"/>
      <c r="Q22" s="21"/>
      <c r="R22" s="21"/>
      <c r="S22" s="21"/>
      <c r="T22" s="25"/>
    </row>
    <row r="23" spans="1:20" ht="15.75" customHeight="1">
      <c r="A23" s="20"/>
      <c r="B23" s="20" t="s">
        <v>73</v>
      </c>
      <c r="C23" s="20"/>
      <c r="D23" s="21"/>
      <c r="E23" s="21"/>
      <c r="F23" s="21"/>
      <c r="G23" s="21"/>
      <c r="H23" s="21"/>
      <c r="I23" s="21"/>
      <c r="J23" s="21"/>
      <c r="K23" s="21"/>
      <c r="L23" s="21"/>
      <c r="M23" s="21"/>
      <c r="N23" s="21"/>
      <c r="O23" s="21"/>
      <c r="P23" s="21"/>
      <c r="Q23" s="21"/>
      <c r="R23" s="21"/>
      <c r="S23" s="21"/>
      <c r="T23" s="25"/>
    </row>
    <row r="24" spans="1:20" ht="15.75" customHeight="1">
      <c r="A24" s="23"/>
      <c r="B24" s="23" t="s">
        <v>74</v>
      </c>
      <c r="C24" s="24"/>
      <c r="D24" s="24"/>
      <c r="E24" s="24"/>
      <c r="F24" s="24"/>
      <c r="G24" s="24"/>
      <c r="H24" s="24"/>
      <c r="I24" s="24"/>
      <c r="J24" s="24"/>
      <c r="K24" s="24"/>
      <c r="L24" s="24"/>
      <c r="M24" s="24"/>
      <c r="N24" s="24"/>
      <c r="O24" s="24"/>
      <c r="P24" s="24"/>
      <c r="Q24" s="24"/>
      <c r="R24" s="24"/>
      <c r="S24" s="24"/>
      <c r="T24" s="24"/>
    </row>
    <row r="25" spans="1:20" ht="15.75" customHeight="1">
      <c r="A25" s="18">
        <v>6</v>
      </c>
      <c r="B25" s="18" t="s">
        <v>79</v>
      </c>
      <c r="C25" s="18"/>
      <c r="D25" s="25"/>
      <c r="E25" s="25"/>
      <c r="F25" s="25"/>
      <c r="G25" s="25"/>
      <c r="H25" s="25"/>
      <c r="I25" s="25"/>
      <c r="J25" s="25"/>
      <c r="K25" s="25"/>
      <c r="L25" s="25"/>
      <c r="M25" s="25"/>
      <c r="N25" s="25"/>
      <c r="O25" s="25"/>
      <c r="P25" s="25"/>
      <c r="Q25" s="25"/>
      <c r="R25" s="25"/>
      <c r="S25" s="25"/>
      <c r="T25" s="25"/>
    </row>
    <row r="26" spans="1:20" ht="15.75" customHeight="1">
      <c r="A26" s="20"/>
      <c r="B26" s="20" t="s">
        <v>72</v>
      </c>
      <c r="C26" s="20"/>
      <c r="D26" s="21"/>
      <c r="E26" s="21"/>
      <c r="F26" s="21"/>
      <c r="G26" s="21"/>
      <c r="H26" s="21"/>
      <c r="I26" s="21"/>
      <c r="J26" s="21"/>
      <c r="K26" s="21"/>
      <c r="L26" s="21"/>
      <c r="M26" s="21"/>
      <c r="N26" s="21"/>
      <c r="O26" s="21"/>
      <c r="P26" s="21"/>
      <c r="Q26" s="21"/>
      <c r="R26" s="21"/>
      <c r="S26" s="21"/>
      <c r="T26" s="25"/>
    </row>
    <row r="27" spans="1:20" ht="15.75" customHeight="1">
      <c r="A27" s="20"/>
      <c r="B27" s="20" t="s">
        <v>73</v>
      </c>
      <c r="C27" s="20"/>
      <c r="D27" s="21"/>
      <c r="E27" s="21"/>
      <c r="F27" s="21"/>
      <c r="G27" s="21"/>
      <c r="H27" s="21"/>
      <c r="I27" s="21"/>
      <c r="J27" s="21"/>
      <c r="K27" s="21"/>
      <c r="L27" s="21"/>
      <c r="M27" s="21"/>
      <c r="N27" s="21"/>
      <c r="O27" s="21"/>
      <c r="P27" s="21"/>
      <c r="Q27" s="21"/>
      <c r="R27" s="21"/>
      <c r="S27" s="21"/>
      <c r="T27" s="25"/>
    </row>
    <row r="28" spans="1:20" ht="15.75" customHeight="1">
      <c r="A28" s="23"/>
      <c r="B28" s="23" t="s">
        <v>74</v>
      </c>
      <c r="C28" s="24"/>
      <c r="D28" s="24"/>
      <c r="E28" s="24"/>
      <c r="F28" s="24"/>
      <c r="G28" s="24"/>
      <c r="H28" s="24"/>
      <c r="I28" s="24"/>
      <c r="J28" s="24"/>
      <c r="K28" s="24"/>
      <c r="L28" s="24"/>
      <c r="M28" s="24"/>
      <c r="N28" s="24"/>
      <c r="O28" s="24"/>
      <c r="P28" s="24"/>
      <c r="Q28" s="24"/>
      <c r="R28" s="24"/>
      <c r="S28" s="24"/>
      <c r="T28" s="24"/>
    </row>
    <row r="29" spans="1:20" ht="15.75" customHeight="1">
      <c r="A29" s="18">
        <v>7</v>
      </c>
      <c r="B29" s="18" t="s">
        <v>80</v>
      </c>
      <c r="C29" s="18"/>
      <c r="D29" s="25"/>
      <c r="E29" s="25"/>
      <c r="F29" s="25"/>
      <c r="G29" s="25"/>
      <c r="H29" s="25"/>
      <c r="I29" s="25"/>
      <c r="J29" s="25"/>
      <c r="K29" s="25"/>
      <c r="L29" s="25"/>
      <c r="M29" s="25"/>
      <c r="N29" s="25"/>
      <c r="O29" s="25"/>
      <c r="P29" s="25"/>
      <c r="Q29" s="25"/>
      <c r="R29" s="25"/>
      <c r="S29" s="25"/>
      <c r="T29" s="25"/>
    </row>
    <row r="30" spans="1:20" ht="15.75" customHeight="1">
      <c r="A30" s="20"/>
      <c r="B30" s="20" t="s">
        <v>72</v>
      </c>
      <c r="C30" s="20"/>
      <c r="D30" s="21"/>
      <c r="E30" s="21"/>
      <c r="F30" s="21"/>
      <c r="G30" s="21"/>
      <c r="H30" s="21"/>
      <c r="I30" s="21"/>
      <c r="J30" s="21"/>
      <c r="K30" s="21"/>
      <c r="L30" s="21"/>
      <c r="M30" s="21"/>
      <c r="N30" s="21"/>
      <c r="O30" s="21"/>
      <c r="P30" s="21"/>
      <c r="Q30" s="21"/>
      <c r="R30" s="21"/>
      <c r="S30" s="21"/>
      <c r="T30" s="25"/>
    </row>
    <row r="31" spans="1:20" ht="15.75" customHeight="1">
      <c r="A31" s="26"/>
      <c r="B31" s="26" t="s">
        <v>81</v>
      </c>
      <c r="C31" s="26"/>
      <c r="D31" s="27"/>
      <c r="E31" s="27"/>
      <c r="F31" s="27"/>
      <c r="G31" s="27"/>
      <c r="H31" s="27"/>
      <c r="I31" s="27"/>
      <c r="J31" s="27"/>
      <c r="K31" s="27"/>
      <c r="L31" s="27"/>
      <c r="M31" s="27"/>
      <c r="N31" s="27"/>
      <c r="O31" s="27"/>
      <c r="P31" s="27"/>
      <c r="Q31" s="27"/>
      <c r="R31" s="27"/>
      <c r="S31" s="21"/>
      <c r="T31" s="25"/>
    </row>
    <row r="32" spans="1:20" ht="15.75" customHeight="1">
      <c r="A32" s="26"/>
      <c r="B32" s="26" t="s">
        <v>82</v>
      </c>
      <c r="C32" s="26"/>
      <c r="D32" s="27"/>
      <c r="E32" s="27"/>
      <c r="F32" s="27"/>
      <c r="G32" s="27"/>
      <c r="H32" s="27"/>
      <c r="I32" s="27"/>
      <c r="J32" s="27"/>
      <c r="K32" s="27"/>
      <c r="L32" s="27"/>
      <c r="M32" s="27"/>
      <c r="N32" s="27"/>
      <c r="O32" s="27"/>
      <c r="P32" s="27"/>
      <c r="Q32" s="27"/>
      <c r="R32" s="27"/>
      <c r="S32" s="21"/>
      <c r="T32" s="25"/>
    </row>
    <row r="33" spans="1:20" ht="15.75" customHeight="1">
      <c r="A33" s="23"/>
      <c r="B33" s="23" t="s">
        <v>74</v>
      </c>
      <c r="C33" s="24"/>
      <c r="D33" s="24"/>
      <c r="E33" s="24"/>
      <c r="F33" s="24"/>
      <c r="G33" s="24"/>
      <c r="H33" s="24"/>
      <c r="I33" s="24"/>
      <c r="J33" s="24"/>
      <c r="K33" s="24"/>
      <c r="L33" s="24"/>
      <c r="M33" s="24"/>
      <c r="N33" s="24"/>
      <c r="O33" s="24"/>
      <c r="P33" s="24"/>
      <c r="Q33" s="24"/>
      <c r="R33" s="24"/>
      <c r="S33" s="24"/>
      <c r="T33" s="24"/>
    </row>
    <row r="34" spans="1:20" ht="15.75" customHeight="1">
      <c r="A34" s="18">
        <v>8</v>
      </c>
      <c r="B34" s="18" t="s">
        <v>83</v>
      </c>
      <c r="C34" s="18"/>
      <c r="D34" s="25"/>
      <c r="E34" s="25"/>
      <c r="F34" s="25"/>
      <c r="G34" s="25"/>
      <c r="H34" s="25"/>
      <c r="I34" s="25"/>
      <c r="J34" s="25"/>
      <c r="K34" s="25"/>
      <c r="L34" s="25"/>
      <c r="M34" s="25"/>
      <c r="N34" s="25"/>
      <c r="O34" s="25"/>
      <c r="P34" s="25"/>
      <c r="Q34" s="25"/>
      <c r="R34" s="25"/>
      <c r="S34" s="25"/>
      <c r="T34" s="25"/>
    </row>
    <row r="35" spans="1:20" ht="15.75" customHeight="1">
      <c r="A35" s="20"/>
      <c r="B35" s="20" t="s">
        <v>72</v>
      </c>
      <c r="C35" s="20"/>
      <c r="D35" s="21"/>
      <c r="E35" s="21"/>
      <c r="F35" s="21"/>
      <c r="G35" s="21"/>
      <c r="H35" s="21"/>
      <c r="I35" s="21"/>
      <c r="J35" s="21"/>
      <c r="K35" s="21"/>
      <c r="L35" s="21"/>
      <c r="M35" s="21"/>
      <c r="N35" s="21"/>
      <c r="O35" s="21"/>
      <c r="P35" s="21"/>
      <c r="Q35" s="21"/>
      <c r="R35" s="21"/>
      <c r="S35" s="21"/>
      <c r="T35" s="25"/>
    </row>
    <row r="36" spans="1:20" ht="15.75" customHeight="1">
      <c r="A36" s="20"/>
      <c r="B36" s="20" t="s">
        <v>84</v>
      </c>
      <c r="C36" s="20"/>
      <c r="D36" s="21"/>
      <c r="E36" s="21"/>
      <c r="F36" s="21"/>
      <c r="G36" s="21"/>
      <c r="H36" s="21"/>
      <c r="I36" s="21"/>
      <c r="J36" s="21"/>
      <c r="K36" s="21"/>
      <c r="L36" s="21"/>
      <c r="M36" s="21"/>
      <c r="N36" s="21"/>
      <c r="O36" s="21"/>
      <c r="P36" s="21"/>
      <c r="Q36" s="21"/>
      <c r="R36" s="21"/>
      <c r="S36" s="21"/>
      <c r="T36" s="25"/>
    </row>
    <row r="37" spans="1:20" ht="15.75" customHeight="1">
      <c r="A37" s="20"/>
      <c r="B37" s="20" t="s">
        <v>73</v>
      </c>
      <c r="C37" s="20"/>
      <c r="D37" s="21"/>
      <c r="E37" s="21"/>
      <c r="F37" s="21"/>
      <c r="G37" s="21"/>
      <c r="H37" s="21"/>
      <c r="I37" s="21"/>
      <c r="J37" s="21"/>
      <c r="K37" s="21"/>
      <c r="L37" s="21"/>
      <c r="M37" s="21"/>
      <c r="N37" s="21"/>
      <c r="O37" s="21"/>
      <c r="P37" s="21"/>
      <c r="Q37" s="21"/>
      <c r="R37" s="21"/>
      <c r="S37" s="21"/>
      <c r="T37" s="25"/>
    </row>
    <row r="38" spans="1:20" ht="15.75" customHeight="1">
      <c r="A38" s="23"/>
      <c r="B38" s="23" t="s">
        <v>74</v>
      </c>
      <c r="C38" s="24"/>
      <c r="D38" s="24"/>
      <c r="E38" s="24"/>
      <c r="F38" s="24"/>
      <c r="G38" s="24"/>
      <c r="H38" s="24"/>
      <c r="I38" s="24"/>
      <c r="J38" s="24"/>
      <c r="K38" s="24"/>
      <c r="L38" s="24"/>
      <c r="M38" s="24"/>
      <c r="N38" s="24"/>
      <c r="O38" s="24"/>
      <c r="P38" s="24"/>
      <c r="Q38" s="24"/>
      <c r="R38" s="24"/>
      <c r="S38" s="24"/>
      <c r="T38" s="24"/>
    </row>
    <row r="39" spans="1:20" ht="15.75" customHeight="1">
      <c r="A39" s="18">
        <v>9</v>
      </c>
      <c r="B39" s="1157" t="s">
        <v>85</v>
      </c>
      <c r="C39" s="1155"/>
      <c r="D39" s="1156"/>
      <c r="E39" s="25"/>
      <c r="F39" s="25"/>
      <c r="G39" s="25"/>
      <c r="H39" s="25"/>
      <c r="I39" s="25"/>
      <c r="J39" s="25"/>
      <c r="K39" s="25"/>
      <c r="L39" s="25"/>
      <c r="M39" s="25"/>
      <c r="N39" s="25"/>
      <c r="O39" s="25"/>
      <c r="P39" s="25"/>
      <c r="Q39" s="25"/>
      <c r="R39" s="25"/>
      <c r="S39" s="25"/>
      <c r="T39" s="25"/>
    </row>
    <row r="40" spans="1:20" ht="15.75" customHeight="1">
      <c r="A40" s="20"/>
      <c r="B40" s="20" t="s">
        <v>72</v>
      </c>
      <c r="C40" s="20"/>
      <c r="D40" s="21"/>
      <c r="E40" s="21"/>
      <c r="F40" s="21"/>
      <c r="G40" s="21"/>
      <c r="H40" s="21"/>
      <c r="I40" s="21"/>
      <c r="J40" s="21"/>
      <c r="K40" s="21"/>
      <c r="L40" s="21"/>
      <c r="M40" s="21"/>
      <c r="N40" s="21"/>
      <c r="O40" s="21"/>
      <c r="P40" s="21"/>
      <c r="Q40" s="21"/>
      <c r="R40" s="21"/>
      <c r="S40" s="21">
        <f>6000*C40</f>
        <v>0</v>
      </c>
      <c r="T40" s="25">
        <f t="shared" ref="T40:T41" si="0">SUM(D40:S40)</f>
        <v>0</v>
      </c>
    </row>
    <row r="41" spans="1:20" ht="15.75" customHeight="1">
      <c r="A41" s="20"/>
      <c r="B41" s="20" t="s">
        <v>73</v>
      </c>
      <c r="C41" s="20"/>
      <c r="D41" s="21"/>
      <c r="E41" s="21"/>
      <c r="F41" s="21"/>
      <c r="G41" s="21"/>
      <c r="H41" s="21"/>
      <c r="I41" s="21"/>
      <c r="J41" s="21"/>
      <c r="K41" s="21"/>
      <c r="L41" s="21"/>
      <c r="M41" s="21"/>
      <c r="N41" s="21"/>
      <c r="O41" s="21"/>
      <c r="P41" s="21"/>
      <c r="Q41" s="21"/>
      <c r="R41" s="21"/>
      <c r="S41" s="21">
        <f>C41*14000</f>
        <v>0</v>
      </c>
      <c r="T41" s="25">
        <f t="shared" si="0"/>
        <v>0</v>
      </c>
    </row>
    <row r="42" spans="1:20" ht="15.75" customHeight="1">
      <c r="A42" s="23"/>
      <c r="B42" s="23" t="s">
        <v>74</v>
      </c>
      <c r="C42" s="24"/>
      <c r="D42" s="24"/>
      <c r="E42" s="24"/>
      <c r="F42" s="24"/>
      <c r="G42" s="24">
        <f t="shared" ref="G42:T42" si="1">SUM(G40:G41)</f>
        <v>0</v>
      </c>
      <c r="H42" s="24">
        <f t="shared" si="1"/>
        <v>0</v>
      </c>
      <c r="I42" s="24">
        <f t="shared" si="1"/>
        <v>0</v>
      </c>
      <c r="J42" s="24">
        <f t="shared" si="1"/>
        <v>0</v>
      </c>
      <c r="K42" s="24">
        <f t="shared" si="1"/>
        <v>0</v>
      </c>
      <c r="L42" s="24">
        <f t="shared" si="1"/>
        <v>0</v>
      </c>
      <c r="M42" s="24">
        <f t="shared" si="1"/>
        <v>0</v>
      </c>
      <c r="N42" s="24">
        <f t="shared" si="1"/>
        <v>0</v>
      </c>
      <c r="O42" s="24">
        <f t="shared" si="1"/>
        <v>0</v>
      </c>
      <c r="P42" s="24">
        <f t="shared" si="1"/>
        <v>0</v>
      </c>
      <c r="Q42" s="24">
        <f t="shared" si="1"/>
        <v>0</v>
      </c>
      <c r="R42" s="24">
        <f t="shared" si="1"/>
        <v>0</v>
      </c>
      <c r="S42" s="24">
        <f t="shared" si="1"/>
        <v>0</v>
      </c>
      <c r="T42" s="24">
        <f t="shared" si="1"/>
        <v>0</v>
      </c>
    </row>
    <row r="43" spans="1:20" ht="15.75" customHeight="1">
      <c r="A43" s="18">
        <v>10</v>
      </c>
      <c r="B43" s="18" t="s">
        <v>86</v>
      </c>
      <c r="C43" s="18"/>
      <c r="D43" s="25"/>
      <c r="E43" s="25"/>
      <c r="F43" s="25"/>
      <c r="G43" s="25"/>
      <c r="H43" s="25"/>
      <c r="I43" s="25"/>
      <c r="J43" s="25"/>
      <c r="K43" s="25"/>
      <c r="L43" s="25"/>
      <c r="M43" s="25"/>
      <c r="N43" s="25"/>
      <c r="O43" s="25"/>
      <c r="P43" s="25"/>
      <c r="Q43" s="25"/>
      <c r="R43" s="25"/>
      <c r="S43" s="21">
        <f>C43*14000</f>
        <v>0</v>
      </c>
      <c r="T43" s="25"/>
    </row>
    <row r="44" spans="1:20" ht="15.75" customHeight="1">
      <c r="A44" s="20"/>
      <c r="B44" s="20" t="s">
        <v>72</v>
      </c>
      <c r="C44" s="20"/>
      <c r="D44" s="21"/>
      <c r="E44" s="21"/>
      <c r="F44" s="21"/>
      <c r="G44" s="21"/>
      <c r="H44" s="21"/>
      <c r="I44" s="21"/>
      <c r="J44" s="21"/>
      <c r="K44" s="21"/>
      <c r="L44" s="21"/>
      <c r="M44" s="21"/>
      <c r="N44" s="21"/>
      <c r="O44" s="21"/>
      <c r="P44" s="21"/>
      <c r="Q44" s="21"/>
      <c r="R44" s="21"/>
      <c r="S44" s="21">
        <f>6000*C44</f>
        <v>0</v>
      </c>
      <c r="T44" s="25">
        <f t="shared" ref="T44:T45" si="2">SUM(D44:S44)</f>
        <v>0</v>
      </c>
    </row>
    <row r="45" spans="1:20" ht="15.75" customHeight="1">
      <c r="A45" s="28"/>
      <c r="B45" s="20" t="s">
        <v>73</v>
      </c>
      <c r="C45" s="20"/>
      <c r="D45" s="21"/>
      <c r="E45" s="21"/>
      <c r="F45" s="21"/>
      <c r="G45" s="21"/>
      <c r="H45" s="21"/>
      <c r="I45" s="21"/>
      <c r="J45" s="21"/>
      <c r="K45" s="21"/>
      <c r="L45" s="21"/>
      <c r="M45" s="21"/>
      <c r="N45" s="21"/>
      <c r="O45" s="21"/>
      <c r="P45" s="21"/>
      <c r="Q45" s="21"/>
      <c r="R45" s="21"/>
      <c r="S45" s="21">
        <f>C45*14000</f>
        <v>0</v>
      </c>
      <c r="T45" s="25">
        <f t="shared" si="2"/>
        <v>0</v>
      </c>
    </row>
    <row r="46" spans="1:20" ht="15.75" customHeight="1">
      <c r="A46" s="23"/>
      <c r="B46" s="23" t="s">
        <v>74</v>
      </c>
      <c r="C46" s="24"/>
      <c r="D46" s="24"/>
      <c r="E46" s="24"/>
      <c r="F46" s="24"/>
      <c r="G46" s="24">
        <f t="shared" ref="G46:T46" si="3">SUM(G44:G45)</f>
        <v>0</v>
      </c>
      <c r="H46" s="24">
        <f t="shared" si="3"/>
        <v>0</v>
      </c>
      <c r="I46" s="24">
        <f t="shared" si="3"/>
        <v>0</v>
      </c>
      <c r="J46" s="24">
        <f t="shared" si="3"/>
        <v>0</v>
      </c>
      <c r="K46" s="24">
        <f t="shared" si="3"/>
        <v>0</v>
      </c>
      <c r="L46" s="24">
        <f t="shared" si="3"/>
        <v>0</v>
      </c>
      <c r="M46" s="24">
        <f t="shared" si="3"/>
        <v>0</v>
      </c>
      <c r="N46" s="24">
        <f t="shared" si="3"/>
        <v>0</v>
      </c>
      <c r="O46" s="24">
        <f t="shared" si="3"/>
        <v>0</v>
      </c>
      <c r="P46" s="24">
        <f t="shared" si="3"/>
        <v>0</v>
      </c>
      <c r="Q46" s="24">
        <f t="shared" si="3"/>
        <v>0</v>
      </c>
      <c r="R46" s="24">
        <f t="shared" si="3"/>
        <v>0</v>
      </c>
      <c r="S46" s="24">
        <f t="shared" si="3"/>
        <v>0</v>
      </c>
      <c r="T46" s="24">
        <f t="shared" si="3"/>
        <v>0</v>
      </c>
    </row>
    <row r="47" spans="1:20" ht="15.75" customHeight="1">
      <c r="A47" s="18">
        <v>11</v>
      </c>
      <c r="B47" s="18" t="s">
        <v>87</v>
      </c>
      <c r="C47" s="18"/>
      <c r="D47" s="25"/>
      <c r="E47" s="25"/>
      <c r="F47" s="25"/>
      <c r="G47" s="25"/>
      <c r="H47" s="25"/>
      <c r="I47" s="25"/>
      <c r="J47" s="25"/>
      <c r="K47" s="25"/>
      <c r="L47" s="25"/>
      <c r="M47" s="25"/>
      <c r="N47" s="25"/>
      <c r="O47" s="25"/>
      <c r="P47" s="25"/>
      <c r="Q47" s="25"/>
      <c r="R47" s="25"/>
      <c r="S47" s="21">
        <f>C47*14000</f>
        <v>0</v>
      </c>
      <c r="T47" s="25"/>
    </row>
    <row r="48" spans="1:20" ht="15.75" customHeight="1">
      <c r="A48" s="20"/>
      <c r="B48" s="20" t="s">
        <v>72</v>
      </c>
      <c r="C48" s="20"/>
      <c r="D48" s="21"/>
      <c r="E48" s="21"/>
      <c r="F48" s="21"/>
      <c r="G48" s="21"/>
      <c r="H48" s="21"/>
      <c r="I48" s="21"/>
      <c r="J48" s="21"/>
      <c r="K48" s="21"/>
      <c r="L48" s="21"/>
      <c r="M48" s="21"/>
      <c r="N48" s="21"/>
      <c r="O48" s="21"/>
      <c r="P48" s="21"/>
      <c r="Q48" s="21"/>
      <c r="R48" s="21"/>
      <c r="S48" s="21">
        <f t="shared" ref="S48:S49" si="4">6000*C48</f>
        <v>0</v>
      </c>
      <c r="T48" s="25">
        <f t="shared" ref="T48:T49" si="5">SUM(D48:S48)</f>
        <v>0</v>
      </c>
    </row>
    <row r="49" spans="1:20" ht="15.75" customHeight="1">
      <c r="A49" s="20"/>
      <c r="B49" s="20" t="s">
        <v>73</v>
      </c>
      <c r="C49" s="20"/>
      <c r="D49" s="21"/>
      <c r="E49" s="21"/>
      <c r="F49" s="21"/>
      <c r="G49" s="21"/>
      <c r="H49" s="21"/>
      <c r="I49" s="21"/>
      <c r="J49" s="21"/>
      <c r="K49" s="21"/>
      <c r="L49" s="21"/>
      <c r="M49" s="21"/>
      <c r="N49" s="21"/>
      <c r="O49" s="21"/>
      <c r="P49" s="21"/>
      <c r="Q49" s="21"/>
      <c r="R49" s="21"/>
      <c r="S49" s="21">
        <f t="shared" si="4"/>
        <v>0</v>
      </c>
      <c r="T49" s="25">
        <f t="shared" si="5"/>
        <v>0</v>
      </c>
    </row>
    <row r="50" spans="1:20" ht="15.75" customHeight="1">
      <c r="A50" s="23"/>
      <c r="B50" s="23" t="s">
        <v>74</v>
      </c>
      <c r="C50" s="24"/>
      <c r="D50" s="24"/>
      <c r="E50" s="24"/>
      <c r="F50" s="24"/>
      <c r="G50" s="24">
        <f t="shared" ref="G50:T50" si="6">SUM(G48:G49)</f>
        <v>0</v>
      </c>
      <c r="H50" s="24">
        <f t="shared" si="6"/>
        <v>0</v>
      </c>
      <c r="I50" s="24">
        <f t="shared" si="6"/>
        <v>0</v>
      </c>
      <c r="J50" s="24">
        <f t="shared" si="6"/>
        <v>0</v>
      </c>
      <c r="K50" s="24">
        <f t="shared" si="6"/>
        <v>0</v>
      </c>
      <c r="L50" s="24">
        <f t="shared" si="6"/>
        <v>0</v>
      </c>
      <c r="M50" s="24">
        <f t="shared" si="6"/>
        <v>0</v>
      </c>
      <c r="N50" s="24">
        <f t="shared" si="6"/>
        <v>0</v>
      </c>
      <c r="O50" s="24">
        <f t="shared" si="6"/>
        <v>0</v>
      </c>
      <c r="P50" s="24">
        <f t="shared" si="6"/>
        <v>0</v>
      </c>
      <c r="Q50" s="24">
        <f t="shared" si="6"/>
        <v>0</v>
      </c>
      <c r="R50" s="24">
        <f t="shared" si="6"/>
        <v>0</v>
      </c>
      <c r="S50" s="24">
        <f t="shared" si="6"/>
        <v>0</v>
      </c>
      <c r="T50" s="24">
        <f t="shared" si="6"/>
        <v>0</v>
      </c>
    </row>
    <row r="51" spans="1:20" ht="15.75" customHeight="1">
      <c r="A51" s="18">
        <v>12</v>
      </c>
      <c r="B51" s="18" t="s">
        <v>88</v>
      </c>
      <c r="C51" s="18"/>
      <c r="D51" s="25"/>
      <c r="E51" s="25"/>
      <c r="F51" s="25"/>
      <c r="G51" s="25"/>
      <c r="H51" s="25"/>
      <c r="I51" s="25"/>
      <c r="J51" s="25"/>
      <c r="K51" s="25"/>
      <c r="L51" s="25"/>
      <c r="M51" s="25"/>
      <c r="N51" s="25"/>
      <c r="O51" s="25"/>
      <c r="P51" s="25"/>
      <c r="Q51" s="25"/>
      <c r="R51" s="25"/>
      <c r="S51" s="21">
        <f>C51*14000</f>
        <v>0</v>
      </c>
      <c r="T51" s="25"/>
    </row>
    <row r="52" spans="1:20" ht="15.75" customHeight="1">
      <c r="A52" s="20"/>
      <c r="B52" s="20" t="s">
        <v>72</v>
      </c>
      <c r="C52" s="20"/>
      <c r="D52" s="21"/>
      <c r="E52" s="21"/>
      <c r="F52" s="21"/>
      <c r="G52" s="21"/>
      <c r="H52" s="21"/>
      <c r="I52" s="21"/>
      <c r="J52" s="21"/>
      <c r="K52" s="21"/>
      <c r="L52" s="21"/>
      <c r="M52" s="21"/>
      <c r="N52" s="21"/>
      <c r="O52" s="21"/>
      <c r="P52" s="21"/>
      <c r="Q52" s="21"/>
      <c r="R52" s="21"/>
      <c r="S52" s="21">
        <f>6000*C52</f>
        <v>0</v>
      </c>
      <c r="T52" s="25">
        <f t="shared" ref="T52:T53" si="7">SUM(D52:S52)</f>
        <v>0</v>
      </c>
    </row>
    <row r="53" spans="1:20" ht="15.75" customHeight="1">
      <c r="A53" s="20"/>
      <c r="B53" s="20" t="s">
        <v>73</v>
      </c>
      <c r="C53" s="20"/>
      <c r="D53" s="21"/>
      <c r="E53" s="21"/>
      <c r="F53" s="21"/>
      <c r="G53" s="21"/>
      <c r="H53" s="21"/>
      <c r="I53" s="21"/>
      <c r="J53" s="21"/>
      <c r="K53" s="21"/>
      <c r="L53" s="21"/>
      <c r="M53" s="21"/>
      <c r="N53" s="21"/>
      <c r="O53" s="21"/>
      <c r="P53" s="21"/>
      <c r="Q53" s="21"/>
      <c r="R53" s="21"/>
      <c r="S53" s="21">
        <f>C53*14000</f>
        <v>0</v>
      </c>
      <c r="T53" s="25">
        <f t="shared" si="7"/>
        <v>0</v>
      </c>
    </row>
    <row r="54" spans="1:20" ht="15.75" customHeight="1">
      <c r="A54" s="23"/>
      <c r="B54" s="23" t="s">
        <v>74</v>
      </c>
      <c r="C54" s="24"/>
      <c r="D54" s="24"/>
      <c r="E54" s="24"/>
      <c r="F54" s="24"/>
      <c r="G54" s="24">
        <f t="shared" ref="G54:T54" si="8">SUM(G52:G53)</f>
        <v>0</v>
      </c>
      <c r="H54" s="24">
        <f t="shared" si="8"/>
        <v>0</v>
      </c>
      <c r="I54" s="24">
        <f t="shared" si="8"/>
        <v>0</v>
      </c>
      <c r="J54" s="24">
        <f t="shared" si="8"/>
        <v>0</v>
      </c>
      <c r="K54" s="24">
        <f t="shared" si="8"/>
        <v>0</v>
      </c>
      <c r="L54" s="24">
        <f t="shared" si="8"/>
        <v>0</v>
      </c>
      <c r="M54" s="24">
        <f t="shared" si="8"/>
        <v>0</v>
      </c>
      <c r="N54" s="24">
        <f t="shared" si="8"/>
        <v>0</v>
      </c>
      <c r="O54" s="24">
        <f t="shared" si="8"/>
        <v>0</v>
      </c>
      <c r="P54" s="24">
        <f t="shared" si="8"/>
        <v>0</v>
      </c>
      <c r="Q54" s="24">
        <f t="shared" si="8"/>
        <v>0</v>
      </c>
      <c r="R54" s="24">
        <f t="shared" si="8"/>
        <v>0</v>
      </c>
      <c r="S54" s="24">
        <f t="shared" si="8"/>
        <v>0</v>
      </c>
      <c r="T54" s="24">
        <f t="shared" si="8"/>
        <v>0</v>
      </c>
    </row>
    <row r="55" spans="1:20" ht="15.75" customHeight="1">
      <c r="A55" s="18">
        <v>13</v>
      </c>
      <c r="B55" s="18" t="s">
        <v>89</v>
      </c>
      <c r="C55" s="18"/>
      <c r="D55" s="25"/>
      <c r="E55" s="25"/>
      <c r="F55" s="25"/>
      <c r="G55" s="25"/>
      <c r="H55" s="25"/>
      <c r="I55" s="25"/>
      <c r="J55" s="25"/>
      <c r="K55" s="25"/>
      <c r="L55" s="25"/>
      <c r="M55" s="25"/>
      <c r="N55" s="25"/>
      <c r="O55" s="25"/>
      <c r="P55" s="25"/>
      <c r="Q55" s="25"/>
      <c r="R55" s="25"/>
      <c r="S55" s="21">
        <f>C55*14000</f>
        <v>0</v>
      </c>
      <c r="T55" s="25"/>
    </row>
    <row r="56" spans="1:20" ht="15.75" customHeight="1">
      <c r="A56" s="20"/>
      <c r="B56" s="20" t="s">
        <v>72</v>
      </c>
      <c r="C56" s="20"/>
      <c r="D56" s="21"/>
      <c r="E56" s="21"/>
      <c r="F56" s="21"/>
      <c r="G56" s="21"/>
      <c r="H56" s="21"/>
      <c r="I56" s="21"/>
      <c r="J56" s="21"/>
      <c r="K56" s="21"/>
      <c r="L56" s="21"/>
      <c r="M56" s="21"/>
      <c r="N56" s="21"/>
      <c r="O56" s="21"/>
      <c r="P56" s="21"/>
      <c r="Q56" s="21"/>
      <c r="R56" s="21"/>
      <c r="S56" s="21">
        <f>6000*C56</f>
        <v>0</v>
      </c>
      <c r="T56" s="25">
        <f t="shared" ref="T56:T57" si="9">SUM(D56:S56)</f>
        <v>0</v>
      </c>
    </row>
    <row r="57" spans="1:20" ht="15.75" customHeight="1">
      <c r="A57" s="20"/>
      <c r="B57" s="20" t="s">
        <v>73</v>
      </c>
      <c r="C57" s="20"/>
      <c r="D57" s="21"/>
      <c r="E57" s="21"/>
      <c r="F57" s="21"/>
      <c r="G57" s="21"/>
      <c r="H57" s="21"/>
      <c r="I57" s="21"/>
      <c r="J57" s="21"/>
      <c r="K57" s="21"/>
      <c r="L57" s="21"/>
      <c r="M57" s="21"/>
      <c r="N57" s="21"/>
      <c r="O57" s="21"/>
      <c r="P57" s="21"/>
      <c r="Q57" s="21"/>
      <c r="R57" s="21"/>
      <c r="S57" s="21">
        <f>C57*14000</f>
        <v>0</v>
      </c>
      <c r="T57" s="25">
        <f t="shared" si="9"/>
        <v>0</v>
      </c>
    </row>
    <row r="58" spans="1:20" ht="15.75" customHeight="1">
      <c r="A58" s="23"/>
      <c r="B58" s="23" t="s">
        <v>74</v>
      </c>
      <c r="C58" s="24"/>
      <c r="D58" s="24"/>
      <c r="E58" s="24"/>
      <c r="F58" s="24"/>
      <c r="G58" s="24">
        <f t="shared" ref="G58:T58" si="10">SUM(G56:G57)</f>
        <v>0</v>
      </c>
      <c r="H58" s="24">
        <f t="shared" si="10"/>
        <v>0</v>
      </c>
      <c r="I58" s="24">
        <f t="shared" si="10"/>
        <v>0</v>
      </c>
      <c r="J58" s="24">
        <f t="shared" si="10"/>
        <v>0</v>
      </c>
      <c r="K58" s="24">
        <f t="shared" si="10"/>
        <v>0</v>
      </c>
      <c r="L58" s="24">
        <f t="shared" si="10"/>
        <v>0</v>
      </c>
      <c r="M58" s="24">
        <f t="shared" si="10"/>
        <v>0</v>
      </c>
      <c r="N58" s="24">
        <f t="shared" si="10"/>
        <v>0</v>
      </c>
      <c r="O58" s="24">
        <f t="shared" si="10"/>
        <v>0</v>
      </c>
      <c r="P58" s="24">
        <f t="shared" si="10"/>
        <v>0</v>
      </c>
      <c r="Q58" s="24">
        <f t="shared" si="10"/>
        <v>0</v>
      </c>
      <c r="R58" s="24">
        <f t="shared" si="10"/>
        <v>0</v>
      </c>
      <c r="S58" s="24">
        <f t="shared" si="10"/>
        <v>0</v>
      </c>
      <c r="T58" s="24">
        <f t="shared" si="10"/>
        <v>0</v>
      </c>
    </row>
    <row r="59" spans="1:20" ht="15.75" customHeight="1">
      <c r="A59" s="29"/>
      <c r="B59" s="30" t="s">
        <v>90</v>
      </c>
      <c r="C59" s="31"/>
      <c r="D59" s="31"/>
      <c r="E59" s="31"/>
      <c r="F59" s="31"/>
      <c r="G59" s="31">
        <f t="shared" ref="G59:T59" si="11">SUM(G8,G12,G16,G20,G24,G28,G38,G33,G42,G46,G50,G54,G58)</f>
        <v>0</v>
      </c>
      <c r="H59" s="31">
        <f t="shared" si="11"/>
        <v>0</v>
      </c>
      <c r="I59" s="31">
        <f t="shared" si="11"/>
        <v>0</v>
      </c>
      <c r="J59" s="31">
        <f t="shared" si="11"/>
        <v>0</v>
      </c>
      <c r="K59" s="31">
        <f t="shared" si="11"/>
        <v>0</v>
      </c>
      <c r="L59" s="31">
        <f t="shared" si="11"/>
        <v>0</v>
      </c>
      <c r="M59" s="31">
        <f t="shared" si="11"/>
        <v>0</v>
      </c>
      <c r="N59" s="31">
        <f t="shared" si="11"/>
        <v>0</v>
      </c>
      <c r="O59" s="31">
        <f t="shared" si="11"/>
        <v>0</v>
      </c>
      <c r="P59" s="31">
        <f t="shared" si="11"/>
        <v>0</v>
      </c>
      <c r="Q59" s="31">
        <f t="shared" si="11"/>
        <v>0</v>
      </c>
      <c r="R59" s="31">
        <f t="shared" si="11"/>
        <v>0</v>
      </c>
      <c r="S59" s="31">
        <f t="shared" si="11"/>
        <v>0</v>
      </c>
      <c r="T59" s="31">
        <f t="shared" si="11"/>
        <v>0</v>
      </c>
    </row>
    <row r="60" spans="1:20" ht="14.25" customHeight="1"/>
    <row r="61" spans="1:20" ht="14.25" customHeight="1"/>
    <row r="62" spans="1:20" ht="14.25" customHeight="1"/>
    <row r="63" spans="1:20" ht="14.25" customHeight="1"/>
    <row r="64" spans="1:20" ht="14.25" customHeight="1"/>
    <row r="65" ht="14.25" customHeight="1"/>
    <row r="66" ht="14.25" customHeight="1"/>
    <row r="67" ht="14.25" customHeight="1"/>
    <row r="68" ht="14.25" customHeight="1"/>
    <row r="69" ht="14.25" customHeight="1"/>
    <row r="70" ht="14.25" customHeight="1"/>
    <row r="71" ht="14.25" customHeight="1"/>
    <row r="72" ht="14.25" customHeight="1"/>
    <row r="73" ht="14.25" customHeight="1"/>
    <row r="74" ht="14.25" customHeight="1"/>
    <row r="75" ht="14.25" customHeight="1"/>
    <row r="76" ht="14.25" customHeight="1"/>
    <row r="77" ht="14.25" customHeight="1"/>
    <row r="78" ht="14.25" customHeight="1"/>
    <row r="79" ht="14.25" customHeight="1"/>
    <row r="80" ht="14.25" customHeight="1"/>
    <row r="81" ht="14.25" customHeight="1"/>
    <row r="82" ht="14.25" customHeight="1"/>
    <row r="83" ht="14.25" customHeight="1"/>
    <row r="84" ht="14.25" customHeight="1"/>
    <row r="85" ht="14.25" customHeight="1"/>
    <row r="86" ht="14.25" customHeight="1"/>
    <row r="87" ht="14.25" customHeight="1"/>
    <row r="88" ht="14.25" customHeight="1"/>
    <row r="89" ht="14.25" customHeight="1"/>
    <row r="90" ht="14.25" customHeight="1"/>
    <row r="91" ht="14.25" customHeight="1"/>
    <row r="92" ht="14.25" customHeight="1"/>
    <row r="93" ht="14.25" customHeight="1"/>
    <row r="94" ht="14.25" customHeight="1"/>
    <row r="95" ht="14.25" customHeight="1"/>
    <row r="96" ht="14.25" customHeight="1"/>
    <row r="97" ht="14.25" customHeight="1"/>
    <row r="98" ht="14.25" customHeight="1"/>
    <row r="99" ht="14.25" customHeight="1"/>
    <row r="100" ht="14.25" customHeight="1"/>
    <row r="101" ht="14.25" customHeight="1"/>
    <row r="102" ht="14.25" customHeight="1"/>
    <row r="103" ht="14.25" customHeight="1"/>
    <row r="104" ht="14.25" customHeight="1"/>
    <row r="105" ht="14.25" customHeight="1"/>
    <row r="106" ht="14.25" customHeight="1"/>
    <row r="107" ht="14.25" customHeight="1"/>
    <row r="108" ht="14.25" customHeight="1"/>
    <row r="109" ht="14.25" customHeight="1"/>
    <row r="110" ht="14.25" customHeight="1"/>
    <row r="111" ht="14.25" customHeight="1"/>
    <row r="112" ht="14.25" customHeight="1"/>
    <row r="113" ht="14.25" customHeight="1"/>
    <row r="114" ht="14.25" customHeight="1"/>
    <row r="115" ht="14.25" customHeight="1"/>
    <row r="116" ht="14.25" customHeight="1"/>
    <row r="117" ht="14.25" customHeight="1"/>
    <row r="118" ht="14.25" customHeight="1"/>
    <row r="119" ht="14.25" customHeight="1"/>
    <row r="120" ht="14.25" customHeight="1"/>
    <row r="121" ht="14.25" customHeight="1"/>
    <row r="122" ht="14.25" customHeight="1"/>
    <row r="123" ht="14.25" customHeight="1"/>
    <row r="124" ht="14.25" customHeight="1"/>
    <row r="125" ht="14.25" customHeight="1"/>
    <row r="126" ht="14.25" customHeight="1"/>
    <row r="127" ht="14.25" customHeight="1"/>
    <row r="128" ht="14.25" customHeight="1"/>
    <row r="129" ht="14.25" customHeight="1"/>
    <row r="130" ht="14.25" customHeight="1"/>
    <row r="131" ht="14.25" customHeight="1"/>
    <row r="132" ht="14.25" customHeight="1"/>
    <row r="133" ht="14.25" customHeight="1"/>
    <row r="134" ht="14.25" customHeight="1"/>
    <row r="135" ht="14.25" customHeight="1"/>
    <row r="136" ht="14.25" customHeight="1"/>
    <row r="137" ht="14.25" customHeight="1"/>
    <row r="138" ht="14.25" customHeight="1"/>
    <row r="139" ht="14.25" customHeight="1"/>
    <row r="140" ht="14.25" customHeight="1"/>
    <row r="141" ht="14.25" customHeight="1"/>
    <row r="142" ht="14.25" customHeight="1"/>
    <row r="143" ht="14.25" customHeight="1"/>
    <row r="144" ht="14.25" customHeight="1"/>
    <row r="145" ht="14.25" customHeight="1"/>
    <row r="146" ht="14.25" customHeight="1"/>
    <row r="147" ht="14.25" customHeight="1"/>
    <row r="148" ht="14.25" customHeight="1"/>
    <row r="149" ht="14.25" customHeight="1"/>
    <row r="150" ht="14.25" customHeight="1"/>
    <row r="151" ht="14.25" customHeight="1"/>
    <row r="152" ht="14.25" customHeight="1"/>
    <row r="153" ht="14.25" customHeight="1"/>
    <row r="154" ht="14.25" customHeight="1"/>
    <row r="155" ht="14.25" customHeight="1"/>
    <row r="156" ht="14.25" customHeight="1"/>
    <row r="157" ht="14.25" customHeight="1"/>
    <row r="158" ht="14.25" customHeight="1"/>
    <row r="159" ht="14.25" customHeight="1"/>
    <row r="160" ht="14.25" customHeight="1"/>
    <row r="161" ht="14.25" customHeight="1"/>
    <row r="162" ht="14.25" customHeight="1"/>
    <row r="163" ht="14.25" customHeight="1"/>
    <row r="164" ht="14.25" customHeight="1"/>
    <row r="165" ht="14.25" customHeight="1"/>
    <row r="166" ht="14.25" customHeight="1"/>
    <row r="167" ht="14.25" customHeight="1"/>
    <row r="168" ht="14.25" customHeight="1"/>
    <row r="169" ht="14.25" customHeight="1"/>
    <row r="170" ht="14.25" customHeight="1"/>
    <row r="171" ht="14.25" customHeight="1"/>
    <row r="172" ht="14.25" customHeight="1"/>
    <row r="173" ht="14.25" customHeight="1"/>
    <row r="174" ht="14.25" customHeight="1"/>
    <row r="175" ht="14.25" customHeight="1"/>
    <row r="176" ht="14.25" customHeight="1"/>
    <row r="177" ht="14.25" customHeight="1"/>
    <row r="178" ht="14.25" customHeight="1"/>
    <row r="179" ht="14.25" customHeight="1"/>
    <row r="180" ht="14.25" customHeight="1"/>
    <row r="181" ht="14.25" customHeight="1"/>
    <row r="182" ht="14.25" customHeight="1"/>
    <row r="183" ht="14.25" customHeight="1"/>
    <row r="184" ht="14.25" customHeight="1"/>
    <row r="185" ht="14.25" customHeight="1"/>
    <row r="186" ht="14.25" customHeight="1"/>
    <row r="187" ht="14.25" customHeight="1"/>
    <row r="188" ht="14.25" customHeight="1"/>
    <row r="189" ht="14.25" customHeight="1"/>
    <row r="190" ht="14.25" customHeight="1"/>
    <row r="191" ht="14.25" customHeight="1"/>
    <row r="192" ht="14.25" customHeight="1"/>
    <row r="193" ht="14.25" customHeight="1"/>
    <row r="194" ht="14.25" customHeight="1"/>
    <row r="195" ht="14.25" customHeight="1"/>
    <row r="196" ht="14.25" customHeight="1"/>
    <row r="197" ht="14.25" customHeight="1"/>
    <row r="198" ht="14.25" customHeight="1"/>
    <row r="199" ht="14.25" customHeight="1"/>
    <row r="200" ht="14.25" customHeight="1"/>
    <row r="201" ht="14.25" customHeight="1"/>
    <row r="202" ht="14.25" customHeight="1"/>
    <row r="203" ht="14.25" customHeight="1"/>
    <row r="204" ht="14.25" customHeight="1"/>
    <row r="205" ht="14.25" customHeight="1"/>
    <row r="206" ht="14.25" customHeight="1"/>
    <row r="207" ht="14.25" customHeight="1"/>
    <row r="208" ht="14.25" customHeight="1"/>
    <row r="209" ht="14.25" customHeight="1"/>
    <row r="210" ht="14.25" customHeight="1"/>
    <row r="211" ht="14.25" customHeight="1"/>
    <row r="212" ht="14.25" customHeight="1"/>
    <row r="213" ht="14.25" customHeight="1"/>
    <row r="214" ht="14.25" customHeight="1"/>
    <row r="215" ht="14.25" customHeight="1"/>
    <row r="216" ht="14.25" customHeight="1"/>
    <row r="217" ht="14.25" customHeight="1"/>
    <row r="218" ht="14.25" customHeight="1"/>
    <row r="219" ht="14.25" customHeight="1"/>
    <row r="220" ht="14.25" customHeight="1"/>
    <row r="221" ht="14.25" customHeight="1"/>
    <row r="222" ht="14.25" customHeight="1"/>
    <row r="223" ht="14.25" customHeight="1"/>
    <row r="224" ht="14.25" customHeight="1"/>
    <row r="225" ht="14.25" customHeight="1"/>
    <row r="226" ht="14.25" customHeight="1"/>
    <row r="227" ht="14.25" customHeight="1"/>
    <row r="228" ht="14.25" customHeight="1"/>
    <row r="229" ht="14.25" customHeight="1"/>
    <row r="230" ht="14.25" customHeight="1"/>
    <row r="231" ht="14.25" customHeight="1"/>
    <row r="232" ht="14.25" customHeight="1"/>
    <row r="233" ht="14.25" customHeight="1"/>
    <row r="234" ht="14.25" customHeight="1"/>
    <row r="235" ht="14.25" customHeight="1"/>
    <row r="236" ht="14.25" customHeight="1"/>
    <row r="237" ht="14.25" customHeight="1"/>
    <row r="238" ht="14.25" customHeight="1"/>
    <row r="239" ht="14.25" customHeight="1"/>
    <row r="240" ht="14.25" customHeight="1"/>
    <row r="241" ht="14.25" customHeight="1"/>
    <row r="242" ht="14.25" customHeight="1"/>
    <row r="243" ht="14.25" customHeight="1"/>
    <row r="244" ht="14.25" customHeight="1"/>
    <row r="245" ht="14.25" customHeight="1"/>
    <row r="246" ht="14.25" customHeight="1"/>
    <row r="247" ht="14.25" customHeight="1"/>
    <row r="248" ht="14.25" customHeight="1"/>
    <row r="249" ht="14.25" customHeight="1"/>
    <row r="250" ht="14.25" customHeight="1"/>
    <row r="251" ht="14.25" customHeight="1"/>
    <row r="252" ht="14.25" customHeight="1"/>
    <row r="253" ht="14.25" customHeight="1"/>
    <row r="254" ht="14.25" customHeight="1"/>
    <row r="255" ht="14.25" customHeight="1"/>
    <row r="256" ht="14.25" customHeight="1"/>
    <row r="257" ht="14.25" customHeight="1"/>
    <row r="258" ht="14.25" customHeight="1"/>
    <row r="259" ht="14.2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mergeCells count="5">
    <mergeCell ref="A1:T1"/>
    <mergeCell ref="A2:T2"/>
    <mergeCell ref="A3:T3"/>
    <mergeCell ref="B5:D5"/>
    <mergeCell ref="B39:D39"/>
  </mergeCells>
  <pageMargins left="0.7" right="0.7" top="0.75" bottom="0.75" header="0" footer="0"/>
  <pageSetup orientation="landscape"/>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21:A1000"/>
  <sheetViews>
    <sheetView workbookViewId="0"/>
  </sheetViews>
  <sheetFormatPr defaultColWidth="14.40625" defaultRowHeight="15" customHeight="1"/>
  <cols>
    <col min="1" max="26" width="8" customWidth="1"/>
  </cols>
  <sheetData>
    <row r="21" ht="15.75" customHeight="1"/>
    <row r="22" ht="15.75" customHeight="1"/>
    <row r="23" ht="15.75" customHeight="1"/>
    <row r="24" ht="15.75" customHeight="1"/>
    <row r="25" ht="15.75" customHeight="1"/>
    <row r="26" ht="15.75" customHeight="1"/>
    <row r="27" ht="15.75" customHeight="1"/>
    <row r="28" ht="15.75" customHeight="1"/>
    <row r="29" ht="15.75" customHeight="1"/>
    <row r="30" ht="15.75" customHeight="1"/>
    <row r="31" ht="15.75" customHeight="1"/>
    <row r="32" ht="15.75" customHeight="1"/>
    <row r="33" ht="15.75" customHeight="1"/>
    <row r="34" ht="15.75" customHeight="1"/>
    <row r="35" ht="15.75" customHeight="1"/>
    <row r="36" ht="15.75" customHeight="1"/>
    <row r="37" ht="15.75" customHeight="1"/>
    <row r="38" ht="15.75" customHeight="1"/>
    <row r="39" ht="15.75" customHeight="1"/>
    <row r="40" ht="15.75" customHeight="1"/>
    <row r="41" ht="15.75" customHeight="1"/>
    <row r="42" ht="15.75" customHeight="1"/>
    <row r="43" ht="15.75" customHeight="1"/>
    <row r="44" ht="15.75" customHeight="1"/>
    <row r="45" ht="15.75" customHeight="1"/>
    <row r="46" ht="15.75" customHeight="1"/>
    <row r="47" ht="15.75" customHeight="1"/>
    <row r="48" ht="15.75" customHeight="1"/>
    <row r="49" ht="15.75" customHeight="1"/>
    <row r="50" ht="15.75" customHeight="1"/>
    <row r="51" ht="15.75" customHeight="1"/>
    <row r="52" ht="15.75" customHeight="1"/>
    <row r="53" ht="15.75" customHeight="1"/>
    <row r="54" ht="15.75" customHeight="1"/>
    <row r="55" ht="15.75" customHeight="1"/>
    <row r="56" ht="15.75" customHeight="1"/>
    <row r="57" ht="15.75" customHeight="1"/>
    <row r="58" ht="15.75" customHeight="1"/>
    <row r="59" ht="15.75" customHeight="1"/>
    <row r="60" ht="15.75" customHeight="1"/>
    <row r="61" ht="15.75" customHeight="1"/>
    <row r="62" ht="15.75" customHeight="1"/>
    <row r="63" ht="15.75" customHeight="1"/>
    <row r="64" ht="15.75" customHeight="1"/>
    <row r="65" ht="15.75" customHeight="1"/>
    <row r="66" ht="15.75" customHeight="1"/>
    <row r="67" ht="15.75" customHeight="1"/>
    <row r="68" ht="15.75" customHeight="1"/>
    <row r="69" ht="15.75" customHeight="1"/>
    <row r="70" ht="15.75" customHeight="1"/>
    <row r="71" ht="15.75" customHeight="1"/>
    <row r="72" ht="15.75" customHeight="1"/>
    <row r="73" ht="15.75" customHeight="1"/>
    <row r="74" ht="15.75" customHeight="1"/>
    <row r="75" ht="15.75" customHeight="1"/>
    <row r="76" ht="15.75" customHeight="1"/>
    <row r="77" ht="15.75" customHeight="1"/>
    <row r="78" ht="15.75" customHeight="1"/>
    <row r="79" ht="15.75" customHeight="1"/>
    <row r="80" ht="15.75" customHeight="1"/>
    <row r="81" ht="15.75" customHeight="1"/>
    <row r="82" ht="15.75" customHeight="1"/>
    <row r="83" ht="15.75" customHeight="1"/>
    <row r="84" ht="15.75" customHeight="1"/>
    <row r="85" ht="15.75" customHeight="1"/>
    <row r="86" ht="15.75" customHeight="1"/>
    <row r="87" ht="15.75" customHeight="1"/>
    <row r="88" ht="15.75" customHeight="1"/>
    <row r="89" ht="15.75" customHeight="1"/>
    <row r="90" ht="15.75" customHeight="1"/>
    <row r="91" ht="15.75" customHeight="1"/>
    <row r="92" ht="15.75" customHeight="1"/>
    <row r="93" ht="15.75" customHeight="1"/>
    <row r="94" ht="15.75" customHeight="1"/>
    <row r="95" ht="15.75" customHeight="1"/>
    <row r="96" ht="15.75" customHeight="1"/>
    <row r="97" ht="15.75" customHeight="1"/>
    <row r="98" ht="15.75" customHeight="1"/>
    <row r="99" ht="15.75" customHeight="1"/>
    <row r="100" ht="15.75" customHeight="1"/>
    <row r="101" ht="15.75" customHeight="1"/>
    <row r="102" ht="15.75" customHeight="1"/>
    <row r="103" ht="15.75" customHeight="1"/>
    <row r="104" ht="15.75" customHeight="1"/>
    <row r="105" ht="15.75" customHeight="1"/>
    <row r="106" ht="15.75" customHeight="1"/>
    <row r="107" ht="15.75" customHeight="1"/>
    <row r="108" ht="15.75" customHeight="1"/>
    <row r="109" ht="15.75" customHeight="1"/>
    <row r="110" ht="15.75" customHeight="1"/>
    <row r="111" ht="15.75" customHeight="1"/>
    <row r="112" ht="15.75" customHeight="1"/>
    <row r="113" ht="15.75" customHeight="1"/>
    <row r="114" ht="15.75" customHeight="1"/>
    <row r="115" ht="15.75" customHeight="1"/>
    <row r="116" ht="15.75" customHeight="1"/>
    <row r="117" ht="15.75" customHeight="1"/>
    <row r="118" ht="15.75" customHeight="1"/>
    <row r="119" ht="15.75" customHeight="1"/>
    <row r="120" ht="15.75" customHeight="1"/>
    <row r="121" ht="15.75" customHeight="1"/>
    <row r="122" ht="15.75" customHeight="1"/>
    <row r="123" ht="15.75" customHeight="1"/>
    <row r="124" ht="15.75" customHeight="1"/>
    <row r="125" ht="15.75" customHeight="1"/>
    <row r="126" ht="15.75" customHeight="1"/>
    <row r="127" ht="15.75" customHeight="1"/>
    <row r="128" ht="15.75" customHeight="1"/>
    <row r="129" ht="15.75" customHeight="1"/>
    <row r="130" ht="15.75" customHeight="1"/>
    <row r="131" ht="15.75" customHeight="1"/>
    <row r="132" ht="15.75" customHeight="1"/>
    <row r="133" ht="15.75" customHeight="1"/>
    <row r="134" ht="15.75" customHeight="1"/>
    <row r="135" ht="15.75" customHeight="1"/>
    <row r="136" ht="15.75" customHeight="1"/>
    <row r="137" ht="15.75" customHeight="1"/>
    <row r="138" ht="15.75" customHeight="1"/>
    <row r="139" ht="15.75" customHeight="1"/>
    <row r="140" ht="15.75" customHeight="1"/>
    <row r="141" ht="15.75" customHeight="1"/>
    <row r="142" ht="15.75" customHeight="1"/>
    <row r="143" ht="15.75" customHeight="1"/>
    <row r="144" ht="15.75" customHeight="1"/>
    <row r="145" ht="15.75" customHeight="1"/>
    <row r="146" ht="15.75" customHeight="1"/>
    <row r="147" ht="15.75" customHeight="1"/>
    <row r="148" ht="15.75" customHeight="1"/>
    <row r="149" ht="15.75" customHeight="1"/>
    <row r="150" ht="15.75" customHeight="1"/>
    <row r="151" ht="15.75" customHeight="1"/>
    <row r="152" ht="15.75" customHeight="1"/>
    <row r="153" ht="15.75" customHeight="1"/>
    <row r="154" ht="15.75" customHeight="1"/>
    <row r="155" ht="15.75" customHeight="1"/>
    <row r="156" ht="15.75" customHeight="1"/>
    <row r="157" ht="15.75" customHeight="1"/>
    <row r="158" ht="15.75" customHeight="1"/>
    <row r="159" ht="15.75" customHeight="1"/>
    <row r="160" ht="15.75" customHeight="1"/>
    <row r="161" ht="15.75" customHeight="1"/>
    <row r="162" ht="15.75" customHeight="1"/>
    <row r="163" ht="15.75" customHeight="1"/>
    <row r="164" ht="15.75" customHeight="1"/>
    <row r="165" ht="15.75" customHeight="1"/>
    <row r="166" ht="15.75" customHeight="1"/>
    <row r="167" ht="15.75" customHeight="1"/>
    <row r="168" ht="15.75" customHeight="1"/>
    <row r="169" ht="15.75" customHeight="1"/>
    <row r="170" ht="15.75" customHeight="1"/>
    <row r="171" ht="15.75" customHeight="1"/>
    <row r="172" ht="15.75" customHeight="1"/>
    <row r="173" ht="15.75" customHeight="1"/>
    <row r="174" ht="15.75" customHeight="1"/>
    <row r="175" ht="15.75" customHeight="1"/>
    <row r="176" ht="15.75" customHeight="1"/>
    <row r="177" ht="15.75" customHeight="1"/>
    <row r="178" ht="15.75" customHeight="1"/>
    <row r="179" ht="15.75" customHeight="1"/>
    <row r="180" ht="15.75" customHeight="1"/>
    <row r="181" ht="15.75" customHeight="1"/>
    <row r="182" ht="15.75" customHeight="1"/>
    <row r="183" ht="15.75" customHeight="1"/>
    <row r="184" ht="15.75" customHeight="1"/>
    <row r="185" ht="15.75" customHeight="1"/>
    <row r="186" ht="15.75" customHeight="1"/>
    <row r="187" ht="15.75" customHeight="1"/>
    <row r="188" ht="15.75" customHeight="1"/>
    <row r="189" ht="15.75" customHeight="1"/>
    <row r="190" ht="15.75" customHeight="1"/>
    <row r="191" ht="15.75" customHeight="1"/>
    <row r="192" ht="15.75" customHeight="1"/>
    <row r="193" ht="15.75" customHeight="1"/>
    <row r="194" ht="15.75" customHeight="1"/>
    <row r="195" ht="15.75" customHeight="1"/>
    <row r="196" ht="15.75" customHeight="1"/>
    <row r="197" ht="15.75" customHeight="1"/>
    <row r="198" ht="15.75" customHeight="1"/>
    <row r="199" ht="15.75" customHeight="1"/>
    <row r="200" ht="15.75" customHeight="1"/>
    <row r="201" ht="15.75" customHeight="1"/>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pageMargins left="0.7" right="0.7" top="0.75" bottom="0.75" header="0" footer="0"/>
  <pageSetup orientation="landscape"/>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21:A1000"/>
  <sheetViews>
    <sheetView workbookViewId="0"/>
  </sheetViews>
  <sheetFormatPr defaultColWidth="14.40625" defaultRowHeight="15" customHeight="1"/>
  <cols>
    <col min="1" max="26" width="8" customWidth="1"/>
  </cols>
  <sheetData>
    <row r="21" ht="15.75" customHeight="1"/>
    <row r="22" ht="15.75" customHeight="1"/>
    <row r="23" ht="15.75" customHeight="1"/>
    <row r="24" ht="15.75" customHeight="1"/>
    <row r="25" ht="15.75" customHeight="1"/>
    <row r="26" ht="15.75" customHeight="1"/>
    <row r="27" ht="15.75" customHeight="1"/>
    <row r="28" ht="15.75" customHeight="1"/>
    <row r="29" ht="15.75" customHeight="1"/>
    <row r="30" ht="15.75" customHeight="1"/>
    <row r="31" ht="15.75" customHeight="1"/>
    <row r="32" ht="15.75" customHeight="1"/>
    <row r="33" ht="15.75" customHeight="1"/>
    <row r="34" ht="15.75" customHeight="1"/>
    <row r="35" ht="15.75" customHeight="1"/>
    <row r="36" ht="15.75" customHeight="1"/>
    <row r="37" ht="15.75" customHeight="1"/>
    <row r="38" ht="15.75" customHeight="1"/>
    <row r="39" ht="15.75" customHeight="1"/>
    <row r="40" ht="15.75" customHeight="1"/>
    <row r="41" ht="15.75" customHeight="1"/>
    <row r="42" ht="15.75" customHeight="1"/>
    <row r="43" ht="15.75" customHeight="1"/>
    <row r="44" ht="15.75" customHeight="1"/>
    <row r="45" ht="15.75" customHeight="1"/>
    <row r="46" ht="15.75" customHeight="1"/>
    <row r="47" ht="15.75" customHeight="1"/>
    <row r="48" ht="15.75" customHeight="1"/>
    <row r="49" ht="15.75" customHeight="1"/>
    <row r="50" ht="15.75" customHeight="1"/>
    <row r="51" ht="15.75" customHeight="1"/>
    <row r="52" ht="15.75" customHeight="1"/>
    <row r="53" ht="15.75" customHeight="1"/>
    <row r="54" ht="15.75" customHeight="1"/>
    <row r="55" ht="15.75" customHeight="1"/>
    <row r="56" ht="15.75" customHeight="1"/>
    <row r="57" ht="15.75" customHeight="1"/>
    <row r="58" ht="15.75" customHeight="1"/>
    <row r="59" ht="15.75" customHeight="1"/>
    <row r="60" ht="15.75" customHeight="1"/>
    <row r="61" ht="15.75" customHeight="1"/>
    <row r="62" ht="15.75" customHeight="1"/>
    <row r="63" ht="15.75" customHeight="1"/>
    <row r="64" ht="15.75" customHeight="1"/>
    <row r="65" ht="15.75" customHeight="1"/>
    <row r="66" ht="15.75" customHeight="1"/>
    <row r="67" ht="15.75" customHeight="1"/>
    <row r="68" ht="15.75" customHeight="1"/>
    <row r="69" ht="15.75" customHeight="1"/>
    <row r="70" ht="15.75" customHeight="1"/>
    <row r="71" ht="15.75" customHeight="1"/>
    <row r="72" ht="15.75" customHeight="1"/>
    <row r="73" ht="15.75" customHeight="1"/>
    <row r="74" ht="15.75" customHeight="1"/>
    <row r="75" ht="15.75" customHeight="1"/>
    <row r="76" ht="15.75" customHeight="1"/>
    <row r="77" ht="15.75" customHeight="1"/>
    <row r="78" ht="15.75" customHeight="1"/>
    <row r="79" ht="15.75" customHeight="1"/>
    <row r="80" ht="15.75" customHeight="1"/>
    <row r="81" ht="15.75" customHeight="1"/>
    <row r="82" ht="15.75" customHeight="1"/>
    <row r="83" ht="15.75" customHeight="1"/>
    <row r="84" ht="15.75" customHeight="1"/>
    <row r="85" ht="15.75" customHeight="1"/>
    <row r="86" ht="15.75" customHeight="1"/>
    <row r="87" ht="15.75" customHeight="1"/>
    <row r="88" ht="15.75" customHeight="1"/>
    <row r="89" ht="15.75" customHeight="1"/>
    <row r="90" ht="15.75" customHeight="1"/>
    <row r="91" ht="15.75" customHeight="1"/>
    <row r="92" ht="15.75" customHeight="1"/>
    <row r="93" ht="15.75" customHeight="1"/>
    <row r="94" ht="15.75" customHeight="1"/>
    <row r="95" ht="15.75" customHeight="1"/>
    <row r="96" ht="15.75" customHeight="1"/>
    <row r="97" ht="15.75" customHeight="1"/>
    <row r="98" ht="15.75" customHeight="1"/>
    <row r="99" ht="15.75" customHeight="1"/>
    <row r="100" ht="15.75" customHeight="1"/>
    <row r="101" ht="15.75" customHeight="1"/>
    <row r="102" ht="15.75" customHeight="1"/>
    <row r="103" ht="15.75" customHeight="1"/>
    <row r="104" ht="15.75" customHeight="1"/>
    <row r="105" ht="15.75" customHeight="1"/>
    <row r="106" ht="15.75" customHeight="1"/>
    <row r="107" ht="15.75" customHeight="1"/>
    <row r="108" ht="15.75" customHeight="1"/>
    <row r="109" ht="15.75" customHeight="1"/>
    <row r="110" ht="15.75" customHeight="1"/>
    <row r="111" ht="15.75" customHeight="1"/>
    <row r="112" ht="15.75" customHeight="1"/>
    <row r="113" ht="15.75" customHeight="1"/>
    <row r="114" ht="15.75" customHeight="1"/>
    <row r="115" ht="15.75" customHeight="1"/>
    <row r="116" ht="15.75" customHeight="1"/>
    <row r="117" ht="15.75" customHeight="1"/>
    <row r="118" ht="15.75" customHeight="1"/>
    <row r="119" ht="15.75" customHeight="1"/>
    <row r="120" ht="15.75" customHeight="1"/>
    <row r="121" ht="15.75" customHeight="1"/>
    <row r="122" ht="15.75" customHeight="1"/>
    <row r="123" ht="15.75" customHeight="1"/>
    <row r="124" ht="15.75" customHeight="1"/>
    <row r="125" ht="15.75" customHeight="1"/>
    <row r="126" ht="15.75" customHeight="1"/>
    <row r="127" ht="15.75" customHeight="1"/>
    <row r="128" ht="15.75" customHeight="1"/>
    <row r="129" ht="15.75" customHeight="1"/>
    <row r="130" ht="15.75" customHeight="1"/>
    <row r="131" ht="15.75" customHeight="1"/>
    <row r="132" ht="15.75" customHeight="1"/>
    <row r="133" ht="15.75" customHeight="1"/>
    <row r="134" ht="15.75" customHeight="1"/>
    <row r="135" ht="15.75" customHeight="1"/>
    <row r="136" ht="15.75" customHeight="1"/>
    <row r="137" ht="15.75" customHeight="1"/>
    <row r="138" ht="15.75" customHeight="1"/>
    <row r="139" ht="15.75" customHeight="1"/>
    <row r="140" ht="15.75" customHeight="1"/>
    <row r="141" ht="15.75" customHeight="1"/>
    <row r="142" ht="15.75" customHeight="1"/>
    <row r="143" ht="15.75" customHeight="1"/>
    <row r="144" ht="15.75" customHeight="1"/>
    <row r="145" ht="15.75" customHeight="1"/>
    <row r="146" ht="15.75" customHeight="1"/>
    <row r="147" ht="15.75" customHeight="1"/>
    <row r="148" ht="15.75" customHeight="1"/>
    <row r="149" ht="15.75" customHeight="1"/>
    <row r="150" ht="15.75" customHeight="1"/>
    <row r="151" ht="15.75" customHeight="1"/>
    <row r="152" ht="15.75" customHeight="1"/>
    <row r="153" ht="15.75" customHeight="1"/>
    <row r="154" ht="15.75" customHeight="1"/>
    <row r="155" ht="15.75" customHeight="1"/>
    <row r="156" ht="15.75" customHeight="1"/>
    <row r="157" ht="15.75" customHeight="1"/>
    <row r="158" ht="15.75" customHeight="1"/>
    <row r="159" ht="15.75" customHeight="1"/>
    <row r="160" ht="15.75" customHeight="1"/>
    <row r="161" ht="15.75" customHeight="1"/>
    <row r="162" ht="15.75" customHeight="1"/>
    <row r="163" ht="15.75" customHeight="1"/>
    <row r="164" ht="15.75" customHeight="1"/>
    <row r="165" ht="15.75" customHeight="1"/>
    <row r="166" ht="15.75" customHeight="1"/>
    <row r="167" ht="15.75" customHeight="1"/>
    <row r="168" ht="15.75" customHeight="1"/>
    <row r="169" ht="15.75" customHeight="1"/>
    <row r="170" ht="15.75" customHeight="1"/>
    <row r="171" ht="15.75" customHeight="1"/>
    <row r="172" ht="15.75" customHeight="1"/>
    <row r="173" ht="15.75" customHeight="1"/>
    <row r="174" ht="15.75" customHeight="1"/>
    <row r="175" ht="15.75" customHeight="1"/>
    <row r="176" ht="15.75" customHeight="1"/>
    <row r="177" ht="15.75" customHeight="1"/>
    <row r="178" ht="15.75" customHeight="1"/>
    <row r="179" ht="15.75" customHeight="1"/>
    <row r="180" ht="15.75" customHeight="1"/>
    <row r="181" ht="15.75" customHeight="1"/>
    <row r="182" ht="15.75" customHeight="1"/>
    <row r="183" ht="15.75" customHeight="1"/>
    <row r="184" ht="15.75" customHeight="1"/>
    <row r="185" ht="15.75" customHeight="1"/>
    <row r="186" ht="15.75" customHeight="1"/>
    <row r="187" ht="15.75" customHeight="1"/>
    <row r="188" ht="15.75" customHeight="1"/>
    <row r="189" ht="15.75" customHeight="1"/>
    <row r="190" ht="15.75" customHeight="1"/>
    <row r="191" ht="15.75" customHeight="1"/>
    <row r="192" ht="15.75" customHeight="1"/>
    <row r="193" ht="15.75" customHeight="1"/>
    <row r="194" ht="15.75" customHeight="1"/>
    <row r="195" ht="15.75" customHeight="1"/>
    <row r="196" ht="15.75" customHeight="1"/>
    <row r="197" ht="15.75" customHeight="1"/>
    <row r="198" ht="15.75" customHeight="1"/>
    <row r="199" ht="15.75" customHeight="1"/>
    <row r="200" ht="15.75" customHeight="1"/>
    <row r="201" ht="15.75" customHeight="1"/>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pageMargins left="0.7" right="0.7" top="0.75" bottom="0.75" header="0" footer="0"/>
  <pageSetup orientation="landscape"/>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B1000"/>
  <sheetViews>
    <sheetView workbookViewId="0"/>
  </sheetViews>
  <sheetFormatPr defaultColWidth="14.40625" defaultRowHeight="15" customHeight="1"/>
  <cols>
    <col min="1" max="1" width="69.26953125" customWidth="1"/>
    <col min="2" max="2" width="20.54296875" customWidth="1"/>
    <col min="3" max="26" width="8" customWidth="1"/>
  </cols>
  <sheetData>
    <row r="1" spans="1:2" ht="22.5" customHeight="1">
      <c r="A1" s="32" t="s">
        <v>49</v>
      </c>
      <c r="B1" s="33"/>
    </row>
    <row r="2" spans="1:2" ht="22.5" customHeight="1">
      <c r="A2" s="32" t="s">
        <v>91</v>
      </c>
      <c r="B2" s="33"/>
    </row>
    <row r="3" spans="1:2" ht="49.5" customHeight="1">
      <c r="A3" s="34" t="s">
        <v>52</v>
      </c>
      <c r="B3" s="35" t="s">
        <v>92</v>
      </c>
    </row>
    <row r="4" spans="1:2" ht="15.75" customHeight="1">
      <c r="A4" s="36" t="s">
        <v>71</v>
      </c>
      <c r="B4" s="37">
        <v>200000000</v>
      </c>
    </row>
    <row r="5" spans="1:2" ht="15.75" customHeight="1">
      <c r="A5" s="36" t="s">
        <v>93</v>
      </c>
      <c r="B5" s="37"/>
    </row>
    <row r="6" spans="1:2" ht="15.75" customHeight="1">
      <c r="A6" s="36" t="s">
        <v>94</v>
      </c>
      <c r="B6" s="37"/>
    </row>
    <row r="7" spans="1:2" ht="15.75" customHeight="1">
      <c r="A7" s="36" t="s">
        <v>95</v>
      </c>
      <c r="B7" s="37"/>
    </row>
    <row r="8" spans="1:2" ht="15.75" customHeight="1">
      <c r="A8" s="36" t="s">
        <v>96</v>
      </c>
      <c r="B8" s="37"/>
    </row>
    <row r="9" spans="1:2" ht="15.75" customHeight="1">
      <c r="A9" s="36" t="s">
        <v>97</v>
      </c>
      <c r="B9" s="37"/>
    </row>
    <row r="10" spans="1:2" ht="15.75" customHeight="1">
      <c r="A10" s="36" t="s">
        <v>98</v>
      </c>
      <c r="B10" s="37"/>
    </row>
    <row r="11" spans="1:2" ht="19.5" customHeight="1">
      <c r="A11" s="36" t="s">
        <v>99</v>
      </c>
      <c r="B11" s="37"/>
    </row>
    <row r="12" spans="1:2" ht="15.75" customHeight="1">
      <c r="A12" s="36" t="s">
        <v>79</v>
      </c>
      <c r="B12" s="37"/>
    </row>
    <row r="13" spans="1:2" ht="15.75" customHeight="1">
      <c r="A13" s="36" t="s">
        <v>100</v>
      </c>
      <c r="B13" s="37"/>
    </row>
    <row r="14" spans="1:2" ht="15.75" customHeight="1">
      <c r="A14" s="36" t="s">
        <v>80</v>
      </c>
      <c r="B14" s="37"/>
    </row>
    <row r="15" spans="1:2" ht="15.75" customHeight="1">
      <c r="A15" s="36" t="s">
        <v>101</v>
      </c>
      <c r="B15" s="37"/>
    </row>
    <row r="16" spans="1:2" ht="15.75" customHeight="1">
      <c r="A16" s="36" t="s">
        <v>102</v>
      </c>
      <c r="B16" s="37"/>
    </row>
    <row r="17" spans="1:2" ht="15.75" customHeight="1">
      <c r="A17" s="36" t="s">
        <v>103</v>
      </c>
      <c r="B17" s="37"/>
    </row>
    <row r="18" spans="1:2" ht="15.75" customHeight="1">
      <c r="A18" s="36" t="s">
        <v>104</v>
      </c>
      <c r="B18" s="37"/>
    </row>
    <row r="19" spans="1:2" ht="15.75" customHeight="1">
      <c r="A19" s="36" t="s">
        <v>87</v>
      </c>
      <c r="B19" s="37"/>
    </row>
    <row r="20" spans="1:2" ht="15.75" customHeight="1">
      <c r="A20" s="36" t="s">
        <v>88</v>
      </c>
      <c r="B20" s="37"/>
    </row>
    <row r="21" spans="1:2" ht="15.75" customHeight="1">
      <c r="A21" s="36" t="s">
        <v>105</v>
      </c>
      <c r="B21" s="37"/>
    </row>
    <row r="22" spans="1:2" ht="17.25" customHeight="1">
      <c r="A22" s="33" t="s">
        <v>106</v>
      </c>
      <c r="B22" s="38"/>
    </row>
    <row r="23" spans="1:2" ht="15.75" customHeight="1">
      <c r="B23" s="39"/>
    </row>
    <row r="24" spans="1:2" ht="15.75" customHeight="1">
      <c r="B24" s="39"/>
    </row>
    <row r="25" spans="1:2" ht="15.75" customHeight="1">
      <c r="B25" s="39"/>
    </row>
    <row r="26" spans="1:2" ht="15.75" customHeight="1">
      <c r="B26" s="39"/>
    </row>
    <row r="27" spans="1:2" ht="15.75" customHeight="1">
      <c r="B27" s="39"/>
    </row>
    <row r="28" spans="1:2" ht="15.75" customHeight="1">
      <c r="B28" s="39"/>
    </row>
    <row r="29" spans="1:2" ht="15.75" customHeight="1">
      <c r="B29" s="39"/>
    </row>
    <row r="30" spans="1:2" ht="15.75" customHeight="1">
      <c r="B30" s="39"/>
    </row>
    <row r="31" spans="1:2" ht="15.75" customHeight="1">
      <c r="B31" s="39"/>
    </row>
    <row r="32" spans="1:2" ht="15.75" customHeight="1">
      <c r="B32" s="39"/>
    </row>
    <row r="33" spans="2:2" ht="15.75" customHeight="1">
      <c r="B33" s="39"/>
    </row>
    <row r="34" spans="2:2" ht="15.75" customHeight="1">
      <c r="B34" s="39"/>
    </row>
    <row r="35" spans="2:2" ht="15.75" customHeight="1">
      <c r="B35" s="39"/>
    </row>
    <row r="36" spans="2:2" ht="15.75" customHeight="1">
      <c r="B36" s="39"/>
    </row>
    <row r="37" spans="2:2" ht="15.75" customHeight="1">
      <c r="B37" s="39"/>
    </row>
    <row r="38" spans="2:2" ht="15.75" customHeight="1">
      <c r="B38" s="39"/>
    </row>
    <row r="39" spans="2:2" ht="15.75" customHeight="1">
      <c r="B39" s="39"/>
    </row>
    <row r="40" spans="2:2" ht="15.75" customHeight="1">
      <c r="B40" s="39"/>
    </row>
    <row r="41" spans="2:2" ht="15.75" customHeight="1">
      <c r="B41" s="39"/>
    </row>
    <row r="42" spans="2:2" ht="15.75" customHeight="1">
      <c r="B42" s="39"/>
    </row>
    <row r="43" spans="2:2" ht="15.75" customHeight="1">
      <c r="B43" s="39"/>
    </row>
    <row r="44" spans="2:2" ht="15.75" customHeight="1">
      <c r="B44" s="39"/>
    </row>
    <row r="45" spans="2:2" ht="15.75" customHeight="1">
      <c r="B45" s="39"/>
    </row>
    <row r="46" spans="2:2" ht="15.75" customHeight="1">
      <c r="B46" s="39"/>
    </row>
    <row r="47" spans="2:2" ht="15.75" customHeight="1">
      <c r="B47" s="39"/>
    </row>
    <row r="48" spans="2:2" ht="15.75" customHeight="1">
      <c r="B48" s="39"/>
    </row>
    <row r="49" spans="2:2" ht="15.75" customHeight="1">
      <c r="B49" s="39"/>
    </row>
    <row r="50" spans="2:2" ht="15.75" customHeight="1">
      <c r="B50" s="39"/>
    </row>
    <row r="51" spans="2:2" ht="15.75" customHeight="1">
      <c r="B51" s="39"/>
    </row>
    <row r="52" spans="2:2" ht="15.75" customHeight="1">
      <c r="B52" s="39"/>
    </row>
    <row r="53" spans="2:2" ht="15.75" customHeight="1">
      <c r="B53" s="39"/>
    </row>
    <row r="54" spans="2:2" ht="15.75" customHeight="1">
      <c r="B54" s="39"/>
    </row>
    <row r="55" spans="2:2" ht="15.75" customHeight="1">
      <c r="B55" s="39"/>
    </row>
    <row r="56" spans="2:2" ht="15.75" customHeight="1">
      <c r="B56" s="39"/>
    </row>
    <row r="57" spans="2:2" ht="15.75" customHeight="1">
      <c r="B57" s="39"/>
    </row>
    <row r="58" spans="2:2" ht="15.75" customHeight="1">
      <c r="B58" s="39"/>
    </row>
    <row r="59" spans="2:2" ht="15.75" customHeight="1">
      <c r="B59" s="39"/>
    </row>
    <row r="60" spans="2:2" ht="15.75" customHeight="1">
      <c r="B60" s="39"/>
    </row>
    <row r="61" spans="2:2" ht="15.75" customHeight="1">
      <c r="B61" s="39"/>
    </row>
    <row r="62" spans="2:2" ht="15.75" customHeight="1">
      <c r="B62" s="39"/>
    </row>
    <row r="63" spans="2:2" ht="15.75" customHeight="1">
      <c r="B63" s="39"/>
    </row>
    <row r="64" spans="2:2" ht="15.75" customHeight="1">
      <c r="B64" s="39"/>
    </row>
    <row r="65" spans="2:2" ht="15.75" customHeight="1">
      <c r="B65" s="39"/>
    </row>
    <row r="66" spans="2:2" ht="15.75" customHeight="1">
      <c r="B66" s="39"/>
    </row>
    <row r="67" spans="2:2" ht="15.75" customHeight="1">
      <c r="B67" s="39"/>
    </row>
    <row r="68" spans="2:2" ht="15.75" customHeight="1">
      <c r="B68" s="39"/>
    </row>
    <row r="69" spans="2:2" ht="15.75" customHeight="1">
      <c r="B69" s="39"/>
    </row>
    <row r="70" spans="2:2" ht="15.75" customHeight="1">
      <c r="B70" s="39"/>
    </row>
    <row r="71" spans="2:2" ht="15.75" customHeight="1">
      <c r="B71" s="39"/>
    </row>
    <row r="72" spans="2:2" ht="15.75" customHeight="1">
      <c r="B72" s="39"/>
    </row>
    <row r="73" spans="2:2" ht="15.75" customHeight="1">
      <c r="B73" s="39"/>
    </row>
    <row r="74" spans="2:2" ht="15.75" customHeight="1">
      <c r="B74" s="39"/>
    </row>
    <row r="75" spans="2:2" ht="15.75" customHeight="1">
      <c r="B75" s="39"/>
    </row>
    <row r="76" spans="2:2" ht="15.75" customHeight="1">
      <c r="B76" s="39"/>
    </row>
    <row r="77" spans="2:2" ht="15.75" customHeight="1">
      <c r="B77" s="39"/>
    </row>
    <row r="78" spans="2:2" ht="15.75" customHeight="1">
      <c r="B78" s="39"/>
    </row>
    <row r="79" spans="2:2" ht="15.75" customHeight="1">
      <c r="B79" s="39"/>
    </row>
    <row r="80" spans="2:2" ht="15.75" customHeight="1">
      <c r="B80" s="39"/>
    </row>
    <row r="81" spans="2:2" ht="15.75" customHeight="1">
      <c r="B81" s="39"/>
    </row>
    <row r="82" spans="2:2" ht="15.75" customHeight="1">
      <c r="B82" s="39"/>
    </row>
    <row r="83" spans="2:2" ht="15.75" customHeight="1">
      <c r="B83" s="39"/>
    </row>
    <row r="84" spans="2:2" ht="15.75" customHeight="1">
      <c r="B84" s="39"/>
    </row>
    <row r="85" spans="2:2" ht="15.75" customHeight="1">
      <c r="B85" s="39"/>
    </row>
    <row r="86" spans="2:2" ht="15.75" customHeight="1">
      <c r="B86" s="39"/>
    </row>
    <row r="87" spans="2:2" ht="15.75" customHeight="1">
      <c r="B87" s="39"/>
    </row>
    <row r="88" spans="2:2" ht="15.75" customHeight="1">
      <c r="B88" s="39"/>
    </row>
    <row r="89" spans="2:2" ht="15.75" customHeight="1">
      <c r="B89" s="39"/>
    </row>
    <row r="90" spans="2:2" ht="15.75" customHeight="1">
      <c r="B90" s="39"/>
    </row>
    <row r="91" spans="2:2" ht="15.75" customHeight="1">
      <c r="B91" s="39"/>
    </row>
    <row r="92" spans="2:2" ht="15.75" customHeight="1">
      <c r="B92" s="39"/>
    </row>
    <row r="93" spans="2:2" ht="15.75" customHeight="1">
      <c r="B93" s="39"/>
    </row>
    <row r="94" spans="2:2" ht="15.75" customHeight="1">
      <c r="B94" s="39"/>
    </row>
    <row r="95" spans="2:2" ht="15.75" customHeight="1">
      <c r="B95" s="39"/>
    </row>
    <row r="96" spans="2:2" ht="15.75" customHeight="1">
      <c r="B96" s="39"/>
    </row>
    <row r="97" spans="2:2" ht="15.75" customHeight="1">
      <c r="B97" s="39"/>
    </row>
    <row r="98" spans="2:2" ht="15.75" customHeight="1">
      <c r="B98" s="39"/>
    </row>
    <row r="99" spans="2:2" ht="15.75" customHeight="1">
      <c r="B99" s="39"/>
    </row>
    <row r="100" spans="2:2" ht="15.75" customHeight="1">
      <c r="B100" s="39"/>
    </row>
    <row r="101" spans="2:2" ht="15.75" customHeight="1">
      <c r="B101" s="39"/>
    </row>
    <row r="102" spans="2:2" ht="15.75" customHeight="1">
      <c r="B102" s="39"/>
    </row>
    <row r="103" spans="2:2" ht="15.75" customHeight="1">
      <c r="B103" s="39"/>
    </row>
    <row r="104" spans="2:2" ht="15.75" customHeight="1">
      <c r="B104" s="39"/>
    </row>
    <row r="105" spans="2:2" ht="15.75" customHeight="1">
      <c r="B105" s="39"/>
    </row>
    <row r="106" spans="2:2" ht="15.75" customHeight="1">
      <c r="B106" s="39"/>
    </row>
    <row r="107" spans="2:2" ht="15.75" customHeight="1">
      <c r="B107" s="39"/>
    </row>
    <row r="108" spans="2:2" ht="15.75" customHeight="1">
      <c r="B108" s="39"/>
    </row>
    <row r="109" spans="2:2" ht="15.75" customHeight="1">
      <c r="B109" s="39"/>
    </row>
    <row r="110" spans="2:2" ht="15.75" customHeight="1">
      <c r="B110" s="39"/>
    </row>
    <row r="111" spans="2:2" ht="15.75" customHeight="1">
      <c r="B111" s="39"/>
    </row>
    <row r="112" spans="2:2" ht="15.75" customHeight="1">
      <c r="B112" s="39"/>
    </row>
    <row r="113" spans="2:2" ht="15.75" customHeight="1">
      <c r="B113" s="39"/>
    </row>
    <row r="114" spans="2:2" ht="15.75" customHeight="1">
      <c r="B114" s="39"/>
    </row>
    <row r="115" spans="2:2" ht="15.75" customHeight="1">
      <c r="B115" s="39"/>
    </row>
    <row r="116" spans="2:2" ht="15.75" customHeight="1">
      <c r="B116" s="39"/>
    </row>
    <row r="117" spans="2:2" ht="15.75" customHeight="1">
      <c r="B117" s="39"/>
    </row>
    <row r="118" spans="2:2" ht="15.75" customHeight="1">
      <c r="B118" s="39"/>
    </row>
    <row r="119" spans="2:2" ht="15.75" customHeight="1">
      <c r="B119" s="39"/>
    </row>
    <row r="120" spans="2:2" ht="15.75" customHeight="1">
      <c r="B120" s="39"/>
    </row>
    <row r="121" spans="2:2" ht="15.75" customHeight="1">
      <c r="B121" s="39"/>
    </row>
    <row r="122" spans="2:2" ht="15.75" customHeight="1">
      <c r="B122" s="39"/>
    </row>
    <row r="123" spans="2:2" ht="15.75" customHeight="1">
      <c r="B123" s="39"/>
    </row>
    <row r="124" spans="2:2" ht="15.75" customHeight="1">
      <c r="B124" s="39"/>
    </row>
    <row r="125" spans="2:2" ht="15.75" customHeight="1">
      <c r="B125" s="39"/>
    </row>
    <row r="126" spans="2:2" ht="15.75" customHeight="1">
      <c r="B126" s="39"/>
    </row>
    <row r="127" spans="2:2" ht="15.75" customHeight="1">
      <c r="B127" s="39"/>
    </row>
    <row r="128" spans="2:2" ht="15.75" customHeight="1">
      <c r="B128" s="39"/>
    </row>
    <row r="129" spans="2:2" ht="15.75" customHeight="1">
      <c r="B129" s="39"/>
    </row>
    <row r="130" spans="2:2" ht="15.75" customHeight="1">
      <c r="B130" s="39"/>
    </row>
    <row r="131" spans="2:2" ht="15.75" customHeight="1">
      <c r="B131" s="39"/>
    </row>
    <row r="132" spans="2:2" ht="15.75" customHeight="1">
      <c r="B132" s="39"/>
    </row>
    <row r="133" spans="2:2" ht="15.75" customHeight="1">
      <c r="B133" s="39"/>
    </row>
    <row r="134" spans="2:2" ht="15.75" customHeight="1">
      <c r="B134" s="39"/>
    </row>
    <row r="135" spans="2:2" ht="15.75" customHeight="1">
      <c r="B135" s="39"/>
    </row>
    <row r="136" spans="2:2" ht="15.75" customHeight="1">
      <c r="B136" s="39"/>
    </row>
    <row r="137" spans="2:2" ht="15.75" customHeight="1">
      <c r="B137" s="39"/>
    </row>
    <row r="138" spans="2:2" ht="15.75" customHeight="1">
      <c r="B138" s="39"/>
    </row>
    <row r="139" spans="2:2" ht="15.75" customHeight="1">
      <c r="B139" s="39"/>
    </row>
    <row r="140" spans="2:2" ht="15.75" customHeight="1">
      <c r="B140" s="39"/>
    </row>
    <row r="141" spans="2:2" ht="15.75" customHeight="1">
      <c r="B141" s="39"/>
    </row>
    <row r="142" spans="2:2" ht="15.75" customHeight="1">
      <c r="B142" s="39"/>
    </row>
    <row r="143" spans="2:2" ht="15.75" customHeight="1">
      <c r="B143" s="39"/>
    </row>
    <row r="144" spans="2:2" ht="15.75" customHeight="1">
      <c r="B144" s="39"/>
    </row>
    <row r="145" spans="2:2" ht="15.75" customHeight="1">
      <c r="B145" s="39"/>
    </row>
    <row r="146" spans="2:2" ht="15.75" customHeight="1">
      <c r="B146" s="39"/>
    </row>
    <row r="147" spans="2:2" ht="15.75" customHeight="1">
      <c r="B147" s="39"/>
    </row>
    <row r="148" spans="2:2" ht="15.75" customHeight="1">
      <c r="B148" s="39"/>
    </row>
    <row r="149" spans="2:2" ht="15.75" customHeight="1">
      <c r="B149" s="39"/>
    </row>
    <row r="150" spans="2:2" ht="15.75" customHeight="1">
      <c r="B150" s="39"/>
    </row>
    <row r="151" spans="2:2" ht="15.75" customHeight="1">
      <c r="B151" s="39"/>
    </row>
    <row r="152" spans="2:2" ht="15.75" customHeight="1">
      <c r="B152" s="39"/>
    </row>
    <row r="153" spans="2:2" ht="15.75" customHeight="1">
      <c r="B153" s="39"/>
    </row>
    <row r="154" spans="2:2" ht="15.75" customHeight="1">
      <c r="B154" s="39"/>
    </row>
    <row r="155" spans="2:2" ht="15.75" customHeight="1">
      <c r="B155" s="39"/>
    </row>
    <row r="156" spans="2:2" ht="15.75" customHeight="1">
      <c r="B156" s="39"/>
    </row>
    <row r="157" spans="2:2" ht="15.75" customHeight="1">
      <c r="B157" s="39"/>
    </row>
    <row r="158" spans="2:2" ht="15.75" customHeight="1">
      <c r="B158" s="39"/>
    </row>
    <row r="159" spans="2:2" ht="15.75" customHeight="1">
      <c r="B159" s="39"/>
    </row>
    <row r="160" spans="2:2" ht="15.75" customHeight="1">
      <c r="B160" s="39"/>
    </row>
    <row r="161" spans="2:2" ht="15.75" customHeight="1">
      <c r="B161" s="39"/>
    </row>
    <row r="162" spans="2:2" ht="15.75" customHeight="1">
      <c r="B162" s="39"/>
    </row>
    <row r="163" spans="2:2" ht="15.75" customHeight="1">
      <c r="B163" s="39"/>
    </row>
    <row r="164" spans="2:2" ht="15.75" customHeight="1">
      <c r="B164" s="39"/>
    </row>
    <row r="165" spans="2:2" ht="15.75" customHeight="1">
      <c r="B165" s="39"/>
    </row>
    <row r="166" spans="2:2" ht="15.75" customHeight="1">
      <c r="B166" s="39"/>
    </row>
    <row r="167" spans="2:2" ht="15.75" customHeight="1">
      <c r="B167" s="39"/>
    </row>
    <row r="168" spans="2:2" ht="15.75" customHeight="1">
      <c r="B168" s="39"/>
    </row>
    <row r="169" spans="2:2" ht="15.75" customHeight="1">
      <c r="B169" s="39"/>
    </row>
    <row r="170" spans="2:2" ht="15.75" customHeight="1">
      <c r="B170" s="39"/>
    </row>
    <row r="171" spans="2:2" ht="15.75" customHeight="1">
      <c r="B171" s="39"/>
    </row>
    <row r="172" spans="2:2" ht="15.75" customHeight="1">
      <c r="B172" s="39"/>
    </row>
    <row r="173" spans="2:2" ht="15.75" customHeight="1">
      <c r="B173" s="39"/>
    </row>
    <row r="174" spans="2:2" ht="15.75" customHeight="1">
      <c r="B174" s="39"/>
    </row>
    <row r="175" spans="2:2" ht="15.75" customHeight="1">
      <c r="B175" s="39"/>
    </row>
    <row r="176" spans="2:2" ht="15.75" customHeight="1">
      <c r="B176" s="39"/>
    </row>
    <row r="177" spans="2:2" ht="15.75" customHeight="1">
      <c r="B177" s="39"/>
    </row>
    <row r="178" spans="2:2" ht="15.75" customHeight="1">
      <c r="B178" s="39"/>
    </row>
    <row r="179" spans="2:2" ht="15.75" customHeight="1">
      <c r="B179" s="39"/>
    </row>
    <row r="180" spans="2:2" ht="15.75" customHeight="1">
      <c r="B180" s="39"/>
    </row>
    <row r="181" spans="2:2" ht="15.75" customHeight="1">
      <c r="B181" s="39"/>
    </row>
    <row r="182" spans="2:2" ht="15.75" customHeight="1">
      <c r="B182" s="39"/>
    </row>
    <row r="183" spans="2:2" ht="15.75" customHeight="1">
      <c r="B183" s="39"/>
    </row>
    <row r="184" spans="2:2" ht="15.75" customHeight="1">
      <c r="B184" s="39"/>
    </row>
    <row r="185" spans="2:2" ht="15.75" customHeight="1">
      <c r="B185" s="39"/>
    </row>
    <row r="186" spans="2:2" ht="15.75" customHeight="1">
      <c r="B186" s="39"/>
    </row>
    <row r="187" spans="2:2" ht="15.75" customHeight="1">
      <c r="B187" s="39"/>
    </row>
    <row r="188" spans="2:2" ht="15.75" customHeight="1">
      <c r="B188" s="39"/>
    </row>
    <row r="189" spans="2:2" ht="15.75" customHeight="1">
      <c r="B189" s="39"/>
    </row>
    <row r="190" spans="2:2" ht="15.75" customHeight="1">
      <c r="B190" s="39"/>
    </row>
    <row r="191" spans="2:2" ht="15.75" customHeight="1">
      <c r="B191" s="39"/>
    </row>
    <row r="192" spans="2:2" ht="15.75" customHeight="1">
      <c r="B192" s="39"/>
    </row>
    <row r="193" spans="2:2" ht="15.75" customHeight="1">
      <c r="B193" s="39"/>
    </row>
    <row r="194" spans="2:2" ht="15.75" customHeight="1">
      <c r="B194" s="39"/>
    </row>
    <row r="195" spans="2:2" ht="15.75" customHeight="1">
      <c r="B195" s="39"/>
    </row>
    <row r="196" spans="2:2" ht="15.75" customHeight="1">
      <c r="B196" s="39"/>
    </row>
    <row r="197" spans="2:2" ht="15.75" customHeight="1">
      <c r="B197" s="39"/>
    </row>
    <row r="198" spans="2:2" ht="15.75" customHeight="1">
      <c r="B198" s="39"/>
    </row>
    <row r="199" spans="2:2" ht="15.75" customHeight="1">
      <c r="B199" s="39"/>
    </row>
    <row r="200" spans="2:2" ht="15.75" customHeight="1">
      <c r="B200" s="39"/>
    </row>
    <row r="201" spans="2:2" ht="15.75" customHeight="1">
      <c r="B201" s="39"/>
    </row>
    <row r="202" spans="2:2" ht="15.75" customHeight="1">
      <c r="B202" s="39"/>
    </row>
    <row r="203" spans="2:2" ht="15.75" customHeight="1">
      <c r="B203" s="39"/>
    </row>
    <row r="204" spans="2:2" ht="15.75" customHeight="1">
      <c r="B204" s="39"/>
    </row>
    <row r="205" spans="2:2" ht="15.75" customHeight="1">
      <c r="B205" s="39"/>
    </row>
    <row r="206" spans="2:2" ht="15.75" customHeight="1">
      <c r="B206" s="39"/>
    </row>
    <row r="207" spans="2:2" ht="15.75" customHeight="1">
      <c r="B207" s="39"/>
    </row>
    <row r="208" spans="2:2" ht="15.75" customHeight="1">
      <c r="B208" s="39"/>
    </row>
    <row r="209" spans="2:2" ht="15.75" customHeight="1">
      <c r="B209" s="39"/>
    </row>
    <row r="210" spans="2:2" ht="15.75" customHeight="1">
      <c r="B210" s="39"/>
    </row>
    <row r="211" spans="2:2" ht="15.75" customHeight="1">
      <c r="B211" s="39"/>
    </row>
    <row r="212" spans="2:2" ht="15.75" customHeight="1">
      <c r="B212" s="39"/>
    </row>
    <row r="213" spans="2:2" ht="15.75" customHeight="1">
      <c r="B213" s="39"/>
    </row>
    <row r="214" spans="2:2" ht="15.75" customHeight="1">
      <c r="B214" s="39"/>
    </row>
    <row r="215" spans="2:2" ht="15.75" customHeight="1">
      <c r="B215" s="39"/>
    </row>
    <row r="216" spans="2:2" ht="15.75" customHeight="1">
      <c r="B216" s="39"/>
    </row>
    <row r="217" spans="2:2" ht="15.75" customHeight="1">
      <c r="B217" s="39"/>
    </row>
    <row r="218" spans="2:2" ht="15.75" customHeight="1">
      <c r="B218" s="39"/>
    </row>
    <row r="219" spans="2:2" ht="15.75" customHeight="1">
      <c r="B219" s="39"/>
    </row>
    <row r="220" spans="2:2" ht="15.75" customHeight="1">
      <c r="B220" s="39"/>
    </row>
    <row r="221" spans="2:2" ht="15.75" customHeight="1">
      <c r="B221" s="39"/>
    </row>
    <row r="222" spans="2:2" ht="15.75" customHeight="1">
      <c r="B222" s="39"/>
    </row>
    <row r="223" spans="2:2" ht="15.75" customHeight="1"/>
    <row r="224" spans="2:2"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pageMargins left="0.7" right="0.7" top="0.75" bottom="0.75" header="0" footer="0"/>
  <pageSetup orientation="landscape"/>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tabColor rgb="FF333333"/>
  </sheetPr>
  <dimension ref="A1:X1004"/>
  <sheetViews>
    <sheetView workbookViewId="0">
      <pane ySplit="2" topLeftCell="A3" activePane="bottomLeft" state="frozen"/>
      <selection pane="bottomLeft" activeCell="B4" sqref="B4"/>
    </sheetView>
  </sheetViews>
  <sheetFormatPr defaultColWidth="14.40625" defaultRowHeight="15" customHeight="1"/>
  <cols>
    <col min="1" max="1" width="67.40625" customWidth="1"/>
    <col min="2" max="3" width="26.1328125" customWidth="1"/>
    <col min="4" max="4" width="12.54296875" customWidth="1"/>
    <col min="5" max="5" width="16.6796875" customWidth="1"/>
    <col min="6" max="6" width="14.54296875" customWidth="1"/>
    <col min="7" max="26" width="8" customWidth="1"/>
  </cols>
  <sheetData>
    <row r="1" spans="1:24" ht="17.25" customHeight="1">
      <c r="A1" s="40" t="s">
        <v>107</v>
      </c>
      <c r="C1" s="41"/>
    </row>
    <row r="2" spans="1:24" ht="66.75" customHeight="1">
      <c r="A2" s="42" t="s">
        <v>108</v>
      </c>
      <c r="B2" s="43" t="s">
        <v>109</v>
      </c>
      <c r="C2" s="43" t="s">
        <v>110</v>
      </c>
      <c r="D2" s="44"/>
      <c r="E2" s="44"/>
      <c r="F2" s="44"/>
      <c r="G2" s="44"/>
      <c r="H2" s="44"/>
      <c r="I2" s="44"/>
      <c r="J2" s="44"/>
      <c r="K2" s="44"/>
      <c r="L2" s="44"/>
      <c r="M2" s="44"/>
      <c r="N2" s="44"/>
      <c r="O2" s="44"/>
      <c r="P2" s="44"/>
      <c r="Q2" s="44"/>
      <c r="R2" s="44"/>
      <c r="S2" s="44"/>
      <c r="T2" s="44"/>
      <c r="U2" s="44"/>
      <c r="V2" s="44"/>
      <c r="W2" s="44"/>
      <c r="X2" s="44"/>
    </row>
    <row r="3" spans="1:24" ht="20.25" customHeight="1">
      <c r="A3" s="45" t="s">
        <v>111</v>
      </c>
      <c r="B3" s="46">
        <v>9258588608</v>
      </c>
      <c r="C3" s="46">
        <v>9393032943</v>
      </c>
      <c r="D3" s="2"/>
      <c r="E3" s="41"/>
      <c r="F3" s="41"/>
      <c r="G3" s="41"/>
      <c r="H3" s="41"/>
      <c r="I3" s="41"/>
      <c r="J3" s="41"/>
      <c r="K3" s="41"/>
      <c r="L3" s="41"/>
      <c r="M3" s="41"/>
      <c r="N3" s="41"/>
      <c r="O3" s="41"/>
      <c r="P3" s="41"/>
      <c r="Q3" s="41"/>
      <c r="R3" s="41"/>
      <c r="S3" s="41"/>
      <c r="T3" s="41"/>
      <c r="U3" s="41"/>
      <c r="V3" s="41"/>
      <c r="W3" s="41"/>
      <c r="X3" s="41"/>
    </row>
    <row r="4" spans="1:24" ht="20.25" customHeight="1">
      <c r="A4" s="45" t="s">
        <v>112</v>
      </c>
      <c r="B4" s="46">
        <v>124723404</v>
      </c>
      <c r="C4" s="46">
        <v>0</v>
      </c>
      <c r="D4" s="41"/>
      <c r="E4" s="41"/>
      <c r="F4" s="41"/>
      <c r="G4" s="41"/>
      <c r="H4" s="41"/>
      <c r="I4" s="41"/>
      <c r="J4" s="41"/>
      <c r="K4" s="41"/>
      <c r="L4" s="41"/>
      <c r="M4" s="41"/>
      <c r="N4" s="41"/>
      <c r="O4" s="41"/>
      <c r="P4" s="41"/>
      <c r="Q4" s="41"/>
      <c r="R4" s="41"/>
      <c r="S4" s="41"/>
      <c r="T4" s="41"/>
      <c r="U4" s="41"/>
      <c r="V4" s="41"/>
      <c r="W4" s="41"/>
      <c r="X4" s="41"/>
    </row>
    <row r="5" spans="1:24" ht="20.25" customHeight="1">
      <c r="A5" s="45" t="s">
        <v>113</v>
      </c>
      <c r="B5" s="46">
        <v>23165743</v>
      </c>
      <c r="C5" s="46">
        <v>0</v>
      </c>
      <c r="D5" s="41"/>
      <c r="E5" s="41"/>
      <c r="F5" s="41"/>
      <c r="G5" s="41"/>
      <c r="H5" s="41"/>
      <c r="I5" s="41"/>
      <c r="J5" s="41"/>
      <c r="K5" s="41"/>
      <c r="L5" s="41"/>
      <c r="M5" s="41"/>
      <c r="N5" s="41"/>
      <c r="O5" s="41"/>
      <c r="P5" s="41"/>
      <c r="Q5" s="41"/>
      <c r="R5" s="41"/>
      <c r="S5" s="41"/>
      <c r="T5" s="41"/>
      <c r="U5" s="41"/>
      <c r="V5" s="41"/>
      <c r="W5" s="41"/>
      <c r="X5" s="41"/>
    </row>
    <row r="6" spans="1:24" ht="20.25" customHeight="1">
      <c r="A6" s="45" t="s">
        <v>114</v>
      </c>
      <c r="B6" s="46">
        <v>5000000</v>
      </c>
      <c r="C6" s="46">
        <v>0</v>
      </c>
      <c r="D6" s="41"/>
      <c r="E6" s="41"/>
      <c r="F6" s="41"/>
      <c r="G6" s="41"/>
      <c r="H6" s="41"/>
      <c r="I6" s="41"/>
      <c r="J6" s="41"/>
      <c r="K6" s="41"/>
      <c r="L6" s="41"/>
      <c r="M6" s="41"/>
      <c r="N6" s="41"/>
      <c r="O6" s="41"/>
      <c r="P6" s="41"/>
      <c r="Q6" s="41"/>
      <c r="R6" s="41"/>
      <c r="S6" s="41"/>
      <c r="T6" s="41"/>
      <c r="U6" s="41"/>
      <c r="V6" s="41"/>
      <c r="W6" s="41"/>
      <c r="X6" s="41"/>
    </row>
    <row r="7" spans="1:24" ht="40.5" customHeight="1">
      <c r="A7" s="47" t="s">
        <v>115</v>
      </c>
      <c r="B7" s="46">
        <v>3168601</v>
      </c>
      <c r="C7" s="46">
        <v>0</v>
      </c>
      <c r="D7" s="41"/>
      <c r="E7" s="41"/>
      <c r="F7" s="41"/>
      <c r="G7" s="41"/>
      <c r="H7" s="41"/>
      <c r="I7" s="41"/>
      <c r="J7" s="41"/>
      <c r="K7" s="41"/>
      <c r="L7" s="41"/>
      <c r="M7" s="41"/>
      <c r="N7" s="41"/>
      <c r="O7" s="41"/>
      <c r="P7" s="41"/>
      <c r="Q7" s="41"/>
      <c r="R7" s="41"/>
      <c r="S7" s="41"/>
      <c r="T7" s="41"/>
      <c r="U7" s="41"/>
      <c r="V7" s="41"/>
      <c r="W7" s="41"/>
      <c r="X7" s="41"/>
    </row>
    <row r="8" spans="1:24" ht="20.25" customHeight="1">
      <c r="A8" s="45" t="s">
        <v>116</v>
      </c>
      <c r="B8" s="46">
        <v>0</v>
      </c>
      <c r="C8" s="46">
        <v>250000000</v>
      </c>
      <c r="D8" s="41"/>
      <c r="E8" s="7"/>
      <c r="F8" s="41"/>
      <c r="G8" s="41"/>
      <c r="H8" s="41"/>
      <c r="I8" s="41"/>
      <c r="J8" s="41"/>
      <c r="K8" s="41"/>
      <c r="L8" s="41"/>
      <c r="M8" s="41"/>
      <c r="N8" s="41"/>
      <c r="O8" s="41"/>
      <c r="P8" s="41"/>
      <c r="Q8" s="41"/>
      <c r="R8" s="41"/>
      <c r="S8" s="41"/>
      <c r="T8" s="41"/>
      <c r="U8" s="41"/>
      <c r="V8" s="41"/>
      <c r="W8" s="41"/>
      <c r="X8" s="41"/>
    </row>
    <row r="9" spans="1:24" ht="20.25" customHeight="1">
      <c r="A9" s="45" t="s">
        <v>117</v>
      </c>
      <c r="B9" s="46">
        <v>8557807</v>
      </c>
      <c r="C9" s="46">
        <v>0</v>
      </c>
      <c r="D9" s="41"/>
      <c r="E9" s="41"/>
      <c r="F9" s="41"/>
      <c r="G9" s="41"/>
      <c r="H9" s="41"/>
      <c r="I9" s="41"/>
      <c r="J9" s="41"/>
      <c r="K9" s="41"/>
      <c r="L9" s="41"/>
      <c r="M9" s="41"/>
      <c r="N9" s="41"/>
      <c r="O9" s="41"/>
      <c r="P9" s="41"/>
      <c r="Q9" s="41"/>
      <c r="R9" s="41"/>
      <c r="S9" s="41"/>
      <c r="T9" s="41"/>
      <c r="U9" s="41"/>
      <c r="V9" s="41"/>
      <c r="W9" s="41"/>
      <c r="X9" s="41"/>
    </row>
    <row r="10" spans="1:24" ht="40.5" customHeight="1">
      <c r="A10" s="47" t="s">
        <v>118</v>
      </c>
      <c r="B10" s="46">
        <v>250000000</v>
      </c>
      <c r="C10" s="46">
        <v>151515152</v>
      </c>
      <c r="D10" s="41"/>
      <c r="E10" s="41"/>
      <c r="F10" s="41"/>
      <c r="G10" s="41"/>
      <c r="H10" s="41"/>
      <c r="I10" s="41"/>
      <c r="J10" s="41"/>
      <c r="K10" s="41"/>
      <c r="L10" s="41"/>
      <c r="M10" s="41"/>
      <c r="N10" s="41"/>
      <c r="O10" s="41"/>
      <c r="P10" s="41"/>
      <c r="Q10" s="41"/>
      <c r="R10" s="41"/>
      <c r="S10" s="41"/>
      <c r="T10" s="41"/>
      <c r="U10" s="41"/>
      <c r="V10" s="41"/>
      <c r="W10" s="41"/>
      <c r="X10" s="41"/>
    </row>
    <row r="11" spans="1:24" ht="20.25" customHeight="1">
      <c r="A11" s="48" t="s">
        <v>119</v>
      </c>
      <c r="B11" s="46">
        <v>14206500</v>
      </c>
      <c r="C11" s="46">
        <v>11992500</v>
      </c>
      <c r="D11" s="41"/>
      <c r="E11" s="41"/>
      <c r="F11" s="41"/>
      <c r="G11" s="41"/>
      <c r="H11" s="41"/>
      <c r="I11" s="41"/>
      <c r="J11" s="41"/>
      <c r="K11" s="41"/>
      <c r="L11" s="41"/>
      <c r="M11" s="41"/>
      <c r="N11" s="41"/>
      <c r="O11" s="41"/>
      <c r="P11" s="41"/>
      <c r="Q11" s="41"/>
      <c r="R11" s="41"/>
      <c r="S11" s="41"/>
      <c r="T11" s="41"/>
      <c r="U11" s="41"/>
      <c r="V11" s="41"/>
      <c r="W11" s="41"/>
      <c r="X11" s="41"/>
    </row>
    <row r="12" spans="1:24" ht="20.25" customHeight="1">
      <c r="A12" s="48" t="s">
        <v>120</v>
      </c>
      <c r="B12" s="46">
        <v>35809200</v>
      </c>
      <c r="C12" s="46">
        <v>0</v>
      </c>
      <c r="D12" s="41"/>
      <c r="E12" s="41"/>
      <c r="F12" s="41"/>
      <c r="G12" s="41"/>
      <c r="H12" s="41"/>
      <c r="I12" s="41"/>
      <c r="J12" s="41"/>
      <c r="K12" s="41"/>
      <c r="L12" s="41"/>
      <c r="M12" s="41"/>
      <c r="N12" s="41"/>
      <c r="O12" s="41"/>
      <c r="P12" s="41"/>
      <c r="Q12" s="41"/>
      <c r="R12" s="41"/>
      <c r="S12" s="41"/>
      <c r="T12" s="41"/>
      <c r="U12" s="41"/>
      <c r="V12" s="41"/>
      <c r="W12" s="41"/>
      <c r="X12" s="41"/>
    </row>
    <row r="13" spans="1:24" ht="20.25" customHeight="1">
      <c r="A13" s="48" t="s">
        <v>121</v>
      </c>
      <c r="B13" s="46">
        <v>186645942</v>
      </c>
      <c r="C13" s="46">
        <v>0</v>
      </c>
      <c r="D13" s="41"/>
      <c r="E13" s="41"/>
      <c r="F13" s="41"/>
      <c r="G13" s="41"/>
      <c r="H13" s="41"/>
      <c r="I13" s="41"/>
      <c r="J13" s="41"/>
      <c r="K13" s="41"/>
      <c r="L13" s="41"/>
      <c r="M13" s="41"/>
      <c r="N13" s="41"/>
      <c r="O13" s="41"/>
      <c r="P13" s="41"/>
      <c r="Q13" s="41"/>
      <c r="R13" s="41"/>
      <c r="S13" s="41"/>
      <c r="T13" s="41"/>
      <c r="U13" s="41"/>
      <c r="V13" s="41"/>
      <c r="W13" s="41"/>
      <c r="X13" s="41"/>
    </row>
    <row r="14" spans="1:24" ht="20.25" customHeight="1">
      <c r="A14" s="48" t="s">
        <v>122</v>
      </c>
      <c r="B14" s="46">
        <v>682562</v>
      </c>
      <c r="C14" s="46">
        <v>117616</v>
      </c>
      <c r="D14" s="41"/>
      <c r="E14" s="41"/>
      <c r="F14" s="41"/>
      <c r="G14" s="41"/>
      <c r="H14" s="41"/>
      <c r="I14" s="41"/>
      <c r="J14" s="41"/>
      <c r="K14" s="41"/>
      <c r="L14" s="41"/>
      <c r="M14" s="41"/>
      <c r="N14" s="41"/>
      <c r="O14" s="41"/>
      <c r="P14" s="41"/>
      <c r="Q14" s="41"/>
      <c r="R14" s="41"/>
      <c r="S14" s="41"/>
      <c r="T14" s="41"/>
      <c r="U14" s="41"/>
      <c r="V14" s="41"/>
      <c r="W14" s="41"/>
      <c r="X14" s="41"/>
    </row>
    <row r="15" spans="1:24" ht="61.5" customHeight="1">
      <c r="A15" s="49" t="s">
        <v>123</v>
      </c>
      <c r="B15" s="46">
        <v>22000000</v>
      </c>
      <c r="C15" s="46">
        <v>11000000</v>
      </c>
      <c r="D15" s="41"/>
      <c r="E15" s="41"/>
      <c r="F15" s="41"/>
      <c r="G15" s="41"/>
      <c r="H15" s="41"/>
      <c r="I15" s="41"/>
      <c r="J15" s="41"/>
      <c r="K15" s="41"/>
      <c r="L15" s="41"/>
      <c r="M15" s="41"/>
      <c r="N15" s="41"/>
      <c r="O15" s="41"/>
      <c r="P15" s="41"/>
      <c r="Q15" s="41"/>
      <c r="R15" s="41"/>
      <c r="S15" s="41"/>
      <c r="T15" s="41"/>
      <c r="U15" s="41"/>
      <c r="V15" s="41"/>
      <c r="W15" s="41"/>
      <c r="X15" s="41"/>
    </row>
    <row r="16" spans="1:24" ht="40.5" customHeight="1">
      <c r="A16" s="49" t="s">
        <v>124</v>
      </c>
      <c r="B16" s="46">
        <v>160992006</v>
      </c>
      <c r="C16" s="46"/>
      <c r="D16" s="2"/>
      <c r="E16" s="41"/>
      <c r="F16" s="41"/>
      <c r="G16" s="41"/>
      <c r="H16" s="41"/>
      <c r="I16" s="41"/>
      <c r="J16" s="41"/>
      <c r="K16" s="41"/>
      <c r="L16" s="41"/>
      <c r="M16" s="41"/>
      <c r="N16" s="41"/>
      <c r="O16" s="41"/>
      <c r="P16" s="41"/>
      <c r="Q16" s="41"/>
      <c r="R16" s="41"/>
      <c r="S16" s="41"/>
      <c r="T16" s="41"/>
      <c r="U16" s="41"/>
      <c r="V16" s="41"/>
      <c r="W16" s="41"/>
      <c r="X16" s="41"/>
    </row>
    <row r="17" spans="1:24" ht="61.5" customHeight="1">
      <c r="A17" s="49" t="s">
        <v>125</v>
      </c>
      <c r="B17" s="46">
        <v>84121480</v>
      </c>
      <c r="C17" s="46"/>
      <c r="D17" s="2"/>
      <c r="E17" s="41"/>
      <c r="F17" s="41"/>
      <c r="G17" s="41"/>
      <c r="H17" s="41"/>
      <c r="I17" s="41"/>
      <c r="J17" s="41"/>
      <c r="K17" s="41"/>
      <c r="L17" s="41"/>
      <c r="M17" s="41"/>
      <c r="N17" s="41"/>
      <c r="O17" s="41"/>
      <c r="P17" s="41"/>
      <c r="Q17" s="41"/>
      <c r="R17" s="41"/>
      <c r="S17" s="41"/>
      <c r="T17" s="41"/>
      <c r="U17" s="41"/>
      <c r="V17" s="41"/>
      <c r="W17" s="41"/>
      <c r="X17" s="41"/>
    </row>
    <row r="18" spans="1:24" ht="20.25" customHeight="1">
      <c r="A18" s="50" t="s">
        <v>126</v>
      </c>
      <c r="B18" s="46"/>
      <c r="C18" s="46">
        <v>37500000</v>
      </c>
      <c r="D18" s="41"/>
      <c r="E18" s="41"/>
      <c r="F18" s="41"/>
      <c r="G18" s="41"/>
      <c r="H18" s="41"/>
      <c r="I18" s="41"/>
      <c r="J18" s="41"/>
      <c r="K18" s="41"/>
      <c r="L18" s="41"/>
      <c r="M18" s="41"/>
      <c r="N18" s="41"/>
      <c r="O18" s="41"/>
      <c r="P18" s="41"/>
      <c r="Q18" s="41"/>
      <c r="R18" s="41"/>
      <c r="S18" s="41"/>
      <c r="T18" s="41"/>
      <c r="U18" s="41"/>
      <c r="V18" s="41"/>
      <c r="W18" s="41"/>
      <c r="X18" s="41"/>
    </row>
    <row r="19" spans="1:24" ht="20.25" customHeight="1">
      <c r="A19" s="51" t="s">
        <v>127</v>
      </c>
      <c r="B19" s="46"/>
      <c r="C19" s="46">
        <v>69096481</v>
      </c>
      <c r="D19" s="41"/>
      <c r="E19" s="41"/>
      <c r="F19" s="41"/>
      <c r="G19" s="41"/>
      <c r="H19" s="41"/>
      <c r="I19" s="41"/>
      <c r="J19" s="41"/>
      <c r="K19" s="41"/>
      <c r="L19" s="41"/>
      <c r="M19" s="41"/>
      <c r="N19" s="41"/>
      <c r="O19" s="41"/>
      <c r="P19" s="41"/>
      <c r="Q19" s="41"/>
      <c r="R19" s="41"/>
      <c r="S19" s="41"/>
      <c r="T19" s="41"/>
      <c r="U19" s="41"/>
      <c r="V19" s="41"/>
      <c r="W19" s="41"/>
      <c r="X19" s="41"/>
    </row>
    <row r="20" spans="1:24" ht="20.25" customHeight="1">
      <c r="A20" s="52" t="s">
        <v>128</v>
      </c>
      <c r="B20" s="46"/>
      <c r="C20" s="46">
        <v>179407700</v>
      </c>
      <c r="D20" s="41"/>
      <c r="E20" s="41"/>
      <c r="F20" s="41"/>
      <c r="G20" s="41"/>
      <c r="H20" s="41"/>
      <c r="I20" s="41"/>
      <c r="J20" s="41"/>
      <c r="K20" s="41"/>
      <c r="L20" s="41"/>
      <c r="M20" s="41"/>
      <c r="N20" s="41"/>
      <c r="O20" s="41"/>
      <c r="P20" s="41"/>
      <c r="Q20" s="41"/>
      <c r="R20" s="41"/>
      <c r="S20" s="41"/>
      <c r="T20" s="41"/>
      <c r="U20" s="41"/>
      <c r="V20" s="41"/>
      <c r="W20" s="41"/>
      <c r="X20" s="41"/>
    </row>
    <row r="21" spans="1:24" ht="20.25" customHeight="1">
      <c r="A21" s="53" t="s">
        <v>129</v>
      </c>
      <c r="B21" s="46"/>
      <c r="C21" s="46">
        <v>35000000</v>
      </c>
      <c r="D21" s="41"/>
      <c r="E21" s="41"/>
      <c r="F21" s="41"/>
      <c r="G21" s="41"/>
      <c r="H21" s="41"/>
      <c r="I21" s="41"/>
      <c r="J21" s="41"/>
      <c r="K21" s="41"/>
      <c r="L21" s="41"/>
      <c r="M21" s="41"/>
      <c r="N21" s="41"/>
      <c r="O21" s="41"/>
      <c r="P21" s="41"/>
      <c r="Q21" s="41"/>
      <c r="R21" s="41"/>
      <c r="S21" s="41"/>
      <c r="T21" s="41"/>
      <c r="U21" s="41"/>
      <c r="V21" s="41"/>
      <c r="W21" s="41"/>
      <c r="X21" s="41"/>
    </row>
    <row r="22" spans="1:24" ht="20.25" customHeight="1">
      <c r="A22" s="49" t="s">
        <v>130</v>
      </c>
      <c r="B22" s="46">
        <v>0</v>
      </c>
      <c r="C22" s="46"/>
      <c r="D22" s="41"/>
      <c r="E22" s="41"/>
      <c r="F22" s="41"/>
      <c r="G22" s="41"/>
      <c r="H22" s="41"/>
      <c r="I22" s="41"/>
      <c r="J22" s="41"/>
      <c r="K22" s="41"/>
      <c r="L22" s="41"/>
      <c r="M22" s="41"/>
      <c r="N22" s="41"/>
      <c r="O22" s="41"/>
      <c r="P22" s="41"/>
      <c r="Q22" s="41"/>
      <c r="R22" s="41"/>
      <c r="S22" s="41"/>
      <c r="T22" s="41"/>
      <c r="U22" s="41"/>
      <c r="V22" s="41"/>
      <c r="W22" s="41"/>
      <c r="X22" s="41"/>
    </row>
    <row r="23" spans="1:24" ht="20.25" customHeight="1">
      <c r="A23" s="48" t="s">
        <v>131</v>
      </c>
      <c r="B23" s="46">
        <v>2432460031</v>
      </c>
      <c r="C23" s="46">
        <f>1737726321+9640307</f>
        <v>1747366628</v>
      </c>
      <c r="D23" s="2"/>
      <c r="E23" s="41"/>
      <c r="F23" s="41"/>
      <c r="G23" s="41"/>
      <c r="H23" s="41"/>
      <c r="I23" s="41"/>
      <c r="J23" s="41"/>
      <c r="K23" s="41"/>
      <c r="L23" s="41"/>
      <c r="M23" s="41"/>
      <c r="N23" s="41"/>
      <c r="O23" s="41"/>
      <c r="P23" s="41"/>
      <c r="Q23" s="41"/>
      <c r="R23" s="41"/>
      <c r="S23" s="41"/>
      <c r="T23" s="41"/>
      <c r="U23" s="41"/>
      <c r="V23" s="41"/>
      <c r="W23" s="41"/>
      <c r="X23" s="41"/>
    </row>
    <row r="24" spans="1:24" ht="20.25" customHeight="1">
      <c r="A24" s="48" t="s">
        <v>132</v>
      </c>
      <c r="B24" s="46">
        <f>B50</f>
        <v>650000000</v>
      </c>
      <c r="C24" s="46">
        <v>650000000</v>
      </c>
      <c r="D24" s="41"/>
      <c r="E24" s="41"/>
      <c r="F24" s="41"/>
      <c r="G24" s="41"/>
      <c r="H24" s="41"/>
      <c r="I24" s="41"/>
      <c r="J24" s="41"/>
      <c r="K24" s="41"/>
      <c r="L24" s="41"/>
      <c r="M24" s="41"/>
      <c r="N24" s="41"/>
      <c r="O24" s="41"/>
      <c r="P24" s="41"/>
      <c r="Q24" s="41"/>
      <c r="R24" s="41"/>
      <c r="S24" s="41"/>
      <c r="T24" s="41"/>
      <c r="U24" s="41"/>
      <c r="V24" s="41"/>
      <c r="W24" s="41"/>
      <c r="X24" s="41"/>
    </row>
    <row r="25" spans="1:24" ht="20.25" customHeight="1">
      <c r="A25" s="54" t="s">
        <v>133</v>
      </c>
      <c r="B25" s="55">
        <f t="shared" ref="B25:C25" si="0">SUM(B3:B24)</f>
        <v>13260121884</v>
      </c>
      <c r="C25" s="55">
        <f t="shared" si="0"/>
        <v>12536029020</v>
      </c>
      <c r="D25" s="56"/>
      <c r="E25" s="41"/>
      <c r="F25" s="41"/>
      <c r="G25" s="41"/>
      <c r="H25" s="41"/>
      <c r="I25" s="41"/>
      <c r="J25" s="41"/>
      <c r="K25" s="41"/>
      <c r="L25" s="41"/>
      <c r="M25" s="41"/>
      <c r="N25" s="41"/>
      <c r="O25" s="41"/>
      <c r="P25" s="41"/>
      <c r="Q25" s="41"/>
      <c r="R25" s="41"/>
      <c r="S25" s="41"/>
      <c r="T25" s="41"/>
      <c r="U25" s="41"/>
      <c r="V25" s="41"/>
      <c r="W25" s="41"/>
      <c r="X25" s="41"/>
    </row>
    <row r="26" spans="1:24" ht="21" customHeight="1">
      <c r="A26" s="54" t="s">
        <v>134</v>
      </c>
      <c r="B26" s="57"/>
      <c r="C26" s="57"/>
    </row>
    <row r="27" spans="1:24" ht="21" customHeight="1">
      <c r="A27" s="58" t="s">
        <v>135</v>
      </c>
      <c r="B27" s="59"/>
      <c r="C27" s="59"/>
    </row>
    <row r="28" spans="1:24" ht="20.25" customHeight="1">
      <c r="A28" s="45" t="s">
        <v>136</v>
      </c>
      <c r="B28" s="60">
        <v>25000000</v>
      </c>
      <c r="C28" s="60"/>
    </row>
    <row r="29" spans="1:24" ht="20.25" customHeight="1">
      <c r="A29" s="45" t="s">
        <v>137</v>
      </c>
      <c r="B29" s="60">
        <v>200000000</v>
      </c>
      <c r="C29" s="60"/>
    </row>
    <row r="30" spans="1:24" ht="20.25" customHeight="1">
      <c r="A30" s="45" t="s">
        <v>138</v>
      </c>
      <c r="B30" s="60">
        <v>20000000</v>
      </c>
      <c r="C30" s="60"/>
    </row>
    <row r="31" spans="1:24" ht="20.25" customHeight="1">
      <c r="A31" s="45" t="s">
        <v>139</v>
      </c>
      <c r="B31" s="60">
        <v>3500000</v>
      </c>
      <c r="C31" s="60"/>
    </row>
    <row r="32" spans="1:24" ht="20.25" customHeight="1">
      <c r="A32" s="45" t="s">
        <v>140</v>
      </c>
      <c r="B32" s="60">
        <v>10000000</v>
      </c>
      <c r="C32" s="60"/>
    </row>
    <row r="33" spans="1:3" ht="20.25" customHeight="1">
      <c r="A33" s="45" t="s">
        <v>141</v>
      </c>
      <c r="B33" s="60">
        <v>90000000</v>
      </c>
      <c r="C33" s="60"/>
    </row>
    <row r="34" spans="1:3" ht="20.25" customHeight="1">
      <c r="A34" s="45" t="s">
        <v>142</v>
      </c>
      <c r="B34" s="60">
        <v>15000000</v>
      </c>
      <c r="C34" s="60"/>
    </row>
    <row r="35" spans="1:3" ht="20.25" customHeight="1">
      <c r="A35" s="45" t="s">
        <v>143</v>
      </c>
      <c r="B35" s="60">
        <v>76000000</v>
      </c>
      <c r="C35" s="60"/>
    </row>
    <row r="36" spans="1:3" ht="20.25" customHeight="1">
      <c r="A36" s="45" t="s">
        <v>144</v>
      </c>
      <c r="B36" s="60">
        <v>30000000</v>
      </c>
      <c r="C36" s="60"/>
    </row>
    <row r="37" spans="1:3" ht="20.25" customHeight="1">
      <c r="A37" s="45" t="s">
        <v>145</v>
      </c>
      <c r="B37" s="60">
        <v>50000000</v>
      </c>
      <c r="C37" s="60"/>
    </row>
    <row r="38" spans="1:3" ht="20.25" customHeight="1">
      <c r="A38" s="45" t="s">
        <v>146</v>
      </c>
      <c r="B38" s="60">
        <v>500000</v>
      </c>
      <c r="C38" s="60"/>
    </row>
    <row r="39" spans="1:3" ht="20.25" customHeight="1">
      <c r="A39" s="45" t="s">
        <v>147</v>
      </c>
      <c r="B39" s="60">
        <v>1000000</v>
      </c>
      <c r="C39" s="60"/>
    </row>
    <row r="40" spans="1:3" ht="20.25" customHeight="1">
      <c r="A40" s="45" t="s">
        <v>148</v>
      </c>
      <c r="B40" s="60">
        <v>1000000</v>
      </c>
      <c r="C40" s="60"/>
    </row>
    <row r="41" spans="1:3" ht="20.25" customHeight="1">
      <c r="A41" s="45" t="s">
        <v>149</v>
      </c>
      <c r="B41" s="60">
        <v>40000000</v>
      </c>
      <c r="C41" s="60"/>
    </row>
    <row r="42" spans="1:3" ht="20.25" customHeight="1">
      <c r="A42" s="45" t="s">
        <v>150</v>
      </c>
      <c r="B42" s="60">
        <v>40000000</v>
      </c>
      <c r="C42" s="60"/>
    </row>
    <row r="43" spans="1:3" ht="20.25" customHeight="1">
      <c r="A43" s="45" t="s">
        <v>151</v>
      </c>
      <c r="B43" s="60">
        <v>15000000</v>
      </c>
      <c r="C43" s="60"/>
    </row>
    <row r="44" spans="1:3" ht="20.25" customHeight="1">
      <c r="A44" s="45" t="s">
        <v>152</v>
      </c>
      <c r="B44" s="60">
        <v>14000000</v>
      </c>
      <c r="C44" s="60"/>
    </row>
    <row r="45" spans="1:3" ht="20.25" customHeight="1">
      <c r="A45" s="45" t="s">
        <v>153</v>
      </c>
      <c r="B45" s="60">
        <v>10000000</v>
      </c>
      <c r="C45" s="60"/>
    </row>
    <row r="46" spans="1:3" ht="20.25" customHeight="1">
      <c r="A46" s="45" t="s">
        <v>154</v>
      </c>
      <c r="B46" s="60">
        <v>5000000</v>
      </c>
      <c r="C46" s="60"/>
    </row>
    <row r="47" spans="1:3" ht="20.25" customHeight="1">
      <c r="A47" s="45" t="s">
        <v>155</v>
      </c>
      <c r="B47" s="60">
        <v>1000000</v>
      </c>
      <c r="C47" s="60"/>
    </row>
    <row r="48" spans="1:3" ht="20.25" customHeight="1">
      <c r="A48" s="45" t="s">
        <v>156</v>
      </c>
      <c r="B48" s="60">
        <v>1000000</v>
      </c>
      <c r="C48" s="60"/>
    </row>
    <row r="49" spans="1:3" ht="20.25" customHeight="1">
      <c r="A49" s="45" t="s">
        <v>157</v>
      </c>
      <c r="B49" s="60">
        <v>2000000</v>
      </c>
      <c r="C49" s="60"/>
    </row>
    <row r="50" spans="1:3" ht="20.25" customHeight="1">
      <c r="A50" s="58" t="s">
        <v>106</v>
      </c>
      <c r="B50" s="55">
        <f t="shared" ref="B50:C50" si="1">SUM(B28:B49)</f>
        <v>650000000</v>
      </c>
      <c r="C50" s="55">
        <f t="shared" si="1"/>
        <v>0</v>
      </c>
    </row>
    <row r="51" spans="1:3" ht="15.75" customHeight="1">
      <c r="B51" s="61"/>
      <c r="C51" s="61"/>
    </row>
    <row r="52" spans="1:3" ht="14.25" customHeight="1">
      <c r="B52" s="2"/>
      <c r="C52" s="2"/>
    </row>
    <row r="53" spans="1:3" ht="14.25" customHeight="1">
      <c r="B53" s="2"/>
      <c r="C53" s="2"/>
    </row>
    <row r="54" spans="1:3" ht="14.25" customHeight="1">
      <c r="B54" s="2"/>
      <c r="C54" s="2"/>
    </row>
    <row r="55" spans="1:3" ht="14.25" customHeight="1">
      <c r="B55" s="2"/>
      <c r="C55" s="2"/>
    </row>
    <row r="56" spans="1:3" ht="14.25" customHeight="1">
      <c r="B56" s="2"/>
      <c r="C56" s="2"/>
    </row>
    <row r="57" spans="1:3" ht="14.25" customHeight="1">
      <c r="B57" s="2"/>
      <c r="C57" s="2"/>
    </row>
    <row r="58" spans="1:3" ht="14.25" customHeight="1">
      <c r="B58" s="2"/>
      <c r="C58" s="2"/>
    </row>
    <row r="59" spans="1:3" ht="14.25" customHeight="1">
      <c r="B59" s="2"/>
      <c r="C59" s="2"/>
    </row>
    <row r="60" spans="1:3" ht="14.25" customHeight="1">
      <c r="B60" s="2"/>
      <c r="C60" s="2"/>
    </row>
    <row r="61" spans="1:3" ht="14.25" customHeight="1">
      <c r="B61" s="2"/>
      <c r="C61" s="2"/>
    </row>
    <row r="62" spans="1:3" ht="14.25" customHeight="1">
      <c r="B62" s="2"/>
      <c r="C62" s="2"/>
    </row>
    <row r="63" spans="1:3" ht="14.25" customHeight="1">
      <c r="B63" s="2"/>
      <c r="C63" s="2"/>
    </row>
    <row r="64" spans="1:3" ht="14.25" customHeight="1">
      <c r="B64" s="2"/>
      <c r="C64" s="2"/>
    </row>
    <row r="65" spans="2:3" ht="14.25" customHeight="1">
      <c r="B65" s="2"/>
      <c r="C65" s="2"/>
    </row>
    <row r="66" spans="2:3" ht="14.25" customHeight="1">
      <c r="B66" s="2"/>
      <c r="C66" s="2"/>
    </row>
    <row r="67" spans="2:3" ht="14.25" customHeight="1">
      <c r="B67" s="2"/>
      <c r="C67" s="2"/>
    </row>
    <row r="68" spans="2:3" ht="14.25" customHeight="1">
      <c r="B68" s="2"/>
      <c r="C68" s="2"/>
    </row>
    <row r="69" spans="2:3" ht="14.25" customHeight="1">
      <c r="B69" s="2"/>
      <c r="C69" s="2"/>
    </row>
    <row r="70" spans="2:3" ht="14.25" customHeight="1">
      <c r="B70" s="2"/>
      <c r="C70" s="2"/>
    </row>
    <row r="71" spans="2:3" ht="14.25" customHeight="1">
      <c r="B71" s="2"/>
      <c r="C71" s="2"/>
    </row>
    <row r="72" spans="2:3" ht="14.25" customHeight="1">
      <c r="B72" s="2"/>
      <c r="C72" s="2"/>
    </row>
    <row r="73" spans="2:3" ht="14.25" customHeight="1">
      <c r="B73" s="2"/>
      <c r="C73" s="2"/>
    </row>
    <row r="74" spans="2:3" ht="14.25" customHeight="1">
      <c r="B74" s="2"/>
      <c r="C74" s="2"/>
    </row>
    <row r="75" spans="2:3" ht="14.25" customHeight="1">
      <c r="B75" s="2"/>
      <c r="C75" s="2"/>
    </row>
    <row r="76" spans="2:3" ht="14.25" customHeight="1">
      <c r="B76" s="2"/>
      <c r="C76" s="2"/>
    </row>
    <row r="77" spans="2:3" ht="14.25" customHeight="1">
      <c r="B77" s="2"/>
      <c r="C77" s="2"/>
    </row>
    <row r="78" spans="2:3" ht="14.25" customHeight="1">
      <c r="B78" s="2"/>
      <c r="C78" s="2"/>
    </row>
    <row r="79" spans="2:3" ht="14.25" customHeight="1">
      <c r="B79" s="2"/>
      <c r="C79" s="2"/>
    </row>
    <row r="80" spans="2:3" ht="14.25" customHeight="1">
      <c r="B80" s="2"/>
      <c r="C80" s="2"/>
    </row>
    <row r="81" spans="2:16" ht="14.25" customHeight="1">
      <c r="B81" s="2"/>
      <c r="C81" s="2"/>
    </row>
    <row r="82" spans="2:16" ht="14.25" customHeight="1">
      <c r="B82" s="2"/>
      <c r="C82" s="2"/>
    </row>
    <row r="83" spans="2:16" ht="14.25" customHeight="1">
      <c r="B83" s="2"/>
      <c r="C83" s="2"/>
    </row>
    <row r="84" spans="2:16" ht="14.25" customHeight="1">
      <c r="B84" s="2"/>
      <c r="C84" s="2"/>
    </row>
    <row r="85" spans="2:16" ht="14.25" customHeight="1">
      <c r="B85" s="2"/>
      <c r="C85" s="2"/>
    </row>
    <row r="86" spans="2:16" ht="14.25" customHeight="1">
      <c r="B86" s="2"/>
      <c r="C86" s="2"/>
    </row>
    <row r="87" spans="2:16" ht="14.25" customHeight="1">
      <c r="B87" s="2"/>
      <c r="C87" s="2"/>
    </row>
    <row r="88" spans="2:16" ht="14.25" customHeight="1">
      <c r="B88" s="2"/>
      <c r="C88" s="2"/>
    </row>
    <row r="89" spans="2:16" ht="14.25" customHeight="1">
      <c r="B89" s="2"/>
      <c r="C89" s="2"/>
    </row>
    <row r="90" spans="2:16" ht="14.25" customHeight="1">
      <c r="B90" s="2"/>
      <c r="C90" s="2"/>
    </row>
    <row r="91" spans="2:16" ht="14.25" customHeight="1">
      <c r="B91" s="2"/>
      <c r="C91" s="2"/>
    </row>
    <row r="92" spans="2:16" ht="14.25" customHeight="1">
      <c r="B92" s="2"/>
      <c r="C92" s="2"/>
    </row>
    <row r="93" spans="2:16" ht="14.25" customHeight="1">
      <c r="B93" s="2"/>
      <c r="C93" s="2"/>
      <c r="P93" s="62"/>
    </row>
    <row r="94" spans="2:16" ht="14.25" customHeight="1">
      <c r="B94" s="2"/>
      <c r="C94" s="2"/>
    </row>
    <row r="95" spans="2:16" ht="14.25" customHeight="1">
      <c r="B95" s="2"/>
      <c r="C95" s="2"/>
    </row>
    <row r="96" spans="2:16" ht="14.25" customHeight="1">
      <c r="B96" s="2"/>
      <c r="C96" s="2"/>
    </row>
    <row r="97" spans="2:3" ht="14.25" customHeight="1">
      <c r="B97" s="2"/>
      <c r="C97" s="2"/>
    </row>
    <row r="98" spans="2:3" ht="14.25" customHeight="1">
      <c r="B98" s="2"/>
      <c r="C98" s="2"/>
    </row>
    <row r="99" spans="2:3" ht="14.25" customHeight="1">
      <c r="B99" s="2"/>
      <c r="C99" s="2"/>
    </row>
    <row r="100" spans="2:3" ht="14.25" customHeight="1">
      <c r="B100" s="2"/>
      <c r="C100" s="2"/>
    </row>
    <row r="101" spans="2:3" ht="14.25" customHeight="1">
      <c r="B101" s="2"/>
      <c r="C101" s="2"/>
    </row>
    <row r="102" spans="2:3" ht="14.25" customHeight="1">
      <c r="B102" s="2"/>
      <c r="C102" s="2"/>
    </row>
    <row r="103" spans="2:3" ht="14.25" customHeight="1">
      <c r="B103" s="2"/>
      <c r="C103" s="2"/>
    </row>
    <row r="104" spans="2:3" ht="14.25" customHeight="1">
      <c r="B104" s="2"/>
      <c r="C104" s="2"/>
    </row>
    <row r="105" spans="2:3" ht="14.25" customHeight="1">
      <c r="B105" s="2"/>
      <c r="C105" s="2"/>
    </row>
    <row r="106" spans="2:3" ht="14.25" customHeight="1">
      <c r="B106" s="2"/>
      <c r="C106" s="2"/>
    </row>
    <row r="107" spans="2:3" ht="14.25" customHeight="1">
      <c r="B107" s="2"/>
      <c r="C107" s="2"/>
    </row>
    <row r="108" spans="2:3" ht="14.25" customHeight="1">
      <c r="B108" s="2"/>
      <c r="C108" s="2"/>
    </row>
    <row r="109" spans="2:3" ht="14.25" customHeight="1">
      <c r="B109" s="2"/>
      <c r="C109" s="2"/>
    </row>
    <row r="110" spans="2:3" ht="14.25" customHeight="1">
      <c r="B110" s="2"/>
      <c r="C110" s="2"/>
    </row>
    <row r="111" spans="2:3" ht="14.25" customHeight="1">
      <c r="B111" s="2"/>
      <c r="C111" s="2"/>
    </row>
    <row r="112" spans="2:3" ht="14.25" customHeight="1">
      <c r="B112" s="2"/>
      <c r="C112" s="2"/>
    </row>
    <row r="113" spans="2:3" ht="14.25" customHeight="1">
      <c r="B113" s="2"/>
      <c r="C113" s="2"/>
    </row>
    <row r="114" spans="2:3" ht="14.25" customHeight="1">
      <c r="B114" s="2"/>
      <c r="C114" s="2"/>
    </row>
    <row r="115" spans="2:3" ht="14.25" customHeight="1">
      <c r="B115" s="2"/>
      <c r="C115" s="2"/>
    </row>
    <row r="116" spans="2:3" ht="14.25" customHeight="1">
      <c r="B116" s="2"/>
      <c r="C116" s="2"/>
    </row>
    <row r="117" spans="2:3" ht="14.25" customHeight="1">
      <c r="B117" s="2"/>
      <c r="C117" s="2"/>
    </row>
    <row r="118" spans="2:3" ht="14.25" customHeight="1">
      <c r="B118" s="2"/>
      <c r="C118" s="2"/>
    </row>
    <row r="119" spans="2:3" ht="14.25" customHeight="1">
      <c r="B119" s="2"/>
      <c r="C119" s="2"/>
    </row>
    <row r="120" spans="2:3" ht="14.25" customHeight="1">
      <c r="B120" s="2"/>
      <c r="C120" s="2"/>
    </row>
    <row r="121" spans="2:3" ht="14.25" customHeight="1">
      <c r="B121" s="2"/>
      <c r="C121" s="2"/>
    </row>
    <row r="122" spans="2:3" ht="14.25" customHeight="1">
      <c r="B122" s="2"/>
      <c r="C122" s="2"/>
    </row>
    <row r="123" spans="2:3" ht="14.25" customHeight="1">
      <c r="B123" s="2"/>
      <c r="C123" s="2"/>
    </row>
    <row r="124" spans="2:3" ht="14.25" customHeight="1">
      <c r="B124" s="2"/>
      <c r="C124" s="2"/>
    </row>
    <row r="125" spans="2:3" ht="14.25" customHeight="1">
      <c r="B125" s="2"/>
      <c r="C125" s="2"/>
    </row>
    <row r="126" spans="2:3" ht="14.25" customHeight="1">
      <c r="B126" s="2"/>
      <c r="C126" s="2"/>
    </row>
    <row r="127" spans="2:3" ht="14.25" customHeight="1">
      <c r="B127" s="2"/>
      <c r="C127" s="2"/>
    </row>
    <row r="128" spans="2:3" ht="14.25" customHeight="1">
      <c r="B128" s="2"/>
      <c r="C128" s="2"/>
    </row>
    <row r="129" spans="2:3" ht="14.25" customHeight="1">
      <c r="B129" s="2"/>
      <c r="C129" s="2"/>
    </row>
    <row r="130" spans="2:3" ht="14.25" customHeight="1">
      <c r="B130" s="2"/>
      <c r="C130" s="2"/>
    </row>
    <row r="131" spans="2:3" ht="14.25" customHeight="1">
      <c r="B131" s="2"/>
      <c r="C131" s="2"/>
    </row>
    <row r="132" spans="2:3" ht="14.25" customHeight="1">
      <c r="B132" s="2"/>
      <c r="C132" s="2"/>
    </row>
    <row r="133" spans="2:3" ht="14.25" customHeight="1">
      <c r="B133" s="2"/>
      <c r="C133" s="2"/>
    </row>
    <row r="134" spans="2:3" ht="14.25" customHeight="1">
      <c r="B134" s="2"/>
      <c r="C134" s="2"/>
    </row>
    <row r="135" spans="2:3" ht="14.25" customHeight="1">
      <c r="B135" s="2"/>
      <c r="C135" s="2"/>
    </row>
    <row r="136" spans="2:3" ht="14.25" customHeight="1">
      <c r="B136" s="2"/>
      <c r="C136" s="2"/>
    </row>
    <row r="137" spans="2:3" ht="14.25" customHeight="1">
      <c r="B137" s="2"/>
      <c r="C137" s="2"/>
    </row>
    <row r="138" spans="2:3" ht="14.25" customHeight="1">
      <c r="B138" s="2"/>
      <c r="C138" s="2"/>
    </row>
    <row r="139" spans="2:3" ht="14.25" customHeight="1">
      <c r="B139" s="2"/>
      <c r="C139" s="2"/>
    </row>
    <row r="140" spans="2:3" ht="14.25" customHeight="1">
      <c r="B140" s="2"/>
      <c r="C140" s="2"/>
    </row>
    <row r="141" spans="2:3" ht="14.25" customHeight="1">
      <c r="B141" s="2"/>
      <c r="C141" s="2"/>
    </row>
    <row r="142" spans="2:3" ht="14.25" customHeight="1">
      <c r="B142" s="2"/>
      <c r="C142" s="2"/>
    </row>
    <row r="143" spans="2:3" ht="14.25" customHeight="1">
      <c r="B143" s="2"/>
      <c r="C143" s="2"/>
    </row>
    <row r="144" spans="2:3" ht="14.25" customHeight="1">
      <c r="B144" s="2"/>
      <c r="C144" s="2"/>
    </row>
    <row r="145" spans="2:3" ht="14.25" customHeight="1">
      <c r="B145" s="2"/>
      <c r="C145" s="2"/>
    </row>
    <row r="146" spans="2:3" ht="14.25" customHeight="1">
      <c r="B146" s="2"/>
      <c r="C146" s="2"/>
    </row>
    <row r="147" spans="2:3" ht="14.25" customHeight="1">
      <c r="B147" s="2"/>
      <c r="C147" s="2"/>
    </row>
    <row r="148" spans="2:3" ht="14.25" customHeight="1">
      <c r="B148" s="2"/>
      <c r="C148" s="2"/>
    </row>
    <row r="149" spans="2:3" ht="14.25" customHeight="1">
      <c r="B149" s="2"/>
      <c r="C149" s="2"/>
    </row>
    <row r="150" spans="2:3" ht="14.25" customHeight="1">
      <c r="B150" s="2"/>
      <c r="C150" s="2"/>
    </row>
    <row r="151" spans="2:3" ht="14.25" customHeight="1">
      <c r="B151" s="2"/>
      <c r="C151" s="2"/>
    </row>
    <row r="152" spans="2:3" ht="14.25" customHeight="1">
      <c r="B152" s="2"/>
      <c r="C152" s="2"/>
    </row>
    <row r="153" spans="2:3" ht="14.25" customHeight="1">
      <c r="B153" s="2"/>
      <c r="C153" s="2"/>
    </row>
    <row r="154" spans="2:3" ht="14.25" customHeight="1">
      <c r="B154" s="2"/>
      <c r="C154" s="2"/>
    </row>
    <row r="155" spans="2:3" ht="14.25" customHeight="1">
      <c r="B155" s="2"/>
      <c r="C155" s="2"/>
    </row>
    <row r="156" spans="2:3" ht="14.25" customHeight="1">
      <c r="B156" s="2"/>
      <c r="C156" s="2"/>
    </row>
    <row r="157" spans="2:3" ht="14.25" customHeight="1">
      <c r="B157" s="2"/>
      <c r="C157" s="2"/>
    </row>
    <row r="158" spans="2:3" ht="14.25" customHeight="1">
      <c r="B158" s="2"/>
      <c r="C158" s="2"/>
    </row>
    <row r="159" spans="2:3" ht="14.25" customHeight="1">
      <c r="B159" s="2"/>
      <c r="C159" s="2"/>
    </row>
    <row r="160" spans="2:3" ht="14.25" customHeight="1">
      <c r="B160" s="2"/>
      <c r="C160" s="2"/>
    </row>
    <row r="161" spans="2:3" ht="14.25" customHeight="1">
      <c r="B161" s="2"/>
      <c r="C161" s="2"/>
    </row>
    <row r="162" spans="2:3" ht="14.25" customHeight="1">
      <c r="B162" s="2"/>
      <c r="C162" s="2"/>
    </row>
    <row r="163" spans="2:3" ht="14.25" customHeight="1">
      <c r="B163" s="2"/>
      <c r="C163" s="2"/>
    </row>
    <row r="164" spans="2:3" ht="14.25" customHeight="1">
      <c r="B164" s="2"/>
      <c r="C164" s="2"/>
    </row>
    <row r="165" spans="2:3" ht="14.25" customHeight="1">
      <c r="B165" s="2"/>
      <c r="C165" s="2"/>
    </row>
    <row r="166" spans="2:3" ht="14.25" customHeight="1">
      <c r="B166" s="2"/>
      <c r="C166" s="2"/>
    </row>
    <row r="167" spans="2:3" ht="14.25" customHeight="1">
      <c r="B167" s="2"/>
      <c r="C167" s="2"/>
    </row>
    <row r="168" spans="2:3" ht="14.25" customHeight="1">
      <c r="B168" s="2"/>
      <c r="C168" s="2"/>
    </row>
    <row r="169" spans="2:3" ht="14.25" customHeight="1">
      <c r="B169" s="2"/>
      <c r="C169" s="2"/>
    </row>
    <row r="170" spans="2:3" ht="14.25" customHeight="1">
      <c r="B170" s="2"/>
      <c r="C170" s="2"/>
    </row>
    <row r="171" spans="2:3" ht="14.25" customHeight="1">
      <c r="B171" s="2"/>
      <c r="C171" s="2"/>
    </row>
    <row r="172" spans="2:3" ht="14.25" customHeight="1">
      <c r="B172" s="2"/>
      <c r="C172" s="2"/>
    </row>
    <row r="173" spans="2:3" ht="14.25" customHeight="1">
      <c r="B173" s="2"/>
      <c r="C173" s="2"/>
    </row>
    <row r="174" spans="2:3" ht="14.25" customHeight="1">
      <c r="B174" s="2"/>
      <c r="C174" s="2"/>
    </row>
    <row r="175" spans="2:3" ht="14.25" customHeight="1">
      <c r="B175" s="2"/>
      <c r="C175" s="2"/>
    </row>
    <row r="176" spans="2:3" ht="14.25" customHeight="1">
      <c r="B176" s="2"/>
      <c r="C176" s="2"/>
    </row>
    <row r="177" spans="2:3" ht="14.25" customHeight="1">
      <c r="B177" s="2"/>
      <c r="C177" s="2"/>
    </row>
    <row r="178" spans="2:3" ht="14.25" customHeight="1">
      <c r="B178" s="2"/>
      <c r="C178" s="2"/>
    </row>
    <row r="179" spans="2:3" ht="14.25" customHeight="1">
      <c r="B179" s="2"/>
      <c r="C179" s="2"/>
    </row>
    <row r="180" spans="2:3" ht="14.25" customHeight="1">
      <c r="B180" s="2"/>
      <c r="C180" s="2"/>
    </row>
    <row r="181" spans="2:3" ht="14.25" customHeight="1">
      <c r="B181" s="2"/>
      <c r="C181" s="2"/>
    </row>
    <row r="182" spans="2:3" ht="14.25" customHeight="1">
      <c r="B182" s="2"/>
      <c r="C182" s="2"/>
    </row>
    <row r="183" spans="2:3" ht="14.25" customHeight="1">
      <c r="B183" s="2"/>
      <c r="C183" s="2"/>
    </row>
    <row r="184" spans="2:3" ht="14.25" customHeight="1">
      <c r="B184" s="2"/>
      <c r="C184" s="2"/>
    </row>
    <row r="185" spans="2:3" ht="14.25" customHeight="1">
      <c r="B185" s="2"/>
      <c r="C185" s="2"/>
    </row>
    <row r="186" spans="2:3" ht="14.25" customHeight="1">
      <c r="B186" s="2"/>
      <c r="C186" s="2"/>
    </row>
    <row r="187" spans="2:3" ht="14.25" customHeight="1">
      <c r="B187" s="2"/>
      <c r="C187" s="2"/>
    </row>
    <row r="188" spans="2:3" ht="14.25" customHeight="1">
      <c r="B188" s="2"/>
      <c r="C188" s="2"/>
    </row>
    <row r="189" spans="2:3" ht="14.25" customHeight="1">
      <c r="B189" s="2"/>
      <c r="C189" s="2"/>
    </row>
    <row r="190" spans="2:3" ht="14.25" customHeight="1">
      <c r="B190" s="2"/>
      <c r="C190" s="2"/>
    </row>
    <row r="191" spans="2:3" ht="14.25" customHeight="1">
      <c r="B191" s="2"/>
      <c r="C191" s="2"/>
    </row>
    <row r="192" spans="2:3" ht="14.25" customHeight="1">
      <c r="B192" s="2"/>
      <c r="C192" s="2"/>
    </row>
    <row r="193" spans="2:3" ht="14.25" customHeight="1">
      <c r="B193" s="2"/>
      <c r="C193" s="2"/>
    </row>
    <row r="194" spans="2:3" ht="14.25" customHeight="1">
      <c r="B194" s="2"/>
      <c r="C194" s="2"/>
    </row>
    <row r="195" spans="2:3" ht="14.25" customHeight="1">
      <c r="B195" s="2"/>
      <c r="C195" s="2"/>
    </row>
    <row r="196" spans="2:3" ht="14.25" customHeight="1">
      <c r="B196" s="2"/>
      <c r="C196" s="2"/>
    </row>
    <row r="197" spans="2:3" ht="14.25" customHeight="1">
      <c r="B197" s="2"/>
      <c r="C197" s="2"/>
    </row>
    <row r="198" spans="2:3" ht="14.25" customHeight="1">
      <c r="B198" s="2"/>
      <c r="C198" s="2"/>
    </row>
    <row r="199" spans="2:3" ht="14.25" customHeight="1">
      <c r="B199" s="2"/>
      <c r="C199" s="2"/>
    </row>
    <row r="200" spans="2:3" ht="14.25" customHeight="1">
      <c r="B200" s="2"/>
      <c r="C200" s="2"/>
    </row>
    <row r="201" spans="2:3" ht="14.25" customHeight="1">
      <c r="B201" s="2"/>
      <c r="C201" s="2"/>
    </row>
    <row r="202" spans="2:3" ht="14.25" customHeight="1">
      <c r="B202" s="2"/>
      <c r="C202" s="2"/>
    </row>
    <row r="203" spans="2:3" ht="14.25" customHeight="1">
      <c r="B203" s="2"/>
      <c r="C203" s="2"/>
    </row>
    <row r="204" spans="2:3" ht="14.25" customHeight="1">
      <c r="B204" s="2"/>
      <c r="C204" s="2"/>
    </row>
    <row r="205" spans="2:3" ht="14.25" customHeight="1">
      <c r="B205" s="2"/>
      <c r="C205" s="2"/>
    </row>
    <row r="206" spans="2:3" ht="14.25" customHeight="1">
      <c r="B206" s="2"/>
      <c r="C206" s="2"/>
    </row>
    <row r="207" spans="2:3" ht="14.25" customHeight="1">
      <c r="B207" s="2"/>
      <c r="C207" s="2"/>
    </row>
    <row r="208" spans="2:3" ht="14.25" customHeight="1">
      <c r="B208" s="2"/>
      <c r="C208" s="2"/>
    </row>
    <row r="209" spans="2:3" ht="14.25" customHeight="1">
      <c r="B209" s="2"/>
      <c r="C209" s="2"/>
    </row>
    <row r="210" spans="2:3" ht="14.25" customHeight="1">
      <c r="B210" s="2"/>
      <c r="C210" s="2"/>
    </row>
    <row r="211" spans="2:3" ht="14.25" customHeight="1">
      <c r="B211" s="2"/>
      <c r="C211" s="2"/>
    </row>
    <row r="212" spans="2:3" ht="14.25" customHeight="1">
      <c r="B212" s="2"/>
      <c r="C212" s="2"/>
    </row>
    <row r="213" spans="2:3" ht="14.25" customHeight="1">
      <c r="B213" s="2"/>
      <c r="C213" s="2"/>
    </row>
    <row r="214" spans="2:3" ht="14.25" customHeight="1">
      <c r="B214" s="2"/>
      <c r="C214" s="2"/>
    </row>
    <row r="215" spans="2:3" ht="14.25" customHeight="1">
      <c r="B215" s="2"/>
      <c r="C215" s="2"/>
    </row>
    <row r="216" spans="2:3" ht="14.25" customHeight="1">
      <c r="B216" s="2"/>
      <c r="C216" s="2"/>
    </row>
    <row r="217" spans="2:3" ht="14.25" customHeight="1">
      <c r="B217" s="2"/>
      <c r="C217" s="2"/>
    </row>
    <row r="218" spans="2:3" ht="14.25" customHeight="1">
      <c r="B218" s="2"/>
      <c r="C218" s="2"/>
    </row>
    <row r="219" spans="2:3" ht="14.25" customHeight="1">
      <c r="B219" s="2"/>
      <c r="C219" s="2"/>
    </row>
    <row r="220" spans="2:3" ht="14.25" customHeight="1">
      <c r="B220" s="2"/>
      <c r="C220" s="2"/>
    </row>
    <row r="221" spans="2:3" ht="14.25" customHeight="1">
      <c r="B221" s="2"/>
      <c r="C221" s="2"/>
    </row>
    <row r="222" spans="2:3" ht="14.25" customHeight="1">
      <c r="B222" s="2"/>
      <c r="C222" s="2"/>
    </row>
    <row r="223" spans="2:3" ht="14.25" customHeight="1">
      <c r="B223" s="2"/>
      <c r="C223" s="2"/>
    </row>
    <row r="224" spans="2:3" ht="14.25" customHeight="1">
      <c r="B224" s="2"/>
      <c r="C224" s="2"/>
    </row>
    <row r="225" spans="2:3" ht="14.25" customHeight="1">
      <c r="B225" s="2"/>
      <c r="C225" s="2"/>
    </row>
    <row r="226" spans="2:3" ht="14.25" customHeight="1">
      <c r="B226" s="2"/>
      <c r="C226" s="2"/>
    </row>
    <row r="227" spans="2:3" ht="14.25" customHeight="1">
      <c r="B227" s="2"/>
      <c r="C227" s="2"/>
    </row>
    <row r="228" spans="2:3" ht="14.25" customHeight="1">
      <c r="B228" s="2"/>
      <c r="C228" s="2"/>
    </row>
    <row r="229" spans="2:3" ht="14.25" customHeight="1">
      <c r="B229" s="2"/>
      <c r="C229" s="2"/>
    </row>
    <row r="230" spans="2:3" ht="14.25" customHeight="1">
      <c r="B230" s="2"/>
      <c r="C230" s="2"/>
    </row>
    <row r="231" spans="2:3" ht="14.25" customHeight="1">
      <c r="B231" s="2"/>
      <c r="C231" s="2"/>
    </row>
    <row r="232" spans="2:3" ht="14.25" customHeight="1">
      <c r="B232" s="2"/>
      <c r="C232" s="2"/>
    </row>
    <row r="233" spans="2:3" ht="14.25" customHeight="1">
      <c r="B233" s="2"/>
      <c r="C233" s="2"/>
    </row>
    <row r="234" spans="2:3" ht="14.25" customHeight="1">
      <c r="B234" s="2"/>
      <c r="C234" s="2"/>
    </row>
    <row r="235" spans="2:3" ht="14.25" customHeight="1">
      <c r="B235" s="2"/>
      <c r="C235" s="2"/>
    </row>
    <row r="236" spans="2:3" ht="14.25" customHeight="1">
      <c r="B236" s="2"/>
      <c r="C236" s="2"/>
    </row>
    <row r="237" spans="2:3" ht="14.25" customHeight="1">
      <c r="B237" s="2"/>
      <c r="C237" s="2"/>
    </row>
    <row r="238" spans="2:3" ht="14.25" customHeight="1">
      <c r="B238" s="2"/>
      <c r="C238" s="2"/>
    </row>
    <row r="239" spans="2:3" ht="14.25" customHeight="1">
      <c r="B239" s="2"/>
      <c r="C239" s="2"/>
    </row>
    <row r="240" spans="2:3" ht="14.25" customHeight="1">
      <c r="B240" s="2"/>
      <c r="C240" s="2"/>
    </row>
    <row r="241" spans="2:3" ht="14.25" customHeight="1">
      <c r="B241" s="2"/>
      <c r="C241" s="2"/>
    </row>
    <row r="242" spans="2:3" ht="14.25" customHeight="1">
      <c r="B242" s="2"/>
      <c r="C242" s="2"/>
    </row>
    <row r="243" spans="2:3" ht="14.25" customHeight="1">
      <c r="B243" s="2"/>
      <c r="C243" s="2"/>
    </row>
    <row r="244" spans="2:3" ht="14.25" customHeight="1">
      <c r="B244" s="2"/>
      <c r="C244" s="2"/>
    </row>
    <row r="245" spans="2:3" ht="14.25" customHeight="1">
      <c r="B245" s="2"/>
      <c r="C245" s="2"/>
    </row>
    <row r="246" spans="2:3" ht="14.25" customHeight="1">
      <c r="B246" s="2"/>
      <c r="C246" s="2"/>
    </row>
    <row r="247" spans="2:3" ht="14.25" customHeight="1">
      <c r="B247" s="2"/>
      <c r="C247" s="2"/>
    </row>
    <row r="248" spans="2:3" ht="14.25" customHeight="1">
      <c r="B248" s="2"/>
      <c r="C248" s="2"/>
    </row>
    <row r="249" spans="2:3" ht="14.25" customHeight="1">
      <c r="B249" s="2"/>
      <c r="C249" s="2"/>
    </row>
    <row r="250" spans="2:3" ht="14.25" customHeight="1">
      <c r="B250" s="2"/>
      <c r="C250" s="2"/>
    </row>
    <row r="251" spans="2:3" ht="15.75" customHeight="1">
      <c r="C251" s="41"/>
    </row>
    <row r="252" spans="2:3" ht="15.75" customHeight="1">
      <c r="C252" s="41"/>
    </row>
    <row r="253" spans="2:3" ht="15.75" customHeight="1">
      <c r="C253" s="41"/>
    </row>
    <row r="254" spans="2:3" ht="15.75" customHeight="1">
      <c r="C254" s="41"/>
    </row>
    <row r="255" spans="2:3" ht="15.75" customHeight="1">
      <c r="C255" s="41"/>
    </row>
    <row r="256" spans="2:3" ht="15.75" customHeight="1">
      <c r="C256" s="41"/>
    </row>
    <row r="257" spans="3:3" ht="15.75" customHeight="1">
      <c r="C257" s="41"/>
    </row>
    <row r="258" spans="3:3" ht="15.75" customHeight="1">
      <c r="C258" s="41"/>
    </row>
    <row r="259" spans="3:3" ht="15.75" customHeight="1">
      <c r="C259" s="41"/>
    </row>
    <row r="260" spans="3:3" ht="15.75" customHeight="1">
      <c r="C260" s="41"/>
    </row>
    <row r="261" spans="3:3" ht="15.75" customHeight="1">
      <c r="C261" s="41"/>
    </row>
    <row r="262" spans="3:3" ht="15.75" customHeight="1">
      <c r="C262" s="41"/>
    </row>
    <row r="263" spans="3:3" ht="15.75" customHeight="1">
      <c r="C263" s="41"/>
    </row>
    <row r="264" spans="3:3" ht="15.75" customHeight="1">
      <c r="C264" s="41"/>
    </row>
    <row r="265" spans="3:3" ht="15.75" customHeight="1">
      <c r="C265" s="41"/>
    </row>
    <row r="266" spans="3:3" ht="15.75" customHeight="1">
      <c r="C266" s="41"/>
    </row>
    <row r="267" spans="3:3" ht="15.75" customHeight="1">
      <c r="C267" s="41"/>
    </row>
    <row r="268" spans="3:3" ht="15.75" customHeight="1">
      <c r="C268" s="41"/>
    </row>
    <row r="269" spans="3:3" ht="15.75" customHeight="1">
      <c r="C269" s="41"/>
    </row>
    <row r="270" spans="3:3" ht="15.75" customHeight="1">
      <c r="C270" s="41"/>
    </row>
    <row r="271" spans="3:3" ht="15.75" customHeight="1">
      <c r="C271" s="41"/>
    </row>
    <row r="272" spans="3:3" ht="15.75" customHeight="1">
      <c r="C272" s="41"/>
    </row>
    <row r="273" spans="3:3" ht="15.75" customHeight="1">
      <c r="C273" s="41"/>
    </row>
    <row r="274" spans="3:3" ht="15.75" customHeight="1">
      <c r="C274" s="41"/>
    </row>
    <row r="275" spans="3:3" ht="15.75" customHeight="1">
      <c r="C275" s="41"/>
    </row>
    <row r="276" spans="3:3" ht="15.75" customHeight="1">
      <c r="C276" s="41"/>
    </row>
    <row r="277" spans="3:3" ht="15.75" customHeight="1">
      <c r="C277" s="41"/>
    </row>
    <row r="278" spans="3:3" ht="15.75" customHeight="1">
      <c r="C278" s="41"/>
    </row>
    <row r="279" spans="3:3" ht="15.75" customHeight="1">
      <c r="C279" s="41"/>
    </row>
    <row r="280" spans="3:3" ht="15.75" customHeight="1">
      <c r="C280" s="41"/>
    </row>
    <row r="281" spans="3:3" ht="15.75" customHeight="1">
      <c r="C281" s="41"/>
    </row>
    <row r="282" spans="3:3" ht="15.75" customHeight="1">
      <c r="C282" s="41"/>
    </row>
    <row r="283" spans="3:3" ht="15.75" customHeight="1">
      <c r="C283" s="41"/>
    </row>
    <row r="284" spans="3:3" ht="15.75" customHeight="1">
      <c r="C284" s="41"/>
    </row>
    <row r="285" spans="3:3" ht="15.75" customHeight="1">
      <c r="C285" s="41"/>
    </row>
    <row r="286" spans="3:3" ht="15.75" customHeight="1">
      <c r="C286" s="41"/>
    </row>
    <row r="287" spans="3:3" ht="15.75" customHeight="1">
      <c r="C287" s="41"/>
    </row>
    <row r="288" spans="3:3" ht="15.75" customHeight="1">
      <c r="C288" s="41"/>
    </row>
    <row r="289" spans="3:3" ht="15.75" customHeight="1">
      <c r="C289" s="41"/>
    </row>
    <row r="290" spans="3:3" ht="15.75" customHeight="1">
      <c r="C290" s="41"/>
    </row>
    <row r="291" spans="3:3" ht="15.75" customHeight="1">
      <c r="C291" s="41"/>
    </row>
    <row r="292" spans="3:3" ht="15.75" customHeight="1">
      <c r="C292" s="41"/>
    </row>
    <row r="293" spans="3:3" ht="15.75" customHeight="1">
      <c r="C293" s="41"/>
    </row>
    <row r="294" spans="3:3" ht="15.75" customHeight="1">
      <c r="C294" s="41"/>
    </row>
    <row r="295" spans="3:3" ht="15.75" customHeight="1">
      <c r="C295" s="41"/>
    </row>
    <row r="296" spans="3:3" ht="15.75" customHeight="1">
      <c r="C296" s="41"/>
    </row>
    <row r="297" spans="3:3" ht="15.75" customHeight="1">
      <c r="C297" s="41"/>
    </row>
    <row r="298" spans="3:3" ht="15.75" customHeight="1">
      <c r="C298" s="41"/>
    </row>
    <row r="299" spans="3:3" ht="15.75" customHeight="1">
      <c r="C299" s="41"/>
    </row>
    <row r="300" spans="3:3" ht="15.75" customHeight="1">
      <c r="C300" s="41"/>
    </row>
    <row r="301" spans="3:3" ht="15.75" customHeight="1">
      <c r="C301" s="41"/>
    </row>
    <row r="302" spans="3:3" ht="15.75" customHeight="1">
      <c r="C302" s="41"/>
    </row>
    <row r="303" spans="3:3" ht="15.75" customHeight="1">
      <c r="C303" s="41"/>
    </row>
    <row r="304" spans="3:3" ht="15.75" customHeight="1">
      <c r="C304" s="41"/>
    </row>
    <row r="305" spans="3:3" ht="15.75" customHeight="1">
      <c r="C305" s="41"/>
    </row>
    <row r="306" spans="3:3" ht="15.75" customHeight="1">
      <c r="C306" s="41"/>
    </row>
    <row r="307" spans="3:3" ht="15.75" customHeight="1">
      <c r="C307" s="41"/>
    </row>
    <row r="308" spans="3:3" ht="15.75" customHeight="1">
      <c r="C308" s="41"/>
    </row>
    <row r="309" spans="3:3" ht="15.75" customHeight="1">
      <c r="C309" s="41"/>
    </row>
    <row r="310" spans="3:3" ht="15.75" customHeight="1">
      <c r="C310" s="41"/>
    </row>
    <row r="311" spans="3:3" ht="15.75" customHeight="1">
      <c r="C311" s="41"/>
    </row>
    <row r="312" spans="3:3" ht="15.75" customHeight="1">
      <c r="C312" s="41"/>
    </row>
    <row r="313" spans="3:3" ht="15.75" customHeight="1">
      <c r="C313" s="41"/>
    </row>
    <row r="314" spans="3:3" ht="15.75" customHeight="1">
      <c r="C314" s="41"/>
    </row>
    <row r="315" spans="3:3" ht="15.75" customHeight="1">
      <c r="C315" s="41"/>
    </row>
    <row r="316" spans="3:3" ht="15.75" customHeight="1">
      <c r="C316" s="41"/>
    </row>
    <row r="317" spans="3:3" ht="15.75" customHeight="1">
      <c r="C317" s="41"/>
    </row>
    <row r="318" spans="3:3" ht="15.75" customHeight="1">
      <c r="C318" s="41"/>
    </row>
    <row r="319" spans="3:3" ht="15.75" customHeight="1">
      <c r="C319" s="41"/>
    </row>
    <row r="320" spans="3:3" ht="15.75" customHeight="1">
      <c r="C320" s="41"/>
    </row>
    <row r="321" spans="3:3" ht="15.75" customHeight="1">
      <c r="C321" s="41"/>
    </row>
    <row r="322" spans="3:3" ht="15.75" customHeight="1">
      <c r="C322" s="41"/>
    </row>
    <row r="323" spans="3:3" ht="15.75" customHeight="1">
      <c r="C323" s="41"/>
    </row>
    <row r="324" spans="3:3" ht="15.75" customHeight="1">
      <c r="C324" s="41"/>
    </row>
    <row r="325" spans="3:3" ht="15.75" customHeight="1">
      <c r="C325" s="41"/>
    </row>
    <row r="326" spans="3:3" ht="15.75" customHeight="1">
      <c r="C326" s="41"/>
    </row>
    <row r="327" spans="3:3" ht="15.75" customHeight="1">
      <c r="C327" s="41"/>
    </row>
    <row r="328" spans="3:3" ht="15.75" customHeight="1">
      <c r="C328" s="41"/>
    </row>
    <row r="329" spans="3:3" ht="15.75" customHeight="1">
      <c r="C329" s="41"/>
    </row>
    <row r="330" spans="3:3" ht="15.75" customHeight="1">
      <c r="C330" s="41"/>
    </row>
    <row r="331" spans="3:3" ht="15.75" customHeight="1">
      <c r="C331" s="41"/>
    </row>
    <row r="332" spans="3:3" ht="15.75" customHeight="1">
      <c r="C332" s="41"/>
    </row>
    <row r="333" spans="3:3" ht="15.75" customHeight="1">
      <c r="C333" s="41"/>
    </row>
    <row r="334" spans="3:3" ht="15.75" customHeight="1">
      <c r="C334" s="41"/>
    </row>
    <row r="335" spans="3:3" ht="15.75" customHeight="1">
      <c r="C335" s="41"/>
    </row>
    <row r="336" spans="3:3" ht="15.75" customHeight="1">
      <c r="C336" s="41"/>
    </row>
    <row r="337" spans="3:3" ht="15.75" customHeight="1">
      <c r="C337" s="41"/>
    </row>
    <row r="338" spans="3:3" ht="15.75" customHeight="1">
      <c r="C338" s="41"/>
    </row>
    <row r="339" spans="3:3" ht="15.75" customHeight="1">
      <c r="C339" s="41"/>
    </row>
    <row r="340" spans="3:3" ht="15.75" customHeight="1">
      <c r="C340" s="41"/>
    </row>
    <row r="341" spans="3:3" ht="15.75" customHeight="1">
      <c r="C341" s="41"/>
    </row>
    <row r="342" spans="3:3" ht="15.75" customHeight="1">
      <c r="C342" s="41"/>
    </row>
    <row r="343" spans="3:3" ht="15.75" customHeight="1">
      <c r="C343" s="41"/>
    </row>
    <row r="344" spans="3:3" ht="15.75" customHeight="1">
      <c r="C344" s="41"/>
    </row>
    <row r="345" spans="3:3" ht="15.75" customHeight="1">
      <c r="C345" s="41"/>
    </row>
    <row r="346" spans="3:3" ht="15.75" customHeight="1">
      <c r="C346" s="41"/>
    </row>
    <row r="347" spans="3:3" ht="15.75" customHeight="1">
      <c r="C347" s="41"/>
    </row>
    <row r="348" spans="3:3" ht="15.75" customHeight="1">
      <c r="C348" s="41"/>
    </row>
    <row r="349" spans="3:3" ht="15.75" customHeight="1">
      <c r="C349" s="41"/>
    </row>
    <row r="350" spans="3:3" ht="15.75" customHeight="1">
      <c r="C350" s="41"/>
    </row>
    <row r="351" spans="3:3" ht="15.75" customHeight="1">
      <c r="C351" s="41"/>
    </row>
    <row r="352" spans="3:3" ht="15.75" customHeight="1">
      <c r="C352" s="41"/>
    </row>
    <row r="353" spans="3:3" ht="15.75" customHeight="1">
      <c r="C353" s="41"/>
    </row>
    <row r="354" spans="3:3" ht="15.75" customHeight="1">
      <c r="C354" s="41"/>
    </row>
    <row r="355" spans="3:3" ht="15.75" customHeight="1">
      <c r="C355" s="41"/>
    </row>
    <row r="356" spans="3:3" ht="15.75" customHeight="1">
      <c r="C356" s="41"/>
    </row>
    <row r="357" spans="3:3" ht="15.75" customHeight="1">
      <c r="C357" s="41"/>
    </row>
    <row r="358" spans="3:3" ht="15.75" customHeight="1">
      <c r="C358" s="41"/>
    </row>
    <row r="359" spans="3:3" ht="15.75" customHeight="1">
      <c r="C359" s="41"/>
    </row>
    <row r="360" spans="3:3" ht="15.75" customHeight="1">
      <c r="C360" s="41"/>
    </row>
    <row r="361" spans="3:3" ht="15.75" customHeight="1">
      <c r="C361" s="41"/>
    </row>
    <row r="362" spans="3:3" ht="15.75" customHeight="1">
      <c r="C362" s="41"/>
    </row>
    <row r="363" spans="3:3" ht="15.75" customHeight="1">
      <c r="C363" s="41"/>
    </row>
    <row r="364" spans="3:3" ht="15.75" customHeight="1">
      <c r="C364" s="41"/>
    </row>
    <row r="365" spans="3:3" ht="15.75" customHeight="1">
      <c r="C365" s="41"/>
    </row>
    <row r="366" spans="3:3" ht="15.75" customHeight="1">
      <c r="C366" s="41"/>
    </row>
    <row r="367" spans="3:3" ht="15.75" customHeight="1">
      <c r="C367" s="41"/>
    </row>
    <row r="368" spans="3:3" ht="15.75" customHeight="1">
      <c r="C368" s="41"/>
    </row>
    <row r="369" spans="3:3" ht="15.75" customHeight="1">
      <c r="C369" s="41"/>
    </row>
    <row r="370" spans="3:3" ht="15.75" customHeight="1">
      <c r="C370" s="41"/>
    </row>
    <row r="371" spans="3:3" ht="15.75" customHeight="1">
      <c r="C371" s="41"/>
    </row>
    <row r="372" spans="3:3" ht="15.75" customHeight="1">
      <c r="C372" s="41"/>
    </row>
    <row r="373" spans="3:3" ht="15.75" customHeight="1">
      <c r="C373" s="41"/>
    </row>
    <row r="374" spans="3:3" ht="15.75" customHeight="1">
      <c r="C374" s="41"/>
    </row>
    <row r="375" spans="3:3" ht="15.75" customHeight="1">
      <c r="C375" s="41"/>
    </row>
    <row r="376" spans="3:3" ht="15.75" customHeight="1">
      <c r="C376" s="41"/>
    </row>
    <row r="377" spans="3:3" ht="15.75" customHeight="1">
      <c r="C377" s="41"/>
    </row>
    <row r="378" spans="3:3" ht="15.75" customHeight="1">
      <c r="C378" s="41"/>
    </row>
    <row r="379" spans="3:3" ht="15.75" customHeight="1">
      <c r="C379" s="41"/>
    </row>
    <row r="380" spans="3:3" ht="15.75" customHeight="1">
      <c r="C380" s="41"/>
    </row>
    <row r="381" spans="3:3" ht="15.75" customHeight="1">
      <c r="C381" s="41"/>
    </row>
    <row r="382" spans="3:3" ht="15.75" customHeight="1">
      <c r="C382" s="41"/>
    </row>
    <row r="383" spans="3:3" ht="15.75" customHeight="1">
      <c r="C383" s="41"/>
    </row>
    <row r="384" spans="3:3" ht="15.75" customHeight="1">
      <c r="C384" s="41"/>
    </row>
    <row r="385" spans="3:3" ht="15.75" customHeight="1">
      <c r="C385" s="41"/>
    </row>
    <row r="386" spans="3:3" ht="15.75" customHeight="1">
      <c r="C386" s="41"/>
    </row>
    <row r="387" spans="3:3" ht="15.75" customHeight="1">
      <c r="C387" s="41"/>
    </row>
    <row r="388" spans="3:3" ht="15.75" customHeight="1">
      <c r="C388" s="41"/>
    </row>
    <row r="389" spans="3:3" ht="15.75" customHeight="1">
      <c r="C389" s="41"/>
    </row>
    <row r="390" spans="3:3" ht="15.75" customHeight="1">
      <c r="C390" s="41"/>
    </row>
    <row r="391" spans="3:3" ht="15.75" customHeight="1">
      <c r="C391" s="41"/>
    </row>
    <row r="392" spans="3:3" ht="15.75" customHeight="1">
      <c r="C392" s="41"/>
    </row>
    <row r="393" spans="3:3" ht="15.75" customHeight="1">
      <c r="C393" s="41"/>
    </row>
    <row r="394" spans="3:3" ht="15.75" customHeight="1">
      <c r="C394" s="41"/>
    </row>
    <row r="395" spans="3:3" ht="15.75" customHeight="1">
      <c r="C395" s="41"/>
    </row>
    <row r="396" spans="3:3" ht="15.75" customHeight="1">
      <c r="C396" s="41"/>
    </row>
    <row r="397" spans="3:3" ht="15.75" customHeight="1">
      <c r="C397" s="41"/>
    </row>
    <row r="398" spans="3:3" ht="15.75" customHeight="1">
      <c r="C398" s="41"/>
    </row>
    <row r="399" spans="3:3" ht="15.75" customHeight="1">
      <c r="C399" s="41"/>
    </row>
    <row r="400" spans="3:3" ht="15.75" customHeight="1">
      <c r="C400" s="41"/>
    </row>
    <row r="401" spans="3:3" ht="15.75" customHeight="1">
      <c r="C401" s="41"/>
    </row>
    <row r="402" spans="3:3" ht="15.75" customHeight="1">
      <c r="C402" s="41"/>
    </row>
    <row r="403" spans="3:3" ht="15.75" customHeight="1">
      <c r="C403" s="41"/>
    </row>
    <row r="404" spans="3:3" ht="15.75" customHeight="1">
      <c r="C404" s="41"/>
    </row>
    <row r="405" spans="3:3" ht="15.75" customHeight="1">
      <c r="C405" s="41"/>
    </row>
    <row r="406" spans="3:3" ht="15.75" customHeight="1">
      <c r="C406" s="41"/>
    </row>
    <row r="407" spans="3:3" ht="15.75" customHeight="1">
      <c r="C407" s="41"/>
    </row>
    <row r="408" spans="3:3" ht="15.75" customHeight="1">
      <c r="C408" s="41"/>
    </row>
    <row r="409" spans="3:3" ht="15.75" customHeight="1">
      <c r="C409" s="41"/>
    </row>
    <row r="410" spans="3:3" ht="15.75" customHeight="1">
      <c r="C410" s="41"/>
    </row>
    <row r="411" spans="3:3" ht="15.75" customHeight="1">
      <c r="C411" s="41"/>
    </row>
    <row r="412" spans="3:3" ht="15.75" customHeight="1">
      <c r="C412" s="41"/>
    </row>
    <row r="413" spans="3:3" ht="15.75" customHeight="1">
      <c r="C413" s="41"/>
    </row>
    <row r="414" spans="3:3" ht="15.75" customHeight="1">
      <c r="C414" s="41"/>
    </row>
    <row r="415" spans="3:3" ht="15.75" customHeight="1">
      <c r="C415" s="41"/>
    </row>
    <row r="416" spans="3:3" ht="15.75" customHeight="1">
      <c r="C416" s="41"/>
    </row>
    <row r="417" spans="3:3" ht="15.75" customHeight="1">
      <c r="C417" s="41"/>
    </row>
    <row r="418" spans="3:3" ht="15.75" customHeight="1">
      <c r="C418" s="41"/>
    </row>
    <row r="419" spans="3:3" ht="15.75" customHeight="1">
      <c r="C419" s="41"/>
    </row>
    <row r="420" spans="3:3" ht="15.75" customHeight="1">
      <c r="C420" s="41"/>
    </row>
    <row r="421" spans="3:3" ht="15.75" customHeight="1">
      <c r="C421" s="41"/>
    </row>
    <row r="422" spans="3:3" ht="15.75" customHeight="1">
      <c r="C422" s="41"/>
    </row>
    <row r="423" spans="3:3" ht="15.75" customHeight="1">
      <c r="C423" s="41"/>
    </row>
    <row r="424" spans="3:3" ht="15.75" customHeight="1">
      <c r="C424" s="41"/>
    </row>
    <row r="425" spans="3:3" ht="15.75" customHeight="1">
      <c r="C425" s="41"/>
    </row>
    <row r="426" spans="3:3" ht="15.75" customHeight="1">
      <c r="C426" s="41"/>
    </row>
    <row r="427" spans="3:3" ht="15.75" customHeight="1">
      <c r="C427" s="41"/>
    </row>
    <row r="428" spans="3:3" ht="15.75" customHeight="1">
      <c r="C428" s="41"/>
    </row>
    <row r="429" spans="3:3" ht="15.75" customHeight="1">
      <c r="C429" s="41"/>
    </row>
    <row r="430" spans="3:3" ht="15.75" customHeight="1">
      <c r="C430" s="41"/>
    </row>
    <row r="431" spans="3:3" ht="15.75" customHeight="1">
      <c r="C431" s="41"/>
    </row>
    <row r="432" spans="3:3" ht="15.75" customHeight="1">
      <c r="C432" s="41"/>
    </row>
    <row r="433" spans="3:3" ht="15.75" customHeight="1">
      <c r="C433" s="41"/>
    </row>
    <row r="434" spans="3:3" ht="15.75" customHeight="1">
      <c r="C434" s="41"/>
    </row>
    <row r="435" spans="3:3" ht="15.75" customHeight="1">
      <c r="C435" s="41"/>
    </row>
    <row r="436" spans="3:3" ht="15.75" customHeight="1">
      <c r="C436" s="41"/>
    </row>
    <row r="437" spans="3:3" ht="15.75" customHeight="1">
      <c r="C437" s="41"/>
    </row>
    <row r="438" spans="3:3" ht="15.75" customHeight="1">
      <c r="C438" s="41"/>
    </row>
    <row r="439" spans="3:3" ht="15.75" customHeight="1">
      <c r="C439" s="41"/>
    </row>
    <row r="440" spans="3:3" ht="15.75" customHeight="1">
      <c r="C440" s="41"/>
    </row>
    <row r="441" spans="3:3" ht="15.75" customHeight="1">
      <c r="C441" s="41"/>
    </row>
    <row r="442" spans="3:3" ht="15.75" customHeight="1">
      <c r="C442" s="41"/>
    </row>
    <row r="443" spans="3:3" ht="15.75" customHeight="1">
      <c r="C443" s="41"/>
    </row>
    <row r="444" spans="3:3" ht="15.75" customHeight="1">
      <c r="C444" s="41"/>
    </row>
    <row r="445" spans="3:3" ht="15.75" customHeight="1">
      <c r="C445" s="41"/>
    </row>
    <row r="446" spans="3:3" ht="15.75" customHeight="1">
      <c r="C446" s="41"/>
    </row>
    <row r="447" spans="3:3" ht="15.75" customHeight="1">
      <c r="C447" s="41"/>
    </row>
    <row r="448" spans="3:3" ht="15.75" customHeight="1">
      <c r="C448" s="41"/>
    </row>
    <row r="449" spans="3:3" ht="15.75" customHeight="1">
      <c r="C449" s="41"/>
    </row>
    <row r="450" spans="3:3" ht="15.75" customHeight="1">
      <c r="C450" s="41"/>
    </row>
    <row r="451" spans="3:3" ht="15.75" customHeight="1">
      <c r="C451" s="41"/>
    </row>
    <row r="452" spans="3:3" ht="15.75" customHeight="1">
      <c r="C452" s="41"/>
    </row>
    <row r="453" spans="3:3" ht="15.75" customHeight="1">
      <c r="C453" s="41"/>
    </row>
    <row r="454" spans="3:3" ht="15.75" customHeight="1">
      <c r="C454" s="41"/>
    </row>
    <row r="455" spans="3:3" ht="15.75" customHeight="1">
      <c r="C455" s="41"/>
    </row>
    <row r="456" spans="3:3" ht="15.75" customHeight="1">
      <c r="C456" s="41"/>
    </row>
    <row r="457" spans="3:3" ht="15.75" customHeight="1">
      <c r="C457" s="41"/>
    </row>
    <row r="458" spans="3:3" ht="15.75" customHeight="1">
      <c r="C458" s="41"/>
    </row>
    <row r="459" spans="3:3" ht="15.75" customHeight="1">
      <c r="C459" s="41"/>
    </row>
    <row r="460" spans="3:3" ht="15.75" customHeight="1">
      <c r="C460" s="41"/>
    </row>
    <row r="461" spans="3:3" ht="15.75" customHeight="1">
      <c r="C461" s="41"/>
    </row>
    <row r="462" spans="3:3" ht="15.75" customHeight="1">
      <c r="C462" s="41"/>
    </row>
    <row r="463" spans="3:3" ht="15.75" customHeight="1">
      <c r="C463" s="41"/>
    </row>
    <row r="464" spans="3:3" ht="15.75" customHeight="1">
      <c r="C464" s="41"/>
    </row>
    <row r="465" spans="3:3" ht="15.75" customHeight="1">
      <c r="C465" s="41"/>
    </row>
    <row r="466" spans="3:3" ht="15.75" customHeight="1">
      <c r="C466" s="41"/>
    </row>
    <row r="467" spans="3:3" ht="15.75" customHeight="1">
      <c r="C467" s="41"/>
    </row>
    <row r="468" spans="3:3" ht="15.75" customHeight="1">
      <c r="C468" s="41"/>
    </row>
    <row r="469" spans="3:3" ht="15.75" customHeight="1">
      <c r="C469" s="41"/>
    </row>
    <row r="470" spans="3:3" ht="15.75" customHeight="1">
      <c r="C470" s="41"/>
    </row>
    <row r="471" spans="3:3" ht="15.75" customHeight="1">
      <c r="C471" s="41"/>
    </row>
    <row r="472" spans="3:3" ht="15.75" customHeight="1">
      <c r="C472" s="41"/>
    </row>
    <row r="473" spans="3:3" ht="15.75" customHeight="1">
      <c r="C473" s="41"/>
    </row>
    <row r="474" spans="3:3" ht="15.75" customHeight="1">
      <c r="C474" s="41"/>
    </row>
    <row r="475" spans="3:3" ht="15.75" customHeight="1">
      <c r="C475" s="41"/>
    </row>
    <row r="476" spans="3:3" ht="15.75" customHeight="1">
      <c r="C476" s="41"/>
    </row>
    <row r="477" spans="3:3" ht="15.75" customHeight="1">
      <c r="C477" s="41"/>
    </row>
    <row r="478" spans="3:3" ht="15.75" customHeight="1">
      <c r="C478" s="41"/>
    </row>
    <row r="479" spans="3:3" ht="15.75" customHeight="1">
      <c r="C479" s="41"/>
    </row>
    <row r="480" spans="3:3" ht="15.75" customHeight="1">
      <c r="C480" s="41"/>
    </row>
    <row r="481" spans="3:3" ht="15.75" customHeight="1">
      <c r="C481" s="41"/>
    </row>
    <row r="482" spans="3:3" ht="15.75" customHeight="1">
      <c r="C482" s="41"/>
    </row>
    <row r="483" spans="3:3" ht="15.75" customHeight="1">
      <c r="C483" s="41"/>
    </row>
    <row r="484" spans="3:3" ht="15.75" customHeight="1">
      <c r="C484" s="41"/>
    </row>
    <row r="485" spans="3:3" ht="15.75" customHeight="1">
      <c r="C485" s="41"/>
    </row>
    <row r="486" spans="3:3" ht="15.75" customHeight="1">
      <c r="C486" s="41"/>
    </row>
    <row r="487" spans="3:3" ht="15.75" customHeight="1">
      <c r="C487" s="41"/>
    </row>
    <row r="488" spans="3:3" ht="15.75" customHeight="1">
      <c r="C488" s="41"/>
    </row>
    <row r="489" spans="3:3" ht="15.75" customHeight="1">
      <c r="C489" s="41"/>
    </row>
    <row r="490" spans="3:3" ht="15.75" customHeight="1">
      <c r="C490" s="41"/>
    </row>
    <row r="491" spans="3:3" ht="15.75" customHeight="1">
      <c r="C491" s="41"/>
    </row>
    <row r="492" spans="3:3" ht="15.75" customHeight="1">
      <c r="C492" s="41"/>
    </row>
    <row r="493" spans="3:3" ht="15.75" customHeight="1">
      <c r="C493" s="41"/>
    </row>
    <row r="494" spans="3:3" ht="15.75" customHeight="1">
      <c r="C494" s="41"/>
    </row>
    <row r="495" spans="3:3" ht="15.75" customHeight="1">
      <c r="C495" s="41"/>
    </row>
    <row r="496" spans="3:3" ht="15.75" customHeight="1">
      <c r="C496" s="41"/>
    </row>
    <row r="497" spans="3:3" ht="15.75" customHeight="1">
      <c r="C497" s="41"/>
    </row>
    <row r="498" spans="3:3" ht="15.75" customHeight="1">
      <c r="C498" s="41"/>
    </row>
    <row r="499" spans="3:3" ht="15.75" customHeight="1">
      <c r="C499" s="41"/>
    </row>
    <row r="500" spans="3:3" ht="15.75" customHeight="1">
      <c r="C500" s="41"/>
    </row>
    <row r="501" spans="3:3" ht="15.75" customHeight="1">
      <c r="C501" s="41"/>
    </row>
    <row r="502" spans="3:3" ht="15.75" customHeight="1">
      <c r="C502" s="41"/>
    </row>
    <row r="503" spans="3:3" ht="15.75" customHeight="1">
      <c r="C503" s="41"/>
    </row>
    <row r="504" spans="3:3" ht="15.75" customHeight="1">
      <c r="C504" s="41"/>
    </row>
    <row r="505" spans="3:3" ht="15.75" customHeight="1">
      <c r="C505" s="41"/>
    </row>
    <row r="506" spans="3:3" ht="15.75" customHeight="1">
      <c r="C506" s="41"/>
    </row>
    <row r="507" spans="3:3" ht="15.75" customHeight="1">
      <c r="C507" s="41"/>
    </row>
    <row r="508" spans="3:3" ht="15.75" customHeight="1">
      <c r="C508" s="41"/>
    </row>
    <row r="509" spans="3:3" ht="15.75" customHeight="1">
      <c r="C509" s="41"/>
    </row>
    <row r="510" spans="3:3" ht="15.75" customHeight="1">
      <c r="C510" s="41"/>
    </row>
    <row r="511" spans="3:3" ht="15.75" customHeight="1">
      <c r="C511" s="41"/>
    </row>
    <row r="512" spans="3:3" ht="15.75" customHeight="1">
      <c r="C512" s="41"/>
    </row>
    <row r="513" spans="3:3" ht="15.75" customHeight="1">
      <c r="C513" s="41"/>
    </row>
    <row r="514" spans="3:3" ht="15.75" customHeight="1">
      <c r="C514" s="41"/>
    </row>
    <row r="515" spans="3:3" ht="15.75" customHeight="1">
      <c r="C515" s="41"/>
    </row>
    <row r="516" spans="3:3" ht="15.75" customHeight="1">
      <c r="C516" s="41"/>
    </row>
    <row r="517" spans="3:3" ht="15.75" customHeight="1">
      <c r="C517" s="41"/>
    </row>
    <row r="518" spans="3:3" ht="15.75" customHeight="1">
      <c r="C518" s="41"/>
    </row>
    <row r="519" spans="3:3" ht="15.75" customHeight="1">
      <c r="C519" s="41"/>
    </row>
    <row r="520" spans="3:3" ht="15.75" customHeight="1">
      <c r="C520" s="41"/>
    </row>
    <row r="521" spans="3:3" ht="15.75" customHeight="1">
      <c r="C521" s="41"/>
    </row>
    <row r="522" spans="3:3" ht="15.75" customHeight="1">
      <c r="C522" s="41"/>
    </row>
    <row r="523" spans="3:3" ht="15.75" customHeight="1">
      <c r="C523" s="41"/>
    </row>
    <row r="524" spans="3:3" ht="15.75" customHeight="1">
      <c r="C524" s="41"/>
    </row>
    <row r="525" spans="3:3" ht="15.75" customHeight="1">
      <c r="C525" s="41"/>
    </row>
    <row r="526" spans="3:3" ht="15.75" customHeight="1">
      <c r="C526" s="41"/>
    </row>
    <row r="527" spans="3:3" ht="15.75" customHeight="1">
      <c r="C527" s="41"/>
    </row>
    <row r="528" spans="3:3" ht="15.75" customHeight="1">
      <c r="C528" s="41"/>
    </row>
    <row r="529" spans="3:3" ht="15.75" customHeight="1">
      <c r="C529" s="41"/>
    </row>
    <row r="530" spans="3:3" ht="15.75" customHeight="1">
      <c r="C530" s="41"/>
    </row>
    <row r="531" spans="3:3" ht="15.75" customHeight="1">
      <c r="C531" s="41"/>
    </row>
    <row r="532" spans="3:3" ht="15.75" customHeight="1">
      <c r="C532" s="41"/>
    </row>
    <row r="533" spans="3:3" ht="15.75" customHeight="1">
      <c r="C533" s="41"/>
    </row>
    <row r="534" spans="3:3" ht="15.75" customHeight="1">
      <c r="C534" s="41"/>
    </row>
    <row r="535" spans="3:3" ht="15.75" customHeight="1">
      <c r="C535" s="41"/>
    </row>
    <row r="536" spans="3:3" ht="15.75" customHeight="1">
      <c r="C536" s="41"/>
    </row>
    <row r="537" spans="3:3" ht="15.75" customHeight="1">
      <c r="C537" s="41"/>
    </row>
    <row r="538" spans="3:3" ht="15.75" customHeight="1">
      <c r="C538" s="41"/>
    </row>
    <row r="539" spans="3:3" ht="15.75" customHeight="1">
      <c r="C539" s="41"/>
    </row>
    <row r="540" spans="3:3" ht="15.75" customHeight="1">
      <c r="C540" s="41"/>
    </row>
    <row r="541" spans="3:3" ht="15.75" customHeight="1">
      <c r="C541" s="41"/>
    </row>
    <row r="542" spans="3:3" ht="15.75" customHeight="1">
      <c r="C542" s="41"/>
    </row>
    <row r="543" spans="3:3" ht="15.75" customHeight="1">
      <c r="C543" s="41"/>
    </row>
    <row r="544" spans="3:3" ht="15.75" customHeight="1">
      <c r="C544" s="41"/>
    </row>
    <row r="545" spans="3:3" ht="15.75" customHeight="1">
      <c r="C545" s="41"/>
    </row>
    <row r="546" spans="3:3" ht="15.75" customHeight="1">
      <c r="C546" s="41"/>
    </row>
    <row r="547" spans="3:3" ht="15.75" customHeight="1">
      <c r="C547" s="41"/>
    </row>
    <row r="548" spans="3:3" ht="15.75" customHeight="1">
      <c r="C548" s="41"/>
    </row>
    <row r="549" spans="3:3" ht="15.75" customHeight="1">
      <c r="C549" s="41"/>
    </row>
    <row r="550" spans="3:3" ht="15.75" customHeight="1">
      <c r="C550" s="41"/>
    </row>
    <row r="551" spans="3:3" ht="15.75" customHeight="1">
      <c r="C551" s="41"/>
    </row>
    <row r="552" spans="3:3" ht="15.75" customHeight="1">
      <c r="C552" s="41"/>
    </row>
    <row r="553" spans="3:3" ht="15.75" customHeight="1">
      <c r="C553" s="41"/>
    </row>
    <row r="554" spans="3:3" ht="15.75" customHeight="1">
      <c r="C554" s="41"/>
    </row>
    <row r="555" spans="3:3" ht="15.75" customHeight="1">
      <c r="C555" s="41"/>
    </row>
    <row r="556" spans="3:3" ht="15.75" customHeight="1">
      <c r="C556" s="41"/>
    </row>
    <row r="557" spans="3:3" ht="15.75" customHeight="1">
      <c r="C557" s="41"/>
    </row>
    <row r="558" spans="3:3" ht="15.75" customHeight="1">
      <c r="C558" s="41"/>
    </row>
    <row r="559" spans="3:3" ht="15.75" customHeight="1">
      <c r="C559" s="41"/>
    </row>
    <row r="560" spans="3:3" ht="15.75" customHeight="1">
      <c r="C560" s="41"/>
    </row>
    <row r="561" spans="3:3" ht="15.75" customHeight="1">
      <c r="C561" s="41"/>
    </row>
    <row r="562" spans="3:3" ht="15.75" customHeight="1">
      <c r="C562" s="41"/>
    </row>
    <row r="563" spans="3:3" ht="15.75" customHeight="1">
      <c r="C563" s="41"/>
    </row>
    <row r="564" spans="3:3" ht="15.75" customHeight="1">
      <c r="C564" s="41"/>
    </row>
    <row r="565" spans="3:3" ht="15.75" customHeight="1">
      <c r="C565" s="41"/>
    </row>
    <row r="566" spans="3:3" ht="15.75" customHeight="1">
      <c r="C566" s="41"/>
    </row>
    <row r="567" spans="3:3" ht="15.75" customHeight="1">
      <c r="C567" s="41"/>
    </row>
    <row r="568" spans="3:3" ht="15.75" customHeight="1">
      <c r="C568" s="41"/>
    </row>
    <row r="569" spans="3:3" ht="15.75" customHeight="1">
      <c r="C569" s="41"/>
    </row>
    <row r="570" spans="3:3" ht="15.75" customHeight="1">
      <c r="C570" s="41"/>
    </row>
    <row r="571" spans="3:3" ht="15.75" customHeight="1">
      <c r="C571" s="41"/>
    </row>
    <row r="572" spans="3:3" ht="15.75" customHeight="1">
      <c r="C572" s="41"/>
    </row>
    <row r="573" spans="3:3" ht="15.75" customHeight="1">
      <c r="C573" s="41"/>
    </row>
    <row r="574" spans="3:3" ht="15.75" customHeight="1">
      <c r="C574" s="41"/>
    </row>
    <row r="575" spans="3:3" ht="15.75" customHeight="1">
      <c r="C575" s="41"/>
    </row>
    <row r="576" spans="3:3" ht="15.75" customHeight="1">
      <c r="C576" s="41"/>
    </row>
    <row r="577" spans="3:3" ht="15.75" customHeight="1">
      <c r="C577" s="41"/>
    </row>
    <row r="578" spans="3:3" ht="15.75" customHeight="1">
      <c r="C578" s="41"/>
    </row>
    <row r="579" spans="3:3" ht="15.75" customHeight="1">
      <c r="C579" s="41"/>
    </row>
    <row r="580" spans="3:3" ht="15.75" customHeight="1">
      <c r="C580" s="41"/>
    </row>
    <row r="581" spans="3:3" ht="15.75" customHeight="1">
      <c r="C581" s="41"/>
    </row>
    <row r="582" spans="3:3" ht="15.75" customHeight="1">
      <c r="C582" s="41"/>
    </row>
    <row r="583" spans="3:3" ht="15.75" customHeight="1">
      <c r="C583" s="41"/>
    </row>
    <row r="584" spans="3:3" ht="15.75" customHeight="1">
      <c r="C584" s="41"/>
    </row>
    <row r="585" spans="3:3" ht="15.75" customHeight="1">
      <c r="C585" s="41"/>
    </row>
    <row r="586" spans="3:3" ht="15.75" customHeight="1">
      <c r="C586" s="41"/>
    </row>
    <row r="587" spans="3:3" ht="15.75" customHeight="1">
      <c r="C587" s="41"/>
    </row>
    <row r="588" spans="3:3" ht="15.75" customHeight="1">
      <c r="C588" s="41"/>
    </row>
    <row r="589" spans="3:3" ht="15.75" customHeight="1">
      <c r="C589" s="41"/>
    </row>
    <row r="590" spans="3:3" ht="15.75" customHeight="1">
      <c r="C590" s="41"/>
    </row>
    <row r="591" spans="3:3" ht="15.75" customHeight="1">
      <c r="C591" s="41"/>
    </row>
    <row r="592" spans="3:3" ht="15.75" customHeight="1">
      <c r="C592" s="41"/>
    </row>
    <row r="593" spans="3:3" ht="15.75" customHeight="1">
      <c r="C593" s="41"/>
    </row>
    <row r="594" spans="3:3" ht="15.75" customHeight="1">
      <c r="C594" s="41"/>
    </row>
    <row r="595" spans="3:3" ht="15.75" customHeight="1">
      <c r="C595" s="41"/>
    </row>
    <row r="596" spans="3:3" ht="15.75" customHeight="1">
      <c r="C596" s="41"/>
    </row>
    <row r="597" spans="3:3" ht="15.75" customHeight="1">
      <c r="C597" s="41"/>
    </row>
    <row r="598" spans="3:3" ht="15.75" customHeight="1">
      <c r="C598" s="41"/>
    </row>
    <row r="599" spans="3:3" ht="15.75" customHeight="1">
      <c r="C599" s="41"/>
    </row>
    <row r="600" spans="3:3" ht="15.75" customHeight="1">
      <c r="C600" s="41"/>
    </row>
    <row r="601" spans="3:3" ht="15.75" customHeight="1">
      <c r="C601" s="41"/>
    </row>
    <row r="602" spans="3:3" ht="15.75" customHeight="1">
      <c r="C602" s="41"/>
    </row>
    <row r="603" spans="3:3" ht="15.75" customHeight="1">
      <c r="C603" s="41"/>
    </row>
    <row r="604" spans="3:3" ht="15.75" customHeight="1">
      <c r="C604" s="41"/>
    </row>
    <row r="605" spans="3:3" ht="15.75" customHeight="1">
      <c r="C605" s="41"/>
    </row>
    <row r="606" spans="3:3" ht="15.75" customHeight="1">
      <c r="C606" s="41"/>
    </row>
    <row r="607" spans="3:3" ht="15.75" customHeight="1">
      <c r="C607" s="41"/>
    </row>
    <row r="608" spans="3:3" ht="15.75" customHeight="1">
      <c r="C608" s="41"/>
    </row>
    <row r="609" spans="3:3" ht="15.75" customHeight="1">
      <c r="C609" s="41"/>
    </row>
    <row r="610" spans="3:3" ht="15.75" customHeight="1">
      <c r="C610" s="41"/>
    </row>
    <row r="611" spans="3:3" ht="15.75" customHeight="1">
      <c r="C611" s="41"/>
    </row>
    <row r="612" spans="3:3" ht="15.75" customHeight="1">
      <c r="C612" s="41"/>
    </row>
    <row r="613" spans="3:3" ht="15.75" customHeight="1">
      <c r="C613" s="41"/>
    </row>
    <row r="614" spans="3:3" ht="15.75" customHeight="1">
      <c r="C614" s="41"/>
    </row>
    <row r="615" spans="3:3" ht="15.75" customHeight="1">
      <c r="C615" s="41"/>
    </row>
    <row r="616" spans="3:3" ht="15.75" customHeight="1">
      <c r="C616" s="41"/>
    </row>
    <row r="617" spans="3:3" ht="15.75" customHeight="1">
      <c r="C617" s="41"/>
    </row>
    <row r="618" spans="3:3" ht="15.75" customHeight="1">
      <c r="C618" s="41"/>
    </row>
    <row r="619" spans="3:3" ht="15.75" customHeight="1">
      <c r="C619" s="41"/>
    </row>
    <row r="620" spans="3:3" ht="15.75" customHeight="1">
      <c r="C620" s="41"/>
    </row>
    <row r="621" spans="3:3" ht="15.75" customHeight="1">
      <c r="C621" s="41"/>
    </row>
    <row r="622" spans="3:3" ht="15.75" customHeight="1">
      <c r="C622" s="41"/>
    </row>
    <row r="623" spans="3:3" ht="15.75" customHeight="1">
      <c r="C623" s="41"/>
    </row>
    <row r="624" spans="3:3" ht="15.75" customHeight="1">
      <c r="C624" s="41"/>
    </row>
    <row r="625" spans="3:3" ht="15.75" customHeight="1">
      <c r="C625" s="41"/>
    </row>
    <row r="626" spans="3:3" ht="15.75" customHeight="1">
      <c r="C626" s="41"/>
    </row>
    <row r="627" spans="3:3" ht="15.75" customHeight="1">
      <c r="C627" s="41"/>
    </row>
    <row r="628" spans="3:3" ht="15.75" customHeight="1">
      <c r="C628" s="41"/>
    </row>
    <row r="629" spans="3:3" ht="15.75" customHeight="1">
      <c r="C629" s="41"/>
    </row>
    <row r="630" spans="3:3" ht="15.75" customHeight="1">
      <c r="C630" s="41"/>
    </row>
    <row r="631" spans="3:3" ht="15.75" customHeight="1">
      <c r="C631" s="41"/>
    </row>
    <row r="632" spans="3:3" ht="15.75" customHeight="1">
      <c r="C632" s="41"/>
    </row>
    <row r="633" spans="3:3" ht="15.75" customHeight="1">
      <c r="C633" s="41"/>
    </row>
    <row r="634" spans="3:3" ht="15.75" customHeight="1">
      <c r="C634" s="41"/>
    </row>
    <row r="635" spans="3:3" ht="15.75" customHeight="1">
      <c r="C635" s="41"/>
    </row>
    <row r="636" spans="3:3" ht="15.75" customHeight="1">
      <c r="C636" s="41"/>
    </row>
    <row r="637" spans="3:3" ht="15.75" customHeight="1">
      <c r="C637" s="41"/>
    </row>
    <row r="638" spans="3:3" ht="15.75" customHeight="1">
      <c r="C638" s="41"/>
    </row>
    <row r="639" spans="3:3" ht="15.75" customHeight="1">
      <c r="C639" s="41"/>
    </row>
    <row r="640" spans="3:3" ht="15.75" customHeight="1">
      <c r="C640" s="41"/>
    </row>
    <row r="641" spans="3:3" ht="15.75" customHeight="1">
      <c r="C641" s="41"/>
    </row>
    <row r="642" spans="3:3" ht="15.75" customHeight="1">
      <c r="C642" s="41"/>
    </row>
    <row r="643" spans="3:3" ht="15.75" customHeight="1">
      <c r="C643" s="41"/>
    </row>
    <row r="644" spans="3:3" ht="15.75" customHeight="1">
      <c r="C644" s="41"/>
    </row>
    <row r="645" spans="3:3" ht="15.75" customHeight="1">
      <c r="C645" s="41"/>
    </row>
    <row r="646" spans="3:3" ht="15.75" customHeight="1">
      <c r="C646" s="41"/>
    </row>
    <row r="647" spans="3:3" ht="15.75" customHeight="1">
      <c r="C647" s="41"/>
    </row>
    <row r="648" spans="3:3" ht="15.75" customHeight="1">
      <c r="C648" s="41"/>
    </row>
    <row r="649" spans="3:3" ht="15.75" customHeight="1">
      <c r="C649" s="41"/>
    </row>
    <row r="650" spans="3:3" ht="15.75" customHeight="1">
      <c r="C650" s="41"/>
    </row>
    <row r="651" spans="3:3" ht="15.75" customHeight="1">
      <c r="C651" s="41"/>
    </row>
    <row r="652" spans="3:3" ht="15.75" customHeight="1">
      <c r="C652" s="41"/>
    </row>
    <row r="653" spans="3:3" ht="15.75" customHeight="1">
      <c r="C653" s="41"/>
    </row>
    <row r="654" spans="3:3" ht="15.75" customHeight="1">
      <c r="C654" s="41"/>
    </row>
    <row r="655" spans="3:3" ht="15.75" customHeight="1">
      <c r="C655" s="41"/>
    </row>
    <row r="656" spans="3:3" ht="15.75" customHeight="1">
      <c r="C656" s="41"/>
    </row>
    <row r="657" spans="3:3" ht="15.75" customHeight="1">
      <c r="C657" s="41"/>
    </row>
    <row r="658" spans="3:3" ht="15.75" customHeight="1">
      <c r="C658" s="41"/>
    </row>
    <row r="659" spans="3:3" ht="15.75" customHeight="1">
      <c r="C659" s="41"/>
    </row>
    <row r="660" spans="3:3" ht="15.75" customHeight="1">
      <c r="C660" s="41"/>
    </row>
    <row r="661" spans="3:3" ht="15.75" customHeight="1">
      <c r="C661" s="41"/>
    </row>
    <row r="662" spans="3:3" ht="15.75" customHeight="1">
      <c r="C662" s="41"/>
    </row>
    <row r="663" spans="3:3" ht="15.75" customHeight="1">
      <c r="C663" s="41"/>
    </row>
    <row r="664" spans="3:3" ht="15.75" customHeight="1">
      <c r="C664" s="41"/>
    </row>
    <row r="665" spans="3:3" ht="15.75" customHeight="1">
      <c r="C665" s="41"/>
    </row>
    <row r="666" spans="3:3" ht="15.75" customHeight="1">
      <c r="C666" s="41"/>
    </row>
    <row r="667" spans="3:3" ht="15.75" customHeight="1">
      <c r="C667" s="41"/>
    </row>
    <row r="668" spans="3:3" ht="15.75" customHeight="1">
      <c r="C668" s="41"/>
    </row>
    <row r="669" spans="3:3" ht="15.75" customHeight="1">
      <c r="C669" s="41"/>
    </row>
    <row r="670" spans="3:3" ht="15.75" customHeight="1">
      <c r="C670" s="41"/>
    </row>
    <row r="671" spans="3:3" ht="15.75" customHeight="1">
      <c r="C671" s="41"/>
    </row>
    <row r="672" spans="3:3" ht="15.75" customHeight="1">
      <c r="C672" s="41"/>
    </row>
    <row r="673" spans="3:3" ht="15.75" customHeight="1">
      <c r="C673" s="41"/>
    </row>
    <row r="674" spans="3:3" ht="15.75" customHeight="1">
      <c r="C674" s="41"/>
    </row>
    <row r="675" spans="3:3" ht="15.75" customHeight="1">
      <c r="C675" s="41"/>
    </row>
    <row r="676" spans="3:3" ht="15.75" customHeight="1">
      <c r="C676" s="41"/>
    </row>
    <row r="677" spans="3:3" ht="15.75" customHeight="1">
      <c r="C677" s="41"/>
    </row>
    <row r="678" spans="3:3" ht="15.75" customHeight="1">
      <c r="C678" s="41"/>
    </row>
    <row r="679" spans="3:3" ht="15.75" customHeight="1">
      <c r="C679" s="41"/>
    </row>
    <row r="680" spans="3:3" ht="15.75" customHeight="1">
      <c r="C680" s="41"/>
    </row>
    <row r="681" spans="3:3" ht="15.75" customHeight="1">
      <c r="C681" s="41"/>
    </row>
    <row r="682" spans="3:3" ht="15.75" customHeight="1">
      <c r="C682" s="41"/>
    </row>
    <row r="683" spans="3:3" ht="15.75" customHeight="1">
      <c r="C683" s="41"/>
    </row>
    <row r="684" spans="3:3" ht="15.75" customHeight="1">
      <c r="C684" s="41"/>
    </row>
    <row r="685" spans="3:3" ht="15.75" customHeight="1">
      <c r="C685" s="41"/>
    </row>
    <row r="686" spans="3:3" ht="15.75" customHeight="1">
      <c r="C686" s="41"/>
    </row>
    <row r="687" spans="3:3" ht="15.75" customHeight="1">
      <c r="C687" s="41"/>
    </row>
    <row r="688" spans="3:3" ht="15.75" customHeight="1">
      <c r="C688" s="41"/>
    </row>
    <row r="689" spans="3:3" ht="15.75" customHeight="1">
      <c r="C689" s="41"/>
    </row>
    <row r="690" spans="3:3" ht="15.75" customHeight="1">
      <c r="C690" s="41"/>
    </row>
    <row r="691" spans="3:3" ht="15.75" customHeight="1">
      <c r="C691" s="41"/>
    </row>
    <row r="692" spans="3:3" ht="15.75" customHeight="1">
      <c r="C692" s="41"/>
    </row>
    <row r="693" spans="3:3" ht="15.75" customHeight="1">
      <c r="C693" s="41"/>
    </row>
    <row r="694" spans="3:3" ht="15.75" customHeight="1">
      <c r="C694" s="41"/>
    </row>
    <row r="695" spans="3:3" ht="15.75" customHeight="1">
      <c r="C695" s="41"/>
    </row>
    <row r="696" spans="3:3" ht="15.75" customHeight="1">
      <c r="C696" s="41"/>
    </row>
    <row r="697" spans="3:3" ht="15.75" customHeight="1">
      <c r="C697" s="41"/>
    </row>
    <row r="698" spans="3:3" ht="15.75" customHeight="1">
      <c r="C698" s="41"/>
    </row>
    <row r="699" spans="3:3" ht="15.75" customHeight="1">
      <c r="C699" s="41"/>
    </row>
    <row r="700" spans="3:3" ht="15.75" customHeight="1">
      <c r="C700" s="41"/>
    </row>
    <row r="701" spans="3:3" ht="15.75" customHeight="1">
      <c r="C701" s="41"/>
    </row>
    <row r="702" spans="3:3" ht="15.75" customHeight="1">
      <c r="C702" s="41"/>
    </row>
    <row r="703" spans="3:3" ht="15.75" customHeight="1">
      <c r="C703" s="41"/>
    </row>
    <row r="704" spans="3:3" ht="15.75" customHeight="1">
      <c r="C704" s="41"/>
    </row>
    <row r="705" spans="3:3" ht="15.75" customHeight="1">
      <c r="C705" s="41"/>
    </row>
    <row r="706" spans="3:3" ht="15.75" customHeight="1">
      <c r="C706" s="41"/>
    </row>
    <row r="707" spans="3:3" ht="15.75" customHeight="1">
      <c r="C707" s="41"/>
    </row>
    <row r="708" spans="3:3" ht="15.75" customHeight="1">
      <c r="C708" s="41"/>
    </row>
    <row r="709" spans="3:3" ht="15.75" customHeight="1">
      <c r="C709" s="41"/>
    </row>
    <row r="710" spans="3:3" ht="15.75" customHeight="1">
      <c r="C710" s="41"/>
    </row>
    <row r="711" spans="3:3" ht="15.75" customHeight="1">
      <c r="C711" s="41"/>
    </row>
    <row r="712" spans="3:3" ht="15.75" customHeight="1">
      <c r="C712" s="41"/>
    </row>
    <row r="713" spans="3:3" ht="15.75" customHeight="1">
      <c r="C713" s="41"/>
    </row>
    <row r="714" spans="3:3" ht="15.75" customHeight="1">
      <c r="C714" s="41"/>
    </row>
    <row r="715" spans="3:3" ht="15.75" customHeight="1">
      <c r="C715" s="41"/>
    </row>
    <row r="716" spans="3:3" ht="15.75" customHeight="1">
      <c r="C716" s="41"/>
    </row>
    <row r="717" spans="3:3" ht="15.75" customHeight="1">
      <c r="C717" s="41"/>
    </row>
    <row r="718" spans="3:3" ht="15.75" customHeight="1">
      <c r="C718" s="41"/>
    </row>
    <row r="719" spans="3:3" ht="15.75" customHeight="1">
      <c r="C719" s="41"/>
    </row>
    <row r="720" spans="3:3" ht="15.75" customHeight="1">
      <c r="C720" s="41"/>
    </row>
    <row r="721" spans="3:3" ht="15.75" customHeight="1">
      <c r="C721" s="41"/>
    </row>
    <row r="722" spans="3:3" ht="15.75" customHeight="1">
      <c r="C722" s="41"/>
    </row>
    <row r="723" spans="3:3" ht="15.75" customHeight="1">
      <c r="C723" s="41"/>
    </row>
    <row r="724" spans="3:3" ht="15.75" customHeight="1">
      <c r="C724" s="41"/>
    </row>
    <row r="725" spans="3:3" ht="15.75" customHeight="1">
      <c r="C725" s="41"/>
    </row>
    <row r="726" spans="3:3" ht="15.75" customHeight="1">
      <c r="C726" s="41"/>
    </row>
    <row r="727" spans="3:3" ht="15.75" customHeight="1">
      <c r="C727" s="41"/>
    </row>
    <row r="728" spans="3:3" ht="15.75" customHeight="1">
      <c r="C728" s="41"/>
    </row>
    <row r="729" spans="3:3" ht="15.75" customHeight="1">
      <c r="C729" s="41"/>
    </row>
    <row r="730" spans="3:3" ht="15.75" customHeight="1">
      <c r="C730" s="41"/>
    </row>
    <row r="731" spans="3:3" ht="15.75" customHeight="1">
      <c r="C731" s="41"/>
    </row>
    <row r="732" spans="3:3" ht="15.75" customHeight="1">
      <c r="C732" s="41"/>
    </row>
    <row r="733" spans="3:3" ht="15.75" customHeight="1">
      <c r="C733" s="41"/>
    </row>
    <row r="734" spans="3:3" ht="15.75" customHeight="1">
      <c r="C734" s="41"/>
    </row>
    <row r="735" spans="3:3" ht="15.75" customHeight="1">
      <c r="C735" s="41"/>
    </row>
    <row r="736" spans="3:3" ht="15.75" customHeight="1">
      <c r="C736" s="41"/>
    </row>
    <row r="737" spans="3:3" ht="15.75" customHeight="1">
      <c r="C737" s="41"/>
    </row>
    <row r="738" spans="3:3" ht="15.75" customHeight="1">
      <c r="C738" s="41"/>
    </row>
    <row r="739" spans="3:3" ht="15.75" customHeight="1">
      <c r="C739" s="41"/>
    </row>
    <row r="740" spans="3:3" ht="15.75" customHeight="1">
      <c r="C740" s="41"/>
    </row>
    <row r="741" spans="3:3" ht="15.75" customHeight="1">
      <c r="C741" s="41"/>
    </row>
    <row r="742" spans="3:3" ht="15.75" customHeight="1">
      <c r="C742" s="41"/>
    </row>
    <row r="743" spans="3:3" ht="15.75" customHeight="1">
      <c r="C743" s="41"/>
    </row>
    <row r="744" spans="3:3" ht="15.75" customHeight="1">
      <c r="C744" s="41"/>
    </row>
    <row r="745" spans="3:3" ht="15.75" customHeight="1">
      <c r="C745" s="41"/>
    </row>
    <row r="746" spans="3:3" ht="15.75" customHeight="1">
      <c r="C746" s="41"/>
    </row>
    <row r="747" spans="3:3" ht="15.75" customHeight="1">
      <c r="C747" s="41"/>
    </row>
    <row r="748" spans="3:3" ht="15.75" customHeight="1">
      <c r="C748" s="41"/>
    </row>
    <row r="749" spans="3:3" ht="15.75" customHeight="1">
      <c r="C749" s="41"/>
    </row>
    <row r="750" spans="3:3" ht="15.75" customHeight="1">
      <c r="C750" s="41"/>
    </row>
    <row r="751" spans="3:3" ht="15.75" customHeight="1">
      <c r="C751" s="41"/>
    </row>
    <row r="752" spans="3:3" ht="15.75" customHeight="1">
      <c r="C752" s="41"/>
    </row>
    <row r="753" spans="3:3" ht="15.75" customHeight="1">
      <c r="C753" s="41"/>
    </row>
    <row r="754" spans="3:3" ht="15.75" customHeight="1">
      <c r="C754" s="41"/>
    </row>
    <row r="755" spans="3:3" ht="15.75" customHeight="1">
      <c r="C755" s="41"/>
    </row>
    <row r="756" spans="3:3" ht="15.75" customHeight="1">
      <c r="C756" s="41"/>
    </row>
    <row r="757" spans="3:3" ht="15.75" customHeight="1">
      <c r="C757" s="41"/>
    </row>
    <row r="758" spans="3:3" ht="15.75" customHeight="1">
      <c r="C758" s="41"/>
    </row>
    <row r="759" spans="3:3" ht="15.75" customHeight="1">
      <c r="C759" s="41"/>
    </row>
    <row r="760" spans="3:3" ht="15.75" customHeight="1">
      <c r="C760" s="41"/>
    </row>
    <row r="761" spans="3:3" ht="15.75" customHeight="1">
      <c r="C761" s="41"/>
    </row>
    <row r="762" spans="3:3" ht="15.75" customHeight="1">
      <c r="C762" s="41"/>
    </row>
    <row r="763" spans="3:3" ht="15.75" customHeight="1">
      <c r="C763" s="41"/>
    </row>
    <row r="764" spans="3:3" ht="15.75" customHeight="1">
      <c r="C764" s="41"/>
    </row>
    <row r="765" spans="3:3" ht="15.75" customHeight="1">
      <c r="C765" s="41"/>
    </row>
    <row r="766" spans="3:3" ht="15.75" customHeight="1">
      <c r="C766" s="41"/>
    </row>
    <row r="767" spans="3:3" ht="15.75" customHeight="1">
      <c r="C767" s="41"/>
    </row>
    <row r="768" spans="3:3" ht="15.75" customHeight="1">
      <c r="C768" s="41"/>
    </row>
    <row r="769" spans="3:3" ht="15.75" customHeight="1">
      <c r="C769" s="41"/>
    </row>
    <row r="770" spans="3:3" ht="15.75" customHeight="1">
      <c r="C770" s="41"/>
    </row>
    <row r="771" spans="3:3" ht="15.75" customHeight="1">
      <c r="C771" s="41"/>
    </row>
    <row r="772" spans="3:3" ht="15.75" customHeight="1">
      <c r="C772" s="41"/>
    </row>
    <row r="773" spans="3:3" ht="15.75" customHeight="1">
      <c r="C773" s="41"/>
    </row>
    <row r="774" spans="3:3" ht="15.75" customHeight="1">
      <c r="C774" s="41"/>
    </row>
    <row r="775" spans="3:3" ht="15.75" customHeight="1">
      <c r="C775" s="41"/>
    </row>
    <row r="776" spans="3:3" ht="15.75" customHeight="1">
      <c r="C776" s="41"/>
    </row>
    <row r="777" spans="3:3" ht="15.75" customHeight="1">
      <c r="C777" s="41"/>
    </row>
    <row r="778" spans="3:3" ht="15.75" customHeight="1">
      <c r="C778" s="41"/>
    </row>
    <row r="779" spans="3:3" ht="15.75" customHeight="1">
      <c r="C779" s="41"/>
    </row>
    <row r="780" spans="3:3" ht="15.75" customHeight="1">
      <c r="C780" s="41"/>
    </row>
    <row r="781" spans="3:3" ht="15.75" customHeight="1">
      <c r="C781" s="41"/>
    </row>
    <row r="782" spans="3:3" ht="15.75" customHeight="1">
      <c r="C782" s="41"/>
    </row>
    <row r="783" spans="3:3" ht="15.75" customHeight="1">
      <c r="C783" s="41"/>
    </row>
    <row r="784" spans="3:3" ht="15.75" customHeight="1">
      <c r="C784" s="41"/>
    </row>
    <row r="785" spans="3:3" ht="15.75" customHeight="1">
      <c r="C785" s="41"/>
    </row>
    <row r="786" spans="3:3" ht="15.75" customHeight="1">
      <c r="C786" s="41"/>
    </row>
    <row r="787" spans="3:3" ht="15.75" customHeight="1">
      <c r="C787" s="41"/>
    </row>
    <row r="788" spans="3:3" ht="15.75" customHeight="1">
      <c r="C788" s="41"/>
    </row>
    <row r="789" spans="3:3" ht="15.75" customHeight="1">
      <c r="C789" s="41"/>
    </row>
    <row r="790" spans="3:3" ht="15.75" customHeight="1">
      <c r="C790" s="41"/>
    </row>
    <row r="791" spans="3:3" ht="15.75" customHeight="1">
      <c r="C791" s="41"/>
    </row>
    <row r="792" spans="3:3" ht="15.75" customHeight="1">
      <c r="C792" s="41"/>
    </row>
    <row r="793" spans="3:3" ht="15.75" customHeight="1">
      <c r="C793" s="41"/>
    </row>
    <row r="794" spans="3:3" ht="15.75" customHeight="1">
      <c r="C794" s="41"/>
    </row>
    <row r="795" spans="3:3" ht="15.75" customHeight="1">
      <c r="C795" s="41"/>
    </row>
    <row r="796" spans="3:3" ht="15.75" customHeight="1">
      <c r="C796" s="41"/>
    </row>
    <row r="797" spans="3:3" ht="15.75" customHeight="1">
      <c r="C797" s="41"/>
    </row>
    <row r="798" spans="3:3" ht="15.75" customHeight="1">
      <c r="C798" s="41"/>
    </row>
    <row r="799" spans="3:3" ht="15.75" customHeight="1">
      <c r="C799" s="41"/>
    </row>
    <row r="800" spans="3:3" ht="15.75" customHeight="1">
      <c r="C800" s="41"/>
    </row>
    <row r="801" spans="3:3" ht="15.75" customHeight="1">
      <c r="C801" s="41"/>
    </row>
    <row r="802" spans="3:3" ht="15.75" customHeight="1">
      <c r="C802" s="41"/>
    </row>
    <row r="803" spans="3:3" ht="15.75" customHeight="1">
      <c r="C803" s="41"/>
    </row>
    <row r="804" spans="3:3" ht="15.75" customHeight="1">
      <c r="C804" s="41"/>
    </row>
    <row r="805" spans="3:3" ht="15.75" customHeight="1">
      <c r="C805" s="41"/>
    </row>
    <row r="806" spans="3:3" ht="15.75" customHeight="1">
      <c r="C806" s="41"/>
    </row>
    <row r="807" spans="3:3" ht="15.75" customHeight="1">
      <c r="C807" s="41"/>
    </row>
    <row r="808" spans="3:3" ht="15.75" customHeight="1">
      <c r="C808" s="41"/>
    </row>
    <row r="809" spans="3:3" ht="15.75" customHeight="1">
      <c r="C809" s="41"/>
    </row>
    <row r="810" spans="3:3" ht="15.75" customHeight="1">
      <c r="C810" s="41"/>
    </row>
    <row r="811" spans="3:3" ht="15.75" customHeight="1">
      <c r="C811" s="41"/>
    </row>
    <row r="812" spans="3:3" ht="15.75" customHeight="1">
      <c r="C812" s="41"/>
    </row>
    <row r="813" spans="3:3" ht="15.75" customHeight="1">
      <c r="C813" s="41"/>
    </row>
    <row r="814" spans="3:3" ht="15.75" customHeight="1">
      <c r="C814" s="41"/>
    </row>
    <row r="815" spans="3:3" ht="15.75" customHeight="1">
      <c r="C815" s="41"/>
    </row>
    <row r="816" spans="3:3" ht="15.75" customHeight="1">
      <c r="C816" s="41"/>
    </row>
    <row r="817" spans="3:3" ht="15.75" customHeight="1">
      <c r="C817" s="41"/>
    </row>
    <row r="818" spans="3:3" ht="15.75" customHeight="1">
      <c r="C818" s="41"/>
    </row>
    <row r="819" spans="3:3" ht="15.75" customHeight="1">
      <c r="C819" s="41"/>
    </row>
    <row r="820" spans="3:3" ht="15.75" customHeight="1">
      <c r="C820" s="41"/>
    </row>
    <row r="821" spans="3:3" ht="15.75" customHeight="1">
      <c r="C821" s="41"/>
    </row>
    <row r="822" spans="3:3" ht="15.75" customHeight="1">
      <c r="C822" s="41"/>
    </row>
    <row r="823" spans="3:3" ht="15.75" customHeight="1">
      <c r="C823" s="41"/>
    </row>
    <row r="824" spans="3:3" ht="15.75" customHeight="1">
      <c r="C824" s="41"/>
    </row>
    <row r="825" spans="3:3" ht="15.75" customHeight="1">
      <c r="C825" s="41"/>
    </row>
    <row r="826" spans="3:3" ht="15.75" customHeight="1">
      <c r="C826" s="41"/>
    </row>
    <row r="827" spans="3:3" ht="15.75" customHeight="1">
      <c r="C827" s="41"/>
    </row>
    <row r="828" spans="3:3" ht="15.75" customHeight="1">
      <c r="C828" s="41"/>
    </row>
    <row r="829" spans="3:3" ht="15.75" customHeight="1">
      <c r="C829" s="41"/>
    </row>
    <row r="830" spans="3:3" ht="15.75" customHeight="1">
      <c r="C830" s="41"/>
    </row>
    <row r="831" spans="3:3" ht="15.75" customHeight="1">
      <c r="C831" s="41"/>
    </row>
    <row r="832" spans="3:3" ht="15.75" customHeight="1">
      <c r="C832" s="41"/>
    </row>
    <row r="833" spans="3:3" ht="15.75" customHeight="1">
      <c r="C833" s="41"/>
    </row>
    <row r="834" spans="3:3" ht="15.75" customHeight="1">
      <c r="C834" s="41"/>
    </row>
    <row r="835" spans="3:3" ht="15.75" customHeight="1">
      <c r="C835" s="41"/>
    </row>
    <row r="836" spans="3:3" ht="15.75" customHeight="1">
      <c r="C836" s="41"/>
    </row>
    <row r="837" spans="3:3" ht="15.75" customHeight="1">
      <c r="C837" s="41"/>
    </row>
    <row r="838" spans="3:3" ht="15.75" customHeight="1">
      <c r="C838" s="41"/>
    </row>
    <row r="839" spans="3:3" ht="15.75" customHeight="1">
      <c r="C839" s="41"/>
    </row>
    <row r="840" spans="3:3" ht="15.75" customHeight="1">
      <c r="C840" s="41"/>
    </row>
    <row r="841" spans="3:3" ht="15.75" customHeight="1">
      <c r="C841" s="41"/>
    </row>
    <row r="842" spans="3:3" ht="15.75" customHeight="1">
      <c r="C842" s="41"/>
    </row>
    <row r="843" spans="3:3" ht="15.75" customHeight="1">
      <c r="C843" s="41"/>
    </row>
    <row r="844" spans="3:3" ht="15.75" customHeight="1">
      <c r="C844" s="41"/>
    </row>
    <row r="845" spans="3:3" ht="15.75" customHeight="1">
      <c r="C845" s="41"/>
    </row>
    <row r="846" spans="3:3" ht="15.75" customHeight="1">
      <c r="C846" s="41"/>
    </row>
    <row r="847" spans="3:3" ht="15.75" customHeight="1">
      <c r="C847" s="41"/>
    </row>
    <row r="848" spans="3:3" ht="15.75" customHeight="1">
      <c r="C848" s="41"/>
    </row>
    <row r="849" spans="3:3" ht="15.75" customHeight="1">
      <c r="C849" s="41"/>
    </row>
    <row r="850" spans="3:3" ht="15.75" customHeight="1">
      <c r="C850" s="41"/>
    </row>
    <row r="851" spans="3:3" ht="15.75" customHeight="1">
      <c r="C851" s="41"/>
    </row>
    <row r="852" spans="3:3" ht="15.75" customHeight="1">
      <c r="C852" s="41"/>
    </row>
    <row r="853" spans="3:3" ht="15.75" customHeight="1">
      <c r="C853" s="41"/>
    </row>
    <row r="854" spans="3:3" ht="15.75" customHeight="1">
      <c r="C854" s="41"/>
    </row>
    <row r="855" spans="3:3" ht="15.75" customHeight="1">
      <c r="C855" s="41"/>
    </row>
    <row r="856" spans="3:3" ht="15.75" customHeight="1">
      <c r="C856" s="41"/>
    </row>
    <row r="857" spans="3:3" ht="15.75" customHeight="1">
      <c r="C857" s="41"/>
    </row>
    <row r="858" spans="3:3" ht="15.75" customHeight="1">
      <c r="C858" s="41"/>
    </row>
    <row r="859" spans="3:3" ht="15.75" customHeight="1">
      <c r="C859" s="41"/>
    </row>
    <row r="860" spans="3:3" ht="15.75" customHeight="1">
      <c r="C860" s="41"/>
    </row>
    <row r="861" spans="3:3" ht="15.75" customHeight="1">
      <c r="C861" s="41"/>
    </row>
    <row r="862" spans="3:3" ht="15.75" customHeight="1">
      <c r="C862" s="41"/>
    </row>
    <row r="863" spans="3:3" ht="15.75" customHeight="1">
      <c r="C863" s="41"/>
    </row>
    <row r="864" spans="3:3" ht="15.75" customHeight="1">
      <c r="C864" s="41"/>
    </row>
    <row r="865" spans="3:3" ht="15.75" customHeight="1">
      <c r="C865" s="41"/>
    </row>
    <row r="866" spans="3:3" ht="15.75" customHeight="1">
      <c r="C866" s="41"/>
    </row>
    <row r="867" spans="3:3" ht="15.75" customHeight="1">
      <c r="C867" s="41"/>
    </row>
    <row r="868" spans="3:3" ht="15.75" customHeight="1">
      <c r="C868" s="41"/>
    </row>
    <row r="869" spans="3:3" ht="15.75" customHeight="1">
      <c r="C869" s="41"/>
    </row>
    <row r="870" spans="3:3" ht="15.75" customHeight="1">
      <c r="C870" s="41"/>
    </row>
    <row r="871" spans="3:3" ht="15.75" customHeight="1">
      <c r="C871" s="41"/>
    </row>
    <row r="872" spans="3:3" ht="15.75" customHeight="1">
      <c r="C872" s="41"/>
    </row>
    <row r="873" spans="3:3" ht="15.75" customHeight="1">
      <c r="C873" s="41"/>
    </row>
    <row r="874" spans="3:3" ht="15.75" customHeight="1">
      <c r="C874" s="41"/>
    </row>
    <row r="875" spans="3:3" ht="15.75" customHeight="1">
      <c r="C875" s="41"/>
    </row>
    <row r="876" spans="3:3" ht="15.75" customHeight="1">
      <c r="C876" s="41"/>
    </row>
    <row r="877" spans="3:3" ht="15.75" customHeight="1">
      <c r="C877" s="41"/>
    </row>
    <row r="878" spans="3:3" ht="15.75" customHeight="1">
      <c r="C878" s="41"/>
    </row>
    <row r="879" spans="3:3" ht="15.75" customHeight="1">
      <c r="C879" s="41"/>
    </row>
    <row r="880" spans="3:3" ht="15.75" customHeight="1">
      <c r="C880" s="41"/>
    </row>
    <row r="881" spans="3:3" ht="15.75" customHeight="1">
      <c r="C881" s="41"/>
    </row>
    <row r="882" spans="3:3" ht="15.75" customHeight="1">
      <c r="C882" s="41"/>
    </row>
    <row r="883" spans="3:3" ht="15.75" customHeight="1">
      <c r="C883" s="41"/>
    </row>
    <row r="884" spans="3:3" ht="15.75" customHeight="1">
      <c r="C884" s="41"/>
    </row>
    <row r="885" spans="3:3" ht="15.75" customHeight="1">
      <c r="C885" s="41"/>
    </row>
    <row r="886" spans="3:3" ht="15.75" customHeight="1">
      <c r="C886" s="41"/>
    </row>
    <row r="887" spans="3:3" ht="15.75" customHeight="1">
      <c r="C887" s="41"/>
    </row>
    <row r="888" spans="3:3" ht="15.75" customHeight="1">
      <c r="C888" s="41"/>
    </row>
    <row r="889" spans="3:3" ht="15.75" customHeight="1">
      <c r="C889" s="41"/>
    </row>
    <row r="890" spans="3:3" ht="15.75" customHeight="1">
      <c r="C890" s="41"/>
    </row>
    <row r="891" spans="3:3" ht="15.75" customHeight="1">
      <c r="C891" s="41"/>
    </row>
    <row r="892" spans="3:3" ht="15.75" customHeight="1">
      <c r="C892" s="41"/>
    </row>
    <row r="893" spans="3:3" ht="15.75" customHeight="1">
      <c r="C893" s="41"/>
    </row>
    <row r="894" spans="3:3" ht="15.75" customHeight="1">
      <c r="C894" s="41"/>
    </row>
    <row r="895" spans="3:3" ht="15.75" customHeight="1">
      <c r="C895" s="41"/>
    </row>
    <row r="896" spans="3:3" ht="15.75" customHeight="1">
      <c r="C896" s="41"/>
    </row>
    <row r="897" spans="3:3" ht="15.75" customHeight="1">
      <c r="C897" s="41"/>
    </row>
    <row r="898" spans="3:3" ht="15.75" customHeight="1">
      <c r="C898" s="41"/>
    </row>
    <row r="899" spans="3:3" ht="15.75" customHeight="1">
      <c r="C899" s="41"/>
    </row>
    <row r="900" spans="3:3" ht="15.75" customHeight="1">
      <c r="C900" s="41"/>
    </row>
    <row r="901" spans="3:3" ht="15.75" customHeight="1">
      <c r="C901" s="41"/>
    </row>
    <row r="902" spans="3:3" ht="15.75" customHeight="1">
      <c r="C902" s="41"/>
    </row>
    <row r="903" spans="3:3" ht="15.75" customHeight="1">
      <c r="C903" s="41"/>
    </row>
    <row r="904" spans="3:3" ht="15.75" customHeight="1">
      <c r="C904" s="41"/>
    </row>
    <row r="905" spans="3:3" ht="15.75" customHeight="1">
      <c r="C905" s="41"/>
    </row>
    <row r="906" spans="3:3" ht="15.75" customHeight="1">
      <c r="C906" s="41"/>
    </row>
    <row r="907" spans="3:3" ht="15.75" customHeight="1">
      <c r="C907" s="41"/>
    </row>
    <row r="908" spans="3:3" ht="15.75" customHeight="1">
      <c r="C908" s="41"/>
    </row>
    <row r="909" spans="3:3" ht="15.75" customHeight="1">
      <c r="C909" s="41"/>
    </row>
    <row r="910" spans="3:3" ht="15.75" customHeight="1">
      <c r="C910" s="41"/>
    </row>
    <row r="911" spans="3:3" ht="15.75" customHeight="1">
      <c r="C911" s="41"/>
    </row>
    <row r="912" spans="3:3" ht="15.75" customHeight="1">
      <c r="C912" s="41"/>
    </row>
    <row r="913" spans="3:3" ht="15.75" customHeight="1">
      <c r="C913" s="41"/>
    </row>
    <row r="914" spans="3:3" ht="15.75" customHeight="1">
      <c r="C914" s="41"/>
    </row>
    <row r="915" spans="3:3" ht="15.75" customHeight="1">
      <c r="C915" s="41"/>
    </row>
    <row r="916" spans="3:3" ht="15.75" customHeight="1">
      <c r="C916" s="41"/>
    </row>
    <row r="917" spans="3:3" ht="15.75" customHeight="1">
      <c r="C917" s="41"/>
    </row>
    <row r="918" spans="3:3" ht="15.75" customHeight="1">
      <c r="C918" s="41"/>
    </row>
    <row r="919" spans="3:3" ht="15.75" customHeight="1">
      <c r="C919" s="41"/>
    </row>
    <row r="920" spans="3:3" ht="15.75" customHeight="1">
      <c r="C920" s="41"/>
    </row>
    <row r="921" spans="3:3" ht="15.75" customHeight="1">
      <c r="C921" s="41"/>
    </row>
    <row r="922" spans="3:3" ht="15.75" customHeight="1">
      <c r="C922" s="41"/>
    </row>
    <row r="923" spans="3:3" ht="15.75" customHeight="1">
      <c r="C923" s="41"/>
    </row>
    <row r="924" spans="3:3" ht="15.75" customHeight="1">
      <c r="C924" s="41"/>
    </row>
    <row r="925" spans="3:3" ht="15.75" customHeight="1">
      <c r="C925" s="41"/>
    </row>
    <row r="926" spans="3:3" ht="15.75" customHeight="1">
      <c r="C926" s="41"/>
    </row>
    <row r="927" spans="3:3" ht="15.75" customHeight="1">
      <c r="C927" s="41"/>
    </row>
    <row r="928" spans="3:3" ht="15.75" customHeight="1">
      <c r="C928" s="41"/>
    </row>
    <row r="929" spans="3:3" ht="15.75" customHeight="1">
      <c r="C929" s="41"/>
    </row>
    <row r="930" spans="3:3" ht="15.75" customHeight="1">
      <c r="C930" s="41"/>
    </row>
    <row r="931" spans="3:3" ht="15.75" customHeight="1">
      <c r="C931" s="41"/>
    </row>
    <row r="932" spans="3:3" ht="15.75" customHeight="1">
      <c r="C932" s="41"/>
    </row>
    <row r="933" spans="3:3" ht="15.75" customHeight="1">
      <c r="C933" s="41"/>
    </row>
    <row r="934" spans="3:3" ht="15.75" customHeight="1">
      <c r="C934" s="41"/>
    </row>
    <row r="935" spans="3:3" ht="15.75" customHeight="1">
      <c r="C935" s="41"/>
    </row>
    <row r="936" spans="3:3" ht="15.75" customHeight="1">
      <c r="C936" s="41"/>
    </row>
    <row r="937" spans="3:3" ht="15.75" customHeight="1">
      <c r="C937" s="41"/>
    </row>
    <row r="938" spans="3:3" ht="15.75" customHeight="1">
      <c r="C938" s="41"/>
    </row>
    <row r="939" spans="3:3" ht="15.75" customHeight="1">
      <c r="C939" s="41"/>
    </row>
    <row r="940" spans="3:3" ht="15.75" customHeight="1">
      <c r="C940" s="41"/>
    </row>
    <row r="941" spans="3:3" ht="15.75" customHeight="1">
      <c r="C941" s="41"/>
    </row>
    <row r="942" spans="3:3" ht="15.75" customHeight="1">
      <c r="C942" s="41"/>
    </row>
    <row r="943" spans="3:3" ht="15.75" customHeight="1">
      <c r="C943" s="41"/>
    </row>
    <row r="944" spans="3:3" ht="15.75" customHeight="1">
      <c r="C944" s="41"/>
    </row>
    <row r="945" spans="3:3" ht="15.75" customHeight="1">
      <c r="C945" s="41"/>
    </row>
    <row r="946" spans="3:3" ht="15.75" customHeight="1">
      <c r="C946" s="41"/>
    </row>
    <row r="947" spans="3:3" ht="15.75" customHeight="1">
      <c r="C947" s="41"/>
    </row>
    <row r="948" spans="3:3" ht="15.75" customHeight="1">
      <c r="C948" s="41"/>
    </row>
    <row r="949" spans="3:3" ht="15.75" customHeight="1">
      <c r="C949" s="41"/>
    </row>
    <row r="950" spans="3:3" ht="15.75" customHeight="1">
      <c r="C950" s="41"/>
    </row>
    <row r="951" spans="3:3" ht="15.75" customHeight="1">
      <c r="C951" s="41"/>
    </row>
    <row r="952" spans="3:3" ht="15.75" customHeight="1">
      <c r="C952" s="41"/>
    </row>
    <row r="953" spans="3:3" ht="15.75" customHeight="1">
      <c r="C953" s="41"/>
    </row>
    <row r="954" spans="3:3" ht="15.75" customHeight="1">
      <c r="C954" s="41"/>
    </row>
    <row r="955" spans="3:3" ht="15.75" customHeight="1">
      <c r="C955" s="41"/>
    </row>
    <row r="956" spans="3:3" ht="15.75" customHeight="1">
      <c r="C956" s="41"/>
    </row>
    <row r="957" spans="3:3" ht="15.75" customHeight="1">
      <c r="C957" s="41"/>
    </row>
    <row r="958" spans="3:3" ht="15.75" customHeight="1">
      <c r="C958" s="41"/>
    </row>
    <row r="959" spans="3:3" ht="15.75" customHeight="1">
      <c r="C959" s="41"/>
    </row>
    <row r="960" spans="3:3" ht="15.75" customHeight="1">
      <c r="C960" s="41"/>
    </row>
    <row r="961" spans="3:3" ht="15.75" customHeight="1">
      <c r="C961" s="41"/>
    </row>
    <row r="962" spans="3:3" ht="15.75" customHeight="1">
      <c r="C962" s="41"/>
    </row>
    <row r="963" spans="3:3" ht="15.75" customHeight="1">
      <c r="C963" s="41"/>
    </row>
    <row r="964" spans="3:3" ht="15.75" customHeight="1">
      <c r="C964" s="41"/>
    </row>
    <row r="965" spans="3:3" ht="15.75" customHeight="1">
      <c r="C965" s="41"/>
    </row>
    <row r="966" spans="3:3" ht="15.75" customHeight="1">
      <c r="C966" s="41"/>
    </row>
    <row r="967" spans="3:3" ht="15.75" customHeight="1">
      <c r="C967" s="41"/>
    </row>
    <row r="968" spans="3:3" ht="15.75" customHeight="1">
      <c r="C968" s="41"/>
    </row>
    <row r="969" spans="3:3" ht="15.75" customHeight="1">
      <c r="C969" s="41"/>
    </row>
    <row r="970" spans="3:3" ht="15.75" customHeight="1">
      <c r="C970" s="41"/>
    </row>
    <row r="971" spans="3:3" ht="15.75" customHeight="1">
      <c r="C971" s="41"/>
    </row>
    <row r="972" spans="3:3" ht="15.75" customHeight="1">
      <c r="C972" s="41"/>
    </row>
    <row r="973" spans="3:3" ht="15.75" customHeight="1">
      <c r="C973" s="41"/>
    </row>
    <row r="974" spans="3:3" ht="15.75" customHeight="1">
      <c r="C974" s="41"/>
    </row>
    <row r="975" spans="3:3" ht="15.75" customHeight="1">
      <c r="C975" s="41"/>
    </row>
    <row r="976" spans="3:3" ht="15.75" customHeight="1">
      <c r="C976" s="41"/>
    </row>
    <row r="977" spans="3:3" ht="15.75" customHeight="1">
      <c r="C977" s="41"/>
    </row>
    <row r="978" spans="3:3" ht="15.75" customHeight="1">
      <c r="C978" s="41"/>
    </row>
    <row r="979" spans="3:3" ht="15.75" customHeight="1">
      <c r="C979" s="41"/>
    </row>
    <row r="980" spans="3:3" ht="15.75" customHeight="1">
      <c r="C980" s="41"/>
    </row>
    <row r="981" spans="3:3" ht="15.75" customHeight="1">
      <c r="C981" s="41"/>
    </row>
    <row r="982" spans="3:3" ht="15.75" customHeight="1">
      <c r="C982" s="41"/>
    </row>
    <row r="983" spans="3:3" ht="15.75" customHeight="1">
      <c r="C983" s="41"/>
    </row>
    <row r="984" spans="3:3" ht="15.75" customHeight="1">
      <c r="C984" s="41"/>
    </row>
    <row r="985" spans="3:3" ht="15.75" customHeight="1">
      <c r="C985" s="41"/>
    </row>
    <row r="986" spans="3:3" ht="15.75" customHeight="1">
      <c r="C986" s="41"/>
    </row>
    <row r="987" spans="3:3" ht="15.75" customHeight="1">
      <c r="C987" s="41"/>
    </row>
    <row r="988" spans="3:3" ht="15.75" customHeight="1">
      <c r="C988" s="41"/>
    </row>
    <row r="989" spans="3:3" ht="15.75" customHeight="1">
      <c r="C989" s="41"/>
    </row>
    <row r="990" spans="3:3" ht="15.75" customHeight="1">
      <c r="C990" s="41"/>
    </row>
    <row r="991" spans="3:3" ht="15.75" customHeight="1">
      <c r="C991" s="41"/>
    </row>
    <row r="992" spans="3:3" ht="15.75" customHeight="1">
      <c r="C992" s="41"/>
    </row>
    <row r="993" spans="3:3" ht="15.75" customHeight="1">
      <c r="C993" s="41"/>
    </row>
    <row r="994" spans="3:3" ht="15.75" customHeight="1">
      <c r="C994" s="41"/>
    </row>
    <row r="995" spans="3:3" ht="15.75" customHeight="1">
      <c r="C995" s="41"/>
    </row>
    <row r="996" spans="3:3" ht="15.75" customHeight="1">
      <c r="C996" s="41"/>
    </row>
    <row r="997" spans="3:3" ht="15.75" customHeight="1">
      <c r="C997" s="41"/>
    </row>
    <row r="998" spans="3:3" ht="15.75" customHeight="1">
      <c r="C998" s="41"/>
    </row>
    <row r="999" spans="3:3" ht="15.75" customHeight="1">
      <c r="C999" s="41"/>
    </row>
    <row r="1000" spans="3:3" ht="15.75" customHeight="1">
      <c r="C1000" s="41"/>
    </row>
    <row r="1001" spans="3:3" ht="15.75" customHeight="1">
      <c r="C1001" s="41"/>
    </row>
    <row r="1002" spans="3:3" ht="15.75" customHeight="1">
      <c r="C1002" s="41"/>
    </row>
    <row r="1003" spans="3:3" ht="15.75" customHeight="1">
      <c r="C1003" s="41"/>
    </row>
    <row r="1004" spans="3:3" ht="15.75" customHeight="1">
      <c r="C1004" s="41"/>
    </row>
  </sheetData>
  <pageMargins left="0.7" right="0.7" top="0.75" bottom="0.75" header="0" footer="0"/>
  <pageSetup orientation="landscape"/>
  <headerFooter>
    <oddHeader>&amp;C1</oddHeader>
    <oddFooter>&amp;C&amp;P</oddFooter>
  </headerFooter>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tabColor rgb="FFFF0000"/>
  </sheetPr>
  <dimension ref="A1:Y998"/>
  <sheetViews>
    <sheetView view="pageBreakPreview" zoomScale="50" zoomScaleNormal="100" zoomScaleSheetLayoutView="50" workbookViewId="0">
      <pane ySplit="2" topLeftCell="A3" activePane="bottomLeft" state="frozen"/>
      <selection pane="bottomLeft" activeCell="J7" sqref="J7"/>
    </sheetView>
  </sheetViews>
  <sheetFormatPr defaultColWidth="14.40625" defaultRowHeight="15" customHeight="1"/>
  <cols>
    <col min="1" max="1" width="52" customWidth="1"/>
    <col min="2" max="2" width="20.26953125" customWidth="1"/>
    <col min="3" max="3" width="17.54296875" customWidth="1"/>
    <col min="4" max="4" width="20.86328125" customWidth="1"/>
    <col min="5" max="5" width="24" customWidth="1"/>
    <col min="6" max="6" width="20.40625" customWidth="1"/>
    <col min="7" max="7" width="19.1328125" hidden="1" customWidth="1"/>
    <col min="8" max="9" width="18" customWidth="1"/>
    <col min="10" max="10" width="21.54296875" customWidth="1"/>
    <col min="11" max="11" width="14.86328125" customWidth="1"/>
    <col min="12" max="13" width="13.26953125" customWidth="1"/>
    <col min="14" max="14" width="8" customWidth="1"/>
    <col min="15" max="15" width="21.26953125" customWidth="1"/>
    <col min="16" max="16" width="18.1328125" customWidth="1"/>
    <col min="17" max="26" width="8" customWidth="1"/>
  </cols>
  <sheetData>
    <row r="1" spans="1:25" ht="17.25" customHeight="1">
      <c r="A1" s="1158" t="s">
        <v>158</v>
      </c>
      <c r="B1" s="1155"/>
      <c r="C1" s="1155"/>
      <c r="D1" s="1155"/>
      <c r="E1" s="1155"/>
      <c r="F1" s="1156"/>
      <c r="G1" s="21"/>
      <c r="H1" s="21"/>
      <c r="I1" s="21"/>
      <c r="J1" s="39"/>
      <c r="K1" s="63"/>
      <c r="L1" s="39"/>
      <c r="M1" s="39"/>
      <c r="N1" s="39"/>
      <c r="O1" s="39"/>
      <c r="P1" s="39"/>
      <c r="Q1" s="39"/>
      <c r="R1" s="39"/>
      <c r="S1" s="39"/>
      <c r="T1" s="39"/>
      <c r="U1" s="39"/>
      <c r="V1" s="39"/>
      <c r="W1" s="39"/>
      <c r="X1" s="39"/>
      <c r="Y1" s="39"/>
    </row>
    <row r="2" spans="1:25" ht="61.5" customHeight="1">
      <c r="A2" s="64" t="s">
        <v>52</v>
      </c>
      <c r="B2" s="65" t="s">
        <v>159</v>
      </c>
      <c r="C2" s="65" t="s">
        <v>160</v>
      </c>
      <c r="D2" s="65" t="s">
        <v>161</v>
      </c>
      <c r="E2" s="65" t="s">
        <v>162</v>
      </c>
      <c r="F2" s="65" t="s">
        <v>163</v>
      </c>
      <c r="G2" s="66" t="s">
        <v>164</v>
      </c>
      <c r="H2" s="66" t="s">
        <v>165</v>
      </c>
      <c r="I2" s="65" t="s">
        <v>166</v>
      </c>
      <c r="J2" s="39" t="s">
        <v>167</v>
      </c>
      <c r="K2" s="63"/>
      <c r="L2" s="67" t="s">
        <v>168</v>
      </c>
      <c r="M2" s="39"/>
      <c r="N2" s="39"/>
      <c r="O2" s="39"/>
      <c r="P2" s="39"/>
      <c r="Q2" s="39"/>
      <c r="R2" s="39"/>
      <c r="S2" s="39"/>
      <c r="T2" s="39"/>
      <c r="U2" s="39"/>
      <c r="V2" s="39"/>
      <c r="W2" s="39"/>
      <c r="X2" s="39"/>
      <c r="Y2" s="39"/>
    </row>
    <row r="3" spans="1:25" ht="15.75" customHeight="1">
      <c r="A3" s="68" t="s">
        <v>169</v>
      </c>
      <c r="B3" s="69"/>
      <c r="C3" s="70">
        <f>' ASSEMBLY'!G104</f>
        <v>653202051</v>
      </c>
      <c r="D3" s="71">
        <f>' ASSEMBLY'!G86+' ASSEMBLY'!G209-30000000</f>
        <v>499910949</v>
      </c>
      <c r="E3" s="69">
        <f t="shared" ref="E3:E21" si="0">SUM(C3:D3)</f>
        <v>1153113000</v>
      </c>
      <c r="F3" s="72">
        <f>' ASSEMBLY'!G226</f>
        <v>30000000</v>
      </c>
      <c r="G3" s="21">
        <f>'COUNTY ASSEMBLY'!C246</f>
        <v>1509980447</v>
      </c>
      <c r="H3" s="21">
        <f t="shared" ref="H3:H21" si="1">SUM(E3:F3)</f>
        <v>1183113000</v>
      </c>
      <c r="I3" s="21">
        <v>1387381974</v>
      </c>
      <c r="J3" s="73">
        <v>1183113000</v>
      </c>
      <c r="K3" s="63">
        <f>H3-J3</f>
        <v>0</v>
      </c>
      <c r="L3" s="74">
        <v>622071233</v>
      </c>
      <c r="M3" s="75">
        <f t="shared" ref="M3:M4" si="2">L3-C3</f>
        <v>-31130818</v>
      </c>
      <c r="N3" s="39"/>
      <c r="O3" s="39"/>
      <c r="P3" s="39"/>
      <c r="Q3" s="39"/>
      <c r="R3" s="39"/>
      <c r="S3" s="39"/>
      <c r="T3" s="39"/>
      <c r="U3" s="39"/>
      <c r="V3" s="39"/>
      <c r="W3" s="39"/>
      <c r="X3" s="39"/>
      <c r="Y3" s="39"/>
    </row>
    <row r="4" spans="1:25" ht="15.75" customHeight="1">
      <c r="A4" s="76" t="s">
        <v>170</v>
      </c>
      <c r="B4" s="21"/>
      <c r="C4" s="77">
        <f>EXECUTIVE!F16</f>
        <v>250000000</v>
      </c>
      <c r="D4" s="77">
        <f>EXECUTIVE!F193</f>
        <v>133730000</v>
      </c>
      <c r="E4" s="69">
        <f t="shared" si="0"/>
        <v>383730000</v>
      </c>
      <c r="F4" s="77">
        <f>'SUMMARY Deve'!D3</f>
        <v>200000000</v>
      </c>
      <c r="G4" s="21" t="e">
        <f>EXECUTIVE!#REF!+'PROJECTS DETAILS'!#REF!</f>
        <v>#REF!</v>
      </c>
      <c r="H4" s="21">
        <f t="shared" si="1"/>
        <v>583730000</v>
      </c>
      <c r="I4" s="21">
        <v>553146720</v>
      </c>
      <c r="J4" s="73">
        <v>600114950</v>
      </c>
      <c r="K4" s="63">
        <f>J4-H4-H5</f>
        <v>0</v>
      </c>
      <c r="L4" s="74">
        <v>250000000</v>
      </c>
      <c r="M4" s="75">
        <f t="shared" si="2"/>
        <v>0</v>
      </c>
      <c r="N4" s="39"/>
      <c r="O4" s="39"/>
      <c r="P4" s="39"/>
      <c r="Q4" s="39"/>
      <c r="R4" s="39"/>
      <c r="S4" s="39"/>
      <c r="T4" s="39"/>
      <c r="U4" s="39"/>
      <c r="V4" s="39"/>
      <c r="W4" s="39"/>
      <c r="X4" s="39"/>
      <c r="Y4" s="39"/>
    </row>
    <row r="5" spans="1:25" ht="15.75" customHeight="1">
      <c r="A5" s="76" t="s">
        <v>171</v>
      </c>
      <c r="B5" s="21"/>
      <c r="C5" s="77">
        <v>0</v>
      </c>
      <c r="D5" s="77">
        <f>CPSB!F67</f>
        <v>16384950</v>
      </c>
      <c r="E5" s="69">
        <f t="shared" si="0"/>
        <v>16384950</v>
      </c>
      <c r="F5" s="77">
        <v>0</v>
      </c>
      <c r="G5" s="21" t="e">
        <f>CPSB!#REF!</f>
        <v>#REF!</v>
      </c>
      <c r="H5" s="21">
        <f t="shared" si="1"/>
        <v>16384950</v>
      </c>
      <c r="I5" s="21">
        <v>18329000</v>
      </c>
      <c r="J5" s="78"/>
      <c r="K5" s="63"/>
      <c r="N5" s="39"/>
      <c r="O5" s="39"/>
      <c r="P5" s="39"/>
      <c r="Q5" s="39"/>
      <c r="R5" s="39"/>
      <c r="S5" s="39"/>
      <c r="T5" s="39"/>
      <c r="U5" s="39"/>
      <c r="V5" s="39"/>
      <c r="W5" s="39"/>
      <c r="X5" s="39"/>
      <c r="Y5" s="39"/>
    </row>
    <row r="6" spans="1:25" ht="31.5" customHeight="1">
      <c r="A6" s="76" t="s">
        <v>172</v>
      </c>
      <c r="B6" s="79"/>
      <c r="C6" s="80">
        <f>ADMINISTRATION!F15</f>
        <v>428796982</v>
      </c>
      <c r="D6" s="77">
        <f>ADMINISTRATION!F147</f>
        <v>86712701</v>
      </c>
      <c r="E6" s="69">
        <f t="shared" si="0"/>
        <v>515509683</v>
      </c>
      <c r="F6" s="77">
        <f>'SUMMARY Deve'!D5</f>
        <v>29800000</v>
      </c>
      <c r="G6" s="21">
        <v>462546797</v>
      </c>
      <c r="H6" s="21">
        <f t="shared" si="1"/>
        <v>545309683</v>
      </c>
      <c r="I6" s="21">
        <v>557933501</v>
      </c>
      <c r="J6" s="73">
        <v>608528145</v>
      </c>
      <c r="K6" s="63">
        <f>J6-H6-H7</f>
        <v>0</v>
      </c>
      <c r="L6" s="74">
        <v>468100000</v>
      </c>
      <c r="M6" s="75">
        <f>L6-C6-C7</f>
        <v>0</v>
      </c>
      <c r="N6" s="39"/>
      <c r="O6" s="39"/>
      <c r="P6" s="39"/>
      <c r="Q6" s="39"/>
      <c r="R6" s="39"/>
      <c r="S6" s="39"/>
      <c r="T6" s="39"/>
      <c r="U6" s="39"/>
      <c r="V6" s="39"/>
      <c r="W6" s="39"/>
      <c r="X6" s="39"/>
      <c r="Y6" s="39"/>
    </row>
    <row r="7" spans="1:25" ht="31.5" customHeight="1">
      <c r="A7" s="76" t="s">
        <v>173</v>
      </c>
      <c r="B7" s="79"/>
      <c r="C7" s="80">
        <f>STAKEHOLDER!F13</f>
        <v>39303018</v>
      </c>
      <c r="D7" s="77">
        <f>STAKEHOLDER!F110</f>
        <v>13715444</v>
      </c>
      <c r="E7" s="69">
        <f t="shared" si="0"/>
        <v>53018462</v>
      </c>
      <c r="F7" s="77">
        <f>'SUMMARY Deve'!D6</f>
        <v>10200000</v>
      </c>
      <c r="G7" s="21" t="e">
        <f>'PROJECTS DETAILS'!#REF!+STAKEHOLDER!#REF!</f>
        <v>#REF!</v>
      </c>
      <c r="H7" s="21">
        <f t="shared" si="1"/>
        <v>63218462</v>
      </c>
      <c r="I7" s="21">
        <v>79853018</v>
      </c>
      <c r="J7" s="78"/>
      <c r="K7" s="63"/>
      <c r="L7" s="39"/>
      <c r="M7" s="39"/>
      <c r="N7" s="39"/>
      <c r="O7" s="39"/>
      <c r="P7" s="39"/>
      <c r="Q7" s="39"/>
      <c r="R7" s="39"/>
      <c r="S7" s="39"/>
      <c r="T7" s="39"/>
      <c r="U7" s="39"/>
      <c r="V7" s="39"/>
      <c r="W7" s="39"/>
      <c r="X7" s="39"/>
      <c r="Y7" s="39"/>
    </row>
    <row r="8" spans="1:25" ht="31.5" customHeight="1">
      <c r="A8" s="81" t="s">
        <v>174</v>
      </c>
      <c r="B8" s="21">
        <f>Revenue!C25</f>
        <v>12536029020</v>
      </c>
      <c r="C8" s="80">
        <f>FINANCE!F16</f>
        <v>457136160</v>
      </c>
      <c r="D8" s="77">
        <f>FINANCE!F219</f>
        <v>503900000</v>
      </c>
      <c r="E8" s="69">
        <f t="shared" si="0"/>
        <v>961036160</v>
      </c>
      <c r="F8" s="77">
        <v>0</v>
      </c>
      <c r="G8" s="21" t="e">
        <f>FINANCE!#REF!</f>
        <v>#REF!</v>
      </c>
      <c r="H8" s="21">
        <f t="shared" si="1"/>
        <v>961036160</v>
      </c>
      <c r="I8" s="21">
        <v>938339170</v>
      </c>
      <c r="J8" s="73">
        <v>1305000000</v>
      </c>
      <c r="K8" s="63">
        <f>J8-H8-H9</f>
        <v>0</v>
      </c>
      <c r="L8" s="74">
        <v>530000000</v>
      </c>
      <c r="M8" s="75">
        <f>L8-C8-C9</f>
        <v>0</v>
      </c>
      <c r="N8" s="39"/>
      <c r="O8" s="39"/>
      <c r="P8" s="39"/>
      <c r="Q8" s="39"/>
      <c r="R8" s="39"/>
      <c r="S8" s="39"/>
      <c r="T8" s="39"/>
      <c r="U8" s="39"/>
      <c r="V8" s="39"/>
      <c r="W8" s="39"/>
      <c r="X8" s="39"/>
      <c r="Y8" s="39"/>
    </row>
    <row r="9" spans="1:25" ht="15.75" customHeight="1">
      <c r="A9" s="76" t="s">
        <v>175</v>
      </c>
      <c r="B9" s="80"/>
      <c r="C9" s="80">
        <f>PLANNING!F14</f>
        <v>72863840</v>
      </c>
      <c r="D9" s="77">
        <f>PLANNING!F165</f>
        <v>46100000</v>
      </c>
      <c r="E9" s="69">
        <f t="shared" si="0"/>
        <v>118963840</v>
      </c>
      <c r="F9" s="77">
        <f>'SUMMARY Deve'!D8</f>
        <v>225000000</v>
      </c>
      <c r="G9" s="21">
        <v>165091154</v>
      </c>
      <c r="H9" s="21">
        <f t="shared" si="1"/>
        <v>343963840</v>
      </c>
      <c r="I9" s="21">
        <v>309563828</v>
      </c>
      <c r="J9" s="78"/>
      <c r="K9" s="63"/>
      <c r="L9" s="39"/>
      <c r="M9" s="39"/>
      <c r="N9" s="39"/>
      <c r="O9" s="39"/>
      <c r="P9" s="39"/>
      <c r="Q9" s="39"/>
      <c r="R9" s="39"/>
      <c r="S9" s="39"/>
      <c r="T9" s="39"/>
      <c r="U9" s="39"/>
      <c r="V9" s="39"/>
      <c r="W9" s="39"/>
      <c r="X9" s="39"/>
      <c r="Y9" s="39"/>
    </row>
    <row r="10" spans="1:25" ht="31.5" customHeight="1">
      <c r="A10" s="76" t="s">
        <v>99</v>
      </c>
      <c r="B10" s="79"/>
      <c r="C10" s="80">
        <f>'AGRIC &amp; COOP'!F16</f>
        <v>168975432</v>
      </c>
      <c r="D10" s="77">
        <f>'AGRIC &amp; COOP'!F169</f>
        <v>10406497</v>
      </c>
      <c r="E10" s="69">
        <f t="shared" si="0"/>
        <v>179381929</v>
      </c>
      <c r="F10" s="77">
        <f>'SUMMARY Deve'!D10</f>
        <v>337025773</v>
      </c>
      <c r="G10" s="21">
        <v>365911128</v>
      </c>
      <c r="H10" s="21">
        <f t="shared" si="1"/>
        <v>516407702</v>
      </c>
      <c r="I10" s="21">
        <v>782115201</v>
      </c>
      <c r="J10" s="73">
        <v>740812995</v>
      </c>
      <c r="K10" s="63">
        <f>J10-H10-H11</f>
        <v>0</v>
      </c>
      <c r="L10" s="74">
        <v>270000000</v>
      </c>
      <c r="M10" s="75">
        <f>L10-C10-C11</f>
        <v>0</v>
      </c>
      <c r="N10" s="39"/>
      <c r="O10" s="39"/>
      <c r="P10" s="39"/>
      <c r="Q10" s="39"/>
      <c r="R10" s="39"/>
      <c r="S10" s="39"/>
      <c r="T10" s="39"/>
      <c r="U10" s="39"/>
      <c r="V10" s="39"/>
      <c r="W10" s="39"/>
      <c r="X10" s="39"/>
      <c r="Y10" s="39"/>
    </row>
    <row r="11" spans="1:25" ht="31.5" customHeight="1">
      <c r="A11" s="76" t="s">
        <v>98</v>
      </c>
      <c r="B11" s="79"/>
      <c r="C11" s="80">
        <f>'LIVESTOCK &amp; VET'!F15</f>
        <v>101024568</v>
      </c>
      <c r="D11" s="77">
        <f>'LIVESTOCK &amp; VET'!F148</f>
        <v>10406497</v>
      </c>
      <c r="E11" s="69">
        <f t="shared" si="0"/>
        <v>111431065</v>
      </c>
      <c r="F11" s="77">
        <f>'SUMMARY Deve'!D9</f>
        <v>112974228</v>
      </c>
      <c r="G11" s="21">
        <v>437961003</v>
      </c>
      <c r="H11" s="21">
        <f t="shared" si="1"/>
        <v>224405293</v>
      </c>
      <c r="I11" s="21">
        <v>260959880</v>
      </c>
      <c r="J11" s="78"/>
      <c r="K11" s="63"/>
      <c r="L11" s="39"/>
      <c r="M11" s="39"/>
      <c r="N11" s="39"/>
      <c r="O11" s="39"/>
      <c r="P11" s="39"/>
      <c r="Q11" s="39"/>
      <c r="R11" s="39"/>
      <c r="S11" s="39"/>
      <c r="T11" s="39"/>
      <c r="U11" s="39"/>
      <c r="V11" s="39"/>
      <c r="W11" s="39"/>
      <c r="X11" s="39"/>
      <c r="Y11" s="39"/>
    </row>
    <row r="12" spans="1:25" ht="31.5" customHeight="1">
      <c r="A12" s="76" t="s">
        <v>176</v>
      </c>
      <c r="B12" s="79"/>
      <c r="C12" s="80">
        <f>'WATER, ENERGY, ENVIRONMENT AND '!F13</f>
        <v>70000000</v>
      </c>
      <c r="D12" s="77">
        <f>'WATER, ENERGY, ENVIRONMENT AND '!F83</f>
        <v>43166382</v>
      </c>
      <c r="E12" s="69">
        <f t="shared" si="0"/>
        <v>113166382</v>
      </c>
      <c r="F12" s="77">
        <f>'SUMMARY Deve'!D11</f>
        <v>507020000</v>
      </c>
      <c r="G12" s="21">
        <v>290604377</v>
      </c>
      <c r="H12" s="21">
        <f t="shared" si="1"/>
        <v>620186382</v>
      </c>
      <c r="I12" s="21">
        <v>692385883</v>
      </c>
      <c r="J12" s="73">
        <v>620186382</v>
      </c>
      <c r="K12" s="63">
        <f t="shared" ref="K12:K15" si="3">J12-H12</f>
        <v>0</v>
      </c>
      <c r="L12" s="74">
        <v>70000000</v>
      </c>
      <c r="M12" s="75">
        <f t="shared" ref="M12:M15" si="4">L12-C12</f>
        <v>0</v>
      </c>
      <c r="N12" s="39"/>
      <c r="O12" s="39"/>
      <c r="P12" s="39"/>
      <c r="Q12" s="39"/>
      <c r="R12" s="39"/>
      <c r="S12" s="39"/>
      <c r="T12" s="39"/>
      <c r="U12" s="39"/>
      <c r="V12" s="39"/>
      <c r="W12" s="39"/>
      <c r="X12" s="39"/>
      <c r="Y12" s="39"/>
    </row>
    <row r="13" spans="1:25" ht="31.5" customHeight="1">
      <c r="A13" s="76" t="s">
        <v>177</v>
      </c>
      <c r="B13" s="79"/>
      <c r="C13" s="80">
        <f>EDUCATION!F13</f>
        <v>675000000</v>
      </c>
      <c r="D13" s="77">
        <f>EDUCATION!F92</f>
        <v>269859123</v>
      </c>
      <c r="E13" s="69">
        <f t="shared" si="0"/>
        <v>944859123</v>
      </c>
      <c r="F13" s="77">
        <f>'SUMMARY Deve'!D13</f>
        <v>100000000</v>
      </c>
      <c r="G13" s="21">
        <v>723526775</v>
      </c>
      <c r="H13" s="21">
        <f t="shared" si="1"/>
        <v>1044859123</v>
      </c>
      <c r="I13" s="21">
        <v>1153917270</v>
      </c>
      <c r="J13" s="73">
        <v>1044859123</v>
      </c>
      <c r="K13" s="63">
        <f t="shared" si="3"/>
        <v>0</v>
      </c>
      <c r="L13" s="74">
        <v>675000000</v>
      </c>
      <c r="M13" s="75">
        <f t="shared" si="4"/>
        <v>0</v>
      </c>
      <c r="N13" s="39"/>
      <c r="O13" s="39"/>
      <c r="P13" s="39"/>
      <c r="Q13" s="39"/>
      <c r="R13" s="39"/>
      <c r="S13" s="39"/>
      <c r="T13" s="39"/>
      <c r="U13" s="39"/>
      <c r="V13" s="39"/>
      <c r="W13" s="39"/>
      <c r="X13" s="39"/>
      <c r="Y13" s="39"/>
    </row>
    <row r="14" spans="1:25" ht="31.5" customHeight="1">
      <c r="A14" s="76" t="s">
        <v>178</v>
      </c>
      <c r="B14" s="79"/>
      <c r="C14" s="80">
        <f>MEDICAL!F19</f>
        <v>2989204081</v>
      </c>
      <c r="D14" s="77">
        <f>MEDICAL!F99+'PUBLIC HEALTH'!F81</f>
        <v>285705071</v>
      </c>
      <c r="E14" s="69">
        <f t="shared" si="0"/>
        <v>3274909152</v>
      </c>
      <c r="F14" s="77">
        <f>'SUMMARY Deve'!D14</f>
        <v>550000000</v>
      </c>
      <c r="G14" s="21">
        <f>3731518798+29750000</f>
        <v>3761268798</v>
      </c>
      <c r="H14" s="77">
        <f t="shared" si="1"/>
        <v>3824909152</v>
      </c>
      <c r="I14" s="21">
        <v>3957430185</v>
      </c>
      <c r="J14" s="73">
        <v>3824909152</v>
      </c>
      <c r="K14" s="63">
        <f t="shared" si="3"/>
        <v>0</v>
      </c>
      <c r="L14" s="74">
        <v>2989204081</v>
      </c>
      <c r="M14" s="75">
        <f t="shared" si="4"/>
        <v>0</v>
      </c>
      <c r="N14" s="39"/>
      <c r="O14" s="39"/>
      <c r="P14" s="39"/>
      <c r="Q14" s="39"/>
      <c r="R14" s="39"/>
      <c r="S14" s="39"/>
      <c r="T14" s="39"/>
      <c r="U14" s="39"/>
      <c r="V14" s="39"/>
      <c r="W14" s="39"/>
      <c r="X14" s="39"/>
      <c r="Y14" s="39"/>
    </row>
    <row r="15" spans="1:25" ht="33" customHeight="1">
      <c r="A15" s="76" t="s">
        <v>179</v>
      </c>
      <c r="B15" s="79"/>
      <c r="C15" s="80">
        <f>LANDS!F13</f>
        <v>85700000</v>
      </c>
      <c r="D15" s="77">
        <f>LANDS!F92</f>
        <v>25000000</v>
      </c>
      <c r="E15" s="69">
        <f t="shared" si="0"/>
        <v>110700000</v>
      </c>
      <c r="F15" s="77">
        <f>'SUMMARY Deve'!D16</f>
        <v>200000000</v>
      </c>
      <c r="G15" s="21">
        <v>235747982</v>
      </c>
      <c r="H15" s="21">
        <f t="shared" si="1"/>
        <v>310700000</v>
      </c>
      <c r="I15" s="21">
        <v>355795336</v>
      </c>
      <c r="J15" s="73">
        <v>310700000</v>
      </c>
      <c r="K15" s="63">
        <f t="shared" si="3"/>
        <v>0</v>
      </c>
      <c r="L15" s="74">
        <v>85700000</v>
      </c>
      <c r="M15" s="75">
        <f t="shared" si="4"/>
        <v>0</v>
      </c>
      <c r="N15" s="39"/>
      <c r="O15" s="39"/>
      <c r="P15" s="39"/>
      <c r="Q15" s="39"/>
      <c r="R15" s="39"/>
      <c r="S15" s="39"/>
      <c r="T15" s="39"/>
      <c r="U15" s="39"/>
      <c r="V15" s="39"/>
      <c r="W15" s="39"/>
      <c r="X15" s="39"/>
      <c r="Y15" s="39"/>
    </row>
    <row r="16" spans="1:25" ht="15.75" customHeight="1">
      <c r="A16" s="76" t="s">
        <v>180</v>
      </c>
      <c r="B16" s="79"/>
      <c r="C16" s="80">
        <f>ROADS!F13</f>
        <v>122550000</v>
      </c>
      <c r="D16" s="77">
        <f>ROADS!F82</f>
        <v>62150000</v>
      </c>
      <c r="E16" s="69">
        <f t="shared" si="0"/>
        <v>184700000</v>
      </c>
      <c r="F16" s="77">
        <f>'PROJECTS DETAILS'!G1592</f>
        <v>1271537374</v>
      </c>
      <c r="G16" s="21">
        <f>806552927+144500312</f>
        <v>951053239</v>
      </c>
      <c r="H16" s="21">
        <f t="shared" si="1"/>
        <v>1456237374</v>
      </c>
      <c r="I16" s="20">
        <v>1292971559</v>
      </c>
      <c r="J16" s="73">
        <v>1526537374</v>
      </c>
      <c r="K16" s="63">
        <f>J16-H16-H17</f>
        <v>0</v>
      </c>
      <c r="L16" s="74">
        <v>190000000</v>
      </c>
      <c r="M16" s="75">
        <f>L16-C16-C17</f>
        <v>0</v>
      </c>
      <c r="N16" s="39"/>
      <c r="O16" s="39"/>
      <c r="P16" s="39"/>
      <c r="Q16" s="75"/>
      <c r="R16" s="39"/>
      <c r="S16" s="39"/>
      <c r="T16" s="39"/>
      <c r="U16" s="39"/>
      <c r="V16" s="39"/>
      <c r="W16" s="39"/>
      <c r="X16" s="39"/>
      <c r="Y16" s="39"/>
    </row>
    <row r="17" spans="1:25" ht="33" customHeight="1">
      <c r="A17" s="76" t="s">
        <v>181</v>
      </c>
      <c r="B17" s="21"/>
      <c r="C17" s="80">
        <f>'PUBLIC WORKS'!F13</f>
        <v>67450000</v>
      </c>
      <c r="D17" s="82">
        <f>'PUBLIC WORKS'!F67</f>
        <v>2850000</v>
      </c>
      <c r="E17" s="69">
        <f t="shared" si="0"/>
        <v>70300000</v>
      </c>
      <c r="F17" s="77">
        <f>'PROJECTS DETAILS'!G1602</f>
        <v>0</v>
      </c>
      <c r="G17" s="21"/>
      <c r="H17" s="21">
        <f t="shared" si="1"/>
        <v>70300000</v>
      </c>
      <c r="I17" s="21"/>
      <c r="J17" s="78"/>
      <c r="K17" s="63"/>
      <c r="L17" s="39"/>
      <c r="M17" s="39"/>
      <c r="N17" s="39"/>
      <c r="O17" s="39"/>
      <c r="P17" s="39"/>
      <c r="Q17" s="39"/>
      <c r="R17" s="39"/>
      <c r="S17" s="39"/>
      <c r="T17" s="39"/>
      <c r="U17" s="39"/>
      <c r="V17" s="39"/>
      <c r="W17" s="39"/>
      <c r="X17" s="39"/>
      <c r="Y17" s="39"/>
    </row>
    <row r="18" spans="1:25" ht="33" customHeight="1">
      <c r="A18" s="76" t="s">
        <v>182</v>
      </c>
      <c r="B18" s="21"/>
      <c r="C18" s="83">
        <f>TRADE!F13</f>
        <v>70000000</v>
      </c>
      <c r="D18" s="82">
        <f>TRADE!F236</f>
        <v>15673042</v>
      </c>
      <c r="E18" s="69">
        <f t="shared" si="0"/>
        <v>85673042</v>
      </c>
      <c r="F18" s="77">
        <f>'SUMMARY Deve'!D19</f>
        <v>350000000</v>
      </c>
      <c r="G18" s="21" t="e">
        <f>SUM('PROJECTS DETAILS'!#REF!,TRADE!#REF!)</f>
        <v>#REF!</v>
      </c>
      <c r="H18" s="21">
        <f t="shared" si="1"/>
        <v>435673042</v>
      </c>
      <c r="I18" s="21">
        <v>378548147</v>
      </c>
      <c r="J18" s="73">
        <v>435673042</v>
      </c>
      <c r="K18" s="63">
        <f t="shared" ref="K18:K21" si="5">J18-H18</f>
        <v>0</v>
      </c>
      <c r="L18" s="74">
        <v>70000000</v>
      </c>
      <c r="M18" s="75">
        <f t="shared" ref="M18:M21" si="6">L18-C18</f>
        <v>0</v>
      </c>
      <c r="N18" s="39"/>
      <c r="O18" s="39"/>
      <c r="P18" s="39"/>
      <c r="Q18" s="39"/>
      <c r="R18" s="39"/>
      <c r="S18" s="39"/>
      <c r="T18" s="39"/>
      <c r="U18" s="39"/>
      <c r="V18" s="39"/>
      <c r="W18" s="39"/>
      <c r="X18" s="39"/>
      <c r="Y18" s="39"/>
    </row>
    <row r="19" spans="1:25" ht="31.5" customHeight="1">
      <c r="A19" s="76" t="s">
        <v>183</v>
      </c>
      <c r="B19" s="21"/>
      <c r="C19" s="77">
        <f>CULTURE!F13</f>
        <v>80000000</v>
      </c>
      <c r="D19" s="77">
        <f>CULTURE!F137</f>
        <v>20852345</v>
      </c>
      <c r="E19" s="69">
        <f t="shared" si="0"/>
        <v>100852345</v>
      </c>
      <c r="F19" s="77">
        <f>'SUMMARY Deve'!D20</f>
        <v>15000000</v>
      </c>
      <c r="G19" s="21" t="e">
        <f>SUM('PROJECTS DETAILS'!#REF!,CULTURE!#REF!)</f>
        <v>#REF!</v>
      </c>
      <c r="H19" s="21">
        <f t="shared" si="1"/>
        <v>115852345</v>
      </c>
      <c r="I19" s="21">
        <v>208717320</v>
      </c>
      <c r="J19" s="73">
        <v>115852345</v>
      </c>
      <c r="K19" s="63">
        <f t="shared" si="5"/>
        <v>0</v>
      </c>
      <c r="L19" s="74">
        <v>80000000</v>
      </c>
      <c r="M19" s="75">
        <f t="shared" si="6"/>
        <v>0</v>
      </c>
      <c r="N19" s="84"/>
      <c r="O19" s="84"/>
      <c r="P19" s="84"/>
      <c r="Q19" s="84"/>
      <c r="R19" s="84"/>
      <c r="S19" s="84"/>
      <c r="T19" s="84"/>
      <c r="U19" s="84"/>
      <c r="V19" s="84"/>
      <c r="W19" s="84"/>
      <c r="X19" s="84"/>
      <c r="Y19" s="84"/>
    </row>
    <row r="20" spans="1:25" ht="15.75" customHeight="1">
      <c r="A20" s="76" t="s">
        <v>105</v>
      </c>
      <c r="B20" s="77"/>
      <c r="C20" s="77">
        <f>'KISII MUNICIPALITY'!F13</f>
        <v>95000000</v>
      </c>
      <c r="D20" s="77">
        <f>'KISII MUNICIPALITY'!F101</f>
        <v>7957337</v>
      </c>
      <c r="E20" s="69">
        <f t="shared" si="0"/>
        <v>102957337</v>
      </c>
      <c r="F20" s="77">
        <f>'SUMMARY Deve'!D21</f>
        <v>80000000</v>
      </c>
      <c r="G20" s="21" t="e">
        <f>SUM('PROJECTS DETAILS'!#REF!,'KISII MUNICIPALITY'!#REF!)</f>
        <v>#REF!</v>
      </c>
      <c r="H20" s="21">
        <f t="shared" si="1"/>
        <v>182957337</v>
      </c>
      <c r="I20" s="21">
        <v>272361200</v>
      </c>
      <c r="J20" s="73">
        <v>182957337</v>
      </c>
      <c r="K20" s="63">
        <f t="shared" si="5"/>
        <v>0</v>
      </c>
      <c r="L20" s="74">
        <v>95000000</v>
      </c>
      <c r="M20" s="75">
        <f t="shared" si="6"/>
        <v>0</v>
      </c>
      <c r="N20" s="39"/>
      <c r="O20" s="39"/>
      <c r="P20" s="39"/>
      <c r="Q20" s="39"/>
      <c r="R20" s="39"/>
      <c r="S20" s="39"/>
      <c r="T20" s="39"/>
      <c r="U20" s="39"/>
      <c r="V20" s="39"/>
      <c r="W20" s="39"/>
      <c r="X20" s="39"/>
      <c r="Y20" s="39"/>
    </row>
    <row r="21" spans="1:25" ht="15.75" customHeight="1">
      <c r="A21" s="76" t="s">
        <v>184</v>
      </c>
      <c r="B21" s="77"/>
      <c r="C21" s="77">
        <f>'OGEMBO MUNICIPALITY '!F13</f>
        <v>4300000</v>
      </c>
      <c r="D21" s="77">
        <f>'OGEMBO MUNICIPALITY '!F116</f>
        <v>7485175</v>
      </c>
      <c r="E21" s="69">
        <f t="shared" si="0"/>
        <v>11785175</v>
      </c>
      <c r="F21" s="77">
        <f>'SUMMARY Deve'!D22</f>
        <v>25000000</v>
      </c>
      <c r="G21" s="21" t="e">
        <f>SUM('PROJECTS DETAILS'!#REF!,'OGEMBO MUNICIPALITY '!#REF!)</f>
        <v>#REF!</v>
      </c>
      <c r="H21" s="21">
        <f t="shared" si="1"/>
        <v>36785175</v>
      </c>
      <c r="I21" s="21">
        <v>60372692</v>
      </c>
      <c r="J21" s="85">
        <v>36785175</v>
      </c>
      <c r="K21" s="63">
        <f t="shared" si="5"/>
        <v>0</v>
      </c>
      <c r="L21" s="74">
        <v>4300000</v>
      </c>
      <c r="M21" s="75">
        <f t="shared" si="6"/>
        <v>0</v>
      </c>
      <c r="N21" s="39"/>
      <c r="O21" s="39"/>
      <c r="P21" s="39"/>
      <c r="Q21" s="39"/>
      <c r="R21" s="39"/>
      <c r="S21" s="39"/>
      <c r="T21" s="39"/>
      <c r="U21" s="39"/>
      <c r="V21" s="39"/>
      <c r="W21" s="39"/>
      <c r="X21" s="39"/>
      <c r="Y21" s="39"/>
    </row>
    <row r="22" spans="1:25" ht="15.75" customHeight="1">
      <c r="A22" s="35" t="s">
        <v>106</v>
      </c>
      <c r="B22" s="86">
        <f>SUM(B3:B20)</f>
        <v>12536029020</v>
      </c>
      <c r="C22" s="86">
        <f t="shared" ref="C22:K22" si="7">SUM(C3:C21)</f>
        <v>6430506132</v>
      </c>
      <c r="D22" s="86">
        <f t="shared" si="7"/>
        <v>2061965513</v>
      </c>
      <c r="E22" s="86">
        <f t="shared" si="7"/>
        <v>8492471645</v>
      </c>
      <c r="F22" s="86">
        <f t="shared" si="7"/>
        <v>4043557375</v>
      </c>
      <c r="G22" s="86" t="e">
        <f t="shared" si="7"/>
        <v>#REF!</v>
      </c>
      <c r="H22" s="86">
        <f t="shared" si="7"/>
        <v>12536029020</v>
      </c>
      <c r="I22" s="86">
        <f t="shared" si="7"/>
        <v>13260121884</v>
      </c>
      <c r="J22" s="86">
        <f t="shared" si="7"/>
        <v>12536029020</v>
      </c>
      <c r="K22" s="87">
        <f t="shared" si="7"/>
        <v>0</v>
      </c>
      <c r="L22" s="39"/>
      <c r="M22" s="39"/>
      <c r="N22" s="39"/>
      <c r="O22" s="39"/>
      <c r="P22" s="39"/>
      <c r="Q22" s="39"/>
      <c r="R22" s="39"/>
      <c r="S22" s="39"/>
      <c r="T22" s="39"/>
      <c r="U22" s="39"/>
      <c r="V22" s="39"/>
      <c r="W22" s="39"/>
      <c r="X22" s="39"/>
      <c r="Y22" s="39"/>
    </row>
    <row r="23" spans="1:25" ht="15.75" customHeight="1">
      <c r="A23" s="35" t="s">
        <v>185</v>
      </c>
      <c r="B23" s="31"/>
      <c r="C23" s="86"/>
      <c r="D23" s="88"/>
      <c r="E23" s="86"/>
      <c r="F23" s="89"/>
      <c r="G23" s="90"/>
      <c r="H23" s="90">
        <f>B22-H22</f>
        <v>0</v>
      </c>
      <c r="I23" s="90"/>
      <c r="J23" s="39"/>
      <c r="K23" s="63"/>
      <c r="L23" s="39"/>
      <c r="M23" s="39"/>
      <c r="N23" s="39"/>
      <c r="O23" s="39"/>
      <c r="P23" s="39"/>
      <c r="Q23" s="39"/>
      <c r="R23" s="39"/>
      <c r="S23" s="39"/>
      <c r="T23" s="39"/>
      <c r="U23" s="39"/>
      <c r="V23" s="39"/>
      <c r="W23" s="39"/>
      <c r="X23" s="39"/>
      <c r="Y23" s="39"/>
    </row>
    <row r="24" spans="1:25" ht="15.75" customHeight="1">
      <c r="A24" s="95"/>
      <c r="B24" s="92"/>
      <c r="C24" s="92"/>
      <c r="D24" s="92"/>
      <c r="E24" s="92"/>
      <c r="F24" s="92"/>
      <c r="G24" s="96"/>
      <c r="H24" s="94"/>
      <c r="I24" s="94"/>
      <c r="J24" s="39"/>
      <c r="K24" s="63"/>
      <c r="L24" s="39"/>
      <c r="M24" s="39"/>
      <c r="N24" s="39"/>
      <c r="O24" s="39"/>
      <c r="P24" s="39"/>
      <c r="Q24" s="39"/>
      <c r="R24" s="39"/>
      <c r="S24" s="39"/>
      <c r="T24" s="39"/>
      <c r="U24" s="39"/>
      <c r="V24" s="39"/>
      <c r="W24" s="39"/>
      <c r="X24" s="39"/>
      <c r="Y24" s="39"/>
    </row>
    <row r="25" spans="1:25" ht="15.75" customHeight="1">
      <c r="A25" s="95"/>
      <c r="B25" s="92"/>
      <c r="C25" s="92"/>
      <c r="D25" s="92"/>
      <c r="E25" s="92"/>
      <c r="F25" s="92"/>
      <c r="G25" s="94"/>
      <c r="H25" s="94"/>
      <c r="I25" s="94"/>
      <c r="J25" s="39"/>
      <c r="K25" s="63"/>
      <c r="L25" s="39"/>
      <c r="M25" s="39"/>
      <c r="N25" s="39"/>
      <c r="O25" s="39"/>
      <c r="P25" s="39"/>
      <c r="Q25" s="39"/>
      <c r="R25" s="39"/>
      <c r="S25" s="39"/>
      <c r="T25" s="39"/>
      <c r="U25" s="39"/>
      <c r="V25" s="39"/>
      <c r="W25" s="39"/>
      <c r="X25" s="39"/>
      <c r="Y25" s="39"/>
    </row>
    <row r="26" spans="1:25" ht="15.75" customHeight="1">
      <c r="A26" s="95"/>
      <c r="B26" s="92"/>
      <c r="C26" s="92"/>
      <c r="D26" s="92"/>
      <c r="E26" s="92"/>
      <c r="F26" s="92"/>
      <c r="G26" s="94"/>
      <c r="H26" s="94"/>
      <c r="I26" s="94"/>
      <c r="J26" s="39"/>
      <c r="K26" s="63"/>
      <c r="L26" s="39"/>
      <c r="M26" s="39"/>
      <c r="N26" s="39"/>
      <c r="O26" s="39"/>
      <c r="P26" s="39"/>
      <c r="Q26" s="39"/>
      <c r="R26" s="39"/>
      <c r="S26" s="39"/>
      <c r="T26" s="39"/>
      <c r="U26" s="39"/>
      <c r="V26" s="39"/>
      <c r="W26" s="39"/>
      <c r="X26" s="39"/>
      <c r="Y26" s="39"/>
    </row>
    <row r="27" spans="1:25" ht="15.75" customHeight="1">
      <c r="A27" s="91"/>
      <c r="B27" s="92"/>
      <c r="C27" s="92"/>
      <c r="D27" s="92"/>
      <c r="E27" s="92"/>
      <c r="F27" s="92"/>
      <c r="G27" s="94"/>
      <c r="H27" s="94"/>
      <c r="I27" s="94"/>
      <c r="J27" s="39"/>
      <c r="K27" s="63"/>
      <c r="L27" s="39"/>
      <c r="M27" s="39"/>
      <c r="N27" s="39"/>
      <c r="O27" s="39"/>
      <c r="P27" s="39"/>
      <c r="Q27" s="39"/>
      <c r="R27" s="39"/>
      <c r="S27" s="39"/>
      <c r="T27" s="39"/>
      <c r="U27" s="39"/>
      <c r="V27" s="39"/>
      <c r="W27" s="39"/>
      <c r="X27" s="39"/>
      <c r="Y27" s="39"/>
    </row>
    <row r="28" spans="1:25" ht="15.75" customHeight="1">
      <c r="A28" s="91"/>
      <c r="B28" s="92"/>
      <c r="C28" s="92"/>
      <c r="D28" s="92"/>
      <c r="E28" s="92"/>
      <c r="F28" s="92"/>
      <c r="G28" s="94"/>
      <c r="H28" s="94"/>
      <c r="I28" s="94"/>
      <c r="J28" s="39"/>
      <c r="K28" s="63"/>
      <c r="L28" s="39"/>
      <c r="M28" s="39"/>
      <c r="N28" s="39"/>
      <c r="O28" s="39"/>
      <c r="P28" s="39"/>
      <c r="Q28" s="39"/>
      <c r="R28" s="39"/>
      <c r="S28" s="39"/>
      <c r="T28" s="39"/>
      <c r="U28" s="39"/>
      <c r="V28" s="39"/>
      <c r="W28" s="39"/>
      <c r="X28" s="39"/>
      <c r="Y28" s="39"/>
    </row>
    <row r="29" spans="1:25" ht="15.75" customHeight="1">
      <c r="A29" s="91"/>
      <c r="B29" s="92"/>
      <c r="C29" s="92"/>
      <c r="D29" s="92"/>
      <c r="E29" s="92"/>
      <c r="F29" s="92"/>
      <c r="G29" s="94"/>
      <c r="H29" s="94"/>
      <c r="I29" s="94"/>
      <c r="J29" s="39"/>
      <c r="K29" s="63"/>
      <c r="L29" s="39"/>
      <c r="M29" s="39"/>
      <c r="N29" s="39"/>
      <c r="O29" s="39"/>
      <c r="P29" s="39"/>
      <c r="Q29" s="39"/>
      <c r="R29" s="39"/>
      <c r="S29" s="39"/>
      <c r="T29" s="39"/>
      <c r="U29" s="39"/>
      <c r="V29" s="39"/>
      <c r="W29" s="39"/>
      <c r="X29" s="39"/>
      <c r="Y29" s="39"/>
    </row>
    <row r="30" spans="1:25" ht="15.75" customHeight="1">
      <c r="A30" s="91"/>
      <c r="B30" s="92"/>
      <c r="C30" s="92"/>
      <c r="D30" s="92"/>
      <c r="E30" s="92"/>
      <c r="F30" s="92"/>
      <c r="G30" s="94"/>
      <c r="H30" s="94"/>
      <c r="I30" s="94"/>
      <c r="J30" s="39"/>
      <c r="K30" s="63"/>
      <c r="L30" s="39"/>
      <c r="M30" s="39"/>
      <c r="N30" s="39"/>
      <c r="O30" s="39"/>
      <c r="P30" s="39"/>
      <c r="Q30" s="39"/>
      <c r="R30" s="39"/>
      <c r="S30" s="39"/>
      <c r="T30" s="39"/>
      <c r="U30" s="39"/>
      <c r="V30" s="39"/>
      <c r="W30" s="39"/>
      <c r="X30" s="39"/>
      <c r="Y30" s="39"/>
    </row>
    <row r="31" spans="1:25" ht="15.75" customHeight="1">
      <c r="A31" s="91"/>
      <c r="B31" s="92"/>
      <c r="C31" s="92"/>
      <c r="D31" s="92"/>
      <c r="E31" s="92"/>
      <c r="F31" s="92"/>
      <c r="G31" s="94"/>
      <c r="H31" s="94"/>
      <c r="I31" s="94"/>
      <c r="J31" s="39"/>
      <c r="K31" s="63"/>
      <c r="L31" s="39"/>
      <c r="M31" s="39"/>
      <c r="N31" s="39"/>
      <c r="O31" s="39"/>
      <c r="P31" s="39"/>
      <c r="Q31" s="39"/>
      <c r="R31" s="39"/>
      <c r="S31" s="39"/>
      <c r="T31" s="39"/>
      <c r="U31" s="39"/>
      <c r="V31" s="39"/>
      <c r="W31" s="39"/>
      <c r="X31" s="39"/>
      <c r="Y31" s="39"/>
    </row>
    <row r="32" spans="1:25" ht="15.75" customHeight="1">
      <c r="A32" s="91"/>
      <c r="B32" s="92"/>
      <c r="C32" s="92"/>
      <c r="D32" s="92"/>
      <c r="E32" s="92"/>
      <c r="F32" s="92"/>
      <c r="G32" s="94"/>
      <c r="H32" s="94"/>
      <c r="I32" s="94"/>
      <c r="J32" s="39"/>
      <c r="K32" s="63"/>
      <c r="L32" s="39"/>
      <c r="M32" s="39"/>
      <c r="N32" s="39"/>
      <c r="O32" s="39"/>
      <c r="P32" s="39"/>
      <c r="Q32" s="39"/>
      <c r="R32" s="39"/>
      <c r="S32" s="39"/>
      <c r="T32" s="39"/>
      <c r="U32" s="39"/>
      <c r="V32" s="39"/>
      <c r="W32" s="39"/>
      <c r="X32" s="39"/>
      <c r="Y32" s="39"/>
    </row>
    <row r="33" spans="1:25" ht="15.75" customHeight="1">
      <c r="A33" s="91"/>
      <c r="B33" s="92"/>
      <c r="C33" s="92"/>
      <c r="D33" s="92"/>
      <c r="E33" s="92"/>
      <c r="F33" s="92"/>
      <c r="G33" s="94"/>
      <c r="H33" s="94"/>
      <c r="I33" s="94"/>
      <c r="J33" s="39"/>
      <c r="K33" s="63"/>
      <c r="L33" s="39"/>
      <c r="M33" s="39"/>
      <c r="N33" s="39"/>
      <c r="O33" s="39"/>
      <c r="P33" s="39"/>
      <c r="Q33" s="39"/>
      <c r="R33" s="39"/>
      <c r="S33" s="39"/>
      <c r="T33" s="39"/>
      <c r="U33" s="39"/>
      <c r="V33" s="39"/>
      <c r="W33" s="39"/>
      <c r="X33" s="39"/>
      <c r="Y33" s="39"/>
    </row>
    <row r="34" spans="1:25" ht="15.75" customHeight="1">
      <c r="A34" s="91"/>
      <c r="B34" s="92"/>
      <c r="C34" s="92"/>
      <c r="D34" s="92"/>
      <c r="E34" s="92"/>
      <c r="F34" s="92"/>
      <c r="G34" s="94"/>
      <c r="H34" s="94"/>
      <c r="I34" s="94"/>
      <c r="J34" s="39"/>
      <c r="K34" s="63"/>
      <c r="L34" s="39"/>
      <c r="M34" s="39"/>
      <c r="N34" s="39"/>
      <c r="O34" s="39"/>
      <c r="P34" s="39"/>
      <c r="Q34" s="39"/>
      <c r="R34" s="39"/>
      <c r="S34" s="39"/>
      <c r="T34" s="39"/>
      <c r="U34" s="39"/>
      <c r="V34" s="39"/>
      <c r="W34" s="39"/>
      <c r="X34" s="39"/>
      <c r="Y34" s="39"/>
    </row>
    <row r="35" spans="1:25" ht="15.75" customHeight="1">
      <c r="A35" s="91"/>
      <c r="B35" s="92"/>
      <c r="C35" s="92"/>
      <c r="D35" s="92"/>
      <c r="E35" s="92"/>
      <c r="F35" s="92"/>
      <c r="G35" s="94"/>
      <c r="H35" s="94"/>
      <c r="I35" s="94"/>
      <c r="J35" s="39"/>
      <c r="K35" s="63"/>
      <c r="L35" s="39"/>
      <c r="M35" s="39"/>
      <c r="N35" s="39"/>
      <c r="O35" s="39"/>
      <c r="P35" s="39"/>
      <c r="Q35" s="39"/>
      <c r="R35" s="39"/>
      <c r="S35" s="39"/>
      <c r="T35" s="39"/>
      <c r="U35" s="39"/>
      <c r="V35" s="39"/>
      <c r="W35" s="39"/>
      <c r="X35" s="39"/>
      <c r="Y35" s="39"/>
    </row>
    <row r="36" spans="1:25" ht="15.75" customHeight="1">
      <c r="A36" s="91"/>
      <c r="B36" s="92"/>
      <c r="C36" s="92"/>
      <c r="D36" s="92"/>
      <c r="E36" s="92"/>
      <c r="F36" s="92"/>
      <c r="G36" s="94"/>
      <c r="H36" s="94"/>
      <c r="I36" s="94"/>
      <c r="J36" s="39"/>
      <c r="K36" s="63"/>
      <c r="L36" s="39"/>
      <c r="M36" s="39"/>
      <c r="N36" s="39"/>
      <c r="O36" s="39"/>
      <c r="P36" s="39"/>
      <c r="Q36" s="39"/>
      <c r="R36" s="39"/>
      <c r="S36" s="39"/>
      <c r="T36" s="39"/>
      <c r="U36" s="39"/>
      <c r="V36" s="39"/>
      <c r="W36" s="39"/>
      <c r="X36" s="39"/>
      <c r="Y36" s="39"/>
    </row>
    <row r="37" spans="1:25" ht="15.75" customHeight="1">
      <c r="A37" s="91"/>
      <c r="B37" s="92"/>
      <c r="C37" s="92"/>
      <c r="D37" s="92"/>
      <c r="E37" s="92"/>
      <c r="F37" s="92"/>
      <c r="G37" s="94"/>
      <c r="H37" s="94"/>
      <c r="I37" s="94"/>
      <c r="J37" s="39"/>
      <c r="K37" s="63"/>
      <c r="L37" s="39"/>
      <c r="M37" s="39"/>
      <c r="N37" s="39"/>
      <c r="O37" s="39"/>
      <c r="P37" s="39"/>
      <c r="Q37" s="39"/>
      <c r="R37" s="39"/>
      <c r="S37" s="39"/>
      <c r="T37" s="39"/>
      <c r="U37" s="39"/>
      <c r="V37" s="39"/>
      <c r="W37" s="39"/>
      <c r="X37" s="39"/>
      <c r="Y37" s="39"/>
    </row>
    <row r="38" spans="1:25" ht="15.75" customHeight="1">
      <c r="A38" s="91"/>
      <c r="B38" s="92"/>
      <c r="C38" s="92"/>
      <c r="D38" s="92"/>
      <c r="E38" s="92"/>
      <c r="F38" s="92"/>
      <c r="G38" s="94"/>
      <c r="H38" s="94"/>
      <c r="I38" s="94"/>
      <c r="J38" s="39"/>
      <c r="K38" s="63"/>
      <c r="L38" s="39"/>
      <c r="M38" s="39"/>
      <c r="N38" s="39"/>
      <c r="O38" s="39"/>
      <c r="P38" s="39"/>
      <c r="Q38" s="39"/>
      <c r="R38" s="39"/>
      <c r="S38" s="39"/>
      <c r="T38" s="39"/>
      <c r="U38" s="39"/>
      <c r="V38" s="39"/>
      <c r="W38" s="39"/>
      <c r="X38" s="39"/>
      <c r="Y38" s="39"/>
    </row>
    <row r="39" spans="1:25" ht="15.75" customHeight="1">
      <c r="A39" s="91"/>
      <c r="B39" s="92"/>
      <c r="C39" s="92"/>
      <c r="D39" s="92"/>
      <c r="E39" s="92"/>
      <c r="F39" s="92"/>
      <c r="G39" s="94"/>
      <c r="H39" s="94"/>
      <c r="I39" s="94"/>
      <c r="J39" s="39"/>
      <c r="K39" s="63"/>
      <c r="L39" s="39"/>
      <c r="M39" s="39"/>
      <c r="N39" s="39"/>
      <c r="O39" s="39"/>
      <c r="P39" s="39"/>
      <c r="Q39" s="39"/>
      <c r="R39" s="39"/>
      <c r="S39" s="39"/>
      <c r="T39" s="39"/>
      <c r="U39" s="39"/>
      <c r="V39" s="39"/>
      <c r="W39" s="39"/>
      <c r="X39" s="39"/>
      <c r="Y39" s="39"/>
    </row>
    <row r="40" spans="1:25" ht="15.75" customHeight="1">
      <c r="A40" s="91"/>
      <c r="B40" s="92"/>
      <c r="C40" s="92"/>
      <c r="D40" s="92"/>
      <c r="E40" s="92"/>
      <c r="F40" s="92"/>
      <c r="G40" s="94"/>
      <c r="H40" s="94"/>
      <c r="I40" s="94"/>
      <c r="J40" s="39"/>
      <c r="K40" s="63"/>
      <c r="L40" s="39"/>
      <c r="M40" s="39"/>
      <c r="N40" s="39"/>
      <c r="O40" s="39"/>
      <c r="P40" s="39"/>
      <c r="Q40" s="39"/>
      <c r="R40" s="39"/>
      <c r="S40" s="39"/>
      <c r="T40" s="39"/>
      <c r="U40" s="39"/>
      <c r="V40" s="39"/>
      <c r="W40" s="39"/>
      <c r="X40" s="39"/>
      <c r="Y40" s="39"/>
    </row>
    <row r="41" spans="1:25" ht="15.75" customHeight="1">
      <c r="A41" s="91"/>
      <c r="B41" s="92"/>
      <c r="C41" s="92"/>
      <c r="D41" s="92"/>
      <c r="E41" s="92"/>
      <c r="F41" s="92"/>
      <c r="G41" s="94"/>
      <c r="H41" s="94"/>
      <c r="I41" s="94"/>
      <c r="J41" s="39"/>
      <c r="K41" s="63"/>
      <c r="L41" s="39"/>
      <c r="M41" s="39"/>
      <c r="N41" s="39"/>
      <c r="O41" s="39"/>
      <c r="P41" s="39"/>
      <c r="Q41" s="39"/>
      <c r="R41" s="39"/>
      <c r="S41" s="39"/>
      <c r="T41" s="39"/>
      <c r="U41" s="39"/>
      <c r="V41" s="39"/>
      <c r="W41" s="39"/>
      <c r="X41" s="39"/>
      <c r="Y41" s="39"/>
    </row>
    <row r="42" spans="1:25" ht="15.75" customHeight="1">
      <c r="A42" s="91"/>
      <c r="B42" s="92"/>
      <c r="C42" s="92"/>
      <c r="D42" s="92"/>
      <c r="E42" s="92"/>
      <c r="F42" s="92"/>
      <c r="G42" s="94"/>
      <c r="H42" s="94"/>
      <c r="I42" s="94"/>
      <c r="J42" s="39"/>
      <c r="K42" s="63"/>
      <c r="L42" s="39"/>
      <c r="M42" s="39"/>
      <c r="N42" s="39"/>
      <c r="O42" s="39"/>
      <c r="P42" s="39"/>
      <c r="Q42" s="39"/>
      <c r="R42" s="39"/>
      <c r="S42" s="39"/>
      <c r="T42" s="39"/>
      <c r="U42" s="39"/>
      <c r="V42" s="39"/>
      <c r="W42" s="39"/>
      <c r="X42" s="39"/>
      <c r="Y42" s="39"/>
    </row>
    <row r="43" spans="1:25" ht="15.75" customHeight="1">
      <c r="A43" s="91"/>
      <c r="B43" s="92"/>
      <c r="C43" s="92"/>
      <c r="D43" s="92"/>
      <c r="E43" s="92"/>
      <c r="F43" s="92"/>
      <c r="G43" s="94"/>
      <c r="H43" s="94"/>
      <c r="I43" s="94"/>
      <c r="J43" s="39"/>
      <c r="K43" s="63"/>
      <c r="L43" s="39"/>
      <c r="M43" s="39"/>
      <c r="N43" s="39"/>
      <c r="O43" s="39"/>
      <c r="P43" s="39"/>
      <c r="Q43" s="39"/>
      <c r="R43" s="39"/>
      <c r="S43" s="39"/>
      <c r="T43" s="39"/>
      <c r="U43" s="39"/>
      <c r="V43" s="39"/>
      <c r="W43" s="39"/>
      <c r="X43" s="39"/>
      <c r="Y43" s="39"/>
    </row>
    <row r="44" spans="1:25" ht="15.75" customHeight="1">
      <c r="A44" s="91"/>
      <c r="B44" s="92"/>
      <c r="C44" s="92"/>
      <c r="D44" s="92"/>
      <c r="E44" s="92"/>
      <c r="F44" s="92"/>
      <c r="G44" s="94"/>
      <c r="H44" s="94"/>
      <c r="I44" s="94"/>
      <c r="J44" s="39"/>
      <c r="K44" s="63"/>
      <c r="L44" s="39"/>
      <c r="M44" s="39"/>
      <c r="N44" s="39"/>
      <c r="O44" s="39"/>
      <c r="P44" s="39"/>
      <c r="Q44" s="39"/>
      <c r="R44" s="39"/>
      <c r="S44" s="39"/>
      <c r="T44" s="39"/>
      <c r="U44" s="39"/>
      <c r="V44" s="39"/>
      <c r="W44" s="39"/>
      <c r="X44" s="39"/>
      <c r="Y44" s="39"/>
    </row>
    <row r="45" spans="1:25" ht="15.75" customHeight="1">
      <c r="A45" s="91"/>
      <c r="B45" s="92"/>
      <c r="C45" s="92"/>
      <c r="D45" s="92"/>
      <c r="E45" s="92"/>
      <c r="F45" s="92"/>
      <c r="G45" s="94"/>
      <c r="H45" s="94"/>
      <c r="I45" s="94"/>
      <c r="J45" s="39"/>
      <c r="K45" s="63"/>
      <c r="L45" s="39"/>
      <c r="M45" s="39"/>
      <c r="N45" s="39"/>
      <c r="O45" s="39"/>
      <c r="P45" s="39"/>
      <c r="Q45" s="39"/>
      <c r="R45" s="39"/>
      <c r="S45" s="39"/>
      <c r="T45" s="39"/>
      <c r="U45" s="39"/>
      <c r="V45" s="39"/>
      <c r="W45" s="39"/>
      <c r="X45" s="39"/>
      <c r="Y45" s="39"/>
    </row>
    <row r="46" spans="1:25" ht="15.75" customHeight="1">
      <c r="A46" s="91"/>
      <c r="B46" s="92"/>
      <c r="C46" s="92"/>
      <c r="D46" s="92"/>
      <c r="E46" s="92"/>
      <c r="F46" s="92"/>
      <c r="G46" s="94"/>
      <c r="H46" s="94"/>
      <c r="I46" s="94"/>
      <c r="J46" s="39"/>
      <c r="K46" s="63"/>
      <c r="L46" s="39"/>
      <c r="M46" s="39"/>
      <c r="N46" s="39"/>
      <c r="O46" s="39"/>
      <c r="P46" s="39"/>
      <c r="Q46" s="39"/>
      <c r="R46" s="39"/>
      <c r="S46" s="39"/>
      <c r="T46" s="39"/>
      <c r="U46" s="39"/>
      <c r="V46" s="39"/>
      <c r="W46" s="39"/>
      <c r="X46" s="39"/>
      <c r="Y46" s="39"/>
    </row>
    <row r="47" spans="1:25" ht="15.75" customHeight="1">
      <c r="A47" s="91"/>
      <c r="B47" s="92"/>
      <c r="C47" s="92"/>
      <c r="D47" s="92"/>
      <c r="E47" s="92"/>
      <c r="F47" s="92"/>
      <c r="G47" s="94"/>
      <c r="H47" s="94"/>
      <c r="I47" s="94"/>
      <c r="J47" s="39"/>
      <c r="K47" s="63"/>
      <c r="L47" s="39"/>
      <c r="M47" s="39"/>
      <c r="N47" s="39"/>
      <c r="O47" s="39"/>
      <c r="P47" s="39"/>
      <c r="Q47" s="39"/>
      <c r="R47" s="39"/>
      <c r="S47" s="39"/>
      <c r="T47" s="39"/>
      <c r="U47" s="39"/>
      <c r="V47" s="39"/>
      <c r="W47" s="39"/>
      <c r="X47" s="39"/>
      <c r="Y47" s="39"/>
    </row>
    <row r="48" spans="1:25" ht="15.75" customHeight="1">
      <c r="A48" s="91"/>
      <c r="B48" s="92"/>
      <c r="C48" s="92"/>
      <c r="D48" s="92"/>
      <c r="E48" s="92"/>
      <c r="F48" s="92"/>
      <c r="G48" s="94"/>
      <c r="H48" s="94"/>
      <c r="I48" s="94"/>
      <c r="J48" s="39"/>
      <c r="K48" s="63"/>
      <c r="L48" s="39"/>
      <c r="M48" s="39"/>
      <c r="N48" s="39"/>
      <c r="O48" s="39"/>
      <c r="P48" s="39"/>
      <c r="Q48" s="39"/>
      <c r="R48" s="39"/>
      <c r="S48" s="39"/>
      <c r="T48" s="39"/>
      <c r="U48" s="39"/>
      <c r="V48" s="39"/>
      <c r="W48" s="39"/>
      <c r="X48" s="39"/>
      <c r="Y48" s="39"/>
    </row>
    <row r="49" spans="1:25" ht="15.75" customHeight="1">
      <c r="A49" s="91"/>
      <c r="B49" s="92"/>
      <c r="C49" s="92"/>
      <c r="D49" s="92"/>
      <c r="E49" s="92"/>
      <c r="F49" s="92"/>
      <c r="G49" s="94"/>
      <c r="H49" s="94"/>
      <c r="I49" s="94"/>
      <c r="J49" s="39"/>
      <c r="K49" s="63"/>
      <c r="L49" s="39"/>
      <c r="M49" s="39"/>
      <c r="N49" s="39"/>
      <c r="O49" s="39"/>
      <c r="P49" s="39"/>
      <c r="Q49" s="39"/>
      <c r="R49" s="39"/>
      <c r="S49" s="39"/>
      <c r="T49" s="39"/>
      <c r="U49" s="39"/>
      <c r="V49" s="39"/>
      <c r="W49" s="39"/>
      <c r="X49" s="39"/>
      <c r="Y49" s="39"/>
    </row>
    <row r="50" spans="1:25" ht="15.75" customHeight="1">
      <c r="A50" s="91"/>
      <c r="B50" s="92"/>
      <c r="C50" s="92"/>
      <c r="D50" s="92"/>
      <c r="E50" s="92"/>
      <c r="F50" s="92"/>
      <c r="G50" s="94"/>
      <c r="H50" s="94"/>
      <c r="I50" s="94"/>
      <c r="J50" s="39"/>
      <c r="K50" s="63"/>
      <c r="L50" s="39"/>
      <c r="M50" s="39"/>
      <c r="N50" s="39"/>
      <c r="O50" s="39"/>
      <c r="P50" s="39"/>
      <c r="Q50" s="39"/>
      <c r="R50" s="39"/>
      <c r="S50" s="39"/>
      <c r="T50" s="39"/>
      <c r="U50" s="39"/>
      <c r="V50" s="39"/>
      <c r="W50" s="39"/>
      <c r="X50" s="39"/>
      <c r="Y50" s="39"/>
    </row>
    <row r="51" spans="1:25" ht="15.75" customHeight="1">
      <c r="A51" s="91"/>
      <c r="B51" s="92"/>
      <c r="C51" s="92"/>
      <c r="D51" s="92"/>
      <c r="E51" s="92"/>
      <c r="F51" s="92"/>
      <c r="G51" s="94"/>
      <c r="H51" s="94"/>
      <c r="I51" s="94"/>
      <c r="J51" s="39"/>
      <c r="K51" s="63"/>
      <c r="L51" s="39"/>
      <c r="M51" s="39"/>
      <c r="N51" s="39"/>
      <c r="O51" s="39"/>
      <c r="P51" s="39"/>
      <c r="Q51" s="39"/>
      <c r="R51" s="39"/>
      <c r="S51" s="39"/>
      <c r="T51" s="39"/>
      <c r="U51" s="39"/>
      <c r="V51" s="39"/>
      <c r="W51" s="39"/>
      <c r="X51" s="39"/>
      <c r="Y51" s="39"/>
    </row>
    <row r="52" spans="1:25" ht="15.75" customHeight="1">
      <c r="A52" s="91"/>
      <c r="B52" s="92"/>
      <c r="C52" s="92"/>
      <c r="D52" s="92"/>
      <c r="E52" s="92"/>
      <c r="F52" s="92"/>
      <c r="G52" s="94"/>
      <c r="H52" s="94"/>
      <c r="I52" s="94"/>
      <c r="J52" s="39"/>
      <c r="K52" s="63"/>
      <c r="L52" s="39"/>
      <c r="M52" s="39"/>
      <c r="N52" s="39"/>
      <c r="O52" s="39"/>
      <c r="P52" s="39"/>
      <c r="Q52" s="39"/>
      <c r="R52" s="39"/>
      <c r="S52" s="39"/>
      <c r="T52" s="39"/>
      <c r="U52" s="39"/>
      <c r="V52" s="39"/>
      <c r="W52" s="39"/>
      <c r="X52" s="39"/>
      <c r="Y52" s="39"/>
    </row>
    <row r="53" spans="1:25" ht="15.75" customHeight="1">
      <c r="A53" s="91"/>
      <c r="B53" s="92"/>
      <c r="C53" s="92"/>
      <c r="D53" s="92"/>
      <c r="E53" s="92"/>
      <c r="F53" s="92"/>
      <c r="G53" s="94"/>
      <c r="H53" s="94"/>
      <c r="I53" s="94"/>
      <c r="J53" s="39"/>
      <c r="K53" s="63"/>
      <c r="L53" s="39"/>
      <c r="M53" s="39"/>
      <c r="N53" s="39"/>
      <c r="O53" s="39"/>
      <c r="P53" s="39"/>
      <c r="Q53" s="39"/>
      <c r="R53" s="39"/>
      <c r="S53" s="39"/>
      <c r="T53" s="39"/>
      <c r="U53" s="39"/>
      <c r="V53" s="39"/>
      <c r="W53" s="39"/>
      <c r="X53" s="39"/>
      <c r="Y53" s="39"/>
    </row>
    <row r="54" spans="1:25" ht="15.75" customHeight="1">
      <c r="A54" s="91"/>
      <c r="B54" s="92"/>
      <c r="C54" s="92"/>
      <c r="D54" s="92"/>
      <c r="E54" s="92"/>
      <c r="F54" s="92"/>
      <c r="G54" s="94"/>
      <c r="H54" s="94"/>
      <c r="I54" s="94"/>
      <c r="J54" s="39"/>
      <c r="K54" s="63"/>
      <c r="L54" s="39"/>
      <c r="M54" s="39"/>
      <c r="N54" s="39"/>
      <c r="O54" s="39"/>
      <c r="P54" s="39"/>
      <c r="Q54" s="39"/>
      <c r="R54" s="39"/>
      <c r="S54" s="39"/>
      <c r="T54" s="39"/>
      <c r="U54" s="39"/>
      <c r="V54" s="39"/>
      <c r="W54" s="39"/>
      <c r="X54" s="39"/>
      <c r="Y54" s="39"/>
    </row>
    <row r="55" spans="1:25" ht="15.75" customHeight="1">
      <c r="A55" s="91"/>
      <c r="B55" s="92"/>
      <c r="C55" s="92"/>
      <c r="D55" s="92"/>
      <c r="E55" s="92"/>
      <c r="F55" s="92"/>
      <c r="G55" s="94"/>
      <c r="H55" s="94"/>
      <c r="I55" s="94"/>
      <c r="J55" s="39"/>
      <c r="K55" s="63"/>
      <c r="L55" s="39"/>
      <c r="M55" s="39"/>
      <c r="N55" s="39"/>
      <c r="O55" s="39"/>
      <c r="P55" s="39"/>
      <c r="Q55" s="39"/>
      <c r="R55" s="39"/>
      <c r="S55" s="39"/>
      <c r="T55" s="39"/>
      <c r="U55" s="39"/>
      <c r="V55" s="39"/>
      <c r="W55" s="39"/>
      <c r="X55" s="39"/>
      <c r="Y55" s="39"/>
    </row>
    <row r="56" spans="1:25" ht="15.75" customHeight="1">
      <c r="A56" s="91"/>
      <c r="B56" s="92"/>
      <c r="C56" s="92"/>
      <c r="D56" s="92"/>
      <c r="E56" s="92"/>
      <c r="F56" s="92"/>
      <c r="G56" s="94"/>
      <c r="H56" s="94"/>
      <c r="I56" s="94"/>
      <c r="J56" s="39"/>
      <c r="K56" s="63"/>
      <c r="L56" s="39"/>
      <c r="M56" s="39"/>
      <c r="N56" s="39"/>
      <c r="O56" s="39"/>
      <c r="P56" s="39"/>
      <c r="Q56" s="39"/>
      <c r="R56" s="39"/>
      <c r="S56" s="39"/>
      <c r="T56" s="39"/>
      <c r="U56" s="39"/>
      <c r="V56" s="39"/>
      <c r="W56" s="39"/>
      <c r="X56" s="39"/>
      <c r="Y56" s="39"/>
    </row>
    <row r="57" spans="1:25" ht="15.75" customHeight="1">
      <c r="A57" s="91"/>
      <c r="B57" s="92"/>
      <c r="C57" s="92"/>
      <c r="D57" s="92"/>
      <c r="E57" s="92"/>
      <c r="F57" s="92"/>
      <c r="G57" s="94"/>
      <c r="H57" s="94"/>
      <c r="I57" s="94"/>
      <c r="J57" s="39"/>
      <c r="K57" s="63"/>
      <c r="L57" s="39"/>
      <c r="M57" s="39"/>
      <c r="N57" s="39"/>
      <c r="O57" s="39"/>
      <c r="P57" s="39"/>
      <c r="Q57" s="39"/>
      <c r="R57" s="39"/>
      <c r="S57" s="39"/>
      <c r="T57" s="39"/>
      <c r="U57" s="39"/>
      <c r="V57" s="39"/>
      <c r="W57" s="39"/>
      <c r="X57" s="39"/>
      <c r="Y57" s="39"/>
    </row>
    <row r="58" spans="1:25" ht="15.75" customHeight="1">
      <c r="A58" s="91"/>
      <c r="B58" s="92"/>
      <c r="C58" s="92"/>
      <c r="D58" s="92"/>
      <c r="E58" s="92"/>
      <c r="F58" s="92"/>
      <c r="G58" s="94"/>
      <c r="H58" s="94"/>
      <c r="I58" s="94"/>
      <c r="J58" s="39"/>
      <c r="K58" s="63"/>
      <c r="L58" s="39"/>
      <c r="M58" s="39"/>
      <c r="N58" s="39"/>
      <c r="O58" s="39"/>
      <c r="P58" s="39"/>
      <c r="Q58" s="39"/>
      <c r="R58" s="39"/>
      <c r="S58" s="39"/>
      <c r="T58" s="39"/>
      <c r="U58" s="39"/>
      <c r="V58" s="39"/>
      <c r="W58" s="39"/>
      <c r="X58" s="39"/>
      <c r="Y58" s="39"/>
    </row>
    <row r="59" spans="1:25" ht="15.75" customHeight="1">
      <c r="A59" s="91"/>
      <c r="B59" s="92"/>
      <c r="C59" s="92"/>
      <c r="D59" s="92"/>
      <c r="E59" s="92"/>
      <c r="F59" s="92"/>
      <c r="G59" s="94"/>
      <c r="H59" s="94"/>
      <c r="I59" s="94"/>
      <c r="J59" s="39"/>
      <c r="K59" s="63"/>
      <c r="L59" s="39"/>
      <c r="M59" s="39"/>
      <c r="N59" s="39"/>
      <c r="O59" s="39"/>
      <c r="P59" s="39"/>
      <c r="Q59" s="39"/>
      <c r="R59" s="39"/>
      <c r="S59" s="39"/>
      <c r="T59" s="39"/>
      <c r="U59" s="39"/>
      <c r="V59" s="39"/>
      <c r="W59" s="39"/>
      <c r="X59" s="39"/>
      <c r="Y59" s="39"/>
    </row>
    <row r="60" spans="1:25" ht="15.75" customHeight="1">
      <c r="A60" s="91"/>
      <c r="B60" s="92"/>
      <c r="C60" s="92"/>
      <c r="D60" s="92"/>
      <c r="E60" s="92"/>
      <c r="F60" s="92"/>
      <c r="G60" s="94"/>
      <c r="H60" s="94"/>
      <c r="I60" s="94"/>
      <c r="J60" s="39"/>
      <c r="K60" s="63"/>
      <c r="L60" s="39"/>
      <c r="M60" s="39"/>
      <c r="N60" s="39"/>
      <c r="O60" s="39"/>
      <c r="P60" s="39"/>
      <c r="Q60" s="39"/>
      <c r="R60" s="39"/>
      <c r="S60" s="39"/>
      <c r="T60" s="39"/>
      <c r="U60" s="39"/>
      <c r="V60" s="39"/>
      <c r="W60" s="39"/>
      <c r="X60" s="39"/>
      <c r="Y60" s="39"/>
    </row>
    <row r="61" spans="1:25" ht="15.75" customHeight="1">
      <c r="A61" s="91"/>
      <c r="B61" s="92"/>
      <c r="C61" s="92"/>
      <c r="D61" s="92"/>
      <c r="E61" s="92"/>
      <c r="F61" s="92"/>
      <c r="G61" s="94"/>
      <c r="H61" s="94"/>
      <c r="I61" s="94"/>
      <c r="J61" s="39"/>
      <c r="K61" s="63"/>
      <c r="L61" s="39"/>
      <c r="M61" s="39"/>
      <c r="N61" s="39"/>
      <c r="O61" s="39"/>
      <c r="P61" s="39"/>
      <c r="Q61" s="39"/>
      <c r="R61" s="39"/>
      <c r="S61" s="39"/>
      <c r="T61" s="39"/>
      <c r="U61" s="39"/>
      <c r="V61" s="39"/>
      <c r="W61" s="39"/>
      <c r="X61" s="39"/>
      <c r="Y61" s="39"/>
    </row>
    <row r="62" spans="1:25" ht="15.75" customHeight="1">
      <c r="A62" s="91"/>
      <c r="B62" s="92"/>
      <c r="C62" s="92"/>
      <c r="D62" s="92"/>
      <c r="E62" s="92"/>
      <c r="F62" s="92"/>
      <c r="G62" s="94"/>
      <c r="H62" s="94"/>
      <c r="I62" s="94"/>
      <c r="J62" s="39"/>
      <c r="K62" s="63"/>
      <c r="L62" s="39"/>
      <c r="M62" s="39"/>
      <c r="N62" s="39"/>
      <c r="O62" s="39"/>
      <c r="P62" s="39"/>
      <c r="Q62" s="39"/>
      <c r="R62" s="39"/>
      <c r="S62" s="39"/>
      <c r="T62" s="39"/>
      <c r="U62" s="39"/>
      <c r="V62" s="39"/>
      <c r="W62" s="39"/>
      <c r="X62" s="39"/>
      <c r="Y62" s="39"/>
    </row>
    <row r="63" spans="1:25" ht="15.75" customHeight="1">
      <c r="A63" s="91"/>
      <c r="B63" s="92"/>
      <c r="C63" s="92"/>
      <c r="D63" s="92"/>
      <c r="E63" s="92"/>
      <c r="F63" s="92"/>
      <c r="G63" s="94"/>
      <c r="H63" s="94"/>
      <c r="I63" s="94"/>
      <c r="J63" s="39"/>
      <c r="K63" s="63"/>
      <c r="L63" s="39"/>
      <c r="M63" s="39"/>
      <c r="N63" s="39"/>
      <c r="O63" s="39"/>
      <c r="P63" s="39"/>
      <c r="Q63" s="39"/>
      <c r="R63" s="39"/>
      <c r="S63" s="39"/>
      <c r="T63" s="39"/>
      <c r="U63" s="39"/>
      <c r="V63" s="39"/>
      <c r="W63" s="39"/>
      <c r="X63" s="39"/>
      <c r="Y63" s="39"/>
    </row>
    <row r="64" spans="1:25" ht="15.75" customHeight="1">
      <c r="A64" s="91"/>
      <c r="B64" s="92"/>
      <c r="C64" s="92"/>
      <c r="D64" s="92"/>
      <c r="E64" s="92"/>
      <c r="F64" s="92"/>
      <c r="G64" s="94"/>
      <c r="H64" s="94"/>
      <c r="I64" s="94"/>
      <c r="J64" s="39"/>
      <c r="K64" s="63"/>
      <c r="L64" s="39"/>
      <c r="M64" s="39"/>
      <c r="N64" s="39"/>
      <c r="O64" s="39"/>
      <c r="P64" s="39"/>
      <c r="Q64" s="39"/>
      <c r="R64" s="39"/>
      <c r="S64" s="39"/>
      <c r="T64" s="39"/>
      <c r="U64" s="39"/>
      <c r="V64" s="39"/>
      <c r="W64" s="39"/>
      <c r="X64" s="39"/>
      <c r="Y64" s="39"/>
    </row>
    <row r="65" spans="1:25" ht="15.75" customHeight="1">
      <c r="A65" s="91"/>
      <c r="B65" s="92"/>
      <c r="C65" s="92"/>
      <c r="D65" s="92"/>
      <c r="E65" s="92"/>
      <c r="F65" s="92"/>
      <c r="G65" s="94"/>
      <c r="H65" s="94"/>
      <c r="I65" s="94"/>
      <c r="J65" s="39"/>
      <c r="K65" s="63"/>
      <c r="L65" s="39"/>
      <c r="M65" s="39"/>
      <c r="N65" s="39"/>
      <c r="O65" s="39"/>
      <c r="P65" s="39"/>
      <c r="Q65" s="39"/>
      <c r="R65" s="39"/>
      <c r="S65" s="39"/>
      <c r="T65" s="39"/>
      <c r="U65" s="39"/>
      <c r="V65" s="39"/>
      <c r="W65" s="39"/>
      <c r="X65" s="39"/>
      <c r="Y65" s="39"/>
    </row>
    <row r="66" spans="1:25" ht="15.75" customHeight="1">
      <c r="A66" s="91"/>
      <c r="B66" s="92"/>
      <c r="C66" s="92"/>
      <c r="D66" s="92"/>
      <c r="E66" s="92"/>
      <c r="F66" s="92"/>
      <c r="G66" s="94"/>
      <c r="H66" s="94"/>
      <c r="I66" s="94"/>
      <c r="J66" s="39"/>
      <c r="K66" s="63"/>
      <c r="L66" s="39"/>
      <c r="M66" s="39"/>
      <c r="N66" s="39"/>
      <c r="O66" s="39"/>
      <c r="P66" s="39"/>
      <c r="Q66" s="39"/>
      <c r="R66" s="39"/>
      <c r="S66" s="39"/>
      <c r="T66" s="39"/>
      <c r="U66" s="39"/>
      <c r="V66" s="39"/>
      <c r="W66" s="39"/>
      <c r="X66" s="39"/>
      <c r="Y66" s="39"/>
    </row>
    <row r="67" spans="1:25" ht="15.75" customHeight="1">
      <c r="A67" s="91"/>
      <c r="B67" s="92"/>
      <c r="C67" s="92"/>
      <c r="D67" s="92"/>
      <c r="E67" s="92"/>
      <c r="F67" s="92"/>
      <c r="G67" s="94"/>
      <c r="H67" s="94"/>
      <c r="I67" s="94"/>
      <c r="J67" s="39"/>
      <c r="K67" s="63"/>
      <c r="L67" s="39"/>
      <c r="M67" s="39"/>
      <c r="N67" s="39"/>
      <c r="O67" s="39"/>
      <c r="P67" s="39"/>
      <c r="Q67" s="39"/>
      <c r="R67" s="39"/>
      <c r="S67" s="39"/>
      <c r="T67" s="39"/>
      <c r="U67" s="39"/>
      <c r="V67" s="39"/>
      <c r="W67" s="39"/>
      <c r="X67" s="39"/>
      <c r="Y67" s="39"/>
    </row>
    <row r="68" spans="1:25" ht="15.75" customHeight="1">
      <c r="A68" s="91"/>
      <c r="B68" s="92"/>
      <c r="C68" s="92"/>
      <c r="D68" s="92"/>
      <c r="E68" s="92"/>
      <c r="F68" s="92"/>
      <c r="G68" s="94"/>
      <c r="H68" s="94"/>
      <c r="I68" s="94"/>
      <c r="J68" s="39"/>
      <c r="K68" s="63"/>
      <c r="L68" s="39"/>
      <c r="M68" s="39"/>
      <c r="N68" s="39"/>
      <c r="O68" s="39"/>
      <c r="P68" s="39"/>
      <c r="Q68" s="39"/>
      <c r="R68" s="39"/>
      <c r="S68" s="39"/>
      <c r="T68" s="39"/>
      <c r="U68" s="39"/>
      <c r="V68" s="39"/>
      <c r="W68" s="39"/>
      <c r="X68" s="39"/>
      <c r="Y68" s="39"/>
    </row>
    <row r="69" spans="1:25" ht="15.75" customHeight="1">
      <c r="A69" s="91"/>
      <c r="B69" s="92"/>
      <c r="C69" s="92"/>
      <c r="D69" s="92"/>
      <c r="E69" s="92"/>
      <c r="F69" s="92"/>
      <c r="G69" s="94"/>
      <c r="H69" s="94"/>
      <c r="I69" s="94"/>
      <c r="J69" s="39"/>
      <c r="K69" s="63"/>
      <c r="L69" s="39"/>
      <c r="M69" s="39"/>
      <c r="N69" s="39"/>
      <c r="O69" s="39"/>
      <c r="P69" s="39"/>
      <c r="Q69" s="39"/>
      <c r="R69" s="39"/>
      <c r="S69" s="39"/>
      <c r="T69" s="39"/>
      <c r="U69" s="39"/>
      <c r="V69" s="39"/>
      <c r="W69" s="39"/>
      <c r="X69" s="39"/>
      <c r="Y69" s="39"/>
    </row>
    <row r="70" spans="1:25" ht="15.75" customHeight="1">
      <c r="A70" s="91"/>
      <c r="B70" s="92"/>
      <c r="C70" s="92"/>
      <c r="D70" s="92"/>
      <c r="E70" s="92"/>
      <c r="F70" s="92"/>
      <c r="G70" s="94"/>
      <c r="H70" s="94"/>
      <c r="I70" s="94"/>
      <c r="J70" s="39"/>
      <c r="K70" s="63"/>
      <c r="L70" s="39"/>
      <c r="M70" s="39"/>
      <c r="N70" s="39"/>
      <c r="O70" s="39"/>
      <c r="P70" s="39"/>
      <c r="Q70" s="39"/>
      <c r="R70" s="39"/>
      <c r="S70" s="39"/>
      <c r="T70" s="39"/>
      <c r="U70" s="39"/>
      <c r="V70" s="39"/>
      <c r="W70" s="39"/>
      <c r="X70" s="39"/>
      <c r="Y70" s="39"/>
    </row>
    <row r="71" spans="1:25" ht="15.75" customHeight="1">
      <c r="A71" s="91"/>
      <c r="B71" s="92"/>
      <c r="C71" s="92"/>
      <c r="D71" s="92"/>
      <c r="E71" s="92"/>
      <c r="F71" s="92"/>
      <c r="G71" s="94"/>
      <c r="H71" s="94"/>
      <c r="I71" s="94"/>
      <c r="J71" s="39"/>
      <c r="K71" s="63"/>
      <c r="L71" s="39"/>
      <c r="M71" s="39"/>
      <c r="N71" s="39"/>
      <c r="O71" s="39"/>
      <c r="P71" s="39"/>
      <c r="Q71" s="39"/>
      <c r="R71" s="39"/>
      <c r="S71" s="39"/>
      <c r="T71" s="39"/>
      <c r="U71" s="39"/>
      <c r="V71" s="39"/>
      <c r="W71" s="39"/>
      <c r="X71" s="39"/>
      <c r="Y71" s="39"/>
    </row>
    <row r="72" spans="1:25" ht="15.75" customHeight="1">
      <c r="A72" s="91"/>
      <c r="B72" s="92"/>
      <c r="C72" s="92"/>
      <c r="D72" s="92"/>
      <c r="E72" s="92"/>
      <c r="F72" s="92"/>
      <c r="G72" s="94"/>
      <c r="H72" s="94"/>
      <c r="I72" s="94"/>
      <c r="J72" s="39"/>
      <c r="K72" s="63"/>
      <c r="L72" s="39"/>
      <c r="M72" s="39"/>
      <c r="N72" s="39"/>
      <c r="O72" s="39"/>
      <c r="P72" s="39"/>
      <c r="Q72" s="39"/>
      <c r="R72" s="39"/>
      <c r="S72" s="39"/>
      <c r="T72" s="39"/>
      <c r="U72" s="39"/>
      <c r="V72" s="39"/>
      <c r="W72" s="39"/>
      <c r="X72" s="39"/>
      <c r="Y72" s="39"/>
    </row>
    <row r="73" spans="1:25" ht="15.75" customHeight="1">
      <c r="A73" s="91"/>
      <c r="B73" s="92"/>
      <c r="C73" s="92"/>
      <c r="D73" s="92"/>
      <c r="E73" s="92"/>
      <c r="F73" s="92"/>
      <c r="G73" s="94"/>
      <c r="H73" s="94"/>
      <c r="I73" s="94"/>
      <c r="J73" s="39"/>
      <c r="K73" s="63"/>
      <c r="L73" s="39"/>
      <c r="M73" s="39"/>
      <c r="N73" s="39"/>
      <c r="O73" s="39"/>
      <c r="P73" s="39"/>
      <c r="Q73" s="39"/>
      <c r="R73" s="39"/>
      <c r="S73" s="39"/>
      <c r="T73" s="39"/>
      <c r="U73" s="39"/>
      <c r="V73" s="39"/>
      <c r="W73" s="39"/>
      <c r="X73" s="39"/>
      <c r="Y73" s="39"/>
    </row>
    <row r="74" spans="1:25" ht="15.75" customHeight="1">
      <c r="A74" s="91"/>
      <c r="B74" s="92"/>
      <c r="C74" s="92"/>
      <c r="D74" s="92"/>
      <c r="E74" s="92"/>
      <c r="F74" s="92"/>
      <c r="G74" s="94"/>
      <c r="H74" s="94"/>
      <c r="I74" s="94"/>
      <c r="J74" s="39"/>
      <c r="K74" s="63"/>
      <c r="L74" s="39"/>
      <c r="M74" s="39"/>
      <c r="N74" s="39"/>
      <c r="O74" s="39"/>
      <c r="P74" s="39"/>
      <c r="Q74" s="39"/>
      <c r="R74" s="39"/>
      <c r="S74" s="39"/>
      <c r="T74" s="39"/>
      <c r="U74" s="39"/>
      <c r="V74" s="39"/>
      <c r="W74" s="39"/>
      <c r="X74" s="39"/>
      <c r="Y74" s="39"/>
    </row>
    <row r="75" spans="1:25" ht="15.75" customHeight="1">
      <c r="A75" s="91"/>
      <c r="B75" s="92"/>
      <c r="C75" s="92"/>
      <c r="D75" s="92"/>
      <c r="E75" s="92"/>
      <c r="F75" s="92"/>
      <c r="G75" s="94"/>
      <c r="H75" s="94"/>
      <c r="I75" s="94"/>
      <c r="J75" s="39"/>
      <c r="K75" s="63"/>
      <c r="L75" s="39"/>
      <c r="M75" s="39"/>
      <c r="N75" s="39"/>
      <c r="O75" s="39"/>
      <c r="P75" s="39"/>
      <c r="Q75" s="39"/>
      <c r="R75" s="39"/>
      <c r="S75" s="39"/>
      <c r="T75" s="39"/>
      <c r="U75" s="39"/>
      <c r="V75" s="39"/>
      <c r="W75" s="39"/>
      <c r="X75" s="39"/>
      <c r="Y75" s="39"/>
    </row>
    <row r="76" spans="1:25" ht="15.75" customHeight="1">
      <c r="A76" s="91"/>
      <c r="B76" s="92"/>
      <c r="C76" s="92"/>
      <c r="D76" s="92"/>
      <c r="E76" s="92"/>
      <c r="F76" s="92"/>
      <c r="G76" s="94"/>
      <c r="H76" s="94"/>
      <c r="I76" s="94"/>
      <c r="J76" s="39"/>
      <c r="K76" s="63"/>
      <c r="L76" s="39"/>
      <c r="M76" s="39"/>
      <c r="N76" s="39"/>
      <c r="O76" s="39"/>
      <c r="P76" s="39"/>
      <c r="Q76" s="39"/>
      <c r="R76" s="39"/>
      <c r="S76" s="39"/>
      <c r="T76" s="39"/>
      <c r="U76" s="39"/>
      <c r="V76" s="39"/>
      <c r="W76" s="39"/>
      <c r="X76" s="39"/>
      <c r="Y76" s="39"/>
    </row>
    <row r="77" spans="1:25" ht="15.75" customHeight="1">
      <c r="A77" s="91"/>
      <c r="B77" s="92"/>
      <c r="C77" s="92"/>
      <c r="D77" s="92"/>
      <c r="E77" s="92"/>
      <c r="F77" s="92"/>
      <c r="G77" s="94"/>
      <c r="H77" s="94"/>
      <c r="I77" s="94"/>
      <c r="J77" s="39"/>
      <c r="K77" s="63"/>
      <c r="L77" s="39"/>
      <c r="M77" s="39"/>
      <c r="N77" s="39"/>
      <c r="O77" s="39"/>
      <c r="P77" s="39"/>
      <c r="Q77" s="39"/>
      <c r="R77" s="39"/>
      <c r="S77" s="39"/>
      <c r="T77" s="39"/>
      <c r="U77" s="39"/>
      <c r="V77" s="39"/>
      <c r="W77" s="39"/>
      <c r="X77" s="39"/>
      <c r="Y77" s="39"/>
    </row>
    <row r="78" spans="1:25" ht="15.75" customHeight="1">
      <c r="A78" s="91"/>
      <c r="B78" s="92"/>
      <c r="C78" s="92"/>
      <c r="D78" s="92"/>
      <c r="E78" s="92"/>
      <c r="F78" s="92"/>
      <c r="G78" s="94"/>
      <c r="H78" s="94"/>
      <c r="I78" s="94"/>
      <c r="J78" s="39"/>
      <c r="K78" s="63"/>
      <c r="L78" s="39"/>
      <c r="M78" s="39"/>
      <c r="N78" s="39"/>
      <c r="O78" s="39"/>
      <c r="P78" s="39"/>
      <c r="Q78" s="39"/>
      <c r="R78" s="39"/>
      <c r="S78" s="39"/>
      <c r="T78" s="39"/>
      <c r="U78" s="39"/>
      <c r="V78" s="39"/>
      <c r="W78" s="39"/>
      <c r="X78" s="39"/>
      <c r="Y78" s="39"/>
    </row>
    <row r="79" spans="1:25" ht="15.75" customHeight="1">
      <c r="A79" s="91"/>
      <c r="B79" s="92"/>
      <c r="C79" s="92"/>
      <c r="D79" s="92"/>
      <c r="E79" s="92"/>
      <c r="F79" s="92"/>
      <c r="G79" s="94"/>
      <c r="H79" s="94"/>
      <c r="I79" s="94"/>
      <c r="J79" s="39"/>
      <c r="K79" s="63"/>
      <c r="L79" s="39"/>
      <c r="M79" s="39"/>
      <c r="N79" s="39"/>
      <c r="O79" s="39"/>
      <c r="P79" s="39"/>
      <c r="Q79" s="39"/>
      <c r="R79" s="39"/>
      <c r="S79" s="39"/>
      <c r="T79" s="39"/>
      <c r="U79" s="39"/>
      <c r="V79" s="39"/>
      <c r="W79" s="39"/>
      <c r="X79" s="39"/>
      <c r="Y79" s="39"/>
    </row>
    <row r="80" spans="1:25" ht="15.75" customHeight="1">
      <c r="A80" s="91"/>
      <c r="B80" s="92"/>
      <c r="C80" s="92"/>
      <c r="D80" s="92"/>
      <c r="E80" s="92"/>
      <c r="F80" s="92"/>
      <c r="G80" s="94"/>
      <c r="H80" s="94"/>
      <c r="I80" s="94"/>
      <c r="J80" s="39"/>
      <c r="K80" s="63"/>
      <c r="L80" s="39"/>
      <c r="M80" s="39"/>
      <c r="N80" s="39"/>
      <c r="O80" s="39"/>
      <c r="P80" s="39"/>
      <c r="Q80" s="39"/>
      <c r="R80" s="39"/>
      <c r="S80" s="39"/>
      <c r="T80" s="39"/>
      <c r="U80" s="39"/>
      <c r="V80" s="39"/>
      <c r="W80" s="39"/>
      <c r="X80" s="39"/>
      <c r="Y80" s="39"/>
    </row>
    <row r="81" spans="1:25" ht="15.75" customHeight="1">
      <c r="A81" s="91"/>
      <c r="B81" s="92"/>
      <c r="C81" s="92"/>
      <c r="D81" s="92"/>
      <c r="E81" s="92"/>
      <c r="F81" s="92"/>
      <c r="G81" s="94"/>
      <c r="H81" s="94"/>
      <c r="I81" s="94"/>
      <c r="J81" s="39"/>
      <c r="K81" s="63"/>
      <c r="L81" s="39"/>
      <c r="M81" s="39"/>
      <c r="N81" s="39"/>
      <c r="O81" s="39"/>
      <c r="P81" s="39"/>
      <c r="Q81" s="39"/>
      <c r="R81" s="39"/>
      <c r="S81" s="39"/>
      <c r="T81" s="39"/>
      <c r="U81" s="39"/>
      <c r="V81" s="39"/>
      <c r="W81" s="39"/>
      <c r="X81" s="39"/>
      <c r="Y81" s="39"/>
    </row>
    <row r="82" spans="1:25" ht="15.75" customHeight="1">
      <c r="A82" s="91"/>
      <c r="B82" s="92"/>
      <c r="C82" s="92"/>
      <c r="D82" s="92"/>
      <c r="E82" s="92"/>
      <c r="F82" s="92"/>
      <c r="G82" s="94"/>
      <c r="H82" s="94"/>
      <c r="I82" s="94"/>
      <c r="J82" s="39"/>
      <c r="K82" s="63"/>
      <c r="L82" s="39"/>
      <c r="M82" s="39"/>
      <c r="N82" s="39"/>
      <c r="O82" s="39"/>
      <c r="P82" s="39"/>
      <c r="Q82" s="39"/>
      <c r="R82" s="39"/>
      <c r="S82" s="39"/>
      <c r="T82" s="39"/>
      <c r="U82" s="39"/>
      <c r="V82" s="39"/>
      <c r="W82" s="39"/>
      <c r="X82" s="39"/>
      <c r="Y82" s="39"/>
    </row>
    <row r="83" spans="1:25" ht="15.75" customHeight="1">
      <c r="A83" s="91"/>
      <c r="B83" s="92"/>
      <c r="C83" s="92"/>
      <c r="D83" s="92"/>
      <c r="E83" s="92"/>
      <c r="F83" s="92"/>
      <c r="G83" s="94"/>
      <c r="H83" s="94"/>
      <c r="I83" s="94"/>
      <c r="J83" s="39"/>
      <c r="K83" s="63"/>
      <c r="L83" s="39"/>
      <c r="M83" s="39"/>
      <c r="N83" s="39"/>
      <c r="O83" s="39"/>
      <c r="P83" s="39"/>
      <c r="Q83" s="39"/>
      <c r="R83" s="39"/>
      <c r="S83" s="39"/>
      <c r="T83" s="39"/>
      <c r="U83" s="39"/>
      <c r="V83" s="39"/>
      <c r="W83" s="39"/>
      <c r="X83" s="39"/>
      <c r="Y83" s="39"/>
    </row>
    <row r="84" spans="1:25" ht="15.75" customHeight="1">
      <c r="A84" s="91"/>
      <c r="B84" s="92"/>
      <c r="C84" s="92"/>
      <c r="D84" s="92"/>
      <c r="E84" s="92"/>
      <c r="F84" s="92"/>
      <c r="G84" s="94"/>
      <c r="H84" s="94"/>
      <c r="I84" s="94"/>
      <c r="J84" s="39"/>
      <c r="K84" s="63"/>
      <c r="L84" s="39"/>
      <c r="M84" s="39"/>
      <c r="N84" s="39"/>
      <c r="O84" s="39"/>
      <c r="P84" s="39"/>
      <c r="Q84" s="39"/>
      <c r="R84" s="39"/>
      <c r="S84" s="39"/>
      <c r="T84" s="39"/>
      <c r="U84" s="39"/>
      <c r="V84" s="39"/>
      <c r="W84" s="39"/>
      <c r="X84" s="39"/>
      <c r="Y84" s="39"/>
    </row>
    <row r="85" spans="1:25" ht="15.75" customHeight="1">
      <c r="A85" s="91"/>
      <c r="B85" s="92"/>
      <c r="C85" s="92"/>
      <c r="D85" s="92"/>
      <c r="E85" s="92"/>
      <c r="F85" s="92"/>
      <c r="G85" s="94"/>
      <c r="H85" s="94"/>
      <c r="I85" s="94"/>
      <c r="J85" s="39"/>
      <c r="K85" s="63"/>
      <c r="L85" s="39"/>
      <c r="M85" s="39"/>
      <c r="N85" s="39"/>
      <c r="O85" s="39"/>
      <c r="P85" s="39"/>
      <c r="Q85" s="39"/>
      <c r="R85" s="39"/>
      <c r="S85" s="39"/>
      <c r="T85" s="39"/>
      <c r="U85" s="39"/>
      <c r="V85" s="39"/>
      <c r="W85" s="39"/>
      <c r="X85" s="39"/>
      <c r="Y85" s="39"/>
    </row>
    <row r="86" spans="1:25" ht="15.75" customHeight="1">
      <c r="A86" s="91"/>
      <c r="B86" s="92"/>
      <c r="C86" s="92"/>
      <c r="D86" s="92"/>
      <c r="E86" s="92"/>
      <c r="F86" s="92"/>
      <c r="G86" s="94"/>
      <c r="H86" s="94"/>
      <c r="I86" s="94"/>
      <c r="J86" s="39"/>
      <c r="K86" s="63"/>
      <c r="L86" s="39"/>
      <c r="M86" s="39"/>
      <c r="N86" s="39"/>
      <c r="O86" s="39"/>
      <c r="P86" s="39"/>
      <c r="Q86" s="39"/>
      <c r="R86" s="39"/>
      <c r="S86" s="39"/>
      <c r="T86" s="39"/>
      <c r="U86" s="39"/>
      <c r="V86" s="39"/>
      <c r="W86" s="39"/>
      <c r="X86" s="39"/>
      <c r="Y86" s="39"/>
    </row>
    <row r="87" spans="1:25" ht="15.75" customHeight="1">
      <c r="A87" s="91"/>
      <c r="B87" s="92"/>
      <c r="C87" s="92"/>
      <c r="D87" s="92"/>
      <c r="E87" s="92"/>
      <c r="F87" s="92"/>
      <c r="G87" s="94"/>
      <c r="H87" s="94"/>
      <c r="I87" s="94"/>
      <c r="J87" s="39"/>
      <c r="K87" s="63"/>
      <c r="L87" s="39"/>
      <c r="M87" s="39"/>
      <c r="N87" s="39"/>
      <c r="O87" s="39"/>
      <c r="P87" s="39"/>
      <c r="Q87" s="39"/>
      <c r="R87" s="39"/>
      <c r="S87" s="39"/>
      <c r="T87" s="39"/>
      <c r="U87" s="39"/>
      <c r="V87" s="39"/>
      <c r="W87" s="39"/>
      <c r="X87" s="39"/>
      <c r="Y87" s="39"/>
    </row>
    <row r="88" spans="1:25" ht="15.75" customHeight="1">
      <c r="A88" s="91"/>
      <c r="B88" s="92"/>
      <c r="C88" s="92"/>
      <c r="D88" s="92"/>
      <c r="E88" s="92"/>
      <c r="F88" s="92"/>
      <c r="G88" s="94"/>
      <c r="H88" s="94"/>
      <c r="I88" s="94"/>
      <c r="J88" s="39"/>
      <c r="K88" s="63"/>
      <c r="L88" s="39"/>
      <c r="M88" s="39"/>
      <c r="N88" s="39"/>
      <c r="O88" s="39"/>
      <c r="P88" s="39"/>
      <c r="Q88" s="39"/>
      <c r="R88" s="39"/>
      <c r="S88" s="39"/>
      <c r="T88" s="39"/>
      <c r="U88" s="39"/>
      <c r="V88" s="39"/>
      <c r="W88" s="39"/>
      <c r="X88" s="39"/>
      <c r="Y88" s="39"/>
    </row>
    <row r="89" spans="1:25" ht="15.75" customHeight="1">
      <c r="A89" s="91"/>
      <c r="B89" s="92"/>
      <c r="C89" s="92"/>
      <c r="D89" s="92"/>
      <c r="E89" s="92"/>
      <c r="F89" s="92"/>
      <c r="G89" s="94"/>
      <c r="H89" s="94"/>
      <c r="I89" s="94"/>
      <c r="J89" s="39"/>
      <c r="K89" s="63"/>
      <c r="L89" s="39"/>
      <c r="M89" s="39"/>
      <c r="N89" s="39"/>
      <c r="O89" s="39"/>
      <c r="P89" s="39"/>
      <c r="Q89" s="39"/>
      <c r="R89" s="39"/>
      <c r="S89" s="39"/>
      <c r="T89" s="39"/>
      <c r="U89" s="39"/>
      <c r="V89" s="39"/>
      <c r="W89" s="39"/>
      <c r="X89" s="39"/>
      <c r="Y89" s="39"/>
    </row>
    <row r="90" spans="1:25" ht="15.75" customHeight="1">
      <c r="A90" s="91"/>
      <c r="B90" s="92"/>
      <c r="C90" s="92"/>
      <c r="D90" s="92"/>
      <c r="E90" s="92"/>
      <c r="F90" s="92"/>
      <c r="G90" s="94"/>
      <c r="H90" s="94"/>
      <c r="I90" s="94"/>
      <c r="J90" s="39"/>
      <c r="K90" s="63"/>
      <c r="L90" s="39"/>
      <c r="M90" s="39"/>
      <c r="N90" s="39"/>
      <c r="O90" s="39"/>
      <c r="P90" s="39"/>
      <c r="Q90" s="39"/>
      <c r="R90" s="39"/>
      <c r="S90" s="39"/>
      <c r="T90" s="39"/>
      <c r="U90" s="39"/>
      <c r="V90" s="39"/>
      <c r="W90" s="39"/>
      <c r="X90" s="39"/>
      <c r="Y90" s="39"/>
    </row>
    <row r="91" spans="1:25" ht="15.75" customHeight="1">
      <c r="A91" s="91"/>
      <c r="B91" s="92"/>
      <c r="C91" s="92"/>
      <c r="D91" s="92"/>
      <c r="E91" s="92"/>
      <c r="F91" s="92"/>
      <c r="G91" s="94"/>
      <c r="H91" s="94"/>
      <c r="I91" s="94"/>
      <c r="J91" s="39"/>
      <c r="K91" s="63"/>
      <c r="L91" s="39"/>
      <c r="M91" s="39"/>
      <c r="N91" s="39"/>
      <c r="O91" s="39"/>
      <c r="P91" s="39"/>
      <c r="Q91" s="39"/>
      <c r="R91" s="39"/>
      <c r="S91" s="39"/>
      <c r="T91" s="39"/>
      <c r="U91" s="39"/>
      <c r="V91" s="39"/>
      <c r="W91" s="39"/>
      <c r="X91" s="39"/>
      <c r="Y91" s="39"/>
    </row>
    <row r="92" spans="1:25" ht="15.75" customHeight="1">
      <c r="A92" s="91"/>
      <c r="B92" s="92"/>
      <c r="C92" s="92"/>
      <c r="D92" s="92"/>
      <c r="E92" s="92"/>
      <c r="F92" s="92"/>
      <c r="G92" s="94"/>
      <c r="H92" s="94"/>
      <c r="I92" s="94"/>
      <c r="J92" s="39"/>
      <c r="K92" s="63"/>
      <c r="L92" s="39"/>
      <c r="M92" s="39"/>
      <c r="N92" s="39"/>
      <c r="O92" s="39"/>
      <c r="P92" s="39"/>
      <c r="Q92" s="39"/>
      <c r="R92" s="39"/>
      <c r="S92" s="39"/>
      <c r="T92" s="39"/>
      <c r="U92" s="39"/>
      <c r="V92" s="39"/>
      <c r="W92" s="39"/>
      <c r="X92" s="39"/>
      <c r="Y92" s="39"/>
    </row>
    <row r="93" spans="1:25" ht="15.75" customHeight="1">
      <c r="A93" s="91"/>
      <c r="B93" s="92"/>
      <c r="C93" s="92"/>
      <c r="D93" s="92"/>
      <c r="E93" s="92"/>
      <c r="F93" s="92"/>
      <c r="G93" s="94"/>
      <c r="H93" s="94"/>
      <c r="I93" s="94"/>
      <c r="J93" s="39"/>
      <c r="K93" s="63"/>
      <c r="L93" s="39"/>
      <c r="M93" s="39"/>
      <c r="N93" s="39"/>
      <c r="O93" s="39"/>
      <c r="P93" s="39"/>
      <c r="Q93" s="39"/>
      <c r="R93" s="39"/>
      <c r="S93" s="39"/>
      <c r="T93" s="39"/>
      <c r="U93" s="39"/>
      <c r="V93" s="39"/>
      <c r="W93" s="39"/>
      <c r="X93" s="39"/>
      <c r="Y93" s="39"/>
    </row>
    <row r="94" spans="1:25" ht="15.75" customHeight="1">
      <c r="A94" s="91"/>
      <c r="B94" s="92"/>
      <c r="C94" s="92"/>
      <c r="D94" s="92"/>
      <c r="E94" s="92"/>
      <c r="F94" s="92"/>
      <c r="G94" s="94"/>
      <c r="H94" s="94"/>
      <c r="I94" s="94"/>
      <c r="J94" s="39"/>
      <c r="K94" s="63"/>
      <c r="L94" s="39"/>
      <c r="M94" s="39"/>
      <c r="N94" s="39"/>
      <c r="O94" s="39"/>
      <c r="P94" s="39"/>
      <c r="Q94" s="39"/>
      <c r="R94" s="39"/>
      <c r="S94" s="39"/>
      <c r="T94" s="39"/>
      <c r="U94" s="39"/>
      <c r="V94" s="39"/>
      <c r="W94" s="39"/>
      <c r="X94" s="39"/>
      <c r="Y94" s="39"/>
    </row>
    <row r="95" spans="1:25" ht="15.75" customHeight="1">
      <c r="A95" s="91"/>
      <c r="B95" s="92"/>
      <c r="C95" s="92"/>
      <c r="D95" s="92"/>
      <c r="E95" s="92"/>
      <c r="F95" s="92"/>
      <c r="G95" s="94"/>
      <c r="H95" s="94"/>
      <c r="I95" s="94"/>
      <c r="J95" s="39"/>
      <c r="K95" s="63"/>
      <c r="L95" s="39"/>
      <c r="M95" s="39"/>
      <c r="N95" s="39"/>
      <c r="O95" s="39"/>
      <c r="P95" s="39"/>
      <c r="Q95" s="39"/>
      <c r="R95" s="39"/>
      <c r="S95" s="39"/>
      <c r="T95" s="39"/>
      <c r="U95" s="39"/>
      <c r="V95" s="39"/>
      <c r="W95" s="39"/>
      <c r="X95" s="39"/>
      <c r="Y95" s="39"/>
    </row>
    <row r="96" spans="1:25" ht="15.75" customHeight="1">
      <c r="A96" s="91"/>
      <c r="B96" s="92"/>
      <c r="C96" s="92"/>
      <c r="D96" s="92"/>
      <c r="E96" s="92"/>
      <c r="F96" s="92"/>
      <c r="G96" s="94"/>
      <c r="H96" s="94"/>
      <c r="I96" s="94"/>
      <c r="J96" s="39"/>
      <c r="K96" s="63"/>
      <c r="L96" s="39"/>
      <c r="M96" s="39"/>
      <c r="N96" s="39"/>
      <c r="O96" s="39"/>
      <c r="P96" s="39"/>
      <c r="Q96" s="39"/>
      <c r="R96" s="39"/>
      <c r="S96" s="39"/>
      <c r="T96" s="39"/>
      <c r="U96" s="39"/>
      <c r="V96" s="39"/>
      <c r="W96" s="39"/>
      <c r="X96" s="39"/>
      <c r="Y96" s="39"/>
    </row>
    <row r="97" spans="1:25" ht="15.75" customHeight="1">
      <c r="A97" s="91"/>
      <c r="B97" s="92"/>
      <c r="C97" s="92"/>
      <c r="D97" s="92"/>
      <c r="E97" s="92"/>
      <c r="F97" s="92"/>
      <c r="G97" s="94"/>
      <c r="H97" s="94"/>
      <c r="I97" s="94"/>
      <c r="J97" s="39"/>
      <c r="K97" s="63"/>
      <c r="L97" s="39"/>
      <c r="M97" s="39"/>
      <c r="N97" s="39"/>
      <c r="O97" s="39"/>
      <c r="P97" s="39"/>
      <c r="Q97" s="39"/>
      <c r="R97" s="39"/>
      <c r="S97" s="39"/>
      <c r="T97" s="39"/>
      <c r="U97" s="39"/>
      <c r="V97" s="39"/>
      <c r="W97" s="39"/>
      <c r="X97" s="39"/>
      <c r="Y97" s="39"/>
    </row>
    <row r="98" spans="1:25" ht="15.75" customHeight="1">
      <c r="A98" s="91"/>
      <c r="B98" s="92"/>
      <c r="C98" s="92"/>
      <c r="D98" s="92"/>
      <c r="E98" s="92"/>
      <c r="F98" s="92"/>
      <c r="G98" s="94"/>
      <c r="H98" s="94"/>
      <c r="I98" s="94"/>
      <c r="J98" s="39"/>
      <c r="K98" s="63"/>
      <c r="L98" s="39"/>
      <c r="M98" s="39"/>
      <c r="N98" s="39"/>
      <c r="O98" s="39"/>
      <c r="P98" s="39"/>
      <c r="Q98" s="39"/>
      <c r="R98" s="39"/>
      <c r="S98" s="39"/>
      <c r="T98" s="39"/>
      <c r="U98" s="39"/>
      <c r="V98" s="39"/>
      <c r="W98" s="39"/>
      <c r="X98" s="39"/>
      <c r="Y98" s="39"/>
    </row>
    <row r="99" spans="1:25" ht="15.75" customHeight="1">
      <c r="A99" s="91"/>
      <c r="B99" s="92"/>
      <c r="C99" s="92"/>
      <c r="D99" s="92"/>
      <c r="E99" s="92"/>
      <c r="F99" s="92"/>
      <c r="G99" s="94"/>
      <c r="H99" s="94"/>
      <c r="I99" s="94"/>
      <c r="J99" s="39"/>
      <c r="K99" s="63"/>
      <c r="L99" s="39"/>
      <c r="M99" s="39"/>
      <c r="N99" s="39"/>
      <c r="O99" s="39"/>
      <c r="P99" s="39"/>
      <c r="Q99" s="39"/>
      <c r="R99" s="39"/>
      <c r="S99" s="39"/>
      <c r="T99" s="39"/>
      <c r="U99" s="39"/>
      <c r="V99" s="39"/>
      <c r="W99" s="39"/>
      <c r="X99" s="39"/>
      <c r="Y99" s="39"/>
    </row>
    <row r="100" spans="1:25" ht="15.75" customHeight="1">
      <c r="A100" s="91"/>
      <c r="B100" s="92"/>
      <c r="C100" s="92"/>
      <c r="D100" s="92"/>
      <c r="E100" s="92"/>
      <c r="F100" s="92"/>
      <c r="G100" s="94"/>
      <c r="H100" s="94"/>
      <c r="I100" s="94"/>
      <c r="J100" s="39"/>
      <c r="K100" s="63"/>
      <c r="L100" s="39"/>
      <c r="M100" s="39"/>
      <c r="N100" s="39"/>
      <c r="O100" s="39"/>
      <c r="P100" s="39"/>
      <c r="Q100" s="39"/>
      <c r="R100" s="39"/>
      <c r="S100" s="39"/>
      <c r="T100" s="39"/>
      <c r="U100" s="39"/>
      <c r="V100" s="39"/>
      <c r="W100" s="39"/>
      <c r="X100" s="39"/>
      <c r="Y100" s="39"/>
    </row>
    <row r="101" spans="1:25" ht="15.75" customHeight="1">
      <c r="A101" s="91"/>
      <c r="B101" s="92"/>
      <c r="C101" s="92"/>
      <c r="D101" s="92"/>
      <c r="E101" s="92"/>
      <c r="F101" s="92"/>
      <c r="G101" s="94"/>
      <c r="H101" s="94"/>
      <c r="I101" s="94"/>
      <c r="J101" s="39"/>
      <c r="K101" s="63"/>
      <c r="L101" s="39"/>
      <c r="M101" s="39"/>
      <c r="N101" s="39"/>
      <c r="O101" s="39"/>
      <c r="P101" s="39"/>
      <c r="Q101" s="39"/>
      <c r="R101" s="39"/>
      <c r="S101" s="39"/>
      <c r="T101" s="39"/>
      <c r="U101" s="39"/>
      <c r="V101" s="39"/>
      <c r="W101" s="39"/>
      <c r="X101" s="39"/>
      <c r="Y101" s="39"/>
    </row>
    <row r="102" spans="1:25" ht="15.75" customHeight="1">
      <c r="A102" s="91"/>
      <c r="B102" s="92"/>
      <c r="C102" s="92"/>
      <c r="D102" s="92"/>
      <c r="E102" s="92"/>
      <c r="F102" s="92"/>
      <c r="G102" s="94"/>
      <c r="H102" s="94"/>
      <c r="I102" s="94"/>
      <c r="J102" s="39"/>
      <c r="K102" s="63"/>
      <c r="L102" s="39"/>
      <c r="M102" s="39"/>
      <c r="N102" s="39"/>
      <c r="O102" s="39"/>
      <c r="P102" s="39"/>
      <c r="Q102" s="39"/>
      <c r="R102" s="39"/>
      <c r="S102" s="39"/>
      <c r="T102" s="39"/>
      <c r="U102" s="39"/>
      <c r="V102" s="39"/>
      <c r="W102" s="39"/>
      <c r="X102" s="39"/>
      <c r="Y102" s="39"/>
    </row>
    <row r="103" spans="1:25" ht="15.75" customHeight="1">
      <c r="A103" s="91"/>
      <c r="B103" s="92"/>
      <c r="C103" s="92"/>
      <c r="D103" s="92"/>
      <c r="E103" s="92"/>
      <c r="F103" s="92"/>
      <c r="G103" s="94"/>
      <c r="H103" s="94"/>
      <c r="I103" s="94"/>
      <c r="J103" s="39"/>
      <c r="K103" s="63"/>
      <c r="L103" s="39"/>
      <c r="M103" s="39"/>
      <c r="N103" s="39"/>
      <c r="O103" s="39"/>
      <c r="P103" s="39"/>
      <c r="Q103" s="39"/>
      <c r="R103" s="39"/>
      <c r="S103" s="39"/>
      <c r="T103" s="39"/>
      <c r="U103" s="39"/>
      <c r="V103" s="39"/>
      <c r="W103" s="39"/>
      <c r="X103" s="39"/>
      <c r="Y103" s="39"/>
    </row>
    <row r="104" spans="1:25" ht="15.75" customHeight="1">
      <c r="A104" s="91"/>
      <c r="B104" s="92"/>
      <c r="C104" s="92"/>
      <c r="D104" s="92"/>
      <c r="E104" s="92"/>
      <c r="F104" s="92"/>
      <c r="G104" s="94"/>
      <c r="H104" s="94"/>
      <c r="I104" s="94"/>
      <c r="J104" s="39"/>
      <c r="K104" s="63"/>
      <c r="L104" s="39"/>
      <c r="M104" s="39"/>
      <c r="N104" s="39"/>
      <c r="O104" s="39"/>
      <c r="P104" s="39"/>
      <c r="Q104" s="39"/>
      <c r="R104" s="39"/>
      <c r="S104" s="39"/>
      <c r="T104" s="39"/>
      <c r="U104" s="39"/>
      <c r="V104" s="39"/>
      <c r="W104" s="39"/>
      <c r="X104" s="39"/>
      <c r="Y104" s="39"/>
    </row>
    <row r="105" spans="1:25" ht="15.75" customHeight="1">
      <c r="A105" s="91"/>
      <c r="B105" s="92"/>
      <c r="C105" s="92"/>
      <c r="D105" s="92"/>
      <c r="E105" s="92"/>
      <c r="F105" s="92"/>
      <c r="G105" s="94"/>
      <c r="H105" s="94"/>
      <c r="I105" s="94"/>
      <c r="J105" s="39"/>
      <c r="K105" s="63"/>
      <c r="L105" s="39"/>
      <c r="M105" s="39"/>
      <c r="N105" s="39"/>
      <c r="O105" s="39"/>
      <c r="P105" s="39"/>
      <c r="Q105" s="39"/>
      <c r="R105" s="39"/>
      <c r="S105" s="39"/>
      <c r="T105" s="39"/>
      <c r="U105" s="39"/>
      <c r="V105" s="39"/>
      <c r="W105" s="39"/>
      <c r="X105" s="39"/>
      <c r="Y105" s="39"/>
    </row>
    <row r="106" spans="1:25" ht="15.75" customHeight="1">
      <c r="A106" s="91"/>
      <c r="B106" s="92"/>
      <c r="C106" s="92"/>
      <c r="D106" s="92"/>
      <c r="E106" s="92"/>
      <c r="F106" s="92"/>
      <c r="G106" s="94"/>
      <c r="H106" s="94"/>
      <c r="I106" s="94"/>
      <c r="J106" s="39"/>
      <c r="K106" s="63"/>
      <c r="L106" s="39"/>
      <c r="M106" s="39"/>
      <c r="N106" s="39"/>
      <c r="O106" s="39"/>
      <c r="P106" s="39"/>
      <c r="Q106" s="39"/>
      <c r="R106" s="39"/>
      <c r="S106" s="39"/>
      <c r="T106" s="39"/>
      <c r="U106" s="39"/>
      <c r="V106" s="39"/>
      <c r="W106" s="39"/>
      <c r="X106" s="39"/>
      <c r="Y106" s="39"/>
    </row>
    <row r="107" spans="1:25" ht="15.75" customHeight="1">
      <c r="A107" s="91"/>
      <c r="B107" s="92"/>
      <c r="C107" s="92"/>
      <c r="D107" s="92"/>
      <c r="E107" s="92"/>
      <c r="F107" s="92"/>
      <c r="G107" s="94"/>
      <c r="H107" s="94"/>
      <c r="I107" s="94"/>
      <c r="J107" s="39"/>
      <c r="K107" s="63"/>
      <c r="L107" s="39"/>
      <c r="M107" s="39"/>
      <c r="N107" s="39"/>
      <c r="O107" s="39"/>
      <c r="P107" s="39"/>
      <c r="Q107" s="39"/>
      <c r="R107" s="39"/>
      <c r="S107" s="39"/>
      <c r="T107" s="39"/>
      <c r="U107" s="39"/>
      <c r="V107" s="39"/>
      <c r="W107" s="39"/>
      <c r="X107" s="39"/>
      <c r="Y107" s="39"/>
    </row>
    <row r="108" spans="1:25" ht="15.75" customHeight="1">
      <c r="A108" s="91"/>
      <c r="B108" s="92"/>
      <c r="C108" s="92"/>
      <c r="D108" s="92"/>
      <c r="E108" s="92"/>
      <c r="F108" s="92"/>
      <c r="G108" s="94"/>
      <c r="H108" s="94"/>
      <c r="I108" s="94"/>
      <c r="J108" s="39"/>
      <c r="K108" s="63"/>
      <c r="L108" s="39"/>
      <c r="M108" s="39"/>
      <c r="N108" s="39"/>
      <c r="O108" s="39"/>
      <c r="P108" s="39"/>
      <c r="Q108" s="39"/>
      <c r="R108" s="39"/>
      <c r="S108" s="39"/>
      <c r="T108" s="39"/>
      <c r="U108" s="39"/>
      <c r="V108" s="39"/>
      <c r="W108" s="39"/>
      <c r="X108" s="39"/>
      <c r="Y108" s="39"/>
    </row>
    <row r="109" spans="1:25" ht="15.75" customHeight="1">
      <c r="A109" s="91"/>
      <c r="B109" s="92"/>
      <c r="C109" s="92"/>
      <c r="D109" s="92"/>
      <c r="E109" s="92"/>
      <c r="F109" s="92"/>
      <c r="G109" s="94"/>
      <c r="H109" s="94"/>
      <c r="I109" s="94"/>
      <c r="J109" s="39"/>
      <c r="K109" s="63"/>
      <c r="L109" s="39"/>
      <c r="M109" s="39"/>
      <c r="N109" s="39"/>
      <c r="O109" s="39"/>
      <c r="P109" s="39"/>
      <c r="Q109" s="39"/>
      <c r="R109" s="39"/>
      <c r="S109" s="39"/>
      <c r="T109" s="39"/>
      <c r="U109" s="39"/>
      <c r="V109" s="39"/>
      <c r="W109" s="39"/>
      <c r="X109" s="39"/>
      <c r="Y109" s="39"/>
    </row>
    <row r="110" spans="1:25" ht="15.75" customHeight="1">
      <c r="A110" s="91"/>
      <c r="B110" s="92"/>
      <c r="C110" s="92"/>
      <c r="D110" s="92"/>
      <c r="E110" s="92"/>
      <c r="F110" s="92"/>
      <c r="G110" s="94"/>
      <c r="H110" s="94"/>
      <c r="I110" s="94"/>
      <c r="J110" s="39"/>
      <c r="K110" s="63"/>
      <c r="L110" s="39"/>
      <c r="M110" s="39"/>
      <c r="N110" s="39"/>
      <c r="O110" s="39"/>
      <c r="P110" s="39"/>
      <c r="Q110" s="39"/>
      <c r="R110" s="39"/>
      <c r="S110" s="39"/>
      <c r="T110" s="39"/>
      <c r="U110" s="39"/>
      <c r="V110" s="39"/>
      <c r="W110" s="39"/>
      <c r="X110" s="39"/>
      <c r="Y110" s="39"/>
    </row>
    <row r="111" spans="1:25" ht="15.75" customHeight="1">
      <c r="A111" s="91"/>
      <c r="B111" s="92"/>
      <c r="C111" s="92"/>
      <c r="D111" s="92"/>
      <c r="E111" s="92"/>
      <c r="F111" s="92"/>
      <c r="G111" s="94"/>
      <c r="H111" s="94"/>
      <c r="I111" s="94"/>
      <c r="J111" s="39"/>
      <c r="K111" s="63"/>
      <c r="L111" s="39"/>
      <c r="M111" s="39"/>
      <c r="N111" s="39"/>
      <c r="O111" s="39"/>
      <c r="P111" s="39"/>
      <c r="Q111" s="39"/>
      <c r="R111" s="39"/>
      <c r="S111" s="39"/>
      <c r="T111" s="39"/>
      <c r="U111" s="39"/>
      <c r="V111" s="39"/>
      <c r="W111" s="39"/>
      <c r="X111" s="39"/>
      <c r="Y111" s="39"/>
    </row>
    <row r="112" spans="1:25" ht="15.75" customHeight="1">
      <c r="A112" s="91"/>
      <c r="B112" s="92"/>
      <c r="C112" s="92"/>
      <c r="D112" s="92"/>
      <c r="E112" s="92"/>
      <c r="F112" s="92"/>
      <c r="G112" s="94"/>
      <c r="H112" s="94"/>
      <c r="I112" s="94"/>
      <c r="J112" s="39"/>
      <c r="K112" s="63"/>
      <c r="L112" s="39"/>
      <c r="M112" s="39"/>
      <c r="N112" s="39"/>
      <c r="O112" s="39"/>
      <c r="P112" s="39"/>
      <c r="Q112" s="39"/>
      <c r="R112" s="39"/>
      <c r="S112" s="39"/>
      <c r="T112" s="39"/>
      <c r="U112" s="39"/>
      <c r="V112" s="39"/>
      <c r="W112" s="39"/>
      <c r="X112" s="39"/>
      <c r="Y112" s="39"/>
    </row>
    <row r="113" spans="1:25" ht="15.75" customHeight="1">
      <c r="A113" s="91"/>
      <c r="B113" s="92"/>
      <c r="C113" s="92"/>
      <c r="D113" s="92"/>
      <c r="E113" s="92"/>
      <c r="F113" s="92"/>
      <c r="G113" s="94"/>
      <c r="H113" s="94"/>
      <c r="I113" s="94"/>
      <c r="J113" s="39"/>
      <c r="K113" s="63"/>
      <c r="L113" s="39"/>
      <c r="M113" s="39"/>
      <c r="N113" s="39"/>
      <c r="O113" s="39"/>
      <c r="P113" s="39"/>
      <c r="Q113" s="39"/>
      <c r="R113" s="39"/>
      <c r="S113" s="39"/>
      <c r="T113" s="39"/>
      <c r="U113" s="39"/>
      <c r="V113" s="39"/>
      <c r="W113" s="39"/>
      <c r="X113" s="39"/>
      <c r="Y113" s="39"/>
    </row>
    <row r="114" spans="1:25" ht="15.75" customHeight="1">
      <c r="A114" s="91"/>
      <c r="B114" s="92"/>
      <c r="C114" s="92"/>
      <c r="D114" s="92"/>
      <c r="E114" s="92"/>
      <c r="F114" s="92"/>
      <c r="G114" s="94"/>
      <c r="H114" s="94"/>
      <c r="I114" s="94"/>
      <c r="J114" s="39"/>
      <c r="K114" s="63"/>
      <c r="L114" s="39"/>
      <c r="M114" s="39"/>
      <c r="N114" s="39"/>
      <c r="O114" s="39"/>
      <c r="P114" s="39"/>
      <c r="Q114" s="39"/>
      <c r="R114" s="39"/>
      <c r="S114" s="39"/>
      <c r="T114" s="39"/>
      <c r="U114" s="39"/>
      <c r="V114" s="39"/>
      <c r="W114" s="39"/>
      <c r="X114" s="39"/>
      <c r="Y114" s="39"/>
    </row>
    <row r="115" spans="1:25" ht="15.75" customHeight="1">
      <c r="A115" s="91"/>
      <c r="B115" s="92"/>
      <c r="C115" s="92"/>
      <c r="D115" s="92"/>
      <c r="E115" s="92"/>
      <c r="F115" s="92"/>
      <c r="G115" s="94"/>
      <c r="H115" s="94"/>
      <c r="I115" s="94"/>
      <c r="J115" s="39"/>
      <c r="K115" s="63"/>
      <c r="L115" s="39"/>
      <c r="M115" s="39"/>
      <c r="N115" s="39"/>
      <c r="O115" s="39"/>
      <c r="P115" s="39"/>
      <c r="Q115" s="39"/>
      <c r="R115" s="39"/>
      <c r="S115" s="39"/>
      <c r="T115" s="39"/>
      <c r="U115" s="39"/>
      <c r="V115" s="39"/>
      <c r="W115" s="39"/>
      <c r="X115" s="39"/>
      <c r="Y115" s="39"/>
    </row>
    <row r="116" spans="1:25" ht="15.75" customHeight="1">
      <c r="A116" s="91"/>
      <c r="B116" s="92"/>
      <c r="C116" s="92"/>
      <c r="D116" s="92"/>
      <c r="E116" s="92"/>
      <c r="F116" s="92"/>
      <c r="G116" s="94"/>
      <c r="H116" s="94"/>
      <c r="I116" s="94"/>
      <c r="J116" s="39"/>
      <c r="K116" s="63"/>
      <c r="L116" s="39"/>
      <c r="M116" s="39"/>
      <c r="N116" s="39"/>
      <c r="O116" s="39"/>
      <c r="P116" s="39"/>
      <c r="Q116" s="39"/>
      <c r="R116" s="39"/>
      <c r="S116" s="39"/>
      <c r="T116" s="39"/>
      <c r="U116" s="39"/>
      <c r="V116" s="39"/>
      <c r="W116" s="39"/>
      <c r="X116" s="39"/>
      <c r="Y116" s="39"/>
    </row>
    <row r="117" spans="1:25" ht="15.75" customHeight="1">
      <c r="A117" s="91"/>
      <c r="B117" s="92"/>
      <c r="C117" s="92"/>
      <c r="D117" s="92"/>
      <c r="E117" s="92"/>
      <c r="F117" s="92"/>
      <c r="G117" s="94"/>
      <c r="H117" s="94"/>
      <c r="I117" s="94"/>
      <c r="J117" s="39"/>
      <c r="K117" s="63"/>
      <c r="L117" s="39"/>
      <c r="M117" s="39"/>
      <c r="N117" s="39"/>
      <c r="O117" s="39"/>
      <c r="P117" s="39"/>
      <c r="Q117" s="39"/>
      <c r="R117" s="39"/>
      <c r="S117" s="39"/>
      <c r="T117" s="39"/>
      <c r="U117" s="39"/>
      <c r="V117" s="39"/>
      <c r="W117" s="39"/>
      <c r="X117" s="39"/>
      <c r="Y117" s="39"/>
    </row>
    <row r="118" spans="1:25" ht="15.75" customHeight="1">
      <c r="A118" s="91"/>
      <c r="B118" s="92"/>
      <c r="C118" s="92"/>
      <c r="D118" s="92"/>
      <c r="E118" s="92"/>
      <c r="F118" s="92"/>
      <c r="G118" s="94"/>
      <c r="H118" s="94"/>
      <c r="I118" s="94"/>
      <c r="J118" s="39"/>
      <c r="K118" s="63"/>
      <c r="L118" s="39"/>
      <c r="M118" s="39"/>
      <c r="N118" s="39"/>
      <c r="O118" s="39"/>
      <c r="P118" s="39"/>
      <c r="Q118" s="39"/>
      <c r="R118" s="39"/>
      <c r="S118" s="39"/>
      <c r="T118" s="39"/>
      <c r="U118" s="39"/>
      <c r="V118" s="39"/>
      <c r="W118" s="39"/>
      <c r="X118" s="39"/>
      <c r="Y118" s="39"/>
    </row>
    <row r="119" spans="1:25" ht="15.75" customHeight="1">
      <c r="A119" s="91"/>
      <c r="B119" s="92"/>
      <c r="C119" s="92"/>
      <c r="D119" s="92"/>
      <c r="E119" s="92"/>
      <c r="F119" s="92"/>
      <c r="G119" s="94"/>
      <c r="H119" s="94"/>
      <c r="I119" s="94"/>
      <c r="J119" s="39"/>
      <c r="K119" s="63"/>
      <c r="L119" s="39"/>
      <c r="M119" s="39"/>
      <c r="N119" s="39"/>
      <c r="O119" s="39"/>
      <c r="P119" s="39"/>
      <c r="Q119" s="39"/>
      <c r="R119" s="39"/>
      <c r="S119" s="39"/>
      <c r="T119" s="39"/>
      <c r="U119" s="39"/>
      <c r="V119" s="39"/>
      <c r="W119" s="39"/>
      <c r="X119" s="39"/>
      <c r="Y119" s="39"/>
    </row>
    <row r="120" spans="1:25" ht="15.75" customHeight="1">
      <c r="A120" s="91"/>
      <c r="B120" s="92"/>
      <c r="C120" s="92"/>
      <c r="D120" s="92"/>
      <c r="E120" s="92"/>
      <c r="F120" s="92"/>
      <c r="G120" s="94"/>
      <c r="H120" s="94"/>
      <c r="I120" s="94"/>
      <c r="J120" s="39"/>
      <c r="K120" s="63"/>
      <c r="L120" s="39"/>
      <c r="M120" s="39"/>
      <c r="N120" s="39"/>
      <c r="O120" s="39"/>
      <c r="P120" s="39"/>
      <c r="Q120" s="39"/>
      <c r="R120" s="39"/>
      <c r="S120" s="39"/>
      <c r="T120" s="39"/>
      <c r="U120" s="39"/>
      <c r="V120" s="39"/>
      <c r="W120" s="39"/>
      <c r="X120" s="39"/>
      <c r="Y120" s="39"/>
    </row>
    <row r="121" spans="1:25" ht="15.75" customHeight="1">
      <c r="A121" s="91"/>
      <c r="B121" s="92"/>
      <c r="C121" s="92"/>
      <c r="D121" s="92"/>
      <c r="E121" s="92"/>
      <c r="F121" s="92"/>
      <c r="G121" s="94"/>
      <c r="H121" s="94"/>
      <c r="I121" s="94"/>
      <c r="J121" s="39"/>
      <c r="K121" s="63"/>
      <c r="L121" s="39"/>
      <c r="M121" s="39"/>
      <c r="N121" s="39"/>
      <c r="O121" s="39"/>
      <c r="P121" s="39"/>
      <c r="Q121" s="39"/>
      <c r="R121" s="39"/>
      <c r="S121" s="39"/>
      <c r="T121" s="39"/>
      <c r="U121" s="39"/>
      <c r="V121" s="39"/>
      <c r="W121" s="39"/>
      <c r="X121" s="39"/>
      <c r="Y121" s="39"/>
    </row>
    <row r="122" spans="1:25" ht="15.75" customHeight="1">
      <c r="A122" s="91"/>
      <c r="B122" s="92"/>
      <c r="C122" s="92"/>
      <c r="D122" s="92"/>
      <c r="E122" s="92"/>
      <c r="F122" s="92"/>
      <c r="G122" s="94"/>
      <c r="H122" s="94"/>
      <c r="I122" s="94"/>
      <c r="J122" s="39"/>
      <c r="K122" s="63"/>
      <c r="L122" s="39"/>
      <c r="M122" s="39"/>
      <c r="N122" s="39"/>
      <c r="O122" s="39"/>
      <c r="P122" s="39"/>
      <c r="Q122" s="39"/>
      <c r="R122" s="39"/>
      <c r="S122" s="39"/>
      <c r="T122" s="39"/>
      <c r="U122" s="39"/>
      <c r="V122" s="39"/>
      <c r="W122" s="39"/>
      <c r="X122" s="39"/>
      <c r="Y122" s="39"/>
    </row>
    <row r="123" spans="1:25" ht="15.75" customHeight="1">
      <c r="A123" s="91"/>
      <c r="B123" s="92"/>
      <c r="C123" s="92"/>
      <c r="D123" s="92"/>
      <c r="E123" s="92"/>
      <c r="F123" s="92"/>
      <c r="G123" s="94"/>
      <c r="H123" s="94"/>
      <c r="I123" s="94"/>
      <c r="J123" s="39"/>
      <c r="K123" s="63"/>
      <c r="L123" s="39"/>
      <c r="M123" s="39"/>
      <c r="N123" s="39"/>
      <c r="O123" s="39"/>
      <c r="P123" s="39"/>
      <c r="Q123" s="39"/>
      <c r="R123" s="39"/>
      <c r="S123" s="39"/>
      <c r="T123" s="39"/>
      <c r="U123" s="39"/>
      <c r="V123" s="39"/>
      <c r="W123" s="39"/>
      <c r="X123" s="39"/>
      <c r="Y123" s="39"/>
    </row>
    <row r="124" spans="1:25" ht="15.75" customHeight="1">
      <c r="A124" s="91"/>
      <c r="B124" s="92"/>
      <c r="C124" s="92"/>
      <c r="D124" s="92"/>
      <c r="E124" s="92"/>
      <c r="F124" s="92"/>
      <c r="G124" s="94"/>
      <c r="H124" s="94"/>
      <c r="I124" s="94"/>
      <c r="J124" s="39"/>
      <c r="K124" s="63"/>
      <c r="L124" s="39"/>
      <c r="M124" s="39"/>
      <c r="N124" s="39"/>
      <c r="O124" s="39"/>
      <c r="P124" s="39"/>
      <c r="Q124" s="39"/>
      <c r="R124" s="39"/>
      <c r="S124" s="39"/>
      <c r="T124" s="39"/>
      <c r="U124" s="39"/>
      <c r="V124" s="39"/>
      <c r="W124" s="39"/>
      <c r="X124" s="39"/>
      <c r="Y124" s="39"/>
    </row>
    <row r="125" spans="1:25" ht="15.75" customHeight="1">
      <c r="A125" s="91"/>
      <c r="B125" s="92"/>
      <c r="C125" s="92"/>
      <c r="D125" s="92"/>
      <c r="E125" s="92"/>
      <c r="F125" s="92"/>
      <c r="G125" s="94"/>
      <c r="H125" s="94"/>
      <c r="I125" s="94"/>
      <c r="J125" s="39"/>
      <c r="K125" s="63"/>
      <c r="L125" s="39"/>
      <c r="M125" s="39"/>
      <c r="N125" s="39"/>
      <c r="O125" s="39"/>
      <c r="P125" s="39"/>
      <c r="Q125" s="39"/>
      <c r="R125" s="39"/>
      <c r="S125" s="39"/>
      <c r="T125" s="39"/>
      <c r="U125" s="39"/>
      <c r="V125" s="39"/>
      <c r="W125" s="39"/>
      <c r="X125" s="39"/>
      <c r="Y125" s="39"/>
    </row>
    <row r="126" spans="1:25" ht="15.75" customHeight="1">
      <c r="A126" s="91"/>
      <c r="B126" s="92"/>
      <c r="C126" s="92"/>
      <c r="D126" s="92"/>
      <c r="E126" s="92"/>
      <c r="F126" s="92"/>
      <c r="G126" s="94"/>
      <c r="H126" s="94"/>
      <c r="I126" s="94"/>
      <c r="J126" s="39"/>
      <c r="K126" s="63"/>
      <c r="L126" s="39"/>
      <c r="M126" s="39"/>
      <c r="N126" s="39"/>
      <c r="O126" s="39"/>
      <c r="P126" s="39"/>
      <c r="Q126" s="39"/>
      <c r="R126" s="39"/>
      <c r="S126" s="39"/>
      <c r="T126" s="39"/>
      <c r="U126" s="39"/>
      <c r="V126" s="39"/>
      <c r="W126" s="39"/>
      <c r="X126" s="39"/>
      <c r="Y126" s="39"/>
    </row>
    <row r="127" spans="1:25" ht="15.75" customHeight="1">
      <c r="A127" s="91"/>
      <c r="B127" s="92"/>
      <c r="C127" s="92"/>
      <c r="D127" s="92"/>
      <c r="E127" s="92"/>
      <c r="F127" s="92"/>
      <c r="G127" s="94"/>
      <c r="H127" s="94"/>
      <c r="I127" s="94"/>
      <c r="J127" s="39"/>
      <c r="K127" s="63"/>
      <c r="L127" s="39"/>
      <c r="M127" s="39"/>
      <c r="N127" s="39"/>
      <c r="O127" s="39"/>
      <c r="P127" s="39"/>
      <c r="Q127" s="39"/>
      <c r="R127" s="39"/>
      <c r="S127" s="39"/>
      <c r="T127" s="39"/>
      <c r="U127" s="39"/>
      <c r="V127" s="39"/>
      <c r="W127" s="39"/>
      <c r="X127" s="39"/>
      <c r="Y127" s="39"/>
    </row>
    <row r="128" spans="1:25" ht="15.75" customHeight="1">
      <c r="A128" s="91"/>
      <c r="B128" s="92"/>
      <c r="C128" s="92"/>
      <c r="D128" s="92"/>
      <c r="E128" s="92"/>
      <c r="F128" s="92"/>
      <c r="G128" s="94"/>
      <c r="H128" s="94"/>
      <c r="I128" s="94"/>
      <c r="J128" s="39"/>
      <c r="K128" s="63"/>
      <c r="L128" s="39"/>
      <c r="M128" s="39"/>
      <c r="N128" s="39"/>
      <c r="O128" s="39"/>
      <c r="P128" s="39"/>
      <c r="Q128" s="39"/>
      <c r="R128" s="39"/>
      <c r="S128" s="39"/>
      <c r="T128" s="39"/>
      <c r="U128" s="39"/>
      <c r="V128" s="39"/>
      <c r="W128" s="39"/>
      <c r="X128" s="39"/>
      <c r="Y128" s="39"/>
    </row>
    <row r="129" spans="1:25" ht="15.75" customHeight="1">
      <c r="A129" s="91"/>
      <c r="B129" s="92"/>
      <c r="C129" s="92"/>
      <c r="D129" s="92"/>
      <c r="E129" s="92"/>
      <c r="F129" s="92"/>
      <c r="G129" s="94"/>
      <c r="H129" s="94"/>
      <c r="I129" s="94"/>
      <c r="J129" s="39"/>
      <c r="K129" s="63"/>
      <c r="L129" s="39"/>
      <c r="M129" s="39"/>
      <c r="N129" s="39"/>
      <c r="O129" s="39"/>
      <c r="P129" s="39"/>
      <c r="Q129" s="39"/>
      <c r="R129" s="39"/>
      <c r="S129" s="39"/>
      <c r="T129" s="39"/>
      <c r="U129" s="39"/>
      <c r="V129" s="39"/>
      <c r="W129" s="39"/>
      <c r="X129" s="39"/>
      <c r="Y129" s="39"/>
    </row>
    <row r="130" spans="1:25" ht="15.75" customHeight="1">
      <c r="A130" s="91"/>
      <c r="B130" s="92"/>
      <c r="C130" s="92"/>
      <c r="D130" s="92"/>
      <c r="E130" s="92"/>
      <c r="F130" s="92"/>
      <c r="G130" s="94"/>
      <c r="H130" s="94"/>
      <c r="I130" s="94"/>
      <c r="J130" s="39"/>
      <c r="K130" s="63"/>
      <c r="L130" s="39"/>
      <c r="M130" s="39"/>
      <c r="N130" s="39"/>
      <c r="O130" s="39"/>
      <c r="P130" s="39"/>
      <c r="Q130" s="39"/>
      <c r="R130" s="39"/>
      <c r="S130" s="39"/>
      <c r="T130" s="39"/>
      <c r="U130" s="39"/>
      <c r="V130" s="39"/>
      <c r="W130" s="39"/>
      <c r="X130" s="39"/>
      <c r="Y130" s="39"/>
    </row>
    <row r="131" spans="1:25" ht="15.75" customHeight="1">
      <c r="A131" s="91"/>
      <c r="B131" s="92"/>
      <c r="C131" s="92"/>
      <c r="D131" s="92"/>
      <c r="E131" s="92"/>
      <c r="F131" s="92"/>
      <c r="G131" s="94"/>
      <c r="H131" s="94"/>
      <c r="I131" s="94"/>
      <c r="J131" s="39"/>
      <c r="K131" s="63"/>
      <c r="L131" s="39"/>
      <c r="M131" s="39"/>
      <c r="N131" s="39"/>
      <c r="O131" s="39"/>
      <c r="P131" s="39"/>
      <c r="Q131" s="39"/>
      <c r="R131" s="39"/>
      <c r="S131" s="39"/>
      <c r="T131" s="39"/>
      <c r="U131" s="39"/>
      <c r="V131" s="39"/>
      <c r="W131" s="39"/>
      <c r="X131" s="39"/>
      <c r="Y131" s="39"/>
    </row>
    <row r="132" spans="1:25" ht="15.75" customHeight="1">
      <c r="A132" s="91"/>
      <c r="B132" s="92"/>
      <c r="C132" s="92"/>
      <c r="D132" s="92"/>
      <c r="E132" s="92"/>
      <c r="F132" s="92"/>
      <c r="G132" s="94"/>
      <c r="H132" s="94"/>
      <c r="I132" s="94"/>
      <c r="J132" s="39"/>
      <c r="K132" s="63"/>
      <c r="L132" s="39"/>
      <c r="M132" s="39"/>
      <c r="N132" s="39"/>
      <c r="O132" s="39"/>
      <c r="P132" s="39"/>
      <c r="Q132" s="39"/>
      <c r="R132" s="39"/>
      <c r="S132" s="39"/>
      <c r="T132" s="39"/>
      <c r="U132" s="39"/>
      <c r="V132" s="39"/>
      <c r="W132" s="39"/>
      <c r="X132" s="39"/>
      <c r="Y132" s="39"/>
    </row>
    <row r="133" spans="1:25" ht="15.75" customHeight="1">
      <c r="A133" s="91"/>
      <c r="B133" s="92"/>
      <c r="C133" s="92"/>
      <c r="D133" s="92"/>
      <c r="E133" s="92"/>
      <c r="F133" s="92"/>
      <c r="G133" s="94"/>
      <c r="H133" s="94"/>
      <c r="I133" s="94"/>
      <c r="J133" s="39"/>
      <c r="K133" s="63"/>
      <c r="L133" s="39"/>
      <c r="M133" s="39"/>
      <c r="N133" s="39"/>
      <c r="O133" s="39"/>
      <c r="P133" s="39"/>
      <c r="Q133" s="39"/>
      <c r="R133" s="39"/>
      <c r="S133" s="39"/>
      <c r="T133" s="39"/>
      <c r="U133" s="39"/>
      <c r="V133" s="39"/>
      <c r="W133" s="39"/>
      <c r="X133" s="39"/>
      <c r="Y133" s="39"/>
    </row>
    <row r="134" spans="1:25" ht="15.75" customHeight="1">
      <c r="A134" s="91"/>
      <c r="B134" s="92"/>
      <c r="C134" s="92"/>
      <c r="D134" s="92"/>
      <c r="E134" s="92"/>
      <c r="F134" s="92"/>
      <c r="G134" s="94"/>
      <c r="H134" s="94"/>
      <c r="I134" s="94"/>
      <c r="J134" s="39"/>
      <c r="K134" s="63"/>
      <c r="L134" s="39"/>
      <c r="M134" s="39"/>
      <c r="N134" s="39"/>
      <c r="O134" s="39"/>
      <c r="P134" s="39"/>
      <c r="Q134" s="39"/>
      <c r="R134" s="39"/>
      <c r="S134" s="39"/>
      <c r="T134" s="39"/>
      <c r="U134" s="39"/>
      <c r="V134" s="39"/>
      <c r="W134" s="39"/>
      <c r="X134" s="39"/>
      <c r="Y134" s="39"/>
    </row>
    <row r="135" spans="1:25" ht="15.75" customHeight="1">
      <c r="A135" s="91"/>
      <c r="B135" s="92"/>
      <c r="C135" s="92"/>
      <c r="D135" s="92"/>
      <c r="E135" s="92"/>
      <c r="F135" s="92"/>
      <c r="G135" s="94"/>
      <c r="H135" s="94"/>
      <c r="I135" s="94"/>
      <c r="J135" s="39"/>
      <c r="K135" s="63"/>
      <c r="L135" s="39"/>
      <c r="M135" s="39"/>
      <c r="N135" s="39"/>
      <c r="O135" s="39"/>
      <c r="P135" s="39"/>
      <c r="Q135" s="39"/>
      <c r="R135" s="39"/>
      <c r="S135" s="39"/>
      <c r="T135" s="39"/>
      <c r="U135" s="39"/>
      <c r="V135" s="39"/>
      <c r="W135" s="39"/>
      <c r="X135" s="39"/>
      <c r="Y135" s="39"/>
    </row>
    <row r="136" spans="1:25" ht="15.75" customHeight="1">
      <c r="A136" s="91"/>
      <c r="B136" s="92"/>
      <c r="C136" s="92"/>
      <c r="D136" s="92"/>
      <c r="E136" s="92"/>
      <c r="F136" s="92"/>
      <c r="G136" s="94"/>
      <c r="H136" s="94"/>
      <c r="I136" s="94"/>
      <c r="J136" s="39"/>
      <c r="K136" s="63"/>
      <c r="L136" s="39"/>
      <c r="M136" s="39"/>
      <c r="N136" s="39"/>
      <c r="O136" s="39"/>
      <c r="P136" s="39"/>
      <c r="Q136" s="39"/>
      <c r="R136" s="39"/>
      <c r="S136" s="39"/>
      <c r="T136" s="39"/>
      <c r="U136" s="39"/>
      <c r="V136" s="39"/>
      <c r="W136" s="39"/>
      <c r="X136" s="39"/>
      <c r="Y136" s="39"/>
    </row>
    <row r="137" spans="1:25" ht="15.75" customHeight="1">
      <c r="A137" s="91"/>
      <c r="B137" s="92"/>
      <c r="C137" s="92"/>
      <c r="D137" s="92"/>
      <c r="E137" s="92"/>
      <c r="F137" s="92"/>
      <c r="G137" s="94"/>
      <c r="H137" s="94"/>
      <c r="I137" s="94"/>
      <c r="J137" s="39"/>
      <c r="K137" s="63"/>
      <c r="L137" s="39"/>
      <c r="M137" s="39"/>
      <c r="N137" s="39"/>
      <c r="O137" s="39"/>
      <c r="P137" s="39"/>
      <c r="Q137" s="39"/>
      <c r="R137" s="39"/>
      <c r="S137" s="39"/>
      <c r="T137" s="39"/>
      <c r="U137" s="39"/>
      <c r="V137" s="39"/>
      <c r="W137" s="39"/>
      <c r="X137" s="39"/>
      <c r="Y137" s="39"/>
    </row>
    <row r="138" spans="1:25" ht="15.75" customHeight="1">
      <c r="A138" s="91"/>
      <c r="B138" s="92"/>
      <c r="C138" s="92"/>
      <c r="D138" s="92"/>
      <c r="E138" s="92"/>
      <c r="F138" s="92"/>
      <c r="G138" s="94"/>
      <c r="H138" s="94"/>
      <c r="I138" s="94"/>
      <c r="J138" s="39"/>
      <c r="K138" s="63"/>
      <c r="L138" s="39"/>
      <c r="M138" s="39"/>
      <c r="N138" s="39"/>
      <c r="O138" s="39"/>
      <c r="P138" s="39"/>
      <c r="Q138" s="39"/>
      <c r="R138" s="39"/>
      <c r="S138" s="39"/>
      <c r="T138" s="39"/>
      <c r="U138" s="39"/>
      <c r="V138" s="39"/>
      <c r="W138" s="39"/>
      <c r="X138" s="39"/>
      <c r="Y138" s="39"/>
    </row>
    <row r="139" spans="1:25" ht="15.75" customHeight="1">
      <c r="A139" s="91"/>
      <c r="B139" s="92"/>
      <c r="C139" s="92"/>
      <c r="D139" s="92"/>
      <c r="E139" s="92"/>
      <c r="F139" s="92"/>
      <c r="G139" s="94"/>
      <c r="H139" s="94"/>
      <c r="I139" s="94"/>
      <c r="J139" s="39"/>
      <c r="K139" s="63"/>
      <c r="L139" s="39"/>
      <c r="M139" s="39"/>
      <c r="N139" s="39"/>
      <c r="O139" s="39"/>
      <c r="P139" s="39"/>
      <c r="Q139" s="39"/>
      <c r="R139" s="39"/>
      <c r="S139" s="39"/>
      <c r="T139" s="39"/>
      <c r="U139" s="39"/>
      <c r="V139" s="39"/>
      <c r="W139" s="39"/>
      <c r="X139" s="39"/>
      <c r="Y139" s="39"/>
    </row>
    <row r="140" spans="1:25" ht="15.75" customHeight="1">
      <c r="A140" s="91"/>
      <c r="B140" s="92"/>
      <c r="C140" s="92"/>
      <c r="D140" s="92"/>
      <c r="E140" s="92"/>
      <c r="F140" s="92"/>
      <c r="G140" s="94"/>
      <c r="H140" s="94"/>
      <c r="I140" s="94"/>
      <c r="J140" s="39"/>
      <c r="K140" s="63"/>
      <c r="L140" s="39"/>
      <c r="M140" s="39"/>
      <c r="N140" s="39"/>
      <c r="O140" s="39"/>
      <c r="P140" s="39"/>
      <c r="Q140" s="39"/>
      <c r="R140" s="39"/>
      <c r="S140" s="39"/>
      <c r="T140" s="39"/>
      <c r="U140" s="39"/>
      <c r="V140" s="39"/>
      <c r="W140" s="39"/>
      <c r="X140" s="39"/>
      <c r="Y140" s="39"/>
    </row>
    <row r="141" spans="1:25" ht="15.75" customHeight="1">
      <c r="A141" s="91"/>
      <c r="B141" s="92"/>
      <c r="C141" s="92"/>
      <c r="D141" s="92"/>
      <c r="E141" s="92"/>
      <c r="F141" s="92"/>
      <c r="G141" s="94"/>
      <c r="H141" s="94"/>
      <c r="I141" s="94"/>
      <c r="J141" s="39"/>
      <c r="K141" s="63"/>
      <c r="L141" s="39"/>
      <c r="M141" s="39"/>
      <c r="N141" s="39"/>
      <c r="O141" s="39"/>
      <c r="P141" s="39"/>
      <c r="Q141" s="39"/>
      <c r="R141" s="39"/>
      <c r="S141" s="39"/>
      <c r="T141" s="39"/>
      <c r="U141" s="39"/>
      <c r="V141" s="39"/>
      <c r="W141" s="39"/>
      <c r="X141" s="39"/>
      <c r="Y141" s="39"/>
    </row>
    <row r="142" spans="1:25" ht="15.75" customHeight="1">
      <c r="A142" s="91"/>
      <c r="B142" s="92"/>
      <c r="C142" s="92"/>
      <c r="D142" s="92"/>
      <c r="E142" s="92"/>
      <c r="F142" s="92"/>
      <c r="G142" s="94"/>
      <c r="H142" s="94"/>
      <c r="I142" s="94"/>
      <c r="J142" s="39"/>
      <c r="K142" s="63"/>
      <c r="L142" s="39"/>
      <c r="M142" s="39"/>
      <c r="N142" s="39"/>
      <c r="O142" s="39"/>
      <c r="P142" s="39"/>
      <c r="Q142" s="39"/>
      <c r="R142" s="39"/>
      <c r="S142" s="39"/>
      <c r="T142" s="39"/>
      <c r="U142" s="39"/>
      <c r="V142" s="39"/>
      <c r="W142" s="39"/>
      <c r="X142" s="39"/>
      <c r="Y142" s="39"/>
    </row>
    <row r="143" spans="1:25" ht="15.75" customHeight="1">
      <c r="A143" s="91"/>
      <c r="B143" s="92"/>
      <c r="C143" s="92"/>
      <c r="D143" s="92"/>
      <c r="E143" s="92"/>
      <c r="F143" s="92"/>
      <c r="G143" s="94"/>
      <c r="H143" s="94"/>
      <c r="I143" s="94"/>
      <c r="J143" s="39"/>
      <c r="K143" s="63"/>
      <c r="L143" s="39"/>
      <c r="M143" s="39"/>
      <c r="N143" s="39"/>
      <c r="O143" s="39"/>
      <c r="P143" s="39"/>
      <c r="Q143" s="39"/>
      <c r="R143" s="39"/>
      <c r="S143" s="39"/>
      <c r="T143" s="39"/>
      <c r="U143" s="39"/>
      <c r="V143" s="39"/>
      <c r="W143" s="39"/>
      <c r="X143" s="39"/>
      <c r="Y143" s="39"/>
    </row>
    <row r="144" spans="1:25" ht="15.75" customHeight="1">
      <c r="A144" s="91"/>
      <c r="B144" s="92"/>
      <c r="C144" s="92"/>
      <c r="D144" s="92"/>
      <c r="E144" s="92"/>
      <c r="F144" s="92"/>
      <c r="G144" s="94"/>
      <c r="H144" s="94"/>
      <c r="I144" s="94"/>
      <c r="J144" s="39"/>
      <c r="K144" s="63"/>
      <c r="L144" s="39"/>
      <c r="M144" s="39"/>
      <c r="N144" s="39"/>
      <c r="O144" s="39"/>
      <c r="P144" s="39"/>
      <c r="Q144" s="39"/>
      <c r="R144" s="39"/>
      <c r="S144" s="39"/>
      <c r="T144" s="39"/>
      <c r="U144" s="39"/>
      <c r="V144" s="39"/>
      <c r="W144" s="39"/>
      <c r="X144" s="39"/>
      <c r="Y144" s="39"/>
    </row>
    <row r="145" spans="1:25" ht="15.75" customHeight="1">
      <c r="A145" s="91"/>
      <c r="B145" s="92"/>
      <c r="C145" s="92"/>
      <c r="D145" s="92"/>
      <c r="E145" s="92"/>
      <c r="F145" s="92"/>
      <c r="G145" s="94"/>
      <c r="H145" s="94"/>
      <c r="I145" s="94"/>
      <c r="J145" s="39"/>
      <c r="K145" s="63"/>
      <c r="L145" s="39"/>
      <c r="M145" s="39"/>
      <c r="N145" s="39"/>
      <c r="O145" s="39"/>
      <c r="P145" s="39"/>
      <c r="Q145" s="39"/>
      <c r="R145" s="39"/>
      <c r="S145" s="39"/>
      <c r="T145" s="39"/>
      <c r="U145" s="39"/>
      <c r="V145" s="39"/>
      <c r="W145" s="39"/>
      <c r="X145" s="39"/>
      <c r="Y145" s="39"/>
    </row>
    <row r="146" spans="1:25" ht="15.75" customHeight="1">
      <c r="A146" s="91"/>
      <c r="B146" s="92"/>
      <c r="C146" s="92"/>
      <c r="D146" s="92"/>
      <c r="E146" s="92"/>
      <c r="F146" s="92"/>
      <c r="G146" s="94"/>
      <c r="H146" s="94"/>
      <c r="I146" s="94"/>
      <c r="J146" s="39"/>
      <c r="K146" s="63"/>
      <c r="L146" s="39"/>
      <c r="M146" s="39"/>
      <c r="N146" s="39"/>
      <c r="O146" s="39"/>
      <c r="P146" s="39"/>
      <c r="Q146" s="39"/>
      <c r="R146" s="39"/>
      <c r="S146" s="39"/>
      <c r="T146" s="39"/>
      <c r="U146" s="39"/>
      <c r="V146" s="39"/>
      <c r="W146" s="39"/>
      <c r="X146" s="39"/>
      <c r="Y146" s="39"/>
    </row>
    <row r="147" spans="1:25" ht="15.75" customHeight="1">
      <c r="A147" s="91"/>
      <c r="B147" s="92"/>
      <c r="C147" s="92"/>
      <c r="D147" s="92"/>
      <c r="E147" s="92"/>
      <c r="F147" s="92"/>
      <c r="G147" s="94"/>
      <c r="H147" s="94"/>
      <c r="I147" s="94"/>
      <c r="J147" s="39"/>
      <c r="K147" s="63"/>
      <c r="L147" s="39"/>
      <c r="M147" s="39"/>
      <c r="N147" s="39"/>
      <c r="O147" s="39"/>
      <c r="P147" s="39"/>
      <c r="Q147" s="39"/>
      <c r="R147" s="39"/>
      <c r="S147" s="39"/>
      <c r="T147" s="39"/>
      <c r="U147" s="39"/>
      <c r="V147" s="39"/>
      <c r="W147" s="39"/>
      <c r="X147" s="39"/>
      <c r="Y147" s="39"/>
    </row>
    <row r="148" spans="1:25" ht="15.75" customHeight="1">
      <c r="A148" s="91"/>
      <c r="B148" s="92"/>
      <c r="C148" s="92"/>
      <c r="D148" s="92"/>
      <c r="E148" s="92"/>
      <c r="F148" s="92"/>
      <c r="G148" s="94"/>
      <c r="H148" s="94"/>
      <c r="I148" s="94"/>
      <c r="J148" s="39"/>
      <c r="K148" s="63"/>
      <c r="L148" s="39"/>
      <c r="M148" s="39"/>
      <c r="N148" s="39"/>
      <c r="O148" s="39"/>
      <c r="P148" s="39"/>
      <c r="Q148" s="39"/>
      <c r="R148" s="39"/>
      <c r="S148" s="39"/>
      <c r="T148" s="39"/>
      <c r="U148" s="39"/>
      <c r="V148" s="39"/>
      <c r="W148" s="39"/>
      <c r="X148" s="39"/>
      <c r="Y148" s="39"/>
    </row>
    <row r="149" spans="1:25" ht="15.75" customHeight="1">
      <c r="A149" s="91"/>
      <c r="B149" s="92"/>
      <c r="C149" s="92"/>
      <c r="D149" s="92"/>
      <c r="E149" s="92"/>
      <c r="F149" s="92"/>
      <c r="G149" s="94"/>
      <c r="H149" s="94"/>
      <c r="I149" s="94"/>
      <c r="J149" s="39"/>
      <c r="K149" s="63"/>
      <c r="L149" s="39"/>
      <c r="M149" s="39"/>
      <c r="N149" s="39"/>
      <c r="O149" s="39"/>
      <c r="P149" s="39"/>
      <c r="Q149" s="39"/>
      <c r="R149" s="39"/>
      <c r="S149" s="39"/>
      <c r="T149" s="39"/>
      <c r="U149" s="39"/>
      <c r="V149" s="39"/>
      <c r="W149" s="39"/>
      <c r="X149" s="39"/>
      <c r="Y149" s="39"/>
    </row>
    <row r="150" spans="1:25" ht="15.75" customHeight="1">
      <c r="A150" s="91"/>
      <c r="B150" s="92"/>
      <c r="C150" s="92"/>
      <c r="D150" s="92"/>
      <c r="E150" s="92"/>
      <c r="F150" s="92"/>
      <c r="G150" s="94"/>
      <c r="H150" s="94"/>
      <c r="I150" s="94"/>
      <c r="J150" s="39"/>
      <c r="K150" s="63"/>
      <c r="L150" s="39"/>
      <c r="M150" s="39"/>
      <c r="N150" s="39"/>
      <c r="O150" s="39"/>
      <c r="P150" s="39"/>
      <c r="Q150" s="39"/>
      <c r="R150" s="39"/>
      <c r="S150" s="39"/>
      <c r="T150" s="39"/>
      <c r="U150" s="39"/>
      <c r="V150" s="39"/>
      <c r="W150" s="39"/>
      <c r="X150" s="39"/>
      <c r="Y150" s="39"/>
    </row>
    <row r="151" spans="1:25" ht="15.75" customHeight="1">
      <c r="A151" s="91"/>
      <c r="B151" s="92"/>
      <c r="C151" s="92"/>
      <c r="D151" s="92"/>
      <c r="E151" s="92"/>
      <c r="F151" s="92"/>
      <c r="G151" s="94"/>
      <c r="H151" s="94"/>
      <c r="I151" s="94"/>
      <c r="J151" s="39"/>
      <c r="K151" s="63"/>
      <c r="L151" s="39"/>
      <c r="M151" s="39"/>
      <c r="N151" s="39"/>
      <c r="O151" s="39"/>
      <c r="P151" s="39"/>
      <c r="Q151" s="39"/>
      <c r="R151" s="39"/>
      <c r="S151" s="39"/>
      <c r="T151" s="39"/>
      <c r="U151" s="39"/>
      <c r="V151" s="39"/>
      <c r="W151" s="39"/>
      <c r="X151" s="39"/>
      <c r="Y151" s="39"/>
    </row>
    <row r="152" spans="1:25" ht="15.75" customHeight="1">
      <c r="A152" s="91"/>
      <c r="B152" s="92"/>
      <c r="C152" s="92"/>
      <c r="D152" s="92"/>
      <c r="E152" s="92"/>
      <c r="F152" s="92"/>
      <c r="G152" s="94"/>
      <c r="H152" s="94"/>
      <c r="I152" s="94"/>
      <c r="J152" s="39"/>
      <c r="K152" s="63"/>
      <c r="L152" s="39"/>
      <c r="M152" s="39"/>
      <c r="N152" s="39"/>
      <c r="O152" s="39"/>
      <c r="P152" s="39"/>
      <c r="Q152" s="39"/>
      <c r="R152" s="39"/>
      <c r="S152" s="39"/>
      <c r="T152" s="39"/>
      <c r="U152" s="39"/>
      <c r="V152" s="39"/>
      <c r="W152" s="39"/>
      <c r="X152" s="39"/>
      <c r="Y152" s="39"/>
    </row>
    <row r="153" spans="1:25" ht="15.75" customHeight="1">
      <c r="A153" s="91"/>
      <c r="B153" s="92"/>
      <c r="C153" s="92"/>
      <c r="D153" s="92"/>
      <c r="E153" s="92"/>
      <c r="F153" s="92"/>
      <c r="G153" s="94"/>
      <c r="H153" s="94"/>
      <c r="I153" s="94"/>
      <c r="J153" s="39"/>
      <c r="K153" s="63"/>
      <c r="L153" s="39"/>
      <c r="M153" s="39"/>
      <c r="N153" s="39"/>
      <c r="O153" s="39"/>
      <c r="P153" s="39"/>
      <c r="Q153" s="39"/>
      <c r="R153" s="39"/>
      <c r="S153" s="39"/>
      <c r="T153" s="39"/>
      <c r="U153" s="39"/>
      <c r="V153" s="39"/>
      <c r="W153" s="39"/>
      <c r="X153" s="39"/>
      <c r="Y153" s="39"/>
    </row>
    <row r="154" spans="1:25" ht="15.75" customHeight="1">
      <c r="A154" s="91"/>
      <c r="B154" s="92"/>
      <c r="C154" s="92"/>
      <c r="D154" s="92"/>
      <c r="E154" s="92"/>
      <c r="F154" s="92"/>
      <c r="G154" s="94"/>
      <c r="H154" s="94"/>
      <c r="I154" s="94"/>
      <c r="J154" s="39"/>
      <c r="K154" s="63"/>
      <c r="L154" s="39"/>
      <c r="M154" s="39"/>
      <c r="N154" s="39"/>
      <c r="O154" s="39"/>
      <c r="P154" s="39"/>
      <c r="Q154" s="39"/>
      <c r="R154" s="39"/>
      <c r="S154" s="39"/>
      <c r="T154" s="39"/>
      <c r="U154" s="39"/>
      <c r="V154" s="39"/>
      <c r="W154" s="39"/>
      <c r="X154" s="39"/>
      <c r="Y154" s="39"/>
    </row>
    <row r="155" spans="1:25" ht="15.75" customHeight="1">
      <c r="A155" s="91"/>
      <c r="B155" s="92"/>
      <c r="C155" s="92"/>
      <c r="D155" s="92"/>
      <c r="E155" s="92"/>
      <c r="F155" s="92"/>
      <c r="G155" s="94"/>
      <c r="H155" s="94"/>
      <c r="I155" s="94"/>
      <c r="J155" s="39"/>
      <c r="K155" s="63"/>
      <c r="L155" s="39"/>
      <c r="M155" s="39"/>
      <c r="N155" s="39"/>
      <c r="O155" s="39"/>
      <c r="P155" s="39"/>
      <c r="Q155" s="39"/>
      <c r="R155" s="39"/>
      <c r="S155" s="39"/>
      <c r="T155" s="39"/>
      <c r="U155" s="39"/>
      <c r="V155" s="39"/>
      <c r="W155" s="39"/>
      <c r="X155" s="39"/>
      <c r="Y155" s="39"/>
    </row>
    <row r="156" spans="1:25" ht="15.75" customHeight="1">
      <c r="A156" s="91"/>
      <c r="B156" s="92"/>
      <c r="C156" s="92"/>
      <c r="D156" s="92"/>
      <c r="E156" s="92"/>
      <c r="F156" s="92"/>
      <c r="G156" s="94"/>
      <c r="H156" s="94"/>
      <c r="I156" s="94"/>
      <c r="J156" s="39"/>
      <c r="K156" s="63"/>
      <c r="L156" s="39"/>
      <c r="M156" s="39"/>
      <c r="N156" s="39"/>
      <c r="O156" s="39"/>
      <c r="P156" s="39"/>
      <c r="Q156" s="39"/>
      <c r="R156" s="39"/>
      <c r="S156" s="39"/>
      <c r="T156" s="39"/>
      <c r="U156" s="39"/>
      <c r="V156" s="39"/>
      <c r="W156" s="39"/>
      <c r="X156" s="39"/>
      <c r="Y156" s="39"/>
    </row>
    <row r="157" spans="1:25" ht="15.75" customHeight="1">
      <c r="A157" s="91"/>
      <c r="B157" s="92"/>
      <c r="C157" s="92"/>
      <c r="D157" s="92"/>
      <c r="E157" s="92"/>
      <c r="F157" s="92"/>
      <c r="G157" s="94"/>
      <c r="H157" s="94"/>
      <c r="I157" s="94"/>
      <c r="J157" s="39"/>
      <c r="K157" s="63"/>
      <c r="L157" s="39"/>
      <c r="M157" s="39"/>
      <c r="N157" s="39"/>
      <c r="O157" s="39"/>
      <c r="P157" s="39"/>
      <c r="Q157" s="39"/>
      <c r="R157" s="39"/>
      <c r="S157" s="39"/>
      <c r="T157" s="39"/>
      <c r="U157" s="39"/>
      <c r="V157" s="39"/>
      <c r="W157" s="39"/>
      <c r="X157" s="39"/>
      <c r="Y157" s="39"/>
    </row>
    <row r="158" spans="1:25" ht="15.75" customHeight="1">
      <c r="A158" s="91"/>
      <c r="B158" s="92"/>
      <c r="C158" s="92"/>
      <c r="D158" s="92"/>
      <c r="E158" s="92"/>
      <c r="F158" s="92"/>
      <c r="G158" s="94"/>
      <c r="H158" s="94"/>
      <c r="I158" s="94"/>
      <c r="J158" s="39"/>
      <c r="K158" s="63"/>
      <c r="L158" s="39"/>
      <c r="M158" s="39"/>
      <c r="N158" s="39"/>
      <c r="O158" s="39"/>
      <c r="P158" s="39"/>
      <c r="Q158" s="39"/>
      <c r="R158" s="39"/>
      <c r="S158" s="39"/>
      <c r="T158" s="39"/>
      <c r="U158" s="39"/>
      <c r="V158" s="39"/>
      <c r="W158" s="39"/>
      <c r="X158" s="39"/>
      <c r="Y158" s="39"/>
    </row>
    <row r="159" spans="1:25" ht="15.75" customHeight="1">
      <c r="A159" s="91"/>
      <c r="B159" s="92"/>
      <c r="C159" s="92"/>
      <c r="D159" s="92"/>
      <c r="E159" s="92"/>
      <c r="F159" s="92"/>
      <c r="G159" s="94"/>
      <c r="H159" s="94"/>
      <c r="I159" s="94"/>
      <c r="J159" s="39"/>
      <c r="K159" s="63"/>
      <c r="L159" s="39"/>
      <c r="M159" s="39"/>
      <c r="N159" s="39"/>
      <c r="O159" s="39"/>
      <c r="P159" s="39"/>
      <c r="Q159" s="39"/>
      <c r="R159" s="39"/>
      <c r="S159" s="39"/>
      <c r="T159" s="39"/>
      <c r="U159" s="39"/>
      <c r="V159" s="39"/>
      <c r="W159" s="39"/>
      <c r="X159" s="39"/>
      <c r="Y159" s="39"/>
    </row>
    <row r="160" spans="1:25" ht="15.75" customHeight="1">
      <c r="A160" s="91"/>
      <c r="B160" s="92"/>
      <c r="C160" s="92"/>
      <c r="D160" s="92"/>
      <c r="E160" s="92"/>
      <c r="F160" s="92"/>
      <c r="G160" s="94"/>
      <c r="H160" s="94"/>
      <c r="I160" s="94"/>
      <c r="J160" s="39"/>
      <c r="K160" s="63"/>
      <c r="L160" s="39"/>
      <c r="M160" s="39"/>
      <c r="N160" s="39"/>
      <c r="O160" s="39"/>
      <c r="P160" s="39"/>
      <c r="Q160" s="39"/>
      <c r="R160" s="39"/>
      <c r="S160" s="39"/>
      <c r="T160" s="39"/>
      <c r="U160" s="39"/>
      <c r="V160" s="39"/>
      <c r="W160" s="39"/>
      <c r="X160" s="39"/>
      <c r="Y160" s="39"/>
    </row>
    <row r="161" spans="1:25" ht="15.75" customHeight="1">
      <c r="A161" s="91"/>
      <c r="B161" s="92"/>
      <c r="C161" s="92"/>
      <c r="D161" s="92"/>
      <c r="E161" s="92"/>
      <c r="F161" s="92"/>
      <c r="G161" s="94"/>
      <c r="H161" s="94"/>
      <c r="I161" s="94"/>
      <c r="J161" s="39"/>
      <c r="K161" s="63"/>
      <c r="L161" s="39"/>
      <c r="M161" s="39"/>
      <c r="N161" s="39"/>
      <c r="O161" s="39"/>
      <c r="P161" s="39"/>
      <c r="Q161" s="39"/>
      <c r="R161" s="39"/>
      <c r="S161" s="39"/>
      <c r="T161" s="39"/>
      <c r="U161" s="39"/>
      <c r="V161" s="39"/>
      <c r="W161" s="39"/>
      <c r="X161" s="39"/>
      <c r="Y161" s="39"/>
    </row>
    <row r="162" spans="1:25" ht="15.75" customHeight="1">
      <c r="A162" s="91"/>
      <c r="B162" s="92"/>
      <c r="C162" s="92"/>
      <c r="D162" s="92"/>
      <c r="E162" s="92"/>
      <c r="F162" s="92"/>
      <c r="G162" s="94"/>
      <c r="H162" s="94"/>
      <c r="I162" s="94"/>
      <c r="J162" s="39"/>
      <c r="K162" s="63"/>
      <c r="L162" s="39"/>
      <c r="M162" s="39"/>
      <c r="N162" s="39"/>
      <c r="O162" s="39"/>
      <c r="P162" s="39"/>
      <c r="Q162" s="39"/>
      <c r="R162" s="39"/>
      <c r="S162" s="39"/>
      <c r="T162" s="39"/>
      <c r="U162" s="39"/>
      <c r="V162" s="39"/>
      <c r="W162" s="39"/>
      <c r="X162" s="39"/>
      <c r="Y162" s="39"/>
    </row>
    <row r="163" spans="1:25" ht="15.75" customHeight="1">
      <c r="A163" s="91"/>
      <c r="B163" s="92"/>
      <c r="C163" s="92"/>
      <c r="D163" s="92"/>
      <c r="E163" s="92"/>
      <c r="F163" s="92"/>
      <c r="G163" s="94"/>
      <c r="H163" s="94"/>
      <c r="I163" s="94"/>
      <c r="J163" s="39"/>
      <c r="K163" s="63"/>
      <c r="L163" s="39"/>
      <c r="M163" s="39"/>
      <c r="N163" s="39"/>
      <c r="O163" s="39"/>
      <c r="P163" s="39"/>
      <c r="Q163" s="39"/>
      <c r="R163" s="39"/>
      <c r="S163" s="39"/>
      <c r="T163" s="39"/>
      <c r="U163" s="39"/>
      <c r="V163" s="39"/>
      <c r="W163" s="39"/>
      <c r="X163" s="39"/>
      <c r="Y163" s="39"/>
    </row>
    <row r="164" spans="1:25" ht="15.75" customHeight="1">
      <c r="A164" s="91"/>
      <c r="B164" s="92"/>
      <c r="C164" s="92"/>
      <c r="D164" s="92"/>
      <c r="E164" s="92"/>
      <c r="F164" s="92"/>
      <c r="G164" s="94"/>
      <c r="H164" s="94"/>
      <c r="I164" s="94"/>
      <c r="J164" s="39"/>
      <c r="K164" s="63"/>
      <c r="L164" s="39"/>
      <c r="M164" s="39"/>
      <c r="N164" s="39"/>
      <c r="O164" s="39"/>
      <c r="P164" s="39"/>
      <c r="Q164" s="39"/>
      <c r="R164" s="39"/>
      <c r="S164" s="39"/>
      <c r="T164" s="39"/>
      <c r="U164" s="39"/>
      <c r="V164" s="39"/>
      <c r="W164" s="39"/>
      <c r="X164" s="39"/>
      <c r="Y164" s="39"/>
    </row>
    <row r="165" spans="1:25" ht="15.75" customHeight="1">
      <c r="A165" s="91"/>
      <c r="B165" s="92"/>
      <c r="C165" s="92"/>
      <c r="D165" s="92"/>
      <c r="E165" s="92"/>
      <c r="F165" s="92"/>
      <c r="G165" s="94"/>
      <c r="H165" s="94"/>
      <c r="I165" s="94"/>
      <c r="J165" s="39"/>
      <c r="K165" s="63"/>
      <c r="L165" s="39"/>
      <c r="M165" s="39"/>
      <c r="N165" s="39"/>
      <c r="O165" s="39"/>
      <c r="P165" s="39"/>
      <c r="Q165" s="39"/>
      <c r="R165" s="39"/>
      <c r="S165" s="39"/>
      <c r="T165" s="39"/>
      <c r="U165" s="39"/>
      <c r="V165" s="39"/>
      <c r="W165" s="39"/>
      <c r="X165" s="39"/>
      <c r="Y165" s="39"/>
    </row>
    <row r="166" spans="1:25" ht="15.75" customHeight="1">
      <c r="A166" s="91"/>
      <c r="B166" s="92"/>
      <c r="C166" s="92"/>
      <c r="D166" s="92"/>
      <c r="E166" s="92"/>
      <c r="F166" s="92"/>
      <c r="G166" s="94"/>
      <c r="H166" s="94"/>
      <c r="I166" s="94"/>
      <c r="J166" s="39"/>
      <c r="K166" s="63"/>
      <c r="L166" s="39"/>
      <c r="M166" s="39"/>
      <c r="N166" s="39"/>
      <c r="O166" s="39"/>
      <c r="P166" s="39"/>
      <c r="Q166" s="39"/>
      <c r="R166" s="39"/>
      <c r="S166" s="39"/>
      <c r="T166" s="39"/>
      <c r="U166" s="39"/>
      <c r="V166" s="39"/>
      <c r="W166" s="39"/>
      <c r="X166" s="39"/>
      <c r="Y166" s="39"/>
    </row>
    <row r="167" spans="1:25" ht="15.75" customHeight="1">
      <c r="A167" s="91"/>
      <c r="B167" s="92"/>
      <c r="C167" s="92"/>
      <c r="D167" s="92"/>
      <c r="E167" s="92"/>
      <c r="F167" s="92"/>
      <c r="G167" s="94"/>
      <c r="H167" s="94"/>
      <c r="I167" s="94"/>
      <c r="J167" s="39"/>
      <c r="K167" s="63"/>
      <c r="L167" s="39"/>
      <c r="M167" s="39"/>
      <c r="N167" s="39"/>
      <c r="O167" s="39"/>
      <c r="P167" s="39"/>
      <c r="Q167" s="39"/>
      <c r="R167" s="39"/>
      <c r="S167" s="39"/>
      <c r="T167" s="39"/>
      <c r="U167" s="39"/>
      <c r="V167" s="39"/>
      <c r="W167" s="39"/>
      <c r="X167" s="39"/>
      <c r="Y167" s="39"/>
    </row>
    <row r="168" spans="1:25" ht="15.75" customHeight="1">
      <c r="A168" s="91"/>
      <c r="B168" s="92"/>
      <c r="C168" s="92"/>
      <c r="D168" s="92"/>
      <c r="E168" s="92"/>
      <c r="F168" s="92"/>
      <c r="G168" s="94"/>
      <c r="H168" s="94"/>
      <c r="I168" s="94"/>
      <c r="J168" s="39"/>
      <c r="K168" s="63"/>
      <c r="L168" s="39"/>
      <c r="M168" s="39"/>
      <c r="N168" s="39"/>
      <c r="O168" s="39"/>
      <c r="P168" s="39"/>
      <c r="Q168" s="39"/>
      <c r="R168" s="39"/>
      <c r="S168" s="39"/>
      <c r="T168" s="39"/>
      <c r="U168" s="39"/>
      <c r="V168" s="39"/>
      <c r="W168" s="39"/>
      <c r="X168" s="39"/>
      <c r="Y168" s="39"/>
    </row>
    <row r="169" spans="1:25" ht="15.75" customHeight="1">
      <c r="A169" s="91"/>
      <c r="B169" s="92"/>
      <c r="C169" s="92"/>
      <c r="D169" s="92"/>
      <c r="E169" s="92"/>
      <c r="F169" s="92"/>
      <c r="G169" s="94"/>
      <c r="H169" s="94"/>
      <c r="I169" s="94"/>
      <c r="J169" s="39"/>
      <c r="K169" s="63"/>
      <c r="L169" s="39"/>
      <c r="M169" s="39"/>
      <c r="N169" s="39"/>
      <c r="O169" s="39"/>
      <c r="P169" s="39"/>
      <c r="Q169" s="39"/>
      <c r="R169" s="39"/>
      <c r="S169" s="39"/>
      <c r="T169" s="39"/>
      <c r="U169" s="39"/>
      <c r="V169" s="39"/>
      <c r="W169" s="39"/>
      <c r="X169" s="39"/>
      <c r="Y169" s="39"/>
    </row>
    <row r="170" spans="1:25" ht="15.75" customHeight="1">
      <c r="A170" s="91"/>
      <c r="B170" s="92"/>
      <c r="C170" s="92"/>
      <c r="D170" s="92"/>
      <c r="E170" s="92"/>
      <c r="F170" s="92"/>
      <c r="G170" s="94"/>
      <c r="H170" s="94"/>
      <c r="I170" s="94"/>
      <c r="J170" s="39"/>
      <c r="K170" s="63"/>
      <c r="L170" s="39"/>
      <c r="M170" s="39"/>
      <c r="N170" s="39"/>
      <c r="O170" s="39"/>
      <c r="P170" s="39"/>
      <c r="Q170" s="39"/>
      <c r="R170" s="39"/>
      <c r="S170" s="39"/>
      <c r="T170" s="39"/>
      <c r="U170" s="39"/>
      <c r="V170" s="39"/>
      <c r="W170" s="39"/>
      <c r="X170" s="39"/>
      <c r="Y170" s="39"/>
    </row>
    <row r="171" spans="1:25" ht="15.75" customHeight="1">
      <c r="A171" s="91"/>
      <c r="B171" s="92"/>
      <c r="C171" s="92"/>
      <c r="D171" s="92"/>
      <c r="E171" s="92"/>
      <c r="F171" s="92"/>
      <c r="G171" s="94"/>
      <c r="H171" s="94"/>
      <c r="I171" s="94"/>
      <c r="J171" s="39"/>
      <c r="K171" s="63"/>
      <c r="L171" s="39"/>
      <c r="M171" s="39"/>
      <c r="N171" s="39"/>
      <c r="O171" s="39"/>
      <c r="P171" s="39"/>
      <c r="Q171" s="39"/>
      <c r="R171" s="39"/>
      <c r="S171" s="39"/>
      <c r="T171" s="39"/>
      <c r="U171" s="39"/>
      <c r="V171" s="39"/>
      <c r="W171" s="39"/>
      <c r="X171" s="39"/>
      <c r="Y171" s="39"/>
    </row>
    <row r="172" spans="1:25" ht="15.75" customHeight="1">
      <c r="A172" s="91"/>
      <c r="B172" s="92"/>
      <c r="C172" s="92"/>
      <c r="D172" s="92"/>
      <c r="E172" s="92"/>
      <c r="F172" s="92"/>
      <c r="G172" s="94"/>
      <c r="H172" s="94"/>
      <c r="I172" s="94"/>
      <c r="J172" s="39"/>
      <c r="K172" s="63"/>
      <c r="L172" s="39"/>
      <c r="M172" s="39"/>
      <c r="N172" s="39"/>
      <c r="O172" s="39"/>
      <c r="P172" s="39"/>
      <c r="Q172" s="39"/>
      <c r="R172" s="39"/>
      <c r="S172" s="39"/>
      <c r="T172" s="39"/>
      <c r="U172" s="39"/>
      <c r="V172" s="39"/>
      <c r="W172" s="39"/>
      <c r="X172" s="39"/>
      <c r="Y172" s="39"/>
    </row>
    <row r="173" spans="1:25" ht="15.75" customHeight="1">
      <c r="A173" s="91"/>
      <c r="B173" s="92"/>
      <c r="C173" s="92"/>
      <c r="D173" s="92"/>
      <c r="E173" s="92"/>
      <c r="F173" s="92"/>
      <c r="G173" s="94"/>
      <c r="H173" s="94"/>
      <c r="I173" s="94"/>
      <c r="J173" s="39"/>
      <c r="K173" s="63"/>
      <c r="L173" s="39"/>
      <c r="M173" s="39"/>
      <c r="N173" s="39"/>
      <c r="O173" s="39"/>
      <c r="P173" s="39"/>
      <c r="Q173" s="39"/>
      <c r="R173" s="39"/>
      <c r="S173" s="39"/>
      <c r="T173" s="39"/>
      <c r="U173" s="39"/>
      <c r="V173" s="39"/>
      <c r="W173" s="39"/>
      <c r="X173" s="39"/>
      <c r="Y173" s="39"/>
    </row>
    <row r="174" spans="1:25" ht="15.75" customHeight="1">
      <c r="A174" s="91"/>
      <c r="B174" s="92"/>
      <c r="C174" s="92"/>
      <c r="D174" s="92"/>
      <c r="E174" s="92"/>
      <c r="F174" s="92"/>
      <c r="G174" s="94"/>
      <c r="H174" s="94"/>
      <c r="I174" s="94"/>
      <c r="J174" s="39"/>
      <c r="K174" s="63"/>
      <c r="L174" s="39"/>
      <c r="M174" s="39"/>
      <c r="N174" s="39"/>
      <c r="O174" s="39"/>
      <c r="P174" s="39"/>
      <c r="Q174" s="39"/>
      <c r="R174" s="39"/>
      <c r="S174" s="39"/>
      <c r="T174" s="39"/>
      <c r="U174" s="39"/>
      <c r="V174" s="39"/>
      <c r="W174" s="39"/>
      <c r="X174" s="39"/>
      <c r="Y174" s="39"/>
    </row>
    <row r="175" spans="1:25" ht="15.75" customHeight="1">
      <c r="A175" s="91"/>
      <c r="B175" s="92"/>
      <c r="C175" s="92"/>
      <c r="D175" s="92"/>
      <c r="E175" s="92"/>
      <c r="F175" s="92"/>
      <c r="G175" s="94"/>
      <c r="H175" s="94"/>
      <c r="I175" s="94"/>
      <c r="J175" s="39"/>
      <c r="K175" s="63"/>
      <c r="L175" s="39"/>
      <c r="M175" s="39"/>
      <c r="N175" s="39"/>
      <c r="O175" s="39"/>
      <c r="P175" s="39"/>
      <c r="Q175" s="39"/>
      <c r="R175" s="39"/>
      <c r="S175" s="39"/>
      <c r="T175" s="39"/>
      <c r="U175" s="39"/>
      <c r="V175" s="39"/>
      <c r="W175" s="39"/>
      <c r="X175" s="39"/>
      <c r="Y175" s="39"/>
    </row>
    <row r="176" spans="1:25" ht="15.75" customHeight="1">
      <c r="A176" s="91"/>
      <c r="B176" s="92"/>
      <c r="C176" s="92"/>
      <c r="D176" s="92"/>
      <c r="E176" s="92"/>
      <c r="F176" s="92"/>
      <c r="G176" s="94"/>
      <c r="H176" s="94"/>
      <c r="I176" s="94"/>
      <c r="J176" s="39"/>
      <c r="K176" s="63"/>
      <c r="L176" s="39"/>
      <c r="M176" s="39"/>
      <c r="N176" s="39"/>
      <c r="O176" s="39"/>
      <c r="P176" s="39"/>
      <c r="Q176" s="39"/>
      <c r="R176" s="39"/>
      <c r="S176" s="39"/>
      <c r="T176" s="39"/>
      <c r="U176" s="39"/>
      <c r="V176" s="39"/>
      <c r="W176" s="39"/>
      <c r="X176" s="39"/>
      <c r="Y176" s="39"/>
    </row>
    <row r="177" spans="1:25" ht="15.75" customHeight="1">
      <c r="A177" s="91"/>
      <c r="B177" s="92"/>
      <c r="C177" s="92"/>
      <c r="D177" s="92"/>
      <c r="E177" s="92"/>
      <c r="F177" s="92"/>
      <c r="G177" s="94"/>
      <c r="H177" s="94"/>
      <c r="I177" s="94"/>
      <c r="J177" s="39"/>
      <c r="K177" s="63"/>
      <c r="L177" s="39"/>
      <c r="M177" s="39"/>
      <c r="N177" s="39"/>
      <c r="O177" s="39"/>
      <c r="P177" s="39"/>
      <c r="Q177" s="39"/>
      <c r="R177" s="39"/>
      <c r="S177" s="39"/>
      <c r="T177" s="39"/>
      <c r="U177" s="39"/>
      <c r="V177" s="39"/>
      <c r="W177" s="39"/>
      <c r="X177" s="39"/>
      <c r="Y177" s="39"/>
    </row>
    <row r="178" spans="1:25" ht="15.75" customHeight="1">
      <c r="A178" s="91"/>
      <c r="B178" s="92"/>
      <c r="C178" s="92"/>
      <c r="D178" s="92"/>
      <c r="E178" s="92"/>
      <c r="F178" s="92"/>
      <c r="G178" s="94"/>
      <c r="H178" s="94"/>
      <c r="I178" s="94"/>
      <c r="J178" s="39"/>
      <c r="K178" s="63"/>
      <c r="L178" s="39"/>
      <c r="M178" s="39"/>
      <c r="N178" s="39"/>
      <c r="O178" s="39"/>
      <c r="P178" s="39"/>
      <c r="Q178" s="39"/>
      <c r="R178" s="39"/>
      <c r="S178" s="39"/>
      <c r="T178" s="39"/>
      <c r="U178" s="39"/>
      <c r="V178" s="39"/>
      <c r="W178" s="39"/>
      <c r="X178" s="39"/>
      <c r="Y178" s="39"/>
    </row>
    <row r="179" spans="1:25" ht="15.75" customHeight="1">
      <c r="A179" s="91"/>
      <c r="B179" s="92"/>
      <c r="C179" s="92"/>
      <c r="D179" s="92"/>
      <c r="E179" s="92"/>
      <c r="F179" s="92"/>
      <c r="G179" s="94"/>
      <c r="H179" s="94"/>
      <c r="I179" s="94"/>
      <c r="J179" s="39"/>
      <c r="K179" s="63"/>
      <c r="L179" s="39"/>
      <c r="M179" s="39"/>
      <c r="N179" s="39"/>
      <c r="O179" s="39"/>
      <c r="P179" s="39"/>
      <c r="Q179" s="39"/>
      <c r="R179" s="39"/>
      <c r="S179" s="39"/>
      <c r="T179" s="39"/>
      <c r="U179" s="39"/>
      <c r="V179" s="39"/>
      <c r="W179" s="39"/>
      <c r="X179" s="39"/>
      <c r="Y179" s="39"/>
    </row>
    <row r="180" spans="1:25" ht="15.75" customHeight="1">
      <c r="A180" s="91"/>
      <c r="B180" s="92"/>
      <c r="C180" s="92"/>
      <c r="D180" s="92"/>
      <c r="E180" s="92"/>
      <c r="F180" s="92"/>
      <c r="G180" s="94"/>
      <c r="H180" s="94"/>
      <c r="I180" s="94"/>
      <c r="J180" s="39"/>
      <c r="K180" s="63"/>
      <c r="L180" s="39"/>
      <c r="M180" s="39"/>
      <c r="N180" s="39"/>
      <c r="O180" s="39"/>
      <c r="P180" s="39"/>
      <c r="Q180" s="39"/>
      <c r="R180" s="39"/>
      <c r="S180" s="39"/>
      <c r="T180" s="39"/>
      <c r="U180" s="39"/>
      <c r="V180" s="39"/>
      <c r="W180" s="39"/>
      <c r="X180" s="39"/>
      <c r="Y180" s="39"/>
    </row>
    <row r="181" spans="1:25" ht="15.75" customHeight="1">
      <c r="A181" s="91"/>
      <c r="B181" s="92"/>
      <c r="C181" s="92"/>
      <c r="D181" s="92"/>
      <c r="E181" s="92"/>
      <c r="F181" s="92"/>
      <c r="G181" s="94"/>
      <c r="H181" s="94"/>
      <c r="I181" s="94"/>
      <c r="J181" s="39"/>
      <c r="K181" s="63"/>
      <c r="L181" s="39"/>
      <c r="M181" s="39"/>
      <c r="N181" s="39"/>
      <c r="O181" s="39"/>
      <c r="P181" s="39"/>
      <c r="Q181" s="39"/>
      <c r="R181" s="39"/>
      <c r="S181" s="39"/>
      <c r="T181" s="39"/>
      <c r="U181" s="39"/>
      <c r="V181" s="39"/>
      <c r="W181" s="39"/>
      <c r="X181" s="39"/>
      <c r="Y181" s="39"/>
    </row>
    <row r="182" spans="1:25" ht="15.75" customHeight="1">
      <c r="A182" s="91"/>
      <c r="B182" s="92"/>
      <c r="C182" s="92"/>
      <c r="D182" s="92"/>
      <c r="E182" s="92"/>
      <c r="F182" s="92"/>
      <c r="G182" s="94"/>
      <c r="H182" s="94"/>
      <c r="I182" s="94"/>
      <c r="J182" s="39"/>
      <c r="K182" s="63"/>
      <c r="L182" s="39"/>
      <c r="M182" s="39"/>
      <c r="N182" s="39"/>
      <c r="O182" s="39"/>
      <c r="P182" s="39"/>
      <c r="Q182" s="39"/>
      <c r="R182" s="39"/>
      <c r="S182" s="39"/>
      <c r="T182" s="39"/>
      <c r="U182" s="39"/>
      <c r="V182" s="39"/>
      <c r="W182" s="39"/>
      <c r="X182" s="39"/>
      <c r="Y182" s="39"/>
    </row>
    <row r="183" spans="1:25" ht="15.75" customHeight="1">
      <c r="A183" s="91"/>
      <c r="B183" s="92"/>
      <c r="C183" s="92"/>
      <c r="D183" s="92"/>
      <c r="E183" s="92"/>
      <c r="F183" s="92"/>
      <c r="G183" s="94"/>
      <c r="H183" s="94"/>
      <c r="I183" s="94"/>
      <c r="J183" s="39"/>
      <c r="K183" s="63"/>
      <c r="L183" s="39"/>
      <c r="M183" s="39"/>
      <c r="N183" s="39"/>
      <c r="O183" s="39"/>
      <c r="P183" s="39"/>
      <c r="Q183" s="39"/>
      <c r="R183" s="39"/>
      <c r="S183" s="39"/>
      <c r="T183" s="39"/>
      <c r="U183" s="39"/>
      <c r="V183" s="39"/>
      <c r="W183" s="39"/>
      <c r="X183" s="39"/>
      <c r="Y183" s="39"/>
    </row>
    <row r="184" spans="1:25" ht="15.75" customHeight="1">
      <c r="A184" s="91"/>
      <c r="B184" s="92"/>
      <c r="C184" s="92"/>
      <c r="D184" s="92"/>
      <c r="E184" s="92"/>
      <c r="F184" s="92"/>
      <c r="G184" s="94"/>
      <c r="H184" s="94"/>
      <c r="I184" s="94"/>
      <c r="J184" s="39"/>
      <c r="K184" s="63"/>
      <c r="L184" s="39"/>
      <c r="M184" s="39"/>
      <c r="N184" s="39"/>
      <c r="O184" s="39"/>
      <c r="P184" s="39"/>
      <c r="Q184" s="39"/>
      <c r="R184" s="39"/>
      <c r="S184" s="39"/>
      <c r="T184" s="39"/>
      <c r="U184" s="39"/>
      <c r="V184" s="39"/>
      <c r="W184" s="39"/>
      <c r="X184" s="39"/>
      <c r="Y184" s="39"/>
    </row>
    <row r="185" spans="1:25" ht="15.75" customHeight="1">
      <c r="A185" s="91"/>
      <c r="B185" s="92"/>
      <c r="C185" s="92"/>
      <c r="D185" s="92"/>
      <c r="E185" s="92"/>
      <c r="F185" s="92"/>
      <c r="G185" s="94"/>
      <c r="H185" s="94"/>
      <c r="I185" s="94"/>
      <c r="J185" s="39"/>
      <c r="K185" s="63"/>
      <c r="L185" s="39"/>
      <c r="M185" s="39"/>
      <c r="N185" s="39"/>
      <c r="O185" s="39"/>
      <c r="P185" s="39"/>
      <c r="Q185" s="39"/>
      <c r="R185" s="39"/>
      <c r="S185" s="39"/>
      <c r="T185" s="39"/>
      <c r="U185" s="39"/>
      <c r="V185" s="39"/>
      <c r="W185" s="39"/>
      <c r="X185" s="39"/>
      <c r="Y185" s="39"/>
    </row>
    <row r="186" spans="1:25" ht="15.75" customHeight="1">
      <c r="A186" s="91"/>
      <c r="B186" s="92"/>
      <c r="C186" s="92"/>
      <c r="D186" s="92"/>
      <c r="E186" s="92"/>
      <c r="F186" s="92"/>
      <c r="G186" s="94"/>
      <c r="H186" s="94"/>
      <c r="I186" s="94"/>
      <c r="J186" s="39"/>
      <c r="K186" s="63"/>
      <c r="L186" s="39"/>
      <c r="M186" s="39"/>
      <c r="N186" s="39"/>
      <c r="O186" s="39"/>
      <c r="P186" s="39"/>
      <c r="Q186" s="39"/>
      <c r="R186" s="39"/>
      <c r="S186" s="39"/>
      <c r="T186" s="39"/>
      <c r="U186" s="39"/>
      <c r="V186" s="39"/>
      <c r="W186" s="39"/>
      <c r="X186" s="39"/>
      <c r="Y186" s="39"/>
    </row>
    <row r="187" spans="1:25" ht="15.75" customHeight="1">
      <c r="A187" s="91"/>
      <c r="B187" s="92"/>
      <c r="C187" s="92"/>
      <c r="D187" s="92"/>
      <c r="E187" s="92"/>
      <c r="F187" s="92"/>
      <c r="G187" s="94"/>
      <c r="H187" s="94"/>
      <c r="I187" s="94"/>
      <c r="J187" s="39"/>
      <c r="K187" s="63"/>
      <c r="L187" s="39"/>
      <c r="M187" s="39"/>
      <c r="N187" s="39"/>
      <c r="O187" s="39"/>
      <c r="P187" s="39"/>
      <c r="Q187" s="39"/>
      <c r="R187" s="39"/>
      <c r="S187" s="39"/>
      <c r="T187" s="39"/>
      <c r="U187" s="39"/>
      <c r="V187" s="39"/>
      <c r="W187" s="39"/>
      <c r="X187" s="39"/>
      <c r="Y187" s="39"/>
    </row>
    <row r="188" spans="1:25" ht="15.75" customHeight="1">
      <c r="A188" s="91"/>
      <c r="B188" s="92"/>
      <c r="C188" s="92"/>
      <c r="D188" s="92"/>
      <c r="E188" s="92"/>
      <c r="F188" s="92"/>
      <c r="G188" s="94"/>
      <c r="H188" s="94"/>
      <c r="I188" s="94"/>
      <c r="J188" s="39"/>
      <c r="K188" s="63"/>
      <c r="L188" s="39"/>
      <c r="M188" s="39"/>
      <c r="N188" s="39"/>
      <c r="O188" s="39"/>
      <c r="P188" s="39"/>
      <c r="Q188" s="39"/>
      <c r="R188" s="39"/>
      <c r="S188" s="39"/>
      <c r="T188" s="39"/>
      <c r="U188" s="39"/>
      <c r="V188" s="39"/>
      <c r="W188" s="39"/>
      <c r="X188" s="39"/>
      <c r="Y188" s="39"/>
    </row>
    <row r="189" spans="1:25" ht="15.75" customHeight="1">
      <c r="A189" s="91"/>
      <c r="B189" s="92"/>
      <c r="C189" s="92"/>
      <c r="D189" s="92"/>
      <c r="E189" s="92"/>
      <c r="F189" s="92"/>
      <c r="G189" s="94"/>
      <c r="H189" s="94"/>
      <c r="I189" s="94"/>
      <c r="J189" s="39"/>
      <c r="K189" s="63"/>
      <c r="L189" s="39"/>
      <c r="M189" s="39"/>
      <c r="N189" s="39"/>
      <c r="O189" s="39"/>
      <c r="P189" s="39"/>
      <c r="Q189" s="39"/>
      <c r="R189" s="39"/>
      <c r="S189" s="39"/>
      <c r="T189" s="39"/>
      <c r="U189" s="39"/>
      <c r="V189" s="39"/>
      <c r="W189" s="39"/>
      <c r="X189" s="39"/>
      <c r="Y189" s="39"/>
    </row>
    <row r="190" spans="1:25" ht="15.75" customHeight="1">
      <c r="A190" s="91"/>
      <c r="B190" s="92"/>
      <c r="C190" s="92"/>
      <c r="D190" s="92"/>
      <c r="E190" s="92"/>
      <c r="F190" s="92"/>
      <c r="G190" s="94"/>
      <c r="H190" s="94"/>
      <c r="I190" s="94"/>
      <c r="J190" s="39"/>
      <c r="K190" s="63"/>
      <c r="L190" s="39"/>
      <c r="M190" s="39"/>
      <c r="N190" s="39"/>
      <c r="O190" s="39"/>
      <c r="P190" s="39"/>
      <c r="Q190" s="39"/>
      <c r="R190" s="39"/>
      <c r="S190" s="39"/>
      <c r="T190" s="39"/>
      <c r="U190" s="39"/>
      <c r="V190" s="39"/>
      <c r="W190" s="39"/>
      <c r="X190" s="39"/>
      <c r="Y190" s="39"/>
    </row>
    <row r="191" spans="1:25" ht="15.75" customHeight="1">
      <c r="A191" s="91"/>
      <c r="B191" s="92"/>
      <c r="C191" s="92"/>
      <c r="D191" s="92"/>
      <c r="E191" s="92"/>
      <c r="F191" s="92"/>
      <c r="G191" s="94"/>
      <c r="H191" s="94"/>
      <c r="I191" s="94"/>
      <c r="J191" s="39"/>
      <c r="K191" s="63"/>
      <c r="L191" s="39"/>
      <c r="M191" s="39"/>
      <c r="N191" s="39"/>
      <c r="O191" s="39"/>
      <c r="P191" s="39"/>
      <c r="Q191" s="39"/>
      <c r="R191" s="39"/>
      <c r="S191" s="39"/>
      <c r="T191" s="39"/>
      <c r="U191" s="39"/>
      <c r="V191" s="39"/>
      <c r="W191" s="39"/>
      <c r="X191" s="39"/>
      <c r="Y191" s="39"/>
    </row>
    <row r="192" spans="1:25" ht="15.75" customHeight="1">
      <c r="A192" s="91"/>
      <c r="B192" s="92"/>
      <c r="C192" s="92"/>
      <c r="D192" s="92"/>
      <c r="E192" s="92"/>
      <c r="F192" s="92"/>
      <c r="G192" s="94"/>
      <c r="H192" s="94"/>
      <c r="I192" s="94"/>
      <c r="J192" s="39"/>
      <c r="K192" s="63"/>
      <c r="L192" s="39"/>
      <c r="M192" s="39"/>
      <c r="N192" s="39"/>
      <c r="O192" s="39"/>
      <c r="P192" s="39"/>
      <c r="Q192" s="39"/>
      <c r="R192" s="39"/>
      <c r="S192" s="39"/>
      <c r="T192" s="39"/>
      <c r="U192" s="39"/>
      <c r="V192" s="39"/>
      <c r="W192" s="39"/>
      <c r="X192" s="39"/>
      <c r="Y192" s="39"/>
    </row>
    <row r="193" spans="1:25" ht="15.75" customHeight="1">
      <c r="A193" s="91"/>
      <c r="B193" s="92"/>
      <c r="C193" s="92"/>
      <c r="D193" s="92"/>
      <c r="E193" s="92"/>
      <c r="F193" s="92"/>
      <c r="G193" s="94"/>
      <c r="H193" s="94"/>
      <c r="I193" s="94"/>
      <c r="J193" s="39"/>
      <c r="K193" s="63"/>
      <c r="L193" s="39"/>
      <c r="M193" s="39"/>
      <c r="N193" s="39"/>
      <c r="O193" s="39"/>
      <c r="P193" s="39"/>
      <c r="Q193" s="39"/>
      <c r="R193" s="39"/>
      <c r="S193" s="39"/>
      <c r="T193" s="39"/>
      <c r="U193" s="39"/>
      <c r="V193" s="39"/>
      <c r="W193" s="39"/>
      <c r="X193" s="39"/>
      <c r="Y193" s="39"/>
    </row>
    <row r="194" spans="1:25" ht="15.75" customHeight="1">
      <c r="A194" s="91"/>
      <c r="B194" s="92"/>
      <c r="C194" s="92"/>
      <c r="D194" s="92"/>
      <c r="E194" s="92"/>
      <c r="F194" s="92"/>
      <c r="G194" s="94"/>
      <c r="H194" s="94"/>
      <c r="I194" s="94"/>
      <c r="J194" s="39"/>
      <c r="K194" s="63"/>
      <c r="L194" s="39"/>
      <c r="M194" s="39"/>
      <c r="N194" s="39"/>
      <c r="O194" s="39"/>
      <c r="P194" s="39"/>
      <c r="Q194" s="39"/>
      <c r="R194" s="39"/>
      <c r="S194" s="39"/>
      <c r="T194" s="39"/>
      <c r="U194" s="39"/>
      <c r="V194" s="39"/>
      <c r="W194" s="39"/>
      <c r="X194" s="39"/>
      <c r="Y194" s="39"/>
    </row>
    <row r="195" spans="1:25" ht="15.75" customHeight="1">
      <c r="A195" s="91"/>
      <c r="B195" s="92"/>
      <c r="C195" s="92"/>
      <c r="D195" s="92"/>
      <c r="E195" s="92"/>
      <c r="F195" s="92"/>
      <c r="G195" s="94"/>
      <c r="H195" s="94"/>
      <c r="I195" s="94"/>
      <c r="J195" s="39"/>
      <c r="K195" s="63"/>
      <c r="L195" s="39"/>
      <c r="M195" s="39"/>
      <c r="N195" s="39"/>
      <c r="O195" s="39"/>
      <c r="P195" s="39"/>
      <c r="Q195" s="39"/>
      <c r="R195" s="39"/>
      <c r="S195" s="39"/>
      <c r="T195" s="39"/>
      <c r="U195" s="39"/>
      <c r="V195" s="39"/>
      <c r="W195" s="39"/>
      <c r="X195" s="39"/>
      <c r="Y195" s="39"/>
    </row>
    <row r="196" spans="1:25" ht="15.75" customHeight="1">
      <c r="A196" s="91"/>
      <c r="B196" s="92"/>
      <c r="C196" s="92"/>
      <c r="D196" s="92"/>
      <c r="E196" s="92"/>
      <c r="F196" s="92"/>
      <c r="G196" s="94"/>
      <c r="H196" s="94"/>
      <c r="I196" s="94"/>
      <c r="J196" s="39"/>
      <c r="K196" s="63"/>
      <c r="L196" s="39"/>
      <c r="M196" s="39"/>
      <c r="N196" s="39"/>
      <c r="O196" s="39"/>
      <c r="P196" s="39"/>
      <c r="Q196" s="39"/>
      <c r="R196" s="39"/>
      <c r="S196" s="39"/>
      <c r="T196" s="39"/>
      <c r="U196" s="39"/>
      <c r="V196" s="39"/>
      <c r="W196" s="39"/>
      <c r="X196" s="39"/>
      <c r="Y196" s="39"/>
    </row>
    <row r="197" spans="1:25" ht="15.75" customHeight="1">
      <c r="A197" s="91"/>
      <c r="B197" s="92"/>
      <c r="C197" s="92"/>
      <c r="D197" s="92"/>
      <c r="E197" s="92"/>
      <c r="F197" s="92"/>
      <c r="G197" s="94"/>
      <c r="H197" s="94"/>
      <c r="I197" s="94"/>
      <c r="J197" s="39"/>
      <c r="K197" s="63"/>
      <c r="L197" s="39"/>
      <c r="M197" s="39"/>
      <c r="N197" s="39"/>
      <c r="O197" s="39"/>
      <c r="P197" s="39"/>
      <c r="Q197" s="39"/>
      <c r="R197" s="39"/>
      <c r="S197" s="39"/>
      <c r="T197" s="39"/>
      <c r="U197" s="39"/>
      <c r="V197" s="39"/>
      <c r="W197" s="39"/>
      <c r="X197" s="39"/>
      <c r="Y197" s="39"/>
    </row>
    <row r="198" spans="1:25" ht="15.75" customHeight="1">
      <c r="A198" s="91"/>
      <c r="B198" s="92"/>
      <c r="C198" s="92"/>
      <c r="D198" s="92"/>
      <c r="E198" s="92"/>
      <c r="F198" s="92"/>
      <c r="G198" s="94"/>
      <c r="H198" s="94"/>
      <c r="I198" s="94"/>
      <c r="J198" s="39"/>
      <c r="K198" s="63"/>
      <c r="L198" s="39"/>
      <c r="M198" s="39"/>
      <c r="N198" s="39"/>
      <c r="O198" s="39"/>
      <c r="P198" s="39"/>
      <c r="Q198" s="39"/>
      <c r="R198" s="39"/>
      <c r="S198" s="39"/>
      <c r="T198" s="39"/>
      <c r="U198" s="39"/>
      <c r="V198" s="39"/>
      <c r="W198" s="39"/>
      <c r="X198" s="39"/>
      <c r="Y198" s="39"/>
    </row>
    <row r="199" spans="1:25" ht="15.75" customHeight="1">
      <c r="A199" s="91"/>
      <c r="B199" s="92"/>
      <c r="C199" s="92"/>
      <c r="D199" s="92"/>
      <c r="E199" s="92"/>
      <c r="F199" s="92"/>
      <c r="G199" s="94"/>
      <c r="H199" s="94"/>
      <c r="I199" s="94"/>
      <c r="J199" s="39"/>
      <c r="K199" s="63"/>
      <c r="L199" s="39"/>
      <c r="M199" s="39"/>
      <c r="N199" s="39"/>
      <c r="O199" s="39"/>
      <c r="P199" s="39"/>
      <c r="Q199" s="39"/>
      <c r="R199" s="39"/>
      <c r="S199" s="39"/>
      <c r="T199" s="39"/>
      <c r="U199" s="39"/>
      <c r="V199" s="39"/>
      <c r="W199" s="39"/>
      <c r="X199" s="39"/>
      <c r="Y199" s="39"/>
    </row>
    <row r="200" spans="1:25" ht="15.75" customHeight="1">
      <c r="A200" s="91"/>
      <c r="B200" s="92"/>
      <c r="C200" s="92"/>
      <c r="D200" s="92"/>
      <c r="E200" s="92"/>
      <c r="F200" s="92"/>
      <c r="G200" s="94"/>
      <c r="H200" s="94"/>
      <c r="I200" s="94"/>
      <c r="J200" s="39"/>
      <c r="K200" s="63"/>
      <c r="L200" s="39"/>
      <c r="M200" s="39"/>
      <c r="N200" s="39"/>
      <c r="O200" s="39"/>
      <c r="P200" s="39"/>
      <c r="Q200" s="39"/>
      <c r="R200" s="39"/>
      <c r="S200" s="39"/>
      <c r="T200" s="39"/>
      <c r="U200" s="39"/>
      <c r="V200" s="39"/>
      <c r="W200" s="39"/>
      <c r="X200" s="39"/>
      <c r="Y200" s="39"/>
    </row>
    <row r="201" spans="1:25" ht="15.75" customHeight="1">
      <c r="A201" s="91"/>
      <c r="B201" s="92"/>
      <c r="C201" s="92"/>
      <c r="D201" s="92"/>
      <c r="E201" s="92"/>
      <c r="F201" s="92"/>
      <c r="G201" s="94"/>
      <c r="H201" s="94"/>
      <c r="I201" s="94"/>
      <c r="J201" s="39"/>
      <c r="K201" s="63"/>
      <c r="L201" s="39"/>
      <c r="M201" s="39"/>
      <c r="N201" s="39"/>
      <c r="O201" s="39"/>
      <c r="P201" s="39"/>
      <c r="Q201" s="39"/>
      <c r="R201" s="39"/>
      <c r="S201" s="39"/>
      <c r="T201" s="39"/>
      <c r="U201" s="39"/>
      <c r="V201" s="39"/>
      <c r="W201" s="39"/>
      <c r="X201" s="39"/>
      <c r="Y201" s="39"/>
    </row>
    <row r="202" spans="1:25" ht="15.75" customHeight="1">
      <c r="A202" s="91"/>
      <c r="B202" s="92"/>
      <c r="C202" s="92"/>
      <c r="D202" s="92"/>
      <c r="E202" s="92"/>
      <c r="F202" s="92"/>
      <c r="G202" s="94"/>
      <c r="H202" s="94"/>
      <c r="I202" s="94"/>
      <c r="J202" s="39"/>
      <c r="K202" s="63"/>
      <c r="L202" s="39"/>
      <c r="M202" s="39"/>
      <c r="N202" s="39"/>
      <c r="O202" s="39"/>
      <c r="P202" s="39"/>
      <c r="Q202" s="39"/>
      <c r="R202" s="39"/>
      <c r="S202" s="39"/>
      <c r="T202" s="39"/>
      <c r="U202" s="39"/>
      <c r="V202" s="39"/>
      <c r="W202" s="39"/>
      <c r="X202" s="39"/>
      <c r="Y202" s="39"/>
    </row>
    <row r="203" spans="1:25" ht="15.75" customHeight="1">
      <c r="A203" s="91"/>
      <c r="B203" s="92"/>
      <c r="C203" s="92"/>
      <c r="D203" s="92"/>
      <c r="E203" s="92"/>
      <c r="F203" s="92"/>
      <c r="G203" s="94"/>
      <c r="H203" s="94"/>
      <c r="I203" s="94"/>
      <c r="J203" s="39"/>
      <c r="K203" s="63"/>
      <c r="L203" s="39"/>
      <c r="M203" s="39"/>
      <c r="N203" s="39"/>
      <c r="O203" s="39"/>
      <c r="P203" s="39"/>
      <c r="Q203" s="39"/>
      <c r="R203" s="39"/>
      <c r="S203" s="39"/>
      <c r="T203" s="39"/>
      <c r="U203" s="39"/>
      <c r="V203" s="39"/>
      <c r="W203" s="39"/>
      <c r="X203" s="39"/>
      <c r="Y203" s="39"/>
    </row>
    <row r="204" spans="1:25" ht="15.75" customHeight="1">
      <c r="A204" s="91"/>
      <c r="B204" s="92"/>
      <c r="C204" s="92"/>
      <c r="D204" s="92"/>
      <c r="E204" s="92"/>
      <c r="F204" s="92"/>
      <c r="G204" s="94"/>
      <c r="H204" s="94"/>
      <c r="I204" s="94"/>
      <c r="J204" s="39"/>
      <c r="K204" s="63"/>
      <c r="L204" s="39"/>
      <c r="M204" s="39"/>
      <c r="N204" s="39"/>
      <c r="O204" s="39"/>
      <c r="P204" s="39"/>
      <c r="Q204" s="39"/>
      <c r="R204" s="39"/>
      <c r="S204" s="39"/>
      <c r="T204" s="39"/>
      <c r="U204" s="39"/>
      <c r="V204" s="39"/>
      <c r="W204" s="39"/>
      <c r="X204" s="39"/>
      <c r="Y204" s="39"/>
    </row>
    <row r="205" spans="1:25" ht="15.75" customHeight="1">
      <c r="A205" s="91"/>
      <c r="B205" s="92"/>
      <c r="C205" s="92"/>
      <c r="D205" s="92"/>
      <c r="E205" s="92"/>
      <c r="F205" s="92"/>
      <c r="G205" s="94"/>
      <c r="H205" s="94"/>
      <c r="I205" s="94"/>
      <c r="J205" s="39"/>
      <c r="K205" s="63"/>
      <c r="L205" s="39"/>
      <c r="M205" s="39"/>
      <c r="N205" s="39"/>
      <c r="O205" s="39"/>
      <c r="P205" s="39"/>
      <c r="Q205" s="39"/>
      <c r="R205" s="39"/>
      <c r="S205" s="39"/>
      <c r="T205" s="39"/>
      <c r="U205" s="39"/>
      <c r="V205" s="39"/>
      <c r="W205" s="39"/>
      <c r="X205" s="39"/>
      <c r="Y205" s="39"/>
    </row>
    <row r="206" spans="1:25" ht="15.75" customHeight="1">
      <c r="A206" s="91"/>
      <c r="B206" s="92"/>
      <c r="C206" s="92"/>
      <c r="D206" s="92"/>
      <c r="E206" s="92"/>
      <c r="F206" s="92"/>
      <c r="G206" s="94"/>
      <c r="H206" s="94"/>
      <c r="I206" s="94"/>
      <c r="J206" s="39"/>
      <c r="K206" s="63"/>
      <c r="L206" s="39"/>
      <c r="M206" s="39"/>
      <c r="N206" s="39"/>
      <c r="O206" s="39"/>
      <c r="P206" s="39"/>
      <c r="Q206" s="39"/>
      <c r="R206" s="39"/>
      <c r="S206" s="39"/>
      <c r="T206" s="39"/>
      <c r="U206" s="39"/>
      <c r="V206" s="39"/>
      <c r="W206" s="39"/>
      <c r="X206" s="39"/>
      <c r="Y206" s="39"/>
    </row>
    <row r="207" spans="1:25" ht="15.75" customHeight="1">
      <c r="A207" s="91"/>
      <c r="B207" s="92"/>
      <c r="C207" s="92"/>
      <c r="D207" s="92"/>
      <c r="E207" s="92"/>
      <c r="F207" s="92"/>
      <c r="G207" s="94"/>
      <c r="H207" s="94"/>
      <c r="I207" s="94"/>
      <c r="J207" s="39"/>
      <c r="K207" s="63"/>
      <c r="L207" s="39"/>
      <c r="M207" s="39"/>
      <c r="N207" s="39"/>
      <c r="O207" s="39"/>
      <c r="P207" s="39"/>
      <c r="Q207" s="39"/>
      <c r="R207" s="39"/>
      <c r="S207" s="39"/>
      <c r="T207" s="39"/>
      <c r="U207" s="39"/>
      <c r="V207" s="39"/>
      <c r="W207" s="39"/>
      <c r="X207" s="39"/>
      <c r="Y207" s="39"/>
    </row>
    <row r="208" spans="1:25" ht="15.75" customHeight="1">
      <c r="A208" s="91"/>
      <c r="B208" s="92"/>
      <c r="C208" s="92"/>
      <c r="D208" s="92"/>
      <c r="E208" s="92"/>
      <c r="F208" s="92"/>
      <c r="G208" s="94"/>
      <c r="H208" s="94"/>
      <c r="I208" s="94"/>
      <c r="J208" s="39"/>
      <c r="K208" s="63"/>
      <c r="L208" s="39"/>
      <c r="M208" s="39"/>
      <c r="N208" s="39"/>
      <c r="O208" s="39"/>
      <c r="P208" s="39"/>
      <c r="Q208" s="39"/>
      <c r="R208" s="39"/>
      <c r="S208" s="39"/>
      <c r="T208" s="39"/>
      <c r="U208" s="39"/>
      <c r="V208" s="39"/>
      <c r="W208" s="39"/>
      <c r="X208" s="39"/>
      <c r="Y208" s="39"/>
    </row>
    <row r="209" spans="1:25" ht="15.75" customHeight="1">
      <c r="A209" s="91"/>
      <c r="B209" s="92"/>
      <c r="C209" s="92"/>
      <c r="D209" s="92"/>
      <c r="E209" s="92"/>
      <c r="F209" s="92"/>
      <c r="G209" s="94"/>
      <c r="H209" s="94"/>
      <c r="I209" s="94"/>
      <c r="J209" s="39"/>
      <c r="K209" s="63"/>
      <c r="L209" s="39"/>
      <c r="M209" s="39"/>
      <c r="N209" s="39"/>
      <c r="O209" s="39"/>
      <c r="P209" s="39"/>
      <c r="Q209" s="39"/>
      <c r="R209" s="39"/>
      <c r="S209" s="39"/>
      <c r="T209" s="39"/>
      <c r="U209" s="39"/>
      <c r="V209" s="39"/>
      <c r="W209" s="39"/>
      <c r="X209" s="39"/>
      <c r="Y209" s="39"/>
    </row>
    <row r="210" spans="1:25" ht="15.75" customHeight="1">
      <c r="A210" s="91"/>
      <c r="B210" s="92"/>
      <c r="C210" s="92"/>
      <c r="D210" s="92"/>
      <c r="E210" s="92"/>
      <c r="F210" s="92"/>
      <c r="G210" s="94"/>
      <c r="H210" s="94"/>
      <c r="I210" s="94"/>
      <c r="J210" s="39"/>
      <c r="K210" s="63"/>
      <c r="L210" s="39"/>
      <c r="M210" s="39"/>
      <c r="N210" s="39"/>
      <c r="O210" s="39"/>
      <c r="P210" s="39"/>
      <c r="Q210" s="39"/>
      <c r="R210" s="39"/>
      <c r="S210" s="39"/>
      <c r="T210" s="39"/>
      <c r="U210" s="39"/>
      <c r="V210" s="39"/>
      <c r="W210" s="39"/>
      <c r="X210" s="39"/>
      <c r="Y210" s="39"/>
    </row>
    <row r="211" spans="1:25" ht="15.75" customHeight="1">
      <c r="A211" s="91"/>
      <c r="B211" s="92"/>
      <c r="C211" s="92"/>
      <c r="D211" s="92"/>
      <c r="E211" s="92"/>
      <c r="F211" s="92"/>
      <c r="G211" s="94"/>
      <c r="H211" s="94"/>
      <c r="I211" s="94"/>
      <c r="J211" s="39"/>
      <c r="K211" s="63"/>
      <c r="L211" s="39"/>
      <c r="M211" s="39"/>
      <c r="N211" s="39"/>
      <c r="O211" s="39"/>
      <c r="P211" s="39"/>
      <c r="Q211" s="39"/>
      <c r="R211" s="39"/>
      <c r="S211" s="39"/>
      <c r="T211" s="39"/>
      <c r="U211" s="39"/>
      <c r="V211" s="39"/>
      <c r="W211" s="39"/>
      <c r="X211" s="39"/>
      <c r="Y211" s="39"/>
    </row>
    <row r="212" spans="1:25" ht="15.75" customHeight="1">
      <c r="A212" s="91"/>
      <c r="B212" s="92"/>
      <c r="C212" s="92"/>
      <c r="D212" s="92"/>
      <c r="E212" s="92"/>
      <c r="F212" s="92"/>
      <c r="G212" s="94"/>
      <c r="H212" s="94"/>
      <c r="I212" s="94"/>
      <c r="J212" s="39"/>
      <c r="K212" s="63"/>
      <c r="L212" s="39"/>
      <c r="M212" s="39"/>
      <c r="N212" s="39"/>
      <c r="O212" s="39"/>
      <c r="P212" s="39"/>
      <c r="Q212" s="39"/>
      <c r="R212" s="39"/>
      <c r="S212" s="39"/>
      <c r="T212" s="39"/>
      <c r="U212" s="39"/>
      <c r="V212" s="39"/>
      <c r="W212" s="39"/>
      <c r="X212" s="39"/>
      <c r="Y212" s="39"/>
    </row>
    <row r="213" spans="1:25" ht="15.75" customHeight="1">
      <c r="A213" s="91"/>
      <c r="B213" s="92"/>
      <c r="C213" s="92"/>
      <c r="D213" s="92"/>
      <c r="E213" s="92"/>
      <c r="F213" s="92"/>
      <c r="G213" s="94"/>
      <c r="H213" s="94"/>
      <c r="I213" s="94"/>
      <c r="J213" s="39"/>
      <c r="K213" s="63"/>
      <c r="L213" s="39"/>
      <c r="M213" s="39"/>
      <c r="N213" s="39"/>
      <c r="O213" s="39"/>
      <c r="P213" s="39"/>
      <c r="Q213" s="39"/>
      <c r="R213" s="39"/>
      <c r="S213" s="39"/>
      <c r="T213" s="39"/>
      <c r="U213" s="39"/>
      <c r="V213" s="39"/>
      <c r="W213" s="39"/>
      <c r="X213" s="39"/>
      <c r="Y213" s="39"/>
    </row>
    <row r="214" spans="1:25" ht="15.75" customHeight="1">
      <c r="A214" s="91"/>
      <c r="B214" s="92"/>
      <c r="C214" s="92"/>
      <c r="D214" s="92"/>
      <c r="E214" s="92"/>
      <c r="F214" s="92"/>
      <c r="G214" s="94"/>
      <c r="H214" s="94"/>
      <c r="I214" s="94"/>
      <c r="J214" s="39"/>
      <c r="K214" s="63"/>
      <c r="L214" s="39"/>
      <c r="M214" s="39"/>
      <c r="N214" s="39"/>
      <c r="O214" s="39"/>
      <c r="P214" s="39"/>
      <c r="Q214" s="39"/>
      <c r="R214" s="39"/>
      <c r="S214" s="39"/>
      <c r="T214" s="39"/>
      <c r="U214" s="39"/>
      <c r="V214" s="39"/>
      <c r="W214" s="39"/>
      <c r="X214" s="39"/>
      <c r="Y214" s="39"/>
    </row>
    <row r="215" spans="1:25" ht="15.75" customHeight="1">
      <c r="A215" s="91"/>
      <c r="B215" s="92"/>
      <c r="C215" s="92"/>
      <c r="D215" s="92"/>
      <c r="E215" s="92"/>
      <c r="F215" s="92"/>
      <c r="G215" s="94"/>
      <c r="H215" s="94"/>
      <c r="I215" s="94"/>
      <c r="J215" s="39"/>
      <c r="K215" s="63"/>
      <c r="L215" s="39"/>
      <c r="M215" s="39"/>
      <c r="N215" s="39"/>
      <c r="O215" s="39"/>
      <c r="P215" s="39"/>
      <c r="Q215" s="39"/>
      <c r="R215" s="39"/>
      <c r="S215" s="39"/>
      <c r="T215" s="39"/>
      <c r="U215" s="39"/>
      <c r="V215" s="39"/>
      <c r="W215" s="39"/>
      <c r="X215" s="39"/>
      <c r="Y215" s="39"/>
    </row>
    <row r="216" spans="1:25" ht="15.75" customHeight="1">
      <c r="A216" s="91"/>
      <c r="B216" s="92"/>
      <c r="C216" s="92"/>
      <c r="D216" s="92"/>
      <c r="E216" s="92"/>
      <c r="F216" s="92"/>
      <c r="G216" s="94"/>
      <c r="H216" s="94"/>
      <c r="I216" s="94"/>
      <c r="J216" s="39"/>
      <c r="K216" s="63"/>
      <c r="L216" s="39"/>
      <c r="M216" s="39"/>
      <c r="N216" s="39"/>
      <c r="O216" s="39"/>
      <c r="P216" s="39"/>
      <c r="Q216" s="39"/>
      <c r="R216" s="39"/>
      <c r="S216" s="39"/>
      <c r="T216" s="39"/>
      <c r="U216" s="39"/>
      <c r="V216" s="39"/>
      <c r="W216" s="39"/>
      <c r="X216" s="39"/>
      <c r="Y216" s="39"/>
    </row>
    <row r="217" spans="1:25" ht="15.75" customHeight="1">
      <c r="A217" s="91"/>
      <c r="B217" s="92"/>
      <c r="C217" s="92"/>
      <c r="D217" s="92"/>
      <c r="E217" s="92"/>
      <c r="F217" s="92"/>
      <c r="G217" s="94"/>
      <c r="H217" s="94"/>
      <c r="I217" s="94"/>
      <c r="J217" s="39"/>
      <c r="K217" s="63"/>
      <c r="L217" s="39"/>
      <c r="M217" s="39"/>
      <c r="N217" s="39"/>
      <c r="O217" s="39"/>
      <c r="P217" s="39"/>
      <c r="Q217" s="39"/>
      <c r="R217" s="39"/>
      <c r="S217" s="39"/>
      <c r="T217" s="39"/>
      <c r="U217" s="39"/>
      <c r="V217" s="39"/>
      <c r="W217" s="39"/>
      <c r="X217" s="39"/>
      <c r="Y217" s="39"/>
    </row>
    <row r="218" spans="1:25" ht="15.75" customHeight="1">
      <c r="A218" s="91"/>
      <c r="B218" s="92"/>
      <c r="C218" s="92"/>
      <c r="D218" s="92"/>
      <c r="E218" s="92"/>
      <c r="F218" s="92"/>
      <c r="G218" s="94"/>
      <c r="H218" s="94"/>
      <c r="I218" s="94"/>
      <c r="J218" s="39"/>
      <c r="K218" s="63"/>
      <c r="L218" s="39"/>
      <c r="M218" s="39"/>
      <c r="N218" s="39"/>
      <c r="O218" s="39"/>
      <c r="P218" s="39"/>
      <c r="Q218" s="39"/>
      <c r="R218" s="39"/>
      <c r="S218" s="39"/>
      <c r="T218" s="39"/>
      <c r="U218" s="39"/>
      <c r="V218" s="39"/>
      <c r="W218" s="39"/>
      <c r="X218" s="39"/>
      <c r="Y218" s="39"/>
    </row>
    <row r="219" spans="1:25" ht="15.75" customHeight="1">
      <c r="A219" s="91"/>
      <c r="B219" s="92"/>
      <c r="C219" s="92"/>
      <c r="D219" s="92"/>
      <c r="E219" s="92"/>
      <c r="F219" s="92"/>
      <c r="G219" s="94"/>
      <c r="H219" s="94"/>
      <c r="I219" s="94"/>
      <c r="J219" s="39"/>
      <c r="K219" s="63"/>
      <c r="L219" s="39"/>
      <c r="M219" s="39"/>
      <c r="N219" s="39"/>
      <c r="O219" s="39"/>
      <c r="P219" s="39"/>
      <c r="Q219" s="39"/>
      <c r="R219" s="39"/>
      <c r="S219" s="39"/>
      <c r="T219" s="39"/>
      <c r="U219" s="39"/>
      <c r="V219" s="39"/>
      <c r="W219" s="39"/>
      <c r="X219" s="39"/>
      <c r="Y219" s="39"/>
    </row>
    <row r="220" spans="1:25" ht="15.75" customHeight="1">
      <c r="A220" s="91"/>
      <c r="B220" s="92"/>
      <c r="C220" s="92"/>
      <c r="D220" s="92"/>
      <c r="E220" s="92"/>
      <c r="F220" s="92"/>
      <c r="G220" s="94"/>
      <c r="H220" s="94"/>
      <c r="I220" s="94"/>
      <c r="J220" s="39"/>
      <c r="K220" s="63"/>
      <c r="L220" s="39"/>
      <c r="M220" s="39"/>
      <c r="N220" s="39"/>
      <c r="O220" s="39"/>
      <c r="P220" s="39"/>
      <c r="Q220" s="39"/>
      <c r="R220" s="39"/>
      <c r="S220" s="39"/>
      <c r="T220" s="39"/>
      <c r="U220" s="39"/>
      <c r="V220" s="39"/>
      <c r="W220" s="39"/>
      <c r="X220" s="39"/>
      <c r="Y220" s="39"/>
    </row>
    <row r="221" spans="1:25" ht="15.75" customHeight="1">
      <c r="A221" s="91"/>
      <c r="B221" s="92"/>
      <c r="C221" s="92"/>
      <c r="D221" s="92"/>
      <c r="E221" s="92"/>
      <c r="F221" s="92"/>
      <c r="G221" s="94"/>
      <c r="H221" s="94"/>
      <c r="I221" s="94"/>
      <c r="J221" s="39"/>
      <c r="K221" s="63"/>
      <c r="L221" s="39"/>
      <c r="M221" s="39"/>
      <c r="N221" s="39"/>
      <c r="O221" s="39"/>
      <c r="P221" s="39"/>
      <c r="Q221" s="39"/>
      <c r="R221" s="39"/>
      <c r="S221" s="39"/>
      <c r="T221" s="39"/>
      <c r="U221" s="39"/>
      <c r="V221" s="39"/>
      <c r="W221" s="39"/>
      <c r="X221" s="39"/>
      <c r="Y221" s="39"/>
    </row>
    <row r="222" spans="1:25" ht="15.75" customHeight="1">
      <c r="A222" s="91"/>
      <c r="B222" s="92"/>
      <c r="C222" s="92"/>
      <c r="D222" s="92"/>
      <c r="E222" s="92"/>
      <c r="F222" s="92"/>
      <c r="G222" s="94"/>
      <c r="H222" s="94"/>
      <c r="I222" s="94"/>
      <c r="J222" s="39"/>
      <c r="K222" s="63"/>
      <c r="L222" s="39"/>
      <c r="M222" s="39"/>
      <c r="N222" s="39"/>
      <c r="O222" s="39"/>
      <c r="P222" s="39"/>
      <c r="Q222" s="39"/>
      <c r="R222" s="39"/>
      <c r="S222" s="39"/>
      <c r="T222" s="39"/>
      <c r="U222" s="39"/>
      <c r="V222" s="39"/>
      <c r="W222" s="39"/>
      <c r="X222" s="39"/>
      <c r="Y222" s="39"/>
    </row>
    <row r="223" spans="1:25" ht="15.75" customHeight="1">
      <c r="A223" s="91"/>
      <c r="B223" s="92"/>
      <c r="C223" s="92"/>
      <c r="D223" s="92"/>
      <c r="E223" s="92"/>
      <c r="F223" s="92"/>
      <c r="G223" s="94"/>
      <c r="H223" s="94"/>
      <c r="I223" s="94"/>
      <c r="J223" s="39"/>
      <c r="K223" s="63"/>
      <c r="L223" s="39"/>
      <c r="M223" s="39"/>
      <c r="N223" s="39"/>
      <c r="O223" s="39"/>
      <c r="P223" s="39"/>
      <c r="Q223" s="39"/>
      <c r="R223" s="39"/>
      <c r="S223" s="39"/>
      <c r="T223" s="39"/>
      <c r="U223" s="39"/>
      <c r="V223" s="39"/>
      <c r="W223" s="39"/>
      <c r="X223" s="39"/>
      <c r="Y223" s="39"/>
    </row>
    <row r="224" spans="1:25" ht="15.75" customHeight="1">
      <c r="E224" s="97"/>
      <c r="F224" s="97"/>
      <c r="H224" s="97"/>
      <c r="K224" s="98"/>
    </row>
    <row r="225" spans="5:11" ht="15.75" customHeight="1">
      <c r="E225" s="97"/>
      <c r="F225" s="97"/>
      <c r="H225" s="97"/>
      <c r="K225" s="98"/>
    </row>
    <row r="226" spans="5:11" ht="15.75" customHeight="1">
      <c r="E226" s="97"/>
      <c r="F226" s="97"/>
      <c r="H226" s="97"/>
      <c r="K226" s="98"/>
    </row>
    <row r="227" spans="5:11" ht="15.75" customHeight="1">
      <c r="E227" s="97"/>
      <c r="F227" s="97"/>
      <c r="H227" s="97"/>
      <c r="K227" s="98"/>
    </row>
    <row r="228" spans="5:11" ht="15.75" customHeight="1">
      <c r="E228" s="97"/>
      <c r="F228" s="97"/>
      <c r="H228" s="97"/>
      <c r="K228" s="98"/>
    </row>
    <row r="229" spans="5:11" ht="15.75" customHeight="1">
      <c r="E229" s="97"/>
      <c r="F229" s="97"/>
      <c r="H229" s="97"/>
      <c r="K229" s="98"/>
    </row>
    <row r="230" spans="5:11" ht="15.75" customHeight="1">
      <c r="E230" s="97"/>
      <c r="F230" s="97"/>
      <c r="H230" s="97"/>
      <c r="K230" s="98"/>
    </row>
    <row r="231" spans="5:11" ht="15.75" customHeight="1">
      <c r="E231" s="97"/>
      <c r="F231" s="97"/>
      <c r="H231" s="97"/>
      <c r="K231" s="98"/>
    </row>
    <row r="232" spans="5:11" ht="15.75" customHeight="1">
      <c r="E232" s="97"/>
      <c r="F232" s="97"/>
      <c r="H232" s="97"/>
      <c r="K232" s="98"/>
    </row>
    <row r="233" spans="5:11" ht="15.75" customHeight="1">
      <c r="E233" s="97"/>
      <c r="F233" s="97"/>
      <c r="H233" s="97"/>
      <c r="K233" s="98"/>
    </row>
    <row r="234" spans="5:11" ht="15.75" customHeight="1">
      <c r="E234" s="97"/>
      <c r="F234" s="97"/>
      <c r="H234" s="97"/>
      <c r="K234" s="98"/>
    </row>
    <row r="235" spans="5:11" ht="15.75" customHeight="1">
      <c r="E235" s="97"/>
      <c r="F235" s="97"/>
      <c r="H235" s="97"/>
      <c r="K235" s="98"/>
    </row>
    <row r="236" spans="5:11" ht="15.75" customHeight="1">
      <c r="E236" s="97"/>
      <c r="F236" s="97"/>
      <c r="H236" s="97"/>
      <c r="K236" s="98"/>
    </row>
    <row r="237" spans="5:11" ht="15.75" customHeight="1">
      <c r="E237" s="97"/>
      <c r="F237" s="97"/>
      <c r="H237" s="97"/>
      <c r="K237" s="98"/>
    </row>
    <row r="238" spans="5:11" ht="15.75" customHeight="1">
      <c r="E238" s="97"/>
      <c r="F238" s="97"/>
      <c r="H238" s="97"/>
      <c r="K238" s="98"/>
    </row>
    <row r="239" spans="5:11" ht="15.75" customHeight="1">
      <c r="E239" s="97"/>
      <c r="F239" s="97"/>
      <c r="H239" s="97"/>
      <c r="K239" s="98"/>
    </row>
    <row r="240" spans="5:11" ht="15.75" customHeight="1">
      <c r="E240" s="97"/>
      <c r="F240" s="97"/>
      <c r="H240" s="97"/>
      <c r="K240" s="98"/>
    </row>
    <row r="241" spans="5:11" ht="15.75" customHeight="1">
      <c r="E241" s="97"/>
      <c r="F241" s="97"/>
      <c r="H241" s="97"/>
      <c r="K241" s="98"/>
    </row>
    <row r="242" spans="5:11" ht="15.75" customHeight="1">
      <c r="E242" s="97"/>
      <c r="F242" s="97"/>
      <c r="H242" s="97"/>
      <c r="K242" s="98"/>
    </row>
    <row r="243" spans="5:11" ht="15.75" customHeight="1">
      <c r="E243" s="97"/>
      <c r="F243" s="97"/>
      <c r="H243" s="97"/>
      <c r="K243" s="98"/>
    </row>
    <row r="244" spans="5:11" ht="15.75" customHeight="1">
      <c r="E244" s="97"/>
      <c r="F244" s="97"/>
      <c r="H244" s="97"/>
      <c r="K244" s="98"/>
    </row>
    <row r="245" spans="5:11" ht="15.75" customHeight="1">
      <c r="E245" s="97"/>
      <c r="F245" s="97"/>
      <c r="H245" s="97"/>
      <c r="K245" s="98"/>
    </row>
    <row r="246" spans="5:11" ht="15.75" customHeight="1">
      <c r="E246" s="97"/>
      <c r="F246" s="97"/>
      <c r="H246" s="97"/>
      <c r="K246" s="98"/>
    </row>
    <row r="247" spans="5:11" ht="15.75" customHeight="1">
      <c r="E247" s="97"/>
      <c r="F247" s="97"/>
      <c r="H247" s="97"/>
      <c r="K247" s="98"/>
    </row>
    <row r="248" spans="5:11" ht="15.75" customHeight="1">
      <c r="E248" s="97"/>
      <c r="F248" s="97"/>
      <c r="H248" s="97"/>
      <c r="K248" s="98"/>
    </row>
    <row r="249" spans="5:11" ht="15.75" customHeight="1">
      <c r="E249" s="97"/>
      <c r="F249" s="97"/>
      <c r="H249" s="97"/>
      <c r="K249" s="98"/>
    </row>
    <row r="250" spans="5:11" ht="15.75" customHeight="1">
      <c r="E250" s="97"/>
      <c r="F250" s="97"/>
      <c r="H250" s="97"/>
      <c r="K250" s="98"/>
    </row>
    <row r="251" spans="5:11" ht="15.75" customHeight="1">
      <c r="E251" s="97"/>
      <c r="F251" s="97"/>
      <c r="H251" s="97"/>
      <c r="K251" s="98"/>
    </row>
    <row r="252" spans="5:11" ht="15.75" customHeight="1">
      <c r="E252" s="97"/>
      <c r="F252" s="97"/>
      <c r="H252" s="97"/>
      <c r="K252" s="98"/>
    </row>
    <row r="253" spans="5:11" ht="15.75" customHeight="1">
      <c r="E253" s="97"/>
      <c r="F253" s="97"/>
      <c r="H253" s="97"/>
      <c r="K253" s="98"/>
    </row>
    <row r="254" spans="5:11" ht="15.75" customHeight="1">
      <c r="E254" s="97"/>
      <c r="F254" s="97"/>
      <c r="H254" s="97"/>
      <c r="K254" s="98"/>
    </row>
    <row r="255" spans="5:11" ht="15.75" customHeight="1">
      <c r="E255" s="97"/>
      <c r="F255" s="97"/>
      <c r="H255" s="97"/>
      <c r="K255" s="98"/>
    </row>
    <row r="256" spans="5:11" ht="15.75" customHeight="1">
      <c r="E256" s="97"/>
      <c r="F256" s="97"/>
      <c r="H256" s="97"/>
      <c r="K256" s="98"/>
    </row>
    <row r="257" spans="5:11" ht="15.75" customHeight="1">
      <c r="E257" s="97"/>
      <c r="F257" s="97"/>
      <c r="H257" s="97"/>
      <c r="K257" s="98"/>
    </row>
    <row r="258" spans="5:11" ht="15.75" customHeight="1">
      <c r="E258" s="97"/>
      <c r="F258" s="97"/>
      <c r="H258" s="97"/>
      <c r="K258" s="98"/>
    </row>
    <row r="259" spans="5:11" ht="15.75" customHeight="1">
      <c r="E259" s="97"/>
      <c r="F259" s="97"/>
      <c r="H259" s="97"/>
      <c r="K259" s="98"/>
    </row>
    <row r="260" spans="5:11" ht="15.75" customHeight="1">
      <c r="E260" s="97"/>
      <c r="F260" s="97"/>
      <c r="H260" s="97"/>
      <c r="K260" s="98"/>
    </row>
    <row r="261" spans="5:11" ht="15.75" customHeight="1">
      <c r="E261" s="97"/>
      <c r="F261" s="97"/>
      <c r="H261" s="97"/>
      <c r="K261" s="98"/>
    </row>
    <row r="262" spans="5:11" ht="15.75" customHeight="1">
      <c r="E262" s="97"/>
      <c r="F262" s="97"/>
      <c r="H262" s="97"/>
      <c r="K262" s="98"/>
    </row>
    <row r="263" spans="5:11" ht="15.75" customHeight="1">
      <c r="E263" s="97"/>
      <c r="F263" s="97"/>
      <c r="H263" s="97"/>
      <c r="K263" s="98"/>
    </row>
    <row r="264" spans="5:11" ht="15.75" customHeight="1">
      <c r="E264" s="97"/>
      <c r="F264" s="97"/>
      <c r="H264" s="97"/>
      <c r="K264" s="98"/>
    </row>
    <row r="265" spans="5:11" ht="15.75" customHeight="1">
      <c r="E265" s="97"/>
      <c r="F265" s="97"/>
      <c r="H265" s="97"/>
      <c r="K265" s="98"/>
    </row>
    <row r="266" spans="5:11" ht="15.75" customHeight="1">
      <c r="E266" s="97"/>
      <c r="F266" s="97"/>
      <c r="H266" s="97"/>
      <c r="K266" s="98"/>
    </row>
    <row r="267" spans="5:11" ht="15.75" customHeight="1">
      <c r="E267" s="97"/>
      <c r="F267" s="97"/>
      <c r="H267" s="97"/>
      <c r="K267" s="98"/>
    </row>
    <row r="268" spans="5:11" ht="15.75" customHeight="1">
      <c r="E268" s="97"/>
      <c r="F268" s="97"/>
      <c r="H268" s="97"/>
      <c r="K268" s="98"/>
    </row>
    <row r="269" spans="5:11" ht="15.75" customHeight="1">
      <c r="E269" s="97"/>
      <c r="F269" s="97"/>
      <c r="H269" s="97"/>
      <c r="K269" s="98"/>
    </row>
    <row r="270" spans="5:11" ht="15.75" customHeight="1">
      <c r="E270" s="97"/>
      <c r="F270" s="97"/>
      <c r="H270" s="97"/>
      <c r="K270" s="98"/>
    </row>
    <row r="271" spans="5:11" ht="15.75" customHeight="1">
      <c r="E271" s="97"/>
      <c r="F271" s="97"/>
      <c r="H271" s="97"/>
      <c r="K271" s="98"/>
    </row>
    <row r="272" spans="5:11" ht="15.75" customHeight="1">
      <c r="E272" s="97"/>
      <c r="F272" s="97"/>
      <c r="H272" s="97"/>
      <c r="K272" s="98"/>
    </row>
    <row r="273" spans="5:11" ht="15.75" customHeight="1">
      <c r="E273" s="97"/>
      <c r="F273" s="97"/>
      <c r="H273" s="97"/>
      <c r="K273" s="98"/>
    </row>
    <row r="274" spans="5:11" ht="15.75" customHeight="1">
      <c r="E274" s="97"/>
      <c r="F274" s="97"/>
      <c r="H274" s="97"/>
      <c r="K274" s="98"/>
    </row>
    <row r="275" spans="5:11" ht="15.75" customHeight="1">
      <c r="E275" s="97"/>
      <c r="F275" s="97"/>
      <c r="H275" s="97"/>
      <c r="K275" s="98"/>
    </row>
    <row r="276" spans="5:11" ht="15.75" customHeight="1">
      <c r="E276" s="97"/>
      <c r="F276" s="97"/>
      <c r="H276" s="97"/>
      <c r="K276" s="98"/>
    </row>
    <row r="277" spans="5:11" ht="15.75" customHeight="1">
      <c r="E277" s="97"/>
      <c r="F277" s="97"/>
      <c r="H277" s="97"/>
      <c r="K277" s="98"/>
    </row>
    <row r="278" spans="5:11" ht="15.75" customHeight="1">
      <c r="E278" s="97"/>
      <c r="F278" s="97"/>
      <c r="H278" s="97"/>
      <c r="K278" s="98"/>
    </row>
    <row r="279" spans="5:11" ht="15.75" customHeight="1">
      <c r="E279" s="97"/>
      <c r="F279" s="97"/>
      <c r="H279" s="97"/>
      <c r="K279" s="98"/>
    </row>
    <row r="280" spans="5:11" ht="15.75" customHeight="1">
      <c r="E280" s="97"/>
      <c r="F280" s="97"/>
      <c r="H280" s="97"/>
      <c r="K280" s="98"/>
    </row>
    <row r="281" spans="5:11" ht="15.75" customHeight="1">
      <c r="E281" s="97"/>
      <c r="F281" s="97"/>
      <c r="H281" s="97"/>
      <c r="K281" s="98"/>
    </row>
    <row r="282" spans="5:11" ht="15.75" customHeight="1">
      <c r="E282" s="97"/>
      <c r="F282" s="97"/>
      <c r="H282" s="97"/>
      <c r="K282" s="98"/>
    </row>
    <row r="283" spans="5:11" ht="15.75" customHeight="1">
      <c r="E283" s="97"/>
      <c r="F283" s="97"/>
      <c r="H283" s="97"/>
      <c r="K283" s="98"/>
    </row>
    <row r="284" spans="5:11" ht="15.75" customHeight="1">
      <c r="E284" s="97"/>
      <c r="F284" s="97"/>
      <c r="H284" s="97"/>
      <c r="K284" s="98"/>
    </row>
    <row r="285" spans="5:11" ht="15.75" customHeight="1">
      <c r="E285" s="97"/>
      <c r="F285" s="97"/>
      <c r="H285" s="97"/>
      <c r="K285" s="98"/>
    </row>
    <row r="286" spans="5:11" ht="15.75" customHeight="1">
      <c r="E286" s="97"/>
      <c r="F286" s="97"/>
      <c r="H286" s="97"/>
      <c r="K286" s="98"/>
    </row>
    <row r="287" spans="5:11" ht="15.75" customHeight="1">
      <c r="E287" s="97"/>
      <c r="F287" s="97"/>
      <c r="H287" s="97"/>
      <c r="K287" s="98"/>
    </row>
    <row r="288" spans="5:11" ht="15.75" customHeight="1">
      <c r="E288" s="97"/>
      <c r="F288" s="97"/>
      <c r="H288" s="97"/>
      <c r="K288" s="98"/>
    </row>
    <row r="289" spans="5:11" ht="15.75" customHeight="1">
      <c r="E289" s="97"/>
      <c r="F289" s="97"/>
      <c r="H289" s="97"/>
      <c r="K289" s="98"/>
    </row>
    <row r="290" spans="5:11" ht="15.75" customHeight="1">
      <c r="E290" s="97"/>
      <c r="F290" s="97"/>
      <c r="H290" s="97"/>
      <c r="K290" s="98"/>
    </row>
    <row r="291" spans="5:11" ht="15.75" customHeight="1">
      <c r="E291" s="97"/>
      <c r="F291" s="97"/>
      <c r="H291" s="97"/>
      <c r="K291" s="98"/>
    </row>
    <row r="292" spans="5:11" ht="15.75" customHeight="1">
      <c r="E292" s="97"/>
      <c r="F292" s="97"/>
      <c r="H292" s="97"/>
      <c r="K292" s="98"/>
    </row>
    <row r="293" spans="5:11" ht="15.75" customHeight="1">
      <c r="E293" s="97"/>
      <c r="F293" s="97"/>
      <c r="H293" s="97"/>
      <c r="K293" s="98"/>
    </row>
    <row r="294" spans="5:11" ht="15.75" customHeight="1">
      <c r="E294" s="97"/>
      <c r="F294" s="97"/>
      <c r="H294" s="97"/>
      <c r="K294" s="98"/>
    </row>
    <row r="295" spans="5:11" ht="15.75" customHeight="1">
      <c r="E295" s="97"/>
      <c r="F295" s="97"/>
      <c r="H295" s="97"/>
      <c r="K295" s="98"/>
    </row>
    <row r="296" spans="5:11" ht="15.75" customHeight="1">
      <c r="E296" s="97"/>
      <c r="F296" s="97"/>
      <c r="H296" s="97"/>
      <c r="K296" s="98"/>
    </row>
    <row r="297" spans="5:11" ht="15.75" customHeight="1">
      <c r="E297" s="97"/>
      <c r="F297" s="97"/>
      <c r="H297" s="97"/>
      <c r="K297" s="98"/>
    </row>
    <row r="298" spans="5:11" ht="15.75" customHeight="1">
      <c r="E298" s="97"/>
      <c r="F298" s="97"/>
      <c r="H298" s="97"/>
      <c r="K298" s="98"/>
    </row>
    <row r="299" spans="5:11" ht="15.75" customHeight="1">
      <c r="E299" s="97"/>
      <c r="F299" s="97"/>
      <c r="H299" s="97"/>
      <c r="K299" s="98"/>
    </row>
    <row r="300" spans="5:11" ht="15.75" customHeight="1">
      <c r="E300" s="97"/>
      <c r="F300" s="97"/>
      <c r="H300" s="97"/>
      <c r="K300" s="98"/>
    </row>
    <row r="301" spans="5:11" ht="15.75" customHeight="1">
      <c r="E301" s="97"/>
      <c r="F301" s="97"/>
      <c r="H301" s="97"/>
      <c r="K301" s="98"/>
    </row>
    <row r="302" spans="5:11" ht="15.75" customHeight="1">
      <c r="E302" s="97"/>
      <c r="F302" s="97"/>
      <c r="H302" s="97"/>
      <c r="K302" s="98"/>
    </row>
    <row r="303" spans="5:11" ht="15.75" customHeight="1">
      <c r="E303" s="97"/>
      <c r="F303" s="97"/>
      <c r="H303" s="97"/>
      <c r="K303" s="98"/>
    </row>
    <row r="304" spans="5:11" ht="15.75" customHeight="1">
      <c r="E304" s="97"/>
      <c r="F304" s="97"/>
      <c r="H304" s="97"/>
      <c r="K304" s="98"/>
    </row>
    <row r="305" spans="5:11" ht="15.75" customHeight="1">
      <c r="E305" s="97"/>
      <c r="F305" s="97"/>
      <c r="H305" s="97"/>
      <c r="K305" s="98"/>
    </row>
    <row r="306" spans="5:11" ht="15.75" customHeight="1">
      <c r="E306" s="97"/>
      <c r="F306" s="97"/>
      <c r="H306" s="97"/>
      <c r="K306" s="98"/>
    </row>
    <row r="307" spans="5:11" ht="15.75" customHeight="1">
      <c r="E307" s="97"/>
      <c r="F307" s="97"/>
      <c r="H307" s="97"/>
      <c r="K307" s="98"/>
    </row>
    <row r="308" spans="5:11" ht="15.75" customHeight="1">
      <c r="E308" s="97"/>
      <c r="F308" s="97"/>
      <c r="H308" s="97"/>
      <c r="K308" s="98"/>
    </row>
    <row r="309" spans="5:11" ht="15.75" customHeight="1">
      <c r="E309" s="97"/>
      <c r="F309" s="97"/>
      <c r="H309" s="97"/>
      <c r="K309" s="98"/>
    </row>
    <row r="310" spans="5:11" ht="15.75" customHeight="1">
      <c r="E310" s="97"/>
      <c r="F310" s="97"/>
      <c r="H310" s="97"/>
      <c r="K310" s="98"/>
    </row>
    <row r="311" spans="5:11" ht="15.75" customHeight="1">
      <c r="E311" s="97"/>
      <c r="F311" s="97"/>
      <c r="H311" s="97"/>
      <c r="K311" s="98"/>
    </row>
    <row r="312" spans="5:11" ht="15.75" customHeight="1">
      <c r="E312" s="97"/>
      <c r="F312" s="97"/>
      <c r="H312" s="97"/>
      <c r="K312" s="98"/>
    </row>
    <row r="313" spans="5:11" ht="15.75" customHeight="1">
      <c r="E313" s="97"/>
      <c r="F313" s="97"/>
      <c r="H313" s="97"/>
      <c r="K313" s="98"/>
    </row>
    <row r="314" spans="5:11" ht="15.75" customHeight="1">
      <c r="E314" s="97"/>
      <c r="F314" s="97"/>
      <c r="H314" s="97"/>
      <c r="K314" s="98"/>
    </row>
    <row r="315" spans="5:11" ht="15.75" customHeight="1">
      <c r="E315" s="97"/>
      <c r="F315" s="97"/>
      <c r="H315" s="97"/>
      <c r="K315" s="98"/>
    </row>
    <row r="316" spans="5:11" ht="15.75" customHeight="1">
      <c r="E316" s="97"/>
      <c r="F316" s="97"/>
      <c r="H316" s="97"/>
      <c r="K316" s="98"/>
    </row>
    <row r="317" spans="5:11" ht="15.75" customHeight="1">
      <c r="E317" s="97"/>
      <c r="F317" s="97"/>
      <c r="H317" s="97"/>
      <c r="K317" s="98"/>
    </row>
    <row r="318" spans="5:11" ht="15.75" customHeight="1">
      <c r="E318" s="97"/>
      <c r="F318" s="97"/>
      <c r="H318" s="97"/>
      <c r="K318" s="98"/>
    </row>
    <row r="319" spans="5:11" ht="15.75" customHeight="1">
      <c r="E319" s="97"/>
      <c r="F319" s="97"/>
      <c r="H319" s="97"/>
      <c r="K319" s="98"/>
    </row>
    <row r="320" spans="5:11" ht="15.75" customHeight="1">
      <c r="E320" s="97"/>
      <c r="F320" s="97"/>
      <c r="H320" s="97"/>
      <c r="K320" s="98"/>
    </row>
    <row r="321" spans="5:11" ht="15.75" customHeight="1">
      <c r="E321" s="97"/>
      <c r="F321" s="97"/>
      <c r="H321" s="97"/>
      <c r="K321" s="98"/>
    </row>
    <row r="322" spans="5:11" ht="15.75" customHeight="1">
      <c r="E322" s="97"/>
      <c r="F322" s="97"/>
      <c r="H322" s="97"/>
      <c r="K322" s="98"/>
    </row>
    <row r="323" spans="5:11" ht="15.75" customHeight="1">
      <c r="E323" s="97"/>
      <c r="F323" s="97"/>
      <c r="H323" s="97"/>
      <c r="K323" s="98"/>
    </row>
    <row r="324" spans="5:11" ht="15.75" customHeight="1">
      <c r="E324" s="97"/>
      <c r="F324" s="97"/>
      <c r="H324" s="97"/>
      <c r="K324" s="98"/>
    </row>
    <row r="325" spans="5:11" ht="15.75" customHeight="1">
      <c r="E325" s="97"/>
      <c r="F325" s="97"/>
      <c r="H325" s="97"/>
      <c r="K325" s="98"/>
    </row>
    <row r="326" spans="5:11" ht="15.75" customHeight="1">
      <c r="E326" s="97"/>
      <c r="F326" s="97"/>
      <c r="H326" s="97"/>
      <c r="K326" s="98"/>
    </row>
    <row r="327" spans="5:11" ht="15.75" customHeight="1">
      <c r="E327" s="97"/>
      <c r="F327" s="97"/>
      <c r="H327" s="97"/>
      <c r="K327" s="98"/>
    </row>
    <row r="328" spans="5:11" ht="15.75" customHeight="1">
      <c r="E328" s="97"/>
      <c r="F328" s="97"/>
      <c r="H328" s="97"/>
      <c r="K328" s="98"/>
    </row>
    <row r="329" spans="5:11" ht="15.75" customHeight="1">
      <c r="E329" s="97"/>
      <c r="F329" s="97"/>
      <c r="H329" s="97"/>
      <c r="K329" s="98"/>
    </row>
    <row r="330" spans="5:11" ht="15.75" customHeight="1">
      <c r="E330" s="97"/>
      <c r="F330" s="97"/>
      <c r="H330" s="97"/>
      <c r="K330" s="98"/>
    </row>
    <row r="331" spans="5:11" ht="15.75" customHeight="1">
      <c r="E331" s="97"/>
      <c r="F331" s="97"/>
      <c r="H331" s="97"/>
      <c r="K331" s="98"/>
    </row>
    <row r="332" spans="5:11" ht="15.75" customHeight="1">
      <c r="E332" s="97"/>
      <c r="F332" s="97"/>
      <c r="H332" s="97"/>
      <c r="K332" s="98"/>
    </row>
    <row r="333" spans="5:11" ht="15.75" customHeight="1">
      <c r="E333" s="97"/>
      <c r="F333" s="97"/>
      <c r="H333" s="97"/>
      <c r="K333" s="98"/>
    </row>
    <row r="334" spans="5:11" ht="15.75" customHeight="1">
      <c r="E334" s="97"/>
      <c r="F334" s="97"/>
      <c r="H334" s="97"/>
      <c r="K334" s="98"/>
    </row>
    <row r="335" spans="5:11" ht="15.75" customHeight="1">
      <c r="E335" s="97"/>
      <c r="F335" s="97"/>
      <c r="H335" s="97"/>
      <c r="K335" s="98"/>
    </row>
    <row r="336" spans="5:11" ht="15.75" customHeight="1">
      <c r="E336" s="97"/>
      <c r="F336" s="97"/>
      <c r="H336" s="97"/>
      <c r="K336" s="98"/>
    </row>
    <row r="337" spans="5:11" ht="15.75" customHeight="1">
      <c r="E337" s="97"/>
      <c r="F337" s="97"/>
      <c r="H337" s="97"/>
      <c r="K337" s="98"/>
    </row>
    <row r="338" spans="5:11" ht="15.75" customHeight="1">
      <c r="E338" s="97"/>
      <c r="F338" s="97"/>
      <c r="H338" s="97"/>
      <c r="K338" s="98"/>
    </row>
    <row r="339" spans="5:11" ht="15.75" customHeight="1">
      <c r="E339" s="97"/>
      <c r="F339" s="97"/>
      <c r="H339" s="97"/>
      <c r="K339" s="98"/>
    </row>
    <row r="340" spans="5:11" ht="15.75" customHeight="1">
      <c r="E340" s="97"/>
      <c r="F340" s="97"/>
      <c r="H340" s="97"/>
      <c r="K340" s="98"/>
    </row>
    <row r="341" spans="5:11" ht="15.75" customHeight="1">
      <c r="E341" s="97"/>
      <c r="F341" s="97"/>
      <c r="H341" s="97"/>
      <c r="K341" s="98"/>
    </row>
    <row r="342" spans="5:11" ht="15.75" customHeight="1">
      <c r="E342" s="97"/>
      <c r="F342" s="97"/>
      <c r="H342" s="97"/>
      <c r="K342" s="98"/>
    </row>
    <row r="343" spans="5:11" ht="15.75" customHeight="1">
      <c r="E343" s="97"/>
      <c r="F343" s="97"/>
      <c r="H343" s="97"/>
      <c r="K343" s="98"/>
    </row>
    <row r="344" spans="5:11" ht="15.75" customHeight="1">
      <c r="E344" s="97"/>
      <c r="F344" s="97"/>
      <c r="H344" s="97"/>
      <c r="K344" s="98"/>
    </row>
    <row r="345" spans="5:11" ht="15.75" customHeight="1">
      <c r="E345" s="97"/>
      <c r="F345" s="97"/>
      <c r="H345" s="97"/>
      <c r="K345" s="98"/>
    </row>
    <row r="346" spans="5:11" ht="15.75" customHeight="1">
      <c r="E346" s="97"/>
      <c r="F346" s="97"/>
      <c r="H346" s="97"/>
      <c r="K346" s="98"/>
    </row>
    <row r="347" spans="5:11" ht="15.75" customHeight="1">
      <c r="E347" s="97"/>
      <c r="F347" s="97"/>
      <c r="H347" s="97"/>
      <c r="K347" s="98"/>
    </row>
    <row r="348" spans="5:11" ht="15.75" customHeight="1">
      <c r="E348" s="97"/>
      <c r="F348" s="97"/>
      <c r="H348" s="97"/>
      <c r="K348" s="98"/>
    </row>
    <row r="349" spans="5:11" ht="15.75" customHeight="1">
      <c r="E349" s="97"/>
      <c r="F349" s="97"/>
      <c r="H349" s="97"/>
      <c r="K349" s="98"/>
    </row>
    <row r="350" spans="5:11" ht="15.75" customHeight="1">
      <c r="E350" s="97"/>
      <c r="F350" s="97"/>
      <c r="H350" s="97"/>
      <c r="K350" s="98"/>
    </row>
    <row r="351" spans="5:11" ht="15.75" customHeight="1">
      <c r="E351" s="97"/>
      <c r="F351" s="97"/>
      <c r="H351" s="97"/>
      <c r="K351" s="98"/>
    </row>
    <row r="352" spans="5:11" ht="15.75" customHeight="1">
      <c r="E352" s="97"/>
      <c r="F352" s="97"/>
      <c r="H352" s="97"/>
      <c r="K352" s="98"/>
    </row>
    <row r="353" spans="5:11" ht="15.75" customHeight="1">
      <c r="E353" s="97"/>
      <c r="F353" s="97"/>
      <c r="H353" s="97"/>
      <c r="K353" s="98"/>
    </row>
    <row r="354" spans="5:11" ht="15.75" customHeight="1">
      <c r="E354" s="97"/>
      <c r="F354" s="97"/>
      <c r="H354" s="97"/>
      <c r="K354" s="98"/>
    </row>
    <row r="355" spans="5:11" ht="15.75" customHeight="1">
      <c r="E355" s="97"/>
      <c r="F355" s="97"/>
      <c r="H355" s="97"/>
      <c r="K355" s="98"/>
    </row>
    <row r="356" spans="5:11" ht="15.75" customHeight="1">
      <c r="E356" s="97"/>
      <c r="F356" s="97"/>
      <c r="H356" s="97"/>
      <c r="K356" s="98"/>
    </row>
    <row r="357" spans="5:11" ht="15.75" customHeight="1">
      <c r="E357" s="97"/>
      <c r="F357" s="97"/>
      <c r="H357" s="97"/>
      <c r="K357" s="98"/>
    </row>
    <row r="358" spans="5:11" ht="15.75" customHeight="1">
      <c r="E358" s="97"/>
      <c r="F358" s="97"/>
      <c r="H358" s="97"/>
      <c r="K358" s="98"/>
    </row>
    <row r="359" spans="5:11" ht="15.75" customHeight="1">
      <c r="E359" s="97"/>
      <c r="F359" s="97"/>
      <c r="H359" s="97"/>
      <c r="K359" s="98"/>
    </row>
    <row r="360" spans="5:11" ht="15.75" customHeight="1">
      <c r="E360" s="97"/>
      <c r="F360" s="97"/>
      <c r="H360" s="97"/>
      <c r="K360" s="98"/>
    </row>
    <row r="361" spans="5:11" ht="15.75" customHeight="1">
      <c r="E361" s="97"/>
      <c r="F361" s="97"/>
      <c r="H361" s="97"/>
      <c r="K361" s="98"/>
    </row>
    <row r="362" spans="5:11" ht="15.75" customHeight="1">
      <c r="E362" s="97"/>
      <c r="F362" s="97"/>
      <c r="H362" s="97"/>
      <c r="K362" s="98"/>
    </row>
    <row r="363" spans="5:11" ht="15.75" customHeight="1">
      <c r="E363" s="97"/>
      <c r="F363" s="97"/>
      <c r="H363" s="97"/>
      <c r="K363" s="98"/>
    </row>
    <row r="364" spans="5:11" ht="15.75" customHeight="1">
      <c r="E364" s="97"/>
      <c r="F364" s="97"/>
      <c r="H364" s="97"/>
      <c r="K364" s="98"/>
    </row>
    <row r="365" spans="5:11" ht="15.75" customHeight="1">
      <c r="E365" s="97"/>
      <c r="F365" s="97"/>
      <c r="H365" s="97"/>
      <c r="K365" s="98"/>
    </row>
    <row r="366" spans="5:11" ht="15.75" customHeight="1">
      <c r="E366" s="97"/>
      <c r="F366" s="97"/>
      <c r="H366" s="97"/>
      <c r="K366" s="98"/>
    </row>
    <row r="367" spans="5:11" ht="15.75" customHeight="1">
      <c r="E367" s="97"/>
      <c r="F367" s="97"/>
      <c r="H367" s="97"/>
      <c r="K367" s="98"/>
    </row>
    <row r="368" spans="5:11" ht="15.75" customHeight="1">
      <c r="E368" s="97"/>
      <c r="F368" s="97"/>
      <c r="H368" s="97"/>
      <c r="K368" s="98"/>
    </row>
    <row r="369" spans="5:11" ht="15.75" customHeight="1">
      <c r="E369" s="97"/>
      <c r="F369" s="97"/>
      <c r="H369" s="97"/>
      <c r="K369" s="98"/>
    </row>
    <row r="370" spans="5:11" ht="15.75" customHeight="1">
      <c r="E370" s="97"/>
      <c r="F370" s="97"/>
      <c r="H370" s="97"/>
      <c r="K370" s="98"/>
    </row>
    <row r="371" spans="5:11" ht="15.75" customHeight="1">
      <c r="E371" s="97"/>
      <c r="F371" s="97"/>
      <c r="H371" s="97"/>
      <c r="K371" s="98"/>
    </row>
    <row r="372" spans="5:11" ht="15.75" customHeight="1">
      <c r="E372" s="97"/>
      <c r="F372" s="97"/>
      <c r="H372" s="97"/>
      <c r="K372" s="98"/>
    </row>
    <row r="373" spans="5:11" ht="15.75" customHeight="1">
      <c r="E373" s="97"/>
      <c r="F373" s="97"/>
      <c r="H373" s="97"/>
      <c r="K373" s="98"/>
    </row>
    <row r="374" spans="5:11" ht="15.75" customHeight="1">
      <c r="E374" s="97"/>
      <c r="F374" s="97"/>
      <c r="H374" s="97"/>
      <c r="K374" s="98"/>
    </row>
    <row r="375" spans="5:11" ht="15.75" customHeight="1">
      <c r="E375" s="97"/>
      <c r="F375" s="97"/>
      <c r="H375" s="97"/>
      <c r="K375" s="98"/>
    </row>
    <row r="376" spans="5:11" ht="15.75" customHeight="1">
      <c r="E376" s="97"/>
      <c r="F376" s="97"/>
      <c r="H376" s="97"/>
      <c r="K376" s="98"/>
    </row>
    <row r="377" spans="5:11" ht="15.75" customHeight="1">
      <c r="E377" s="97"/>
      <c r="F377" s="97"/>
      <c r="H377" s="97"/>
      <c r="K377" s="98"/>
    </row>
    <row r="378" spans="5:11" ht="15.75" customHeight="1">
      <c r="E378" s="97"/>
      <c r="F378" s="97"/>
      <c r="H378" s="97"/>
      <c r="K378" s="98"/>
    </row>
    <row r="379" spans="5:11" ht="15.75" customHeight="1">
      <c r="E379" s="97"/>
      <c r="F379" s="97"/>
      <c r="H379" s="97"/>
      <c r="K379" s="98"/>
    </row>
    <row r="380" spans="5:11" ht="15.75" customHeight="1">
      <c r="E380" s="97"/>
      <c r="F380" s="97"/>
      <c r="H380" s="97"/>
      <c r="K380" s="98"/>
    </row>
    <row r="381" spans="5:11" ht="15.75" customHeight="1">
      <c r="E381" s="97"/>
      <c r="F381" s="97"/>
      <c r="H381" s="97"/>
      <c r="K381" s="98"/>
    </row>
    <row r="382" spans="5:11" ht="15.75" customHeight="1">
      <c r="E382" s="97"/>
      <c r="F382" s="97"/>
      <c r="H382" s="97"/>
      <c r="K382" s="98"/>
    </row>
    <row r="383" spans="5:11" ht="15.75" customHeight="1">
      <c r="E383" s="97"/>
      <c r="F383" s="97"/>
      <c r="H383" s="97"/>
      <c r="K383" s="98"/>
    </row>
    <row r="384" spans="5:11" ht="15.75" customHeight="1">
      <c r="E384" s="97"/>
      <c r="F384" s="97"/>
      <c r="H384" s="97"/>
      <c r="K384" s="98"/>
    </row>
    <row r="385" spans="5:11" ht="15.75" customHeight="1">
      <c r="E385" s="97"/>
      <c r="F385" s="97"/>
      <c r="H385" s="97"/>
      <c r="K385" s="98"/>
    </row>
    <row r="386" spans="5:11" ht="15.75" customHeight="1">
      <c r="E386" s="97"/>
      <c r="F386" s="97"/>
      <c r="H386" s="97"/>
      <c r="K386" s="98"/>
    </row>
    <row r="387" spans="5:11" ht="15.75" customHeight="1">
      <c r="E387" s="97"/>
      <c r="F387" s="97"/>
      <c r="H387" s="97"/>
      <c r="K387" s="98"/>
    </row>
    <row r="388" spans="5:11" ht="15.75" customHeight="1">
      <c r="E388" s="97"/>
      <c r="F388" s="97"/>
      <c r="H388" s="97"/>
      <c r="K388" s="98"/>
    </row>
    <row r="389" spans="5:11" ht="15.75" customHeight="1">
      <c r="E389" s="97"/>
      <c r="F389" s="97"/>
      <c r="H389" s="97"/>
      <c r="K389" s="98"/>
    </row>
    <row r="390" spans="5:11" ht="15.75" customHeight="1">
      <c r="E390" s="97"/>
      <c r="F390" s="97"/>
      <c r="H390" s="97"/>
      <c r="K390" s="98"/>
    </row>
    <row r="391" spans="5:11" ht="15.75" customHeight="1">
      <c r="E391" s="97"/>
      <c r="F391" s="97"/>
      <c r="H391" s="97"/>
      <c r="K391" s="98"/>
    </row>
    <row r="392" spans="5:11" ht="15.75" customHeight="1">
      <c r="E392" s="97"/>
      <c r="F392" s="97"/>
      <c r="H392" s="97"/>
      <c r="K392" s="98"/>
    </row>
    <row r="393" spans="5:11" ht="15.75" customHeight="1">
      <c r="E393" s="97"/>
      <c r="F393" s="97"/>
      <c r="H393" s="97"/>
      <c r="K393" s="98"/>
    </row>
    <row r="394" spans="5:11" ht="15.75" customHeight="1">
      <c r="E394" s="97"/>
      <c r="F394" s="97"/>
      <c r="H394" s="97"/>
      <c r="K394" s="98"/>
    </row>
    <row r="395" spans="5:11" ht="15.75" customHeight="1">
      <c r="E395" s="97"/>
      <c r="F395" s="97"/>
      <c r="H395" s="97"/>
      <c r="K395" s="98"/>
    </row>
    <row r="396" spans="5:11" ht="15.75" customHeight="1">
      <c r="E396" s="97"/>
      <c r="F396" s="97"/>
      <c r="H396" s="97"/>
      <c r="K396" s="98"/>
    </row>
    <row r="397" spans="5:11" ht="15.75" customHeight="1">
      <c r="E397" s="97"/>
      <c r="F397" s="97"/>
      <c r="H397" s="97"/>
      <c r="K397" s="98"/>
    </row>
    <row r="398" spans="5:11" ht="15.75" customHeight="1">
      <c r="E398" s="97"/>
      <c r="F398" s="97"/>
      <c r="H398" s="97"/>
      <c r="K398" s="98"/>
    </row>
    <row r="399" spans="5:11" ht="15.75" customHeight="1">
      <c r="E399" s="97"/>
      <c r="F399" s="97"/>
      <c r="H399" s="97"/>
      <c r="K399" s="98"/>
    </row>
    <row r="400" spans="5:11" ht="15.75" customHeight="1">
      <c r="E400" s="97"/>
      <c r="F400" s="97"/>
      <c r="H400" s="97"/>
      <c r="K400" s="98"/>
    </row>
    <row r="401" spans="5:11" ht="15.75" customHeight="1">
      <c r="E401" s="97"/>
      <c r="F401" s="97"/>
      <c r="H401" s="97"/>
      <c r="K401" s="98"/>
    </row>
    <row r="402" spans="5:11" ht="15.75" customHeight="1">
      <c r="E402" s="97"/>
      <c r="F402" s="97"/>
      <c r="H402" s="97"/>
      <c r="K402" s="98"/>
    </row>
    <row r="403" spans="5:11" ht="15.75" customHeight="1">
      <c r="E403" s="97"/>
      <c r="F403" s="97"/>
      <c r="H403" s="97"/>
      <c r="K403" s="98"/>
    </row>
    <row r="404" spans="5:11" ht="15.75" customHeight="1">
      <c r="E404" s="97"/>
      <c r="F404" s="97"/>
      <c r="H404" s="97"/>
      <c r="K404" s="98"/>
    </row>
    <row r="405" spans="5:11" ht="15.75" customHeight="1">
      <c r="E405" s="97"/>
      <c r="F405" s="97"/>
      <c r="H405" s="97"/>
      <c r="K405" s="98"/>
    </row>
    <row r="406" spans="5:11" ht="15.75" customHeight="1">
      <c r="E406" s="97"/>
      <c r="F406" s="97"/>
      <c r="H406" s="97"/>
      <c r="K406" s="98"/>
    </row>
    <row r="407" spans="5:11" ht="15.75" customHeight="1">
      <c r="E407" s="97"/>
      <c r="F407" s="97"/>
      <c r="H407" s="97"/>
      <c r="K407" s="98"/>
    </row>
    <row r="408" spans="5:11" ht="15.75" customHeight="1">
      <c r="E408" s="97"/>
      <c r="F408" s="97"/>
      <c r="H408" s="97"/>
      <c r="K408" s="98"/>
    </row>
    <row r="409" spans="5:11" ht="15.75" customHeight="1">
      <c r="E409" s="97"/>
      <c r="F409" s="97"/>
      <c r="H409" s="97"/>
      <c r="K409" s="98"/>
    </row>
    <row r="410" spans="5:11" ht="15.75" customHeight="1">
      <c r="E410" s="97"/>
      <c r="F410" s="97"/>
      <c r="H410" s="97"/>
      <c r="K410" s="98"/>
    </row>
    <row r="411" spans="5:11" ht="15.75" customHeight="1">
      <c r="E411" s="97"/>
      <c r="F411" s="97"/>
      <c r="H411" s="97"/>
      <c r="K411" s="98"/>
    </row>
    <row r="412" spans="5:11" ht="15.75" customHeight="1">
      <c r="E412" s="97"/>
      <c r="F412" s="97"/>
      <c r="H412" s="97"/>
      <c r="K412" s="98"/>
    </row>
    <row r="413" spans="5:11" ht="15.75" customHeight="1">
      <c r="E413" s="97"/>
      <c r="F413" s="97"/>
      <c r="H413" s="97"/>
      <c r="K413" s="98"/>
    </row>
    <row r="414" spans="5:11" ht="15.75" customHeight="1">
      <c r="E414" s="97"/>
      <c r="F414" s="97"/>
      <c r="H414" s="97"/>
      <c r="K414" s="98"/>
    </row>
    <row r="415" spans="5:11" ht="15.75" customHeight="1">
      <c r="E415" s="97"/>
      <c r="F415" s="97"/>
      <c r="H415" s="97"/>
      <c r="K415" s="98"/>
    </row>
    <row r="416" spans="5:11" ht="15.75" customHeight="1">
      <c r="E416" s="97"/>
      <c r="F416" s="97"/>
      <c r="H416" s="97"/>
      <c r="K416" s="98"/>
    </row>
    <row r="417" spans="5:11" ht="15.75" customHeight="1">
      <c r="E417" s="97"/>
      <c r="F417" s="97"/>
      <c r="H417" s="97"/>
      <c r="K417" s="98"/>
    </row>
    <row r="418" spans="5:11" ht="15.75" customHeight="1">
      <c r="E418" s="97"/>
      <c r="F418" s="97"/>
      <c r="H418" s="97"/>
      <c r="K418" s="98"/>
    </row>
    <row r="419" spans="5:11" ht="15.75" customHeight="1">
      <c r="E419" s="97"/>
      <c r="F419" s="97"/>
      <c r="H419" s="97"/>
      <c r="K419" s="98"/>
    </row>
    <row r="420" spans="5:11" ht="15.75" customHeight="1">
      <c r="E420" s="97"/>
      <c r="F420" s="97"/>
      <c r="H420" s="97"/>
      <c r="K420" s="98"/>
    </row>
    <row r="421" spans="5:11" ht="15.75" customHeight="1">
      <c r="E421" s="97"/>
      <c r="F421" s="97"/>
      <c r="H421" s="97"/>
      <c r="K421" s="98"/>
    </row>
    <row r="422" spans="5:11" ht="15.75" customHeight="1">
      <c r="E422" s="97"/>
      <c r="F422" s="97"/>
      <c r="H422" s="97"/>
      <c r="K422" s="98"/>
    </row>
    <row r="423" spans="5:11" ht="15.75" customHeight="1">
      <c r="E423" s="97"/>
      <c r="F423" s="97"/>
      <c r="H423" s="97"/>
      <c r="K423" s="98"/>
    </row>
    <row r="424" spans="5:11" ht="15.75" customHeight="1">
      <c r="E424" s="97"/>
      <c r="F424" s="97"/>
      <c r="H424" s="97"/>
      <c r="K424" s="98"/>
    </row>
    <row r="425" spans="5:11" ht="15.75" customHeight="1">
      <c r="E425" s="97"/>
      <c r="F425" s="97"/>
      <c r="H425" s="97"/>
      <c r="K425" s="98"/>
    </row>
    <row r="426" spans="5:11" ht="15.75" customHeight="1">
      <c r="E426" s="97"/>
      <c r="F426" s="97"/>
      <c r="H426" s="97"/>
      <c r="K426" s="98"/>
    </row>
    <row r="427" spans="5:11" ht="15.75" customHeight="1">
      <c r="E427" s="97"/>
      <c r="F427" s="97"/>
      <c r="H427" s="97"/>
      <c r="K427" s="98"/>
    </row>
    <row r="428" spans="5:11" ht="15.75" customHeight="1">
      <c r="E428" s="97"/>
      <c r="F428" s="97"/>
      <c r="H428" s="97"/>
      <c r="K428" s="98"/>
    </row>
    <row r="429" spans="5:11" ht="15.75" customHeight="1">
      <c r="E429" s="97"/>
      <c r="F429" s="97"/>
      <c r="H429" s="97"/>
      <c r="K429" s="98"/>
    </row>
    <row r="430" spans="5:11" ht="15.75" customHeight="1">
      <c r="E430" s="97"/>
      <c r="F430" s="97"/>
      <c r="H430" s="97"/>
      <c r="K430" s="98"/>
    </row>
    <row r="431" spans="5:11" ht="15.75" customHeight="1">
      <c r="E431" s="97"/>
      <c r="F431" s="97"/>
      <c r="H431" s="97"/>
      <c r="K431" s="98"/>
    </row>
    <row r="432" spans="5:11" ht="15.75" customHeight="1">
      <c r="E432" s="97"/>
      <c r="F432" s="97"/>
      <c r="H432" s="97"/>
      <c r="K432" s="98"/>
    </row>
    <row r="433" spans="5:11" ht="15.75" customHeight="1">
      <c r="E433" s="97"/>
      <c r="F433" s="97"/>
      <c r="H433" s="97"/>
      <c r="K433" s="98"/>
    </row>
    <row r="434" spans="5:11" ht="15.75" customHeight="1">
      <c r="E434" s="97"/>
      <c r="F434" s="97"/>
      <c r="H434" s="97"/>
      <c r="K434" s="98"/>
    </row>
    <row r="435" spans="5:11" ht="15.75" customHeight="1">
      <c r="E435" s="97"/>
      <c r="F435" s="97"/>
      <c r="H435" s="97"/>
      <c r="K435" s="98"/>
    </row>
    <row r="436" spans="5:11" ht="15.75" customHeight="1">
      <c r="E436" s="97"/>
      <c r="F436" s="97"/>
      <c r="H436" s="97"/>
      <c r="K436" s="98"/>
    </row>
    <row r="437" spans="5:11" ht="15.75" customHeight="1">
      <c r="E437" s="97"/>
      <c r="F437" s="97"/>
      <c r="H437" s="97"/>
      <c r="K437" s="98"/>
    </row>
    <row r="438" spans="5:11" ht="15.75" customHeight="1">
      <c r="E438" s="97"/>
      <c r="F438" s="97"/>
      <c r="H438" s="97"/>
      <c r="K438" s="98"/>
    </row>
    <row r="439" spans="5:11" ht="15.75" customHeight="1">
      <c r="E439" s="97"/>
      <c r="F439" s="97"/>
      <c r="H439" s="97"/>
      <c r="K439" s="98"/>
    </row>
    <row r="440" spans="5:11" ht="15.75" customHeight="1">
      <c r="E440" s="97"/>
      <c r="F440" s="97"/>
      <c r="H440" s="97"/>
      <c r="K440" s="98"/>
    </row>
    <row r="441" spans="5:11" ht="15.75" customHeight="1">
      <c r="E441" s="97"/>
      <c r="F441" s="97"/>
      <c r="H441" s="97"/>
      <c r="K441" s="98"/>
    </row>
    <row r="442" spans="5:11" ht="15.75" customHeight="1">
      <c r="E442" s="97"/>
      <c r="F442" s="97"/>
      <c r="H442" s="97"/>
      <c r="K442" s="98"/>
    </row>
    <row r="443" spans="5:11" ht="15.75" customHeight="1">
      <c r="E443" s="97"/>
      <c r="F443" s="97"/>
      <c r="H443" s="97"/>
      <c r="K443" s="98"/>
    </row>
    <row r="444" spans="5:11" ht="15.75" customHeight="1">
      <c r="E444" s="97"/>
      <c r="F444" s="97"/>
      <c r="H444" s="97"/>
      <c r="K444" s="98"/>
    </row>
    <row r="445" spans="5:11" ht="15.75" customHeight="1">
      <c r="E445" s="97"/>
      <c r="F445" s="97"/>
      <c r="H445" s="97"/>
      <c r="K445" s="98"/>
    </row>
    <row r="446" spans="5:11" ht="15.75" customHeight="1">
      <c r="E446" s="97"/>
      <c r="F446" s="97"/>
      <c r="H446" s="97"/>
      <c r="K446" s="98"/>
    </row>
    <row r="447" spans="5:11" ht="15.75" customHeight="1">
      <c r="E447" s="97"/>
      <c r="F447" s="97"/>
      <c r="H447" s="97"/>
      <c r="K447" s="98"/>
    </row>
    <row r="448" spans="5:11" ht="15.75" customHeight="1">
      <c r="E448" s="97"/>
      <c r="F448" s="97"/>
      <c r="H448" s="97"/>
      <c r="K448" s="98"/>
    </row>
    <row r="449" spans="5:11" ht="15.75" customHeight="1">
      <c r="E449" s="97"/>
      <c r="F449" s="97"/>
      <c r="H449" s="97"/>
      <c r="K449" s="98"/>
    </row>
    <row r="450" spans="5:11" ht="15.75" customHeight="1">
      <c r="E450" s="97"/>
      <c r="F450" s="97"/>
      <c r="H450" s="97"/>
      <c r="K450" s="98"/>
    </row>
    <row r="451" spans="5:11" ht="15.75" customHeight="1">
      <c r="E451" s="97"/>
      <c r="F451" s="97"/>
      <c r="H451" s="97"/>
      <c r="K451" s="98"/>
    </row>
    <row r="452" spans="5:11" ht="15.75" customHeight="1">
      <c r="E452" s="97"/>
      <c r="F452" s="97"/>
      <c r="H452" s="97"/>
      <c r="K452" s="98"/>
    </row>
    <row r="453" spans="5:11" ht="15.75" customHeight="1">
      <c r="E453" s="97"/>
      <c r="F453" s="97"/>
      <c r="H453" s="97"/>
      <c r="K453" s="98"/>
    </row>
    <row r="454" spans="5:11" ht="15.75" customHeight="1">
      <c r="E454" s="97"/>
      <c r="F454" s="97"/>
      <c r="H454" s="97"/>
      <c r="K454" s="98"/>
    </row>
    <row r="455" spans="5:11" ht="15.75" customHeight="1">
      <c r="E455" s="97"/>
      <c r="F455" s="97"/>
      <c r="H455" s="97"/>
      <c r="K455" s="98"/>
    </row>
    <row r="456" spans="5:11" ht="15.75" customHeight="1">
      <c r="E456" s="97"/>
      <c r="F456" s="97"/>
      <c r="H456" s="97"/>
      <c r="K456" s="98"/>
    </row>
    <row r="457" spans="5:11" ht="15.75" customHeight="1">
      <c r="E457" s="97"/>
      <c r="F457" s="97"/>
      <c r="H457" s="97"/>
      <c r="K457" s="98"/>
    </row>
    <row r="458" spans="5:11" ht="15.75" customHeight="1">
      <c r="E458" s="97"/>
      <c r="F458" s="97"/>
      <c r="H458" s="97"/>
      <c r="K458" s="98"/>
    </row>
    <row r="459" spans="5:11" ht="15.75" customHeight="1">
      <c r="E459" s="97"/>
      <c r="F459" s="97"/>
      <c r="H459" s="97"/>
      <c r="K459" s="98"/>
    </row>
    <row r="460" spans="5:11" ht="15.75" customHeight="1">
      <c r="E460" s="97"/>
      <c r="F460" s="97"/>
      <c r="H460" s="97"/>
      <c r="K460" s="98"/>
    </row>
    <row r="461" spans="5:11" ht="15.75" customHeight="1">
      <c r="E461" s="97"/>
      <c r="F461" s="97"/>
      <c r="H461" s="97"/>
      <c r="K461" s="98"/>
    </row>
    <row r="462" spans="5:11" ht="15.75" customHeight="1">
      <c r="E462" s="97"/>
      <c r="F462" s="97"/>
      <c r="H462" s="97"/>
      <c r="K462" s="98"/>
    </row>
    <row r="463" spans="5:11" ht="15.75" customHeight="1">
      <c r="E463" s="97"/>
      <c r="F463" s="97"/>
      <c r="H463" s="97"/>
      <c r="K463" s="98"/>
    </row>
    <row r="464" spans="5:11" ht="15.75" customHeight="1">
      <c r="E464" s="97"/>
      <c r="F464" s="97"/>
      <c r="H464" s="97"/>
      <c r="K464" s="98"/>
    </row>
    <row r="465" spans="5:11" ht="15.75" customHeight="1">
      <c r="E465" s="97"/>
      <c r="F465" s="97"/>
      <c r="H465" s="97"/>
      <c r="K465" s="98"/>
    </row>
    <row r="466" spans="5:11" ht="15.75" customHeight="1">
      <c r="E466" s="97"/>
      <c r="F466" s="97"/>
      <c r="H466" s="97"/>
      <c r="K466" s="98"/>
    </row>
    <row r="467" spans="5:11" ht="15.75" customHeight="1">
      <c r="E467" s="97"/>
      <c r="F467" s="97"/>
      <c r="H467" s="97"/>
      <c r="K467" s="98"/>
    </row>
    <row r="468" spans="5:11" ht="15.75" customHeight="1">
      <c r="E468" s="97"/>
      <c r="F468" s="97"/>
      <c r="H468" s="97"/>
      <c r="K468" s="98"/>
    </row>
    <row r="469" spans="5:11" ht="15.75" customHeight="1">
      <c r="E469" s="97"/>
      <c r="F469" s="97"/>
      <c r="H469" s="97"/>
      <c r="K469" s="98"/>
    </row>
    <row r="470" spans="5:11" ht="15.75" customHeight="1">
      <c r="E470" s="97"/>
      <c r="F470" s="97"/>
      <c r="H470" s="97"/>
      <c r="K470" s="98"/>
    </row>
    <row r="471" spans="5:11" ht="15.75" customHeight="1">
      <c r="E471" s="97"/>
      <c r="F471" s="97"/>
      <c r="H471" s="97"/>
      <c r="K471" s="98"/>
    </row>
    <row r="472" spans="5:11" ht="15.75" customHeight="1">
      <c r="E472" s="97"/>
      <c r="F472" s="97"/>
      <c r="H472" s="97"/>
      <c r="K472" s="98"/>
    </row>
    <row r="473" spans="5:11" ht="15.75" customHeight="1">
      <c r="E473" s="97"/>
      <c r="F473" s="97"/>
      <c r="H473" s="97"/>
      <c r="K473" s="98"/>
    </row>
    <row r="474" spans="5:11" ht="15.75" customHeight="1">
      <c r="E474" s="97"/>
      <c r="F474" s="97"/>
      <c r="H474" s="97"/>
      <c r="K474" s="98"/>
    </row>
    <row r="475" spans="5:11" ht="15.75" customHeight="1">
      <c r="E475" s="97"/>
      <c r="F475" s="97"/>
      <c r="H475" s="97"/>
      <c r="K475" s="98"/>
    </row>
    <row r="476" spans="5:11" ht="15.75" customHeight="1">
      <c r="E476" s="97"/>
      <c r="F476" s="97"/>
      <c r="H476" s="97"/>
      <c r="K476" s="98"/>
    </row>
    <row r="477" spans="5:11" ht="15.75" customHeight="1">
      <c r="E477" s="97"/>
      <c r="F477" s="97"/>
      <c r="H477" s="97"/>
      <c r="K477" s="98"/>
    </row>
    <row r="478" spans="5:11" ht="15.75" customHeight="1">
      <c r="E478" s="97"/>
      <c r="F478" s="97"/>
      <c r="H478" s="97"/>
      <c r="K478" s="98"/>
    </row>
    <row r="479" spans="5:11" ht="15.75" customHeight="1">
      <c r="E479" s="97"/>
      <c r="F479" s="97"/>
      <c r="H479" s="97"/>
      <c r="K479" s="98"/>
    </row>
    <row r="480" spans="5:11" ht="15.75" customHeight="1">
      <c r="E480" s="97"/>
      <c r="F480" s="97"/>
      <c r="H480" s="97"/>
      <c r="K480" s="98"/>
    </row>
    <row r="481" spans="5:11" ht="15.75" customHeight="1">
      <c r="E481" s="97"/>
      <c r="F481" s="97"/>
      <c r="H481" s="97"/>
      <c r="K481" s="98"/>
    </row>
    <row r="482" spans="5:11" ht="15.75" customHeight="1">
      <c r="E482" s="97"/>
      <c r="F482" s="97"/>
      <c r="H482" s="97"/>
      <c r="K482" s="98"/>
    </row>
    <row r="483" spans="5:11" ht="15.75" customHeight="1">
      <c r="E483" s="97"/>
      <c r="F483" s="97"/>
      <c r="H483" s="97"/>
      <c r="K483" s="98"/>
    </row>
    <row r="484" spans="5:11" ht="15.75" customHeight="1">
      <c r="E484" s="97"/>
      <c r="F484" s="97"/>
      <c r="H484" s="97"/>
      <c r="K484" s="98"/>
    </row>
    <row r="485" spans="5:11" ht="15.75" customHeight="1">
      <c r="E485" s="97"/>
      <c r="F485" s="97"/>
      <c r="H485" s="97"/>
      <c r="K485" s="98"/>
    </row>
    <row r="486" spans="5:11" ht="15.75" customHeight="1">
      <c r="E486" s="97"/>
      <c r="F486" s="97"/>
      <c r="H486" s="97"/>
      <c r="K486" s="98"/>
    </row>
    <row r="487" spans="5:11" ht="15.75" customHeight="1">
      <c r="E487" s="97"/>
      <c r="F487" s="97"/>
      <c r="H487" s="97"/>
      <c r="K487" s="98"/>
    </row>
    <row r="488" spans="5:11" ht="15.75" customHeight="1">
      <c r="E488" s="97"/>
      <c r="F488" s="97"/>
      <c r="H488" s="97"/>
      <c r="K488" s="98"/>
    </row>
    <row r="489" spans="5:11" ht="15.75" customHeight="1">
      <c r="E489" s="97"/>
      <c r="F489" s="97"/>
      <c r="H489" s="97"/>
      <c r="K489" s="98"/>
    </row>
    <row r="490" spans="5:11" ht="15.75" customHeight="1">
      <c r="E490" s="97"/>
      <c r="F490" s="97"/>
      <c r="H490" s="97"/>
      <c r="K490" s="98"/>
    </row>
    <row r="491" spans="5:11" ht="15.75" customHeight="1">
      <c r="E491" s="97"/>
      <c r="F491" s="97"/>
      <c r="H491" s="97"/>
      <c r="K491" s="98"/>
    </row>
    <row r="492" spans="5:11" ht="15.75" customHeight="1">
      <c r="E492" s="97"/>
      <c r="F492" s="97"/>
      <c r="H492" s="97"/>
      <c r="K492" s="98"/>
    </row>
    <row r="493" spans="5:11" ht="15.75" customHeight="1">
      <c r="E493" s="97"/>
      <c r="F493" s="97"/>
      <c r="H493" s="97"/>
      <c r="K493" s="98"/>
    </row>
    <row r="494" spans="5:11" ht="15.75" customHeight="1">
      <c r="E494" s="97"/>
      <c r="F494" s="97"/>
      <c r="H494" s="97"/>
      <c r="K494" s="98"/>
    </row>
    <row r="495" spans="5:11" ht="15.75" customHeight="1">
      <c r="E495" s="97"/>
      <c r="F495" s="97"/>
      <c r="H495" s="97"/>
      <c r="K495" s="98"/>
    </row>
    <row r="496" spans="5:11" ht="15.75" customHeight="1">
      <c r="E496" s="97"/>
      <c r="F496" s="97"/>
      <c r="H496" s="97"/>
      <c r="K496" s="98"/>
    </row>
    <row r="497" spans="5:11" ht="15.75" customHeight="1">
      <c r="E497" s="97"/>
      <c r="F497" s="97"/>
      <c r="H497" s="97"/>
      <c r="K497" s="98"/>
    </row>
    <row r="498" spans="5:11" ht="15.75" customHeight="1">
      <c r="E498" s="97"/>
      <c r="F498" s="97"/>
      <c r="H498" s="97"/>
      <c r="K498" s="98"/>
    </row>
    <row r="499" spans="5:11" ht="15.75" customHeight="1">
      <c r="E499" s="97"/>
      <c r="F499" s="97"/>
      <c r="H499" s="97"/>
      <c r="K499" s="98"/>
    </row>
    <row r="500" spans="5:11" ht="15.75" customHeight="1">
      <c r="E500" s="97"/>
      <c r="F500" s="97"/>
      <c r="H500" s="97"/>
      <c r="K500" s="98"/>
    </row>
    <row r="501" spans="5:11" ht="15.75" customHeight="1">
      <c r="E501" s="97"/>
      <c r="F501" s="97"/>
      <c r="H501" s="97"/>
      <c r="K501" s="98"/>
    </row>
    <row r="502" spans="5:11" ht="15.75" customHeight="1">
      <c r="E502" s="97"/>
      <c r="F502" s="97"/>
      <c r="H502" s="97"/>
      <c r="K502" s="98"/>
    </row>
    <row r="503" spans="5:11" ht="15.75" customHeight="1">
      <c r="E503" s="97"/>
      <c r="F503" s="97"/>
      <c r="H503" s="97"/>
      <c r="K503" s="98"/>
    </row>
    <row r="504" spans="5:11" ht="15.75" customHeight="1">
      <c r="E504" s="97"/>
      <c r="F504" s="97"/>
      <c r="H504" s="97"/>
      <c r="K504" s="98"/>
    </row>
    <row r="505" spans="5:11" ht="15.75" customHeight="1">
      <c r="E505" s="97"/>
      <c r="F505" s="97"/>
      <c r="H505" s="97"/>
      <c r="K505" s="98"/>
    </row>
    <row r="506" spans="5:11" ht="15.75" customHeight="1">
      <c r="E506" s="97"/>
      <c r="F506" s="97"/>
      <c r="H506" s="97"/>
      <c r="K506" s="98"/>
    </row>
    <row r="507" spans="5:11" ht="15.75" customHeight="1">
      <c r="E507" s="97"/>
      <c r="F507" s="97"/>
      <c r="H507" s="97"/>
      <c r="K507" s="98"/>
    </row>
    <row r="508" spans="5:11" ht="15.75" customHeight="1">
      <c r="E508" s="97"/>
      <c r="F508" s="97"/>
      <c r="H508" s="97"/>
      <c r="K508" s="98"/>
    </row>
    <row r="509" spans="5:11" ht="15.75" customHeight="1">
      <c r="E509" s="97"/>
      <c r="F509" s="97"/>
      <c r="H509" s="97"/>
      <c r="K509" s="98"/>
    </row>
    <row r="510" spans="5:11" ht="15.75" customHeight="1">
      <c r="E510" s="97"/>
      <c r="F510" s="97"/>
      <c r="H510" s="97"/>
      <c r="K510" s="98"/>
    </row>
    <row r="511" spans="5:11" ht="15.75" customHeight="1">
      <c r="E511" s="97"/>
      <c r="F511" s="97"/>
      <c r="H511" s="97"/>
      <c r="K511" s="98"/>
    </row>
    <row r="512" spans="5:11" ht="15.75" customHeight="1">
      <c r="E512" s="97"/>
      <c r="F512" s="97"/>
      <c r="H512" s="97"/>
      <c r="K512" s="98"/>
    </row>
    <row r="513" spans="5:11" ht="15.75" customHeight="1">
      <c r="E513" s="97"/>
      <c r="F513" s="97"/>
      <c r="H513" s="97"/>
      <c r="K513" s="98"/>
    </row>
    <row r="514" spans="5:11" ht="15.75" customHeight="1">
      <c r="E514" s="97"/>
      <c r="F514" s="97"/>
      <c r="H514" s="97"/>
      <c r="K514" s="98"/>
    </row>
    <row r="515" spans="5:11" ht="15.75" customHeight="1">
      <c r="E515" s="97"/>
      <c r="F515" s="97"/>
      <c r="H515" s="97"/>
      <c r="K515" s="98"/>
    </row>
    <row r="516" spans="5:11" ht="15.75" customHeight="1">
      <c r="E516" s="97"/>
      <c r="F516" s="97"/>
      <c r="H516" s="97"/>
      <c r="K516" s="98"/>
    </row>
    <row r="517" spans="5:11" ht="15.75" customHeight="1">
      <c r="E517" s="97"/>
      <c r="F517" s="97"/>
      <c r="H517" s="97"/>
      <c r="K517" s="98"/>
    </row>
    <row r="518" spans="5:11" ht="15.75" customHeight="1">
      <c r="E518" s="97"/>
      <c r="F518" s="97"/>
      <c r="H518" s="97"/>
      <c r="K518" s="98"/>
    </row>
    <row r="519" spans="5:11" ht="15.75" customHeight="1">
      <c r="E519" s="97"/>
      <c r="F519" s="97"/>
      <c r="H519" s="97"/>
      <c r="K519" s="98"/>
    </row>
    <row r="520" spans="5:11" ht="15.75" customHeight="1">
      <c r="E520" s="97"/>
      <c r="F520" s="97"/>
      <c r="H520" s="97"/>
      <c r="K520" s="98"/>
    </row>
    <row r="521" spans="5:11" ht="15.75" customHeight="1">
      <c r="E521" s="97"/>
      <c r="F521" s="97"/>
      <c r="H521" s="97"/>
      <c r="K521" s="98"/>
    </row>
    <row r="522" spans="5:11" ht="15.75" customHeight="1">
      <c r="E522" s="97"/>
      <c r="F522" s="97"/>
      <c r="H522" s="97"/>
      <c r="K522" s="98"/>
    </row>
    <row r="523" spans="5:11" ht="15.75" customHeight="1">
      <c r="E523" s="97"/>
      <c r="F523" s="97"/>
      <c r="H523" s="97"/>
      <c r="K523" s="98"/>
    </row>
    <row r="524" spans="5:11" ht="15.75" customHeight="1">
      <c r="E524" s="97"/>
      <c r="F524" s="97"/>
      <c r="H524" s="97"/>
      <c r="K524" s="98"/>
    </row>
    <row r="525" spans="5:11" ht="15.75" customHeight="1">
      <c r="E525" s="97"/>
      <c r="F525" s="97"/>
      <c r="H525" s="97"/>
      <c r="K525" s="98"/>
    </row>
    <row r="526" spans="5:11" ht="15.75" customHeight="1">
      <c r="E526" s="97"/>
      <c r="F526" s="97"/>
      <c r="H526" s="97"/>
      <c r="K526" s="98"/>
    </row>
    <row r="527" spans="5:11" ht="15.75" customHeight="1">
      <c r="E527" s="97"/>
      <c r="F527" s="97"/>
      <c r="H527" s="97"/>
      <c r="K527" s="98"/>
    </row>
    <row r="528" spans="5:11" ht="15.75" customHeight="1">
      <c r="E528" s="97"/>
      <c r="F528" s="97"/>
      <c r="H528" s="97"/>
      <c r="K528" s="98"/>
    </row>
    <row r="529" spans="5:11" ht="15.75" customHeight="1">
      <c r="E529" s="97"/>
      <c r="F529" s="97"/>
      <c r="H529" s="97"/>
      <c r="K529" s="98"/>
    </row>
    <row r="530" spans="5:11" ht="15.75" customHeight="1">
      <c r="E530" s="97"/>
      <c r="F530" s="97"/>
      <c r="H530" s="97"/>
      <c r="K530" s="98"/>
    </row>
    <row r="531" spans="5:11" ht="15.75" customHeight="1">
      <c r="E531" s="97"/>
      <c r="F531" s="97"/>
      <c r="H531" s="97"/>
      <c r="K531" s="98"/>
    </row>
    <row r="532" spans="5:11" ht="15.75" customHeight="1">
      <c r="E532" s="97"/>
      <c r="F532" s="97"/>
      <c r="H532" s="97"/>
      <c r="K532" s="98"/>
    </row>
    <row r="533" spans="5:11" ht="15.75" customHeight="1">
      <c r="E533" s="97"/>
      <c r="F533" s="97"/>
      <c r="H533" s="97"/>
      <c r="K533" s="98"/>
    </row>
    <row r="534" spans="5:11" ht="15.75" customHeight="1">
      <c r="E534" s="97"/>
      <c r="F534" s="97"/>
      <c r="H534" s="97"/>
      <c r="K534" s="98"/>
    </row>
    <row r="535" spans="5:11" ht="15.75" customHeight="1">
      <c r="E535" s="97"/>
      <c r="F535" s="97"/>
      <c r="H535" s="97"/>
      <c r="K535" s="98"/>
    </row>
    <row r="536" spans="5:11" ht="15.75" customHeight="1">
      <c r="E536" s="97"/>
      <c r="F536" s="97"/>
      <c r="H536" s="97"/>
      <c r="K536" s="98"/>
    </row>
    <row r="537" spans="5:11" ht="15.75" customHeight="1">
      <c r="E537" s="97"/>
      <c r="F537" s="97"/>
      <c r="H537" s="97"/>
      <c r="K537" s="98"/>
    </row>
    <row r="538" spans="5:11" ht="15.75" customHeight="1">
      <c r="E538" s="97"/>
      <c r="F538" s="97"/>
      <c r="H538" s="97"/>
      <c r="K538" s="98"/>
    </row>
    <row r="539" spans="5:11" ht="15.75" customHeight="1">
      <c r="E539" s="97"/>
      <c r="F539" s="97"/>
      <c r="H539" s="97"/>
      <c r="K539" s="98"/>
    </row>
    <row r="540" spans="5:11" ht="15.75" customHeight="1">
      <c r="E540" s="97"/>
      <c r="F540" s="97"/>
      <c r="H540" s="97"/>
      <c r="K540" s="98"/>
    </row>
    <row r="541" spans="5:11" ht="15.75" customHeight="1">
      <c r="E541" s="97"/>
      <c r="F541" s="97"/>
      <c r="H541" s="97"/>
      <c r="K541" s="98"/>
    </row>
    <row r="542" spans="5:11" ht="15.75" customHeight="1">
      <c r="E542" s="97"/>
      <c r="F542" s="97"/>
      <c r="H542" s="97"/>
      <c r="K542" s="98"/>
    </row>
    <row r="543" spans="5:11" ht="15.75" customHeight="1">
      <c r="E543" s="97"/>
      <c r="F543" s="97"/>
      <c r="H543" s="97"/>
      <c r="K543" s="98"/>
    </row>
    <row r="544" spans="5:11" ht="15.75" customHeight="1">
      <c r="E544" s="97"/>
      <c r="F544" s="97"/>
      <c r="H544" s="97"/>
      <c r="K544" s="98"/>
    </row>
    <row r="545" spans="5:11" ht="15.75" customHeight="1">
      <c r="E545" s="97"/>
      <c r="F545" s="97"/>
      <c r="H545" s="97"/>
      <c r="K545" s="98"/>
    </row>
    <row r="546" spans="5:11" ht="15.75" customHeight="1">
      <c r="E546" s="97"/>
      <c r="F546" s="97"/>
      <c r="H546" s="97"/>
      <c r="K546" s="98"/>
    </row>
    <row r="547" spans="5:11" ht="15.75" customHeight="1">
      <c r="E547" s="97"/>
      <c r="F547" s="97"/>
      <c r="H547" s="97"/>
      <c r="K547" s="98"/>
    </row>
    <row r="548" spans="5:11" ht="15.75" customHeight="1">
      <c r="E548" s="97"/>
      <c r="F548" s="97"/>
      <c r="H548" s="97"/>
      <c r="K548" s="98"/>
    </row>
    <row r="549" spans="5:11" ht="15.75" customHeight="1">
      <c r="E549" s="97"/>
      <c r="F549" s="97"/>
      <c r="H549" s="97"/>
      <c r="K549" s="98"/>
    </row>
    <row r="550" spans="5:11" ht="15.75" customHeight="1">
      <c r="E550" s="97"/>
      <c r="F550" s="97"/>
      <c r="H550" s="97"/>
      <c r="K550" s="98"/>
    </row>
    <row r="551" spans="5:11" ht="15.75" customHeight="1">
      <c r="E551" s="97"/>
      <c r="F551" s="97"/>
      <c r="H551" s="97"/>
      <c r="K551" s="98"/>
    </row>
    <row r="552" spans="5:11" ht="15.75" customHeight="1">
      <c r="E552" s="97"/>
      <c r="F552" s="97"/>
      <c r="H552" s="97"/>
      <c r="K552" s="98"/>
    </row>
    <row r="553" spans="5:11" ht="15.75" customHeight="1">
      <c r="E553" s="97"/>
      <c r="F553" s="97"/>
      <c r="H553" s="97"/>
      <c r="K553" s="98"/>
    </row>
    <row r="554" spans="5:11" ht="15.75" customHeight="1">
      <c r="E554" s="97"/>
      <c r="F554" s="97"/>
      <c r="H554" s="97"/>
      <c r="K554" s="98"/>
    </row>
    <row r="555" spans="5:11" ht="15.75" customHeight="1">
      <c r="E555" s="97"/>
      <c r="F555" s="97"/>
      <c r="H555" s="97"/>
      <c r="K555" s="98"/>
    </row>
    <row r="556" spans="5:11" ht="15.75" customHeight="1">
      <c r="E556" s="97"/>
      <c r="F556" s="97"/>
      <c r="H556" s="97"/>
      <c r="K556" s="98"/>
    </row>
    <row r="557" spans="5:11" ht="15.75" customHeight="1">
      <c r="E557" s="97"/>
      <c r="F557" s="97"/>
      <c r="H557" s="97"/>
      <c r="K557" s="98"/>
    </row>
    <row r="558" spans="5:11" ht="15.75" customHeight="1">
      <c r="E558" s="97"/>
      <c r="F558" s="97"/>
      <c r="H558" s="97"/>
      <c r="K558" s="98"/>
    </row>
    <row r="559" spans="5:11" ht="15.75" customHeight="1">
      <c r="E559" s="97"/>
      <c r="F559" s="97"/>
      <c r="H559" s="97"/>
      <c r="K559" s="98"/>
    </row>
    <row r="560" spans="5:11" ht="15.75" customHeight="1">
      <c r="E560" s="97"/>
      <c r="F560" s="97"/>
      <c r="H560" s="97"/>
      <c r="K560" s="98"/>
    </row>
    <row r="561" spans="5:11" ht="15.75" customHeight="1">
      <c r="E561" s="97"/>
      <c r="F561" s="97"/>
      <c r="H561" s="97"/>
      <c r="K561" s="98"/>
    </row>
    <row r="562" spans="5:11" ht="15.75" customHeight="1">
      <c r="E562" s="97"/>
      <c r="F562" s="97"/>
      <c r="H562" s="97"/>
      <c r="K562" s="98"/>
    </row>
    <row r="563" spans="5:11" ht="15.75" customHeight="1">
      <c r="E563" s="97"/>
      <c r="F563" s="97"/>
      <c r="H563" s="97"/>
      <c r="K563" s="98"/>
    </row>
    <row r="564" spans="5:11" ht="15.75" customHeight="1">
      <c r="E564" s="97"/>
      <c r="F564" s="97"/>
      <c r="H564" s="97"/>
      <c r="K564" s="98"/>
    </row>
    <row r="565" spans="5:11" ht="15.75" customHeight="1">
      <c r="E565" s="97"/>
      <c r="F565" s="97"/>
      <c r="H565" s="97"/>
      <c r="K565" s="98"/>
    </row>
    <row r="566" spans="5:11" ht="15.75" customHeight="1">
      <c r="E566" s="97"/>
      <c r="F566" s="97"/>
      <c r="H566" s="97"/>
      <c r="K566" s="98"/>
    </row>
    <row r="567" spans="5:11" ht="15.75" customHeight="1">
      <c r="E567" s="97"/>
      <c r="F567" s="97"/>
      <c r="H567" s="97"/>
      <c r="K567" s="98"/>
    </row>
    <row r="568" spans="5:11" ht="15.75" customHeight="1">
      <c r="E568" s="97"/>
      <c r="F568" s="97"/>
      <c r="H568" s="97"/>
      <c r="K568" s="98"/>
    </row>
    <row r="569" spans="5:11" ht="15.75" customHeight="1">
      <c r="E569" s="97"/>
      <c r="F569" s="97"/>
      <c r="H569" s="97"/>
      <c r="K569" s="98"/>
    </row>
    <row r="570" spans="5:11" ht="15.75" customHeight="1">
      <c r="E570" s="97"/>
      <c r="F570" s="97"/>
      <c r="H570" s="97"/>
      <c r="K570" s="98"/>
    </row>
    <row r="571" spans="5:11" ht="15.75" customHeight="1">
      <c r="E571" s="97"/>
      <c r="F571" s="97"/>
      <c r="H571" s="97"/>
      <c r="K571" s="98"/>
    </row>
    <row r="572" spans="5:11" ht="15.75" customHeight="1">
      <c r="E572" s="97"/>
      <c r="F572" s="97"/>
      <c r="H572" s="97"/>
      <c r="K572" s="98"/>
    </row>
    <row r="573" spans="5:11" ht="15.75" customHeight="1">
      <c r="E573" s="97"/>
      <c r="F573" s="97"/>
      <c r="H573" s="97"/>
      <c r="K573" s="98"/>
    </row>
    <row r="574" spans="5:11" ht="15.75" customHeight="1">
      <c r="E574" s="97"/>
      <c r="F574" s="97"/>
      <c r="H574" s="97"/>
      <c r="K574" s="98"/>
    </row>
    <row r="575" spans="5:11" ht="15.75" customHeight="1">
      <c r="E575" s="97"/>
      <c r="F575" s="97"/>
      <c r="H575" s="97"/>
      <c r="K575" s="98"/>
    </row>
    <row r="576" spans="5:11" ht="15.75" customHeight="1">
      <c r="E576" s="97"/>
      <c r="F576" s="97"/>
      <c r="H576" s="97"/>
      <c r="K576" s="98"/>
    </row>
    <row r="577" spans="5:11" ht="15.75" customHeight="1">
      <c r="E577" s="97"/>
      <c r="F577" s="97"/>
      <c r="H577" s="97"/>
      <c r="K577" s="98"/>
    </row>
    <row r="578" spans="5:11" ht="15.75" customHeight="1">
      <c r="E578" s="97"/>
      <c r="F578" s="97"/>
      <c r="H578" s="97"/>
      <c r="K578" s="98"/>
    </row>
    <row r="579" spans="5:11" ht="15.75" customHeight="1">
      <c r="E579" s="97"/>
      <c r="F579" s="97"/>
      <c r="H579" s="97"/>
      <c r="K579" s="98"/>
    </row>
    <row r="580" spans="5:11" ht="15.75" customHeight="1">
      <c r="E580" s="97"/>
      <c r="F580" s="97"/>
      <c r="H580" s="97"/>
      <c r="K580" s="98"/>
    </row>
    <row r="581" spans="5:11" ht="15.75" customHeight="1">
      <c r="E581" s="97"/>
      <c r="F581" s="97"/>
      <c r="H581" s="97"/>
      <c r="K581" s="98"/>
    </row>
    <row r="582" spans="5:11" ht="15.75" customHeight="1">
      <c r="E582" s="97"/>
      <c r="F582" s="97"/>
      <c r="H582" s="97"/>
      <c r="K582" s="98"/>
    </row>
    <row r="583" spans="5:11" ht="15.75" customHeight="1">
      <c r="E583" s="97"/>
      <c r="F583" s="97"/>
      <c r="H583" s="97"/>
      <c r="K583" s="98"/>
    </row>
    <row r="584" spans="5:11" ht="15.75" customHeight="1">
      <c r="E584" s="97"/>
      <c r="F584" s="97"/>
      <c r="H584" s="97"/>
      <c r="K584" s="98"/>
    </row>
    <row r="585" spans="5:11" ht="15.75" customHeight="1">
      <c r="E585" s="97"/>
      <c r="F585" s="97"/>
      <c r="H585" s="97"/>
      <c r="K585" s="98"/>
    </row>
    <row r="586" spans="5:11" ht="15.75" customHeight="1">
      <c r="E586" s="97"/>
      <c r="F586" s="97"/>
      <c r="H586" s="97"/>
      <c r="K586" s="98"/>
    </row>
    <row r="587" spans="5:11" ht="15.75" customHeight="1">
      <c r="E587" s="97"/>
      <c r="F587" s="97"/>
      <c r="H587" s="97"/>
      <c r="K587" s="98"/>
    </row>
    <row r="588" spans="5:11" ht="15.75" customHeight="1">
      <c r="E588" s="97"/>
      <c r="F588" s="97"/>
      <c r="H588" s="97"/>
      <c r="K588" s="98"/>
    </row>
    <row r="589" spans="5:11" ht="15.75" customHeight="1">
      <c r="E589" s="97"/>
      <c r="F589" s="97"/>
      <c r="H589" s="97"/>
      <c r="K589" s="98"/>
    </row>
    <row r="590" spans="5:11" ht="15.75" customHeight="1">
      <c r="E590" s="97"/>
      <c r="F590" s="97"/>
      <c r="H590" s="97"/>
      <c r="K590" s="98"/>
    </row>
    <row r="591" spans="5:11" ht="15.75" customHeight="1">
      <c r="E591" s="97"/>
      <c r="F591" s="97"/>
      <c r="H591" s="97"/>
      <c r="K591" s="98"/>
    </row>
    <row r="592" spans="5:11" ht="15.75" customHeight="1">
      <c r="E592" s="97"/>
      <c r="F592" s="97"/>
      <c r="H592" s="97"/>
      <c r="K592" s="98"/>
    </row>
    <row r="593" spans="5:11" ht="15.75" customHeight="1">
      <c r="E593" s="97"/>
      <c r="F593" s="97"/>
      <c r="H593" s="97"/>
      <c r="K593" s="98"/>
    </row>
    <row r="594" spans="5:11" ht="15.75" customHeight="1">
      <c r="E594" s="97"/>
      <c r="F594" s="97"/>
      <c r="H594" s="97"/>
      <c r="K594" s="98"/>
    </row>
    <row r="595" spans="5:11" ht="15.75" customHeight="1">
      <c r="E595" s="97"/>
      <c r="F595" s="97"/>
      <c r="H595" s="97"/>
      <c r="K595" s="98"/>
    </row>
    <row r="596" spans="5:11" ht="15.75" customHeight="1">
      <c r="E596" s="97"/>
      <c r="F596" s="97"/>
      <c r="H596" s="97"/>
      <c r="K596" s="98"/>
    </row>
    <row r="597" spans="5:11" ht="15.75" customHeight="1">
      <c r="E597" s="97"/>
      <c r="F597" s="97"/>
      <c r="H597" s="97"/>
      <c r="K597" s="98"/>
    </row>
    <row r="598" spans="5:11" ht="15.75" customHeight="1">
      <c r="E598" s="97"/>
      <c r="F598" s="97"/>
      <c r="H598" s="97"/>
      <c r="K598" s="98"/>
    </row>
    <row r="599" spans="5:11" ht="15.75" customHeight="1">
      <c r="E599" s="97"/>
      <c r="F599" s="97"/>
      <c r="H599" s="97"/>
      <c r="K599" s="98"/>
    </row>
    <row r="600" spans="5:11" ht="15.75" customHeight="1">
      <c r="E600" s="97"/>
      <c r="F600" s="97"/>
      <c r="H600" s="97"/>
      <c r="K600" s="98"/>
    </row>
    <row r="601" spans="5:11" ht="15.75" customHeight="1">
      <c r="E601" s="97"/>
      <c r="F601" s="97"/>
      <c r="H601" s="97"/>
      <c r="K601" s="98"/>
    </row>
    <row r="602" spans="5:11" ht="15.75" customHeight="1">
      <c r="E602" s="97"/>
      <c r="F602" s="97"/>
      <c r="H602" s="97"/>
      <c r="K602" s="98"/>
    </row>
    <row r="603" spans="5:11" ht="15.75" customHeight="1">
      <c r="E603" s="97"/>
      <c r="F603" s="97"/>
      <c r="H603" s="97"/>
      <c r="K603" s="98"/>
    </row>
    <row r="604" spans="5:11" ht="15.75" customHeight="1">
      <c r="E604" s="97"/>
      <c r="F604" s="97"/>
      <c r="H604" s="97"/>
      <c r="K604" s="98"/>
    </row>
    <row r="605" spans="5:11" ht="15.75" customHeight="1">
      <c r="E605" s="97"/>
      <c r="F605" s="97"/>
      <c r="H605" s="97"/>
      <c r="K605" s="98"/>
    </row>
    <row r="606" spans="5:11" ht="15.75" customHeight="1">
      <c r="E606" s="97"/>
      <c r="F606" s="97"/>
      <c r="H606" s="97"/>
      <c r="K606" s="98"/>
    </row>
    <row r="607" spans="5:11" ht="15.75" customHeight="1">
      <c r="E607" s="97"/>
      <c r="F607" s="97"/>
      <c r="H607" s="97"/>
      <c r="K607" s="98"/>
    </row>
    <row r="608" spans="5:11" ht="15.75" customHeight="1">
      <c r="E608" s="97"/>
      <c r="F608" s="97"/>
      <c r="H608" s="97"/>
      <c r="K608" s="98"/>
    </row>
    <row r="609" spans="5:11" ht="15.75" customHeight="1">
      <c r="E609" s="97"/>
      <c r="F609" s="97"/>
      <c r="H609" s="97"/>
      <c r="K609" s="98"/>
    </row>
    <row r="610" spans="5:11" ht="15.75" customHeight="1">
      <c r="E610" s="97"/>
      <c r="F610" s="97"/>
      <c r="H610" s="97"/>
      <c r="K610" s="98"/>
    </row>
    <row r="611" spans="5:11" ht="15.75" customHeight="1">
      <c r="E611" s="97"/>
      <c r="F611" s="97"/>
      <c r="H611" s="97"/>
      <c r="K611" s="98"/>
    </row>
    <row r="612" spans="5:11" ht="15.75" customHeight="1">
      <c r="E612" s="97"/>
      <c r="F612" s="97"/>
      <c r="H612" s="97"/>
      <c r="K612" s="98"/>
    </row>
    <row r="613" spans="5:11" ht="15.75" customHeight="1">
      <c r="E613" s="97"/>
      <c r="F613" s="97"/>
      <c r="H613" s="97"/>
      <c r="K613" s="98"/>
    </row>
    <row r="614" spans="5:11" ht="15.75" customHeight="1">
      <c r="E614" s="97"/>
      <c r="F614" s="97"/>
      <c r="H614" s="97"/>
      <c r="K614" s="98"/>
    </row>
    <row r="615" spans="5:11" ht="15.75" customHeight="1">
      <c r="E615" s="97"/>
      <c r="F615" s="97"/>
      <c r="H615" s="97"/>
      <c r="K615" s="98"/>
    </row>
    <row r="616" spans="5:11" ht="15.75" customHeight="1">
      <c r="E616" s="97"/>
      <c r="F616" s="97"/>
      <c r="H616" s="97"/>
      <c r="K616" s="98"/>
    </row>
    <row r="617" spans="5:11" ht="15.75" customHeight="1">
      <c r="E617" s="97"/>
      <c r="F617" s="97"/>
      <c r="H617" s="97"/>
      <c r="K617" s="98"/>
    </row>
    <row r="618" spans="5:11" ht="15.75" customHeight="1">
      <c r="E618" s="97"/>
      <c r="F618" s="97"/>
      <c r="H618" s="97"/>
      <c r="K618" s="98"/>
    </row>
    <row r="619" spans="5:11" ht="15.75" customHeight="1">
      <c r="E619" s="97"/>
      <c r="F619" s="97"/>
      <c r="H619" s="97"/>
      <c r="K619" s="98"/>
    </row>
    <row r="620" spans="5:11" ht="15.75" customHeight="1">
      <c r="E620" s="97"/>
      <c r="F620" s="97"/>
      <c r="H620" s="97"/>
      <c r="K620" s="98"/>
    </row>
    <row r="621" spans="5:11" ht="15.75" customHeight="1">
      <c r="E621" s="97"/>
      <c r="F621" s="97"/>
      <c r="H621" s="97"/>
      <c r="K621" s="98"/>
    </row>
    <row r="622" spans="5:11" ht="15.75" customHeight="1">
      <c r="E622" s="97"/>
      <c r="F622" s="97"/>
      <c r="H622" s="97"/>
      <c r="K622" s="98"/>
    </row>
    <row r="623" spans="5:11" ht="15.75" customHeight="1">
      <c r="E623" s="97"/>
      <c r="F623" s="97"/>
      <c r="H623" s="97"/>
      <c r="K623" s="98"/>
    </row>
    <row r="624" spans="5:11" ht="15.75" customHeight="1">
      <c r="E624" s="97"/>
      <c r="F624" s="97"/>
      <c r="H624" s="97"/>
      <c r="K624" s="98"/>
    </row>
    <row r="625" spans="5:11" ht="15.75" customHeight="1">
      <c r="E625" s="97"/>
      <c r="F625" s="97"/>
      <c r="H625" s="97"/>
      <c r="K625" s="98"/>
    </row>
    <row r="626" spans="5:11" ht="15.75" customHeight="1">
      <c r="E626" s="97"/>
      <c r="F626" s="97"/>
      <c r="H626" s="97"/>
      <c r="K626" s="98"/>
    </row>
    <row r="627" spans="5:11" ht="15.75" customHeight="1">
      <c r="E627" s="97"/>
      <c r="F627" s="97"/>
      <c r="H627" s="97"/>
      <c r="K627" s="98"/>
    </row>
    <row r="628" spans="5:11" ht="15.75" customHeight="1">
      <c r="E628" s="97"/>
      <c r="F628" s="97"/>
      <c r="H628" s="97"/>
      <c r="K628" s="98"/>
    </row>
    <row r="629" spans="5:11" ht="15.75" customHeight="1">
      <c r="E629" s="97"/>
      <c r="F629" s="97"/>
      <c r="H629" s="97"/>
      <c r="K629" s="98"/>
    </row>
    <row r="630" spans="5:11" ht="15.75" customHeight="1">
      <c r="E630" s="97"/>
      <c r="F630" s="97"/>
      <c r="H630" s="97"/>
      <c r="K630" s="98"/>
    </row>
    <row r="631" spans="5:11" ht="15.75" customHeight="1">
      <c r="E631" s="97"/>
      <c r="F631" s="97"/>
      <c r="H631" s="97"/>
      <c r="K631" s="98"/>
    </row>
    <row r="632" spans="5:11" ht="15.75" customHeight="1">
      <c r="E632" s="97"/>
      <c r="F632" s="97"/>
      <c r="H632" s="97"/>
      <c r="K632" s="98"/>
    </row>
    <row r="633" spans="5:11" ht="15.75" customHeight="1">
      <c r="E633" s="97"/>
      <c r="F633" s="97"/>
      <c r="H633" s="97"/>
      <c r="K633" s="98"/>
    </row>
    <row r="634" spans="5:11" ht="15.75" customHeight="1">
      <c r="E634" s="97"/>
      <c r="F634" s="97"/>
      <c r="H634" s="97"/>
      <c r="K634" s="98"/>
    </row>
    <row r="635" spans="5:11" ht="15.75" customHeight="1">
      <c r="E635" s="97"/>
      <c r="F635" s="97"/>
      <c r="H635" s="97"/>
      <c r="K635" s="98"/>
    </row>
    <row r="636" spans="5:11" ht="15.75" customHeight="1">
      <c r="E636" s="97"/>
      <c r="F636" s="97"/>
      <c r="H636" s="97"/>
      <c r="K636" s="98"/>
    </row>
    <row r="637" spans="5:11" ht="15.75" customHeight="1">
      <c r="E637" s="97"/>
      <c r="F637" s="97"/>
      <c r="H637" s="97"/>
      <c r="K637" s="98"/>
    </row>
    <row r="638" spans="5:11" ht="15.75" customHeight="1">
      <c r="E638" s="97"/>
      <c r="F638" s="97"/>
      <c r="H638" s="97"/>
      <c r="K638" s="98"/>
    </row>
    <row r="639" spans="5:11" ht="15.75" customHeight="1">
      <c r="E639" s="97"/>
      <c r="F639" s="97"/>
      <c r="H639" s="97"/>
      <c r="K639" s="98"/>
    </row>
    <row r="640" spans="5:11" ht="15.75" customHeight="1">
      <c r="E640" s="97"/>
      <c r="F640" s="97"/>
      <c r="H640" s="97"/>
      <c r="K640" s="98"/>
    </row>
    <row r="641" spans="5:11" ht="15.75" customHeight="1">
      <c r="E641" s="97"/>
      <c r="F641" s="97"/>
      <c r="H641" s="97"/>
      <c r="K641" s="98"/>
    </row>
    <row r="642" spans="5:11" ht="15.75" customHeight="1">
      <c r="E642" s="97"/>
      <c r="F642" s="97"/>
      <c r="H642" s="97"/>
      <c r="K642" s="98"/>
    </row>
    <row r="643" spans="5:11" ht="15.75" customHeight="1">
      <c r="E643" s="97"/>
      <c r="F643" s="97"/>
      <c r="H643" s="97"/>
      <c r="K643" s="98"/>
    </row>
    <row r="644" spans="5:11" ht="15.75" customHeight="1">
      <c r="E644" s="97"/>
      <c r="F644" s="97"/>
      <c r="H644" s="97"/>
      <c r="K644" s="98"/>
    </row>
    <row r="645" spans="5:11" ht="15.75" customHeight="1">
      <c r="E645" s="97"/>
      <c r="F645" s="97"/>
      <c r="H645" s="97"/>
      <c r="K645" s="98"/>
    </row>
    <row r="646" spans="5:11" ht="15.75" customHeight="1">
      <c r="E646" s="97"/>
      <c r="F646" s="97"/>
      <c r="H646" s="97"/>
      <c r="K646" s="98"/>
    </row>
    <row r="647" spans="5:11" ht="15.75" customHeight="1">
      <c r="E647" s="97"/>
      <c r="F647" s="97"/>
      <c r="H647" s="97"/>
      <c r="K647" s="98"/>
    </row>
    <row r="648" spans="5:11" ht="15.75" customHeight="1">
      <c r="E648" s="97"/>
      <c r="F648" s="97"/>
      <c r="H648" s="97"/>
      <c r="K648" s="98"/>
    </row>
    <row r="649" spans="5:11" ht="15.75" customHeight="1">
      <c r="E649" s="97"/>
      <c r="F649" s="97"/>
      <c r="H649" s="97"/>
      <c r="K649" s="98"/>
    </row>
    <row r="650" spans="5:11" ht="15.75" customHeight="1">
      <c r="E650" s="97"/>
      <c r="F650" s="97"/>
      <c r="H650" s="97"/>
      <c r="K650" s="98"/>
    </row>
    <row r="651" spans="5:11" ht="15.75" customHeight="1">
      <c r="E651" s="97"/>
      <c r="F651" s="97"/>
      <c r="H651" s="97"/>
      <c r="K651" s="98"/>
    </row>
    <row r="652" spans="5:11" ht="15.75" customHeight="1">
      <c r="E652" s="97"/>
      <c r="F652" s="97"/>
      <c r="H652" s="97"/>
      <c r="K652" s="98"/>
    </row>
    <row r="653" spans="5:11" ht="15.75" customHeight="1">
      <c r="E653" s="97"/>
      <c r="F653" s="97"/>
      <c r="H653" s="97"/>
      <c r="K653" s="98"/>
    </row>
    <row r="654" spans="5:11" ht="15.75" customHeight="1">
      <c r="E654" s="97"/>
      <c r="F654" s="97"/>
      <c r="H654" s="97"/>
      <c r="K654" s="98"/>
    </row>
    <row r="655" spans="5:11" ht="15.75" customHeight="1">
      <c r="E655" s="97"/>
      <c r="F655" s="97"/>
      <c r="H655" s="97"/>
      <c r="K655" s="98"/>
    </row>
    <row r="656" spans="5:11" ht="15.75" customHeight="1">
      <c r="E656" s="97"/>
      <c r="F656" s="97"/>
      <c r="H656" s="97"/>
      <c r="K656" s="98"/>
    </row>
    <row r="657" spans="5:11" ht="15.75" customHeight="1">
      <c r="E657" s="97"/>
      <c r="F657" s="97"/>
      <c r="H657" s="97"/>
      <c r="K657" s="98"/>
    </row>
    <row r="658" spans="5:11" ht="15.75" customHeight="1">
      <c r="E658" s="97"/>
      <c r="F658" s="97"/>
      <c r="H658" s="97"/>
      <c r="K658" s="98"/>
    </row>
    <row r="659" spans="5:11" ht="15.75" customHeight="1">
      <c r="E659" s="97"/>
      <c r="F659" s="97"/>
      <c r="H659" s="97"/>
      <c r="K659" s="98"/>
    </row>
    <row r="660" spans="5:11" ht="15.75" customHeight="1">
      <c r="E660" s="97"/>
      <c r="F660" s="97"/>
      <c r="H660" s="97"/>
      <c r="K660" s="98"/>
    </row>
    <row r="661" spans="5:11" ht="15.75" customHeight="1">
      <c r="E661" s="97"/>
      <c r="F661" s="97"/>
      <c r="H661" s="97"/>
      <c r="K661" s="98"/>
    </row>
    <row r="662" spans="5:11" ht="15.75" customHeight="1">
      <c r="E662" s="97"/>
      <c r="F662" s="97"/>
      <c r="H662" s="97"/>
      <c r="K662" s="98"/>
    </row>
    <row r="663" spans="5:11" ht="15.75" customHeight="1">
      <c r="E663" s="97"/>
      <c r="F663" s="97"/>
      <c r="H663" s="97"/>
      <c r="K663" s="98"/>
    </row>
    <row r="664" spans="5:11" ht="15.75" customHeight="1">
      <c r="E664" s="97"/>
      <c r="F664" s="97"/>
      <c r="H664" s="97"/>
      <c r="K664" s="98"/>
    </row>
    <row r="665" spans="5:11" ht="15.75" customHeight="1">
      <c r="E665" s="97"/>
      <c r="F665" s="97"/>
      <c r="H665" s="97"/>
      <c r="K665" s="98"/>
    </row>
    <row r="666" spans="5:11" ht="15.75" customHeight="1">
      <c r="E666" s="97"/>
      <c r="F666" s="97"/>
      <c r="H666" s="97"/>
      <c r="K666" s="98"/>
    </row>
    <row r="667" spans="5:11" ht="15.75" customHeight="1">
      <c r="E667" s="97"/>
      <c r="F667" s="97"/>
      <c r="H667" s="97"/>
      <c r="K667" s="98"/>
    </row>
    <row r="668" spans="5:11" ht="15.75" customHeight="1">
      <c r="E668" s="97"/>
      <c r="F668" s="97"/>
      <c r="H668" s="97"/>
      <c r="K668" s="98"/>
    </row>
    <row r="669" spans="5:11" ht="15.75" customHeight="1">
      <c r="E669" s="97"/>
      <c r="F669" s="97"/>
      <c r="H669" s="97"/>
      <c r="K669" s="98"/>
    </row>
    <row r="670" spans="5:11" ht="15.75" customHeight="1">
      <c r="E670" s="97"/>
      <c r="F670" s="97"/>
      <c r="H670" s="97"/>
      <c r="K670" s="98"/>
    </row>
    <row r="671" spans="5:11" ht="15.75" customHeight="1">
      <c r="E671" s="97"/>
      <c r="F671" s="97"/>
      <c r="H671" s="97"/>
      <c r="K671" s="98"/>
    </row>
    <row r="672" spans="5:11" ht="15.75" customHeight="1">
      <c r="E672" s="97"/>
      <c r="F672" s="97"/>
      <c r="H672" s="97"/>
      <c r="K672" s="98"/>
    </row>
    <row r="673" spans="5:11" ht="15.75" customHeight="1">
      <c r="E673" s="97"/>
      <c r="F673" s="97"/>
      <c r="H673" s="97"/>
      <c r="K673" s="98"/>
    </row>
    <row r="674" spans="5:11" ht="15.75" customHeight="1">
      <c r="E674" s="97"/>
      <c r="F674" s="97"/>
      <c r="H674" s="97"/>
      <c r="K674" s="98"/>
    </row>
    <row r="675" spans="5:11" ht="15.75" customHeight="1">
      <c r="E675" s="97"/>
      <c r="F675" s="97"/>
      <c r="H675" s="97"/>
      <c r="K675" s="98"/>
    </row>
    <row r="676" spans="5:11" ht="15.75" customHeight="1">
      <c r="E676" s="97"/>
      <c r="F676" s="97"/>
      <c r="H676" s="97"/>
      <c r="K676" s="98"/>
    </row>
    <row r="677" spans="5:11" ht="15.75" customHeight="1">
      <c r="E677" s="97"/>
      <c r="F677" s="97"/>
      <c r="H677" s="97"/>
      <c r="K677" s="98"/>
    </row>
    <row r="678" spans="5:11" ht="15.75" customHeight="1">
      <c r="E678" s="97"/>
      <c r="F678" s="97"/>
      <c r="H678" s="97"/>
      <c r="K678" s="98"/>
    </row>
    <row r="679" spans="5:11" ht="15.75" customHeight="1">
      <c r="E679" s="97"/>
      <c r="F679" s="97"/>
      <c r="H679" s="97"/>
      <c r="K679" s="98"/>
    </row>
    <row r="680" spans="5:11" ht="15.75" customHeight="1">
      <c r="E680" s="97"/>
      <c r="F680" s="97"/>
      <c r="H680" s="97"/>
      <c r="K680" s="98"/>
    </row>
    <row r="681" spans="5:11" ht="15.75" customHeight="1">
      <c r="E681" s="97"/>
      <c r="F681" s="97"/>
      <c r="H681" s="97"/>
      <c r="K681" s="98"/>
    </row>
    <row r="682" spans="5:11" ht="15.75" customHeight="1">
      <c r="E682" s="97"/>
      <c r="F682" s="97"/>
      <c r="H682" s="97"/>
      <c r="K682" s="98"/>
    </row>
    <row r="683" spans="5:11" ht="15.75" customHeight="1">
      <c r="E683" s="97"/>
      <c r="F683" s="97"/>
      <c r="H683" s="97"/>
      <c r="K683" s="98"/>
    </row>
    <row r="684" spans="5:11" ht="15.75" customHeight="1">
      <c r="E684" s="97"/>
      <c r="F684" s="97"/>
      <c r="H684" s="97"/>
      <c r="K684" s="98"/>
    </row>
    <row r="685" spans="5:11" ht="15.75" customHeight="1">
      <c r="E685" s="97"/>
      <c r="F685" s="97"/>
      <c r="H685" s="97"/>
      <c r="K685" s="98"/>
    </row>
    <row r="686" spans="5:11" ht="15.75" customHeight="1">
      <c r="E686" s="97"/>
      <c r="F686" s="97"/>
      <c r="H686" s="97"/>
      <c r="K686" s="98"/>
    </row>
    <row r="687" spans="5:11" ht="15.75" customHeight="1">
      <c r="E687" s="97"/>
      <c r="F687" s="97"/>
      <c r="H687" s="97"/>
      <c r="K687" s="98"/>
    </row>
    <row r="688" spans="5:11" ht="15.75" customHeight="1">
      <c r="E688" s="97"/>
      <c r="F688" s="97"/>
      <c r="H688" s="97"/>
      <c r="K688" s="98"/>
    </row>
    <row r="689" spans="5:11" ht="15.75" customHeight="1">
      <c r="E689" s="97"/>
      <c r="F689" s="97"/>
      <c r="H689" s="97"/>
      <c r="K689" s="98"/>
    </row>
    <row r="690" spans="5:11" ht="15.75" customHeight="1">
      <c r="E690" s="97"/>
      <c r="F690" s="97"/>
      <c r="H690" s="97"/>
      <c r="K690" s="98"/>
    </row>
    <row r="691" spans="5:11" ht="15.75" customHeight="1">
      <c r="E691" s="97"/>
      <c r="F691" s="97"/>
      <c r="H691" s="97"/>
      <c r="K691" s="98"/>
    </row>
    <row r="692" spans="5:11" ht="15.75" customHeight="1">
      <c r="E692" s="97"/>
      <c r="F692" s="97"/>
      <c r="H692" s="97"/>
      <c r="K692" s="98"/>
    </row>
    <row r="693" spans="5:11" ht="15.75" customHeight="1">
      <c r="E693" s="97"/>
      <c r="F693" s="97"/>
      <c r="H693" s="97"/>
      <c r="K693" s="98"/>
    </row>
    <row r="694" spans="5:11" ht="15.75" customHeight="1">
      <c r="E694" s="97"/>
      <c r="F694" s="97"/>
      <c r="H694" s="97"/>
      <c r="K694" s="98"/>
    </row>
    <row r="695" spans="5:11" ht="15.75" customHeight="1">
      <c r="E695" s="97"/>
      <c r="F695" s="97"/>
      <c r="H695" s="97"/>
      <c r="K695" s="98"/>
    </row>
    <row r="696" spans="5:11" ht="15.75" customHeight="1">
      <c r="E696" s="97"/>
      <c r="F696" s="97"/>
      <c r="H696" s="97"/>
      <c r="K696" s="98"/>
    </row>
    <row r="697" spans="5:11" ht="15.75" customHeight="1">
      <c r="E697" s="97"/>
      <c r="F697" s="97"/>
      <c r="H697" s="97"/>
      <c r="K697" s="98"/>
    </row>
    <row r="698" spans="5:11" ht="15.75" customHeight="1">
      <c r="E698" s="97"/>
      <c r="F698" s="97"/>
      <c r="H698" s="97"/>
      <c r="K698" s="98"/>
    </row>
    <row r="699" spans="5:11" ht="15.75" customHeight="1">
      <c r="E699" s="97"/>
      <c r="F699" s="97"/>
      <c r="H699" s="97"/>
      <c r="K699" s="98"/>
    </row>
    <row r="700" spans="5:11" ht="15.75" customHeight="1">
      <c r="E700" s="97"/>
      <c r="F700" s="97"/>
      <c r="H700" s="97"/>
      <c r="K700" s="98"/>
    </row>
    <row r="701" spans="5:11" ht="15.75" customHeight="1">
      <c r="E701" s="97"/>
      <c r="F701" s="97"/>
      <c r="H701" s="97"/>
      <c r="K701" s="98"/>
    </row>
    <row r="702" spans="5:11" ht="15.75" customHeight="1">
      <c r="E702" s="97"/>
      <c r="F702" s="97"/>
      <c r="H702" s="97"/>
      <c r="K702" s="98"/>
    </row>
    <row r="703" spans="5:11" ht="15.75" customHeight="1">
      <c r="E703" s="97"/>
      <c r="F703" s="97"/>
      <c r="H703" s="97"/>
      <c r="K703" s="98"/>
    </row>
    <row r="704" spans="5:11" ht="15.75" customHeight="1">
      <c r="E704" s="97"/>
      <c r="F704" s="97"/>
      <c r="H704" s="97"/>
      <c r="K704" s="98"/>
    </row>
    <row r="705" spans="5:11" ht="15.75" customHeight="1">
      <c r="E705" s="97"/>
      <c r="F705" s="97"/>
      <c r="H705" s="97"/>
      <c r="K705" s="98"/>
    </row>
    <row r="706" spans="5:11" ht="15.75" customHeight="1">
      <c r="E706" s="97"/>
      <c r="F706" s="97"/>
      <c r="H706" s="97"/>
      <c r="K706" s="98"/>
    </row>
    <row r="707" spans="5:11" ht="15.75" customHeight="1">
      <c r="E707" s="97"/>
      <c r="F707" s="97"/>
      <c r="H707" s="97"/>
      <c r="K707" s="98"/>
    </row>
    <row r="708" spans="5:11" ht="15.75" customHeight="1">
      <c r="E708" s="97"/>
      <c r="F708" s="97"/>
      <c r="H708" s="97"/>
      <c r="K708" s="98"/>
    </row>
    <row r="709" spans="5:11" ht="15.75" customHeight="1">
      <c r="E709" s="97"/>
      <c r="F709" s="97"/>
      <c r="H709" s="97"/>
      <c r="K709" s="98"/>
    </row>
    <row r="710" spans="5:11" ht="15.75" customHeight="1">
      <c r="E710" s="97"/>
      <c r="F710" s="97"/>
      <c r="H710" s="97"/>
      <c r="K710" s="98"/>
    </row>
    <row r="711" spans="5:11" ht="15.75" customHeight="1">
      <c r="E711" s="97"/>
      <c r="F711" s="97"/>
      <c r="H711" s="97"/>
      <c r="K711" s="98"/>
    </row>
    <row r="712" spans="5:11" ht="15.75" customHeight="1">
      <c r="E712" s="97"/>
      <c r="F712" s="97"/>
      <c r="H712" s="97"/>
      <c r="K712" s="98"/>
    </row>
    <row r="713" spans="5:11" ht="15.75" customHeight="1">
      <c r="E713" s="97"/>
      <c r="F713" s="97"/>
      <c r="H713" s="97"/>
      <c r="K713" s="98"/>
    </row>
    <row r="714" spans="5:11" ht="15.75" customHeight="1">
      <c r="E714" s="97"/>
      <c r="F714" s="97"/>
      <c r="H714" s="97"/>
      <c r="K714" s="98"/>
    </row>
    <row r="715" spans="5:11" ht="15.75" customHeight="1">
      <c r="E715" s="97"/>
      <c r="F715" s="97"/>
      <c r="H715" s="97"/>
      <c r="K715" s="98"/>
    </row>
    <row r="716" spans="5:11" ht="15.75" customHeight="1">
      <c r="E716" s="97"/>
      <c r="F716" s="97"/>
      <c r="H716" s="97"/>
      <c r="K716" s="98"/>
    </row>
    <row r="717" spans="5:11" ht="15.75" customHeight="1">
      <c r="E717" s="97"/>
      <c r="F717" s="97"/>
      <c r="H717" s="97"/>
      <c r="K717" s="98"/>
    </row>
    <row r="718" spans="5:11" ht="15.75" customHeight="1">
      <c r="E718" s="97"/>
      <c r="F718" s="97"/>
      <c r="H718" s="97"/>
      <c r="K718" s="98"/>
    </row>
    <row r="719" spans="5:11" ht="15.75" customHeight="1">
      <c r="E719" s="97"/>
      <c r="F719" s="97"/>
      <c r="H719" s="97"/>
      <c r="K719" s="98"/>
    </row>
    <row r="720" spans="5:11" ht="15.75" customHeight="1">
      <c r="E720" s="97"/>
      <c r="F720" s="97"/>
      <c r="H720" s="97"/>
      <c r="K720" s="98"/>
    </row>
    <row r="721" spans="5:11" ht="15.75" customHeight="1">
      <c r="E721" s="97"/>
      <c r="F721" s="97"/>
      <c r="H721" s="97"/>
      <c r="K721" s="98"/>
    </row>
    <row r="722" spans="5:11" ht="15.75" customHeight="1">
      <c r="E722" s="97"/>
      <c r="F722" s="97"/>
      <c r="H722" s="97"/>
      <c r="K722" s="98"/>
    </row>
    <row r="723" spans="5:11" ht="15.75" customHeight="1">
      <c r="E723" s="97"/>
      <c r="F723" s="97"/>
      <c r="H723" s="97"/>
      <c r="K723" s="98"/>
    </row>
    <row r="724" spans="5:11" ht="15.75" customHeight="1">
      <c r="E724" s="97"/>
      <c r="F724" s="97"/>
      <c r="H724" s="97"/>
      <c r="K724" s="98"/>
    </row>
    <row r="725" spans="5:11" ht="15.75" customHeight="1">
      <c r="E725" s="97"/>
      <c r="F725" s="97"/>
      <c r="H725" s="97"/>
      <c r="K725" s="98"/>
    </row>
    <row r="726" spans="5:11" ht="15.75" customHeight="1">
      <c r="E726" s="97"/>
      <c r="F726" s="97"/>
      <c r="H726" s="97"/>
      <c r="K726" s="98"/>
    </row>
    <row r="727" spans="5:11" ht="15.75" customHeight="1">
      <c r="E727" s="97"/>
      <c r="F727" s="97"/>
      <c r="H727" s="97"/>
      <c r="K727" s="98"/>
    </row>
    <row r="728" spans="5:11" ht="15.75" customHeight="1">
      <c r="E728" s="97"/>
      <c r="F728" s="97"/>
      <c r="H728" s="97"/>
      <c r="K728" s="98"/>
    </row>
    <row r="729" spans="5:11" ht="15.75" customHeight="1">
      <c r="E729" s="97"/>
      <c r="F729" s="97"/>
      <c r="H729" s="97"/>
      <c r="K729" s="98"/>
    </row>
    <row r="730" spans="5:11" ht="15.75" customHeight="1">
      <c r="E730" s="97"/>
      <c r="F730" s="97"/>
      <c r="H730" s="97"/>
      <c r="K730" s="98"/>
    </row>
    <row r="731" spans="5:11" ht="15.75" customHeight="1">
      <c r="E731" s="97"/>
      <c r="F731" s="97"/>
      <c r="H731" s="97"/>
      <c r="K731" s="98"/>
    </row>
    <row r="732" spans="5:11" ht="15.75" customHeight="1">
      <c r="E732" s="97"/>
      <c r="F732" s="97"/>
      <c r="H732" s="97"/>
      <c r="K732" s="98"/>
    </row>
    <row r="733" spans="5:11" ht="15.75" customHeight="1">
      <c r="E733" s="97"/>
      <c r="F733" s="97"/>
      <c r="H733" s="97"/>
      <c r="K733" s="98"/>
    </row>
    <row r="734" spans="5:11" ht="15.75" customHeight="1">
      <c r="E734" s="97"/>
      <c r="F734" s="97"/>
      <c r="H734" s="97"/>
      <c r="K734" s="98"/>
    </row>
    <row r="735" spans="5:11" ht="15.75" customHeight="1">
      <c r="E735" s="97"/>
      <c r="F735" s="97"/>
      <c r="H735" s="97"/>
      <c r="K735" s="98"/>
    </row>
    <row r="736" spans="5:11" ht="15.75" customHeight="1">
      <c r="E736" s="97"/>
      <c r="F736" s="97"/>
      <c r="H736" s="97"/>
      <c r="K736" s="98"/>
    </row>
    <row r="737" spans="5:11" ht="15.75" customHeight="1">
      <c r="E737" s="97"/>
      <c r="F737" s="97"/>
      <c r="H737" s="97"/>
      <c r="K737" s="98"/>
    </row>
    <row r="738" spans="5:11" ht="15.75" customHeight="1">
      <c r="E738" s="97"/>
      <c r="F738" s="97"/>
      <c r="H738" s="97"/>
      <c r="K738" s="98"/>
    </row>
    <row r="739" spans="5:11" ht="15.75" customHeight="1">
      <c r="E739" s="97"/>
      <c r="F739" s="97"/>
      <c r="H739" s="97"/>
      <c r="K739" s="98"/>
    </row>
    <row r="740" spans="5:11" ht="15.75" customHeight="1">
      <c r="E740" s="97"/>
      <c r="F740" s="97"/>
      <c r="H740" s="97"/>
      <c r="K740" s="98"/>
    </row>
    <row r="741" spans="5:11" ht="15.75" customHeight="1">
      <c r="E741" s="97"/>
      <c r="F741" s="97"/>
      <c r="H741" s="97"/>
      <c r="K741" s="98"/>
    </row>
    <row r="742" spans="5:11" ht="15.75" customHeight="1">
      <c r="E742" s="97"/>
      <c r="F742" s="97"/>
      <c r="H742" s="97"/>
      <c r="K742" s="98"/>
    </row>
    <row r="743" spans="5:11" ht="15.75" customHeight="1">
      <c r="E743" s="97"/>
      <c r="F743" s="97"/>
      <c r="H743" s="97"/>
      <c r="K743" s="98"/>
    </row>
    <row r="744" spans="5:11" ht="15.75" customHeight="1">
      <c r="E744" s="97"/>
      <c r="F744" s="97"/>
      <c r="H744" s="97"/>
      <c r="K744" s="98"/>
    </row>
    <row r="745" spans="5:11" ht="15.75" customHeight="1">
      <c r="E745" s="97"/>
      <c r="F745" s="97"/>
      <c r="H745" s="97"/>
      <c r="K745" s="98"/>
    </row>
    <row r="746" spans="5:11" ht="15.75" customHeight="1">
      <c r="E746" s="97"/>
      <c r="F746" s="97"/>
      <c r="H746" s="97"/>
      <c r="K746" s="98"/>
    </row>
    <row r="747" spans="5:11" ht="15.75" customHeight="1">
      <c r="E747" s="97"/>
      <c r="F747" s="97"/>
      <c r="H747" s="97"/>
      <c r="K747" s="98"/>
    </row>
    <row r="748" spans="5:11" ht="15.75" customHeight="1">
      <c r="E748" s="97"/>
      <c r="F748" s="97"/>
      <c r="H748" s="97"/>
      <c r="K748" s="98"/>
    </row>
    <row r="749" spans="5:11" ht="15.75" customHeight="1">
      <c r="E749" s="97"/>
      <c r="F749" s="97"/>
      <c r="H749" s="97"/>
      <c r="K749" s="98"/>
    </row>
    <row r="750" spans="5:11" ht="15.75" customHeight="1">
      <c r="E750" s="97"/>
      <c r="F750" s="97"/>
      <c r="H750" s="97"/>
      <c r="K750" s="98"/>
    </row>
    <row r="751" spans="5:11" ht="15.75" customHeight="1">
      <c r="E751" s="97"/>
      <c r="F751" s="97"/>
      <c r="H751" s="97"/>
      <c r="K751" s="98"/>
    </row>
    <row r="752" spans="5:11" ht="15.75" customHeight="1">
      <c r="E752" s="97"/>
      <c r="F752" s="97"/>
      <c r="H752" s="97"/>
      <c r="K752" s="98"/>
    </row>
    <row r="753" spans="5:11" ht="15.75" customHeight="1">
      <c r="E753" s="97"/>
      <c r="F753" s="97"/>
      <c r="H753" s="97"/>
      <c r="K753" s="98"/>
    </row>
    <row r="754" spans="5:11" ht="15.75" customHeight="1">
      <c r="E754" s="97"/>
      <c r="F754" s="97"/>
      <c r="H754" s="97"/>
      <c r="K754" s="98"/>
    </row>
    <row r="755" spans="5:11" ht="15.75" customHeight="1">
      <c r="E755" s="97"/>
      <c r="F755" s="97"/>
      <c r="H755" s="97"/>
      <c r="K755" s="98"/>
    </row>
    <row r="756" spans="5:11" ht="15.75" customHeight="1">
      <c r="E756" s="97"/>
      <c r="F756" s="97"/>
      <c r="H756" s="97"/>
      <c r="K756" s="98"/>
    </row>
    <row r="757" spans="5:11" ht="15.75" customHeight="1">
      <c r="E757" s="97"/>
      <c r="F757" s="97"/>
      <c r="H757" s="97"/>
      <c r="K757" s="98"/>
    </row>
    <row r="758" spans="5:11" ht="15.75" customHeight="1">
      <c r="E758" s="97"/>
      <c r="F758" s="97"/>
      <c r="H758" s="97"/>
      <c r="K758" s="98"/>
    </row>
    <row r="759" spans="5:11" ht="15.75" customHeight="1">
      <c r="E759" s="97"/>
      <c r="F759" s="97"/>
      <c r="H759" s="97"/>
      <c r="K759" s="98"/>
    </row>
    <row r="760" spans="5:11" ht="15.75" customHeight="1">
      <c r="E760" s="97"/>
      <c r="F760" s="97"/>
      <c r="H760" s="97"/>
      <c r="K760" s="98"/>
    </row>
    <row r="761" spans="5:11" ht="15.75" customHeight="1">
      <c r="E761" s="97"/>
      <c r="F761" s="97"/>
      <c r="H761" s="97"/>
      <c r="K761" s="98"/>
    </row>
    <row r="762" spans="5:11" ht="15.75" customHeight="1">
      <c r="E762" s="97"/>
      <c r="F762" s="97"/>
      <c r="H762" s="97"/>
      <c r="K762" s="98"/>
    </row>
    <row r="763" spans="5:11" ht="15.75" customHeight="1">
      <c r="E763" s="97"/>
      <c r="F763" s="97"/>
      <c r="H763" s="97"/>
      <c r="K763" s="98"/>
    </row>
    <row r="764" spans="5:11" ht="15.75" customHeight="1">
      <c r="E764" s="97"/>
      <c r="F764" s="97"/>
      <c r="H764" s="97"/>
      <c r="K764" s="98"/>
    </row>
    <row r="765" spans="5:11" ht="15.75" customHeight="1">
      <c r="E765" s="97"/>
      <c r="F765" s="97"/>
      <c r="H765" s="97"/>
      <c r="K765" s="98"/>
    </row>
    <row r="766" spans="5:11" ht="15.75" customHeight="1">
      <c r="E766" s="97"/>
      <c r="F766" s="97"/>
      <c r="H766" s="97"/>
      <c r="K766" s="98"/>
    </row>
    <row r="767" spans="5:11" ht="15.75" customHeight="1">
      <c r="E767" s="97"/>
      <c r="F767" s="97"/>
      <c r="H767" s="97"/>
      <c r="K767" s="98"/>
    </row>
    <row r="768" spans="5:11" ht="15.75" customHeight="1">
      <c r="E768" s="97"/>
      <c r="F768" s="97"/>
      <c r="H768" s="97"/>
      <c r="K768" s="98"/>
    </row>
    <row r="769" spans="5:11" ht="15.75" customHeight="1">
      <c r="E769" s="97"/>
      <c r="F769" s="97"/>
      <c r="H769" s="97"/>
      <c r="K769" s="98"/>
    </row>
    <row r="770" spans="5:11" ht="15.75" customHeight="1">
      <c r="E770" s="97"/>
      <c r="F770" s="97"/>
      <c r="H770" s="97"/>
      <c r="K770" s="98"/>
    </row>
    <row r="771" spans="5:11" ht="15.75" customHeight="1">
      <c r="E771" s="97"/>
      <c r="F771" s="97"/>
      <c r="H771" s="97"/>
      <c r="K771" s="98"/>
    </row>
    <row r="772" spans="5:11" ht="15.75" customHeight="1">
      <c r="E772" s="97"/>
      <c r="F772" s="97"/>
      <c r="H772" s="97"/>
      <c r="K772" s="98"/>
    </row>
    <row r="773" spans="5:11" ht="15.75" customHeight="1">
      <c r="E773" s="97"/>
      <c r="F773" s="97"/>
      <c r="H773" s="97"/>
      <c r="K773" s="98"/>
    </row>
    <row r="774" spans="5:11" ht="15.75" customHeight="1">
      <c r="E774" s="97"/>
      <c r="F774" s="97"/>
      <c r="H774" s="97"/>
      <c r="K774" s="98"/>
    </row>
    <row r="775" spans="5:11" ht="15.75" customHeight="1">
      <c r="E775" s="97"/>
      <c r="F775" s="97"/>
      <c r="H775" s="97"/>
      <c r="K775" s="98"/>
    </row>
    <row r="776" spans="5:11" ht="15.75" customHeight="1">
      <c r="E776" s="97"/>
      <c r="F776" s="97"/>
      <c r="H776" s="97"/>
      <c r="K776" s="98"/>
    </row>
    <row r="777" spans="5:11" ht="15.75" customHeight="1">
      <c r="E777" s="97"/>
      <c r="F777" s="97"/>
      <c r="H777" s="97"/>
      <c r="K777" s="98"/>
    </row>
    <row r="778" spans="5:11" ht="15.75" customHeight="1">
      <c r="E778" s="97"/>
      <c r="F778" s="97"/>
      <c r="H778" s="97"/>
      <c r="K778" s="98"/>
    </row>
    <row r="779" spans="5:11" ht="15.75" customHeight="1">
      <c r="E779" s="97"/>
      <c r="F779" s="97"/>
      <c r="H779" s="97"/>
      <c r="K779" s="98"/>
    </row>
    <row r="780" spans="5:11" ht="15.75" customHeight="1">
      <c r="E780" s="97"/>
      <c r="F780" s="97"/>
      <c r="H780" s="97"/>
      <c r="K780" s="98"/>
    </row>
    <row r="781" spans="5:11" ht="15.75" customHeight="1">
      <c r="E781" s="97"/>
      <c r="F781" s="97"/>
      <c r="H781" s="97"/>
      <c r="K781" s="98"/>
    </row>
    <row r="782" spans="5:11" ht="15.75" customHeight="1">
      <c r="E782" s="97"/>
      <c r="F782" s="97"/>
      <c r="H782" s="97"/>
      <c r="K782" s="98"/>
    </row>
    <row r="783" spans="5:11" ht="15.75" customHeight="1">
      <c r="E783" s="97"/>
      <c r="F783" s="97"/>
      <c r="H783" s="97"/>
      <c r="K783" s="98"/>
    </row>
    <row r="784" spans="5:11" ht="15.75" customHeight="1">
      <c r="E784" s="97"/>
      <c r="F784" s="97"/>
      <c r="H784" s="97"/>
      <c r="K784" s="98"/>
    </row>
    <row r="785" spans="5:11" ht="15.75" customHeight="1">
      <c r="E785" s="97"/>
      <c r="F785" s="97"/>
      <c r="H785" s="97"/>
      <c r="K785" s="98"/>
    </row>
    <row r="786" spans="5:11" ht="15.75" customHeight="1">
      <c r="E786" s="97"/>
      <c r="F786" s="97"/>
      <c r="H786" s="97"/>
      <c r="K786" s="98"/>
    </row>
    <row r="787" spans="5:11" ht="15.75" customHeight="1">
      <c r="E787" s="97"/>
      <c r="F787" s="97"/>
      <c r="H787" s="97"/>
      <c r="K787" s="98"/>
    </row>
    <row r="788" spans="5:11" ht="15.75" customHeight="1">
      <c r="E788" s="97"/>
      <c r="F788" s="97"/>
      <c r="H788" s="97"/>
      <c r="K788" s="98"/>
    </row>
    <row r="789" spans="5:11" ht="15.75" customHeight="1">
      <c r="E789" s="97"/>
      <c r="F789" s="97"/>
      <c r="H789" s="97"/>
      <c r="K789" s="98"/>
    </row>
    <row r="790" spans="5:11" ht="15.75" customHeight="1">
      <c r="E790" s="97"/>
      <c r="F790" s="97"/>
      <c r="H790" s="97"/>
      <c r="K790" s="98"/>
    </row>
    <row r="791" spans="5:11" ht="15.75" customHeight="1">
      <c r="E791" s="97"/>
      <c r="F791" s="97"/>
      <c r="H791" s="97"/>
      <c r="K791" s="98"/>
    </row>
    <row r="792" spans="5:11" ht="15.75" customHeight="1">
      <c r="E792" s="97"/>
      <c r="F792" s="97"/>
      <c r="H792" s="97"/>
      <c r="K792" s="98"/>
    </row>
    <row r="793" spans="5:11" ht="15.75" customHeight="1">
      <c r="E793" s="97"/>
      <c r="F793" s="97"/>
      <c r="H793" s="97"/>
      <c r="K793" s="98"/>
    </row>
    <row r="794" spans="5:11" ht="15.75" customHeight="1">
      <c r="E794" s="97"/>
      <c r="F794" s="97"/>
      <c r="H794" s="97"/>
      <c r="K794" s="98"/>
    </row>
    <row r="795" spans="5:11" ht="15.75" customHeight="1">
      <c r="E795" s="97"/>
      <c r="F795" s="97"/>
      <c r="H795" s="97"/>
      <c r="K795" s="98"/>
    </row>
    <row r="796" spans="5:11" ht="15.75" customHeight="1">
      <c r="E796" s="97"/>
      <c r="F796" s="97"/>
      <c r="H796" s="97"/>
      <c r="K796" s="98"/>
    </row>
    <row r="797" spans="5:11" ht="15.75" customHeight="1">
      <c r="E797" s="97"/>
      <c r="F797" s="97"/>
      <c r="H797" s="97"/>
      <c r="K797" s="98"/>
    </row>
    <row r="798" spans="5:11" ht="15.75" customHeight="1">
      <c r="E798" s="97"/>
      <c r="F798" s="97"/>
      <c r="H798" s="97"/>
      <c r="K798" s="98"/>
    </row>
    <row r="799" spans="5:11" ht="15.75" customHeight="1">
      <c r="E799" s="97"/>
      <c r="F799" s="97"/>
      <c r="H799" s="97"/>
      <c r="K799" s="98"/>
    </row>
    <row r="800" spans="5:11" ht="15.75" customHeight="1">
      <c r="E800" s="97"/>
      <c r="F800" s="97"/>
      <c r="H800" s="97"/>
      <c r="K800" s="98"/>
    </row>
    <row r="801" spans="5:11" ht="15.75" customHeight="1">
      <c r="E801" s="97"/>
      <c r="F801" s="97"/>
      <c r="H801" s="97"/>
      <c r="K801" s="98"/>
    </row>
    <row r="802" spans="5:11" ht="15.75" customHeight="1">
      <c r="E802" s="97"/>
      <c r="F802" s="97"/>
      <c r="H802" s="97"/>
      <c r="K802" s="98"/>
    </row>
    <row r="803" spans="5:11" ht="15.75" customHeight="1">
      <c r="E803" s="97"/>
      <c r="F803" s="97"/>
      <c r="H803" s="97"/>
      <c r="K803" s="98"/>
    </row>
    <row r="804" spans="5:11" ht="15.75" customHeight="1">
      <c r="E804" s="97"/>
      <c r="F804" s="97"/>
      <c r="H804" s="97"/>
      <c r="K804" s="98"/>
    </row>
    <row r="805" spans="5:11" ht="15.75" customHeight="1">
      <c r="E805" s="97"/>
      <c r="F805" s="97"/>
      <c r="H805" s="97"/>
      <c r="K805" s="98"/>
    </row>
    <row r="806" spans="5:11" ht="15.75" customHeight="1">
      <c r="E806" s="97"/>
      <c r="F806" s="97"/>
      <c r="H806" s="97"/>
      <c r="K806" s="98"/>
    </row>
    <row r="807" spans="5:11" ht="15.75" customHeight="1">
      <c r="E807" s="97"/>
      <c r="F807" s="97"/>
      <c r="H807" s="97"/>
      <c r="K807" s="98"/>
    </row>
    <row r="808" spans="5:11" ht="15.75" customHeight="1">
      <c r="E808" s="97"/>
      <c r="F808" s="97"/>
      <c r="H808" s="97"/>
      <c r="K808" s="98"/>
    </row>
    <row r="809" spans="5:11" ht="15.75" customHeight="1">
      <c r="E809" s="97"/>
      <c r="F809" s="97"/>
      <c r="H809" s="97"/>
      <c r="K809" s="98"/>
    </row>
    <row r="810" spans="5:11" ht="15.75" customHeight="1">
      <c r="E810" s="97"/>
      <c r="F810" s="97"/>
      <c r="H810" s="97"/>
      <c r="K810" s="98"/>
    </row>
    <row r="811" spans="5:11" ht="15.75" customHeight="1">
      <c r="E811" s="97"/>
      <c r="F811" s="97"/>
      <c r="H811" s="97"/>
      <c r="K811" s="98"/>
    </row>
    <row r="812" spans="5:11" ht="15.75" customHeight="1">
      <c r="E812" s="97"/>
      <c r="F812" s="97"/>
      <c r="H812" s="97"/>
      <c r="K812" s="98"/>
    </row>
    <row r="813" spans="5:11" ht="15.75" customHeight="1">
      <c r="E813" s="97"/>
      <c r="F813" s="97"/>
      <c r="H813" s="97"/>
      <c r="K813" s="98"/>
    </row>
    <row r="814" spans="5:11" ht="15.75" customHeight="1">
      <c r="E814" s="97"/>
      <c r="F814" s="97"/>
      <c r="H814" s="97"/>
      <c r="K814" s="98"/>
    </row>
    <row r="815" spans="5:11" ht="15.75" customHeight="1">
      <c r="E815" s="97"/>
      <c r="F815" s="97"/>
      <c r="H815" s="97"/>
      <c r="K815" s="98"/>
    </row>
    <row r="816" spans="5:11" ht="15.75" customHeight="1">
      <c r="E816" s="97"/>
      <c r="F816" s="97"/>
      <c r="H816" s="97"/>
      <c r="K816" s="98"/>
    </row>
    <row r="817" spans="5:11" ht="15.75" customHeight="1">
      <c r="E817" s="97"/>
      <c r="F817" s="97"/>
      <c r="H817" s="97"/>
      <c r="K817" s="98"/>
    </row>
    <row r="818" spans="5:11" ht="15.75" customHeight="1">
      <c r="E818" s="97"/>
      <c r="F818" s="97"/>
      <c r="H818" s="97"/>
      <c r="K818" s="98"/>
    </row>
    <row r="819" spans="5:11" ht="15.75" customHeight="1">
      <c r="E819" s="97"/>
      <c r="F819" s="97"/>
      <c r="H819" s="97"/>
      <c r="K819" s="98"/>
    </row>
    <row r="820" spans="5:11" ht="15.75" customHeight="1">
      <c r="E820" s="97"/>
      <c r="F820" s="97"/>
      <c r="H820" s="97"/>
      <c r="K820" s="98"/>
    </row>
    <row r="821" spans="5:11" ht="15.75" customHeight="1">
      <c r="E821" s="97"/>
      <c r="F821" s="97"/>
      <c r="H821" s="97"/>
      <c r="K821" s="98"/>
    </row>
    <row r="822" spans="5:11" ht="15.75" customHeight="1">
      <c r="E822" s="97"/>
      <c r="F822" s="97"/>
      <c r="H822" s="97"/>
      <c r="K822" s="98"/>
    </row>
    <row r="823" spans="5:11" ht="15.75" customHeight="1">
      <c r="E823" s="97"/>
      <c r="F823" s="97"/>
      <c r="H823" s="97"/>
      <c r="K823" s="98"/>
    </row>
    <row r="824" spans="5:11" ht="15.75" customHeight="1">
      <c r="E824" s="97"/>
      <c r="F824" s="97"/>
      <c r="H824" s="97"/>
      <c r="K824" s="98"/>
    </row>
    <row r="825" spans="5:11" ht="15.75" customHeight="1">
      <c r="E825" s="97"/>
      <c r="F825" s="97"/>
      <c r="H825" s="97"/>
      <c r="K825" s="98"/>
    </row>
    <row r="826" spans="5:11" ht="15.75" customHeight="1">
      <c r="E826" s="97"/>
      <c r="F826" s="97"/>
      <c r="H826" s="97"/>
      <c r="K826" s="98"/>
    </row>
    <row r="827" spans="5:11" ht="15.75" customHeight="1">
      <c r="E827" s="97"/>
      <c r="F827" s="97"/>
      <c r="H827" s="97"/>
      <c r="K827" s="98"/>
    </row>
    <row r="828" spans="5:11" ht="15.75" customHeight="1">
      <c r="E828" s="97"/>
      <c r="F828" s="97"/>
      <c r="H828" s="97"/>
      <c r="K828" s="98"/>
    </row>
    <row r="829" spans="5:11" ht="15.75" customHeight="1">
      <c r="E829" s="97"/>
      <c r="F829" s="97"/>
      <c r="H829" s="97"/>
      <c r="K829" s="98"/>
    </row>
    <row r="830" spans="5:11" ht="15.75" customHeight="1">
      <c r="E830" s="97"/>
      <c r="F830" s="97"/>
      <c r="H830" s="97"/>
      <c r="K830" s="98"/>
    </row>
    <row r="831" spans="5:11" ht="15.75" customHeight="1">
      <c r="E831" s="97"/>
      <c r="F831" s="97"/>
      <c r="H831" s="97"/>
      <c r="K831" s="98"/>
    </row>
    <row r="832" spans="5:11" ht="15.75" customHeight="1">
      <c r="E832" s="97"/>
      <c r="F832" s="97"/>
      <c r="H832" s="97"/>
      <c r="K832" s="98"/>
    </row>
    <row r="833" spans="5:11" ht="15.75" customHeight="1">
      <c r="E833" s="97"/>
      <c r="F833" s="97"/>
      <c r="H833" s="97"/>
      <c r="K833" s="98"/>
    </row>
    <row r="834" spans="5:11" ht="15.75" customHeight="1">
      <c r="E834" s="97"/>
      <c r="F834" s="97"/>
      <c r="H834" s="97"/>
      <c r="K834" s="98"/>
    </row>
    <row r="835" spans="5:11" ht="15.75" customHeight="1">
      <c r="E835" s="97"/>
      <c r="F835" s="97"/>
      <c r="H835" s="97"/>
      <c r="K835" s="98"/>
    </row>
    <row r="836" spans="5:11" ht="15.75" customHeight="1">
      <c r="E836" s="97"/>
      <c r="F836" s="97"/>
      <c r="H836" s="97"/>
      <c r="K836" s="98"/>
    </row>
    <row r="837" spans="5:11" ht="15.75" customHeight="1">
      <c r="E837" s="97"/>
      <c r="F837" s="97"/>
      <c r="H837" s="97"/>
      <c r="K837" s="98"/>
    </row>
    <row r="838" spans="5:11" ht="15.75" customHeight="1">
      <c r="E838" s="97"/>
      <c r="F838" s="97"/>
      <c r="H838" s="97"/>
      <c r="K838" s="98"/>
    </row>
    <row r="839" spans="5:11" ht="15.75" customHeight="1">
      <c r="E839" s="97"/>
      <c r="F839" s="97"/>
      <c r="H839" s="97"/>
      <c r="K839" s="98"/>
    </row>
    <row r="840" spans="5:11" ht="15.75" customHeight="1">
      <c r="E840" s="97"/>
      <c r="F840" s="97"/>
      <c r="H840" s="97"/>
      <c r="K840" s="98"/>
    </row>
    <row r="841" spans="5:11" ht="15.75" customHeight="1">
      <c r="E841" s="97"/>
      <c r="F841" s="97"/>
      <c r="H841" s="97"/>
      <c r="K841" s="98"/>
    </row>
    <row r="842" spans="5:11" ht="15.75" customHeight="1">
      <c r="E842" s="97"/>
      <c r="F842" s="97"/>
      <c r="H842" s="97"/>
      <c r="K842" s="98"/>
    </row>
    <row r="843" spans="5:11" ht="15.75" customHeight="1">
      <c r="E843" s="97"/>
      <c r="F843" s="97"/>
      <c r="H843" s="97"/>
      <c r="K843" s="98"/>
    </row>
    <row r="844" spans="5:11" ht="15.75" customHeight="1">
      <c r="E844" s="97"/>
      <c r="F844" s="97"/>
      <c r="H844" s="97"/>
      <c r="K844" s="98"/>
    </row>
    <row r="845" spans="5:11" ht="15.75" customHeight="1">
      <c r="E845" s="97"/>
      <c r="F845" s="97"/>
      <c r="H845" s="97"/>
      <c r="K845" s="98"/>
    </row>
    <row r="846" spans="5:11" ht="15.75" customHeight="1">
      <c r="E846" s="97"/>
      <c r="F846" s="97"/>
      <c r="H846" s="97"/>
      <c r="K846" s="98"/>
    </row>
    <row r="847" spans="5:11" ht="15.75" customHeight="1">
      <c r="E847" s="97"/>
      <c r="F847" s="97"/>
      <c r="H847" s="97"/>
      <c r="K847" s="98"/>
    </row>
    <row r="848" spans="5:11" ht="15.75" customHeight="1">
      <c r="E848" s="97"/>
      <c r="F848" s="97"/>
      <c r="H848" s="97"/>
      <c r="K848" s="98"/>
    </row>
    <row r="849" spans="5:11" ht="15.75" customHeight="1">
      <c r="E849" s="97"/>
      <c r="F849" s="97"/>
      <c r="H849" s="97"/>
      <c r="K849" s="98"/>
    </row>
    <row r="850" spans="5:11" ht="15.75" customHeight="1">
      <c r="E850" s="97"/>
      <c r="F850" s="97"/>
      <c r="H850" s="97"/>
      <c r="K850" s="98"/>
    </row>
    <row r="851" spans="5:11" ht="15.75" customHeight="1">
      <c r="E851" s="97"/>
      <c r="F851" s="97"/>
      <c r="H851" s="97"/>
      <c r="K851" s="98"/>
    </row>
    <row r="852" spans="5:11" ht="15.75" customHeight="1">
      <c r="E852" s="97"/>
      <c r="F852" s="97"/>
      <c r="H852" s="97"/>
      <c r="K852" s="98"/>
    </row>
    <row r="853" spans="5:11" ht="15.75" customHeight="1">
      <c r="E853" s="97"/>
      <c r="F853" s="97"/>
      <c r="H853" s="97"/>
      <c r="K853" s="98"/>
    </row>
    <row r="854" spans="5:11" ht="15.75" customHeight="1">
      <c r="E854" s="97"/>
      <c r="F854" s="97"/>
      <c r="H854" s="97"/>
      <c r="K854" s="98"/>
    </row>
    <row r="855" spans="5:11" ht="15.75" customHeight="1">
      <c r="E855" s="97"/>
      <c r="F855" s="97"/>
      <c r="H855" s="97"/>
      <c r="K855" s="98"/>
    </row>
    <row r="856" spans="5:11" ht="15.75" customHeight="1">
      <c r="E856" s="97"/>
      <c r="F856" s="97"/>
      <c r="H856" s="97"/>
      <c r="K856" s="98"/>
    </row>
    <row r="857" spans="5:11" ht="15.75" customHeight="1">
      <c r="E857" s="97"/>
      <c r="F857" s="97"/>
      <c r="H857" s="97"/>
      <c r="K857" s="98"/>
    </row>
    <row r="858" spans="5:11" ht="15.75" customHeight="1">
      <c r="E858" s="97"/>
      <c r="F858" s="97"/>
      <c r="H858" s="97"/>
      <c r="K858" s="98"/>
    </row>
    <row r="859" spans="5:11" ht="15.75" customHeight="1">
      <c r="E859" s="97"/>
      <c r="F859" s="97"/>
      <c r="H859" s="97"/>
      <c r="K859" s="98"/>
    </row>
    <row r="860" spans="5:11" ht="15.75" customHeight="1">
      <c r="E860" s="97"/>
      <c r="F860" s="97"/>
      <c r="H860" s="97"/>
      <c r="K860" s="98"/>
    </row>
    <row r="861" spans="5:11" ht="15.75" customHeight="1">
      <c r="E861" s="97"/>
      <c r="F861" s="97"/>
      <c r="H861" s="97"/>
      <c r="K861" s="98"/>
    </row>
    <row r="862" spans="5:11" ht="15.75" customHeight="1">
      <c r="E862" s="97"/>
      <c r="F862" s="97"/>
      <c r="H862" s="97"/>
      <c r="K862" s="98"/>
    </row>
    <row r="863" spans="5:11" ht="15.75" customHeight="1">
      <c r="E863" s="97"/>
      <c r="F863" s="97"/>
      <c r="H863" s="97"/>
      <c r="K863" s="98"/>
    </row>
    <row r="864" spans="5:11" ht="15.75" customHeight="1">
      <c r="E864" s="97"/>
      <c r="F864" s="97"/>
      <c r="H864" s="97"/>
      <c r="K864" s="98"/>
    </row>
    <row r="865" spans="5:11" ht="15.75" customHeight="1">
      <c r="E865" s="97"/>
      <c r="F865" s="97"/>
      <c r="H865" s="97"/>
      <c r="K865" s="98"/>
    </row>
    <row r="866" spans="5:11" ht="15.75" customHeight="1">
      <c r="E866" s="97"/>
      <c r="F866" s="97"/>
      <c r="H866" s="97"/>
      <c r="K866" s="98"/>
    </row>
    <row r="867" spans="5:11" ht="15.75" customHeight="1">
      <c r="E867" s="97"/>
      <c r="F867" s="97"/>
      <c r="H867" s="97"/>
      <c r="K867" s="98"/>
    </row>
    <row r="868" spans="5:11" ht="15.75" customHeight="1">
      <c r="E868" s="97"/>
      <c r="F868" s="97"/>
      <c r="H868" s="97"/>
      <c r="K868" s="98"/>
    </row>
    <row r="869" spans="5:11" ht="15.75" customHeight="1">
      <c r="E869" s="97"/>
      <c r="F869" s="97"/>
      <c r="H869" s="97"/>
      <c r="K869" s="98"/>
    </row>
    <row r="870" spans="5:11" ht="15.75" customHeight="1">
      <c r="E870" s="97"/>
      <c r="F870" s="97"/>
      <c r="H870" s="97"/>
      <c r="K870" s="98"/>
    </row>
    <row r="871" spans="5:11" ht="15.75" customHeight="1">
      <c r="E871" s="97"/>
      <c r="F871" s="97"/>
      <c r="H871" s="97"/>
      <c r="K871" s="98"/>
    </row>
    <row r="872" spans="5:11" ht="15.75" customHeight="1">
      <c r="E872" s="97"/>
      <c r="F872" s="97"/>
      <c r="H872" s="97"/>
      <c r="K872" s="98"/>
    </row>
    <row r="873" spans="5:11" ht="15.75" customHeight="1">
      <c r="E873" s="97"/>
      <c r="F873" s="97"/>
      <c r="H873" s="97"/>
      <c r="K873" s="98"/>
    </row>
    <row r="874" spans="5:11" ht="15.75" customHeight="1">
      <c r="E874" s="97"/>
      <c r="F874" s="97"/>
      <c r="H874" s="97"/>
      <c r="K874" s="98"/>
    </row>
    <row r="875" spans="5:11" ht="15.75" customHeight="1">
      <c r="E875" s="97"/>
      <c r="F875" s="97"/>
      <c r="H875" s="97"/>
      <c r="K875" s="98"/>
    </row>
    <row r="876" spans="5:11" ht="15.75" customHeight="1">
      <c r="E876" s="97"/>
      <c r="F876" s="97"/>
      <c r="H876" s="97"/>
      <c r="K876" s="98"/>
    </row>
    <row r="877" spans="5:11" ht="15.75" customHeight="1">
      <c r="E877" s="97"/>
      <c r="F877" s="97"/>
      <c r="H877" s="97"/>
      <c r="K877" s="98"/>
    </row>
    <row r="878" spans="5:11" ht="15.75" customHeight="1">
      <c r="E878" s="97"/>
      <c r="F878" s="97"/>
      <c r="H878" s="97"/>
      <c r="K878" s="98"/>
    </row>
    <row r="879" spans="5:11" ht="15.75" customHeight="1">
      <c r="E879" s="97"/>
      <c r="F879" s="97"/>
      <c r="H879" s="97"/>
      <c r="K879" s="98"/>
    </row>
    <row r="880" spans="5:11" ht="15.75" customHeight="1">
      <c r="E880" s="97"/>
      <c r="F880" s="97"/>
      <c r="H880" s="97"/>
      <c r="K880" s="98"/>
    </row>
    <row r="881" spans="5:11" ht="15.75" customHeight="1">
      <c r="E881" s="97"/>
      <c r="F881" s="97"/>
      <c r="H881" s="97"/>
      <c r="K881" s="98"/>
    </row>
    <row r="882" spans="5:11" ht="15.75" customHeight="1">
      <c r="E882" s="97"/>
      <c r="F882" s="97"/>
      <c r="H882" s="97"/>
      <c r="K882" s="98"/>
    </row>
    <row r="883" spans="5:11" ht="15.75" customHeight="1">
      <c r="E883" s="97"/>
      <c r="F883" s="97"/>
      <c r="H883" s="97"/>
      <c r="K883" s="98"/>
    </row>
    <row r="884" spans="5:11" ht="15.75" customHeight="1">
      <c r="E884" s="97"/>
      <c r="F884" s="97"/>
      <c r="H884" s="97"/>
      <c r="K884" s="98"/>
    </row>
    <row r="885" spans="5:11" ht="15.75" customHeight="1">
      <c r="E885" s="97"/>
      <c r="F885" s="97"/>
      <c r="H885" s="97"/>
      <c r="K885" s="98"/>
    </row>
    <row r="886" spans="5:11" ht="15.75" customHeight="1">
      <c r="E886" s="97"/>
      <c r="F886" s="97"/>
      <c r="H886" s="97"/>
      <c r="K886" s="98"/>
    </row>
    <row r="887" spans="5:11" ht="15.75" customHeight="1">
      <c r="E887" s="97"/>
      <c r="F887" s="97"/>
      <c r="H887" s="97"/>
      <c r="K887" s="98"/>
    </row>
    <row r="888" spans="5:11" ht="15.75" customHeight="1">
      <c r="E888" s="97"/>
      <c r="F888" s="97"/>
      <c r="H888" s="97"/>
      <c r="K888" s="98"/>
    </row>
    <row r="889" spans="5:11" ht="15.75" customHeight="1">
      <c r="E889" s="97"/>
      <c r="F889" s="97"/>
      <c r="H889" s="97"/>
      <c r="K889" s="98"/>
    </row>
    <row r="890" spans="5:11" ht="15.75" customHeight="1">
      <c r="E890" s="97"/>
      <c r="F890" s="97"/>
      <c r="H890" s="97"/>
      <c r="K890" s="98"/>
    </row>
    <row r="891" spans="5:11" ht="15.75" customHeight="1">
      <c r="E891" s="97"/>
      <c r="F891" s="97"/>
      <c r="H891" s="97"/>
      <c r="K891" s="98"/>
    </row>
    <row r="892" spans="5:11" ht="15.75" customHeight="1">
      <c r="E892" s="97"/>
      <c r="F892" s="97"/>
      <c r="H892" s="97"/>
      <c r="K892" s="98"/>
    </row>
    <row r="893" spans="5:11" ht="15.75" customHeight="1">
      <c r="E893" s="97"/>
      <c r="F893" s="97"/>
      <c r="H893" s="97"/>
      <c r="K893" s="98"/>
    </row>
    <row r="894" spans="5:11" ht="15.75" customHeight="1">
      <c r="E894" s="97"/>
      <c r="F894" s="97"/>
      <c r="H894" s="97"/>
      <c r="K894" s="98"/>
    </row>
    <row r="895" spans="5:11" ht="15.75" customHeight="1">
      <c r="E895" s="97"/>
      <c r="F895" s="97"/>
      <c r="H895" s="97"/>
      <c r="K895" s="98"/>
    </row>
    <row r="896" spans="5:11" ht="15.75" customHeight="1">
      <c r="E896" s="97"/>
      <c r="F896" s="97"/>
      <c r="H896" s="97"/>
      <c r="K896" s="98"/>
    </row>
    <row r="897" spans="5:11" ht="15.75" customHeight="1">
      <c r="E897" s="97"/>
      <c r="F897" s="97"/>
      <c r="H897" s="97"/>
      <c r="K897" s="98"/>
    </row>
    <row r="898" spans="5:11" ht="15.75" customHeight="1">
      <c r="E898" s="97"/>
      <c r="F898" s="97"/>
      <c r="H898" s="97"/>
      <c r="K898" s="98"/>
    </row>
    <row r="899" spans="5:11" ht="15.75" customHeight="1">
      <c r="E899" s="97"/>
      <c r="F899" s="97"/>
      <c r="H899" s="97"/>
      <c r="K899" s="98"/>
    </row>
    <row r="900" spans="5:11" ht="15.75" customHeight="1">
      <c r="E900" s="97"/>
      <c r="F900" s="97"/>
      <c r="H900" s="97"/>
      <c r="K900" s="98"/>
    </row>
    <row r="901" spans="5:11" ht="15.75" customHeight="1">
      <c r="E901" s="97"/>
      <c r="F901" s="97"/>
      <c r="H901" s="97"/>
      <c r="K901" s="98"/>
    </row>
    <row r="902" spans="5:11" ht="15.75" customHeight="1">
      <c r="E902" s="97"/>
      <c r="F902" s="97"/>
      <c r="H902" s="97"/>
      <c r="K902" s="98"/>
    </row>
    <row r="903" spans="5:11" ht="15.75" customHeight="1">
      <c r="E903" s="97"/>
      <c r="F903" s="97"/>
      <c r="H903" s="97"/>
      <c r="K903" s="98"/>
    </row>
    <row r="904" spans="5:11" ht="15.75" customHeight="1">
      <c r="E904" s="97"/>
      <c r="F904" s="97"/>
      <c r="H904" s="97"/>
      <c r="K904" s="98"/>
    </row>
    <row r="905" spans="5:11" ht="15.75" customHeight="1">
      <c r="E905" s="97"/>
      <c r="F905" s="97"/>
      <c r="H905" s="97"/>
      <c r="K905" s="98"/>
    </row>
    <row r="906" spans="5:11" ht="15.75" customHeight="1">
      <c r="E906" s="97"/>
      <c r="F906" s="97"/>
      <c r="H906" s="97"/>
      <c r="K906" s="98"/>
    </row>
    <row r="907" spans="5:11" ht="15.75" customHeight="1">
      <c r="E907" s="97"/>
      <c r="F907" s="97"/>
      <c r="H907" s="97"/>
      <c r="K907" s="98"/>
    </row>
    <row r="908" spans="5:11" ht="15.75" customHeight="1">
      <c r="E908" s="97"/>
      <c r="F908" s="97"/>
      <c r="H908" s="97"/>
      <c r="K908" s="98"/>
    </row>
    <row r="909" spans="5:11" ht="15.75" customHeight="1">
      <c r="E909" s="97"/>
      <c r="F909" s="97"/>
      <c r="H909" s="97"/>
      <c r="K909" s="98"/>
    </row>
    <row r="910" spans="5:11" ht="15.75" customHeight="1">
      <c r="E910" s="97"/>
      <c r="F910" s="97"/>
      <c r="H910" s="97"/>
      <c r="K910" s="98"/>
    </row>
    <row r="911" spans="5:11" ht="15.75" customHeight="1">
      <c r="E911" s="97"/>
      <c r="F911" s="97"/>
      <c r="H911" s="97"/>
      <c r="K911" s="98"/>
    </row>
    <row r="912" spans="5:11" ht="15.75" customHeight="1">
      <c r="E912" s="97"/>
      <c r="F912" s="97"/>
      <c r="H912" s="97"/>
      <c r="K912" s="98"/>
    </row>
    <row r="913" spans="5:11" ht="15.75" customHeight="1">
      <c r="E913" s="97"/>
      <c r="F913" s="97"/>
      <c r="H913" s="97"/>
      <c r="K913" s="98"/>
    </row>
    <row r="914" spans="5:11" ht="15.75" customHeight="1">
      <c r="E914" s="97"/>
      <c r="F914" s="97"/>
      <c r="H914" s="97"/>
      <c r="K914" s="98"/>
    </row>
    <row r="915" spans="5:11" ht="15.75" customHeight="1">
      <c r="E915" s="97"/>
      <c r="F915" s="97"/>
      <c r="H915" s="97"/>
      <c r="K915" s="98"/>
    </row>
    <row r="916" spans="5:11" ht="15.75" customHeight="1">
      <c r="E916" s="97"/>
      <c r="F916" s="97"/>
      <c r="H916" s="97"/>
      <c r="K916" s="98"/>
    </row>
    <row r="917" spans="5:11" ht="15.75" customHeight="1">
      <c r="E917" s="97"/>
      <c r="F917" s="97"/>
      <c r="H917" s="97"/>
      <c r="K917" s="98"/>
    </row>
    <row r="918" spans="5:11" ht="15.75" customHeight="1">
      <c r="E918" s="97"/>
      <c r="F918" s="97"/>
      <c r="H918" s="97"/>
      <c r="K918" s="98"/>
    </row>
    <row r="919" spans="5:11" ht="15.75" customHeight="1">
      <c r="E919" s="97"/>
      <c r="F919" s="97"/>
      <c r="H919" s="97"/>
      <c r="K919" s="98"/>
    </row>
    <row r="920" spans="5:11" ht="15.75" customHeight="1">
      <c r="E920" s="97"/>
      <c r="F920" s="97"/>
      <c r="H920" s="97"/>
      <c r="K920" s="98"/>
    </row>
    <row r="921" spans="5:11" ht="15.75" customHeight="1">
      <c r="E921" s="97"/>
      <c r="F921" s="97"/>
      <c r="H921" s="97"/>
      <c r="K921" s="98"/>
    </row>
    <row r="922" spans="5:11" ht="15.75" customHeight="1">
      <c r="E922" s="97"/>
      <c r="F922" s="97"/>
      <c r="H922" s="97"/>
      <c r="K922" s="98"/>
    </row>
    <row r="923" spans="5:11" ht="15.75" customHeight="1">
      <c r="E923" s="97"/>
      <c r="F923" s="97"/>
      <c r="H923" s="97"/>
      <c r="K923" s="98"/>
    </row>
    <row r="924" spans="5:11" ht="15.75" customHeight="1">
      <c r="E924" s="97"/>
      <c r="F924" s="97"/>
      <c r="H924" s="97"/>
      <c r="K924" s="98"/>
    </row>
    <row r="925" spans="5:11" ht="15.75" customHeight="1">
      <c r="E925" s="97"/>
      <c r="F925" s="97"/>
      <c r="H925" s="97"/>
      <c r="K925" s="98"/>
    </row>
    <row r="926" spans="5:11" ht="15.75" customHeight="1">
      <c r="E926" s="97"/>
      <c r="F926" s="97"/>
      <c r="H926" s="97"/>
      <c r="K926" s="98"/>
    </row>
    <row r="927" spans="5:11" ht="15.75" customHeight="1">
      <c r="E927" s="97"/>
      <c r="F927" s="97"/>
      <c r="H927" s="97"/>
      <c r="K927" s="98"/>
    </row>
    <row r="928" spans="5:11" ht="15.75" customHeight="1">
      <c r="E928" s="97"/>
      <c r="F928" s="97"/>
      <c r="H928" s="97"/>
      <c r="K928" s="98"/>
    </row>
    <row r="929" spans="5:11" ht="15.75" customHeight="1">
      <c r="E929" s="97"/>
      <c r="F929" s="97"/>
      <c r="H929" s="97"/>
      <c r="K929" s="98"/>
    </row>
    <row r="930" spans="5:11" ht="15.75" customHeight="1">
      <c r="E930" s="97"/>
      <c r="F930" s="97"/>
      <c r="H930" s="97"/>
      <c r="K930" s="98"/>
    </row>
    <row r="931" spans="5:11" ht="15.75" customHeight="1">
      <c r="E931" s="97"/>
      <c r="F931" s="97"/>
      <c r="H931" s="97"/>
      <c r="K931" s="98"/>
    </row>
    <row r="932" spans="5:11" ht="15.75" customHeight="1">
      <c r="E932" s="97"/>
      <c r="F932" s="97"/>
      <c r="H932" s="97"/>
      <c r="K932" s="98"/>
    </row>
    <row r="933" spans="5:11" ht="15.75" customHeight="1">
      <c r="E933" s="97"/>
      <c r="F933" s="97"/>
      <c r="H933" s="97"/>
      <c r="K933" s="98"/>
    </row>
    <row r="934" spans="5:11" ht="15.75" customHeight="1">
      <c r="E934" s="97"/>
      <c r="F934" s="97"/>
      <c r="H934" s="97"/>
      <c r="K934" s="98"/>
    </row>
    <row r="935" spans="5:11" ht="15.75" customHeight="1">
      <c r="E935" s="97"/>
      <c r="F935" s="97"/>
      <c r="H935" s="97"/>
      <c r="K935" s="98"/>
    </row>
    <row r="936" spans="5:11" ht="15.75" customHeight="1">
      <c r="E936" s="97"/>
      <c r="F936" s="97"/>
      <c r="H936" s="97"/>
      <c r="K936" s="98"/>
    </row>
    <row r="937" spans="5:11" ht="15.75" customHeight="1">
      <c r="E937" s="97"/>
      <c r="F937" s="97"/>
      <c r="H937" s="97"/>
      <c r="K937" s="98"/>
    </row>
    <row r="938" spans="5:11" ht="15.75" customHeight="1">
      <c r="E938" s="97"/>
      <c r="F938" s="97"/>
      <c r="H938" s="97"/>
      <c r="K938" s="98"/>
    </row>
    <row r="939" spans="5:11" ht="15.75" customHeight="1">
      <c r="E939" s="97"/>
      <c r="F939" s="97"/>
      <c r="H939" s="97"/>
      <c r="K939" s="98"/>
    </row>
    <row r="940" spans="5:11" ht="15.75" customHeight="1">
      <c r="E940" s="97"/>
      <c r="F940" s="97"/>
      <c r="H940" s="97"/>
      <c r="K940" s="98"/>
    </row>
    <row r="941" spans="5:11" ht="15.75" customHeight="1">
      <c r="E941" s="97"/>
      <c r="F941" s="97"/>
      <c r="H941" s="97"/>
      <c r="K941" s="98"/>
    </row>
    <row r="942" spans="5:11" ht="15.75" customHeight="1">
      <c r="E942" s="97"/>
      <c r="F942" s="97"/>
      <c r="H942" s="97"/>
      <c r="K942" s="98"/>
    </row>
    <row r="943" spans="5:11" ht="15.75" customHeight="1">
      <c r="E943" s="97"/>
      <c r="F943" s="97"/>
      <c r="H943" s="97"/>
      <c r="K943" s="98"/>
    </row>
    <row r="944" spans="5:11" ht="15.75" customHeight="1">
      <c r="E944" s="97"/>
      <c r="F944" s="97"/>
      <c r="H944" s="97"/>
      <c r="K944" s="98"/>
    </row>
    <row r="945" spans="5:11" ht="15.75" customHeight="1">
      <c r="E945" s="97"/>
      <c r="F945" s="97"/>
      <c r="H945" s="97"/>
      <c r="K945" s="98"/>
    </row>
    <row r="946" spans="5:11" ht="15.75" customHeight="1">
      <c r="E946" s="97"/>
      <c r="F946" s="97"/>
      <c r="H946" s="97"/>
      <c r="K946" s="98"/>
    </row>
    <row r="947" spans="5:11" ht="15.75" customHeight="1">
      <c r="E947" s="97"/>
      <c r="F947" s="97"/>
      <c r="H947" s="97"/>
      <c r="K947" s="98"/>
    </row>
    <row r="948" spans="5:11" ht="15.75" customHeight="1">
      <c r="E948" s="97"/>
      <c r="F948" s="97"/>
      <c r="H948" s="97"/>
      <c r="K948" s="98"/>
    </row>
    <row r="949" spans="5:11" ht="15.75" customHeight="1">
      <c r="E949" s="97"/>
      <c r="F949" s="97"/>
      <c r="H949" s="97"/>
      <c r="K949" s="98"/>
    </row>
    <row r="950" spans="5:11" ht="15.75" customHeight="1">
      <c r="E950" s="97"/>
      <c r="F950" s="97"/>
      <c r="H950" s="97"/>
      <c r="K950" s="98"/>
    </row>
    <row r="951" spans="5:11" ht="15.75" customHeight="1">
      <c r="E951" s="97"/>
      <c r="F951" s="97"/>
      <c r="H951" s="97"/>
      <c r="K951" s="98"/>
    </row>
    <row r="952" spans="5:11" ht="15.75" customHeight="1">
      <c r="E952" s="97"/>
      <c r="F952" s="97"/>
      <c r="H952" s="97"/>
      <c r="K952" s="98"/>
    </row>
    <row r="953" spans="5:11" ht="15.75" customHeight="1">
      <c r="E953" s="97"/>
      <c r="F953" s="97"/>
      <c r="H953" s="97"/>
      <c r="K953" s="98"/>
    </row>
    <row r="954" spans="5:11" ht="15.75" customHeight="1">
      <c r="E954" s="97"/>
      <c r="F954" s="97"/>
      <c r="H954" s="97"/>
      <c r="K954" s="98"/>
    </row>
    <row r="955" spans="5:11" ht="15.75" customHeight="1">
      <c r="E955" s="97"/>
      <c r="F955" s="97"/>
      <c r="H955" s="97"/>
      <c r="K955" s="98"/>
    </row>
    <row r="956" spans="5:11" ht="15.75" customHeight="1">
      <c r="E956" s="97"/>
      <c r="F956" s="97"/>
      <c r="H956" s="97"/>
      <c r="K956" s="98"/>
    </row>
    <row r="957" spans="5:11" ht="15.75" customHeight="1">
      <c r="E957" s="97"/>
      <c r="F957" s="97"/>
      <c r="H957" s="97"/>
      <c r="K957" s="98"/>
    </row>
    <row r="958" spans="5:11" ht="15.75" customHeight="1">
      <c r="E958" s="97"/>
      <c r="F958" s="97"/>
      <c r="H958" s="97"/>
      <c r="K958" s="98"/>
    </row>
    <row r="959" spans="5:11" ht="15.75" customHeight="1">
      <c r="E959" s="97"/>
      <c r="F959" s="97"/>
      <c r="H959" s="97"/>
      <c r="K959" s="98"/>
    </row>
    <row r="960" spans="5:11" ht="15.75" customHeight="1">
      <c r="E960" s="97"/>
      <c r="F960" s="97"/>
      <c r="H960" s="97"/>
      <c r="K960" s="98"/>
    </row>
    <row r="961" spans="5:11" ht="15.75" customHeight="1">
      <c r="E961" s="97"/>
      <c r="F961" s="97"/>
      <c r="H961" s="97"/>
      <c r="K961" s="98"/>
    </row>
    <row r="962" spans="5:11" ht="15.75" customHeight="1">
      <c r="E962" s="97"/>
      <c r="F962" s="97"/>
      <c r="H962" s="97"/>
      <c r="K962" s="98"/>
    </row>
    <row r="963" spans="5:11" ht="15.75" customHeight="1">
      <c r="E963" s="97"/>
      <c r="F963" s="97"/>
      <c r="H963" s="97"/>
      <c r="K963" s="98"/>
    </row>
    <row r="964" spans="5:11" ht="15.75" customHeight="1">
      <c r="E964" s="97"/>
      <c r="F964" s="97"/>
      <c r="H964" s="97"/>
      <c r="K964" s="98"/>
    </row>
    <row r="965" spans="5:11" ht="15.75" customHeight="1">
      <c r="E965" s="97"/>
      <c r="F965" s="97"/>
      <c r="H965" s="97"/>
      <c r="K965" s="98"/>
    </row>
    <row r="966" spans="5:11" ht="15.75" customHeight="1">
      <c r="E966" s="97"/>
      <c r="F966" s="97"/>
      <c r="H966" s="97"/>
      <c r="K966" s="98"/>
    </row>
    <row r="967" spans="5:11" ht="15.75" customHeight="1">
      <c r="E967" s="97"/>
      <c r="F967" s="97"/>
      <c r="H967" s="97"/>
      <c r="K967" s="98"/>
    </row>
    <row r="968" spans="5:11" ht="15.75" customHeight="1">
      <c r="E968" s="97"/>
      <c r="F968" s="97"/>
      <c r="H968" s="97"/>
      <c r="K968" s="98"/>
    </row>
    <row r="969" spans="5:11" ht="15.75" customHeight="1">
      <c r="E969" s="97"/>
      <c r="F969" s="97"/>
      <c r="H969" s="97"/>
      <c r="K969" s="98"/>
    </row>
    <row r="970" spans="5:11" ht="15.75" customHeight="1">
      <c r="E970" s="97"/>
      <c r="F970" s="97"/>
      <c r="H970" s="97"/>
      <c r="K970" s="98"/>
    </row>
    <row r="971" spans="5:11" ht="15.75" customHeight="1">
      <c r="E971" s="97"/>
      <c r="F971" s="97"/>
      <c r="H971" s="97"/>
      <c r="K971" s="98"/>
    </row>
    <row r="972" spans="5:11" ht="15.75" customHeight="1">
      <c r="E972" s="97"/>
      <c r="F972" s="97"/>
      <c r="H972" s="97"/>
      <c r="K972" s="98"/>
    </row>
    <row r="973" spans="5:11" ht="15.75" customHeight="1">
      <c r="E973" s="97"/>
      <c r="F973" s="97"/>
      <c r="H973" s="97"/>
      <c r="K973" s="98"/>
    </row>
    <row r="974" spans="5:11" ht="15.75" customHeight="1">
      <c r="E974" s="97"/>
      <c r="F974" s="97"/>
      <c r="H974" s="97"/>
      <c r="K974" s="98"/>
    </row>
    <row r="975" spans="5:11" ht="15.75" customHeight="1">
      <c r="E975" s="97"/>
      <c r="F975" s="97"/>
      <c r="H975" s="97"/>
      <c r="K975" s="98"/>
    </row>
    <row r="976" spans="5:11" ht="15.75" customHeight="1">
      <c r="E976" s="97"/>
      <c r="F976" s="97"/>
      <c r="H976" s="97"/>
      <c r="K976" s="98"/>
    </row>
    <row r="977" spans="5:11" ht="15.75" customHeight="1">
      <c r="E977" s="97"/>
      <c r="F977" s="97"/>
      <c r="H977" s="97"/>
      <c r="K977" s="98"/>
    </row>
    <row r="978" spans="5:11" ht="15.75" customHeight="1">
      <c r="E978" s="97"/>
      <c r="F978" s="97"/>
      <c r="H978" s="97"/>
      <c r="K978" s="98"/>
    </row>
    <row r="979" spans="5:11" ht="15.75" customHeight="1">
      <c r="E979" s="97"/>
      <c r="F979" s="97"/>
      <c r="H979" s="97"/>
      <c r="K979" s="98"/>
    </row>
    <row r="980" spans="5:11" ht="15.75" customHeight="1">
      <c r="E980" s="97"/>
      <c r="F980" s="97"/>
      <c r="H980" s="97"/>
      <c r="K980" s="98"/>
    </row>
    <row r="981" spans="5:11" ht="15.75" customHeight="1">
      <c r="E981" s="97"/>
      <c r="F981" s="97"/>
      <c r="H981" s="97"/>
      <c r="K981" s="98"/>
    </row>
    <row r="982" spans="5:11" ht="15.75" customHeight="1">
      <c r="E982" s="97"/>
      <c r="F982" s="97"/>
      <c r="H982" s="97"/>
      <c r="K982" s="98"/>
    </row>
    <row r="983" spans="5:11" ht="15.75" customHeight="1">
      <c r="E983" s="97"/>
      <c r="F983" s="97"/>
      <c r="H983" s="97"/>
      <c r="K983" s="98"/>
    </row>
    <row r="984" spans="5:11" ht="15.75" customHeight="1">
      <c r="E984" s="97"/>
      <c r="F984" s="97"/>
      <c r="H984" s="97"/>
      <c r="K984" s="98"/>
    </row>
    <row r="985" spans="5:11" ht="15.75" customHeight="1">
      <c r="E985" s="97"/>
      <c r="F985" s="97"/>
      <c r="H985" s="97"/>
      <c r="K985" s="98"/>
    </row>
    <row r="986" spans="5:11" ht="15.75" customHeight="1">
      <c r="E986" s="97"/>
      <c r="F986" s="97"/>
      <c r="H986" s="97"/>
      <c r="K986" s="98"/>
    </row>
    <row r="987" spans="5:11" ht="15.75" customHeight="1">
      <c r="E987" s="97"/>
      <c r="F987" s="97"/>
      <c r="H987" s="97"/>
      <c r="K987" s="98"/>
    </row>
    <row r="988" spans="5:11" ht="15.75" customHeight="1">
      <c r="E988" s="97"/>
      <c r="F988" s="97"/>
      <c r="H988" s="97"/>
      <c r="K988" s="98"/>
    </row>
    <row r="989" spans="5:11" ht="15.75" customHeight="1">
      <c r="E989" s="97"/>
      <c r="F989" s="97"/>
      <c r="H989" s="97"/>
      <c r="K989" s="98"/>
    </row>
    <row r="990" spans="5:11" ht="15.75" customHeight="1">
      <c r="E990" s="97"/>
      <c r="F990" s="97"/>
      <c r="H990" s="97"/>
      <c r="K990" s="98"/>
    </row>
    <row r="991" spans="5:11" ht="15.75" customHeight="1">
      <c r="E991" s="97"/>
      <c r="F991" s="97"/>
      <c r="H991" s="97"/>
      <c r="K991" s="98"/>
    </row>
    <row r="992" spans="5:11" ht="15.75" customHeight="1">
      <c r="E992" s="97"/>
      <c r="F992" s="97"/>
      <c r="H992" s="97"/>
      <c r="K992" s="98"/>
    </row>
    <row r="993" spans="5:11" ht="15.75" customHeight="1">
      <c r="E993" s="97"/>
      <c r="F993" s="97"/>
      <c r="H993" s="97"/>
      <c r="K993" s="98"/>
    </row>
    <row r="994" spans="5:11" ht="15.75" customHeight="1">
      <c r="E994" s="97"/>
      <c r="F994" s="97"/>
      <c r="H994" s="97"/>
      <c r="K994" s="98"/>
    </row>
    <row r="995" spans="5:11" ht="15.75" customHeight="1">
      <c r="E995" s="97"/>
      <c r="F995" s="97"/>
      <c r="H995" s="97"/>
      <c r="K995" s="98"/>
    </row>
    <row r="996" spans="5:11" ht="15.75" customHeight="1">
      <c r="E996" s="97"/>
      <c r="F996" s="97"/>
      <c r="H996" s="97"/>
      <c r="K996" s="98"/>
    </row>
    <row r="997" spans="5:11" ht="15.75" customHeight="1">
      <c r="E997" s="97"/>
      <c r="F997" s="97"/>
      <c r="H997" s="97"/>
      <c r="K997" s="98"/>
    </row>
    <row r="998" spans="5:11" ht="15.75" customHeight="1">
      <c r="E998" s="97"/>
      <c r="F998" s="97"/>
      <c r="H998" s="97"/>
      <c r="K998" s="98"/>
    </row>
  </sheetData>
  <mergeCells count="1">
    <mergeCell ref="A1:F1"/>
  </mergeCells>
  <conditionalFormatting sqref="I45">
    <cfRule type="notContainsBlanks" dxfId="44" priority="1">
      <formula>LEN(TRIM(I45))&gt;0</formula>
    </cfRule>
  </conditionalFormatting>
  <pageMargins left="0.7" right="0.7" top="0.75" bottom="0.75" header="0" footer="0"/>
  <pageSetup scale="63" orientation="landscape" r:id="rId1"/>
  <colBreaks count="1" manualBreakCount="1">
    <brk id="9" max="1048575" man="1"/>
  </colBreaks>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Z1000"/>
  <sheetViews>
    <sheetView workbookViewId="0">
      <selection sqref="A1:C1"/>
    </sheetView>
  </sheetViews>
  <sheetFormatPr defaultColWidth="14.40625" defaultRowHeight="15" customHeight="1"/>
  <cols>
    <col min="1" max="1" width="5.54296875" customWidth="1"/>
    <col min="2" max="2" width="62.54296875" customWidth="1"/>
    <col min="3" max="3" width="15.26953125" customWidth="1"/>
    <col min="4" max="4" width="18" customWidth="1"/>
    <col min="5" max="5" width="13.40625" customWidth="1"/>
    <col min="6" max="6" width="12.40625" customWidth="1"/>
    <col min="7" max="10" width="13.54296875" customWidth="1"/>
    <col min="11" max="26" width="8" customWidth="1"/>
  </cols>
  <sheetData>
    <row r="1" spans="1:25" ht="15.75" customHeight="1">
      <c r="A1" s="1159" t="s">
        <v>186</v>
      </c>
      <c r="B1" s="1160"/>
      <c r="C1" s="1160"/>
      <c r="D1" s="2"/>
    </row>
    <row r="2" spans="1:25" ht="39" customHeight="1">
      <c r="A2" s="99"/>
      <c r="B2" s="100" t="s">
        <v>52</v>
      </c>
      <c r="C2" s="101" t="s">
        <v>187</v>
      </c>
      <c r="D2" s="101" t="s">
        <v>188</v>
      </c>
    </row>
    <row r="3" spans="1:25" ht="15.75" customHeight="1">
      <c r="A3" s="20">
        <v>1</v>
      </c>
      <c r="B3" s="20" t="s">
        <v>189</v>
      </c>
      <c r="C3" s="102">
        <f>'PROJECTS DETAILS'!F8</f>
        <v>140000000</v>
      </c>
      <c r="D3" s="102">
        <f>'PROJECTS DETAILS'!G8</f>
        <v>200000000</v>
      </c>
      <c r="E3" s="103"/>
      <c r="F3" s="103"/>
      <c r="G3" s="44"/>
      <c r="H3" s="104"/>
      <c r="I3" s="105"/>
      <c r="J3" s="104"/>
      <c r="K3" s="44"/>
      <c r="L3" s="44"/>
      <c r="M3" s="44"/>
      <c r="N3" s="44"/>
      <c r="O3" s="44"/>
      <c r="P3" s="44"/>
      <c r="Q3" s="44"/>
      <c r="R3" s="44"/>
      <c r="S3" s="44"/>
      <c r="T3" s="44"/>
      <c r="U3" s="44"/>
      <c r="V3" s="44"/>
      <c r="W3" s="44"/>
      <c r="X3" s="44"/>
      <c r="Y3" s="44"/>
    </row>
    <row r="4" spans="1:25" ht="15.75" customHeight="1">
      <c r="A4" s="36">
        <v>2</v>
      </c>
      <c r="B4" s="36" t="s">
        <v>190</v>
      </c>
      <c r="C4" s="106">
        <v>0</v>
      </c>
      <c r="D4" s="107">
        <v>0</v>
      </c>
      <c r="E4" s="108"/>
      <c r="F4" s="103"/>
      <c r="H4" s="104"/>
      <c r="I4" s="105"/>
      <c r="J4" s="104"/>
    </row>
    <row r="5" spans="1:25" ht="15.75" customHeight="1">
      <c r="A5" s="36">
        <v>3</v>
      </c>
      <c r="B5" s="36" t="s">
        <v>191</v>
      </c>
      <c r="C5" s="106">
        <f>'PROJECTS DETAILS'!F34</f>
        <v>40846072</v>
      </c>
      <c r="D5" s="106">
        <f>'PROJECTS DETAILS'!G34</f>
        <v>29800000</v>
      </c>
      <c r="E5" s="108"/>
      <c r="F5" s="103"/>
      <c r="H5" s="104"/>
      <c r="I5" s="105"/>
      <c r="J5" s="104"/>
    </row>
    <row r="6" spans="1:25" ht="15.75" customHeight="1">
      <c r="A6" s="36">
        <v>4</v>
      </c>
      <c r="B6" s="36" t="s">
        <v>95</v>
      </c>
      <c r="C6" s="106">
        <f>'PROJECTS DETAILS'!F44</f>
        <v>26000000</v>
      </c>
      <c r="D6" s="106">
        <f>'PROJECTS DETAILS'!G44</f>
        <v>10200000</v>
      </c>
      <c r="E6" s="108"/>
      <c r="F6" s="103"/>
      <c r="H6" s="104"/>
      <c r="I6" s="105"/>
      <c r="J6" s="104"/>
    </row>
    <row r="7" spans="1:25" ht="15.75" customHeight="1">
      <c r="A7" s="36">
        <v>5</v>
      </c>
      <c r="B7" s="36" t="s">
        <v>192</v>
      </c>
      <c r="C7" s="106">
        <v>0</v>
      </c>
      <c r="D7" s="107">
        <v>0</v>
      </c>
      <c r="E7" s="108"/>
      <c r="F7" s="103"/>
      <c r="H7" s="104"/>
      <c r="I7" s="105"/>
      <c r="J7" s="104"/>
    </row>
    <row r="8" spans="1:25" ht="15.75" customHeight="1">
      <c r="A8" s="36">
        <v>6</v>
      </c>
      <c r="B8" s="36" t="s">
        <v>97</v>
      </c>
      <c r="C8" s="106">
        <f>'PROJECTS DETAILS'!F69</f>
        <v>159280850</v>
      </c>
      <c r="D8" s="106">
        <f>'PROJECTS DETAILS'!G69</f>
        <v>225000000</v>
      </c>
      <c r="E8" s="108"/>
      <c r="F8" s="103"/>
      <c r="H8" s="104"/>
      <c r="I8" s="105"/>
      <c r="J8" s="104"/>
    </row>
    <row r="9" spans="1:25" ht="15.75" customHeight="1">
      <c r="A9" s="36">
        <v>7</v>
      </c>
      <c r="B9" s="36" t="s">
        <v>98</v>
      </c>
      <c r="C9" s="106">
        <f>'PROJECTS DETAILS'!F168</f>
        <v>136305312</v>
      </c>
      <c r="D9" s="106">
        <f>'PROJECTS DETAILS'!G168</f>
        <v>112974228</v>
      </c>
      <c r="E9" s="108"/>
      <c r="F9" s="103"/>
      <c r="H9" s="104"/>
      <c r="I9" s="105"/>
      <c r="J9" s="104"/>
    </row>
    <row r="10" spans="1:25" ht="15.75" customHeight="1">
      <c r="A10" s="36">
        <v>8</v>
      </c>
      <c r="B10" s="36" t="s">
        <v>193</v>
      </c>
      <c r="C10" s="106">
        <f>'PROJECTS DETAILS'!F122</f>
        <v>588107919</v>
      </c>
      <c r="D10" s="106">
        <f>'PROJECTS DETAILS'!G122</f>
        <v>337025773</v>
      </c>
      <c r="E10" s="108"/>
      <c r="F10" s="103"/>
      <c r="H10" s="104"/>
      <c r="I10" s="105"/>
      <c r="J10" s="104"/>
    </row>
    <row r="11" spans="1:25" ht="15.75" customHeight="1">
      <c r="A11" s="36">
        <v>9</v>
      </c>
      <c r="B11" s="36" t="s">
        <v>100</v>
      </c>
      <c r="C11" s="106">
        <f>'PROJECTS DETAILS'!F388</f>
        <v>541390883</v>
      </c>
      <c r="D11" s="106">
        <f>'PROJECTS DETAILS'!G388</f>
        <v>507020000</v>
      </c>
      <c r="E11" s="108"/>
      <c r="F11" s="103"/>
      <c r="H11" s="104"/>
      <c r="I11" s="105"/>
      <c r="J11" s="104"/>
    </row>
    <row r="12" spans="1:25" ht="15.75">
      <c r="A12" s="20">
        <v>10</v>
      </c>
      <c r="B12" s="20" t="s">
        <v>194</v>
      </c>
      <c r="C12" s="21">
        <v>0</v>
      </c>
      <c r="D12" s="109">
        <v>0</v>
      </c>
      <c r="E12" s="103"/>
      <c r="F12" s="103"/>
      <c r="G12" s="44"/>
      <c r="H12" s="104"/>
      <c r="I12" s="105"/>
      <c r="J12" s="104"/>
      <c r="K12" s="44"/>
      <c r="L12" s="44"/>
      <c r="M12" s="44"/>
      <c r="N12" s="44"/>
      <c r="O12" s="44"/>
      <c r="P12" s="44"/>
      <c r="Q12" s="44"/>
      <c r="R12" s="44"/>
      <c r="S12" s="44"/>
      <c r="T12" s="44"/>
      <c r="U12" s="44"/>
      <c r="V12" s="44"/>
      <c r="W12" s="44"/>
      <c r="X12" s="44"/>
      <c r="Y12" s="44"/>
    </row>
    <row r="13" spans="1:25" ht="15.75" customHeight="1">
      <c r="A13" s="36">
        <v>11</v>
      </c>
      <c r="B13" s="36" t="s">
        <v>80</v>
      </c>
      <c r="C13" s="106">
        <f>'PROJECTS DETAILS'!F603</f>
        <v>143208541</v>
      </c>
      <c r="D13" s="106">
        <f>'PROJECTS DETAILS'!G603</f>
        <v>100000000</v>
      </c>
      <c r="E13" s="108"/>
      <c r="F13" s="103"/>
      <c r="H13" s="104"/>
      <c r="I13" s="105"/>
      <c r="J13" s="104"/>
    </row>
    <row r="14" spans="1:25" ht="15.75" customHeight="1">
      <c r="A14" s="36">
        <v>12</v>
      </c>
      <c r="B14" s="36" t="s">
        <v>101</v>
      </c>
      <c r="C14" s="106">
        <f>'PROJECTS DETAILS'!F805</f>
        <v>631515312</v>
      </c>
      <c r="D14" s="106">
        <f>'PROJECTS DETAILS'!G805</f>
        <v>550000000</v>
      </c>
      <c r="E14" s="108"/>
      <c r="F14" s="103"/>
      <c r="H14" s="104"/>
      <c r="I14" s="105"/>
      <c r="J14" s="104"/>
    </row>
    <row r="15" spans="1:25" ht="15.75" customHeight="1">
      <c r="A15" s="36">
        <v>13</v>
      </c>
      <c r="B15" s="36" t="s">
        <v>195</v>
      </c>
      <c r="C15" s="106">
        <v>0</v>
      </c>
      <c r="D15" s="107">
        <v>0</v>
      </c>
      <c r="E15" s="108"/>
      <c r="F15" s="103"/>
      <c r="H15" s="104"/>
      <c r="I15" s="105"/>
      <c r="J15" s="104"/>
    </row>
    <row r="16" spans="1:25" ht="15.75" customHeight="1">
      <c r="A16" s="36">
        <v>14</v>
      </c>
      <c r="B16" s="36" t="s">
        <v>196</v>
      </c>
      <c r="C16" s="106">
        <f>'PROJECTS DETAILS'!F866</f>
        <v>213845336</v>
      </c>
      <c r="D16" s="106">
        <f>'PROJECTS DETAILS'!G866</f>
        <v>200000000</v>
      </c>
      <c r="E16" s="108"/>
      <c r="F16" s="103"/>
      <c r="H16" s="104"/>
      <c r="I16" s="105"/>
      <c r="J16" s="104"/>
    </row>
    <row r="17" spans="1:26" ht="15.75" customHeight="1">
      <c r="A17" s="36">
        <v>15</v>
      </c>
      <c r="B17" s="36" t="s">
        <v>197</v>
      </c>
      <c r="C17" s="106">
        <f>'PROJECTS DETAILS'!F1603</f>
        <v>1101026264</v>
      </c>
      <c r="D17" s="106">
        <f>'PROJECTS DETAILS'!G1603</f>
        <v>1271537374</v>
      </c>
      <c r="E17" s="108"/>
      <c r="F17" s="103"/>
      <c r="H17" s="104"/>
      <c r="I17" s="105"/>
      <c r="J17" s="104"/>
    </row>
    <row r="18" spans="1:26" ht="15.75" customHeight="1">
      <c r="A18" s="36">
        <v>16</v>
      </c>
      <c r="B18" s="36" t="s">
        <v>181</v>
      </c>
      <c r="C18" s="106">
        <v>0</v>
      </c>
      <c r="D18" s="107">
        <v>0</v>
      </c>
      <c r="E18" s="108"/>
      <c r="F18" s="103"/>
      <c r="H18" s="104"/>
      <c r="I18" s="105"/>
      <c r="J18" s="104"/>
    </row>
    <row r="19" spans="1:26" ht="15.75" customHeight="1">
      <c r="A19" s="36">
        <v>17</v>
      </c>
      <c r="B19" s="36" t="s">
        <v>87</v>
      </c>
      <c r="C19" s="106">
        <f>'PROJECTS DETAILS'!F1666</f>
        <v>198848680</v>
      </c>
      <c r="D19" s="106">
        <f>'PROJECTS DETAILS'!G1666</f>
        <v>350000000</v>
      </c>
      <c r="E19" s="108"/>
      <c r="F19" s="103"/>
      <c r="H19" s="104"/>
      <c r="I19" s="105"/>
      <c r="J19" s="104"/>
    </row>
    <row r="20" spans="1:26" ht="15.75" customHeight="1">
      <c r="A20" s="36">
        <v>18</v>
      </c>
      <c r="B20" s="36" t="s">
        <v>198</v>
      </c>
      <c r="C20" s="106">
        <f>'PROJECTS DETAILS'!F1708</f>
        <v>77462320</v>
      </c>
      <c r="D20" s="106">
        <f>'PROJECTS DETAILS'!G1708</f>
        <v>15000000</v>
      </c>
      <c r="E20" s="108"/>
      <c r="F20" s="103"/>
      <c r="H20" s="104"/>
      <c r="I20" s="105"/>
      <c r="J20" s="104"/>
    </row>
    <row r="21" spans="1:26" ht="15.75" customHeight="1">
      <c r="A21" s="36">
        <v>19</v>
      </c>
      <c r="B21" s="36" t="s">
        <v>105</v>
      </c>
      <c r="C21" s="106">
        <f>'PROJECTS DETAILS'!F1743</f>
        <v>127826294</v>
      </c>
      <c r="D21" s="106">
        <f>'PROJECTS DETAILS'!G1743</f>
        <v>80000000</v>
      </c>
      <c r="E21" s="108"/>
      <c r="F21" s="103"/>
      <c r="H21" s="104"/>
      <c r="I21" s="105"/>
      <c r="J21" s="104"/>
    </row>
    <row r="22" spans="1:26" ht="15.75" customHeight="1">
      <c r="A22" s="36">
        <v>20</v>
      </c>
      <c r="B22" s="36" t="s">
        <v>184</v>
      </c>
      <c r="C22" s="106">
        <f>'PROJECTS DETAILS'!F1767</f>
        <v>46372692</v>
      </c>
      <c r="D22" s="106">
        <f>'PROJECTS DETAILS'!G1767</f>
        <v>25000000</v>
      </c>
      <c r="E22" s="108"/>
      <c r="F22" s="103"/>
      <c r="H22" s="104"/>
      <c r="I22" s="105"/>
      <c r="J22" s="104"/>
    </row>
    <row r="23" spans="1:26" ht="15.75" customHeight="1">
      <c r="A23" s="110">
        <v>21</v>
      </c>
      <c r="B23" s="110" t="s">
        <v>169</v>
      </c>
      <c r="C23" s="111">
        <f>' ASSEMBLY'!F226</f>
        <v>154491231</v>
      </c>
      <c r="D23" s="72">
        <v>30000000</v>
      </c>
      <c r="E23" s="108"/>
      <c r="F23" s="103"/>
      <c r="H23" s="104"/>
      <c r="I23" s="105"/>
      <c r="J23" s="104"/>
    </row>
    <row r="24" spans="1:26" ht="15.75" customHeight="1">
      <c r="A24" s="99"/>
      <c r="B24" s="99" t="s">
        <v>106</v>
      </c>
      <c r="C24" s="112">
        <f t="shared" ref="C24:D24" si="0">SUM(C3:C23)</f>
        <v>4326527706</v>
      </c>
      <c r="D24" s="112">
        <f t="shared" si="0"/>
        <v>4043557375</v>
      </c>
      <c r="E24" s="113"/>
      <c r="F24" s="113"/>
      <c r="G24" s="113"/>
      <c r="H24" s="113"/>
      <c r="I24" s="113"/>
      <c r="J24" s="113"/>
      <c r="K24" s="114"/>
      <c r="L24" s="114"/>
      <c r="M24" s="114"/>
      <c r="N24" s="114"/>
      <c r="O24" s="114"/>
      <c r="P24" s="114"/>
      <c r="Q24" s="114"/>
      <c r="R24" s="114"/>
      <c r="S24" s="114"/>
      <c r="T24" s="114"/>
      <c r="U24" s="114"/>
      <c r="V24" s="114"/>
      <c r="W24" s="114"/>
      <c r="X24" s="114"/>
      <c r="Y24" s="114"/>
      <c r="Z24" s="41"/>
    </row>
    <row r="25" spans="1:26" ht="21" customHeight="1">
      <c r="A25" s="115"/>
      <c r="B25" s="115"/>
      <c r="C25" s="2"/>
      <c r="D25" s="2"/>
    </row>
    <row r="26" spans="1:26" ht="21" customHeight="1">
      <c r="A26" s="115"/>
      <c r="B26" s="115"/>
      <c r="C26" s="2"/>
      <c r="D26" s="2"/>
    </row>
    <row r="27" spans="1:26" ht="21" customHeight="1">
      <c r="A27" s="115"/>
      <c r="B27" s="115"/>
      <c r="C27" s="2"/>
      <c r="D27" s="2"/>
      <c r="E27" s="7"/>
      <c r="H27" s="7"/>
    </row>
    <row r="28" spans="1:26" ht="14.25" customHeight="1">
      <c r="C28" s="2"/>
      <c r="D28" s="2"/>
      <c r="G28" s="7"/>
    </row>
    <row r="29" spans="1:26" ht="14.25" customHeight="1">
      <c r="C29" s="2"/>
      <c r="D29" s="2"/>
    </row>
    <row r="30" spans="1:26" ht="14.25" customHeight="1">
      <c r="C30" s="2"/>
      <c r="D30" s="2"/>
    </row>
    <row r="31" spans="1:26" ht="14.25" customHeight="1">
      <c r="C31" s="2"/>
      <c r="D31" s="2"/>
    </row>
    <row r="32" spans="1:26" ht="14.25" customHeight="1">
      <c r="C32" s="2"/>
      <c r="D32" s="2"/>
    </row>
    <row r="33" spans="3:4" ht="14.25" customHeight="1">
      <c r="C33" s="2"/>
      <c r="D33" s="2"/>
    </row>
    <row r="34" spans="3:4" ht="14.25" customHeight="1">
      <c r="C34" s="2"/>
      <c r="D34" s="2"/>
    </row>
    <row r="35" spans="3:4" ht="14.25" customHeight="1">
      <c r="C35" s="2"/>
      <c r="D35" s="2"/>
    </row>
    <row r="36" spans="3:4" ht="14.25" customHeight="1">
      <c r="C36" s="2"/>
      <c r="D36" s="2"/>
    </row>
    <row r="37" spans="3:4" ht="14.25" customHeight="1">
      <c r="C37" s="2"/>
      <c r="D37" s="2"/>
    </row>
    <row r="38" spans="3:4" ht="14.25" customHeight="1">
      <c r="C38" s="2"/>
      <c r="D38" s="2"/>
    </row>
    <row r="39" spans="3:4" ht="14.25" customHeight="1">
      <c r="C39" s="2"/>
      <c r="D39" s="2"/>
    </row>
    <row r="40" spans="3:4" ht="14.25" customHeight="1">
      <c r="C40" s="2"/>
      <c r="D40" s="2"/>
    </row>
    <row r="41" spans="3:4" ht="14.25" customHeight="1">
      <c r="C41" s="2"/>
      <c r="D41" s="2"/>
    </row>
    <row r="42" spans="3:4" ht="14.25" customHeight="1">
      <c r="C42" s="2"/>
      <c r="D42" s="2"/>
    </row>
    <row r="43" spans="3:4" ht="14.25" customHeight="1">
      <c r="C43" s="2"/>
      <c r="D43" s="2"/>
    </row>
    <row r="44" spans="3:4" ht="14.25" customHeight="1">
      <c r="C44" s="2"/>
      <c r="D44" s="2"/>
    </row>
    <row r="45" spans="3:4" ht="14.25" customHeight="1">
      <c r="C45" s="2"/>
      <c r="D45" s="2"/>
    </row>
    <row r="46" spans="3:4" ht="14.25" customHeight="1">
      <c r="C46" s="2"/>
      <c r="D46" s="2"/>
    </row>
    <row r="47" spans="3:4" ht="14.25" customHeight="1">
      <c r="C47" s="2"/>
      <c r="D47" s="2"/>
    </row>
    <row r="48" spans="3:4" ht="14.25" customHeight="1">
      <c r="C48" s="2"/>
      <c r="D48" s="2"/>
    </row>
    <row r="49" spans="3:4" ht="14.25" customHeight="1">
      <c r="C49" s="2"/>
      <c r="D49" s="2"/>
    </row>
    <row r="50" spans="3:4" ht="14.25" customHeight="1">
      <c r="C50" s="2"/>
      <c r="D50" s="2"/>
    </row>
    <row r="51" spans="3:4" ht="14.25" customHeight="1">
      <c r="C51" s="2"/>
      <c r="D51" s="2"/>
    </row>
    <row r="52" spans="3:4" ht="14.25" customHeight="1">
      <c r="C52" s="2"/>
      <c r="D52" s="2"/>
    </row>
    <row r="53" spans="3:4" ht="14.25" customHeight="1">
      <c r="C53" s="2"/>
      <c r="D53" s="2"/>
    </row>
    <row r="54" spans="3:4" ht="14.25" customHeight="1">
      <c r="C54" s="2"/>
      <c r="D54" s="2"/>
    </row>
    <row r="55" spans="3:4" ht="14.25" customHeight="1">
      <c r="C55" s="2"/>
      <c r="D55" s="2"/>
    </row>
    <row r="56" spans="3:4" ht="14.25" customHeight="1">
      <c r="C56" s="2"/>
      <c r="D56" s="2"/>
    </row>
    <row r="57" spans="3:4" ht="14.25" customHeight="1">
      <c r="C57" s="2"/>
      <c r="D57" s="2"/>
    </row>
    <row r="58" spans="3:4" ht="14.25" customHeight="1">
      <c r="C58" s="2"/>
      <c r="D58" s="2"/>
    </row>
    <row r="59" spans="3:4" ht="14.25" customHeight="1">
      <c r="C59" s="2"/>
      <c r="D59" s="2"/>
    </row>
    <row r="60" spans="3:4" ht="14.25" customHeight="1">
      <c r="C60" s="2"/>
      <c r="D60" s="2"/>
    </row>
    <row r="61" spans="3:4" ht="14.25" customHeight="1">
      <c r="C61" s="2"/>
      <c r="D61" s="2"/>
    </row>
    <row r="62" spans="3:4" ht="14.25" customHeight="1">
      <c r="C62" s="2"/>
      <c r="D62" s="2"/>
    </row>
    <row r="63" spans="3:4" ht="14.25" customHeight="1">
      <c r="C63" s="2"/>
      <c r="D63" s="2"/>
    </row>
    <row r="64" spans="3:4" ht="14.25" customHeight="1">
      <c r="C64" s="2"/>
      <c r="D64" s="2"/>
    </row>
    <row r="65" spans="3:4" ht="14.25" customHeight="1">
      <c r="C65" s="2"/>
      <c r="D65" s="2"/>
    </row>
    <row r="66" spans="3:4" ht="14.25" customHeight="1">
      <c r="C66" s="2"/>
      <c r="D66" s="2"/>
    </row>
    <row r="67" spans="3:4" ht="14.25" customHeight="1">
      <c r="C67" s="2"/>
      <c r="D67" s="2"/>
    </row>
    <row r="68" spans="3:4" ht="14.25" customHeight="1">
      <c r="C68" s="2"/>
      <c r="D68" s="2"/>
    </row>
    <row r="69" spans="3:4" ht="14.25" customHeight="1">
      <c r="C69" s="2"/>
      <c r="D69" s="2"/>
    </row>
    <row r="70" spans="3:4" ht="14.25" customHeight="1">
      <c r="C70" s="2"/>
      <c r="D70" s="2"/>
    </row>
    <row r="71" spans="3:4" ht="14.25" customHeight="1">
      <c r="C71" s="2"/>
      <c r="D71" s="2"/>
    </row>
    <row r="72" spans="3:4" ht="14.25" customHeight="1">
      <c r="C72" s="2"/>
      <c r="D72" s="2"/>
    </row>
    <row r="73" spans="3:4" ht="14.25" customHeight="1">
      <c r="C73" s="2"/>
      <c r="D73" s="2"/>
    </row>
    <row r="74" spans="3:4" ht="14.25" customHeight="1">
      <c r="C74" s="2"/>
      <c r="D74" s="2"/>
    </row>
    <row r="75" spans="3:4" ht="14.25" customHeight="1">
      <c r="C75" s="2"/>
      <c r="D75" s="2"/>
    </row>
    <row r="76" spans="3:4" ht="14.25" customHeight="1">
      <c r="C76" s="2"/>
      <c r="D76" s="2"/>
    </row>
    <row r="77" spans="3:4" ht="14.25" customHeight="1">
      <c r="C77" s="2"/>
      <c r="D77" s="2"/>
    </row>
    <row r="78" spans="3:4" ht="14.25" customHeight="1">
      <c r="C78" s="2"/>
      <c r="D78" s="2"/>
    </row>
    <row r="79" spans="3:4" ht="14.25" customHeight="1">
      <c r="C79" s="2"/>
      <c r="D79" s="2"/>
    </row>
    <row r="80" spans="3:4" ht="14.25" customHeight="1">
      <c r="C80" s="2"/>
      <c r="D80" s="2"/>
    </row>
    <row r="81" spans="3:4" ht="14.25" customHeight="1">
      <c r="C81" s="2"/>
      <c r="D81" s="2"/>
    </row>
    <row r="82" spans="3:4" ht="14.25" customHeight="1">
      <c r="C82" s="2"/>
      <c r="D82" s="2"/>
    </row>
    <row r="83" spans="3:4" ht="14.25" customHeight="1">
      <c r="C83" s="2"/>
      <c r="D83" s="2"/>
    </row>
    <row r="84" spans="3:4" ht="14.25" customHeight="1">
      <c r="C84" s="2"/>
      <c r="D84" s="2"/>
    </row>
    <row r="85" spans="3:4" ht="14.25" customHeight="1">
      <c r="C85" s="2"/>
      <c r="D85" s="2"/>
    </row>
    <row r="86" spans="3:4" ht="14.25" customHeight="1">
      <c r="C86" s="2"/>
      <c r="D86" s="2"/>
    </row>
    <row r="87" spans="3:4" ht="14.25" customHeight="1">
      <c r="C87" s="2"/>
      <c r="D87" s="2"/>
    </row>
    <row r="88" spans="3:4" ht="14.25" customHeight="1">
      <c r="C88" s="2"/>
      <c r="D88" s="2"/>
    </row>
    <row r="89" spans="3:4" ht="14.25" customHeight="1">
      <c r="C89" s="2"/>
      <c r="D89" s="2"/>
    </row>
    <row r="90" spans="3:4" ht="14.25" customHeight="1">
      <c r="C90" s="2"/>
      <c r="D90" s="2"/>
    </row>
    <row r="91" spans="3:4" ht="14.25" customHeight="1">
      <c r="C91" s="2"/>
      <c r="D91" s="2"/>
    </row>
    <row r="92" spans="3:4" ht="14.25" customHeight="1">
      <c r="C92" s="2"/>
      <c r="D92" s="2"/>
    </row>
    <row r="93" spans="3:4" ht="14.25" customHeight="1">
      <c r="C93" s="2"/>
      <c r="D93" s="2"/>
    </row>
    <row r="94" spans="3:4" ht="14.25" customHeight="1">
      <c r="C94" s="2"/>
      <c r="D94" s="2"/>
    </row>
    <row r="95" spans="3:4" ht="14.25" customHeight="1">
      <c r="C95" s="2"/>
      <c r="D95" s="2"/>
    </row>
    <row r="96" spans="3:4" ht="14.25" customHeight="1">
      <c r="C96" s="2"/>
      <c r="D96" s="2"/>
    </row>
    <row r="97" spans="3:4" ht="14.25" customHeight="1">
      <c r="C97" s="2"/>
      <c r="D97" s="2"/>
    </row>
    <row r="98" spans="3:4" ht="14.25" customHeight="1">
      <c r="C98" s="2"/>
      <c r="D98" s="2"/>
    </row>
    <row r="99" spans="3:4" ht="14.25" customHeight="1">
      <c r="C99" s="2"/>
      <c r="D99" s="2"/>
    </row>
    <row r="100" spans="3:4" ht="14.25" customHeight="1">
      <c r="C100" s="2"/>
      <c r="D100" s="2"/>
    </row>
    <row r="101" spans="3:4" ht="14.25" customHeight="1">
      <c r="C101" s="2"/>
      <c r="D101" s="2"/>
    </row>
    <row r="102" spans="3:4" ht="14.25" customHeight="1">
      <c r="C102" s="2"/>
      <c r="D102" s="2"/>
    </row>
    <row r="103" spans="3:4" ht="14.25" customHeight="1">
      <c r="C103" s="2"/>
      <c r="D103" s="2"/>
    </row>
    <row r="104" spans="3:4" ht="14.25" customHeight="1">
      <c r="C104" s="2"/>
      <c r="D104" s="2"/>
    </row>
    <row r="105" spans="3:4" ht="14.25" customHeight="1">
      <c r="C105" s="2"/>
      <c r="D105" s="2"/>
    </row>
    <row r="106" spans="3:4" ht="14.25" customHeight="1">
      <c r="C106" s="2"/>
      <c r="D106" s="2"/>
    </row>
    <row r="107" spans="3:4" ht="14.25" customHeight="1">
      <c r="C107" s="2"/>
      <c r="D107" s="2"/>
    </row>
    <row r="108" spans="3:4" ht="14.25" customHeight="1">
      <c r="C108" s="2"/>
      <c r="D108" s="2"/>
    </row>
    <row r="109" spans="3:4" ht="14.25" customHeight="1">
      <c r="C109" s="2"/>
      <c r="D109" s="2"/>
    </row>
    <row r="110" spans="3:4" ht="14.25" customHeight="1">
      <c r="C110" s="2"/>
      <c r="D110" s="2"/>
    </row>
    <row r="111" spans="3:4" ht="14.25" customHeight="1">
      <c r="C111" s="2"/>
      <c r="D111" s="2"/>
    </row>
    <row r="112" spans="3:4" ht="14.25" customHeight="1">
      <c r="C112" s="2"/>
      <c r="D112" s="2"/>
    </row>
    <row r="113" spans="3:4" ht="14.25" customHeight="1">
      <c r="C113" s="2"/>
      <c r="D113" s="2"/>
    </row>
    <row r="114" spans="3:4" ht="14.25" customHeight="1">
      <c r="C114" s="2"/>
      <c r="D114" s="2"/>
    </row>
    <row r="115" spans="3:4" ht="14.25" customHeight="1">
      <c r="C115" s="2"/>
      <c r="D115" s="2"/>
    </row>
    <row r="116" spans="3:4" ht="14.25" customHeight="1">
      <c r="C116" s="2"/>
      <c r="D116" s="2"/>
    </row>
    <row r="117" spans="3:4" ht="14.25" customHeight="1">
      <c r="C117" s="2"/>
      <c r="D117" s="2"/>
    </row>
    <row r="118" spans="3:4" ht="14.25" customHeight="1">
      <c r="C118" s="2"/>
      <c r="D118" s="2"/>
    </row>
    <row r="119" spans="3:4" ht="14.25" customHeight="1">
      <c r="C119" s="2"/>
      <c r="D119" s="2"/>
    </row>
    <row r="120" spans="3:4" ht="14.25" customHeight="1">
      <c r="C120" s="2"/>
      <c r="D120" s="2"/>
    </row>
    <row r="121" spans="3:4" ht="14.25" customHeight="1">
      <c r="C121" s="2"/>
      <c r="D121" s="2"/>
    </row>
    <row r="122" spans="3:4" ht="14.25" customHeight="1">
      <c r="C122" s="2"/>
      <c r="D122" s="2"/>
    </row>
    <row r="123" spans="3:4" ht="14.25" customHeight="1">
      <c r="C123" s="2"/>
      <c r="D123" s="2"/>
    </row>
    <row r="124" spans="3:4" ht="14.25" customHeight="1">
      <c r="C124" s="2"/>
      <c r="D124" s="2"/>
    </row>
    <row r="125" spans="3:4" ht="14.25" customHeight="1">
      <c r="C125" s="2"/>
      <c r="D125" s="2"/>
    </row>
    <row r="126" spans="3:4" ht="14.25" customHeight="1">
      <c r="C126" s="2"/>
      <c r="D126" s="2"/>
    </row>
    <row r="127" spans="3:4" ht="14.25" customHeight="1">
      <c r="C127" s="2"/>
      <c r="D127" s="2"/>
    </row>
    <row r="128" spans="3:4" ht="14.25" customHeight="1">
      <c r="C128" s="2"/>
      <c r="D128" s="2"/>
    </row>
    <row r="129" spans="3:4" ht="14.25" customHeight="1">
      <c r="C129" s="2"/>
      <c r="D129" s="2"/>
    </row>
    <row r="130" spans="3:4" ht="14.25" customHeight="1">
      <c r="C130" s="2"/>
      <c r="D130" s="2"/>
    </row>
    <row r="131" spans="3:4" ht="14.25" customHeight="1">
      <c r="C131" s="2"/>
      <c r="D131" s="2"/>
    </row>
    <row r="132" spans="3:4" ht="14.25" customHeight="1">
      <c r="C132" s="2"/>
      <c r="D132" s="2"/>
    </row>
    <row r="133" spans="3:4" ht="14.25" customHeight="1">
      <c r="C133" s="2"/>
      <c r="D133" s="2"/>
    </row>
    <row r="134" spans="3:4" ht="14.25" customHeight="1">
      <c r="C134" s="2"/>
      <c r="D134" s="2"/>
    </row>
    <row r="135" spans="3:4" ht="14.25" customHeight="1">
      <c r="C135" s="2"/>
      <c r="D135" s="2"/>
    </row>
    <row r="136" spans="3:4" ht="14.25" customHeight="1">
      <c r="C136" s="2"/>
      <c r="D136" s="2"/>
    </row>
    <row r="137" spans="3:4" ht="14.25" customHeight="1">
      <c r="C137" s="2"/>
      <c r="D137" s="2"/>
    </row>
    <row r="138" spans="3:4" ht="14.25" customHeight="1">
      <c r="C138" s="2"/>
      <c r="D138" s="2"/>
    </row>
    <row r="139" spans="3:4" ht="14.25" customHeight="1">
      <c r="C139" s="2"/>
      <c r="D139" s="2"/>
    </row>
    <row r="140" spans="3:4" ht="14.25" customHeight="1">
      <c r="C140" s="2"/>
      <c r="D140" s="2"/>
    </row>
    <row r="141" spans="3:4" ht="14.25" customHeight="1">
      <c r="C141" s="2"/>
      <c r="D141" s="2"/>
    </row>
    <row r="142" spans="3:4" ht="14.25" customHeight="1">
      <c r="C142" s="2"/>
      <c r="D142" s="2"/>
    </row>
    <row r="143" spans="3:4" ht="14.25" customHeight="1">
      <c r="C143" s="2"/>
      <c r="D143" s="2"/>
    </row>
    <row r="144" spans="3:4" ht="14.25" customHeight="1">
      <c r="C144" s="2"/>
      <c r="D144" s="2"/>
    </row>
    <row r="145" spans="3:4" ht="14.25" customHeight="1">
      <c r="C145" s="2"/>
      <c r="D145" s="2"/>
    </row>
    <row r="146" spans="3:4" ht="14.25" customHeight="1">
      <c r="C146" s="2"/>
      <c r="D146" s="2"/>
    </row>
    <row r="147" spans="3:4" ht="14.25" customHeight="1">
      <c r="C147" s="2"/>
      <c r="D147" s="2"/>
    </row>
    <row r="148" spans="3:4" ht="14.25" customHeight="1">
      <c r="C148" s="2"/>
      <c r="D148" s="2"/>
    </row>
    <row r="149" spans="3:4" ht="14.25" customHeight="1">
      <c r="C149" s="2"/>
      <c r="D149" s="2"/>
    </row>
    <row r="150" spans="3:4" ht="14.25" customHeight="1">
      <c r="C150" s="2"/>
      <c r="D150" s="2"/>
    </row>
    <row r="151" spans="3:4" ht="14.25" customHeight="1">
      <c r="C151" s="2"/>
      <c r="D151" s="2"/>
    </row>
    <row r="152" spans="3:4" ht="14.25" customHeight="1">
      <c r="C152" s="2"/>
      <c r="D152" s="2"/>
    </row>
    <row r="153" spans="3:4" ht="14.25" customHeight="1">
      <c r="C153" s="2"/>
      <c r="D153" s="2"/>
    </row>
    <row r="154" spans="3:4" ht="14.25" customHeight="1">
      <c r="C154" s="2"/>
      <c r="D154" s="2"/>
    </row>
    <row r="155" spans="3:4" ht="14.25" customHeight="1">
      <c r="C155" s="2"/>
      <c r="D155" s="2"/>
    </row>
    <row r="156" spans="3:4" ht="14.25" customHeight="1">
      <c r="C156" s="2"/>
      <c r="D156" s="2"/>
    </row>
    <row r="157" spans="3:4" ht="14.25" customHeight="1">
      <c r="C157" s="2"/>
      <c r="D157" s="2"/>
    </row>
    <row r="158" spans="3:4" ht="14.25" customHeight="1">
      <c r="C158" s="2"/>
      <c r="D158" s="2"/>
    </row>
    <row r="159" spans="3:4" ht="14.25" customHeight="1">
      <c r="C159" s="2"/>
      <c r="D159" s="2"/>
    </row>
    <row r="160" spans="3:4" ht="14.25" customHeight="1">
      <c r="C160" s="2"/>
      <c r="D160" s="2"/>
    </row>
    <row r="161" spans="3:4" ht="14.25" customHeight="1">
      <c r="C161" s="2"/>
      <c r="D161" s="2"/>
    </row>
    <row r="162" spans="3:4" ht="14.25" customHeight="1">
      <c r="C162" s="2"/>
      <c r="D162" s="2"/>
    </row>
    <row r="163" spans="3:4" ht="14.25" customHeight="1">
      <c r="C163" s="2"/>
      <c r="D163" s="2"/>
    </row>
    <row r="164" spans="3:4" ht="14.25" customHeight="1">
      <c r="C164" s="2"/>
      <c r="D164" s="2"/>
    </row>
    <row r="165" spans="3:4" ht="14.25" customHeight="1">
      <c r="C165" s="2"/>
      <c r="D165" s="2"/>
    </row>
    <row r="166" spans="3:4" ht="14.25" customHeight="1">
      <c r="C166" s="2"/>
      <c r="D166" s="2"/>
    </row>
    <row r="167" spans="3:4" ht="14.25" customHeight="1">
      <c r="C167" s="2"/>
      <c r="D167" s="2"/>
    </row>
    <row r="168" spans="3:4" ht="14.25" customHeight="1">
      <c r="C168" s="2"/>
      <c r="D168" s="2"/>
    </row>
    <row r="169" spans="3:4" ht="14.25" customHeight="1">
      <c r="C169" s="2"/>
      <c r="D169" s="2"/>
    </row>
    <row r="170" spans="3:4" ht="14.25" customHeight="1">
      <c r="C170" s="2"/>
      <c r="D170" s="2"/>
    </row>
    <row r="171" spans="3:4" ht="14.25" customHeight="1">
      <c r="C171" s="2"/>
      <c r="D171" s="2"/>
    </row>
    <row r="172" spans="3:4" ht="14.25" customHeight="1">
      <c r="C172" s="2"/>
      <c r="D172" s="2"/>
    </row>
    <row r="173" spans="3:4" ht="14.25" customHeight="1">
      <c r="C173" s="2"/>
      <c r="D173" s="2"/>
    </row>
    <row r="174" spans="3:4" ht="14.25" customHeight="1">
      <c r="C174" s="2"/>
      <c r="D174" s="2"/>
    </row>
    <row r="175" spans="3:4" ht="14.25" customHeight="1">
      <c r="C175" s="2"/>
      <c r="D175" s="2"/>
    </row>
    <row r="176" spans="3:4" ht="14.25" customHeight="1">
      <c r="C176" s="2"/>
      <c r="D176" s="2"/>
    </row>
    <row r="177" spans="3:4" ht="14.25" customHeight="1">
      <c r="C177" s="2"/>
      <c r="D177" s="2"/>
    </row>
    <row r="178" spans="3:4" ht="14.25" customHeight="1">
      <c r="C178" s="2"/>
      <c r="D178" s="2"/>
    </row>
    <row r="179" spans="3:4" ht="14.25" customHeight="1">
      <c r="C179" s="2"/>
      <c r="D179" s="2"/>
    </row>
    <row r="180" spans="3:4" ht="14.25" customHeight="1">
      <c r="C180" s="2"/>
      <c r="D180" s="2"/>
    </row>
    <row r="181" spans="3:4" ht="14.25" customHeight="1">
      <c r="C181" s="2"/>
      <c r="D181" s="2"/>
    </row>
    <row r="182" spans="3:4" ht="14.25" customHeight="1">
      <c r="C182" s="2"/>
      <c r="D182" s="2"/>
    </row>
    <row r="183" spans="3:4" ht="14.25" customHeight="1">
      <c r="C183" s="2"/>
      <c r="D183" s="2"/>
    </row>
    <row r="184" spans="3:4" ht="14.25" customHeight="1">
      <c r="C184" s="2"/>
      <c r="D184" s="2"/>
    </row>
    <row r="185" spans="3:4" ht="14.25" customHeight="1">
      <c r="C185" s="2"/>
      <c r="D185" s="2"/>
    </row>
    <row r="186" spans="3:4" ht="14.25" customHeight="1">
      <c r="C186" s="2"/>
      <c r="D186" s="2"/>
    </row>
    <row r="187" spans="3:4" ht="14.25" customHeight="1">
      <c r="C187" s="2"/>
      <c r="D187" s="2"/>
    </row>
    <row r="188" spans="3:4" ht="14.25" customHeight="1">
      <c r="C188" s="2"/>
      <c r="D188" s="2"/>
    </row>
    <row r="189" spans="3:4" ht="14.25" customHeight="1">
      <c r="C189" s="2"/>
      <c r="D189" s="2"/>
    </row>
    <row r="190" spans="3:4" ht="14.25" customHeight="1">
      <c r="C190" s="2"/>
      <c r="D190" s="2"/>
    </row>
    <row r="191" spans="3:4" ht="14.25" customHeight="1">
      <c r="C191" s="2"/>
      <c r="D191" s="2"/>
    </row>
    <row r="192" spans="3:4" ht="14.25" customHeight="1">
      <c r="C192" s="2"/>
      <c r="D192" s="2"/>
    </row>
    <row r="193" spans="3:4" ht="14.25" customHeight="1">
      <c r="C193" s="2"/>
      <c r="D193" s="2"/>
    </row>
    <row r="194" spans="3:4" ht="14.25" customHeight="1">
      <c r="C194" s="2"/>
      <c r="D194" s="2"/>
    </row>
    <row r="195" spans="3:4" ht="14.25" customHeight="1">
      <c r="C195" s="2"/>
      <c r="D195" s="2"/>
    </row>
    <row r="196" spans="3:4" ht="14.25" customHeight="1">
      <c r="C196" s="2"/>
      <c r="D196" s="2"/>
    </row>
    <row r="197" spans="3:4" ht="14.25" customHeight="1">
      <c r="C197" s="2"/>
      <c r="D197" s="2"/>
    </row>
    <row r="198" spans="3:4" ht="14.25" customHeight="1">
      <c r="C198" s="2"/>
      <c r="D198" s="2"/>
    </row>
    <row r="199" spans="3:4" ht="14.25" customHeight="1">
      <c r="C199" s="2"/>
      <c r="D199" s="2"/>
    </row>
    <row r="200" spans="3:4" ht="14.25" customHeight="1">
      <c r="C200" s="2"/>
      <c r="D200" s="2"/>
    </row>
    <row r="201" spans="3:4" ht="14.25" customHeight="1">
      <c r="C201" s="2"/>
      <c r="D201" s="2"/>
    </row>
    <row r="202" spans="3:4" ht="14.25" customHeight="1">
      <c r="C202" s="2"/>
      <c r="D202" s="2"/>
    </row>
    <row r="203" spans="3:4" ht="14.25" customHeight="1">
      <c r="C203" s="2"/>
      <c r="D203" s="2"/>
    </row>
    <row r="204" spans="3:4" ht="14.25" customHeight="1">
      <c r="C204" s="2"/>
      <c r="D204" s="2"/>
    </row>
    <row r="205" spans="3:4" ht="14.25" customHeight="1">
      <c r="C205" s="2"/>
      <c r="D205" s="2"/>
    </row>
    <row r="206" spans="3:4" ht="14.25" customHeight="1">
      <c r="C206" s="2"/>
      <c r="D206" s="2"/>
    </row>
    <row r="207" spans="3:4" ht="14.25" customHeight="1">
      <c r="C207" s="2"/>
      <c r="D207" s="2"/>
    </row>
    <row r="208" spans="3:4" ht="14.25" customHeight="1">
      <c r="C208" s="2"/>
      <c r="D208" s="2"/>
    </row>
    <row r="209" spans="3:4" ht="14.25" customHeight="1">
      <c r="C209" s="2"/>
      <c r="D209" s="2"/>
    </row>
    <row r="210" spans="3:4" ht="14.25" customHeight="1">
      <c r="C210" s="2"/>
      <c r="D210" s="2"/>
    </row>
    <row r="211" spans="3:4" ht="14.25" customHeight="1">
      <c r="C211" s="2"/>
      <c r="D211" s="2"/>
    </row>
    <row r="212" spans="3:4" ht="14.25" customHeight="1">
      <c r="C212" s="2"/>
      <c r="D212" s="2"/>
    </row>
    <row r="213" spans="3:4" ht="14.25" customHeight="1">
      <c r="C213" s="2"/>
      <c r="D213" s="2"/>
    </row>
    <row r="214" spans="3:4" ht="14.25" customHeight="1">
      <c r="C214" s="2"/>
      <c r="D214" s="2"/>
    </row>
    <row r="215" spans="3:4" ht="14.25" customHeight="1">
      <c r="C215" s="2"/>
      <c r="D215" s="2"/>
    </row>
    <row r="216" spans="3:4" ht="14.25" customHeight="1">
      <c r="C216" s="2"/>
      <c r="D216" s="2"/>
    </row>
    <row r="217" spans="3:4" ht="14.25" customHeight="1">
      <c r="C217" s="2"/>
      <c r="D217" s="2"/>
    </row>
    <row r="218" spans="3:4" ht="14.25" customHeight="1">
      <c r="C218" s="2"/>
      <c r="D218" s="2"/>
    </row>
    <row r="219" spans="3:4" ht="14.25" customHeight="1">
      <c r="C219" s="2"/>
      <c r="D219" s="2"/>
    </row>
    <row r="220" spans="3:4" ht="14.25" customHeight="1">
      <c r="C220" s="2"/>
      <c r="D220" s="2"/>
    </row>
    <row r="221" spans="3:4" ht="14.25" customHeight="1">
      <c r="C221" s="2"/>
      <c r="D221" s="2"/>
    </row>
    <row r="222" spans="3:4" ht="14.25" customHeight="1">
      <c r="C222" s="2"/>
      <c r="D222" s="2"/>
    </row>
    <row r="223" spans="3:4" ht="14.25" customHeight="1">
      <c r="C223" s="2"/>
      <c r="D223" s="2"/>
    </row>
    <row r="224" spans="3:4" ht="14.25" customHeight="1">
      <c r="C224" s="2"/>
      <c r="D224" s="2"/>
    </row>
    <row r="225" spans="3:4" ht="15.75" customHeight="1">
      <c r="C225" s="2"/>
      <c r="D225" s="2"/>
    </row>
    <row r="226" spans="3:4" ht="15.75" customHeight="1">
      <c r="C226" s="2"/>
      <c r="D226" s="2"/>
    </row>
    <row r="227" spans="3:4" ht="15.75" customHeight="1">
      <c r="C227" s="2"/>
      <c r="D227" s="2"/>
    </row>
    <row r="228" spans="3:4" ht="15.75" customHeight="1">
      <c r="C228" s="2"/>
      <c r="D228" s="2"/>
    </row>
    <row r="229" spans="3:4" ht="15.75" customHeight="1">
      <c r="C229" s="2"/>
      <c r="D229" s="2"/>
    </row>
    <row r="230" spans="3:4" ht="15.75" customHeight="1">
      <c r="C230" s="2"/>
      <c r="D230" s="2"/>
    </row>
    <row r="231" spans="3:4" ht="15.75" customHeight="1">
      <c r="C231" s="2"/>
      <c r="D231" s="2"/>
    </row>
    <row r="232" spans="3:4" ht="15.75" customHeight="1">
      <c r="C232" s="2"/>
      <c r="D232" s="2"/>
    </row>
    <row r="233" spans="3:4" ht="15.75" customHeight="1">
      <c r="C233" s="2"/>
      <c r="D233" s="2"/>
    </row>
    <row r="234" spans="3:4" ht="15.75" customHeight="1">
      <c r="C234" s="2"/>
      <c r="D234" s="2"/>
    </row>
    <row r="235" spans="3:4" ht="15.75" customHeight="1">
      <c r="C235" s="2"/>
      <c r="D235" s="2"/>
    </row>
    <row r="236" spans="3:4" ht="15.75" customHeight="1">
      <c r="C236" s="2"/>
      <c r="D236" s="2"/>
    </row>
    <row r="237" spans="3:4" ht="15.75" customHeight="1">
      <c r="C237" s="2"/>
      <c r="D237" s="2"/>
    </row>
    <row r="238" spans="3:4" ht="15.75" customHeight="1">
      <c r="C238" s="2"/>
      <c r="D238" s="2"/>
    </row>
    <row r="239" spans="3:4" ht="15.75" customHeight="1">
      <c r="C239" s="2"/>
      <c r="D239" s="2"/>
    </row>
    <row r="240" spans="3:4" ht="15.75" customHeight="1">
      <c r="C240" s="2"/>
      <c r="D240" s="2"/>
    </row>
    <row r="241" spans="3:4" ht="15.75" customHeight="1">
      <c r="C241" s="2"/>
      <c r="D241" s="2"/>
    </row>
    <row r="242" spans="3:4" ht="15.75" customHeight="1">
      <c r="C242" s="2"/>
      <c r="D242" s="2"/>
    </row>
    <row r="243" spans="3:4" ht="15.75" customHeight="1">
      <c r="C243" s="2"/>
      <c r="D243" s="2"/>
    </row>
    <row r="244" spans="3:4" ht="15.75" customHeight="1">
      <c r="C244" s="2"/>
      <c r="D244" s="2"/>
    </row>
    <row r="245" spans="3:4" ht="15.75" customHeight="1">
      <c r="C245" s="2"/>
      <c r="D245" s="2"/>
    </row>
    <row r="246" spans="3:4" ht="15.75" customHeight="1">
      <c r="C246" s="2"/>
      <c r="D246" s="2"/>
    </row>
    <row r="247" spans="3:4" ht="15.75" customHeight="1">
      <c r="C247" s="2"/>
      <c r="D247" s="2"/>
    </row>
    <row r="248" spans="3:4" ht="15.75" customHeight="1">
      <c r="C248" s="2"/>
      <c r="D248" s="2"/>
    </row>
    <row r="249" spans="3:4" ht="15.75" customHeight="1">
      <c r="C249" s="2"/>
      <c r="D249" s="2"/>
    </row>
    <row r="250" spans="3:4" ht="15.75" customHeight="1">
      <c r="C250" s="2"/>
      <c r="D250" s="2"/>
    </row>
    <row r="251" spans="3:4" ht="15.75" customHeight="1">
      <c r="C251" s="2"/>
      <c r="D251" s="2"/>
    </row>
    <row r="252" spans="3:4" ht="15.75" customHeight="1">
      <c r="C252" s="2"/>
      <c r="D252" s="2"/>
    </row>
    <row r="253" spans="3:4" ht="15.75" customHeight="1">
      <c r="C253" s="2"/>
      <c r="D253" s="2"/>
    </row>
    <row r="254" spans="3:4" ht="15.75" customHeight="1">
      <c r="C254" s="2"/>
      <c r="D254" s="2"/>
    </row>
    <row r="255" spans="3:4" ht="15.75" customHeight="1">
      <c r="C255" s="2"/>
      <c r="D255" s="2"/>
    </row>
    <row r="256" spans="3:4" ht="15.75" customHeight="1">
      <c r="C256" s="2"/>
      <c r="D256" s="2"/>
    </row>
    <row r="257" spans="3:4" ht="15.75" customHeight="1">
      <c r="C257" s="2"/>
      <c r="D257" s="2"/>
    </row>
    <row r="258" spans="3:4" ht="15.75" customHeight="1">
      <c r="C258" s="2"/>
      <c r="D258" s="2"/>
    </row>
    <row r="259" spans="3:4" ht="15.75" customHeight="1">
      <c r="C259" s="2"/>
      <c r="D259" s="2"/>
    </row>
    <row r="260" spans="3:4" ht="15.75" customHeight="1">
      <c r="C260" s="2"/>
      <c r="D260" s="2"/>
    </row>
    <row r="261" spans="3:4" ht="15.75" customHeight="1">
      <c r="C261" s="2"/>
      <c r="D261" s="2"/>
    </row>
    <row r="262" spans="3:4" ht="15.75" customHeight="1">
      <c r="C262" s="2"/>
      <c r="D262" s="2"/>
    </row>
    <row r="263" spans="3:4" ht="15.75" customHeight="1">
      <c r="C263" s="2"/>
      <c r="D263" s="2"/>
    </row>
    <row r="264" spans="3:4" ht="15.75" customHeight="1">
      <c r="C264" s="2"/>
      <c r="D264" s="2"/>
    </row>
    <row r="265" spans="3:4" ht="15.75" customHeight="1">
      <c r="C265" s="2"/>
      <c r="D265" s="2"/>
    </row>
    <row r="266" spans="3:4" ht="15.75" customHeight="1">
      <c r="C266" s="2"/>
      <c r="D266" s="2"/>
    </row>
    <row r="267" spans="3:4" ht="15.75" customHeight="1">
      <c r="C267" s="2"/>
      <c r="D267" s="2"/>
    </row>
    <row r="268" spans="3:4" ht="15.75" customHeight="1">
      <c r="C268" s="2"/>
      <c r="D268" s="2"/>
    </row>
    <row r="269" spans="3:4" ht="15.75" customHeight="1">
      <c r="C269" s="2"/>
      <c r="D269" s="2"/>
    </row>
    <row r="270" spans="3:4" ht="15.75" customHeight="1">
      <c r="C270" s="2"/>
      <c r="D270" s="2"/>
    </row>
    <row r="271" spans="3:4" ht="15.75" customHeight="1">
      <c r="C271" s="2"/>
      <c r="D271" s="2"/>
    </row>
    <row r="272" spans="3:4" ht="15.75" customHeight="1">
      <c r="C272" s="2"/>
      <c r="D272" s="2"/>
    </row>
    <row r="273" spans="3:4" ht="15.75" customHeight="1">
      <c r="C273" s="2"/>
      <c r="D273" s="2"/>
    </row>
    <row r="274" spans="3:4" ht="15.75" customHeight="1">
      <c r="C274" s="2"/>
      <c r="D274" s="2"/>
    </row>
    <row r="275" spans="3:4" ht="15.75" customHeight="1">
      <c r="C275" s="2"/>
      <c r="D275" s="2"/>
    </row>
    <row r="276" spans="3:4" ht="15.75" customHeight="1">
      <c r="C276" s="2"/>
      <c r="D276" s="2"/>
    </row>
    <row r="277" spans="3:4" ht="15.75" customHeight="1">
      <c r="C277" s="2"/>
      <c r="D277" s="2"/>
    </row>
    <row r="278" spans="3:4" ht="15.75" customHeight="1">
      <c r="C278" s="2"/>
      <c r="D278" s="2"/>
    </row>
    <row r="279" spans="3:4" ht="15.75" customHeight="1">
      <c r="C279" s="2"/>
      <c r="D279" s="2"/>
    </row>
    <row r="280" spans="3:4" ht="15.75" customHeight="1">
      <c r="C280" s="2"/>
      <c r="D280" s="2"/>
    </row>
    <row r="281" spans="3:4" ht="15.75" customHeight="1">
      <c r="C281" s="2"/>
      <c r="D281" s="2"/>
    </row>
    <row r="282" spans="3:4" ht="15.75" customHeight="1">
      <c r="C282" s="2"/>
      <c r="D282" s="2"/>
    </row>
    <row r="283" spans="3:4" ht="15.75" customHeight="1">
      <c r="C283" s="2"/>
      <c r="D283" s="2"/>
    </row>
    <row r="284" spans="3:4" ht="15.75" customHeight="1">
      <c r="C284" s="2"/>
      <c r="D284" s="2"/>
    </row>
    <row r="285" spans="3:4" ht="15.75" customHeight="1">
      <c r="C285" s="2"/>
      <c r="D285" s="2"/>
    </row>
    <row r="286" spans="3:4" ht="15.75" customHeight="1">
      <c r="C286" s="2"/>
      <c r="D286" s="2"/>
    </row>
    <row r="287" spans="3:4" ht="15.75" customHeight="1">
      <c r="C287" s="2"/>
      <c r="D287" s="2"/>
    </row>
    <row r="288" spans="3:4" ht="15.75" customHeight="1">
      <c r="C288" s="2"/>
      <c r="D288" s="2"/>
    </row>
    <row r="289" spans="3:4" ht="15.75" customHeight="1">
      <c r="C289" s="2"/>
      <c r="D289" s="2"/>
    </row>
    <row r="290" spans="3:4" ht="15.75" customHeight="1">
      <c r="C290" s="2"/>
      <c r="D290" s="2"/>
    </row>
    <row r="291" spans="3:4" ht="15.75" customHeight="1">
      <c r="C291" s="2"/>
      <c r="D291" s="2"/>
    </row>
    <row r="292" spans="3:4" ht="15.75" customHeight="1">
      <c r="C292" s="2"/>
      <c r="D292" s="2"/>
    </row>
    <row r="293" spans="3:4" ht="15.75" customHeight="1">
      <c r="C293" s="2"/>
      <c r="D293" s="2"/>
    </row>
    <row r="294" spans="3:4" ht="15.75" customHeight="1">
      <c r="C294" s="2"/>
      <c r="D294" s="2"/>
    </row>
    <row r="295" spans="3:4" ht="15.75" customHeight="1">
      <c r="C295" s="2"/>
      <c r="D295" s="2"/>
    </row>
    <row r="296" spans="3:4" ht="15.75" customHeight="1">
      <c r="C296" s="2"/>
      <c r="D296" s="2"/>
    </row>
    <row r="297" spans="3:4" ht="15.75" customHeight="1">
      <c r="C297" s="2"/>
      <c r="D297" s="2"/>
    </row>
    <row r="298" spans="3:4" ht="15.75" customHeight="1">
      <c r="C298" s="2"/>
      <c r="D298" s="2"/>
    </row>
    <row r="299" spans="3:4" ht="15.75" customHeight="1">
      <c r="C299" s="2"/>
      <c r="D299" s="2"/>
    </row>
    <row r="300" spans="3:4" ht="15.75" customHeight="1">
      <c r="C300" s="2"/>
      <c r="D300" s="2"/>
    </row>
    <row r="301" spans="3:4" ht="15.75" customHeight="1">
      <c r="C301" s="2"/>
      <c r="D301" s="2"/>
    </row>
    <row r="302" spans="3:4" ht="15.75" customHeight="1">
      <c r="C302" s="2"/>
      <c r="D302" s="2"/>
    </row>
    <row r="303" spans="3:4" ht="15.75" customHeight="1">
      <c r="C303" s="2"/>
      <c r="D303" s="2"/>
    </row>
    <row r="304" spans="3:4" ht="15.75" customHeight="1">
      <c r="C304" s="2"/>
      <c r="D304" s="2"/>
    </row>
    <row r="305" spans="3:4" ht="15.75" customHeight="1">
      <c r="C305" s="2"/>
      <c r="D305" s="2"/>
    </row>
    <row r="306" spans="3:4" ht="15.75" customHeight="1">
      <c r="C306" s="2"/>
      <c r="D306" s="2"/>
    </row>
    <row r="307" spans="3:4" ht="15.75" customHeight="1">
      <c r="C307" s="2"/>
      <c r="D307" s="2"/>
    </row>
    <row r="308" spans="3:4" ht="15.75" customHeight="1">
      <c r="C308" s="2"/>
      <c r="D308" s="2"/>
    </row>
    <row r="309" spans="3:4" ht="15.75" customHeight="1">
      <c r="C309" s="2"/>
      <c r="D309" s="2"/>
    </row>
    <row r="310" spans="3:4" ht="15.75" customHeight="1">
      <c r="C310" s="2"/>
      <c r="D310" s="2"/>
    </row>
    <row r="311" spans="3:4" ht="15.75" customHeight="1">
      <c r="C311" s="2"/>
      <c r="D311" s="2"/>
    </row>
    <row r="312" spans="3:4" ht="15.75" customHeight="1">
      <c r="C312" s="2"/>
      <c r="D312" s="2"/>
    </row>
    <row r="313" spans="3:4" ht="15.75" customHeight="1">
      <c r="C313" s="2"/>
      <c r="D313" s="2"/>
    </row>
    <row r="314" spans="3:4" ht="15.75" customHeight="1">
      <c r="C314" s="2"/>
      <c r="D314" s="2"/>
    </row>
    <row r="315" spans="3:4" ht="15.75" customHeight="1">
      <c r="C315" s="2"/>
      <c r="D315" s="2"/>
    </row>
    <row r="316" spans="3:4" ht="15.75" customHeight="1">
      <c r="C316" s="2"/>
      <c r="D316" s="2"/>
    </row>
    <row r="317" spans="3:4" ht="15.75" customHeight="1">
      <c r="C317" s="2"/>
      <c r="D317" s="2"/>
    </row>
    <row r="318" spans="3:4" ht="15.75" customHeight="1">
      <c r="C318" s="2"/>
      <c r="D318" s="2"/>
    </row>
    <row r="319" spans="3:4" ht="15.75" customHeight="1">
      <c r="C319" s="2"/>
      <c r="D319" s="2"/>
    </row>
    <row r="320" spans="3:4" ht="15.75" customHeight="1">
      <c r="C320" s="2"/>
      <c r="D320" s="2"/>
    </row>
    <row r="321" spans="3:4" ht="15.75" customHeight="1">
      <c r="C321" s="2"/>
      <c r="D321" s="2"/>
    </row>
    <row r="322" spans="3:4" ht="15.75" customHeight="1">
      <c r="C322" s="2"/>
      <c r="D322" s="2"/>
    </row>
    <row r="323" spans="3:4" ht="15.75" customHeight="1">
      <c r="C323" s="2"/>
      <c r="D323" s="2"/>
    </row>
    <row r="324" spans="3:4" ht="15.75" customHeight="1">
      <c r="C324" s="2"/>
      <c r="D324" s="2"/>
    </row>
    <row r="325" spans="3:4" ht="15.75" customHeight="1">
      <c r="C325" s="2"/>
      <c r="D325" s="2"/>
    </row>
    <row r="326" spans="3:4" ht="15.75" customHeight="1">
      <c r="C326" s="2"/>
      <c r="D326" s="2"/>
    </row>
    <row r="327" spans="3:4" ht="15.75" customHeight="1">
      <c r="C327" s="2"/>
      <c r="D327" s="2"/>
    </row>
    <row r="328" spans="3:4" ht="15.75" customHeight="1">
      <c r="C328" s="2"/>
      <c r="D328" s="2"/>
    </row>
    <row r="329" spans="3:4" ht="15.75" customHeight="1">
      <c r="C329" s="2"/>
      <c r="D329" s="2"/>
    </row>
    <row r="330" spans="3:4" ht="15.75" customHeight="1">
      <c r="C330" s="2"/>
      <c r="D330" s="2"/>
    </row>
    <row r="331" spans="3:4" ht="15.75" customHeight="1">
      <c r="C331" s="2"/>
      <c r="D331" s="2"/>
    </row>
    <row r="332" spans="3:4" ht="15.75" customHeight="1">
      <c r="C332" s="2"/>
      <c r="D332" s="2"/>
    </row>
    <row r="333" spans="3:4" ht="15.75" customHeight="1">
      <c r="C333" s="2"/>
      <c r="D333" s="2"/>
    </row>
    <row r="334" spans="3:4" ht="15.75" customHeight="1">
      <c r="C334" s="2"/>
      <c r="D334" s="2"/>
    </row>
    <row r="335" spans="3:4" ht="15.75" customHeight="1">
      <c r="C335" s="2"/>
      <c r="D335" s="2"/>
    </row>
    <row r="336" spans="3:4" ht="15.75" customHeight="1">
      <c r="C336" s="2"/>
      <c r="D336" s="2"/>
    </row>
    <row r="337" spans="3:4" ht="15.75" customHeight="1">
      <c r="C337" s="2"/>
      <c r="D337" s="2"/>
    </row>
    <row r="338" spans="3:4" ht="15.75" customHeight="1">
      <c r="C338" s="2"/>
      <c r="D338" s="2"/>
    </row>
    <row r="339" spans="3:4" ht="15.75" customHeight="1">
      <c r="C339" s="2"/>
      <c r="D339" s="2"/>
    </row>
    <row r="340" spans="3:4" ht="15.75" customHeight="1">
      <c r="C340" s="2"/>
      <c r="D340" s="2"/>
    </row>
    <row r="341" spans="3:4" ht="15.75" customHeight="1">
      <c r="C341" s="2"/>
      <c r="D341" s="2"/>
    </row>
    <row r="342" spans="3:4" ht="15.75" customHeight="1">
      <c r="C342" s="2"/>
      <c r="D342" s="2"/>
    </row>
    <row r="343" spans="3:4" ht="15.75" customHeight="1">
      <c r="C343" s="2"/>
      <c r="D343" s="2"/>
    </row>
    <row r="344" spans="3:4" ht="15.75" customHeight="1">
      <c r="C344" s="2"/>
      <c r="D344" s="2"/>
    </row>
    <row r="345" spans="3:4" ht="15.75" customHeight="1">
      <c r="C345" s="2"/>
      <c r="D345" s="2"/>
    </row>
    <row r="346" spans="3:4" ht="15.75" customHeight="1">
      <c r="C346" s="2"/>
      <c r="D346" s="2"/>
    </row>
    <row r="347" spans="3:4" ht="15.75" customHeight="1">
      <c r="C347" s="2"/>
      <c r="D347" s="2"/>
    </row>
    <row r="348" spans="3:4" ht="15.75" customHeight="1">
      <c r="C348" s="2"/>
      <c r="D348" s="2"/>
    </row>
    <row r="349" spans="3:4" ht="15.75" customHeight="1">
      <c r="C349" s="2"/>
      <c r="D349" s="2"/>
    </row>
    <row r="350" spans="3:4" ht="15.75" customHeight="1">
      <c r="C350" s="2"/>
      <c r="D350" s="2"/>
    </row>
    <row r="351" spans="3:4" ht="15.75" customHeight="1">
      <c r="C351" s="2"/>
      <c r="D351" s="2"/>
    </row>
    <row r="352" spans="3:4" ht="15.75" customHeight="1">
      <c r="C352" s="2"/>
      <c r="D352" s="2"/>
    </row>
    <row r="353" spans="3:4" ht="15.75" customHeight="1">
      <c r="C353" s="2"/>
      <c r="D353" s="2"/>
    </row>
    <row r="354" spans="3:4" ht="15.75" customHeight="1">
      <c r="C354" s="2"/>
      <c r="D354" s="2"/>
    </row>
    <row r="355" spans="3:4" ht="15.75" customHeight="1">
      <c r="C355" s="2"/>
      <c r="D355" s="2"/>
    </row>
    <row r="356" spans="3:4" ht="15.75" customHeight="1">
      <c r="C356" s="2"/>
      <c r="D356" s="2"/>
    </row>
    <row r="357" spans="3:4" ht="15.75" customHeight="1">
      <c r="C357" s="2"/>
      <c r="D357" s="2"/>
    </row>
    <row r="358" spans="3:4" ht="15.75" customHeight="1">
      <c r="C358" s="2"/>
      <c r="D358" s="2"/>
    </row>
    <row r="359" spans="3:4" ht="15.75" customHeight="1">
      <c r="C359" s="2"/>
      <c r="D359" s="2"/>
    </row>
    <row r="360" spans="3:4" ht="15.75" customHeight="1">
      <c r="C360" s="2"/>
      <c r="D360" s="2"/>
    </row>
    <row r="361" spans="3:4" ht="15.75" customHeight="1">
      <c r="C361" s="2"/>
      <c r="D361" s="2"/>
    </row>
    <row r="362" spans="3:4" ht="15.75" customHeight="1">
      <c r="C362" s="2"/>
      <c r="D362" s="2"/>
    </row>
    <row r="363" spans="3:4" ht="15.75" customHeight="1">
      <c r="C363" s="2"/>
      <c r="D363" s="2"/>
    </row>
    <row r="364" spans="3:4" ht="15.75" customHeight="1">
      <c r="C364" s="2"/>
      <c r="D364" s="2"/>
    </row>
    <row r="365" spans="3:4" ht="15.75" customHeight="1">
      <c r="C365" s="2"/>
      <c r="D365" s="2"/>
    </row>
    <row r="366" spans="3:4" ht="15.75" customHeight="1">
      <c r="C366" s="2"/>
      <c r="D366" s="2"/>
    </row>
    <row r="367" spans="3:4" ht="15.75" customHeight="1">
      <c r="C367" s="2"/>
      <c r="D367" s="2"/>
    </row>
    <row r="368" spans="3:4" ht="15.75" customHeight="1">
      <c r="C368" s="2"/>
      <c r="D368" s="2"/>
    </row>
    <row r="369" spans="3:4" ht="15.75" customHeight="1">
      <c r="C369" s="2"/>
      <c r="D369" s="2"/>
    </row>
    <row r="370" spans="3:4" ht="15.75" customHeight="1">
      <c r="C370" s="2"/>
      <c r="D370" s="2"/>
    </row>
    <row r="371" spans="3:4" ht="15.75" customHeight="1">
      <c r="C371" s="2"/>
      <c r="D371" s="2"/>
    </row>
    <row r="372" spans="3:4" ht="15.75" customHeight="1">
      <c r="C372" s="2"/>
      <c r="D372" s="2"/>
    </row>
    <row r="373" spans="3:4" ht="15.75" customHeight="1">
      <c r="C373" s="2"/>
      <c r="D373" s="2"/>
    </row>
    <row r="374" spans="3:4" ht="15.75" customHeight="1">
      <c r="C374" s="2"/>
      <c r="D374" s="2"/>
    </row>
    <row r="375" spans="3:4" ht="15.75" customHeight="1">
      <c r="C375" s="2"/>
      <c r="D375" s="2"/>
    </row>
    <row r="376" spans="3:4" ht="15.75" customHeight="1">
      <c r="C376" s="2"/>
      <c r="D376" s="2"/>
    </row>
    <row r="377" spans="3:4" ht="15.75" customHeight="1">
      <c r="C377" s="2"/>
      <c r="D377" s="2"/>
    </row>
    <row r="378" spans="3:4" ht="15.75" customHeight="1">
      <c r="C378" s="2"/>
      <c r="D378" s="2"/>
    </row>
    <row r="379" spans="3:4" ht="15.75" customHeight="1">
      <c r="C379" s="2"/>
      <c r="D379" s="2"/>
    </row>
    <row r="380" spans="3:4" ht="15.75" customHeight="1">
      <c r="C380" s="2"/>
      <c r="D380" s="2"/>
    </row>
    <row r="381" spans="3:4" ht="15.75" customHeight="1">
      <c r="C381" s="2"/>
      <c r="D381" s="2"/>
    </row>
    <row r="382" spans="3:4" ht="15.75" customHeight="1">
      <c r="C382" s="2"/>
      <c r="D382" s="2"/>
    </row>
    <row r="383" spans="3:4" ht="15.75" customHeight="1">
      <c r="C383" s="2"/>
      <c r="D383" s="2"/>
    </row>
    <row r="384" spans="3:4" ht="15.75" customHeight="1">
      <c r="C384" s="2"/>
      <c r="D384" s="2"/>
    </row>
    <row r="385" spans="3:4" ht="15.75" customHeight="1">
      <c r="C385" s="2"/>
      <c r="D385" s="2"/>
    </row>
    <row r="386" spans="3:4" ht="15.75" customHeight="1">
      <c r="C386" s="2"/>
      <c r="D386" s="2"/>
    </row>
    <row r="387" spans="3:4" ht="15.75" customHeight="1">
      <c r="C387" s="2"/>
      <c r="D387" s="2"/>
    </row>
    <row r="388" spans="3:4" ht="15.75" customHeight="1">
      <c r="C388" s="2"/>
      <c r="D388" s="2"/>
    </row>
    <row r="389" spans="3:4" ht="15.75" customHeight="1">
      <c r="C389" s="2"/>
      <c r="D389" s="2"/>
    </row>
    <row r="390" spans="3:4" ht="15.75" customHeight="1">
      <c r="C390" s="2"/>
      <c r="D390" s="2"/>
    </row>
    <row r="391" spans="3:4" ht="15.75" customHeight="1">
      <c r="C391" s="2"/>
      <c r="D391" s="2"/>
    </row>
    <row r="392" spans="3:4" ht="15.75" customHeight="1">
      <c r="C392" s="2"/>
      <c r="D392" s="2"/>
    </row>
    <row r="393" spans="3:4" ht="15.75" customHeight="1">
      <c r="C393" s="2"/>
      <c r="D393" s="2"/>
    </row>
    <row r="394" spans="3:4" ht="15.75" customHeight="1">
      <c r="C394" s="2"/>
      <c r="D394" s="2"/>
    </row>
    <row r="395" spans="3:4" ht="15.75" customHeight="1">
      <c r="C395" s="2"/>
      <c r="D395" s="2"/>
    </row>
    <row r="396" spans="3:4" ht="15.75" customHeight="1">
      <c r="C396" s="2"/>
      <c r="D396" s="2"/>
    </row>
    <row r="397" spans="3:4" ht="15.75" customHeight="1">
      <c r="C397" s="2"/>
      <c r="D397" s="2"/>
    </row>
    <row r="398" spans="3:4" ht="15.75" customHeight="1">
      <c r="C398" s="2"/>
      <c r="D398" s="2"/>
    </row>
    <row r="399" spans="3:4" ht="15.75" customHeight="1">
      <c r="C399" s="2"/>
      <c r="D399" s="2"/>
    </row>
    <row r="400" spans="3:4" ht="15.75" customHeight="1">
      <c r="C400" s="2"/>
      <c r="D400" s="2"/>
    </row>
    <row r="401" spans="3:4" ht="15.75" customHeight="1">
      <c r="C401" s="2"/>
      <c r="D401" s="2"/>
    </row>
    <row r="402" spans="3:4" ht="15.75" customHeight="1">
      <c r="C402" s="2"/>
      <c r="D402" s="2"/>
    </row>
    <row r="403" spans="3:4" ht="15.75" customHeight="1">
      <c r="C403" s="2"/>
      <c r="D403" s="2"/>
    </row>
    <row r="404" spans="3:4" ht="15.75" customHeight="1">
      <c r="C404" s="2"/>
      <c r="D404" s="2"/>
    </row>
    <row r="405" spans="3:4" ht="15.75" customHeight="1">
      <c r="C405" s="2"/>
      <c r="D405" s="2"/>
    </row>
    <row r="406" spans="3:4" ht="15.75" customHeight="1">
      <c r="C406" s="2"/>
      <c r="D406" s="2"/>
    </row>
    <row r="407" spans="3:4" ht="15.75" customHeight="1">
      <c r="C407" s="2"/>
      <c r="D407" s="2"/>
    </row>
    <row r="408" spans="3:4" ht="15.75" customHeight="1">
      <c r="C408" s="2"/>
      <c r="D408" s="2"/>
    </row>
    <row r="409" spans="3:4" ht="15.75" customHeight="1">
      <c r="C409" s="2"/>
      <c r="D409" s="2"/>
    </row>
    <row r="410" spans="3:4" ht="15.75" customHeight="1">
      <c r="C410" s="2"/>
      <c r="D410" s="2"/>
    </row>
    <row r="411" spans="3:4" ht="15.75" customHeight="1">
      <c r="C411" s="2"/>
      <c r="D411" s="2"/>
    </row>
    <row r="412" spans="3:4" ht="15.75" customHeight="1">
      <c r="C412" s="2"/>
      <c r="D412" s="2"/>
    </row>
    <row r="413" spans="3:4" ht="15.75" customHeight="1">
      <c r="C413" s="2"/>
      <c r="D413" s="2"/>
    </row>
    <row r="414" spans="3:4" ht="15.75" customHeight="1">
      <c r="C414" s="2"/>
      <c r="D414" s="2"/>
    </row>
    <row r="415" spans="3:4" ht="15.75" customHeight="1">
      <c r="C415" s="2"/>
      <c r="D415" s="2"/>
    </row>
    <row r="416" spans="3:4" ht="15.75" customHeight="1">
      <c r="C416" s="2"/>
      <c r="D416" s="2"/>
    </row>
    <row r="417" spans="3:4" ht="15.75" customHeight="1">
      <c r="C417" s="2"/>
      <c r="D417" s="2"/>
    </row>
    <row r="418" spans="3:4" ht="15.75" customHeight="1">
      <c r="C418" s="2"/>
      <c r="D418" s="2"/>
    </row>
    <row r="419" spans="3:4" ht="15.75" customHeight="1">
      <c r="C419" s="2"/>
      <c r="D419" s="2"/>
    </row>
    <row r="420" spans="3:4" ht="15.75" customHeight="1">
      <c r="C420" s="2"/>
      <c r="D420" s="2"/>
    </row>
    <row r="421" spans="3:4" ht="15.75" customHeight="1">
      <c r="C421" s="2"/>
      <c r="D421" s="2"/>
    </row>
    <row r="422" spans="3:4" ht="15.75" customHeight="1">
      <c r="C422" s="2"/>
      <c r="D422" s="2"/>
    </row>
    <row r="423" spans="3:4" ht="15.75" customHeight="1">
      <c r="C423" s="2"/>
      <c r="D423" s="2"/>
    </row>
    <row r="424" spans="3:4" ht="15.75" customHeight="1">
      <c r="C424" s="2"/>
      <c r="D424" s="2"/>
    </row>
    <row r="425" spans="3:4" ht="15.75" customHeight="1">
      <c r="C425" s="2"/>
      <c r="D425" s="2"/>
    </row>
    <row r="426" spans="3:4" ht="15.75" customHeight="1">
      <c r="C426" s="2"/>
      <c r="D426" s="2"/>
    </row>
    <row r="427" spans="3:4" ht="15.75" customHeight="1">
      <c r="C427" s="2"/>
      <c r="D427" s="2"/>
    </row>
    <row r="428" spans="3:4" ht="15.75" customHeight="1">
      <c r="C428" s="2"/>
      <c r="D428" s="2"/>
    </row>
    <row r="429" spans="3:4" ht="15.75" customHeight="1">
      <c r="C429" s="2"/>
      <c r="D429" s="2"/>
    </row>
    <row r="430" spans="3:4" ht="15.75" customHeight="1">
      <c r="C430" s="2"/>
      <c r="D430" s="2"/>
    </row>
    <row r="431" spans="3:4" ht="15.75" customHeight="1">
      <c r="C431" s="2"/>
      <c r="D431" s="2"/>
    </row>
    <row r="432" spans="3:4" ht="15.75" customHeight="1">
      <c r="C432" s="2"/>
      <c r="D432" s="2"/>
    </row>
    <row r="433" spans="3:4" ht="15.75" customHeight="1">
      <c r="C433" s="2"/>
      <c r="D433" s="2"/>
    </row>
    <row r="434" spans="3:4" ht="15.75" customHeight="1">
      <c r="C434" s="2"/>
      <c r="D434" s="2"/>
    </row>
    <row r="435" spans="3:4" ht="15.75" customHeight="1">
      <c r="C435" s="2"/>
      <c r="D435" s="2"/>
    </row>
    <row r="436" spans="3:4" ht="15.75" customHeight="1">
      <c r="C436" s="2"/>
      <c r="D436" s="2"/>
    </row>
    <row r="437" spans="3:4" ht="15.75" customHeight="1">
      <c r="C437" s="2"/>
      <c r="D437" s="2"/>
    </row>
    <row r="438" spans="3:4" ht="15.75" customHeight="1">
      <c r="C438" s="2"/>
      <c r="D438" s="2"/>
    </row>
    <row r="439" spans="3:4" ht="15.75" customHeight="1">
      <c r="C439" s="2"/>
      <c r="D439" s="2"/>
    </row>
    <row r="440" spans="3:4" ht="15.75" customHeight="1">
      <c r="C440" s="2"/>
      <c r="D440" s="2"/>
    </row>
    <row r="441" spans="3:4" ht="15.75" customHeight="1">
      <c r="C441" s="2"/>
      <c r="D441" s="2"/>
    </row>
    <row r="442" spans="3:4" ht="15.75" customHeight="1">
      <c r="C442" s="2"/>
      <c r="D442" s="2"/>
    </row>
    <row r="443" spans="3:4" ht="15.75" customHeight="1">
      <c r="C443" s="2"/>
      <c r="D443" s="2"/>
    </row>
    <row r="444" spans="3:4" ht="15.75" customHeight="1">
      <c r="C444" s="2"/>
      <c r="D444" s="2"/>
    </row>
    <row r="445" spans="3:4" ht="15.75" customHeight="1">
      <c r="C445" s="2"/>
      <c r="D445" s="2"/>
    </row>
    <row r="446" spans="3:4" ht="15.75" customHeight="1">
      <c r="C446" s="2"/>
      <c r="D446" s="2"/>
    </row>
    <row r="447" spans="3:4" ht="15.75" customHeight="1">
      <c r="C447" s="2"/>
      <c r="D447" s="2"/>
    </row>
    <row r="448" spans="3:4" ht="15.75" customHeight="1">
      <c r="C448" s="2"/>
      <c r="D448" s="2"/>
    </row>
    <row r="449" spans="3:4" ht="15.75" customHeight="1">
      <c r="C449" s="2"/>
      <c r="D449" s="2"/>
    </row>
    <row r="450" spans="3:4" ht="15.75" customHeight="1">
      <c r="C450" s="2"/>
      <c r="D450" s="2"/>
    </row>
    <row r="451" spans="3:4" ht="15.75" customHeight="1">
      <c r="C451" s="2"/>
      <c r="D451" s="2"/>
    </row>
    <row r="452" spans="3:4" ht="15.75" customHeight="1">
      <c r="C452" s="2"/>
      <c r="D452" s="2"/>
    </row>
    <row r="453" spans="3:4" ht="15.75" customHeight="1">
      <c r="C453" s="2"/>
      <c r="D453" s="2"/>
    </row>
    <row r="454" spans="3:4" ht="15.75" customHeight="1">
      <c r="C454" s="2"/>
      <c r="D454" s="2"/>
    </row>
    <row r="455" spans="3:4" ht="15.75" customHeight="1">
      <c r="C455" s="2"/>
      <c r="D455" s="2"/>
    </row>
    <row r="456" spans="3:4" ht="15.75" customHeight="1">
      <c r="C456" s="2"/>
      <c r="D456" s="2"/>
    </row>
    <row r="457" spans="3:4" ht="15.75" customHeight="1">
      <c r="C457" s="2"/>
      <c r="D457" s="2"/>
    </row>
    <row r="458" spans="3:4" ht="15.75" customHeight="1">
      <c r="C458" s="2"/>
      <c r="D458" s="2"/>
    </row>
    <row r="459" spans="3:4" ht="15.75" customHeight="1">
      <c r="C459" s="2"/>
      <c r="D459" s="2"/>
    </row>
    <row r="460" spans="3:4" ht="15.75" customHeight="1">
      <c r="C460" s="2"/>
      <c r="D460" s="2"/>
    </row>
    <row r="461" spans="3:4" ht="15.75" customHeight="1">
      <c r="C461" s="2"/>
      <c r="D461" s="2"/>
    </row>
    <row r="462" spans="3:4" ht="15.75" customHeight="1">
      <c r="C462" s="2"/>
      <c r="D462" s="2"/>
    </row>
    <row r="463" spans="3:4" ht="15.75" customHeight="1">
      <c r="C463" s="2"/>
      <c r="D463" s="2"/>
    </row>
    <row r="464" spans="3:4" ht="15.75" customHeight="1">
      <c r="C464" s="2"/>
      <c r="D464" s="2"/>
    </row>
    <row r="465" spans="3:4" ht="15.75" customHeight="1">
      <c r="C465" s="2"/>
      <c r="D465" s="2"/>
    </row>
    <row r="466" spans="3:4" ht="15.75" customHeight="1">
      <c r="C466" s="2"/>
      <c r="D466" s="2"/>
    </row>
    <row r="467" spans="3:4" ht="15.75" customHeight="1">
      <c r="C467" s="2"/>
      <c r="D467" s="2"/>
    </row>
    <row r="468" spans="3:4" ht="15.75" customHeight="1">
      <c r="C468" s="2"/>
      <c r="D468" s="2"/>
    </row>
    <row r="469" spans="3:4" ht="15.75" customHeight="1">
      <c r="C469" s="2"/>
      <c r="D469" s="2"/>
    </row>
    <row r="470" spans="3:4" ht="15.75" customHeight="1">
      <c r="C470" s="2"/>
      <c r="D470" s="2"/>
    </row>
    <row r="471" spans="3:4" ht="15.75" customHeight="1">
      <c r="C471" s="2"/>
      <c r="D471" s="2"/>
    </row>
    <row r="472" spans="3:4" ht="15.75" customHeight="1">
      <c r="C472" s="2"/>
      <c r="D472" s="2"/>
    </row>
    <row r="473" spans="3:4" ht="15.75" customHeight="1">
      <c r="C473" s="2"/>
      <c r="D473" s="2"/>
    </row>
    <row r="474" spans="3:4" ht="15.75" customHeight="1">
      <c r="C474" s="2"/>
      <c r="D474" s="2"/>
    </row>
    <row r="475" spans="3:4" ht="15.75" customHeight="1">
      <c r="C475" s="2"/>
      <c r="D475" s="2"/>
    </row>
    <row r="476" spans="3:4" ht="15.75" customHeight="1">
      <c r="C476" s="2"/>
      <c r="D476" s="2"/>
    </row>
    <row r="477" spans="3:4" ht="15.75" customHeight="1">
      <c r="C477" s="2"/>
      <c r="D477" s="2"/>
    </row>
    <row r="478" spans="3:4" ht="15.75" customHeight="1">
      <c r="C478" s="2"/>
      <c r="D478" s="2"/>
    </row>
    <row r="479" spans="3:4" ht="15.75" customHeight="1">
      <c r="C479" s="2"/>
      <c r="D479" s="2"/>
    </row>
    <row r="480" spans="3:4" ht="15.75" customHeight="1">
      <c r="C480" s="2"/>
      <c r="D480" s="2"/>
    </row>
    <row r="481" spans="3:4" ht="15.75" customHeight="1">
      <c r="C481" s="2"/>
      <c r="D481" s="2"/>
    </row>
    <row r="482" spans="3:4" ht="15.75" customHeight="1">
      <c r="C482" s="2"/>
      <c r="D482" s="2"/>
    </row>
    <row r="483" spans="3:4" ht="15.75" customHeight="1">
      <c r="C483" s="2"/>
      <c r="D483" s="2"/>
    </row>
    <row r="484" spans="3:4" ht="15.75" customHeight="1">
      <c r="C484" s="2"/>
      <c r="D484" s="2"/>
    </row>
    <row r="485" spans="3:4" ht="15.75" customHeight="1">
      <c r="C485" s="2"/>
      <c r="D485" s="2"/>
    </row>
    <row r="486" spans="3:4" ht="15.75" customHeight="1">
      <c r="C486" s="2"/>
      <c r="D486" s="2"/>
    </row>
    <row r="487" spans="3:4" ht="15.75" customHeight="1">
      <c r="C487" s="2"/>
      <c r="D487" s="2"/>
    </row>
    <row r="488" spans="3:4" ht="15.75" customHeight="1">
      <c r="C488" s="2"/>
      <c r="D488" s="2"/>
    </row>
    <row r="489" spans="3:4" ht="15.75" customHeight="1">
      <c r="C489" s="2"/>
      <c r="D489" s="2"/>
    </row>
    <row r="490" spans="3:4" ht="15.75" customHeight="1">
      <c r="C490" s="2"/>
      <c r="D490" s="2"/>
    </row>
    <row r="491" spans="3:4" ht="15.75" customHeight="1">
      <c r="C491" s="2"/>
      <c r="D491" s="2"/>
    </row>
    <row r="492" spans="3:4" ht="15.75" customHeight="1">
      <c r="C492" s="2"/>
      <c r="D492" s="2"/>
    </row>
    <row r="493" spans="3:4" ht="15.75" customHeight="1">
      <c r="C493" s="2"/>
      <c r="D493" s="2"/>
    </row>
    <row r="494" spans="3:4" ht="15.75" customHeight="1">
      <c r="C494" s="2"/>
      <c r="D494" s="2"/>
    </row>
    <row r="495" spans="3:4" ht="15.75" customHeight="1">
      <c r="C495" s="2"/>
      <c r="D495" s="2"/>
    </row>
    <row r="496" spans="3:4" ht="15.75" customHeight="1">
      <c r="C496" s="2"/>
      <c r="D496" s="2"/>
    </row>
    <row r="497" spans="3:4" ht="15.75" customHeight="1">
      <c r="C497" s="2"/>
      <c r="D497" s="2"/>
    </row>
    <row r="498" spans="3:4" ht="15.75" customHeight="1">
      <c r="C498" s="2"/>
      <c r="D498" s="2"/>
    </row>
    <row r="499" spans="3:4" ht="15.75" customHeight="1">
      <c r="C499" s="2"/>
      <c r="D499" s="2"/>
    </row>
    <row r="500" spans="3:4" ht="15.75" customHeight="1">
      <c r="C500" s="2"/>
      <c r="D500" s="2"/>
    </row>
    <row r="501" spans="3:4" ht="15.75" customHeight="1">
      <c r="C501" s="2"/>
      <c r="D501" s="2"/>
    </row>
    <row r="502" spans="3:4" ht="15.75" customHeight="1">
      <c r="C502" s="2"/>
      <c r="D502" s="2"/>
    </row>
    <row r="503" spans="3:4" ht="15.75" customHeight="1">
      <c r="C503" s="2"/>
      <c r="D503" s="2"/>
    </row>
    <row r="504" spans="3:4" ht="15.75" customHeight="1">
      <c r="C504" s="2"/>
      <c r="D504" s="2"/>
    </row>
    <row r="505" spans="3:4" ht="15.75" customHeight="1">
      <c r="C505" s="2"/>
      <c r="D505" s="2"/>
    </row>
    <row r="506" spans="3:4" ht="15.75" customHeight="1">
      <c r="C506" s="2"/>
      <c r="D506" s="2"/>
    </row>
    <row r="507" spans="3:4" ht="15.75" customHeight="1">
      <c r="C507" s="2"/>
      <c r="D507" s="2"/>
    </row>
    <row r="508" spans="3:4" ht="15.75" customHeight="1">
      <c r="C508" s="2"/>
      <c r="D508" s="2"/>
    </row>
    <row r="509" spans="3:4" ht="15.75" customHeight="1">
      <c r="C509" s="2"/>
      <c r="D509" s="2"/>
    </row>
    <row r="510" spans="3:4" ht="15.75" customHeight="1">
      <c r="C510" s="2"/>
      <c r="D510" s="2"/>
    </row>
    <row r="511" spans="3:4" ht="15.75" customHeight="1">
      <c r="C511" s="2"/>
      <c r="D511" s="2"/>
    </row>
    <row r="512" spans="3:4" ht="15.75" customHeight="1">
      <c r="C512" s="2"/>
      <c r="D512" s="2"/>
    </row>
    <row r="513" spans="3:4" ht="15.75" customHeight="1">
      <c r="C513" s="2"/>
      <c r="D513" s="2"/>
    </row>
    <row r="514" spans="3:4" ht="15.75" customHeight="1">
      <c r="C514" s="2"/>
      <c r="D514" s="2"/>
    </row>
    <row r="515" spans="3:4" ht="15.75" customHeight="1">
      <c r="C515" s="2"/>
      <c r="D515" s="2"/>
    </row>
    <row r="516" spans="3:4" ht="15.75" customHeight="1">
      <c r="C516" s="2"/>
      <c r="D516" s="2"/>
    </row>
    <row r="517" spans="3:4" ht="15.75" customHeight="1">
      <c r="C517" s="2"/>
      <c r="D517" s="2"/>
    </row>
    <row r="518" spans="3:4" ht="15.75" customHeight="1">
      <c r="C518" s="2"/>
      <c r="D518" s="2"/>
    </row>
    <row r="519" spans="3:4" ht="15.75" customHeight="1">
      <c r="C519" s="2"/>
      <c r="D519" s="2"/>
    </row>
    <row r="520" spans="3:4" ht="15.75" customHeight="1">
      <c r="C520" s="2"/>
      <c r="D520" s="2"/>
    </row>
    <row r="521" spans="3:4" ht="15.75" customHeight="1">
      <c r="C521" s="2"/>
      <c r="D521" s="2"/>
    </row>
    <row r="522" spans="3:4" ht="15.75" customHeight="1">
      <c r="C522" s="2"/>
      <c r="D522" s="2"/>
    </row>
    <row r="523" spans="3:4" ht="15.75" customHeight="1">
      <c r="C523" s="2"/>
      <c r="D523" s="2"/>
    </row>
    <row r="524" spans="3:4" ht="15.75" customHeight="1">
      <c r="C524" s="2"/>
      <c r="D524" s="2"/>
    </row>
    <row r="525" spans="3:4" ht="15.75" customHeight="1">
      <c r="C525" s="2"/>
      <c r="D525" s="2"/>
    </row>
    <row r="526" spans="3:4" ht="15.75" customHeight="1">
      <c r="C526" s="2"/>
      <c r="D526" s="2"/>
    </row>
    <row r="527" spans="3:4" ht="15.75" customHeight="1">
      <c r="C527" s="2"/>
      <c r="D527" s="2"/>
    </row>
    <row r="528" spans="3:4" ht="15.75" customHeight="1">
      <c r="C528" s="2"/>
      <c r="D528" s="2"/>
    </row>
    <row r="529" spans="3:4" ht="15.75" customHeight="1">
      <c r="C529" s="2"/>
      <c r="D529" s="2"/>
    </row>
    <row r="530" spans="3:4" ht="15.75" customHeight="1">
      <c r="C530" s="2"/>
      <c r="D530" s="2"/>
    </row>
    <row r="531" spans="3:4" ht="15.75" customHeight="1">
      <c r="C531" s="2"/>
      <c r="D531" s="2"/>
    </row>
    <row r="532" spans="3:4" ht="15.75" customHeight="1">
      <c r="C532" s="2"/>
      <c r="D532" s="2"/>
    </row>
    <row r="533" spans="3:4" ht="15.75" customHeight="1">
      <c r="C533" s="2"/>
      <c r="D533" s="2"/>
    </row>
    <row r="534" spans="3:4" ht="15.75" customHeight="1">
      <c r="C534" s="2"/>
      <c r="D534" s="2"/>
    </row>
    <row r="535" spans="3:4" ht="15.75" customHeight="1">
      <c r="C535" s="2"/>
      <c r="D535" s="2"/>
    </row>
    <row r="536" spans="3:4" ht="15.75" customHeight="1">
      <c r="C536" s="2"/>
      <c r="D536" s="2"/>
    </row>
    <row r="537" spans="3:4" ht="15.75" customHeight="1">
      <c r="C537" s="2"/>
      <c r="D537" s="2"/>
    </row>
    <row r="538" spans="3:4" ht="15.75" customHeight="1">
      <c r="C538" s="2"/>
      <c r="D538" s="2"/>
    </row>
    <row r="539" spans="3:4" ht="15.75" customHeight="1">
      <c r="C539" s="2"/>
      <c r="D539" s="2"/>
    </row>
    <row r="540" spans="3:4" ht="15.75" customHeight="1">
      <c r="C540" s="2"/>
      <c r="D540" s="2"/>
    </row>
    <row r="541" spans="3:4" ht="15.75" customHeight="1">
      <c r="C541" s="2"/>
      <c r="D541" s="2"/>
    </row>
    <row r="542" spans="3:4" ht="15.75" customHeight="1">
      <c r="C542" s="2"/>
      <c r="D542" s="2"/>
    </row>
    <row r="543" spans="3:4" ht="15.75" customHeight="1">
      <c r="C543" s="2"/>
      <c r="D543" s="2"/>
    </row>
    <row r="544" spans="3:4" ht="15.75" customHeight="1">
      <c r="C544" s="2"/>
      <c r="D544" s="2"/>
    </row>
    <row r="545" spans="3:4" ht="15.75" customHeight="1">
      <c r="C545" s="2"/>
      <c r="D545" s="2"/>
    </row>
    <row r="546" spans="3:4" ht="15.75" customHeight="1">
      <c r="C546" s="2"/>
      <c r="D546" s="2"/>
    </row>
    <row r="547" spans="3:4" ht="15.75" customHeight="1">
      <c r="C547" s="2"/>
      <c r="D547" s="2"/>
    </row>
    <row r="548" spans="3:4" ht="15.75" customHeight="1">
      <c r="C548" s="2"/>
      <c r="D548" s="2"/>
    </row>
    <row r="549" spans="3:4" ht="15.75" customHeight="1">
      <c r="C549" s="2"/>
      <c r="D549" s="2"/>
    </row>
    <row r="550" spans="3:4" ht="15.75" customHeight="1">
      <c r="C550" s="2"/>
      <c r="D550" s="2"/>
    </row>
    <row r="551" spans="3:4" ht="15.75" customHeight="1">
      <c r="C551" s="2"/>
      <c r="D551" s="2"/>
    </row>
    <row r="552" spans="3:4" ht="15.75" customHeight="1">
      <c r="C552" s="2"/>
      <c r="D552" s="2"/>
    </row>
    <row r="553" spans="3:4" ht="15.75" customHeight="1">
      <c r="C553" s="2"/>
      <c r="D553" s="2"/>
    </row>
    <row r="554" spans="3:4" ht="15.75" customHeight="1">
      <c r="C554" s="2"/>
      <c r="D554" s="2"/>
    </row>
    <row r="555" spans="3:4" ht="15.75" customHeight="1">
      <c r="C555" s="2"/>
      <c r="D555" s="2"/>
    </row>
    <row r="556" spans="3:4" ht="15.75" customHeight="1">
      <c r="C556" s="2"/>
      <c r="D556" s="2"/>
    </row>
    <row r="557" spans="3:4" ht="15.75" customHeight="1">
      <c r="C557" s="2"/>
      <c r="D557" s="2"/>
    </row>
    <row r="558" spans="3:4" ht="15.75" customHeight="1">
      <c r="C558" s="2"/>
      <c r="D558" s="2"/>
    </row>
    <row r="559" spans="3:4" ht="15.75" customHeight="1">
      <c r="C559" s="2"/>
      <c r="D559" s="2"/>
    </row>
    <row r="560" spans="3:4" ht="15.75" customHeight="1">
      <c r="C560" s="2"/>
      <c r="D560" s="2"/>
    </row>
    <row r="561" spans="3:4" ht="15.75" customHeight="1">
      <c r="C561" s="2"/>
      <c r="D561" s="2"/>
    </row>
    <row r="562" spans="3:4" ht="15.75" customHeight="1">
      <c r="C562" s="2"/>
      <c r="D562" s="2"/>
    </row>
    <row r="563" spans="3:4" ht="15.75" customHeight="1">
      <c r="C563" s="2"/>
      <c r="D563" s="2"/>
    </row>
    <row r="564" spans="3:4" ht="15.75" customHeight="1">
      <c r="C564" s="2"/>
      <c r="D564" s="2"/>
    </row>
    <row r="565" spans="3:4" ht="15.75" customHeight="1">
      <c r="C565" s="2"/>
      <c r="D565" s="2"/>
    </row>
    <row r="566" spans="3:4" ht="15.75" customHeight="1">
      <c r="C566" s="2"/>
      <c r="D566" s="2"/>
    </row>
    <row r="567" spans="3:4" ht="15.75" customHeight="1">
      <c r="C567" s="2"/>
      <c r="D567" s="2"/>
    </row>
    <row r="568" spans="3:4" ht="15.75" customHeight="1">
      <c r="C568" s="2"/>
      <c r="D568" s="2"/>
    </row>
    <row r="569" spans="3:4" ht="15.75" customHeight="1">
      <c r="C569" s="2"/>
      <c r="D569" s="2"/>
    </row>
    <row r="570" spans="3:4" ht="15.75" customHeight="1">
      <c r="C570" s="2"/>
      <c r="D570" s="2"/>
    </row>
    <row r="571" spans="3:4" ht="15.75" customHeight="1">
      <c r="C571" s="2"/>
      <c r="D571" s="2"/>
    </row>
    <row r="572" spans="3:4" ht="15.75" customHeight="1">
      <c r="C572" s="2"/>
      <c r="D572" s="2"/>
    </row>
    <row r="573" spans="3:4" ht="15.75" customHeight="1">
      <c r="C573" s="2"/>
      <c r="D573" s="2"/>
    </row>
    <row r="574" spans="3:4" ht="15.75" customHeight="1">
      <c r="C574" s="2"/>
      <c r="D574" s="2"/>
    </row>
    <row r="575" spans="3:4" ht="15.75" customHeight="1">
      <c r="C575" s="2"/>
      <c r="D575" s="2"/>
    </row>
    <row r="576" spans="3:4" ht="15.75" customHeight="1">
      <c r="C576" s="2"/>
      <c r="D576" s="2"/>
    </row>
    <row r="577" spans="3:4" ht="15.75" customHeight="1">
      <c r="C577" s="2"/>
      <c r="D577" s="2"/>
    </row>
    <row r="578" spans="3:4" ht="15.75" customHeight="1">
      <c r="C578" s="2"/>
      <c r="D578" s="2"/>
    </row>
    <row r="579" spans="3:4" ht="15.75" customHeight="1">
      <c r="C579" s="2"/>
      <c r="D579" s="2"/>
    </row>
    <row r="580" spans="3:4" ht="15.75" customHeight="1">
      <c r="C580" s="2"/>
      <c r="D580" s="2"/>
    </row>
    <row r="581" spans="3:4" ht="15.75" customHeight="1">
      <c r="C581" s="2"/>
      <c r="D581" s="2"/>
    </row>
    <row r="582" spans="3:4" ht="15.75" customHeight="1">
      <c r="C582" s="2"/>
      <c r="D582" s="2"/>
    </row>
    <row r="583" spans="3:4" ht="15.75" customHeight="1">
      <c r="C583" s="2"/>
      <c r="D583" s="2"/>
    </row>
    <row r="584" spans="3:4" ht="15.75" customHeight="1">
      <c r="C584" s="2"/>
      <c r="D584" s="2"/>
    </row>
    <row r="585" spans="3:4" ht="15.75" customHeight="1">
      <c r="C585" s="2"/>
      <c r="D585" s="2"/>
    </row>
    <row r="586" spans="3:4" ht="15.75" customHeight="1">
      <c r="C586" s="2"/>
      <c r="D586" s="2"/>
    </row>
    <row r="587" spans="3:4" ht="15.75" customHeight="1">
      <c r="C587" s="2"/>
      <c r="D587" s="2"/>
    </row>
    <row r="588" spans="3:4" ht="15.75" customHeight="1">
      <c r="C588" s="2"/>
      <c r="D588" s="2"/>
    </row>
    <row r="589" spans="3:4" ht="15.75" customHeight="1">
      <c r="C589" s="2"/>
      <c r="D589" s="2"/>
    </row>
    <row r="590" spans="3:4" ht="15.75" customHeight="1">
      <c r="C590" s="2"/>
      <c r="D590" s="2"/>
    </row>
    <row r="591" spans="3:4" ht="15.75" customHeight="1">
      <c r="C591" s="2"/>
      <c r="D591" s="2"/>
    </row>
    <row r="592" spans="3:4" ht="15.75" customHeight="1">
      <c r="C592" s="2"/>
      <c r="D592" s="2"/>
    </row>
    <row r="593" spans="3:4" ht="15.75" customHeight="1">
      <c r="C593" s="2"/>
      <c r="D593" s="2"/>
    </row>
    <row r="594" spans="3:4" ht="15.75" customHeight="1">
      <c r="C594" s="2"/>
      <c r="D594" s="2"/>
    </row>
    <row r="595" spans="3:4" ht="15.75" customHeight="1">
      <c r="C595" s="2"/>
      <c r="D595" s="2"/>
    </row>
    <row r="596" spans="3:4" ht="15.75" customHeight="1">
      <c r="C596" s="2"/>
      <c r="D596" s="2"/>
    </row>
    <row r="597" spans="3:4" ht="15.75" customHeight="1">
      <c r="C597" s="2"/>
      <c r="D597" s="2"/>
    </row>
    <row r="598" spans="3:4" ht="15.75" customHeight="1">
      <c r="C598" s="2"/>
      <c r="D598" s="2"/>
    </row>
    <row r="599" spans="3:4" ht="15.75" customHeight="1">
      <c r="C599" s="2"/>
      <c r="D599" s="2"/>
    </row>
    <row r="600" spans="3:4" ht="15.75" customHeight="1">
      <c r="C600" s="2"/>
      <c r="D600" s="2"/>
    </row>
    <row r="601" spans="3:4" ht="15.75" customHeight="1">
      <c r="C601" s="2"/>
      <c r="D601" s="2"/>
    </row>
    <row r="602" spans="3:4" ht="15.75" customHeight="1">
      <c r="C602" s="2"/>
      <c r="D602" s="2"/>
    </row>
    <row r="603" spans="3:4" ht="15.75" customHeight="1">
      <c r="C603" s="2"/>
      <c r="D603" s="2"/>
    </row>
    <row r="604" spans="3:4" ht="15.75" customHeight="1">
      <c r="C604" s="2"/>
      <c r="D604" s="2"/>
    </row>
    <row r="605" spans="3:4" ht="15.75" customHeight="1">
      <c r="C605" s="2"/>
      <c r="D605" s="2"/>
    </row>
    <row r="606" spans="3:4" ht="15.75" customHeight="1">
      <c r="C606" s="2"/>
      <c r="D606" s="2"/>
    </row>
    <row r="607" spans="3:4" ht="15.75" customHeight="1">
      <c r="C607" s="2"/>
      <c r="D607" s="2"/>
    </row>
    <row r="608" spans="3:4" ht="15.75" customHeight="1">
      <c r="C608" s="2"/>
      <c r="D608" s="2"/>
    </row>
    <row r="609" spans="3:4" ht="15.75" customHeight="1">
      <c r="C609" s="2"/>
      <c r="D609" s="2"/>
    </row>
    <row r="610" spans="3:4" ht="15.75" customHeight="1">
      <c r="C610" s="2"/>
      <c r="D610" s="2"/>
    </row>
    <row r="611" spans="3:4" ht="15.75" customHeight="1">
      <c r="C611" s="2"/>
      <c r="D611" s="2"/>
    </row>
    <row r="612" spans="3:4" ht="15.75" customHeight="1">
      <c r="C612" s="2"/>
      <c r="D612" s="2"/>
    </row>
    <row r="613" spans="3:4" ht="15.75" customHeight="1">
      <c r="C613" s="2"/>
      <c r="D613" s="2"/>
    </row>
    <row r="614" spans="3:4" ht="15.75" customHeight="1">
      <c r="C614" s="2"/>
      <c r="D614" s="2"/>
    </row>
    <row r="615" spans="3:4" ht="15.75" customHeight="1">
      <c r="C615" s="2"/>
      <c r="D615" s="2"/>
    </row>
    <row r="616" spans="3:4" ht="15.75" customHeight="1">
      <c r="C616" s="2"/>
      <c r="D616" s="2"/>
    </row>
    <row r="617" spans="3:4" ht="15.75" customHeight="1">
      <c r="C617" s="2"/>
      <c r="D617" s="2"/>
    </row>
    <row r="618" spans="3:4" ht="15.75" customHeight="1">
      <c r="C618" s="2"/>
      <c r="D618" s="2"/>
    </row>
    <row r="619" spans="3:4" ht="15.75" customHeight="1">
      <c r="C619" s="2"/>
      <c r="D619" s="2"/>
    </row>
    <row r="620" spans="3:4" ht="15.75" customHeight="1">
      <c r="C620" s="2"/>
      <c r="D620" s="2"/>
    </row>
    <row r="621" spans="3:4" ht="15.75" customHeight="1">
      <c r="C621" s="2"/>
      <c r="D621" s="2"/>
    </row>
    <row r="622" spans="3:4" ht="15.75" customHeight="1">
      <c r="C622" s="2"/>
      <c r="D622" s="2"/>
    </row>
    <row r="623" spans="3:4" ht="15.75" customHeight="1">
      <c r="C623" s="2"/>
      <c r="D623" s="2"/>
    </row>
    <row r="624" spans="3:4" ht="15.75" customHeight="1">
      <c r="C624" s="2"/>
      <c r="D624" s="2"/>
    </row>
    <row r="625" spans="3:4" ht="15.75" customHeight="1">
      <c r="C625" s="2"/>
      <c r="D625" s="2"/>
    </row>
    <row r="626" spans="3:4" ht="15.75" customHeight="1">
      <c r="C626" s="2"/>
      <c r="D626" s="2"/>
    </row>
    <row r="627" spans="3:4" ht="15.75" customHeight="1">
      <c r="C627" s="2"/>
      <c r="D627" s="2"/>
    </row>
    <row r="628" spans="3:4" ht="15.75" customHeight="1">
      <c r="C628" s="2"/>
      <c r="D628" s="2"/>
    </row>
    <row r="629" spans="3:4" ht="15.75" customHeight="1">
      <c r="C629" s="2"/>
      <c r="D629" s="2"/>
    </row>
    <row r="630" spans="3:4" ht="15.75" customHeight="1">
      <c r="C630" s="2"/>
      <c r="D630" s="2"/>
    </row>
    <row r="631" spans="3:4" ht="15.75" customHeight="1">
      <c r="C631" s="2"/>
      <c r="D631" s="2"/>
    </row>
    <row r="632" spans="3:4" ht="15.75" customHeight="1">
      <c r="C632" s="2"/>
      <c r="D632" s="2"/>
    </row>
    <row r="633" spans="3:4" ht="15.75" customHeight="1">
      <c r="C633" s="2"/>
      <c r="D633" s="2"/>
    </row>
    <row r="634" spans="3:4" ht="15.75" customHeight="1">
      <c r="C634" s="2"/>
      <c r="D634" s="2"/>
    </row>
    <row r="635" spans="3:4" ht="15.75" customHeight="1">
      <c r="C635" s="2"/>
      <c r="D635" s="2"/>
    </row>
    <row r="636" spans="3:4" ht="15.75" customHeight="1">
      <c r="C636" s="2"/>
      <c r="D636" s="2"/>
    </row>
    <row r="637" spans="3:4" ht="15.75" customHeight="1">
      <c r="C637" s="2"/>
      <c r="D637" s="2"/>
    </row>
    <row r="638" spans="3:4" ht="15.75" customHeight="1">
      <c r="C638" s="2"/>
      <c r="D638" s="2"/>
    </row>
    <row r="639" spans="3:4" ht="15.75" customHeight="1">
      <c r="C639" s="2"/>
      <c r="D639" s="2"/>
    </row>
    <row r="640" spans="3:4" ht="15.75" customHeight="1">
      <c r="C640" s="2"/>
      <c r="D640" s="2"/>
    </row>
    <row r="641" spans="3:4" ht="15.75" customHeight="1">
      <c r="C641" s="2"/>
      <c r="D641" s="2"/>
    </row>
    <row r="642" spans="3:4" ht="15.75" customHeight="1">
      <c r="C642" s="2"/>
      <c r="D642" s="2"/>
    </row>
    <row r="643" spans="3:4" ht="15.75" customHeight="1">
      <c r="C643" s="2"/>
      <c r="D643" s="2"/>
    </row>
    <row r="644" spans="3:4" ht="15.75" customHeight="1">
      <c r="C644" s="2"/>
      <c r="D644" s="2"/>
    </row>
    <row r="645" spans="3:4" ht="15.75" customHeight="1">
      <c r="C645" s="2"/>
      <c r="D645" s="2"/>
    </row>
    <row r="646" spans="3:4" ht="15.75" customHeight="1">
      <c r="C646" s="2"/>
      <c r="D646" s="2"/>
    </row>
    <row r="647" spans="3:4" ht="15.75" customHeight="1">
      <c r="C647" s="2"/>
      <c r="D647" s="2"/>
    </row>
    <row r="648" spans="3:4" ht="15.75" customHeight="1">
      <c r="C648" s="2"/>
      <c r="D648" s="2"/>
    </row>
    <row r="649" spans="3:4" ht="15.75" customHeight="1">
      <c r="C649" s="2"/>
      <c r="D649" s="2"/>
    </row>
    <row r="650" spans="3:4" ht="15.75" customHeight="1">
      <c r="C650" s="2"/>
      <c r="D650" s="2"/>
    </row>
    <row r="651" spans="3:4" ht="15.75" customHeight="1">
      <c r="C651" s="2"/>
      <c r="D651" s="2"/>
    </row>
    <row r="652" spans="3:4" ht="15.75" customHeight="1">
      <c r="C652" s="2"/>
      <c r="D652" s="2"/>
    </row>
    <row r="653" spans="3:4" ht="15.75" customHeight="1">
      <c r="C653" s="2"/>
      <c r="D653" s="2"/>
    </row>
    <row r="654" spans="3:4" ht="15.75" customHeight="1">
      <c r="C654" s="2"/>
      <c r="D654" s="2"/>
    </row>
    <row r="655" spans="3:4" ht="15.75" customHeight="1">
      <c r="C655" s="2"/>
      <c r="D655" s="2"/>
    </row>
    <row r="656" spans="3:4" ht="15.75" customHeight="1">
      <c r="C656" s="2"/>
      <c r="D656" s="2"/>
    </row>
    <row r="657" spans="3:4" ht="15.75" customHeight="1">
      <c r="C657" s="2"/>
      <c r="D657" s="2"/>
    </row>
    <row r="658" spans="3:4" ht="15.75" customHeight="1">
      <c r="C658" s="2"/>
      <c r="D658" s="2"/>
    </row>
    <row r="659" spans="3:4" ht="15.75" customHeight="1">
      <c r="C659" s="2"/>
      <c r="D659" s="2"/>
    </row>
    <row r="660" spans="3:4" ht="15.75" customHeight="1">
      <c r="C660" s="2"/>
      <c r="D660" s="2"/>
    </row>
    <row r="661" spans="3:4" ht="15.75" customHeight="1">
      <c r="C661" s="2"/>
      <c r="D661" s="2"/>
    </row>
    <row r="662" spans="3:4" ht="15.75" customHeight="1">
      <c r="C662" s="2"/>
      <c r="D662" s="2"/>
    </row>
    <row r="663" spans="3:4" ht="15.75" customHeight="1">
      <c r="C663" s="2"/>
      <c r="D663" s="2"/>
    </row>
    <row r="664" spans="3:4" ht="15.75" customHeight="1">
      <c r="C664" s="2"/>
      <c r="D664" s="2"/>
    </row>
    <row r="665" spans="3:4" ht="15.75" customHeight="1">
      <c r="C665" s="2"/>
      <c r="D665" s="2"/>
    </row>
    <row r="666" spans="3:4" ht="15.75" customHeight="1">
      <c r="C666" s="2"/>
      <c r="D666" s="2"/>
    </row>
    <row r="667" spans="3:4" ht="15.75" customHeight="1">
      <c r="C667" s="2"/>
      <c r="D667" s="2"/>
    </row>
    <row r="668" spans="3:4" ht="15.75" customHeight="1">
      <c r="C668" s="2"/>
      <c r="D668" s="2"/>
    </row>
    <row r="669" spans="3:4" ht="15.75" customHeight="1">
      <c r="C669" s="2"/>
      <c r="D669" s="2"/>
    </row>
    <row r="670" spans="3:4" ht="15.75" customHeight="1">
      <c r="C670" s="2"/>
      <c r="D670" s="2"/>
    </row>
    <row r="671" spans="3:4" ht="15.75" customHeight="1">
      <c r="C671" s="2"/>
      <c r="D671" s="2"/>
    </row>
    <row r="672" spans="3:4" ht="15.75" customHeight="1">
      <c r="C672" s="2"/>
      <c r="D672" s="2"/>
    </row>
    <row r="673" spans="3:4" ht="15.75" customHeight="1">
      <c r="C673" s="2"/>
      <c r="D673" s="2"/>
    </row>
    <row r="674" spans="3:4" ht="15.75" customHeight="1">
      <c r="C674" s="2"/>
      <c r="D674" s="2"/>
    </row>
    <row r="675" spans="3:4" ht="15.75" customHeight="1">
      <c r="C675" s="2"/>
      <c r="D675" s="2"/>
    </row>
    <row r="676" spans="3:4" ht="15.75" customHeight="1">
      <c r="C676" s="2"/>
      <c r="D676" s="2"/>
    </row>
    <row r="677" spans="3:4" ht="15.75" customHeight="1">
      <c r="C677" s="2"/>
      <c r="D677" s="2"/>
    </row>
    <row r="678" spans="3:4" ht="15.75" customHeight="1">
      <c r="C678" s="2"/>
      <c r="D678" s="2"/>
    </row>
    <row r="679" spans="3:4" ht="15.75" customHeight="1">
      <c r="C679" s="2"/>
      <c r="D679" s="2"/>
    </row>
    <row r="680" spans="3:4" ht="15.75" customHeight="1">
      <c r="C680" s="2"/>
      <c r="D680" s="2"/>
    </row>
    <row r="681" spans="3:4" ht="15.75" customHeight="1">
      <c r="C681" s="2"/>
      <c r="D681" s="2"/>
    </row>
    <row r="682" spans="3:4" ht="15.75" customHeight="1">
      <c r="C682" s="2"/>
      <c r="D682" s="2"/>
    </row>
    <row r="683" spans="3:4" ht="15.75" customHeight="1">
      <c r="C683" s="2"/>
      <c r="D683" s="2"/>
    </row>
    <row r="684" spans="3:4" ht="15.75" customHeight="1">
      <c r="C684" s="2"/>
      <c r="D684" s="2"/>
    </row>
    <row r="685" spans="3:4" ht="15.75" customHeight="1">
      <c r="C685" s="2"/>
      <c r="D685" s="2"/>
    </row>
    <row r="686" spans="3:4" ht="15.75" customHeight="1">
      <c r="C686" s="2"/>
      <c r="D686" s="2"/>
    </row>
    <row r="687" spans="3:4" ht="15.75" customHeight="1">
      <c r="C687" s="2"/>
      <c r="D687" s="2"/>
    </row>
    <row r="688" spans="3:4" ht="15.75" customHeight="1">
      <c r="C688" s="2"/>
      <c r="D688" s="2"/>
    </row>
    <row r="689" spans="3:4" ht="15.75" customHeight="1">
      <c r="C689" s="2"/>
      <c r="D689" s="2"/>
    </row>
    <row r="690" spans="3:4" ht="15.75" customHeight="1">
      <c r="C690" s="2"/>
      <c r="D690" s="2"/>
    </row>
    <row r="691" spans="3:4" ht="15.75" customHeight="1">
      <c r="C691" s="2"/>
      <c r="D691" s="2"/>
    </row>
    <row r="692" spans="3:4" ht="15.75" customHeight="1">
      <c r="C692" s="2"/>
      <c r="D692" s="2"/>
    </row>
    <row r="693" spans="3:4" ht="15.75" customHeight="1">
      <c r="C693" s="2"/>
      <c r="D693" s="2"/>
    </row>
    <row r="694" spans="3:4" ht="15.75" customHeight="1">
      <c r="C694" s="2"/>
      <c r="D694" s="2"/>
    </row>
    <row r="695" spans="3:4" ht="15.75" customHeight="1">
      <c r="C695" s="2"/>
      <c r="D695" s="2"/>
    </row>
    <row r="696" spans="3:4" ht="15.75" customHeight="1">
      <c r="C696" s="2"/>
      <c r="D696" s="2"/>
    </row>
    <row r="697" spans="3:4" ht="15.75" customHeight="1">
      <c r="C697" s="2"/>
      <c r="D697" s="2"/>
    </row>
    <row r="698" spans="3:4" ht="15.75" customHeight="1">
      <c r="C698" s="2"/>
      <c r="D698" s="2"/>
    </row>
    <row r="699" spans="3:4" ht="15.75" customHeight="1">
      <c r="C699" s="2"/>
      <c r="D699" s="2"/>
    </row>
    <row r="700" spans="3:4" ht="15.75" customHeight="1">
      <c r="C700" s="2"/>
      <c r="D700" s="2"/>
    </row>
    <row r="701" spans="3:4" ht="15.75" customHeight="1">
      <c r="C701" s="2"/>
      <c r="D701" s="2"/>
    </row>
    <row r="702" spans="3:4" ht="15.75" customHeight="1">
      <c r="C702" s="2"/>
      <c r="D702" s="2"/>
    </row>
    <row r="703" spans="3:4" ht="15.75" customHeight="1">
      <c r="C703" s="2"/>
      <c r="D703" s="2"/>
    </row>
    <row r="704" spans="3:4" ht="15.75" customHeight="1">
      <c r="C704" s="2"/>
      <c r="D704" s="2"/>
    </row>
    <row r="705" spans="3:4" ht="15.75" customHeight="1">
      <c r="C705" s="2"/>
      <c r="D705" s="2"/>
    </row>
    <row r="706" spans="3:4" ht="15.75" customHeight="1">
      <c r="C706" s="2"/>
      <c r="D706" s="2"/>
    </row>
    <row r="707" spans="3:4" ht="15.75" customHeight="1">
      <c r="C707" s="2"/>
      <c r="D707" s="2"/>
    </row>
    <row r="708" spans="3:4" ht="15.75" customHeight="1">
      <c r="C708" s="2"/>
      <c r="D708" s="2"/>
    </row>
    <row r="709" spans="3:4" ht="15.75" customHeight="1">
      <c r="C709" s="2"/>
      <c r="D709" s="2"/>
    </row>
    <row r="710" spans="3:4" ht="15.75" customHeight="1">
      <c r="C710" s="2"/>
      <c r="D710" s="2"/>
    </row>
    <row r="711" spans="3:4" ht="15.75" customHeight="1">
      <c r="C711" s="2"/>
      <c r="D711" s="2"/>
    </row>
    <row r="712" spans="3:4" ht="15.75" customHeight="1">
      <c r="C712" s="2"/>
      <c r="D712" s="2"/>
    </row>
    <row r="713" spans="3:4" ht="15.75" customHeight="1">
      <c r="C713" s="2"/>
      <c r="D713" s="2"/>
    </row>
    <row r="714" spans="3:4" ht="15.75" customHeight="1">
      <c r="C714" s="2"/>
      <c r="D714" s="2"/>
    </row>
    <row r="715" spans="3:4" ht="15.75" customHeight="1">
      <c r="C715" s="2"/>
      <c r="D715" s="2"/>
    </row>
    <row r="716" spans="3:4" ht="15.75" customHeight="1">
      <c r="C716" s="2"/>
      <c r="D716" s="2"/>
    </row>
    <row r="717" spans="3:4" ht="15.75" customHeight="1">
      <c r="C717" s="2"/>
      <c r="D717" s="2"/>
    </row>
    <row r="718" spans="3:4" ht="15.75" customHeight="1">
      <c r="C718" s="2"/>
      <c r="D718" s="2"/>
    </row>
    <row r="719" spans="3:4" ht="15.75" customHeight="1">
      <c r="C719" s="2"/>
      <c r="D719" s="2"/>
    </row>
    <row r="720" spans="3:4" ht="15.75" customHeight="1">
      <c r="C720" s="2"/>
      <c r="D720" s="2"/>
    </row>
    <row r="721" spans="3:4" ht="15.75" customHeight="1">
      <c r="C721" s="2"/>
      <c r="D721" s="2"/>
    </row>
    <row r="722" spans="3:4" ht="15.75" customHeight="1">
      <c r="C722" s="2"/>
      <c r="D722" s="2"/>
    </row>
    <row r="723" spans="3:4" ht="15.75" customHeight="1">
      <c r="C723" s="2"/>
      <c r="D723" s="2"/>
    </row>
    <row r="724" spans="3:4" ht="15.75" customHeight="1">
      <c r="C724" s="2"/>
      <c r="D724" s="2"/>
    </row>
    <row r="725" spans="3:4" ht="15.75" customHeight="1">
      <c r="C725" s="2"/>
      <c r="D725" s="2"/>
    </row>
    <row r="726" spans="3:4" ht="15.75" customHeight="1">
      <c r="C726" s="2"/>
      <c r="D726" s="2"/>
    </row>
    <row r="727" spans="3:4" ht="15.75" customHeight="1">
      <c r="C727" s="2"/>
      <c r="D727" s="2"/>
    </row>
    <row r="728" spans="3:4" ht="15.75" customHeight="1">
      <c r="C728" s="2"/>
      <c r="D728" s="2"/>
    </row>
    <row r="729" spans="3:4" ht="15.75" customHeight="1">
      <c r="C729" s="2"/>
      <c r="D729" s="2"/>
    </row>
    <row r="730" spans="3:4" ht="15.75" customHeight="1">
      <c r="C730" s="2"/>
      <c r="D730" s="2"/>
    </row>
    <row r="731" spans="3:4" ht="15.75" customHeight="1">
      <c r="C731" s="2"/>
      <c r="D731" s="2"/>
    </row>
    <row r="732" spans="3:4" ht="15.75" customHeight="1">
      <c r="C732" s="2"/>
      <c r="D732" s="2"/>
    </row>
    <row r="733" spans="3:4" ht="15.75" customHeight="1">
      <c r="C733" s="2"/>
      <c r="D733" s="2"/>
    </row>
    <row r="734" spans="3:4" ht="15.75" customHeight="1">
      <c r="C734" s="2"/>
      <c r="D734" s="2"/>
    </row>
    <row r="735" spans="3:4" ht="15.75" customHeight="1">
      <c r="C735" s="2"/>
      <c r="D735" s="2"/>
    </row>
    <row r="736" spans="3:4" ht="15.75" customHeight="1">
      <c r="C736" s="2"/>
      <c r="D736" s="2"/>
    </row>
    <row r="737" spans="3:4" ht="15.75" customHeight="1">
      <c r="C737" s="2"/>
      <c r="D737" s="2"/>
    </row>
    <row r="738" spans="3:4" ht="15.75" customHeight="1">
      <c r="C738" s="2"/>
      <c r="D738" s="2"/>
    </row>
    <row r="739" spans="3:4" ht="15.75" customHeight="1">
      <c r="C739" s="2"/>
      <c r="D739" s="2"/>
    </row>
    <row r="740" spans="3:4" ht="15.75" customHeight="1">
      <c r="C740" s="2"/>
      <c r="D740" s="2"/>
    </row>
    <row r="741" spans="3:4" ht="15.75" customHeight="1">
      <c r="C741" s="2"/>
      <c r="D741" s="2"/>
    </row>
    <row r="742" spans="3:4" ht="15.75" customHeight="1">
      <c r="C742" s="2"/>
      <c r="D742" s="2"/>
    </row>
    <row r="743" spans="3:4" ht="15.75" customHeight="1">
      <c r="C743" s="2"/>
      <c r="D743" s="2"/>
    </row>
    <row r="744" spans="3:4" ht="15.75" customHeight="1">
      <c r="C744" s="2"/>
      <c r="D744" s="2"/>
    </row>
    <row r="745" spans="3:4" ht="15.75" customHeight="1">
      <c r="C745" s="2"/>
      <c r="D745" s="2"/>
    </row>
    <row r="746" spans="3:4" ht="15.75" customHeight="1">
      <c r="C746" s="2"/>
      <c r="D746" s="2"/>
    </row>
    <row r="747" spans="3:4" ht="15.75" customHeight="1">
      <c r="C747" s="2"/>
      <c r="D747" s="2"/>
    </row>
    <row r="748" spans="3:4" ht="15.75" customHeight="1">
      <c r="C748" s="2"/>
      <c r="D748" s="2"/>
    </row>
    <row r="749" spans="3:4" ht="15.75" customHeight="1">
      <c r="C749" s="2"/>
      <c r="D749" s="2"/>
    </row>
    <row r="750" spans="3:4" ht="15.75" customHeight="1">
      <c r="C750" s="2"/>
      <c r="D750" s="2"/>
    </row>
    <row r="751" spans="3:4" ht="15.75" customHeight="1">
      <c r="C751" s="2"/>
      <c r="D751" s="2"/>
    </row>
    <row r="752" spans="3:4" ht="15.75" customHeight="1">
      <c r="C752" s="2"/>
      <c r="D752" s="2"/>
    </row>
    <row r="753" spans="3:4" ht="15.75" customHeight="1">
      <c r="C753" s="2"/>
      <c r="D753" s="2"/>
    </row>
    <row r="754" spans="3:4" ht="15.75" customHeight="1">
      <c r="C754" s="2"/>
      <c r="D754" s="2"/>
    </row>
    <row r="755" spans="3:4" ht="15.75" customHeight="1">
      <c r="C755" s="2"/>
      <c r="D755" s="2"/>
    </row>
    <row r="756" spans="3:4" ht="15.75" customHeight="1">
      <c r="C756" s="2"/>
      <c r="D756" s="2"/>
    </row>
    <row r="757" spans="3:4" ht="15.75" customHeight="1">
      <c r="C757" s="2"/>
      <c r="D757" s="2"/>
    </row>
    <row r="758" spans="3:4" ht="15.75" customHeight="1">
      <c r="C758" s="2"/>
      <c r="D758" s="2"/>
    </row>
    <row r="759" spans="3:4" ht="15.75" customHeight="1">
      <c r="C759" s="2"/>
      <c r="D759" s="2"/>
    </row>
    <row r="760" spans="3:4" ht="15.75" customHeight="1">
      <c r="C760" s="2"/>
      <c r="D760" s="2"/>
    </row>
    <row r="761" spans="3:4" ht="15.75" customHeight="1">
      <c r="C761" s="2"/>
      <c r="D761" s="2"/>
    </row>
    <row r="762" spans="3:4" ht="15.75" customHeight="1">
      <c r="C762" s="2"/>
      <c r="D762" s="2"/>
    </row>
    <row r="763" spans="3:4" ht="15.75" customHeight="1">
      <c r="C763" s="2"/>
      <c r="D763" s="2"/>
    </row>
    <row r="764" spans="3:4" ht="15.75" customHeight="1">
      <c r="C764" s="2"/>
      <c r="D764" s="2"/>
    </row>
    <row r="765" spans="3:4" ht="15.75" customHeight="1">
      <c r="C765" s="2"/>
      <c r="D765" s="2"/>
    </row>
    <row r="766" spans="3:4" ht="15.75" customHeight="1">
      <c r="C766" s="2"/>
      <c r="D766" s="2"/>
    </row>
    <row r="767" spans="3:4" ht="15.75" customHeight="1">
      <c r="C767" s="2"/>
      <c r="D767" s="2"/>
    </row>
    <row r="768" spans="3:4" ht="15.75" customHeight="1">
      <c r="C768" s="2"/>
      <c r="D768" s="2"/>
    </row>
    <row r="769" spans="3:4" ht="15.75" customHeight="1">
      <c r="C769" s="2"/>
      <c r="D769" s="2"/>
    </row>
    <row r="770" spans="3:4" ht="15.75" customHeight="1">
      <c r="C770" s="2"/>
      <c r="D770" s="2"/>
    </row>
    <row r="771" spans="3:4" ht="15.75" customHeight="1">
      <c r="C771" s="2"/>
      <c r="D771" s="2"/>
    </row>
    <row r="772" spans="3:4" ht="15.75" customHeight="1">
      <c r="C772" s="2"/>
      <c r="D772" s="2"/>
    </row>
    <row r="773" spans="3:4" ht="15.75" customHeight="1">
      <c r="C773" s="2"/>
      <c r="D773" s="2"/>
    </row>
    <row r="774" spans="3:4" ht="15.75" customHeight="1">
      <c r="C774" s="2"/>
      <c r="D774" s="2"/>
    </row>
    <row r="775" spans="3:4" ht="15.75" customHeight="1">
      <c r="C775" s="2"/>
      <c r="D775" s="2"/>
    </row>
    <row r="776" spans="3:4" ht="15.75" customHeight="1">
      <c r="C776" s="2"/>
      <c r="D776" s="2"/>
    </row>
    <row r="777" spans="3:4" ht="15.75" customHeight="1">
      <c r="C777" s="2"/>
      <c r="D777" s="2"/>
    </row>
    <row r="778" spans="3:4" ht="15.75" customHeight="1">
      <c r="C778" s="2"/>
      <c r="D778" s="2"/>
    </row>
    <row r="779" spans="3:4" ht="15.75" customHeight="1">
      <c r="C779" s="2"/>
      <c r="D779" s="2"/>
    </row>
    <row r="780" spans="3:4" ht="15.75" customHeight="1">
      <c r="C780" s="2"/>
      <c r="D780" s="2"/>
    </row>
    <row r="781" spans="3:4" ht="15.75" customHeight="1">
      <c r="C781" s="2"/>
      <c r="D781" s="2"/>
    </row>
    <row r="782" spans="3:4" ht="15.75" customHeight="1">
      <c r="C782" s="2"/>
      <c r="D782" s="2"/>
    </row>
    <row r="783" spans="3:4" ht="15.75" customHeight="1">
      <c r="C783" s="2"/>
      <c r="D783" s="2"/>
    </row>
    <row r="784" spans="3:4" ht="15.75" customHeight="1">
      <c r="C784" s="2"/>
      <c r="D784" s="2"/>
    </row>
    <row r="785" spans="3:4" ht="15.75" customHeight="1">
      <c r="C785" s="2"/>
      <c r="D785" s="2"/>
    </row>
    <row r="786" spans="3:4" ht="15.75" customHeight="1">
      <c r="C786" s="2"/>
      <c r="D786" s="2"/>
    </row>
    <row r="787" spans="3:4" ht="15.75" customHeight="1">
      <c r="C787" s="2"/>
      <c r="D787" s="2"/>
    </row>
    <row r="788" spans="3:4" ht="15.75" customHeight="1">
      <c r="C788" s="2"/>
      <c r="D788" s="2"/>
    </row>
    <row r="789" spans="3:4" ht="15.75" customHeight="1">
      <c r="C789" s="2"/>
      <c r="D789" s="2"/>
    </row>
    <row r="790" spans="3:4" ht="15.75" customHeight="1">
      <c r="C790" s="2"/>
      <c r="D790" s="2"/>
    </row>
    <row r="791" spans="3:4" ht="15.75" customHeight="1">
      <c r="C791" s="2"/>
      <c r="D791" s="2"/>
    </row>
    <row r="792" spans="3:4" ht="15.75" customHeight="1">
      <c r="C792" s="2"/>
      <c r="D792" s="2"/>
    </row>
    <row r="793" spans="3:4" ht="15.75" customHeight="1">
      <c r="C793" s="2"/>
      <c r="D793" s="2"/>
    </row>
    <row r="794" spans="3:4" ht="15.75" customHeight="1">
      <c r="C794" s="2"/>
      <c r="D794" s="2"/>
    </row>
    <row r="795" spans="3:4" ht="15.75" customHeight="1">
      <c r="C795" s="2"/>
      <c r="D795" s="2"/>
    </row>
    <row r="796" spans="3:4" ht="15.75" customHeight="1">
      <c r="C796" s="2"/>
      <c r="D796" s="2"/>
    </row>
    <row r="797" spans="3:4" ht="15.75" customHeight="1">
      <c r="C797" s="2"/>
      <c r="D797" s="2"/>
    </row>
    <row r="798" spans="3:4" ht="15.75" customHeight="1">
      <c r="C798" s="2"/>
      <c r="D798" s="2"/>
    </row>
    <row r="799" spans="3:4" ht="15.75" customHeight="1">
      <c r="C799" s="2"/>
      <c r="D799" s="2"/>
    </row>
    <row r="800" spans="3:4" ht="15.75" customHeight="1">
      <c r="C800" s="2"/>
      <c r="D800" s="2"/>
    </row>
    <row r="801" spans="3:4" ht="15.75" customHeight="1">
      <c r="C801" s="2"/>
      <c r="D801" s="2"/>
    </row>
    <row r="802" spans="3:4" ht="15.75" customHeight="1">
      <c r="C802" s="2"/>
      <c r="D802" s="2"/>
    </row>
    <row r="803" spans="3:4" ht="15.75" customHeight="1">
      <c r="C803" s="2"/>
      <c r="D803" s="2"/>
    </row>
    <row r="804" spans="3:4" ht="15.75" customHeight="1">
      <c r="C804" s="2"/>
      <c r="D804" s="2"/>
    </row>
    <row r="805" spans="3:4" ht="15.75" customHeight="1">
      <c r="C805" s="2"/>
      <c r="D805" s="2"/>
    </row>
    <row r="806" spans="3:4" ht="15.75" customHeight="1">
      <c r="C806" s="2"/>
      <c r="D806" s="2"/>
    </row>
    <row r="807" spans="3:4" ht="15.75" customHeight="1">
      <c r="C807" s="2"/>
      <c r="D807" s="2"/>
    </row>
    <row r="808" spans="3:4" ht="15.75" customHeight="1">
      <c r="C808" s="2"/>
      <c r="D808" s="2"/>
    </row>
    <row r="809" spans="3:4" ht="15.75" customHeight="1">
      <c r="C809" s="2"/>
      <c r="D809" s="2"/>
    </row>
    <row r="810" spans="3:4" ht="15.75" customHeight="1">
      <c r="C810" s="2"/>
      <c r="D810" s="2"/>
    </row>
    <row r="811" spans="3:4" ht="15.75" customHeight="1">
      <c r="C811" s="2"/>
      <c r="D811" s="2"/>
    </row>
    <row r="812" spans="3:4" ht="15.75" customHeight="1">
      <c r="C812" s="2"/>
      <c r="D812" s="2"/>
    </row>
    <row r="813" spans="3:4" ht="15.75" customHeight="1">
      <c r="C813" s="2"/>
      <c r="D813" s="2"/>
    </row>
    <row r="814" spans="3:4" ht="15.75" customHeight="1">
      <c r="C814" s="2"/>
      <c r="D814" s="2"/>
    </row>
    <row r="815" spans="3:4" ht="15.75" customHeight="1">
      <c r="C815" s="2"/>
      <c r="D815" s="2"/>
    </row>
    <row r="816" spans="3:4" ht="15.75" customHeight="1">
      <c r="C816" s="2"/>
      <c r="D816" s="2"/>
    </row>
    <row r="817" spans="3:4" ht="15.75" customHeight="1">
      <c r="C817" s="2"/>
      <c r="D817" s="2"/>
    </row>
    <row r="818" spans="3:4" ht="15.75" customHeight="1">
      <c r="C818" s="2"/>
      <c r="D818" s="2"/>
    </row>
    <row r="819" spans="3:4" ht="15.75" customHeight="1">
      <c r="C819" s="2"/>
      <c r="D819" s="2"/>
    </row>
    <row r="820" spans="3:4" ht="15.75" customHeight="1">
      <c r="C820" s="2"/>
      <c r="D820" s="2"/>
    </row>
    <row r="821" spans="3:4" ht="15.75" customHeight="1">
      <c r="C821" s="2"/>
      <c r="D821" s="2"/>
    </row>
    <row r="822" spans="3:4" ht="15.75" customHeight="1">
      <c r="C822" s="2"/>
      <c r="D822" s="2"/>
    </row>
    <row r="823" spans="3:4" ht="15.75" customHeight="1">
      <c r="C823" s="2"/>
      <c r="D823" s="2"/>
    </row>
    <row r="824" spans="3:4" ht="15.75" customHeight="1">
      <c r="C824" s="2"/>
      <c r="D824" s="2"/>
    </row>
    <row r="825" spans="3:4" ht="15.75" customHeight="1">
      <c r="C825" s="2"/>
      <c r="D825" s="2"/>
    </row>
    <row r="826" spans="3:4" ht="15.75" customHeight="1">
      <c r="C826" s="2"/>
      <c r="D826" s="2"/>
    </row>
    <row r="827" spans="3:4" ht="15.75" customHeight="1">
      <c r="C827" s="2"/>
      <c r="D827" s="2"/>
    </row>
    <row r="828" spans="3:4" ht="15.75" customHeight="1">
      <c r="C828" s="2"/>
      <c r="D828" s="2"/>
    </row>
    <row r="829" spans="3:4" ht="15.75" customHeight="1">
      <c r="C829" s="2"/>
      <c r="D829" s="2"/>
    </row>
    <row r="830" spans="3:4" ht="15.75" customHeight="1">
      <c r="C830" s="2"/>
      <c r="D830" s="2"/>
    </row>
    <row r="831" spans="3:4" ht="15.75" customHeight="1">
      <c r="C831" s="2"/>
      <c r="D831" s="2"/>
    </row>
    <row r="832" spans="3:4" ht="15.75" customHeight="1">
      <c r="C832" s="2"/>
      <c r="D832" s="2"/>
    </row>
    <row r="833" spans="3:4" ht="15.75" customHeight="1">
      <c r="C833" s="2"/>
      <c r="D833" s="2"/>
    </row>
    <row r="834" spans="3:4" ht="15.75" customHeight="1">
      <c r="C834" s="2"/>
      <c r="D834" s="2"/>
    </row>
    <row r="835" spans="3:4" ht="15.75" customHeight="1">
      <c r="C835" s="2"/>
      <c r="D835" s="2"/>
    </row>
    <row r="836" spans="3:4" ht="15.75" customHeight="1">
      <c r="C836" s="2"/>
      <c r="D836" s="2"/>
    </row>
    <row r="837" spans="3:4" ht="15.75" customHeight="1">
      <c r="C837" s="2"/>
      <c r="D837" s="2"/>
    </row>
    <row r="838" spans="3:4" ht="15.75" customHeight="1">
      <c r="C838" s="2"/>
      <c r="D838" s="2"/>
    </row>
    <row r="839" spans="3:4" ht="15.75" customHeight="1">
      <c r="C839" s="2"/>
      <c r="D839" s="2"/>
    </row>
    <row r="840" spans="3:4" ht="15.75" customHeight="1">
      <c r="C840" s="2"/>
      <c r="D840" s="2"/>
    </row>
    <row r="841" spans="3:4" ht="15.75" customHeight="1">
      <c r="C841" s="2"/>
      <c r="D841" s="2"/>
    </row>
    <row r="842" spans="3:4" ht="15.75" customHeight="1">
      <c r="C842" s="2"/>
      <c r="D842" s="2"/>
    </row>
    <row r="843" spans="3:4" ht="15.75" customHeight="1">
      <c r="C843" s="2"/>
      <c r="D843" s="2"/>
    </row>
    <row r="844" spans="3:4" ht="15.75" customHeight="1">
      <c r="C844" s="2"/>
      <c r="D844" s="2"/>
    </row>
    <row r="845" spans="3:4" ht="15.75" customHeight="1">
      <c r="C845" s="2"/>
      <c r="D845" s="2"/>
    </row>
    <row r="846" spans="3:4" ht="15.75" customHeight="1">
      <c r="C846" s="2"/>
      <c r="D846" s="2"/>
    </row>
    <row r="847" spans="3:4" ht="15.75" customHeight="1">
      <c r="C847" s="2"/>
      <c r="D847" s="2"/>
    </row>
    <row r="848" spans="3:4" ht="15.75" customHeight="1">
      <c r="C848" s="2"/>
      <c r="D848" s="2"/>
    </row>
    <row r="849" spans="3:4" ht="15.75" customHeight="1">
      <c r="C849" s="2"/>
      <c r="D849" s="2"/>
    </row>
    <row r="850" spans="3:4" ht="15.75" customHeight="1">
      <c r="C850" s="2"/>
      <c r="D850" s="2"/>
    </row>
    <row r="851" spans="3:4" ht="15.75" customHeight="1">
      <c r="C851" s="2"/>
      <c r="D851" s="2"/>
    </row>
    <row r="852" spans="3:4" ht="15.75" customHeight="1">
      <c r="C852" s="2"/>
      <c r="D852" s="2"/>
    </row>
    <row r="853" spans="3:4" ht="15.75" customHeight="1">
      <c r="C853" s="2"/>
      <c r="D853" s="2"/>
    </row>
    <row r="854" spans="3:4" ht="15.75" customHeight="1">
      <c r="C854" s="2"/>
      <c r="D854" s="2"/>
    </row>
    <row r="855" spans="3:4" ht="15.75" customHeight="1">
      <c r="C855" s="2"/>
      <c r="D855" s="2"/>
    </row>
    <row r="856" spans="3:4" ht="15.75" customHeight="1">
      <c r="C856" s="2"/>
      <c r="D856" s="2"/>
    </row>
    <row r="857" spans="3:4" ht="15.75" customHeight="1">
      <c r="C857" s="2"/>
      <c r="D857" s="2"/>
    </row>
    <row r="858" spans="3:4" ht="15.75" customHeight="1">
      <c r="C858" s="2"/>
      <c r="D858" s="2"/>
    </row>
    <row r="859" spans="3:4" ht="15.75" customHeight="1">
      <c r="C859" s="2"/>
      <c r="D859" s="2"/>
    </row>
    <row r="860" spans="3:4" ht="15.75" customHeight="1">
      <c r="C860" s="2"/>
      <c r="D860" s="2"/>
    </row>
    <row r="861" spans="3:4" ht="15.75" customHeight="1">
      <c r="C861" s="2"/>
      <c r="D861" s="2"/>
    </row>
    <row r="862" spans="3:4" ht="15.75" customHeight="1">
      <c r="C862" s="2"/>
      <c r="D862" s="2"/>
    </row>
    <row r="863" spans="3:4" ht="15.75" customHeight="1">
      <c r="C863" s="2"/>
      <c r="D863" s="2"/>
    </row>
    <row r="864" spans="3:4" ht="15.75" customHeight="1">
      <c r="C864" s="2"/>
      <c r="D864" s="2"/>
    </row>
    <row r="865" spans="3:4" ht="15.75" customHeight="1">
      <c r="C865" s="2"/>
      <c r="D865" s="2"/>
    </row>
    <row r="866" spans="3:4" ht="15.75" customHeight="1">
      <c r="C866" s="2"/>
      <c r="D866" s="2"/>
    </row>
    <row r="867" spans="3:4" ht="15.75" customHeight="1">
      <c r="C867" s="2"/>
      <c r="D867" s="2"/>
    </row>
    <row r="868" spans="3:4" ht="15.75" customHeight="1">
      <c r="C868" s="2"/>
      <c r="D868" s="2"/>
    </row>
    <row r="869" spans="3:4" ht="15.75" customHeight="1">
      <c r="C869" s="2"/>
      <c r="D869" s="2"/>
    </row>
    <row r="870" spans="3:4" ht="15.75" customHeight="1">
      <c r="C870" s="2"/>
      <c r="D870" s="2"/>
    </row>
    <row r="871" spans="3:4" ht="15.75" customHeight="1">
      <c r="C871" s="2"/>
      <c r="D871" s="2"/>
    </row>
    <row r="872" spans="3:4" ht="15.75" customHeight="1">
      <c r="C872" s="2"/>
      <c r="D872" s="2"/>
    </row>
    <row r="873" spans="3:4" ht="15.75" customHeight="1">
      <c r="C873" s="2"/>
      <c r="D873" s="2"/>
    </row>
    <row r="874" spans="3:4" ht="15.75" customHeight="1">
      <c r="C874" s="2"/>
      <c r="D874" s="2"/>
    </row>
    <row r="875" spans="3:4" ht="15.75" customHeight="1">
      <c r="C875" s="2"/>
      <c r="D875" s="2"/>
    </row>
    <row r="876" spans="3:4" ht="15.75" customHeight="1">
      <c r="C876" s="2"/>
      <c r="D876" s="2"/>
    </row>
    <row r="877" spans="3:4" ht="15.75" customHeight="1">
      <c r="C877" s="2"/>
      <c r="D877" s="2"/>
    </row>
    <row r="878" spans="3:4" ht="15.75" customHeight="1">
      <c r="C878" s="2"/>
      <c r="D878" s="2"/>
    </row>
    <row r="879" spans="3:4" ht="15.75" customHeight="1">
      <c r="C879" s="2"/>
      <c r="D879" s="2"/>
    </row>
    <row r="880" spans="3:4" ht="15.75" customHeight="1">
      <c r="C880" s="2"/>
      <c r="D880" s="2"/>
    </row>
    <row r="881" spans="3:4" ht="15.75" customHeight="1">
      <c r="C881" s="2"/>
      <c r="D881" s="2"/>
    </row>
    <row r="882" spans="3:4" ht="15.75" customHeight="1">
      <c r="C882" s="2"/>
      <c r="D882" s="2"/>
    </row>
    <row r="883" spans="3:4" ht="15.75" customHeight="1">
      <c r="C883" s="2"/>
      <c r="D883" s="2"/>
    </row>
    <row r="884" spans="3:4" ht="15.75" customHeight="1">
      <c r="C884" s="2"/>
      <c r="D884" s="2"/>
    </row>
    <row r="885" spans="3:4" ht="15.75" customHeight="1">
      <c r="C885" s="2"/>
      <c r="D885" s="2"/>
    </row>
    <row r="886" spans="3:4" ht="15.75" customHeight="1">
      <c r="C886" s="2"/>
      <c r="D886" s="2"/>
    </row>
    <row r="887" spans="3:4" ht="15.75" customHeight="1">
      <c r="C887" s="2"/>
      <c r="D887" s="2"/>
    </row>
    <row r="888" spans="3:4" ht="15.75" customHeight="1">
      <c r="C888" s="2"/>
      <c r="D888" s="2"/>
    </row>
    <row r="889" spans="3:4" ht="15.75" customHeight="1">
      <c r="C889" s="2"/>
      <c r="D889" s="2"/>
    </row>
    <row r="890" spans="3:4" ht="15.75" customHeight="1">
      <c r="C890" s="2"/>
      <c r="D890" s="2"/>
    </row>
    <row r="891" spans="3:4" ht="15.75" customHeight="1">
      <c r="C891" s="2"/>
      <c r="D891" s="2"/>
    </row>
    <row r="892" spans="3:4" ht="15.75" customHeight="1">
      <c r="C892" s="2"/>
      <c r="D892" s="2"/>
    </row>
    <row r="893" spans="3:4" ht="15.75" customHeight="1">
      <c r="C893" s="2"/>
      <c r="D893" s="2"/>
    </row>
    <row r="894" spans="3:4" ht="15.75" customHeight="1">
      <c r="C894" s="2"/>
      <c r="D894" s="2"/>
    </row>
    <row r="895" spans="3:4" ht="15.75" customHeight="1">
      <c r="C895" s="2"/>
      <c r="D895" s="2"/>
    </row>
    <row r="896" spans="3:4" ht="15.75" customHeight="1">
      <c r="C896" s="2"/>
      <c r="D896" s="2"/>
    </row>
    <row r="897" spans="3:4" ht="15.75" customHeight="1">
      <c r="C897" s="2"/>
      <c r="D897" s="2"/>
    </row>
    <row r="898" spans="3:4" ht="15.75" customHeight="1">
      <c r="C898" s="2"/>
      <c r="D898" s="2"/>
    </row>
    <row r="899" spans="3:4" ht="15.75" customHeight="1">
      <c r="C899" s="2"/>
      <c r="D899" s="2"/>
    </row>
    <row r="900" spans="3:4" ht="15.75" customHeight="1">
      <c r="C900" s="2"/>
      <c r="D900" s="2"/>
    </row>
    <row r="901" spans="3:4" ht="15.75" customHeight="1">
      <c r="C901" s="2"/>
      <c r="D901" s="2"/>
    </row>
    <row r="902" spans="3:4" ht="15.75" customHeight="1">
      <c r="C902" s="2"/>
      <c r="D902" s="2"/>
    </row>
    <row r="903" spans="3:4" ht="15.75" customHeight="1">
      <c r="C903" s="2"/>
      <c r="D903" s="2"/>
    </row>
    <row r="904" spans="3:4" ht="15.75" customHeight="1">
      <c r="C904" s="2"/>
      <c r="D904" s="2"/>
    </row>
    <row r="905" spans="3:4" ht="15.75" customHeight="1">
      <c r="C905" s="2"/>
      <c r="D905" s="2"/>
    </row>
    <row r="906" spans="3:4" ht="15.75" customHeight="1">
      <c r="C906" s="2"/>
      <c r="D906" s="2"/>
    </row>
    <row r="907" spans="3:4" ht="15.75" customHeight="1">
      <c r="C907" s="2"/>
      <c r="D907" s="2"/>
    </row>
    <row r="908" spans="3:4" ht="15.75" customHeight="1">
      <c r="C908" s="2"/>
      <c r="D908" s="2"/>
    </row>
    <row r="909" spans="3:4" ht="15.75" customHeight="1">
      <c r="C909" s="2"/>
      <c r="D909" s="2"/>
    </row>
    <row r="910" spans="3:4" ht="15.75" customHeight="1">
      <c r="C910" s="2"/>
      <c r="D910" s="2"/>
    </row>
    <row r="911" spans="3:4" ht="15.75" customHeight="1">
      <c r="C911" s="2"/>
      <c r="D911" s="2"/>
    </row>
    <row r="912" spans="3:4" ht="15.75" customHeight="1">
      <c r="C912" s="2"/>
      <c r="D912" s="2"/>
    </row>
    <row r="913" spans="3:4" ht="15.75" customHeight="1">
      <c r="C913" s="2"/>
      <c r="D913" s="2"/>
    </row>
    <row r="914" spans="3:4" ht="15.75" customHeight="1">
      <c r="C914" s="2"/>
      <c r="D914" s="2"/>
    </row>
    <row r="915" spans="3:4" ht="15.75" customHeight="1">
      <c r="C915" s="2"/>
      <c r="D915" s="2"/>
    </row>
    <row r="916" spans="3:4" ht="15.75" customHeight="1">
      <c r="C916" s="2"/>
      <c r="D916" s="2"/>
    </row>
    <row r="917" spans="3:4" ht="15.75" customHeight="1">
      <c r="C917" s="2"/>
      <c r="D917" s="2"/>
    </row>
    <row r="918" spans="3:4" ht="15.75" customHeight="1">
      <c r="C918" s="2"/>
      <c r="D918" s="2"/>
    </row>
    <row r="919" spans="3:4" ht="15.75" customHeight="1">
      <c r="C919" s="2"/>
      <c r="D919" s="2"/>
    </row>
    <row r="920" spans="3:4" ht="15.75" customHeight="1">
      <c r="C920" s="2"/>
      <c r="D920" s="2"/>
    </row>
    <row r="921" spans="3:4" ht="15.75" customHeight="1">
      <c r="C921" s="2"/>
      <c r="D921" s="2"/>
    </row>
    <row r="922" spans="3:4" ht="15.75" customHeight="1">
      <c r="C922" s="2"/>
      <c r="D922" s="2"/>
    </row>
    <row r="923" spans="3:4" ht="15.75" customHeight="1">
      <c r="C923" s="2"/>
      <c r="D923" s="2"/>
    </row>
    <row r="924" spans="3:4" ht="15.75" customHeight="1">
      <c r="C924" s="2"/>
      <c r="D924" s="2"/>
    </row>
    <row r="925" spans="3:4" ht="15.75" customHeight="1">
      <c r="C925" s="2"/>
      <c r="D925" s="2"/>
    </row>
    <row r="926" spans="3:4" ht="15.75" customHeight="1">
      <c r="C926" s="2"/>
      <c r="D926" s="2"/>
    </row>
    <row r="927" spans="3:4" ht="15.75" customHeight="1">
      <c r="C927" s="2"/>
      <c r="D927" s="2"/>
    </row>
    <row r="928" spans="3:4" ht="15.75" customHeight="1">
      <c r="C928" s="2"/>
      <c r="D928" s="2"/>
    </row>
    <row r="929" spans="3:4" ht="15.75" customHeight="1">
      <c r="C929" s="2"/>
      <c r="D929" s="2"/>
    </row>
    <row r="930" spans="3:4" ht="15.75" customHeight="1">
      <c r="C930" s="2"/>
      <c r="D930" s="2"/>
    </row>
    <row r="931" spans="3:4" ht="15.75" customHeight="1">
      <c r="C931" s="2"/>
      <c r="D931" s="2"/>
    </row>
    <row r="932" spans="3:4" ht="15.75" customHeight="1">
      <c r="C932" s="2"/>
      <c r="D932" s="2"/>
    </row>
    <row r="933" spans="3:4" ht="15.75" customHeight="1">
      <c r="C933" s="2"/>
      <c r="D933" s="2"/>
    </row>
    <row r="934" spans="3:4" ht="15.75" customHeight="1">
      <c r="C934" s="2"/>
      <c r="D934" s="2"/>
    </row>
    <row r="935" spans="3:4" ht="15.75" customHeight="1">
      <c r="C935" s="2"/>
      <c r="D935" s="2"/>
    </row>
    <row r="936" spans="3:4" ht="15.75" customHeight="1">
      <c r="C936" s="2"/>
      <c r="D936" s="2"/>
    </row>
    <row r="937" spans="3:4" ht="15.75" customHeight="1">
      <c r="C937" s="2"/>
      <c r="D937" s="2"/>
    </row>
    <row r="938" spans="3:4" ht="15.75" customHeight="1">
      <c r="C938" s="2"/>
      <c r="D938" s="2"/>
    </row>
    <row r="939" spans="3:4" ht="15.75" customHeight="1">
      <c r="C939" s="2"/>
      <c r="D939" s="2"/>
    </row>
    <row r="940" spans="3:4" ht="15.75" customHeight="1">
      <c r="C940" s="2"/>
      <c r="D940" s="2"/>
    </row>
    <row r="941" spans="3:4" ht="15.75" customHeight="1">
      <c r="C941" s="2"/>
      <c r="D941" s="2"/>
    </row>
    <row r="942" spans="3:4" ht="15.75" customHeight="1">
      <c r="C942" s="2"/>
      <c r="D942" s="2"/>
    </row>
    <row r="943" spans="3:4" ht="15.75" customHeight="1">
      <c r="C943" s="2"/>
      <c r="D943" s="2"/>
    </row>
    <row r="944" spans="3:4" ht="15.75" customHeight="1">
      <c r="C944" s="2"/>
      <c r="D944" s="2"/>
    </row>
    <row r="945" spans="3:4" ht="15.75" customHeight="1">
      <c r="C945" s="2"/>
      <c r="D945" s="2"/>
    </row>
    <row r="946" spans="3:4" ht="15.75" customHeight="1">
      <c r="C946" s="2"/>
      <c r="D946" s="2"/>
    </row>
    <row r="947" spans="3:4" ht="15.75" customHeight="1">
      <c r="C947" s="2"/>
      <c r="D947" s="2"/>
    </row>
    <row r="948" spans="3:4" ht="15.75" customHeight="1">
      <c r="C948" s="2"/>
      <c r="D948" s="2"/>
    </row>
    <row r="949" spans="3:4" ht="15.75" customHeight="1">
      <c r="C949" s="2"/>
      <c r="D949" s="2"/>
    </row>
    <row r="950" spans="3:4" ht="15.75" customHeight="1">
      <c r="C950" s="2"/>
      <c r="D950" s="2"/>
    </row>
    <row r="951" spans="3:4" ht="15.75" customHeight="1">
      <c r="C951" s="2"/>
      <c r="D951" s="2"/>
    </row>
    <row r="952" spans="3:4" ht="15.75" customHeight="1">
      <c r="C952" s="2"/>
      <c r="D952" s="2"/>
    </row>
    <row r="953" spans="3:4" ht="15.75" customHeight="1">
      <c r="C953" s="2"/>
      <c r="D953" s="2"/>
    </row>
    <row r="954" spans="3:4" ht="15.75" customHeight="1">
      <c r="C954" s="2"/>
      <c r="D954" s="2"/>
    </row>
    <row r="955" spans="3:4" ht="15.75" customHeight="1">
      <c r="C955" s="2"/>
      <c r="D955" s="2"/>
    </row>
    <row r="956" spans="3:4" ht="15.75" customHeight="1">
      <c r="C956" s="2"/>
      <c r="D956" s="2"/>
    </row>
    <row r="957" spans="3:4" ht="15.75" customHeight="1">
      <c r="C957" s="2"/>
      <c r="D957" s="2"/>
    </row>
    <row r="958" spans="3:4" ht="15.75" customHeight="1">
      <c r="C958" s="2"/>
      <c r="D958" s="2"/>
    </row>
    <row r="959" spans="3:4" ht="15.75" customHeight="1">
      <c r="C959" s="2"/>
      <c r="D959" s="2"/>
    </row>
    <row r="960" spans="3:4" ht="15.75" customHeight="1">
      <c r="C960" s="2"/>
      <c r="D960" s="2"/>
    </row>
    <row r="961" spans="3:4" ht="15.75" customHeight="1">
      <c r="C961" s="2"/>
      <c r="D961" s="2"/>
    </row>
    <row r="962" spans="3:4" ht="15.75" customHeight="1">
      <c r="C962" s="2"/>
      <c r="D962" s="2"/>
    </row>
    <row r="963" spans="3:4" ht="15.75" customHeight="1">
      <c r="C963" s="2"/>
      <c r="D963" s="2"/>
    </row>
    <row r="964" spans="3:4" ht="15.75" customHeight="1">
      <c r="C964" s="2"/>
      <c r="D964" s="2"/>
    </row>
    <row r="965" spans="3:4" ht="15.75" customHeight="1">
      <c r="C965" s="2"/>
      <c r="D965" s="2"/>
    </row>
    <row r="966" spans="3:4" ht="15.75" customHeight="1">
      <c r="C966" s="2"/>
      <c r="D966" s="2"/>
    </row>
    <row r="967" spans="3:4" ht="15.75" customHeight="1">
      <c r="C967" s="2"/>
      <c r="D967" s="2"/>
    </row>
    <row r="968" spans="3:4" ht="15.75" customHeight="1">
      <c r="C968" s="2"/>
      <c r="D968" s="2"/>
    </row>
    <row r="969" spans="3:4" ht="15.75" customHeight="1">
      <c r="C969" s="2"/>
      <c r="D969" s="2"/>
    </row>
    <row r="970" spans="3:4" ht="15.75" customHeight="1">
      <c r="C970" s="2"/>
      <c r="D970" s="2"/>
    </row>
    <row r="971" spans="3:4" ht="15.75" customHeight="1">
      <c r="C971" s="2"/>
      <c r="D971" s="2"/>
    </row>
    <row r="972" spans="3:4" ht="15.75" customHeight="1">
      <c r="C972" s="2"/>
      <c r="D972" s="2"/>
    </row>
    <row r="973" spans="3:4" ht="15.75" customHeight="1">
      <c r="C973" s="2"/>
      <c r="D973" s="2"/>
    </row>
    <row r="974" spans="3:4" ht="15.75" customHeight="1">
      <c r="C974" s="2"/>
      <c r="D974" s="2"/>
    </row>
    <row r="975" spans="3:4" ht="15.75" customHeight="1">
      <c r="C975" s="2"/>
      <c r="D975" s="2"/>
    </row>
    <row r="976" spans="3:4" ht="15.75" customHeight="1">
      <c r="C976" s="2"/>
      <c r="D976" s="2"/>
    </row>
    <row r="977" spans="3:4" ht="15.75" customHeight="1">
      <c r="C977" s="2"/>
      <c r="D977" s="2"/>
    </row>
    <row r="978" spans="3:4" ht="15.75" customHeight="1">
      <c r="C978" s="2"/>
      <c r="D978" s="2"/>
    </row>
    <row r="979" spans="3:4" ht="15.75" customHeight="1">
      <c r="C979" s="2"/>
      <c r="D979" s="2"/>
    </row>
    <row r="980" spans="3:4" ht="15.75" customHeight="1">
      <c r="C980" s="2"/>
      <c r="D980" s="2"/>
    </row>
    <row r="981" spans="3:4" ht="15.75" customHeight="1">
      <c r="C981" s="2"/>
      <c r="D981" s="2"/>
    </row>
    <row r="982" spans="3:4" ht="15.75" customHeight="1">
      <c r="C982" s="2"/>
      <c r="D982" s="2"/>
    </row>
    <row r="983" spans="3:4" ht="15.75" customHeight="1">
      <c r="C983" s="2"/>
      <c r="D983" s="2"/>
    </row>
    <row r="984" spans="3:4" ht="15.75" customHeight="1">
      <c r="C984" s="2"/>
      <c r="D984" s="2"/>
    </row>
    <row r="985" spans="3:4" ht="15.75" customHeight="1">
      <c r="C985" s="2"/>
      <c r="D985" s="2"/>
    </row>
    <row r="986" spans="3:4" ht="15.75" customHeight="1">
      <c r="C986" s="2"/>
      <c r="D986" s="2"/>
    </row>
    <row r="987" spans="3:4" ht="15.75" customHeight="1">
      <c r="C987" s="2"/>
      <c r="D987" s="2"/>
    </row>
    <row r="988" spans="3:4" ht="15.75" customHeight="1">
      <c r="C988" s="2"/>
      <c r="D988" s="2"/>
    </row>
    <row r="989" spans="3:4" ht="15.75" customHeight="1">
      <c r="C989" s="2"/>
      <c r="D989" s="2"/>
    </row>
    <row r="990" spans="3:4" ht="15.75" customHeight="1">
      <c r="C990" s="2"/>
      <c r="D990" s="2"/>
    </row>
    <row r="991" spans="3:4" ht="15.75" customHeight="1">
      <c r="C991" s="2"/>
      <c r="D991" s="2"/>
    </row>
    <row r="992" spans="3:4" ht="15.75" customHeight="1">
      <c r="C992" s="2"/>
      <c r="D992" s="2"/>
    </row>
    <row r="993" spans="3:4" ht="15.75" customHeight="1">
      <c r="C993" s="2"/>
      <c r="D993" s="2"/>
    </row>
    <row r="994" spans="3:4" ht="15.75" customHeight="1">
      <c r="C994" s="2"/>
      <c r="D994" s="2"/>
    </row>
    <row r="995" spans="3:4" ht="15.75" customHeight="1">
      <c r="C995" s="2"/>
      <c r="D995" s="2"/>
    </row>
    <row r="996" spans="3:4" ht="15.75" customHeight="1">
      <c r="C996" s="2"/>
      <c r="D996" s="2"/>
    </row>
    <row r="997" spans="3:4" ht="15.75" customHeight="1">
      <c r="C997" s="2"/>
      <c r="D997" s="2"/>
    </row>
    <row r="998" spans="3:4" ht="15.75" customHeight="1">
      <c r="C998" s="2"/>
      <c r="D998" s="2"/>
    </row>
    <row r="999" spans="3:4" ht="15.75" customHeight="1">
      <c r="C999" s="2"/>
      <c r="D999" s="2"/>
    </row>
    <row r="1000" spans="3:4" ht="15.75" customHeight="1">
      <c r="C1000" s="2"/>
      <c r="D1000" s="2"/>
    </row>
  </sheetData>
  <mergeCells count="1">
    <mergeCell ref="A1:C1"/>
  </mergeCells>
  <pageMargins left="0.7" right="0.7" top="0.75" bottom="0.75" header="0" footer="0"/>
  <pageSetup orientation="landscape"/>
  <headerFooter>
    <oddHeader>&amp;C&amp;P</oddHeader>
  </headerFooter>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Y1000"/>
  <sheetViews>
    <sheetView workbookViewId="0">
      <selection sqref="A1:C1"/>
    </sheetView>
  </sheetViews>
  <sheetFormatPr defaultColWidth="14.40625" defaultRowHeight="15" customHeight="1"/>
  <cols>
    <col min="1" max="1" width="5.54296875" customWidth="1"/>
    <col min="2" max="2" width="62.54296875" customWidth="1"/>
    <col min="3" max="3" width="15.26953125" customWidth="1"/>
    <col min="4" max="4" width="17.54296875" customWidth="1"/>
    <col min="5" max="5" width="14.86328125" customWidth="1"/>
    <col min="6" max="6" width="12.1328125" customWidth="1"/>
    <col min="7" max="25" width="8" customWidth="1"/>
  </cols>
  <sheetData>
    <row r="1" spans="1:25" ht="15.75" customHeight="1">
      <c r="A1" s="1159" t="s">
        <v>199</v>
      </c>
      <c r="B1" s="1160"/>
      <c r="C1" s="1160"/>
    </row>
    <row r="2" spans="1:25" ht="39" customHeight="1">
      <c r="A2" s="99"/>
      <c r="B2" s="100" t="s">
        <v>52</v>
      </c>
      <c r="C2" s="101" t="s">
        <v>200</v>
      </c>
      <c r="D2" s="116" t="s">
        <v>201</v>
      </c>
    </row>
    <row r="3" spans="1:25" ht="15.75" customHeight="1">
      <c r="A3" s="20">
        <v>1</v>
      </c>
      <c r="B3" s="20" t="s">
        <v>189</v>
      </c>
      <c r="C3" s="117">
        <f>EXECUTIVE!C194</f>
        <v>405146720</v>
      </c>
      <c r="D3" s="118">
        <f>EXECUTIVE!F194</f>
        <v>383730000</v>
      </c>
      <c r="E3" s="103"/>
      <c r="F3" s="103"/>
      <c r="G3" s="44"/>
      <c r="H3" s="44"/>
      <c r="I3" s="44"/>
      <c r="J3" s="44"/>
      <c r="K3" s="44"/>
      <c r="L3" s="44"/>
      <c r="M3" s="44"/>
      <c r="N3" s="44"/>
      <c r="O3" s="44"/>
      <c r="P3" s="44"/>
      <c r="Q3" s="44"/>
      <c r="R3" s="44"/>
      <c r="S3" s="44"/>
      <c r="T3" s="44"/>
      <c r="U3" s="44"/>
      <c r="V3" s="44"/>
      <c r="W3" s="44"/>
      <c r="X3" s="44"/>
      <c r="Y3" s="44"/>
    </row>
    <row r="4" spans="1:25" ht="15.75" customHeight="1">
      <c r="A4" s="36">
        <v>2</v>
      </c>
      <c r="B4" s="36" t="s">
        <v>190</v>
      </c>
      <c r="C4" s="119">
        <f>CPSB!C67</f>
        <v>7460000</v>
      </c>
      <c r="D4" s="118">
        <f>CPSB!F67</f>
        <v>16384950</v>
      </c>
      <c r="E4" s="108">
        <v>416206720</v>
      </c>
      <c r="F4" s="103"/>
    </row>
    <row r="5" spans="1:25" ht="15.75" customHeight="1">
      <c r="A5" s="36">
        <v>3</v>
      </c>
      <c r="B5" s="36" t="s">
        <v>191</v>
      </c>
      <c r="C5" s="119">
        <f>ADMINISTRATION!C148</f>
        <v>519087429</v>
      </c>
      <c r="D5" s="118">
        <f>ADMINISTRATION!F148</f>
        <v>515509683</v>
      </c>
      <c r="E5" s="108"/>
      <c r="F5" s="103"/>
    </row>
    <row r="6" spans="1:25" ht="15.75" customHeight="1">
      <c r="A6" s="36">
        <v>4</v>
      </c>
      <c r="B6" s="36" t="s">
        <v>95</v>
      </c>
      <c r="C6" s="119">
        <f>STAKEHOLDER!C111</f>
        <v>110353018</v>
      </c>
      <c r="D6" s="118">
        <f>STAKEHOLDER!F111</f>
        <v>53018462</v>
      </c>
      <c r="E6" s="108"/>
      <c r="F6" s="103"/>
    </row>
    <row r="7" spans="1:25" ht="15.75" customHeight="1">
      <c r="A7" s="36">
        <v>5</v>
      </c>
      <c r="B7" s="36" t="s">
        <v>192</v>
      </c>
      <c r="C7" s="119">
        <f>FINANCE!C220</f>
        <v>962189170</v>
      </c>
      <c r="D7" s="118">
        <f>FINANCE!F220</f>
        <v>961036160</v>
      </c>
      <c r="E7" s="108"/>
      <c r="F7" s="120"/>
    </row>
    <row r="8" spans="1:25" ht="15.75" customHeight="1">
      <c r="A8" s="36">
        <v>6</v>
      </c>
      <c r="B8" s="36" t="s">
        <v>97</v>
      </c>
      <c r="C8" s="119">
        <f>PLANNING!C166</f>
        <v>146482978</v>
      </c>
      <c r="D8" s="118">
        <f>PLANNING!F166</f>
        <v>118963840</v>
      </c>
      <c r="E8" s="108"/>
      <c r="F8" s="103"/>
    </row>
    <row r="9" spans="1:25" ht="15.75" customHeight="1">
      <c r="A9" s="36">
        <v>7</v>
      </c>
      <c r="B9" s="36" t="s">
        <v>98</v>
      </c>
      <c r="C9" s="119">
        <f>'LIVESTOCK &amp; VET'!C149</f>
        <v>134524568</v>
      </c>
      <c r="D9" s="118">
        <f>'LIVESTOCK &amp; VET'!F149</f>
        <v>111431065</v>
      </c>
      <c r="E9" s="108"/>
      <c r="F9" s="103"/>
    </row>
    <row r="10" spans="1:25" ht="15.75" customHeight="1">
      <c r="A10" s="36">
        <v>8</v>
      </c>
      <c r="B10" s="36" t="s">
        <v>193</v>
      </c>
      <c r="C10" s="119">
        <f>'AGRIC &amp; COOP'!C170</f>
        <v>202025432</v>
      </c>
      <c r="D10" s="118">
        <f>'AGRIC &amp; COOP'!F170</f>
        <v>179381929</v>
      </c>
      <c r="E10" s="108"/>
      <c r="F10" s="103"/>
    </row>
    <row r="11" spans="1:25" ht="15.75" customHeight="1">
      <c r="A11" s="36">
        <v>9</v>
      </c>
      <c r="B11" s="36" t="s">
        <v>100</v>
      </c>
      <c r="C11" s="119">
        <f>'WATER, ENERGY, ENVIRONMENT AND '!C102</f>
        <v>127495000</v>
      </c>
      <c r="D11" s="118">
        <f>'WATER, ENERGY, ENVIRONMENT AND '!F102</f>
        <v>120186382</v>
      </c>
      <c r="E11" s="108"/>
      <c r="F11" s="103"/>
    </row>
    <row r="12" spans="1:25" ht="15.75">
      <c r="A12" s="20">
        <v>10</v>
      </c>
      <c r="B12" s="20" t="s">
        <v>194</v>
      </c>
      <c r="C12" s="121">
        <f>'ENVIRONMENT '!C9</f>
        <v>22000000</v>
      </c>
      <c r="D12" s="118">
        <f>'ENVIRONMENT '!D9</f>
        <v>0</v>
      </c>
      <c r="E12" s="103"/>
      <c r="F12" s="103"/>
      <c r="G12" s="44"/>
      <c r="H12" s="44"/>
      <c r="I12" s="44"/>
      <c r="J12" s="44"/>
      <c r="K12" s="44"/>
      <c r="L12" s="44"/>
      <c r="M12" s="44"/>
      <c r="N12" s="44"/>
      <c r="O12" s="44"/>
      <c r="P12" s="44"/>
      <c r="Q12" s="44"/>
      <c r="R12" s="44"/>
      <c r="S12" s="44"/>
      <c r="T12" s="44"/>
      <c r="U12" s="44"/>
      <c r="V12" s="44"/>
      <c r="W12" s="44"/>
      <c r="X12" s="44"/>
      <c r="Y12" s="44"/>
    </row>
    <row r="13" spans="1:25" ht="15.75" customHeight="1">
      <c r="A13" s="36">
        <v>11</v>
      </c>
      <c r="B13" s="36" t="s">
        <v>80</v>
      </c>
      <c r="C13" s="119">
        <f>EDUCATION!C93</f>
        <v>1035000000</v>
      </c>
      <c r="D13" s="118">
        <f>EDUCATION!F93</f>
        <v>944859123</v>
      </c>
      <c r="E13" s="108"/>
      <c r="F13" s="103"/>
    </row>
    <row r="14" spans="1:25" ht="15.75" customHeight="1">
      <c r="A14" s="36">
        <v>12</v>
      </c>
      <c r="B14" s="36" t="s">
        <v>101</v>
      </c>
      <c r="C14" s="119">
        <f>MEDICAL!C100</f>
        <v>2981137498</v>
      </c>
      <c r="D14" s="118">
        <f>MEDICAL!F100</f>
        <v>3201262671</v>
      </c>
      <c r="E14" s="108"/>
      <c r="F14" s="103"/>
    </row>
    <row r="15" spans="1:25" ht="15.75" customHeight="1">
      <c r="A15" s="36">
        <v>13</v>
      </c>
      <c r="B15" s="36" t="s">
        <v>195</v>
      </c>
      <c r="C15" s="119">
        <f>'PUBLIC HEALTH'!C81</f>
        <v>24530000</v>
      </c>
      <c r="D15" s="118">
        <f>'PUBLIC HEALTH'!F81</f>
        <v>73646481</v>
      </c>
      <c r="E15" s="108"/>
      <c r="F15" s="103"/>
    </row>
    <row r="16" spans="1:25" ht="15.75" customHeight="1">
      <c r="A16" s="36">
        <v>14</v>
      </c>
      <c r="B16" s="36" t="s">
        <v>196</v>
      </c>
      <c r="C16" s="119">
        <f>LANDS!C113</f>
        <v>145700000</v>
      </c>
      <c r="D16" s="118">
        <f>LANDS!F113</f>
        <v>135700000</v>
      </c>
      <c r="E16" s="108"/>
      <c r="F16" s="103"/>
    </row>
    <row r="17" spans="1:25" ht="15.75" customHeight="1">
      <c r="A17" s="36">
        <v>15</v>
      </c>
      <c r="B17" s="36" t="s">
        <v>197</v>
      </c>
      <c r="C17" s="119">
        <f>ROADS!C83</f>
        <v>153750000</v>
      </c>
      <c r="D17" s="118">
        <f>ROADS!F83</f>
        <v>184700000</v>
      </c>
      <c r="E17" s="108"/>
      <c r="F17" s="103"/>
    </row>
    <row r="18" spans="1:25" ht="15.75" customHeight="1">
      <c r="A18" s="36">
        <v>16</v>
      </c>
      <c r="B18" s="36" t="s">
        <v>181</v>
      </c>
      <c r="C18" s="119">
        <f>'PUBLIC WORKS'!C81</f>
        <v>35250000</v>
      </c>
      <c r="D18" s="118">
        <f>'PUBLIC WORKS'!F81</f>
        <v>70300000</v>
      </c>
      <c r="E18" s="108"/>
      <c r="F18" s="103"/>
    </row>
    <row r="19" spans="1:25" ht="15.75" customHeight="1">
      <c r="A19" s="36">
        <v>17</v>
      </c>
      <c r="B19" s="36" t="s">
        <v>87</v>
      </c>
      <c r="C19" s="119">
        <f>TRADE!C237</f>
        <v>153012240</v>
      </c>
      <c r="D19" s="118">
        <f>TRADE!F237</f>
        <v>85673042</v>
      </c>
      <c r="E19" s="108"/>
      <c r="F19" s="103"/>
    </row>
    <row r="20" spans="1:25" ht="15.75" customHeight="1">
      <c r="A20" s="122">
        <v>18</v>
      </c>
      <c r="B20" s="122" t="s">
        <v>198</v>
      </c>
      <c r="C20" s="123">
        <f>CULTURE!C138</f>
        <v>130105000</v>
      </c>
      <c r="D20" s="124">
        <f>CULTURE!F138</f>
        <v>100852345</v>
      </c>
      <c r="E20" s="125"/>
      <c r="F20" s="126">
        <f>C20-E20</f>
        <v>130105000</v>
      </c>
      <c r="G20" s="127"/>
      <c r="H20" s="127"/>
      <c r="I20" s="127"/>
      <c r="J20" s="127"/>
      <c r="K20" s="127"/>
      <c r="L20" s="127"/>
      <c r="M20" s="127"/>
      <c r="N20" s="127"/>
      <c r="O20" s="127"/>
      <c r="P20" s="127"/>
      <c r="Q20" s="127"/>
      <c r="R20" s="127"/>
      <c r="S20" s="127"/>
      <c r="T20" s="127"/>
      <c r="U20" s="127"/>
      <c r="V20" s="127"/>
      <c r="W20" s="127"/>
      <c r="X20" s="127"/>
      <c r="Y20" s="127"/>
    </row>
    <row r="21" spans="1:25" ht="15.75" customHeight="1">
      <c r="A21" s="36">
        <v>19</v>
      </c>
      <c r="B21" s="36" t="s">
        <v>105</v>
      </c>
      <c r="C21" s="119">
        <f>'KISII MUNICIPALITY'!C102</f>
        <v>115000000</v>
      </c>
      <c r="D21" s="118">
        <f>'KISII MUNICIPALITY'!F102</f>
        <v>102957337</v>
      </c>
      <c r="E21" s="108"/>
      <c r="F21" s="103"/>
    </row>
    <row r="22" spans="1:25" ht="15.75" customHeight="1">
      <c r="A22" s="36">
        <v>20</v>
      </c>
      <c r="B22" s="36" t="s">
        <v>184</v>
      </c>
      <c r="C22" s="119">
        <f>'OGEMBO MUNICIPALITY '!C117</f>
        <v>14000000</v>
      </c>
      <c r="D22" s="118">
        <f>'OGEMBO MUNICIPALITY '!F117</f>
        <v>11785175</v>
      </c>
      <c r="E22" s="108"/>
      <c r="F22" s="103"/>
    </row>
    <row r="23" spans="1:25" ht="15.75" customHeight="1">
      <c r="A23" s="36">
        <v>21</v>
      </c>
      <c r="B23" s="36" t="s">
        <v>169</v>
      </c>
      <c r="C23" s="119">
        <f>' ASSEMBLY'!D213+' ASSEMBLY'!D215</f>
        <v>1232890743</v>
      </c>
      <c r="D23" s="109">
        <v>1153113000</v>
      </c>
      <c r="F23" s="7">
        <f>C24-F20</f>
        <v>8527034796</v>
      </c>
    </row>
    <row r="24" spans="1:25" ht="15.75" customHeight="1">
      <c r="A24" s="99"/>
      <c r="B24" s="99" t="s">
        <v>106</v>
      </c>
      <c r="C24" s="128">
        <f t="shared" ref="C24:D24" si="0">SUM(C3:C23)</f>
        <v>8657139796</v>
      </c>
      <c r="D24" s="128">
        <f t="shared" si="0"/>
        <v>8524491645</v>
      </c>
      <c r="E24" s="114"/>
      <c r="F24" s="114"/>
      <c r="G24" s="114"/>
      <c r="H24" s="114"/>
      <c r="I24" s="114"/>
      <c r="J24" s="114"/>
      <c r="K24" s="114"/>
      <c r="L24" s="114"/>
      <c r="M24" s="114"/>
      <c r="N24" s="114"/>
      <c r="O24" s="114"/>
      <c r="P24" s="114"/>
      <c r="Q24" s="114"/>
      <c r="R24" s="114"/>
      <c r="S24" s="114"/>
      <c r="T24" s="114"/>
      <c r="U24" s="114"/>
      <c r="V24" s="114"/>
      <c r="W24" s="114"/>
      <c r="X24" s="114"/>
      <c r="Y24" s="114"/>
    </row>
    <row r="25" spans="1:25" ht="21" customHeight="1">
      <c r="A25" s="115"/>
      <c r="B25" s="115"/>
      <c r="C25" s="7"/>
      <c r="E25" s="7" t="e">
        <f>E24+'SUMMARY Deve'!#REF!</f>
        <v>#REF!</v>
      </c>
    </row>
    <row r="26" spans="1:25" ht="21" customHeight="1">
      <c r="A26" s="115"/>
      <c r="B26" s="115"/>
    </row>
    <row r="27" spans="1:25" ht="14.25" customHeight="1"/>
    <row r="28" spans="1:25" ht="14.25" customHeight="1"/>
    <row r="29" spans="1:25" ht="14.25" customHeight="1"/>
    <row r="30" spans="1:25" ht="14.25" customHeight="1"/>
    <row r="31" spans="1:25" ht="14.25" customHeight="1"/>
    <row r="32" spans="1:25" ht="14.25" customHeight="1"/>
    <row r="33" ht="14.25" customHeight="1"/>
    <row r="34" ht="14.25" customHeight="1"/>
    <row r="35" ht="14.25" customHeight="1"/>
    <row r="36" ht="14.25" customHeight="1"/>
    <row r="37" ht="14.25" customHeight="1"/>
    <row r="38" ht="14.25" customHeight="1"/>
    <row r="39" ht="14.25" customHeight="1"/>
    <row r="40" ht="14.25" customHeight="1"/>
    <row r="41" ht="14.25" customHeight="1"/>
    <row r="42" ht="14.25" customHeight="1"/>
    <row r="43" ht="14.25" customHeight="1"/>
    <row r="44" ht="14.25" customHeight="1"/>
    <row r="45" ht="14.25" customHeight="1"/>
    <row r="46" ht="14.25" customHeight="1"/>
    <row r="47" ht="14.25" customHeight="1"/>
    <row r="48" ht="14.25" customHeight="1"/>
    <row r="49" ht="14.25" customHeight="1"/>
    <row r="50" ht="14.25" customHeight="1"/>
    <row r="51" ht="14.25" customHeight="1"/>
    <row r="52" ht="14.25" customHeight="1"/>
    <row r="53" ht="14.25" customHeight="1"/>
    <row r="54" ht="14.25" customHeight="1"/>
    <row r="55" ht="14.25" customHeight="1"/>
    <row r="56" ht="14.25" customHeight="1"/>
    <row r="57" ht="14.25" customHeight="1"/>
    <row r="58" ht="14.25" customHeight="1"/>
    <row r="59" ht="14.25" customHeight="1"/>
    <row r="60" ht="14.25" customHeight="1"/>
    <row r="61" ht="14.25" customHeight="1"/>
    <row r="62" ht="14.25" customHeight="1"/>
    <row r="63" ht="14.25" customHeight="1"/>
    <row r="64" ht="14.25" customHeight="1"/>
    <row r="65" ht="14.25" customHeight="1"/>
    <row r="66" ht="14.25" customHeight="1"/>
    <row r="67" ht="14.25" customHeight="1"/>
    <row r="68" ht="14.25" customHeight="1"/>
    <row r="69" ht="14.25" customHeight="1"/>
    <row r="70" ht="14.25" customHeight="1"/>
    <row r="71" ht="14.25" customHeight="1"/>
    <row r="72" ht="14.25" customHeight="1"/>
    <row r="73" ht="14.25" customHeight="1"/>
    <row r="74" ht="14.25" customHeight="1"/>
    <row r="75" ht="14.25" customHeight="1"/>
    <row r="76" ht="14.25" customHeight="1"/>
    <row r="77" ht="14.25" customHeight="1"/>
    <row r="78" ht="14.25" customHeight="1"/>
    <row r="79" ht="14.25" customHeight="1"/>
    <row r="80" ht="14.25" customHeight="1"/>
    <row r="81" ht="14.25" customHeight="1"/>
    <row r="82" ht="14.25" customHeight="1"/>
    <row r="83" ht="14.25" customHeight="1"/>
    <row r="84" ht="14.25" customHeight="1"/>
    <row r="85" ht="14.25" customHeight="1"/>
    <row r="86" ht="14.25" customHeight="1"/>
    <row r="87" ht="14.25" customHeight="1"/>
    <row r="88" ht="14.25" customHeight="1"/>
    <row r="89" ht="14.25" customHeight="1"/>
    <row r="90" ht="14.25" customHeight="1"/>
    <row r="91" ht="14.25" customHeight="1"/>
    <row r="92" ht="14.25" customHeight="1"/>
    <row r="93" ht="14.25" customHeight="1"/>
    <row r="94" ht="14.25" customHeight="1"/>
    <row r="95" ht="14.25" customHeight="1"/>
    <row r="96" ht="14.25" customHeight="1"/>
    <row r="97" ht="14.25" customHeight="1"/>
    <row r="98" ht="14.25" customHeight="1"/>
    <row r="99" ht="14.25" customHeight="1"/>
    <row r="100" ht="14.25" customHeight="1"/>
    <row r="101" ht="14.25" customHeight="1"/>
    <row r="102" ht="14.25" customHeight="1"/>
    <row r="103" ht="14.25" customHeight="1"/>
    <row r="104" ht="14.25" customHeight="1"/>
    <row r="105" ht="14.25" customHeight="1"/>
    <row r="106" ht="14.25" customHeight="1"/>
    <row r="107" ht="14.25" customHeight="1"/>
    <row r="108" ht="14.25" customHeight="1"/>
    <row r="109" ht="14.25" customHeight="1"/>
    <row r="110" ht="14.25" customHeight="1"/>
    <row r="111" ht="14.25" customHeight="1"/>
    <row r="112" ht="14.25" customHeight="1"/>
    <row r="113" ht="14.25" customHeight="1"/>
    <row r="114" ht="14.25" customHeight="1"/>
    <row r="115" ht="14.25" customHeight="1"/>
    <row r="116" ht="14.25" customHeight="1"/>
    <row r="117" ht="14.25" customHeight="1"/>
    <row r="118" ht="14.25" customHeight="1"/>
    <row r="119" ht="14.25" customHeight="1"/>
    <row r="120" ht="14.25" customHeight="1"/>
    <row r="121" ht="14.25" customHeight="1"/>
    <row r="122" ht="14.25" customHeight="1"/>
    <row r="123" ht="14.25" customHeight="1"/>
    <row r="124" ht="14.25" customHeight="1"/>
    <row r="125" ht="14.25" customHeight="1"/>
    <row r="126" ht="14.25" customHeight="1"/>
    <row r="127" ht="14.25" customHeight="1"/>
    <row r="128" ht="14.25" customHeight="1"/>
    <row r="129" ht="14.25" customHeight="1"/>
    <row r="130" ht="14.25" customHeight="1"/>
    <row r="131" ht="14.25" customHeight="1"/>
    <row r="132" ht="14.25" customHeight="1"/>
    <row r="133" ht="14.25" customHeight="1"/>
    <row r="134" ht="14.25" customHeight="1"/>
    <row r="135" ht="14.25" customHeight="1"/>
    <row r="136" ht="14.25" customHeight="1"/>
    <row r="137" ht="14.25" customHeight="1"/>
    <row r="138" ht="14.25" customHeight="1"/>
    <row r="139" ht="14.25" customHeight="1"/>
    <row r="140" ht="14.25" customHeight="1"/>
    <row r="141" ht="14.25" customHeight="1"/>
    <row r="142" ht="14.25" customHeight="1"/>
    <row r="143" ht="14.25" customHeight="1"/>
    <row r="144" ht="14.25" customHeight="1"/>
    <row r="145" ht="14.25" customHeight="1"/>
    <row r="146" ht="14.25" customHeight="1"/>
    <row r="147" ht="14.25" customHeight="1"/>
    <row r="148" ht="14.25" customHeight="1"/>
    <row r="149" ht="14.25" customHeight="1"/>
    <row r="150" ht="14.25" customHeight="1"/>
    <row r="151" ht="14.25" customHeight="1"/>
    <row r="152" ht="14.25" customHeight="1"/>
    <row r="153" ht="14.25" customHeight="1"/>
    <row r="154" ht="14.25" customHeight="1"/>
    <row r="155" ht="14.25" customHeight="1"/>
    <row r="156" ht="14.25" customHeight="1"/>
    <row r="157" ht="14.25" customHeight="1"/>
    <row r="158" ht="14.25" customHeight="1"/>
    <row r="159" ht="14.25" customHeight="1"/>
    <row r="160" ht="14.25" customHeight="1"/>
    <row r="161" ht="14.25" customHeight="1"/>
    <row r="162" ht="14.25" customHeight="1"/>
    <row r="163" ht="14.25" customHeight="1"/>
    <row r="164" ht="14.25" customHeight="1"/>
    <row r="165" ht="14.25" customHeight="1"/>
    <row r="166" ht="14.25" customHeight="1"/>
    <row r="167" ht="14.25" customHeight="1"/>
    <row r="168" ht="14.25" customHeight="1"/>
    <row r="169" ht="14.25" customHeight="1"/>
    <row r="170" ht="14.25" customHeight="1"/>
    <row r="171" ht="14.25" customHeight="1"/>
    <row r="172" ht="14.25" customHeight="1"/>
    <row r="173" ht="14.25" customHeight="1"/>
    <row r="174" ht="14.25" customHeight="1"/>
    <row r="175" ht="14.25" customHeight="1"/>
    <row r="176" ht="14.25" customHeight="1"/>
    <row r="177" ht="14.25" customHeight="1"/>
    <row r="178" ht="14.25" customHeight="1"/>
    <row r="179" ht="14.25" customHeight="1"/>
    <row r="180" ht="14.25" customHeight="1"/>
    <row r="181" ht="14.25" customHeight="1"/>
    <row r="182" ht="14.25" customHeight="1"/>
    <row r="183" ht="14.25" customHeight="1"/>
    <row r="184" ht="14.25" customHeight="1"/>
    <row r="185" ht="14.25" customHeight="1"/>
    <row r="186" ht="14.25" customHeight="1"/>
    <row r="187" ht="14.25" customHeight="1"/>
    <row r="188" ht="14.25" customHeight="1"/>
    <row r="189" ht="14.25" customHeight="1"/>
    <row r="190" ht="14.25" customHeight="1"/>
    <row r="191" ht="14.25" customHeight="1"/>
    <row r="192" ht="14.25" customHeight="1"/>
    <row r="193" ht="14.25" customHeight="1"/>
    <row r="194" ht="14.25" customHeight="1"/>
    <row r="195" ht="14.25" customHeight="1"/>
    <row r="196" ht="14.25" customHeight="1"/>
    <row r="197" ht="14.25" customHeight="1"/>
    <row r="198" ht="14.25" customHeight="1"/>
    <row r="199" ht="14.25" customHeight="1"/>
    <row r="200" ht="14.25" customHeight="1"/>
    <row r="201" ht="14.25" customHeight="1"/>
    <row r="202" ht="14.25" customHeight="1"/>
    <row r="203" ht="14.25" customHeight="1"/>
    <row r="204" ht="14.25" customHeight="1"/>
    <row r="205" ht="14.25" customHeight="1"/>
    <row r="206" ht="14.25" customHeight="1"/>
    <row r="207" ht="14.25" customHeight="1"/>
    <row r="208" ht="14.25" customHeight="1"/>
    <row r="209" ht="14.25" customHeight="1"/>
    <row r="210" ht="14.25" customHeight="1"/>
    <row r="211" ht="14.25" customHeight="1"/>
    <row r="212" ht="14.25" customHeight="1"/>
    <row r="213" ht="14.25" customHeight="1"/>
    <row r="214" ht="14.25" customHeight="1"/>
    <row r="215" ht="14.25" customHeight="1"/>
    <row r="216" ht="14.25" customHeight="1"/>
    <row r="217" ht="14.25" customHeight="1"/>
    <row r="218" ht="14.25" customHeight="1"/>
    <row r="219" ht="14.25" customHeight="1"/>
    <row r="220" ht="14.25" customHeight="1"/>
    <row r="221" ht="14.25" customHeight="1"/>
    <row r="222" ht="14.25" customHeight="1"/>
    <row r="223" ht="14.25" customHeight="1"/>
    <row r="224" ht="14.25" customHeight="1"/>
    <row r="225" ht="14.2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mergeCells count="1">
    <mergeCell ref="A1:C1"/>
  </mergeCells>
  <pageMargins left="0.7" right="0.7" top="0.75" bottom="0.75" header="0" footer="0"/>
  <pageSetup orientation="landscape"/>
  <headerFooter>
    <oddHeader>&amp;C&amp;P</oddHeader>
  </headerFooter>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tabColor rgb="FF003366"/>
  </sheetPr>
  <dimension ref="A1:Z1771"/>
  <sheetViews>
    <sheetView showGridLines="0" view="pageBreakPreview" topLeftCell="A1747" zoomScale="60" zoomScaleNormal="70" workbookViewId="0">
      <selection activeCell="G1770" sqref="G1770"/>
    </sheetView>
  </sheetViews>
  <sheetFormatPr defaultColWidth="14.40625" defaultRowHeight="15" customHeight="1"/>
  <cols>
    <col min="1" max="1" width="12.26953125" customWidth="1"/>
    <col min="2" max="2" width="90.6796875" customWidth="1"/>
    <col min="3" max="3" width="29.26953125" customWidth="1"/>
    <col min="4" max="5" width="23.26953125" hidden="1" customWidth="1"/>
    <col min="6" max="6" width="23.26953125" customWidth="1"/>
    <col min="7" max="7" width="23.26953125" style="1113" customWidth="1"/>
    <col min="8" max="9" width="18.54296875" style="1032" customWidth="1"/>
    <col min="10" max="26" width="8" style="1032" customWidth="1"/>
  </cols>
  <sheetData>
    <row r="1" spans="1:26" ht="19.5" customHeight="1">
      <c r="A1" s="129"/>
      <c r="B1" s="130" t="s">
        <v>49</v>
      </c>
      <c r="C1" s="131"/>
      <c r="D1" s="131"/>
      <c r="E1" s="131"/>
      <c r="F1" s="131"/>
      <c r="G1" s="1048"/>
      <c r="H1" s="1033"/>
      <c r="I1" s="1033"/>
      <c r="J1" s="1033"/>
      <c r="K1" s="1033"/>
      <c r="L1" s="1033"/>
      <c r="M1" s="1033"/>
      <c r="N1" s="1033"/>
      <c r="O1" s="1033"/>
      <c r="P1" s="1033"/>
      <c r="Q1" s="1033"/>
      <c r="R1" s="1033"/>
      <c r="S1" s="1033"/>
      <c r="T1" s="1033"/>
      <c r="U1" s="1033"/>
      <c r="V1" s="1033"/>
      <c r="W1" s="1033"/>
      <c r="X1" s="1033"/>
      <c r="Y1" s="1033"/>
      <c r="Z1" s="1033"/>
    </row>
    <row r="2" spans="1:26" ht="39.75" customHeight="1">
      <c r="A2" s="129"/>
      <c r="B2" s="130" t="s">
        <v>202</v>
      </c>
      <c r="C2" s="131"/>
      <c r="D2" s="131"/>
      <c r="E2" s="131"/>
      <c r="F2" s="131"/>
      <c r="G2" s="1048"/>
      <c r="H2" s="1033"/>
      <c r="I2" s="1033"/>
      <c r="J2" s="1033"/>
      <c r="K2" s="1033"/>
      <c r="L2" s="1033"/>
      <c r="M2" s="1033"/>
      <c r="N2" s="1033"/>
      <c r="O2" s="1033"/>
      <c r="P2" s="1033"/>
      <c r="Q2" s="1033"/>
      <c r="R2" s="1033"/>
      <c r="S2" s="1033"/>
      <c r="T2" s="1033"/>
      <c r="U2" s="1033"/>
      <c r="V2" s="1033"/>
      <c r="W2" s="1033"/>
      <c r="X2" s="1033"/>
      <c r="Y2" s="1033"/>
      <c r="Z2" s="1033"/>
    </row>
    <row r="3" spans="1:26" ht="60" customHeight="1">
      <c r="A3" s="133"/>
      <c r="B3" s="134" t="s">
        <v>49</v>
      </c>
      <c r="C3" s="135" t="s">
        <v>203</v>
      </c>
      <c r="D3" s="136" t="s">
        <v>204</v>
      </c>
      <c r="E3" s="136" t="s">
        <v>205</v>
      </c>
      <c r="F3" s="136" t="s">
        <v>166</v>
      </c>
      <c r="G3" s="1049" t="s">
        <v>201</v>
      </c>
      <c r="H3" s="1033"/>
      <c r="I3" s="1033"/>
      <c r="J3" s="1033"/>
      <c r="K3" s="1033"/>
      <c r="L3" s="1033"/>
      <c r="M3" s="1033"/>
      <c r="N3" s="1033"/>
      <c r="O3" s="1033"/>
      <c r="P3" s="1033"/>
      <c r="Q3" s="1033"/>
      <c r="R3" s="1033"/>
      <c r="S3" s="1033"/>
      <c r="T3" s="1033"/>
      <c r="U3" s="1033"/>
      <c r="V3" s="1033"/>
      <c r="W3" s="1033"/>
      <c r="X3" s="1033"/>
      <c r="Y3" s="1033"/>
      <c r="Z3" s="1033"/>
    </row>
    <row r="4" spans="1:26" ht="15.75" customHeight="1">
      <c r="A4" s="137"/>
      <c r="B4" s="138" t="s">
        <v>71</v>
      </c>
      <c r="C4" s="139"/>
      <c r="D4" s="140"/>
      <c r="E4" s="140"/>
      <c r="F4" s="140"/>
      <c r="G4" s="1050"/>
      <c r="H4" s="1033"/>
      <c r="I4" s="1033"/>
      <c r="J4" s="1033"/>
      <c r="K4" s="1033"/>
      <c r="L4" s="1033"/>
      <c r="M4" s="1033"/>
      <c r="N4" s="1033"/>
      <c r="O4" s="1033"/>
      <c r="P4" s="1033"/>
      <c r="Q4" s="1033"/>
      <c r="R4" s="1033"/>
      <c r="S4" s="1033"/>
      <c r="T4" s="1033"/>
      <c r="U4" s="1033"/>
      <c r="V4" s="1033"/>
      <c r="W4" s="1033"/>
      <c r="X4" s="1033"/>
      <c r="Y4" s="1033"/>
      <c r="Z4" s="1033"/>
    </row>
    <row r="5" spans="1:26" ht="15.75" customHeight="1">
      <c r="A5" s="141">
        <v>3110201</v>
      </c>
      <c r="B5" s="76" t="s">
        <v>206</v>
      </c>
      <c r="C5" s="142" t="s">
        <v>27</v>
      </c>
      <c r="D5" s="21">
        <v>20000000</v>
      </c>
      <c r="E5" s="21">
        <v>10000000</v>
      </c>
      <c r="F5" s="21">
        <f t="shared" ref="F5:F7" si="0">SUM(D5:E5)</f>
        <v>30000000</v>
      </c>
      <c r="G5" s="1051">
        <v>32000000</v>
      </c>
      <c r="H5" s="1033"/>
      <c r="I5" s="1033"/>
      <c r="J5" s="1033"/>
      <c r="K5" s="1033"/>
      <c r="L5" s="1033"/>
      <c r="M5" s="1033"/>
      <c r="N5" s="1033"/>
      <c r="O5" s="1033"/>
      <c r="P5" s="1033"/>
      <c r="Q5" s="1033"/>
      <c r="R5" s="1033"/>
      <c r="S5" s="1033"/>
      <c r="T5" s="1033"/>
      <c r="U5" s="1033"/>
      <c r="V5" s="1033"/>
      <c r="W5" s="1033"/>
      <c r="X5" s="1033"/>
      <c r="Y5" s="1033"/>
      <c r="Z5" s="1033"/>
    </row>
    <row r="6" spans="1:26" ht="15.75" customHeight="1">
      <c r="A6" s="141">
        <v>3110202</v>
      </c>
      <c r="B6" s="76" t="s">
        <v>207</v>
      </c>
      <c r="C6" s="142"/>
      <c r="D6" s="21">
        <v>100000000</v>
      </c>
      <c r="E6" s="21"/>
      <c r="F6" s="21">
        <f t="shared" si="0"/>
        <v>100000000</v>
      </c>
      <c r="G6" s="1051">
        <v>168000000</v>
      </c>
      <c r="H6" s="1033"/>
      <c r="I6" s="1033"/>
      <c r="J6" s="1033"/>
      <c r="K6" s="1033"/>
      <c r="L6" s="1033"/>
      <c r="M6" s="1033"/>
      <c r="N6" s="1033"/>
      <c r="O6" s="1033"/>
      <c r="P6" s="1033"/>
      <c r="Q6" s="1033"/>
      <c r="R6" s="1033"/>
      <c r="S6" s="1033"/>
      <c r="T6" s="1033"/>
      <c r="U6" s="1033"/>
      <c r="V6" s="1033"/>
      <c r="W6" s="1033"/>
      <c r="X6" s="1033"/>
      <c r="Y6" s="1033"/>
      <c r="Z6" s="1033"/>
    </row>
    <row r="7" spans="1:26" ht="15.75" customHeight="1">
      <c r="A7" s="141"/>
      <c r="B7" s="76" t="s">
        <v>208</v>
      </c>
      <c r="C7" s="142"/>
      <c r="D7" s="21">
        <v>10000000</v>
      </c>
      <c r="E7" s="21"/>
      <c r="F7" s="21">
        <f t="shared" si="0"/>
        <v>10000000</v>
      </c>
      <c r="G7" s="1051"/>
      <c r="H7" s="1033"/>
      <c r="I7" s="1033"/>
      <c r="J7" s="1033"/>
      <c r="K7" s="1033"/>
      <c r="L7" s="1033"/>
      <c r="M7" s="1033"/>
      <c r="N7" s="1033"/>
      <c r="O7" s="1033"/>
      <c r="P7" s="1033"/>
      <c r="Q7" s="1033"/>
      <c r="R7" s="1033"/>
      <c r="S7" s="1033"/>
      <c r="T7" s="1033"/>
      <c r="U7" s="1033"/>
      <c r="V7" s="1033"/>
      <c r="W7" s="1033"/>
      <c r="X7" s="1033"/>
      <c r="Y7" s="1033"/>
      <c r="Z7" s="1033"/>
    </row>
    <row r="8" spans="1:26" ht="15.75" customHeight="1">
      <c r="A8" s="137"/>
      <c r="B8" s="16" t="s">
        <v>209</v>
      </c>
      <c r="C8" s="143"/>
      <c r="D8" s="144">
        <f t="shared" ref="D8:G8" si="1">SUM(D5:D7)</f>
        <v>130000000</v>
      </c>
      <c r="E8" s="144">
        <f t="shared" si="1"/>
        <v>10000000</v>
      </c>
      <c r="F8" s="144">
        <f t="shared" si="1"/>
        <v>140000000</v>
      </c>
      <c r="G8" s="1052">
        <f t="shared" si="1"/>
        <v>200000000</v>
      </c>
      <c r="H8" s="1033"/>
      <c r="I8" s="1033"/>
      <c r="J8" s="1033"/>
      <c r="K8" s="1033"/>
      <c r="L8" s="1033"/>
      <c r="M8" s="1033"/>
      <c r="N8" s="1033"/>
      <c r="O8" s="1033"/>
      <c r="P8" s="1033"/>
      <c r="Q8" s="1033"/>
      <c r="R8" s="1033"/>
      <c r="S8" s="1033"/>
      <c r="T8" s="1033"/>
      <c r="U8" s="1033"/>
      <c r="V8" s="1033"/>
      <c r="W8" s="1033"/>
      <c r="X8" s="1033"/>
      <c r="Y8" s="1033"/>
      <c r="Z8" s="1033"/>
    </row>
    <row r="9" spans="1:26" ht="15.75" customHeight="1">
      <c r="A9" s="141"/>
      <c r="B9" s="145" t="s">
        <v>210</v>
      </c>
      <c r="C9" s="146"/>
      <c r="D9" s="147"/>
      <c r="E9" s="147"/>
      <c r="F9" s="147"/>
      <c r="G9" s="1053"/>
      <c r="H9" s="1033"/>
      <c r="I9" s="1033"/>
      <c r="J9" s="1033"/>
      <c r="K9" s="1033"/>
      <c r="L9" s="1033"/>
      <c r="M9" s="1033"/>
      <c r="N9" s="1033"/>
      <c r="O9" s="1033"/>
      <c r="P9" s="1033"/>
      <c r="Q9" s="1033"/>
      <c r="R9" s="1033"/>
      <c r="S9" s="1033"/>
      <c r="T9" s="1033"/>
      <c r="U9" s="1033"/>
      <c r="V9" s="1033"/>
      <c r="W9" s="1033"/>
      <c r="X9" s="1033"/>
      <c r="Y9" s="1033"/>
      <c r="Z9" s="1033"/>
    </row>
    <row r="10" spans="1:26" ht="15.75" customHeight="1">
      <c r="A10" s="148"/>
      <c r="B10" s="149" t="s">
        <v>211</v>
      </c>
      <c r="C10" s="150"/>
      <c r="D10" s="151"/>
      <c r="E10" s="151"/>
      <c r="F10" s="151"/>
      <c r="G10" s="1054"/>
      <c r="H10" s="1033"/>
      <c r="I10" s="1033"/>
      <c r="J10" s="1033"/>
      <c r="K10" s="1033"/>
      <c r="L10" s="1033"/>
      <c r="M10" s="1033"/>
      <c r="N10" s="1033"/>
      <c r="O10" s="1033"/>
      <c r="P10" s="1033"/>
      <c r="Q10" s="1033"/>
      <c r="R10" s="1033"/>
      <c r="S10" s="1033"/>
      <c r="T10" s="1033"/>
      <c r="U10" s="1033"/>
      <c r="V10" s="1033"/>
      <c r="W10" s="1033"/>
      <c r="X10" s="1033"/>
      <c r="Y10" s="1033"/>
      <c r="Z10" s="1033"/>
    </row>
    <row r="11" spans="1:26" ht="15.75" customHeight="1">
      <c r="A11" s="152">
        <v>3110200</v>
      </c>
      <c r="B11" s="153" t="s">
        <v>212</v>
      </c>
      <c r="C11" s="100"/>
      <c r="D11" s="154"/>
      <c r="E11" s="154"/>
      <c r="F11" s="21"/>
      <c r="G11" s="1051"/>
      <c r="H11" s="1034"/>
      <c r="I11" s="1034"/>
      <c r="J11" s="1034"/>
      <c r="K11" s="1034"/>
      <c r="L11" s="1034"/>
      <c r="M11" s="1034"/>
      <c r="N11" s="1034"/>
      <c r="O11" s="1034"/>
      <c r="P11" s="1034"/>
      <c r="Q11" s="1034"/>
      <c r="R11" s="1034"/>
      <c r="S11" s="1034"/>
      <c r="T11" s="1034"/>
      <c r="U11" s="1034"/>
      <c r="V11" s="1034"/>
      <c r="W11" s="1034"/>
      <c r="X11" s="1034"/>
      <c r="Y11" s="1034"/>
      <c r="Z11" s="1034"/>
    </row>
    <row r="12" spans="1:26" ht="15.75" customHeight="1">
      <c r="A12" s="141">
        <v>3110202</v>
      </c>
      <c r="B12" s="76" t="s">
        <v>213</v>
      </c>
      <c r="C12" s="155" t="s">
        <v>224</v>
      </c>
      <c r="D12" s="142">
        <v>1000000</v>
      </c>
      <c r="E12" s="142"/>
      <c r="F12" s="21">
        <f t="shared" ref="F12:F19" si="2">SUM(D12:E12)</f>
        <v>1000000</v>
      </c>
      <c r="G12" s="1051">
        <v>1000000</v>
      </c>
      <c r="H12" s="1034"/>
      <c r="I12" s="1034"/>
      <c r="J12" s="1034"/>
      <c r="K12" s="1034"/>
      <c r="L12" s="1034"/>
      <c r="M12" s="1034"/>
      <c r="N12" s="1034"/>
      <c r="O12" s="1034"/>
      <c r="P12" s="1034"/>
      <c r="Q12" s="1034"/>
      <c r="R12" s="1034"/>
      <c r="S12" s="1034"/>
      <c r="T12" s="1034"/>
      <c r="U12" s="1034"/>
      <c r="V12" s="1034"/>
      <c r="W12" s="1034"/>
      <c r="X12" s="1034"/>
      <c r="Y12" s="1034"/>
      <c r="Z12" s="1034"/>
    </row>
    <row r="13" spans="1:26" ht="15.75" customHeight="1">
      <c r="A13" s="141">
        <v>3110202</v>
      </c>
      <c r="B13" s="76" t="s">
        <v>213</v>
      </c>
      <c r="C13" s="155" t="s">
        <v>227</v>
      </c>
      <c r="D13" s="142">
        <v>2819120</v>
      </c>
      <c r="E13" s="142"/>
      <c r="F13" s="21">
        <f t="shared" si="2"/>
        <v>2819120</v>
      </c>
      <c r="G13" s="1051">
        <v>2819120</v>
      </c>
      <c r="H13" s="1034"/>
      <c r="I13" s="1034"/>
      <c r="J13" s="1034"/>
      <c r="K13" s="1034"/>
      <c r="L13" s="1034"/>
      <c r="M13" s="1034"/>
      <c r="N13" s="1034"/>
      <c r="O13" s="1034"/>
      <c r="P13" s="1034"/>
      <c r="Q13" s="1034"/>
      <c r="R13" s="1034"/>
      <c r="S13" s="1034"/>
      <c r="T13" s="1034"/>
      <c r="U13" s="1034"/>
      <c r="V13" s="1034"/>
      <c r="W13" s="1034"/>
      <c r="X13" s="1034"/>
      <c r="Y13" s="1034"/>
      <c r="Z13" s="1034"/>
    </row>
    <row r="14" spans="1:26" ht="15.75" customHeight="1">
      <c r="A14" s="141">
        <v>3110202</v>
      </c>
      <c r="B14" s="76" t="s">
        <v>213</v>
      </c>
      <c r="C14" s="155" t="s">
        <v>228</v>
      </c>
      <c r="D14" s="142">
        <v>800000</v>
      </c>
      <c r="E14" s="142"/>
      <c r="F14" s="21">
        <f t="shared" si="2"/>
        <v>800000</v>
      </c>
      <c r="G14" s="1051">
        <v>800000</v>
      </c>
      <c r="H14" s="1034"/>
      <c r="I14" s="1034"/>
      <c r="J14" s="1034"/>
      <c r="K14" s="1034"/>
      <c r="L14" s="1034"/>
      <c r="M14" s="1034"/>
      <c r="N14" s="1034"/>
      <c r="O14" s="1034"/>
      <c r="P14" s="1034"/>
      <c r="Q14" s="1034"/>
      <c r="R14" s="1034"/>
      <c r="S14" s="1034"/>
      <c r="T14" s="1034"/>
      <c r="U14" s="1034"/>
      <c r="V14" s="1034"/>
      <c r="W14" s="1034"/>
      <c r="X14" s="1034"/>
      <c r="Y14" s="1034"/>
      <c r="Z14" s="1034"/>
    </row>
    <row r="15" spans="1:26" ht="15.75" customHeight="1">
      <c r="A15" s="141">
        <v>3110202</v>
      </c>
      <c r="B15" s="76" t="s">
        <v>213</v>
      </c>
      <c r="C15" s="155" t="s">
        <v>231</v>
      </c>
      <c r="D15" s="142">
        <v>3435170</v>
      </c>
      <c r="E15" s="142">
        <v>3432250</v>
      </c>
      <c r="F15" s="21">
        <f t="shared" si="2"/>
        <v>6867420</v>
      </c>
      <c r="G15" s="1051">
        <v>6867420</v>
      </c>
      <c r="H15" s="1034"/>
      <c r="I15" s="1035"/>
      <c r="J15" s="1034"/>
      <c r="K15" s="1034"/>
      <c r="L15" s="1034"/>
      <c r="M15" s="1034"/>
      <c r="N15" s="1034"/>
      <c r="O15" s="1034"/>
      <c r="P15" s="1034"/>
      <c r="Q15" s="1034"/>
      <c r="R15" s="1034"/>
      <c r="S15" s="1034"/>
      <c r="T15" s="1034"/>
      <c r="U15" s="1034"/>
      <c r="V15" s="1034"/>
      <c r="W15" s="1034"/>
      <c r="X15" s="1034"/>
      <c r="Y15" s="1034"/>
      <c r="Z15" s="1034"/>
    </row>
    <row r="16" spans="1:26" ht="15.75" customHeight="1">
      <c r="A16" s="141">
        <v>3110202</v>
      </c>
      <c r="B16" s="76" t="s">
        <v>213</v>
      </c>
      <c r="C16" s="155" t="s">
        <v>237</v>
      </c>
      <c r="D16" s="142">
        <v>2000000</v>
      </c>
      <c r="E16" s="142"/>
      <c r="F16" s="21">
        <f t="shared" si="2"/>
        <v>2000000</v>
      </c>
      <c r="G16" s="1051">
        <v>1000000</v>
      </c>
      <c r="H16" s="1034"/>
      <c r="I16" s="1034"/>
      <c r="J16" s="1034"/>
      <c r="K16" s="1034"/>
      <c r="L16" s="1034"/>
      <c r="M16" s="1034"/>
      <c r="N16" s="1034"/>
      <c r="O16" s="1034"/>
      <c r="P16" s="1034"/>
      <c r="Q16" s="1034"/>
      <c r="R16" s="1034"/>
      <c r="S16" s="1034"/>
      <c r="T16" s="1034"/>
      <c r="U16" s="1034"/>
      <c r="V16" s="1034"/>
      <c r="W16" s="1034"/>
      <c r="X16" s="1034"/>
      <c r="Y16" s="1034"/>
      <c r="Z16" s="1034"/>
    </row>
    <row r="17" spans="1:26" ht="15.75" customHeight="1">
      <c r="A17" s="141">
        <v>3110202</v>
      </c>
      <c r="B17" s="76" t="s">
        <v>240</v>
      </c>
      <c r="C17" s="155" t="s">
        <v>241</v>
      </c>
      <c r="D17" s="142">
        <v>3059270</v>
      </c>
      <c r="E17" s="142"/>
      <c r="F17" s="21">
        <f t="shared" si="2"/>
        <v>3059270</v>
      </c>
      <c r="G17" s="1051">
        <v>3059270</v>
      </c>
      <c r="H17" s="1034"/>
      <c r="I17" s="1034"/>
      <c r="J17" s="1034"/>
      <c r="K17" s="1034"/>
      <c r="L17" s="1034"/>
      <c r="M17" s="1034"/>
      <c r="N17" s="1034"/>
      <c r="O17" s="1034"/>
      <c r="P17" s="1034"/>
      <c r="Q17" s="1034"/>
      <c r="R17" s="1034"/>
      <c r="S17" s="1034"/>
      <c r="T17" s="1034"/>
      <c r="U17" s="1034"/>
      <c r="V17" s="1034"/>
      <c r="W17" s="1034"/>
      <c r="X17" s="1034"/>
      <c r="Y17" s="1034"/>
      <c r="Z17" s="1034"/>
    </row>
    <row r="18" spans="1:26" ht="15.75" customHeight="1">
      <c r="A18" s="141">
        <v>3110202</v>
      </c>
      <c r="B18" s="76" t="s">
        <v>213</v>
      </c>
      <c r="C18" s="155" t="s">
        <v>246</v>
      </c>
      <c r="D18" s="142">
        <v>1000000</v>
      </c>
      <c r="E18" s="142"/>
      <c r="F18" s="21">
        <f t="shared" si="2"/>
        <v>1000000</v>
      </c>
      <c r="G18" s="1051">
        <v>1000000</v>
      </c>
      <c r="H18" s="1034"/>
      <c r="I18" s="1034"/>
      <c r="J18" s="1034"/>
      <c r="K18" s="1034"/>
      <c r="L18" s="1034"/>
      <c r="M18" s="1034"/>
      <c r="N18" s="1034"/>
      <c r="O18" s="1034"/>
      <c r="P18" s="1034"/>
      <c r="Q18" s="1034"/>
      <c r="R18" s="1034"/>
      <c r="S18" s="1034"/>
      <c r="T18" s="1034"/>
      <c r="U18" s="1034"/>
      <c r="V18" s="1034"/>
      <c r="W18" s="1034"/>
      <c r="X18" s="1034"/>
      <c r="Y18" s="1034"/>
      <c r="Z18" s="1034"/>
    </row>
    <row r="19" spans="1:26" ht="15.75" customHeight="1">
      <c r="A19" s="141">
        <v>3110202</v>
      </c>
      <c r="B19" s="76" t="s">
        <v>213</v>
      </c>
      <c r="C19" s="155" t="s">
        <v>247</v>
      </c>
      <c r="D19" s="142">
        <v>1005087</v>
      </c>
      <c r="E19" s="142">
        <v>1005084</v>
      </c>
      <c r="F19" s="21">
        <f t="shared" si="2"/>
        <v>2010171</v>
      </c>
      <c r="G19" s="1051">
        <v>2010171</v>
      </c>
      <c r="H19" s="1034"/>
      <c r="I19" s="1034"/>
      <c r="J19" s="1034"/>
      <c r="K19" s="1034"/>
      <c r="L19" s="1034"/>
      <c r="M19" s="1034"/>
      <c r="N19" s="1034"/>
      <c r="O19" s="1034"/>
      <c r="P19" s="1034"/>
      <c r="Q19" s="1034"/>
      <c r="R19" s="1034"/>
      <c r="S19" s="1034"/>
      <c r="T19" s="1034"/>
      <c r="U19" s="1034"/>
      <c r="V19" s="1034"/>
      <c r="W19" s="1034"/>
      <c r="X19" s="1034"/>
      <c r="Y19" s="1034"/>
      <c r="Z19" s="1034"/>
    </row>
    <row r="20" spans="1:26" ht="15.75" customHeight="1">
      <c r="A20" s="156"/>
      <c r="B20" s="157" t="s">
        <v>250</v>
      </c>
      <c r="C20" s="158"/>
      <c r="D20" s="159">
        <f>SUM(D12:D19)</f>
        <v>15118647</v>
      </c>
      <c r="E20" s="159">
        <f>SUM(E12:E19)</f>
        <v>4437334</v>
      </c>
      <c r="F20" s="159">
        <f>SUM(F12:F19)</f>
        <v>19555981</v>
      </c>
      <c r="G20" s="1055">
        <f>SUM(G12:G19)</f>
        <v>18555981</v>
      </c>
      <c r="H20" s="1034"/>
      <c r="I20" s="1034"/>
      <c r="J20" s="1034"/>
      <c r="K20" s="1034"/>
      <c r="L20" s="1034"/>
      <c r="M20" s="1034"/>
      <c r="N20" s="1034"/>
      <c r="O20" s="1034"/>
      <c r="P20" s="1034"/>
      <c r="Q20" s="1034"/>
      <c r="R20" s="1034"/>
      <c r="S20" s="1034"/>
      <c r="T20" s="1034"/>
      <c r="U20" s="1034"/>
      <c r="V20" s="1034"/>
      <c r="W20" s="1034"/>
      <c r="X20" s="1034"/>
      <c r="Y20" s="1034"/>
      <c r="Z20" s="1034"/>
    </row>
    <row r="21" spans="1:26" ht="15.75" customHeight="1">
      <c r="A21" s="141">
        <v>3110202</v>
      </c>
      <c r="B21" s="76" t="s">
        <v>251</v>
      </c>
      <c r="C21" s="155" t="s">
        <v>252</v>
      </c>
      <c r="D21" s="142">
        <v>9500000</v>
      </c>
      <c r="E21" s="142"/>
      <c r="F21" s="21">
        <f t="shared" ref="F21:F25" si="3">SUM(D21:E21)</f>
        <v>9500000</v>
      </c>
      <c r="G21" s="1051"/>
      <c r="H21" s="1034"/>
      <c r="I21" s="1034"/>
      <c r="J21" s="1034"/>
      <c r="K21" s="1034"/>
      <c r="L21" s="1034"/>
      <c r="M21" s="1034"/>
      <c r="N21" s="1034"/>
      <c r="O21" s="1034"/>
      <c r="P21" s="1034"/>
      <c r="Q21" s="1034"/>
      <c r="R21" s="1034"/>
      <c r="S21" s="1034"/>
      <c r="T21" s="1034"/>
      <c r="U21" s="1034"/>
      <c r="V21" s="1034"/>
      <c r="W21" s="1034"/>
      <c r="X21" s="1034"/>
      <c r="Y21" s="1034"/>
      <c r="Z21" s="1034"/>
    </row>
    <row r="22" spans="1:26" ht="15.75" customHeight="1">
      <c r="A22" s="141">
        <v>3110202</v>
      </c>
      <c r="B22" s="76" t="s">
        <v>253</v>
      </c>
      <c r="C22" s="155" t="s">
        <v>236</v>
      </c>
      <c r="D22" s="142">
        <v>3000000</v>
      </c>
      <c r="E22" s="142"/>
      <c r="F22" s="21">
        <f t="shared" si="3"/>
        <v>3000000</v>
      </c>
      <c r="G22" s="1051">
        <v>2921978</v>
      </c>
      <c r="H22" s="1034"/>
      <c r="I22" s="1034"/>
      <c r="J22" s="1034"/>
      <c r="K22" s="1034"/>
      <c r="L22" s="1034"/>
      <c r="M22" s="1034"/>
      <c r="N22" s="1034"/>
      <c r="O22" s="1034"/>
      <c r="P22" s="1034"/>
      <c r="Q22" s="1034"/>
      <c r="R22" s="1034"/>
      <c r="S22" s="1034"/>
      <c r="T22" s="1034"/>
      <c r="U22" s="1034"/>
      <c r="V22" s="1034"/>
      <c r="W22" s="1034"/>
      <c r="X22" s="1034"/>
      <c r="Y22" s="1034"/>
      <c r="Z22" s="1034"/>
    </row>
    <row r="23" spans="1:26" ht="15.75" customHeight="1">
      <c r="A23" s="141">
        <v>3110599</v>
      </c>
      <c r="B23" s="76" t="s">
        <v>254</v>
      </c>
      <c r="C23" s="155" t="s">
        <v>255</v>
      </c>
      <c r="D23" s="142">
        <v>3601466</v>
      </c>
      <c r="E23" s="142"/>
      <c r="F23" s="21">
        <f t="shared" si="3"/>
        <v>3601466</v>
      </c>
      <c r="G23" s="1051">
        <v>3601466</v>
      </c>
      <c r="H23" s="1034"/>
      <c r="I23" s="1034"/>
      <c r="J23" s="1034"/>
      <c r="K23" s="1034"/>
      <c r="L23" s="1034"/>
      <c r="M23" s="1034"/>
      <c r="N23" s="1034"/>
      <c r="O23" s="1034"/>
      <c r="P23" s="1034"/>
      <c r="Q23" s="1034"/>
      <c r="R23" s="1034"/>
      <c r="S23" s="1034"/>
      <c r="T23" s="1034"/>
      <c r="U23" s="1034"/>
      <c r="V23" s="1034"/>
      <c r="W23" s="1034"/>
      <c r="X23" s="1034"/>
      <c r="Y23" s="1034"/>
      <c r="Z23" s="1034"/>
    </row>
    <row r="24" spans="1:26" ht="15.75" customHeight="1">
      <c r="A24" s="141"/>
      <c r="B24" s="76" t="s">
        <v>256</v>
      </c>
      <c r="C24" s="155" t="s">
        <v>257</v>
      </c>
      <c r="D24" s="142"/>
      <c r="E24" s="142">
        <v>520575</v>
      </c>
      <c r="F24" s="21">
        <f t="shared" si="3"/>
        <v>520575</v>
      </c>
      <c r="G24" s="1051">
        <v>520575</v>
      </c>
      <c r="H24" s="1034"/>
      <c r="I24" s="1034"/>
      <c r="J24" s="1034"/>
      <c r="K24" s="1034"/>
      <c r="L24" s="1034"/>
      <c r="M24" s="1034"/>
      <c r="N24" s="1034"/>
      <c r="O24" s="1034"/>
      <c r="P24" s="1034"/>
      <c r="Q24" s="1034"/>
      <c r="R24" s="1034"/>
      <c r="S24" s="1034"/>
      <c r="T24" s="1034"/>
      <c r="U24" s="1034"/>
      <c r="V24" s="1034"/>
      <c r="W24" s="1034"/>
      <c r="X24" s="1034"/>
      <c r="Y24" s="1034"/>
      <c r="Z24" s="1034"/>
    </row>
    <row r="25" spans="1:26" ht="15.75" customHeight="1">
      <c r="A25" s="141"/>
      <c r="B25" s="76" t="s">
        <v>258</v>
      </c>
      <c r="C25" s="155" t="s">
        <v>259</v>
      </c>
      <c r="D25" s="142"/>
      <c r="E25" s="142">
        <v>1468050</v>
      </c>
      <c r="F25" s="21">
        <f t="shared" si="3"/>
        <v>1468050</v>
      </c>
      <c r="G25" s="1051"/>
      <c r="H25" s="1034"/>
      <c r="I25" s="1034"/>
      <c r="J25" s="1034"/>
      <c r="K25" s="1034"/>
      <c r="L25" s="1034"/>
      <c r="M25" s="1034"/>
      <c r="N25" s="1034"/>
      <c r="O25" s="1034"/>
      <c r="P25" s="1034"/>
      <c r="Q25" s="1034"/>
      <c r="R25" s="1034"/>
      <c r="S25" s="1034"/>
      <c r="T25" s="1034"/>
      <c r="U25" s="1034"/>
      <c r="V25" s="1034"/>
      <c r="W25" s="1034"/>
      <c r="X25" s="1034"/>
      <c r="Y25" s="1034"/>
      <c r="Z25" s="1034"/>
    </row>
    <row r="26" spans="1:26" ht="15.75" customHeight="1">
      <c r="A26" s="156"/>
      <c r="B26" s="157" t="s">
        <v>250</v>
      </c>
      <c r="C26" s="158"/>
      <c r="D26" s="159">
        <f t="shared" ref="D26:G26" si="4">SUM(D21:D25)</f>
        <v>16101466</v>
      </c>
      <c r="E26" s="159">
        <f t="shared" si="4"/>
        <v>1988625</v>
      </c>
      <c r="F26" s="159">
        <f t="shared" si="4"/>
        <v>18090091</v>
      </c>
      <c r="G26" s="1055">
        <f t="shared" si="4"/>
        <v>7044019</v>
      </c>
      <c r="H26" s="1034"/>
      <c r="I26" s="1034"/>
      <c r="J26" s="1034"/>
      <c r="K26" s="1034"/>
      <c r="L26" s="1034"/>
      <c r="M26" s="1034"/>
      <c r="N26" s="1034"/>
      <c r="O26" s="1034"/>
      <c r="P26" s="1034"/>
      <c r="Q26" s="1034"/>
      <c r="R26" s="1034"/>
      <c r="S26" s="1034"/>
      <c r="T26" s="1034"/>
      <c r="U26" s="1034"/>
      <c r="V26" s="1034"/>
      <c r="W26" s="1034"/>
      <c r="X26" s="1034"/>
      <c r="Y26" s="1034"/>
      <c r="Z26" s="1034"/>
    </row>
    <row r="27" spans="1:26" ht="15.75" customHeight="1">
      <c r="A27" s="152"/>
      <c r="B27" s="100" t="s">
        <v>260</v>
      </c>
      <c r="C27" s="100"/>
      <c r="D27" s="77"/>
      <c r="E27" s="77"/>
      <c r="F27" s="21"/>
      <c r="G27" s="1051"/>
      <c r="H27" s="1034"/>
      <c r="I27" s="1034"/>
      <c r="J27" s="1034"/>
      <c r="K27" s="1034"/>
      <c r="L27" s="1034"/>
      <c r="M27" s="1034"/>
      <c r="N27" s="1034"/>
      <c r="O27" s="1034"/>
      <c r="P27" s="1034"/>
      <c r="Q27" s="1034"/>
      <c r="R27" s="1034"/>
      <c r="S27" s="1034"/>
      <c r="T27" s="1034"/>
      <c r="U27" s="1034"/>
      <c r="V27" s="1034"/>
      <c r="W27" s="1034"/>
      <c r="X27" s="1034"/>
      <c r="Y27" s="1034"/>
      <c r="Z27" s="1034"/>
    </row>
    <row r="28" spans="1:26" ht="15.75" customHeight="1">
      <c r="A28" s="141">
        <v>3110299</v>
      </c>
      <c r="B28" s="76" t="s">
        <v>261</v>
      </c>
      <c r="C28" s="142" t="s">
        <v>262</v>
      </c>
      <c r="D28" s="142">
        <v>800000</v>
      </c>
      <c r="E28" s="142">
        <v>-800000</v>
      </c>
      <c r="F28" s="21">
        <f t="shared" ref="F28:F32" si="5">SUM(D28:E28)</f>
        <v>0</v>
      </c>
      <c r="G28" s="1051">
        <v>1000000</v>
      </c>
      <c r="H28" s="1034"/>
      <c r="I28" s="1034"/>
      <c r="J28" s="1034"/>
      <c r="K28" s="1034"/>
      <c r="L28" s="1034"/>
      <c r="M28" s="1034"/>
      <c r="N28" s="1034"/>
      <c r="O28" s="1034"/>
      <c r="P28" s="1034"/>
      <c r="Q28" s="1034"/>
      <c r="R28" s="1034"/>
      <c r="S28" s="1034"/>
      <c r="T28" s="1034"/>
      <c r="U28" s="1034"/>
      <c r="V28" s="1034"/>
      <c r="W28" s="1034"/>
      <c r="X28" s="1034"/>
      <c r="Y28" s="1034"/>
      <c r="Z28" s="1034"/>
    </row>
    <row r="29" spans="1:26" ht="15.75" customHeight="1">
      <c r="A29" s="141">
        <v>3110299</v>
      </c>
      <c r="B29" s="76" t="s">
        <v>263</v>
      </c>
      <c r="C29" s="142" t="s">
        <v>259</v>
      </c>
      <c r="D29" s="142">
        <v>1000000</v>
      </c>
      <c r="E29" s="142"/>
      <c r="F29" s="21">
        <f t="shared" si="5"/>
        <v>1000000</v>
      </c>
      <c r="G29" s="1051">
        <v>1000000</v>
      </c>
      <c r="H29" s="1034"/>
      <c r="I29" s="1034"/>
      <c r="J29" s="1034"/>
      <c r="K29" s="1034"/>
      <c r="L29" s="1034"/>
      <c r="M29" s="1034"/>
      <c r="N29" s="1034"/>
      <c r="O29" s="1034"/>
      <c r="P29" s="1034"/>
      <c r="Q29" s="1034"/>
      <c r="R29" s="1034"/>
      <c r="S29" s="1034"/>
      <c r="T29" s="1034"/>
      <c r="U29" s="1034"/>
      <c r="V29" s="1034"/>
      <c r="W29" s="1034"/>
      <c r="X29" s="1034"/>
      <c r="Y29" s="1034"/>
      <c r="Z29" s="1034"/>
    </row>
    <row r="30" spans="1:26" ht="18" customHeight="1">
      <c r="A30" s="141">
        <v>3110299</v>
      </c>
      <c r="B30" s="76" t="s">
        <v>264</v>
      </c>
      <c r="C30" s="142" t="s">
        <v>265</v>
      </c>
      <c r="D30" s="142">
        <v>800000</v>
      </c>
      <c r="E30" s="142"/>
      <c r="F30" s="21">
        <f t="shared" si="5"/>
        <v>800000</v>
      </c>
      <c r="G30" s="1051">
        <v>800000</v>
      </c>
      <c r="H30" s="1034"/>
      <c r="I30" s="1034"/>
      <c r="J30" s="1034"/>
      <c r="K30" s="1034"/>
      <c r="L30" s="1034"/>
      <c r="M30" s="1034"/>
      <c r="N30" s="1034"/>
      <c r="O30" s="1034"/>
      <c r="P30" s="1034"/>
      <c r="Q30" s="1034"/>
      <c r="R30" s="1034"/>
      <c r="S30" s="1034"/>
      <c r="T30" s="1034"/>
      <c r="U30" s="1034"/>
      <c r="V30" s="1034"/>
      <c r="W30" s="1034"/>
      <c r="X30" s="1034"/>
      <c r="Y30" s="1034"/>
      <c r="Z30" s="1034"/>
    </row>
    <row r="31" spans="1:26" ht="15.75" customHeight="1">
      <c r="A31" s="141">
        <v>3110299</v>
      </c>
      <c r="B31" s="76" t="s">
        <v>266</v>
      </c>
      <c r="C31" s="142" t="s">
        <v>246</v>
      </c>
      <c r="D31" s="142">
        <v>600000</v>
      </c>
      <c r="E31" s="142"/>
      <c r="F31" s="21">
        <f t="shared" si="5"/>
        <v>600000</v>
      </c>
      <c r="G31" s="1051">
        <v>600000</v>
      </c>
      <c r="H31" s="1034"/>
      <c r="I31" s="1034"/>
      <c r="J31" s="1034"/>
      <c r="K31" s="1034"/>
      <c r="L31" s="1034"/>
      <c r="M31" s="1034"/>
      <c r="N31" s="1034"/>
      <c r="O31" s="1034"/>
      <c r="P31" s="1034"/>
      <c r="Q31" s="1034"/>
      <c r="R31" s="1034"/>
      <c r="S31" s="1034"/>
      <c r="T31" s="1034"/>
      <c r="U31" s="1034"/>
      <c r="V31" s="1034"/>
      <c r="W31" s="1034"/>
      <c r="X31" s="1034"/>
      <c r="Y31" s="1034"/>
      <c r="Z31" s="1034"/>
    </row>
    <row r="32" spans="1:26" ht="15.75" customHeight="1">
      <c r="A32" s="141">
        <v>3110299</v>
      </c>
      <c r="B32" s="76" t="s">
        <v>267</v>
      </c>
      <c r="C32" s="142" t="s">
        <v>224</v>
      </c>
      <c r="D32" s="142">
        <v>800000</v>
      </c>
      <c r="E32" s="142"/>
      <c r="F32" s="21">
        <f t="shared" si="5"/>
        <v>800000</v>
      </c>
      <c r="G32" s="1051">
        <v>800000</v>
      </c>
      <c r="H32" s="1034"/>
      <c r="I32" s="1034"/>
      <c r="J32" s="1034"/>
      <c r="K32" s="1034"/>
      <c r="L32" s="1034"/>
      <c r="M32" s="1034"/>
      <c r="N32" s="1034"/>
      <c r="O32" s="1034"/>
      <c r="P32" s="1034"/>
      <c r="Q32" s="1034"/>
      <c r="R32" s="1034"/>
      <c r="S32" s="1034"/>
      <c r="T32" s="1034"/>
      <c r="U32" s="1034"/>
      <c r="V32" s="1034"/>
      <c r="W32" s="1034"/>
      <c r="X32" s="1034"/>
      <c r="Y32" s="1034"/>
      <c r="Z32" s="1034"/>
    </row>
    <row r="33" spans="1:26" ht="15.75" customHeight="1">
      <c r="A33" s="156"/>
      <c r="B33" s="157" t="s">
        <v>250</v>
      </c>
      <c r="C33" s="158"/>
      <c r="D33" s="159">
        <f>SUM(D28:D32)</f>
        <v>4000000</v>
      </c>
      <c r="E33" s="159">
        <f>SUM(E28:E32)</f>
        <v>-800000</v>
      </c>
      <c r="F33" s="159">
        <f>SUM(F28:F32)</f>
        <v>3200000</v>
      </c>
      <c r="G33" s="1055">
        <f>SUM(G28:G32)</f>
        <v>4200000</v>
      </c>
      <c r="H33" s="1034"/>
      <c r="I33" s="1034"/>
      <c r="J33" s="1034"/>
      <c r="K33" s="1034"/>
      <c r="L33" s="1034"/>
      <c r="M33" s="1034"/>
      <c r="N33" s="1034"/>
      <c r="O33" s="1034"/>
      <c r="P33" s="1034"/>
      <c r="Q33" s="1034"/>
      <c r="R33" s="1034"/>
      <c r="S33" s="1034"/>
      <c r="T33" s="1034"/>
      <c r="U33" s="1034"/>
      <c r="V33" s="1034"/>
      <c r="W33" s="1034"/>
      <c r="X33" s="1034"/>
      <c r="Y33" s="1034"/>
      <c r="Z33" s="1034"/>
    </row>
    <row r="34" spans="1:26" ht="30.75" customHeight="1">
      <c r="A34" s="152"/>
      <c r="B34" s="161" t="s">
        <v>271</v>
      </c>
      <c r="C34" s="162"/>
      <c r="D34" s="163" t="e">
        <f>SUM(#REF!,D33,D26,D20)</f>
        <v>#REF!</v>
      </c>
      <c r="E34" s="163" t="e">
        <f>SUM(#REF!,E33,E26,E20)</f>
        <v>#REF!</v>
      </c>
      <c r="F34" s="163">
        <f>SUM(,F33,F26,F20)</f>
        <v>40846072</v>
      </c>
      <c r="G34" s="1056">
        <f>SUM(,G33,G26,G20)</f>
        <v>29800000</v>
      </c>
      <c r="H34" s="1034"/>
      <c r="I34" s="1034"/>
      <c r="J34" s="1034"/>
      <c r="K34" s="1034"/>
      <c r="L34" s="1034"/>
      <c r="M34" s="1034"/>
      <c r="N34" s="1034"/>
      <c r="O34" s="1034"/>
      <c r="P34" s="1034"/>
      <c r="Q34" s="1034"/>
      <c r="R34" s="1034"/>
      <c r="S34" s="1034"/>
      <c r="T34" s="1034"/>
      <c r="U34" s="1034"/>
      <c r="V34" s="1034"/>
      <c r="W34" s="1034"/>
      <c r="X34" s="1034"/>
      <c r="Y34" s="1034"/>
      <c r="Z34" s="1034"/>
    </row>
    <row r="35" spans="1:26" ht="15.75" customHeight="1">
      <c r="A35" s="164"/>
      <c r="B35" s="165" t="s">
        <v>173</v>
      </c>
      <c r="C35" s="166"/>
      <c r="D35" s="167"/>
      <c r="E35" s="167"/>
      <c r="F35" s="167"/>
      <c r="G35" s="1057"/>
      <c r="H35" s="1034"/>
      <c r="I35" s="1034"/>
      <c r="J35" s="1034"/>
      <c r="K35" s="1034"/>
      <c r="L35" s="1034"/>
      <c r="M35" s="1034"/>
      <c r="N35" s="1034"/>
      <c r="O35" s="1034"/>
      <c r="P35" s="1034"/>
      <c r="Q35" s="1034"/>
      <c r="R35" s="1034"/>
      <c r="S35" s="1034"/>
      <c r="T35" s="1034"/>
      <c r="U35" s="1034"/>
      <c r="V35" s="1034"/>
      <c r="W35" s="1034"/>
      <c r="X35" s="1034"/>
      <c r="Y35" s="1034"/>
      <c r="Z35" s="1034"/>
    </row>
    <row r="36" spans="1:26" ht="17.25" customHeight="1">
      <c r="A36" s="141">
        <v>3110902</v>
      </c>
      <c r="B36" s="76" t="s">
        <v>272</v>
      </c>
      <c r="C36" s="155" t="s">
        <v>259</v>
      </c>
      <c r="D36" s="168">
        <v>4000000</v>
      </c>
      <c r="E36" s="168"/>
      <c r="F36" s="21">
        <f t="shared" ref="F36:F39" si="6">SUM(D36:E36)</f>
        <v>4000000</v>
      </c>
      <c r="G36" s="1051">
        <v>4000000</v>
      </c>
      <c r="H36" s="1034"/>
      <c r="I36" s="1034"/>
      <c r="J36" s="1034"/>
      <c r="K36" s="1034"/>
      <c r="L36" s="1034"/>
      <c r="M36" s="1034"/>
      <c r="N36" s="1034"/>
      <c r="O36" s="1034"/>
      <c r="P36" s="1034"/>
      <c r="Q36" s="1034"/>
      <c r="R36" s="1034"/>
      <c r="S36" s="1034"/>
      <c r="T36" s="1034"/>
      <c r="U36" s="1034"/>
      <c r="V36" s="1034"/>
      <c r="W36" s="1034"/>
      <c r="X36" s="1034"/>
      <c r="Y36" s="1034"/>
      <c r="Z36" s="1034"/>
    </row>
    <row r="37" spans="1:26" ht="19.5" customHeight="1">
      <c r="A37" s="141">
        <v>3111106</v>
      </c>
      <c r="B37" s="169" t="s">
        <v>273</v>
      </c>
      <c r="C37" s="155" t="s">
        <v>259</v>
      </c>
      <c r="D37" s="170">
        <v>16600000</v>
      </c>
      <c r="E37" s="170"/>
      <c r="F37" s="21">
        <f t="shared" si="6"/>
        <v>16600000</v>
      </c>
      <c r="G37" s="1051"/>
      <c r="H37" s="1034"/>
      <c r="I37" s="1034"/>
      <c r="J37" s="1034"/>
      <c r="K37" s="1034"/>
      <c r="L37" s="1034"/>
      <c r="M37" s="1034"/>
      <c r="N37" s="1034"/>
      <c r="O37" s="1034"/>
      <c r="P37" s="1034"/>
      <c r="Q37" s="1034"/>
      <c r="R37" s="1034"/>
      <c r="S37" s="1034"/>
      <c r="T37" s="1034"/>
      <c r="U37" s="1034"/>
      <c r="V37" s="1034"/>
      <c r="W37" s="1034"/>
      <c r="X37" s="1034"/>
      <c r="Y37" s="1034"/>
      <c r="Z37" s="1034"/>
    </row>
    <row r="38" spans="1:26" ht="15.75" customHeight="1">
      <c r="A38" s="141"/>
      <c r="B38" s="76" t="s">
        <v>274</v>
      </c>
      <c r="C38" s="155" t="s">
        <v>259</v>
      </c>
      <c r="D38" s="170">
        <v>1500000</v>
      </c>
      <c r="E38" s="170"/>
      <c r="F38" s="21">
        <f t="shared" si="6"/>
        <v>1500000</v>
      </c>
      <c r="G38" s="1051">
        <v>1500000</v>
      </c>
      <c r="H38" s="1034"/>
      <c r="I38" s="1034"/>
      <c r="J38" s="1034"/>
      <c r="K38" s="1034"/>
      <c r="L38" s="1034"/>
      <c r="M38" s="1034"/>
      <c r="N38" s="1034"/>
      <c r="O38" s="1034"/>
      <c r="P38" s="1034"/>
      <c r="Q38" s="1034"/>
      <c r="R38" s="1034"/>
      <c r="S38" s="1034"/>
      <c r="T38" s="1034"/>
      <c r="U38" s="1034"/>
      <c r="V38" s="1034"/>
      <c r="W38" s="1034"/>
      <c r="X38" s="1034"/>
      <c r="Y38" s="1034"/>
      <c r="Z38" s="1034"/>
    </row>
    <row r="39" spans="1:26" ht="15.75" customHeight="1">
      <c r="A39" s="141">
        <v>3111120</v>
      </c>
      <c r="B39" s="76" t="s">
        <v>275</v>
      </c>
      <c r="C39" s="155" t="s">
        <v>259</v>
      </c>
      <c r="D39" s="170">
        <v>3900000</v>
      </c>
      <c r="E39" s="170"/>
      <c r="F39" s="21">
        <f t="shared" si="6"/>
        <v>3900000</v>
      </c>
      <c r="G39" s="1051">
        <v>3900000</v>
      </c>
      <c r="H39" s="1034"/>
      <c r="I39" s="1034"/>
      <c r="J39" s="1034"/>
      <c r="K39" s="1034"/>
      <c r="L39" s="1034"/>
      <c r="M39" s="1034"/>
      <c r="N39" s="1034"/>
      <c r="O39" s="1034"/>
      <c r="P39" s="1034"/>
      <c r="Q39" s="1034"/>
      <c r="R39" s="1034"/>
      <c r="S39" s="1034"/>
      <c r="T39" s="1034"/>
      <c r="U39" s="1034"/>
      <c r="V39" s="1034"/>
      <c r="W39" s="1034"/>
      <c r="X39" s="1034"/>
      <c r="Y39" s="1034"/>
      <c r="Z39" s="1034"/>
    </row>
    <row r="40" spans="1:26" ht="15.75" customHeight="1">
      <c r="A40" s="156"/>
      <c r="B40" s="157" t="s">
        <v>250</v>
      </c>
      <c r="C40" s="158"/>
      <c r="D40" s="159">
        <f t="shared" ref="D40:G40" si="7">SUM(D36:D39)</f>
        <v>26000000</v>
      </c>
      <c r="E40" s="159">
        <f t="shared" si="7"/>
        <v>0</v>
      </c>
      <c r="F40" s="159">
        <f t="shared" si="7"/>
        <v>26000000</v>
      </c>
      <c r="G40" s="1055">
        <f t="shared" si="7"/>
        <v>9400000</v>
      </c>
      <c r="H40" s="1034"/>
      <c r="I40" s="1034"/>
      <c r="J40" s="1034"/>
      <c r="K40" s="1034"/>
      <c r="L40" s="1034"/>
      <c r="M40" s="1034"/>
      <c r="N40" s="1034"/>
      <c r="O40" s="1034"/>
      <c r="P40" s="1034"/>
      <c r="Q40" s="1034"/>
      <c r="R40" s="1034"/>
      <c r="S40" s="1034"/>
      <c r="T40" s="1034"/>
      <c r="U40" s="1034"/>
      <c r="V40" s="1034"/>
      <c r="W40" s="1034"/>
      <c r="X40" s="1034"/>
      <c r="Y40" s="1034"/>
      <c r="Z40" s="1034"/>
    </row>
    <row r="41" spans="1:26" ht="15.75" customHeight="1">
      <c r="A41" s="152"/>
      <c r="B41" s="153" t="s">
        <v>276</v>
      </c>
      <c r="C41" s="171"/>
      <c r="D41" s="77"/>
      <c r="E41" s="77"/>
      <c r="F41" s="21"/>
      <c r="G41" s="1051"/>
      <c r="H41" s="1036"/>
      <c r="I41" s="1036"/>
      <c r="J41" s="1036"/>
      <c r="K41" s="1036"/>
      <c r="L41" s="1036"/>
      <c r="M41" s="1036"/>
      <c r="N41" s="1036"/>
      <c r="O41" s="1036"/>
      <c r="P41" s="1036"/>
      <c r="Q41" s="1036"/>
      <c r="R41" s="1036"/>
      <c r="S41" s="1036"/>
      <c r="T41" s="1036"/>
      <c r="U41" s="1036"/>
      <c r="V41" s="1036"/>
      <c r="W41" s="1036"/>
      <c r="X41" s="1036"/>
      <c r="Y41" s="1036"/>
      <c r="Z41" s="1036"/>
    </row>
    <row r="42" spans="1:26" ht="17.25" customHeight="1">
      <c r="A42" s="141"/>
      <c r="B42" s="76" t="s">
        <v>278</v>
      </c>
      <c r="C42" s="155"/>
      <c r="D42" s="142"/>
      <c r="E42" s="142"/>
      <c r="F42" s="21"/>
      <c r="G42" s="1051">
        <v>800000</v>
      </c>
      <c r="H42" s="1034"/>
      <c r="I42" s="1034"/>
      <c r="J42" s="1034"/>
      <c r="K42" s="1034"/>
      <c r="L42" s="1034"/>
      <c r="M42" s="1034"/>
      <c r="N42" s="1034"/>
      <c r="O42" s="1034"/>
      <c r="P42" s="1034"/>
      <c r="Q42" s="1034"/>
      <c r="R42" s="1034"/>
      <c r="S42" s="1034"/>
      <c r="T42" s="1034"/>
      <c r="U42" s="1034"/>
      <c r="V42" s="1034"/>
      <c r="W42" s="1034"/>
      <c r="X42" s="1034"/>
      <c r="Y42" s="1034"/>
      <c r="Z42" s="1034"/>
    </row>
    <row r="43" spans="1:26" ht="15.75" customHeight="1">
      <c r="A43" s="156"/>
      <c r="B43" s="157" t="s">
        <v>250</v>
      </c>
      <c r="C43" s="158"/>
      <c r="D43" s="159" t="e">
        <f>SUM(#REF!)</f>
        <v>#REF!</v>
      </c>
      <c r="E43" s="159" t="e">
        <f>SUM(#REF!)</f>
        <v>#REF!</v>
      </c>
      <c r="F43" s="160">
        <f>SUM(F42)</f>
        <v>0</v>
      </c>
      <c r="G43" s="1055">
        <f>SUM(G42)</f>
        <v>800000</v>
      </c>
      <c r="H43" s="1034"/>
      <c r="I43" s="1034"/>
      <c r="J43" s="1034"/>
      <c r="K43" s="1034"/>
      <c r="L43" s="1034"/>
      <c r="M43" s="1034"/>
      <c r="N43" s="1034"/>
      <c r="O43" s="1034"/>
      <c r="P43" s="1034"/>
      <c r="Q43" s="1034"/>
      <c r="R43" s="1034"/>
      <c r="S43" s="1034"/>
      <c r="T43" s="1034"/>
      <c r="U43" s="1034"/>
      <c r="V43" s="1034"/>
      <c r="W43" s="1034"/>
      <c r="X43" s="1034"/>
      <c r="Y43" s="1034"/>
      <c r="Z43" s="1034"/>
    </row>
    <row r="44" spans="1:26" ht="30.75" customHeight="1">
      <c r="A44" s="152"/>
      <c r="B44" s="172" t="s">
        <v>279</v>
      </c>
      <c r="C44" s="173"/>
      <c r="D44" s="174" t="e">
        <f>SUM(D43,D40)</f>
        <v>#REF!</v>
      </c>
      <c r="E44" s="174" t="e">
        <f>SUM(E43,E40)</f>
        <v>#REF!</v>
      </c>
      <c r="F44" s="174">
        <f>SUM(F43,F40)</f>
        <v>26000000</v>
      </c>
      <c r="G44" s="1058">
        <f>SUM(G43,G40)</f>
        <v>10200000</v>
      </c>
      <c r="H44" s="1034"/>
      <c r="I44" s="1034"/>
      <c r="J44" s="1034"/>
      <c r="K44" s="1034"/>
      <c r="L44" s="1034"/>
      <c r="M44" s="1034"/>
      <c r="N44" s="1034"/>
      <c r="O44" s="1034"/>
      <c r="P44" s="1034"/>
      <c r="Q44" s="1034"/>
      <c r="R44" s="1034"/>
      <c r="S44" s="1034"/>
      <c r="T44" s="1034"/>
      <c r="U44" s="1034"/>
      <c r="V44" s="1034"/>
      <c r="W44" s="1034"/>
      <c r="X44" s="1034"/>
      <c r="Y44" s="1034"/>
      <c r="Z44" s="1034"/>
    </row>
    <row r="45" spans="1:26" ht="30.75" customHeight="1">
      <c r="A45" s="152"/>
      <c r="B45" s="16" t="s">
        <v>280</v>
      </c>
      <c r="C45" s="143"/>
      <c r="D45" s="144" t="e">
        <f>SUM(D44,D34)</f>
        <v>#REF!</v>
      </c>
      <c r="E45" s="144" t="e">
        <f>SUM(E44,E34)</f>
        <v>#REF!</v>
      </c>
      <c r="F45" s="144">
        <f>SUM(F44,F34)</f>
        <v>66846072</v>
      </c>
      <c r="G45" s="1052">
        <f>SUM(G44,G34)</f>
        <v>40000000</v>
      </c>
      <c r="H45" s="1034"/>
      <c r="I45" s="1034"/>
      <c r="J45" s="1034"/>
      <c r="K45" s="1034"/>
      <c r="L45" s="1034"/>
      <c r="M45" s="1034"/>
      <c r="N45" s="1034"/>
      <c r="O45" s="1034"/>
      <c r="P45" s="1034"/>
      <c r="Q45" s="1034"/>
      <c r="R45" s="1034"/>
      <c r="S45" s="1034"/>
      <c r="T45" s="1034"/>
      <c r="U45" s="1034"/>
      <c r="V45" s="1034"/>
      <c r="W45" s="1034"/>
      <c r="X45" s="1034"/>
      <c r="Y45" s="1034"/>
      <c r="Z45" s="1034"/>
    </row>
    <row r="46" spans="1:26" ht="15.75" customHeight="1">
      <c r="A46" s="1161" t="s">
        <v>281</v>
      </c>
      <c r="B46" s="1162"/>
      <c r="C46" s="1162"/>
      <c r="D46" s="1163"/>
      <c r="E46" s="144"/>
      <c r="F46" s="144"/>
      <c r="G46" s="1052"/>
      <c r="H46" s="1033"/>
      <c r="I46" s="1033"/>
      <c r="J46" s="1033"/>
      <c r="K46" s="1033"/>
      <c r="L46" s="1033"/>
      <c r="M46" s="1033"/>
      <c r="N46" s="1033"/>
      <c r="O46" s="1033"/>
      <c r="P46" s="1033"/>
      <c r="Q46" s="1033"/>
      <c r="R46" s="1033"/>
      <c r="S46" s="1033"/>
      <c r="T46" s="1033"/>
      <c r="U46" s="1033"/>
      <c r="V46" s="1033"/>
      <c r="W46" s="1033"/>
      <c r="X46" s="1033"/>
      <c r="Y46" s="1033"/>
      <c r="Z46" s="1033"/>
    </row>
    <row r="47" spans="1:26" ht="15.75" customHeight="1">
      <c r="A47" s="175" t="s">
        <v>175</v>
      </c>
      <c r="B47" s="176"/>
      <c r="C47" s="176"/>
      <c r="D47" s="176"/>
      <c r="E47" s="176"/>
      <c r="F47" s="176"/>
      <c r="G47" s="1059"/>
      <c r="H47" s="1033"/>
      <c r="I47" s="1033"/>
      <c r="J47" s="1033"/>
      <c r="K47" s="1033"/>
      <c r="L47" s="1033"/>
      <c r="M47" s="1033"/>
      <c r="N47" s="1033"/>
      <c r="O47" s="1033"/>
      <c r="P47" s="1033"/>
      <c r="Q47" s="1033"/>
      <c r="R47" s="1033"/>
      <c r="S47" s="1033"/>
      <c r="T47" s="1033"/>
      <c r="U47" s="1033"/>
      <c r="V47" s="1033"/>
      <c r="W47" s="1033"/>
      <c r="X47" s="1033"/>
      <c r="Y47" s="1033"/>
      <c r="Z47" s="1033"/>
    </row>
    <row r="48" spans="1:26" ht="31.5" hidden="1" customHeight="1">
      <c r="A48" s="141">
        <v>3111112</v>
      </c>
      <c r="B48" s="76" t="s">
        <v>282</v>
      </c>
      <c r="C48" s="155" t="s">
        <v>259</v>
      </c>
      <c r="D48" s="154"/>
      <c r="E48" s="154"/>
      <c r="F48" s="21">
        <f t="shared" ref="F48:F65" si="8">SUM(D48:E48)</f>
        <v>0</v>
      </c>
      <c r="G48" s="1051"/>
      <c r="H48" s="1033"/>
      <c r="I48" s="1033"/>
      <c r="J48" s="1033"/>
      <c r="K48" s="1033"/>
      <c r="L48" s="1033"/>
      <c r="M48" s="1033"/>
      <c r="N48" s="1033"/>
      <c r="O48" s="1033"/>
      <c r="P48" s="1033"/>
      <c r="Q48" s="1033"/>
      <c r="R48" s="1033"/>
      <c r="S48" s="1033"/>
      <c r="T48" s="1033"/>
      <c r="U48" s="1033"/>
      <c r="V48" s="1033"/>
      <c r="W48" s="1033"/>
      <c r="X48" s="1033"/>
      <c r="Y48" s="1033"/>
      <c r="Z48" s="1033"/>
    </row>
    <row r="49" spans="1:26" ht="47.25" hidden="1" customHeight="1">
      <c r="A49" s="141">
        <v>3111111</v>
      </c>
      <c r="B49" s="76" t="s">
        <v>283</v>
      </c>
      <c r="C49" s="155" t="s">
        <v>259</v>
      </c>
      <c r="D49" s="154"/>
      <c r="E49" s="154"/>
      <c r="F49" s="21">
        <f t="shared" si="8"/>
        <v>0</v>
      </c>
      <c r="G49" s="1051"/>
      <c r="H49" s="1033"/>
      <c r="I49" s="1033"/>
      <c r="J49" s="1033"/>
      <c r="K49" s="1033"/>
      <c r="L49" s="1033"/>
      <c r="M49" s="1033"/>
      <c r="N49" s="1033"/>
      <c r="O49" s="1033"/>
      <c r="P49" s="1033"/>
      <c r="Q49" s="1033"/>
      <c r="R49" s="1033"/>
      <c r="S49" s="1033"/>
      <c r="T49" s="1033"/>
      <c r="U49" s="1033"/>
      <c r="V49" s="1033"/>
      <c r="W49" s="1033"/>
      <c r="X49" s="1033"/>
      <c r="Y49" s="1033"/>
      <c r="Z49" s="1033"/>
    </row>
    <row r="50" spans="1:26" ht="20.25" customHeight="1">
      <c r="A50" s="141">
        <v>3111112</v>
      </c>
      <c r="B50" s="76" t="s">
        <v>284</v>
      </c>
      <c r="C50" s="155" t="s">
        <v>259</v>
      </c>
      <c r="D50" s="154">
        <v>1655840</v>
      </c>
      <c r="E50" s="154"/>
      <c r="F50" s="21">
        <f t="shared" si="8"/>
        <v>1655840</v>
      </c>
      <c r="G50" s="1051">
        <v>0</v>
      </c>
      <c r="H50" s="1033"/>
      <c r="I50" s="1033"/>
      <c r="J50" s="1033"/>
      <c r="K50" s="1033"/>
      <c r="L50" s="1033"/>
      <c r="M50" s="1033"/>
      <c r="N50" s="1033"/>
      <c r="O50" s="1033"/>
      <c r="P50" s="1033"/>
      <c r="Q50" s="1033"/>
      <c r="R50" s="1033"/>
      <c r="S50" s="1033"/>
      <c r="T50" s="1033"/>
      <c r="U50" s="1033"/>
      <c r="V50" s="1033"/>
      <c r="W50" s="1033"/>
      <c r="X50" s="1033"/>
      <c r="Y50" s="1033"/>
      <c r="Z50" s="1033"/>
    </row>
    <row r="51" spans="1:26" ht="20.25" customHeight="1">
      <c r="A51" s="141">
        <v>3111112</v>
      </c>
      <c r="B51" s="76" t="s">
        <v>285</v>
      </c>
      <c r="C51" s="155" t="s">
        <v>259</v>
      </c>
      <c r="D51" s="154">
        <v>3750000</v>
      </c>
      <c r="E51" s="154"/>
      <c r="F51" s="21">
        <f t="shared" si="8"/>
        <v>3750000</v>
      </c>
      <c r="G51" s="1051">
        <v>3800000</v>
      </c>
      <c r="H51" s="1033"/>
      <c r="I51" s="1033"/>
      <c r="J51" s="1033"/>
      <c r="K51" s="1033"/>
      <c r="L51" s="1033"/>
      <c r="M51" s="1033"/>
      <c r="N51" s="1033"/>
      <c r="O51" s="1033"/>
      <c r="P51" s="1033"/>
      <c r="Q51" s="1033"/>
      <c r="R51" s="1033"/>
      <c r="S51" s="1033"/>
      <c r="T51" s="1033"/>
      <c r="U51" s="1033"/>
      <c r="V51" s="1033"/>
      <c r="W51" s="1033"/>
      <c r="X51" s="1033"/>
      <c r="Y51" s="1033"/>
      <c r="Z51" s="1033"/>
    </row>
    <row r="52" spans="1:26" ht="19.5" customHeight="1">
      <c r="A52" s="141">
        <v>3111112</v>
      </c>
      <c r="B52" s="76" t="s">
        <v>286</v>
      </c>
      <c r="C52" s="155" t="s">
        <v>259</v>
      </c>
      <c r="D52" s="154">
        <v>2882120</v>
      </c>
      <c r="E52" s="154"/>
      <c r="F52" s="21">
        <f t="shared" si="8"/>
        <v>2882120</v>
      </c>
      <c r="G52" s="1051">
        <v>5000000</v>
      </c>
      <c r="H52" s="1033"/>
      <c r="I52" s="1033"/>
      <c r="J52" s="1033"/>
      <c r="K52" s="1033"/>
      <c r="L52" s="1033"/>
      <c r="M52" s="1033"/>
      <c r="N52" s="1033"/>
      <c r="O52" s="1033"/>
      <c r="P52" s="1033"/>
      <c r="Q52" s="1033"/>
      <c r="R52" s="1033"/>
      <c r="S52" s="1033"/>
      <c r="T52" s="1033"/>
      <c r="U52" s="1033"/>
      <c r="V52" s="1033"/>
      <c r="W52" s="1033"/>
      <c r="X52" s="1033"/>
      <c r="Y52" s="1033"/>
      <c r="Z52" s="1033"/>
    </row>
    <row r="53" spans="1:26" ht="21.75" customHeight="1">
      <c r="A53" s="141">
        <v>3111111</v>
      </c>
      <c r="B53" s="76" t="s">
        <v>287</v>
      </c>
      <c r="C53" s="155" t="s">
        <v>259</v>
      </c>
      <c r="D53" s="154">
        <v>4126122</v>
      </c>
      <c r="E53" s="154"/>
      <c r="F53" s="21">
        <f t="shared" si="8"/>
        <v>4126122</v>
      </c>
      <c r="G53" s="1051">
        <v>0</v>
      </c>
      <c r="H53" s="1033"/>
      <c r="I53" s="1033"/>
      <c r="J53" s="1033"/>
      <c r="K53" s="1033"/>
      <c r="L53" s="1033"/>
      <c r="M53" s="1033"/>
      <c r="N53" s="1033"/>
      <c r="O53" s="1033"/>
      <c r="P53" s="1033"/>
      <c r="Q53" s="1033"/>
      <c r="R53" s="1033"/>
      <c r="S53" s="1033"/>
      <c r="T53" s="1033"/>
      <c r="U53" s="1033"/>
      <c r="V53" s="1033"/>
      <c r="W53" s="1033"/>
      <c r="X53" s="1033"/>
      <c r="Y53" s="1033"/>
      <c r="Z53" s="1033"/>
    </row>
    <row r="54" spans="1:26" ht="21.75" customHeight="1">
      <c r="A54" s="141">
        <v>3111002</v>
      </c>
      <c r="B54" s="76" t="s">
        <v>288</v>
      </c>
      <c r="C54" s="177"/>
      <c r="D54" s="154">
        <v>9000000</v>
      </c>
      <c r="E54" s="154">
        <v>-9000000</v>
      </c>
      <c r="F54" s="21">
        <f t="shared" si="8"/>
        <v>0</v>
      </c>
      <c r="G54" s="1051">
        <v>10000000</v>
      </c>
      <c r="H54" s="1033"/>
      <c r="I54" s="1033"/>
      <c r="J54" s="1033"/>
      <c r="K54" s="1033"/>
      <c r="L54" s="1033"/>
      <c r="M54" s="1033"/>
      <c r="N54" s="1033"/>
      <c r="O54" s="1033"/>
      <c r="P54" s="1033"/>
      <c r="Q54" s="1033"/>
      <c r="R54" s="1033"/>
      <c r="S54" s="1033"/>
      <c r="T54" s="1033"/>
      <c r="U54" s="1033"/>
      <c r="V54" s="1033"/>
      <c r="W54" s="1033"/>
      <c r="X54" s="1033"/>
      <c r="Y54" s="1033"/>
      <c r="Z54" s="1033"/>
    </row>
    <row r="55" spans="1:26" ht="20.25" customHeight="1">
      <c r="A55" s="141">
        <v>3111111</v>
      </c>
      <c r="B55" s="76" t="s">
        <v>289</v>
      </c>
      <c r="C55" s="155" t="s">
        <v>259</v>
      </c>
      <c r="D55" s="154">
        <v>6000000</v>
      </c>
      <c r="E55" s="154">
        <v>-6000000</v>
      </c>
      <c r="F55" s="21">
        <f t="shared" si="8"/>
        <v>0</v>
      </c>
      <c r="G55" s="1051">
        <v>10000000</v>
      </c>
      <c r="H55" s="1033"/>
      <c r="I55" s="1033"/>
      <c r="J55" s="1033"/>
      <c r="K55" s="1033"/>
      <c r="L55" s="1033"/>
      <c r="M55" s="1033"/>
      <c r="N55" s="1033"/>
      <c r="O55" s="1033"/>
      <c r="P55" s="1033"/>
      <c r="Q55" s="1033"/>
      <c r="R55" s="1033"/>
      <c r="S55" s="1033"/>
      <c r="T55" s="1033"/>
      <c r="U55" s="1033"/>
      <c r="V55" s="1033"/>
      <c r="W55" s="1033"/>
      <c r="X55" s="1033"/>
      <c r="Y55" s="1033"/>
      <c r="Z55" s="1033"/>
    </row>
    <row r="56" spans="1:26" ht="31.5" customHeight="1">
      <c r="A56" s="141">
        <v>3111111</v>
      </c>
      <c r="B56" s="76" t="s">
        <v>290</v>
      </c>
      <c r="C56" s="155"/>
      <c r="D56" s="154">
        <v>9366768</v>
      </c>
      <c r="E56" s="154"/>
      <c r="F56" s="21">
        <f t="shared" si="8"/>
        <v>9366768</v>
      </c>
      <c r="G56" s="1051">
        <v>4700000</v>
      </c>
      <c r="H56" s="1033"/>
      <c r="I56" s="1033"/>
      <c r="J56" s="1033"/>
      <c r="K56" s="1033"/>
      <c r="L56" s="1033"/>
      <c r="M56" s="1033"/>
      <c r="N56" s="1033"/>
      <c r="O56" s="1033"/>
      <c r="P56" s="1033"/>
      <c r="Q56" s="1033"/>
      <c r="R56" s="1033"/>
      <c r="S56" s="1033"/>
      <c r="T56" s="1033"/>
      <c r="U56" s="1033"/>
      <c r="V56" s="1033"/>
      <c r="W56" s="1033"/>
      <c r="X56" s="1033"/>
      <c r="Y56" s="1033"/>
      <c r="Z56" s="1033"/>
    </row>
    <row r="57" spans="1:26" ht="21" customHeight="1">
      <c r="A57" s="141">
        <v>3111111</v>
      </c>
      <c r="B57" s="76" t="s">
        <v>291</v>
      </c>
      <c r="C57" s="155" t="s">
        <v>259</v>
      </c>
      <c r="D57" s="154">
        <v>20000000</v>
      </c>
      <c r="E57" s="154">
        <v>-5000000</v>
      </c>
      <c r="F57" s="21">
        <f t="shared" si="8"/>
        <v>15000000</v>
      </c>
      <c r="G57" s="1051">
        <v>10000000</v>
      </c>
      <c r="H57" s="1033"/>
      <c r="I57" s="1033"/>
      <c r="J57" s="1033"/>
      <c r="K57" s="1033"/>
      <c r="L57" s="1033"/>
      <c r="M57" s="1033"/>
      <c r="N57" s="1033"/>
      <c r="O57" s="1033"/>
      <c r="P57" s="1033"/>
      <c r="Q57" s="1033"/>
      <c r="R57" s="1033"/>
      <c r="S57" s="1033"/>
      <c r="T57" s="1033"/>
      <c r="U57" s="1033"/>
      <c r="V57" s="1033"/>
      <c r="W57" s="1033"/>
      <c r="X57" s="1033"/>
      <c r="Y57" s="1033"/>
      <c r="Z57" s="1033"/>
    </row>
    <row r="58" spans="1:26" ht="30" customHeight="1">
      <c r="A58" s="141">
        <v>3111120</v>
      </c>
      <c r="B58" s="76" t="s">
        <v>292</v>
      </c>
      <c r="C58" s="76" t="s">
        <v>259</v>
      </c>
      <c r="D58" s="79">
        <v>10000000</v>
      </c>
      <c r="E58" s="79">
        <v>6000000</v>
      </c>
      <c r="F58" s="21">
        <f t="shared" si="8"/>
        <v>16000000</v>
      </c>
      <c r="G58" s="1051">
        <v>15500000</v>
      </c>
      <c r="H58" s="1034"/>
      <c r="I58" s="1034"/>
      <c r="J58" s="1034"/>
      <c r="K58" s="1034"/>
      <c r="L58" s="1034"/>
      <c r="M58" s="1034"/>
      <c r="N58" s="1034"/>
      <c r="O58" s="1034"/>
      <c r="P58" s="1034"/>
      <c r="Q58" s="1034"/>
      <c r="R58" s="1034"/>
      <c r="S58" s="1034"/>
      <c r="T58" s="1034"/>
      <c r="U58" s="1034"/>
      <c r="V58" s="1034"/>
      <c r="W58" s="1034"/>
      <c r="X58" s="1034"/>
      <c r="Y58" s="1034"/>
      <c r="Z58" s="1034"/>
    </row>
    <row r="59" spans="1:26" ht="21" customHeight="1">
      <c r="A59" s="141">
        <v>3110399</v>
      </c>
      <c r="B59" s="76" t="s">
        <v>293</v>
      </c>
      <c r="C59" s="76" t="s">
        <v>259</v>
      </c>
      <c r="D59" s="79">
        <v>3000000</v>
      </c>
      <c r="E59" s="79"/>
      <c r="F59" s="21">
        <f t="shared" si="8"/>
        <v>3000000</v>
      </c>
      <c r="G59" s="1051">
        <v>3000000</v>
      </c>
      <c r="H59" s="1034"/>
      <c r="I59" s="1034"/>
      <c r="J59" s="1034"/>
      <c r="K59" s="1034"/>
      <c r="L59" s="1034"/>
      <c r="M59" s="1034"/>
      <c r="N59" s="1034"/>
      <c r="O59" s="1034"/>
      <c r="P59" s="1034"/>
      <c r="Q59" s="1034"/>
      <c r="R59" s="1034"/>
      <c r="S59" s="1034"/>
      <c r="T59" s="1034"/>
      <c r="U59" s="1034"/>
      <c r="V59" s="1034"/>
      <c r="W59" s="1034"/>
      <c r="X59" s="1034"/>
      <c r="Y59" s="1034"/>
      <c r="Z59" s="1034"/>
    </row>
    <row r="60" spans="1:26" ht="32.25" customHeight="1">
      <c r="A60" s="141">
        <v>3111111</v>
      </c>
      <c r="B60" s="76" t="s">
        <v>294</v>
      </c>
      <c r="C60" s="76" t="s">
        <v>259</v>
      </c>
      <c r="D60" s="79">
        <v>23000000</v>
      </c>
      <c r="E60" s="79">
        <v>2000000</v>
      </c>
      <c r="F60" s="21">
        <f t="shared" si="8"/>
        <v>25000000</v>
      </c>
      <c r="G60" s="1051">
        <v>25000000</v>
      </c>
      <c r="H60" s="1034"/>
      <c r="I60" s="1034"/>
      <c r="J60" s="1034"/>
      <c r="K60" s="1034"/>
      <c r="L60" s="1034"/>
      <c r="M60" s="1034"/>
      <c r="N60" s="1034"/>
      <c r="O60" s="1034"/>
      <c r="P60" s="1034"/>
      <c r="Q60" s="1034"/>
      <c r="R60" s="1034"/>
      <c r="S60" s="1034"/>
      <c r="T60" s="1034"/>
      <c r="U60" s="1034"/>
      <c r="V60" s="1034"/>
      <c r="W60" s="1034"/>
      <c r="X60" s="1034"/>
      <c r="Y60" s="1034"/>
      <c r="Z60" s="1034"/>
    </row>
    <row r="61" spans="1:26" ht="33.75" customHeight="1">
      <c r="A61" s="141">
        <v>3111299</v>
      </c>
      <c r="B61" s="76" t="s">
        <v>295</v>
      </c>
      <c r="C61" s="76" t="s">
        <v>259</v>
      </c>
      <c r="D61" s="79">
        <v>30000000</v>
      </c>
      <c r="E61" s="79">
        <v>-22500000</v>
      </c>
      <c r="F61" s="21">
        <f t="shared" si="8"/>
        <v>7500000</v>
      </c>
      <c r="G61" s="1051">
        <v>20000000</v>
      </c>
      <c r="H61" s="1033"/>
      <c r="I61" s="1033"/>
      <c r="J61" s="1033"/>
      <c r="K61" s="1033"/>
      <c r="L61" s="1033"/>
      <c r="M61" s="1033"/>
      <c r="N61" s="1033"/>
      <c r="O61" s="1033"/>
      <c r="P61" s="1033"/>
      <c r="Q61" s="1033"/>
      <c r="R61" s="1033"/>
      <c r="S61" s="1033"/>
      <c r="T61" s="1033"/>
      <c r="U61" s="1033"/>
      <c r="V61" s="1033"/>
      <c r="W61" s="1033"/>
      <c r="X61" s="1033"/>
      <c r="Y61" s="1033"/>
      <c r="Z61" s="1033"/>
    </row>
    <row r="62" spans="1:26" ht="20.25" customHeight="1">
      <c r="A62" s="141">
        <v>3111120</v>
      </c>
      <c r="B62" s="76" t="s">
        <v>296</v>
      </c>
      <c r="C62" s="76" t="s">
        <v>259</v>
      </c>
      <c r="D62" s="79">
        <v>25000000</v>
      </c>
      <c r="E62" s="79">
        <v>6000000</v>
      </c>
      <c r="F62" s="21">
        <f t="shared" si="8"/>
        <v>31000000</v>
      </c>
      <c r="G62" s="1051">
        <v>25000000</v>
      </c>
      <c r="H62" s="1033"/>
      <c r="I62" s="1033"/>
      <c r="J62" s="1033"/>
      <c r="K62" s="1033"/>
      <c r="L62" s="1033"/>
      <c r="M62" s="1033"/>
      <c r="N62" s="1033"/>
      <c r="O62" s="1033"/>
      <c r="P62" s="1033"/>
      <c r="Q62" s="1033"/>
      <c r="R62" s="1033"/>
      <c r="S62" s="1033"/>
      <c r="T62" s="1033"/>
      <c r="U62" s="1033"/>
      <c r="V62" s="1033"/>
      <c r="W62" s="1033"/>
      <c r="X62" s="1033"/>
      <c r="Y62" s="1033"/>
      <c r="Z62" s="1033"/>
    </row>
    <row r="63" spans="1:26" ht="20.25" customHeight="1">
      <c r="A63" s="141">
        <v>3111120</v>
      </c>
      <c r="B63" s="76" t="s">
        <v>297</v>
      </c>
      <c r="C63" s="76" t="s">
        <v>259</v>
      </c>
      <c r="D63" s="79">
        <v>20000000</v>
      </c>
      <c r="E63" s="79">
        <v>-5000000</v>
      </c>
      <c r="F63" s="21">
        <f t="shared" si="8"/>
        <v>15000000</v>
      </c>
      <c r="G63" s="1051">
        <v>30000000</v>
      </c>
      <c r="H63" s="1033"/>
      <c r="I63" s="1033"/>
      <c r="J63" s="1033"/>
      <c r="K63" s="1033"/>
      <c r="L63" s="1033"/>
      <c r="M63" s="1033"/>
      <c r="N63" s="1033"/>
      <c r="O63" s="1033"/>
      <c r="P63" s="1033"/>
      <c r="Q63" s="1033"/>
      <c r="R63" s="1033"/>
      <c r="S63" s="1033"/>
      <c r="T63" s="1033"/>
      <c r="U63" s="1033"/>
      <c r="V63" s="1033"/>
      <c r="W63" s="1033"/>
      <c r="X63" s="1033"/>
      <c r="Y63" s="1033"/>
      <c r="Z63" s="1033"/>
    </row>
    <row r="64" spans="1:26" ht="63" customHeight="1">
      <c r="A64" s="141">
        <v>3111112</v>
      </c>
      <c r="B64" s="76" t="s">
        <v>298</v>
      </c>
      <c r="C64" s="76" t="s">
        <v>259</v>
      </c>
      <c r="D64" s="79">
        <v>16310000</v>
      </c>
      <c r="E64" s="79">
        <v>-16310000</v>
      </c>
      <c r="F64" s="21">
        <f t="shared" si="8"/>
        <v>0</v>
      </c>
      <c r="G64" s="1051">
        <v>16000000</v>
      </c>
      <c r="H64" s="1033"/>
      <c r="I64" s="1033"/>
      <c r="J64" s="1033"/>
      <c r="K64" s="1033"/>
      <c r="L64" s="1033"/>
      <c r="M64" s="1033"/>
      <c r="N64" s="1033"/>
      <c r="O64" s="1033"/>
      <c r="P64" s="1033"/>
      <c r="Q64" s="1033"/>
      <c r="R64" s="1033"/>
      <c r="S64" s="1033"/>
      <c r="T64" s="1033"/>
      <c r="U64" s="1033"/>
      <c r="V64" s="1033"/>
      <c r="W64" s="1033"/>
      <c r="X64" s="1033"/>
      <c r="Y64" s="1033"/>
      <c r="Z64" s="1033"/>
    </row>
    <row r="65" spans="1:26" ht="30.75" customHeight="1">
      <c r="A65" s="141">
        <v>3111112</v>
      </c>
      <c r="B65" s="76" t="s">
        <v>299</v>
      </c>
      <c r="C65" s="76" t="s">
        <v>259</v>
      </c>
      <c r="D65" s="79">
        <v>5000000</v>
      </c>
      <c r="E65" s="79">
        <v>-5000000</v>
      </c>
      <c r="F65" s="21">
        <f t="shared" si="8"/>
        <v>0</v>
      </c>
      <c r="G65" s="1051">
        <v>5000000</v>
      </c>
      <c r="H65" s="1033"/>
      <c r="I65" s="1033"/>
      <c r="J65" s="1033"/>
      <c r="K65" s="1033"/>
      <c r="L65" s="1033"/>
      <c r="M65" s="1033"/>
      <c r="N65" s="1033"/>
      <c r="O65" s="1033"/>
      <c r="P65" s="1033"/>
      <c r="Q65" s="1033"/>
      <c r="R65" s="1033"/>
      <c r="S65" s="1033"/>
      <c r="T65" s="1033"/>
      <c r="U65" s="1033"/>
      <c r="V65" s="1033"/>
      <c r="W65" s="1033"/>
      <c r="X65" s="1033"/>
      <c r="Y65" s="1033"/>
      <c r="Z65" s="1033"/>
    </row>
    <row r="66" spans="1:26" ht="17.25" customHeight="1">
      <c r="A66" s="141"/>
      <c r="B66" s="76" t="s">
        <v>300</v>
      </c>
      <c r="C66" s="76" t="s">
        <v>259</v>
      </c>
      <c r="D66" s="79"/>
      <c r="E66" s="79"/>
      <c r="F66" s="21"/>
      <c r="G66" s="1051">
        <v>7000000</v>
      </c>
      <c r="H66" s="1033"/>
      <c r="I66" s="1033"/>
      <c r="J66" s="1033"/>
      <c r="K66" s="1033"/>
      <c r="L66" s="1033"/>
      <c r="M66" s="1033"/>
      <c r="N66" s="1033"/>
      <c r="O66" s="1033"/>
      <c r="P66" s="1033"/>
      <c r="Q66" s="1033"/>
      <c r="R66" s="1033"/>
      <c r="S66" s="1033"/>
      <c r="T66" s="1033"/>
      <c r="U66" s="1033"/>
      <c r="V66" s="1033"/>
      <c r="W66" s="1033"/>
      <c r="X66" s="1033"/>
      <c r="Y66" s="1033"/>
      <c r="Z66" s="1033"/>
    </row>
    <row r="67" spans="1:26" ht="19.5" customHeight="1">
      <c r="A67" s="141"/>
      <c r="B67" s="76" t="s">
        <v>301</v>
      </c>
      <c r="C67" s="76" t="s">
        <v>259</v>
      </c>
      <c r="D67" s="79"/>
      <c r="E67" s="79"/>
      <c r="F67" s="21"/>
      <c r="G67" s="1051">
        <v>10000000</v>
      </c>
      <c r="H67" s="1033"/>
      <c r="I67" s="1033"/>
      <c r="J67" s="1033"/>
      <c r="K67" s="1033"/>
      <c r="L67" s="1033"/>
      <c r="M67" s="1033"/>
      <c r="N67" s="1033"/>
      <c r="O67" s="1033"/>
      <c r="P67" s="1033"/>
      <c r="Q67" s="1033"/>
      <c r="R67" s="1033"/>
      <c r="S67" s="1033"/>
      <c r="T67" s="1033"/>
      <c r="U67" s="1033"/>
      <c r="V67" s="1033"/>
      <c r="W67" s="1033"/>
      <c r="X67" s="1033"/>
      <c r="Y67" s="1033"/>
      <c r="Z67" s="1033"/>
    </row>
    <row r="68" spans="1:26" ht="19.5" customHeight="1">
      <c r="A68" s="141">
        <v>3111299</v>
      </c>
      <c r="B68" s="76" t="s">
        <v>302</v>
      </c>
      <c r="C68" s="76" t="s">
        <v>259</v>
      </c>
      <c r="D68" s="79"/>
      <c r="E68" s="79">
        <v>25000000</v>
      </c>
      <c r="F68" s="21">
        <f>SUM(D68:E68)</f>
        <v>25000000</v>
      </c>
      <c r="G68" s="1051">
        <v>25000000</v>
      </c>
      <c r="H68" s="1033"/>
      <c r="I68" s="1033"/>
      <c r="J68" s="1033"/>
      <c r="K68" s="1033"/>
      <c r="L68" s="1033"/>
      <c r="M68" s="1033"/>
      <c r="N68" s="1033"/>
      <c r="O68" s="1033"/>
      <c r="P68" s="1033"/>
      <c r="Q68" s="1033"/>
      <c r="R68" s="1033"/>
      <c r="S68" s="1033"/>
      <c r="T68" s="1033"/>
      <c r="U68" s="1033"/>
      <c r="V68" s="1033"/>
      <c r="W68" s="1033"/>
      <c r="X68" s="1033"/>
      <c r="Y68" s="1033"/>
      <c r="Z68" s="1033"/>
    </row>
    <row r="69" spans="1:26" ht="19.5" customHeight="1">
      <c r="A69" s="178"/>
      <c r="B69" s="16" t="s">
        <v>303</v>
      </c>
      <c r="C69" s="179"/>
      <c r="D69" s="180">
        <f t="shared" ref="D69:F69" si="9">SUM(D50:D68)</f>
        <v>189090850</v>
      </c>
      <c r="E69" s="180">
        <f t="shared" si="9"/>
        <v>-29810000</v>
      </c>
      <c r="F69" s="180">
        <f t="shared" si="9"/>
        <v>159280850</v>
      </c>
      <c r="G69" s="1060">
        <f>SUM(G50:G68)</f>
        <v>225000000</v>
      </c>
      <c r="H69" s="1033"/>
      <c r="I69" s="1033"/>
      <c r="J69" s="1033"/>
      <c r="K69" s="1033"/>
      <c r="L69" s="1033"/>
      <c r="M69" s="1033"/>
      <c r="N69" s="1033"/>
      <c r="O69" s="1033"/>
      <c r="P69" s="1033"/>
      <c r="Q69" s="1033"/>
      <c r="R69" s="1033"/>
      <c r="S69" s="1033"/>
      <c r="T69" s="1033"/>
      <c r="U69" s="1033"/>
      <c r="V69" s="1033"/>
      <c r="W69" s="1033"/>
      <c r="X69" s="1033"/>
      <c r="Y69" s="1033"/>
      <c r="Z69" s="1033"/>
    </row>
    <row r="70" spans="1:26" ht="15.75" customHeight="1">
      <c r="A70" s="145" t="s">
        <v>304</v>
      </c>
      <c r="B70" s="146"/>
      <c r="C70" s="146"/>
      <c r="D70" s="147"/>
      <c r="E70" s="147"/>
      <c r="F70" s="147"/>
      <c r="G70" s="1053"/>
      <c r="H70" s="1033"/>
      <c r="I70" s="1033"/>
      <c r="J70" s="1033"/>
      <c r="K70" s="1033"/>
      <c r="L70" s="1033"/>
      <c r="M70" s="1033"/>
      <c r="N70" s="1033"/>
      <c r="O70" s="1033"/>
      <c r="P70" s="1033"/>
      <c r="Q70" s="1033"/>
      <c r="R70" s="1033"/>
      <c r="S70" s="1033"/>
      <c r="T70" s="1033"/>
      <c r="U70" s="1033"/>
      <c r="V70" s="1033"/>
      <c r="W70" s="1033"/>
      <c r="X70" s="1033"/>
      <c r="Y70" s="1033"/>
      <c r="Z70" s="1033"/>
    </row>
    <row r="71" spans="1:26" ht="15.75" customHeight="1">
      <c r="A71" s="181" t="s">
        <v>305</v>
      </c>
      <c r="B71" s="182"/>
      <c r="C71" s="182"/>
      <c r="D71" s="183"/>
      <c r="E71" s="183"/>
      <c r="F71" s="183"/>
      <c r="G71" s="1061"/>
      <c r="H71" s="1033"/>
      <c r="I71" s="1033"/>
      <c r="J71" s="1033"/>
      <c r="K71" s="1033"/>
      <c r="L71" s="1033"/>
      <c r="M71" s="1033"/>
      <c r="N71" s="1033"/>
      <c r="O71" s="1033"/>
      <c r="P71" s="1033"/>
      <c r="Q71" s="1033"/>
      <c r="R71" s="1033"/>
      <c r="S71" s="1033"/>
      <c r="T71" s="1033"/>
      <c r="U71" s="1033"/>
      <c r="V71" s="1033"/>
      <c r="W71" s="1033"/>
      <c r="X71" s="1033"/>
      <c r="Y71" s="1033"/>
      <c r="Z71" s="1033"/>
    </row>
    <row r="72" spans="1:26" ht="18" customHeight="1">
      <c r="A72" s="141">
        <v>2640503</v>
      </c>
      <c r="B72" s="68" t="s">
        <v>306</v>
      </c>
      <c r="C72" s="155" t="s">
        <v>259</v>
      </c>
      <c r="D72" s="154">
        <v>3168601</v>
      </c>
      <c r="E72" s="154"/>
      <c r="F72" s="21">
        <f>SUM(D72:E72)</f>
        <v>3168601</v>
      </c>
      <c r="G72" s="1062">
        <v>11918919</v>
      </c>
      <c r="H72" s="1033"/>
      <c r="I72" s="1033"/>
      <c r="J72" s="1033"/>
      <c r="K72" s="1033"/>
      <c r="L72" s="1033"/>
      <c r="M72" s="1033"/>
      <c r="N72" s="1033"/>
      <c r="O72" s="1033"/>
      <c r="P72" s="1033"/>
      <c r="Q72" s="1033"/>
      <c r="R72" s="1033"/>
      <c r="S72" s="1033"/>
      <c r="T72" s="1033"/>
      <c r="U72" s="1033"/>
      <c r="V72" s="1033"/>
      <c r="W72" s="1033"/>
      <c r="X72" s="1033"/>
      <c r="Y72" s="1033"/>
      <c r="Z72" s="1033"/>
    </row>
    <row r="73" spans="1:26" ht="18" customHeight="1">
      <c r="A73" s="141"/>
      <c r="B73" s="184" t="s">
        <v>307</v>
      </c>
      <c r="C73" s="155"/>
      <c r="D73" s="154"/>
      <c r="E73" s="154"/>
      <c r="F73" s="21"/>
      <c r="G73" s="1051">
        <v>5000000</v>
      </c>
      <c r="H73" s="1033"/>
      <c r="I73" s="1033"/>
      <c r="J73" s="1033"/>
      <c r="K73" s="1033"/>
      <c r="L73" s="1033"/>
      <c r="M73" s="1033"/>
      <c r="N73" s="1033"/>
      <c r="O73" s="1033"/>
      <c r="P73" s="1033"/>
      <c r="Q73" s="1033"/>
      <c r="R73" s="1033"/>
      <c r="S73" s="1033"/>
      <c r="T73" s="1033"/>
      <c r="U73" s="1033"/>
      <c r="V73" s="1033"/>
      <c r="W73" s="1033"/>
      <c r="X73" s="1033"/>
      <c r="Y73" s="1033"/>
      <c r="Z73" s="1033"/>
    </row>
    <row r="74" spans="1:26" ht="15.75" customHeight="1">
      <c r="A74" s="141"/>
      <c r="B74" s="172" t="s">
        <v>308</v>
      </c>
      <c r="C74" s="185"/>
      <c r="D74" s="174">
        <f t="shared" ref="D74:F74" si="10">SUM(D72)</f>
        <v>3168601</v>
      </c>
      <c r="E74" s="174">
        <f t="shared" si="10"/>
        <v>0</v>
      </c>
      <c r="F74" s="174">
        <f t="shared" si="10"/>
        <v>3168601</v>
      </c>
      <c r="G74" s="1058">
        <f>SUM(G72:G73)</f>
        <v>16918919</v>
      </c>
      <c r="H74" s="1033"/>
      <c r="I74" s="1033"/>
      <c r="J74" s="1033"/>
      <c r="K74" s="1033"/>
      <c r="L74" s="1033"/>
      <c r="M74" s="1033"/>
      <c r="N74" s="1033"/>
      <c r="O74" s="1033"/>
      <c r="P74" s="1033"/>
      <c r="Q74" s="1033"/>
      <c r="R74" s="1033"/>
      <c r="S74" s="1033"/>
      <c r="T74" s="1033"/>
      <c r="U74" s="1033"/>
      <c r="V74" s="1033"/>
      <c r="W74" s="1033"/>
      <c r="X74" s="1033"/>
      <c r="Y74" s="1033"/>
      <c r="Z74" s="1033"/>
    </row>
    <row r="75" spans="1:26" ht="15.75" customHeight="1">
      <c r="A75" s="141"/>
      <c r="B75" s="186" t="s">
        <v>309</v>
      </c>
      <c r="C75" s="187"/>
      <c r="D75" s="188"/>
      <c r="E75" s="188"/>
      <c r="F75" s="21">
        <f t="shared" ref="F75:F77" si="11">SUM(D75:E75)</f>
        <v>0</v>
      </c>
      <c r="G75" s="1051"/>
      <c r="H75" s="1033"/>
      <c r="I75" s="1033"/>
      <c r="J75" s="1033"/>
      <c r="K75" s="1033"/>
      <c r="L75" s="1033"/>
      <c r="M75" s="1033"/>
      <c r="N75" s="1033"/>
      <c r="O75" s="1033"/>
      <c r="P75" s="1033"/>
      <c r="Q75" s="1033"/>
      <c r="R75" s="1033"/>
      <c r="S75" s="1033"/>
      <c r="T75" s="1033"/>
      <c r="U75" s="1033"/>
      <c r="V75" s="1033"/>
      <c r="W75" s="1033"/>
      <c r="X75" s="1033"/>
      <c r="Y75" s="1033"/>
      <c r="Z75" s="1033"/>
    </row>
    <row r="76" spans="1:26" ht="15.75" customHeight="1">
      <c r="A76" s="141">
        <v>2630203</v>
      </c>
      <c r="B76" s="76" t="s">
        <v>310</v>
      </c>
      <c r="C76" s="155" t="s">
        <v>311</v>
      </c>
      <c r="D76" s="21">
        <v>150000000</v>
      </c>
      <c r="E76" s="21">
        <v>-145000000</v>
      </c>
      <c r="F76" s="21">
        <f t="shared" si="11"/>
        <v>5000000</v>
      </c>
      <c r="G76" s="1051"/>
      <c r="H76" s="1033"/>
      <c r="I76" s="1033"/>
      <c r="J76" s="1033"/>
      <c r="K76" s="1033"/>
      <c r="L76" s="1033"/>
      <c r="M76" s="1033"/>
      <c r="N76" s="1033"/>
      <c r="O76" s="1033"/>
      <c r="P76" s="1033"/>
      <c r="Q76" s="1033"/>
      <c r="R76" s="1033"/>
      <c r="S76" s="1033"/>
      <c r="T76" s="1033"/>
      <c r="U76" s="1033"/>
      <c r="V76" s="1033"/>
      <c r="W76" s="1033"/>
      <c r="X76" s="1033"/>
      <c r="Y76" s="1033"/>
      <c r="Z76" s="1033"/>
    </row>
    <row r="77" spans="1:26" ht="19.5" customHeight="1">
      <c r="A77" s="141"/>
      <c r="B77" s="76" t="s">
        <v>312</v>
      </c>
      <c r="C77" s="155"/>
      <c r="D77" s="21">
        <v>2000000</v>
      </c>
      <c r="E77" s="21"/>
      <c r="F77" s="21">
        <f t="shared" si="11"/>
        <v>2000000</v>
      </c>
      <c r="G77" s="1051"/>
      <c r="H77" s="1033"/>
      <c r="I77" s="1033"/>
      <c r="J77" s="1033"/>
      <c r="K77" s="1033"/>
      <c r="L77" s="1033"/>
      <c r="M77" s="1033"/>
      <c r="N77" s="1033"/>
      <c r="O77" s="1033"/>
      <c r="P77" s="1033"/>
      <c r="Q77" s="1033"/>
      <c r="R77" s="1033"/>
      <c r="S77" s="1033"/>
      <c r="T77" s="1033"/>
      <c r="U77" s="1033"/>
      <c r="V77" s="1033"/>
      <c r="W77" s="1033"/>
      <c r="X77" s="1033"/>
      <c r="Y77" s="1033"/>
      <c r="Z77" s="1033"/>
    </row>
    <row r="78" spans="1:26" ht="15.75" customHeight="1">
      <c r="A78" s="189"/>
      <c r="B78" s="172" t="s">
        <v>250</v>
      </c>
      <c r="C78" s="185"/>
      <c r="D78" s="174">
        <f t="shared" ref="D78:G78" si="12">SUM(D76:D77)</f>
        <v>152000000</v>
      </c>
      <c r="E78" s="174">
        <f t="shared" si="12"/>
        <v>-145000000</v>
      </c>
      <c r="F78" s="174">
        <f t="shared" si="12"/>
        <v>7000000</v>
      </c>
      <c r="G78" s="1058">
        <f t="shared" si="12"/>
        <v>0</v>
      </c>
      <c r="H78" s="1033"/>
      <c r="I78" s="1033"/>
      <c r="J78" s="1033"/>
      <c r="K78" s="1033"/>
      <c r="L78" s="1033"/>
      <c r="M78" s="1033"/>
      <c r="N78" s="1033"/>
      <c r="O78" s="1033"/>
      <c r="P78" s="1033"/>
      <c r="Q78" s="1033"/>
      <c r="R78" s="1033"/>
      <c r="S78" s="1033"/>
      <c r="T78" s="1033"/>
      <c r="U78" s="1033"/>
      <c r="V78" s="1033"/>
      <c r="W78" s="1033"/>
      <c r="X78" s="1033"/>
      <c r="Y78" s="1033"/>
      <c r="Z78" s="1033"/>
    </row>
    <row r="79" spans="1:26" ht="15.75" customHeight="1">
      <c r="A79" s="141"/>
      <c r="B79" s="190" t="s">
        <v>313</v>
      </c>
      <c r="C79" s="191"/>
      <c r="D79" s="192"/>
      <c r="E79" s="192"/>
      <c r="F79" s="21"/>
      <c r="G79" s="1051"/>
      <c r="H79" s="1033"/>
      <c r="I79" s="1033"/>
      <c r="J79" s="1033"/>
      <c r="K79" s="1033"/>
      <c r="L79" s="1033"/>
      <c r="M79" s="1033"/>
      <c r="N79" s="1033"/>
      <c r="O79" s="1033"/>
      <c r="P79" s="1033"/>
      <c r="Q79" s="1033"/>
      <c r="R79" s="1033"/>
      <c r="S79" s="1033"/>
      <c r="T79" s="1033"/>
      <c r="U79" s="1033"/>
      <c r="V79" s="1033"/>
      <c r="W79" s="1033"/>
      <c r="X79" s="1033"/>
      <c r="Y79" s="1033"/>
      <c r="Z79" s="1033"/>
    </row>
    <row r="80" spans="1:26" ht="20.25" customHeight="1">
      <c r="A80" s="141">
        <v>2640503</v>
      </c>
      <c r="B80" s="68" t="s">
        <v>314</v>
      </c>
      <c r="C80" s="193" t="s">
        <v>315</v>
      </c>
      <c r="D80" s="21">
        <v>250000000</v>
      </c>
      <c r="E80" s="21">
        <v>67192656</v>
      </c>
      <c r="F80" s="21">
        <f t="shared" ref="F80:F81" si="13">SUM(D80:E80)</f>
        <v>317192656</v>
      </c>
      <c r="G80" s="1051">
        <v>251515512</v>
      </c>
      <c r="H80" s="1037"/>
      <c r="I80" s="1033"/>
      <c r="J80" s="1033"/>
      <c r="K80" s="1033"/>
      <c r="L80" s="1033"/>
      <c r="M80" s="1033"/>
      <c r="N80" s="1033"/>
      <c r="O80" s="1033"/>
      <c r="P80" s="1033"/>
      <c r="Q80" s="1033"/>
      <c r="R80" s="1033"/>
      <c r="S80" s="1033"/>
      <c r="T80" s="1033"/>
      <c r="U80" s="1033"/>
      <c r="V80" s="1033"/>
      <c r="W80" s="1033"/>
      <c r="X80" s="1033"/>
      <c r="Y80" s="1033"/>
      <c r="Z80" s="1033"/>
    </row>
    <row r="81" spans="1:26" ht="21" customHeight="1">
      <c r="A81" s="141">
        <v>2630203</v>
      </c>
      <c r="B81" s="68" t="s">
        <v>316</v>
      </c>
      <c r="C81" s="193" t="s">
        <v>315</v>
      </c>
      <c r="D81" s="94">
        <v>5000000</v>
      </c>
      <c r="E81" s="94">
        <v>5000000</v>
      </c>
      <c r="F81" s="21">
        <f t="shared" si="13"/>
        <v>10000000</v>
      </c>
      <c r="G81" s="1051">
        <v>10000000</v>
      </c>
      <c r="H81" s="1033"/>
      <c r="I81" s="1033"/>
      <c r="J81" s="1033"/>
      <c r="K81" s="1033"/>
      <c r="L81" s="1033"/>
      <c r="M81" s="1033"/>
      <c r="N81" s="1033"/>
      <c r="O81" s="1033"/>
      <c r="P81" s="1033"/>
      <c r="Q81" s="1033"/>
      <c r="R81" s="1033"/>
      <c r="S81" s="1033"/>
      <c r="T81" s="1033"/>
      <c r="U81" s="1033"/>
      <c r="V81" s="1033"/>
      <c r="W81" s="1033"/>
      <c r="X81" s="1033"/>
      <c r="Y81" s="1033"/>
      <c r="Z81" s="1033"/>
    </row>
    <row r="82" spans="1:26" ht="15.75" customHeight="1">
      <c r="A82" s="141"/>
      <c r="B82" s="172" t="s">
        <v>250</v>
      </c>
      <c r="C82" s="185"/>
      <c r="D82" s="174">
        <f t="shared" ref="D82:G82" si="14">SUM(D80:D81)</f>
        <v>255000000</v>
      </c>
      <c r="E82" s="174">
        <f t="shared" si="14"/>
        <v>72192656</v>
      </c>
      <c r="F82" s="174">
        <f t="shared" si="14"/>
        <v>327192656</v>
      </c>
      <c r="G82" s="1058">
        <f t="shared" si="14"/>
        <v>261515512</v>
      </c>
      <c r="H82" s="1033"/>
      <c r="I82" s="1033"/>
      <c r="J82" s="1033"/>
      <c r="K82" s="1033"/>
      <c r="L82" s="1033"/>
      <c r="M82" s="1033"/>
      <c r="N82" s="1033"/>
      <c r="O82" s="1033"/>
      <c r="P82" s="1033"/>
      <c r="Q82" s="1033"/>
      <c r="R82" s="1033"/>
      <c r="S82" s="1033"/>
      <c r="T82" s="1033"/>
      <c r="U82" s="1033"/>
      <c r="V82" s="1033"/>
      <c r="W82" s="1033"/>
      <c r="X82" s="1033"/>
      <c r="Y82" s="1033"/>
      <c r="Z82" s="1033"/>
    </row>
    <row r="83" spans="1:26" ht="15.75" customHeight="1">
      <c r="A83" s="141"/>
      <c r="B83" s="153" t="s">
        <v>317</v>
      </c>
      <c r="C83" s="100"/>
      <c r="D83" s="188"/>
      <c r="E83" s="188"/>
      <c r="F83" s="21"/>
      <c r="G83" s="1051"/>
      <c r="H83" s="1033"/>
      <c r="I83" s="1033"/>
      <c r="J83" s="1033"/>
      <c r="K83" s="1033"/>
      <c r="L83" s="1033"/>
      <c r="M83" s="1033"/>
      <c r="N83" s="1033"/>
      <c r="O83" s="1033"/>
      <c r="P83" s="1033"/>
      <c r="Q83" s="1033"/>
      <c r="R83" s="1033"/>
      <c r="S83" s="1033"/>
      <c r="T83" s="1033"/>
      <c r="U83" s="1033"/>
      <c r="V83" s="1033"/>
      <c r="W83" s="1033"/>
      <c r="X83" s="1033"/>
      <c r="Y83" s="1033"/>
      <c r="Z83" s="1033"/>
    </row>
    <row r="84" spans="1:26" ht="16.5" customHeight="1">
      <c r="A84" s="141">
        <v>3110202</v>
      </c>
      <c r="B84" s="194" t="s">
        <v>318</v>
      </c>
      <c r="C84" s="20" t="s">
        <v>319</v>
      </c>
      <c r="D84" s="154">
        <v>1000000</v>
      </c>
      <c r="E84" s="154">
        <v>-1000000</v>
      </c>
      <c r="F84" s="21">
        <f t="shared" ref="F84:F85" si="15">SUM(D84:E84)</f>
        <v>0</v>
      </c>
      <c r="G84" s="1051">
        <v>700000</v>
      </c>
      <c r="H84" s="1033"/>
      <c r="I84" s="1033"/>
      <c r="J84" s="1033"/>
      <c r="K84" s="1033"/>
      <c r="L84" s="1033"/>
      <c r="M84" s="1033"/>
      <c r="N84" s="1033"/>
      <c r="O84" s="1033"/>
      <c r="P84" s="1033"/>
      <c r="Q84" s="1033"/>
      <c r="R84" s="1033"/>
      <c r="S84" s="1033"/>
      <c r="T84" s="1033"/>
      <c r="U84" s="1033"/>
      <c r="V84" s="1033"/>
      <c r="W84" s="1033"/>
      <c r="X84" s="1033"/>
      <c r="Y84" s="1033"/>
      <c r="Z84" s="1033"/>
    </row>
    <row r="85" spans="1:26" ht="16.5" customHeight="1">
      <c r="A85" s="141">
        <v>3111120</v>
      </c>
      <c r="B85" s="194" t="s">
        <v>320</v>
      </c>
      <c r="C85" s="20" t="s">
        <v>321</v>
      </c>
      <c r="D85" s="154">
        <v>3000000</v>
      </c>
      <c r="E85" s="154">
        <v>-3000000</v>
      </c>
      <c r="F85" s="21">
        <f t="shared" si="15"/>
        <v>0</v>
      </c>
      <c r="G85" s="1051">
        <v>500000</v>
      </c>
      <c r="H85" s="1033"/>
      <c r="I85" s="1033"/>
      <c r="J85" s="1033"/>
      <c r="K85" s="1033"/>
      <c r="L85" s="1033"/>
      <c r="M85" s="1033"/>
      <c r="N85" s="1033"/>
      <c r="O85" s="1033"/>
      <c r="P85" s="1033"/>
      <c r="Q85" s="1033"/>
      <c r="R85" s="1033"/>
      <c r="S85" s="1033"/>
      <c r="T85" s="1033"/>
      <c r="U85" s="1033"/>
      <c r="V85" s="1033"/>
      <c r="W85" s="1033"/>
      <c r="X85" s="1033"/>
      <c r="Y85" s="1033"/>
      <c r="Z85" s="1033"/>
    </row>
    <row r="86" spans="1:26" ht="15.75" customHeight="1">
      <c r="A86" s="84"/>
      <c r="B86" s="172" t="s">
        <v>308</v>
      </c>
      <c r="C86" s="185"/>
      <c r="D86" s="174">
        <f t="shared" ref="D86:G86" si="16">SUM(D84:D85)</f>
        <v>4000000</v>
      </c>
      <c r="E86" s="174">
        <f t="shared" si="16"/>
        <v>-4000000</v>
      </c>
      <c r="F86" s="174">
        <f t="shared" si="16"/>
        <v>0</v>
      </c>
      <c r="G86" s="1058">
        <f t="shared" si="16"/>
        <v>1200000</v>
      </c>
      <c r="H86" s="1033"/>
      <c r="I86" s="1033"/>
      <c r="J86" s="1033"/>
      <c r="K86" s="1033"/>
      <c r="L86" s="1033"/>
      <c r="M86" s="1033"/>
      <c r="N86" s="1033"/>
      <c r="O86" s="1033"/>
      <c r="P86" s="1033"/>
      <c r="Q86" s="1033"/>
      <c r="R86" s="1033"/>
      <c r="S86" s="1033"/>
      <c r="T86" s="1033"/>
      <c r="U86" s="1033"/>
      <c r="V86" s="1033"/>
      <c r="W86" s="1033"/>
      <c r="X86" s="1033"/>
      <c r="Y86" s="1033"/>
      <c r="Z86" s="1033"/>
    </row>
    <row r="87" spans="1:26" ht="15.75" customHeight="1">
      <c r="A87" s="195" t="s">
        <v>322</v>
      </c>
      <c r="B87" s="196"/>
      <c r="C87" s="196"/>
      <c r="D87" s="197"/>
      <c r="E87" s="197"/>
      <c r="F87" s="197"/>
      <c r="G87" s="1063"/>
      <c r="H87" s="1033"/>
      <c r="I87" s="1033"/>
      <c r="J87" s="1033"/>
      <c r="K87" s="1033"/>
      <c r="L87" s="1033"/>
      <c r="M87" s="1033"/>
      <c r="N87" s="1033"/>
      <c r="O87" s="1033"/>
      <c r="P87" s="1033"/>
      <c r="Q87" s="1033"/>
      <c r="R87" s="1033"/>
      <c r="S87" s="1033"/>
      <c r="T87" s="1033"/>
      <c r="U87" s="1033"/>
      <c r="V87" s="1033"/>
      <c r="W87" s="1033"/>
      <c r="X87" s="1033"/>
      <c r="Y87" s="1033"/>
      <c r="Z87" s="1033"/>
    </row>
    <row r="88" spans="1:26" ht="15.75" customHeight="1">
      <c r="A88" s="141">
        <v>3111301</v>
      </c>
      <c r="B88" s="198" t="s">
        <v>323</v>
      </c>
      <c r="C88" s="155" t="s">
        <v>324</v>
      </c>
      <c r="D88" s="199">
        <v>1500720</v>
      </c>
      <c r="E88" s="199"/>
      <c r="F88" s="21">
        <f t="shared" ref="F88:F92" si="17">SUM(D88:E88)</f>
        <v>1500720</v>
      </c>
      <c r="G88" s="1051"/>
      <c r="H88" s="1033"/>
      <c r="I88" s="1033"/>
      <c r="J88" s="1033"/>
      <c r="K88" s="1033"/>
      <c r="L88" s="1033"/>
      <c r="M88" s="1033"/>
      <c r="N88" s="1033"/>
      <c r="O88" s="1033"/>
      <c r="P88" s="1033"/>
      <c r="Q88" s="1033"/>
      <c r="R88" s="1033"/>
      <c r="S88" s="1033"/>
      <c r="T88" s="1033"/>
      <c r="U88" s="1033"/>
      <c r="V88" s="1033"/>
      <c r="W88" s="1033"/>
      <c r="X88" s="1033"/>
      <c r="Y88" s="1033"/>
      <c r="Z88" s="1033"/>
    </row>
    <row r="89" spans="1:26" ht="15.75" customHeight="1">
      <c r="A89" s="141">
        <v>2211319</v>
      </c>
      <c r="B89" s="68" t="s">
        <v>121</v>
      </c>
      <c r="C89" s="155" t="s">
        <v>324</v>
      </c>
      <c r="D89" s="199">
        <v>186645942</v>
      </c>
      <c r="E89" s="199"/>
      <c r="F89" s="21">
        <f t="shared" si="17"/>
        <v>186645942</v>
      </c>
      <c r="G89" s="1051"/>
      <c r="H89" s="1033"/>
      <c r="I89" s="1033"/>
      <c r="J89" s="1033"/>
      <c r="K89" s="1033"/>
      <c r="L89" s="1033"/>
      <c r="M89" s="1033"/>
      <c r="N89" s="1033"/>
      <c r="O89" s="1033"/>
      <c r="P89" s="1033"/>
      <c r="Q89" s="1033"/>
      <c r="R89" s="1033"/>
      <c r="S89" s="1033"/>
      <c r="T89" s="1033"/>
      <c r="U89" s="1033"/>
      <c r="V89" s="1033"/>
      <c r="W89" s="1033"/>
      <c r="X89" s="1033"/>
      <c r="Y89" s="1033"/>
      <c r="Z89" s="1033"/>
    </row>
    <row r="90" spans="1:26" ht="15.75" customHeight="1">
      <c r="A90" s="141">
        <v>3111399</v>
      </c>
      <c r="B90" s="68" t="s">
        <v>325</v>
      </c>
      <c r="C90" s="155" t="s">
        <v>321</v>
      </c>
      <c r="D90" s="21">
        <v>1500000</v>
      </c>
      <c r="E90" s="21"/>
      <c r="F90" s="21">
        <f t="shared" si="17"/>
        <v>1500000</v>
      </c>
      <c r="G90" s="1064">
        <v>1062500</v>
      </c>
      <c r="H90" s="1033"/>
      <c r="I90" s="1033"/>
      <c r="J90" s="1033"/>
      <c r="K90" s="1033"/>
      <c r="L90" s="1033"/>
      <c r="M90" s="1033"/>
      <c r="N90" s="1033"/>
      <c r="O90" s="1033"/>
      <c r="P90" s="1033"/>
      <c r="Q90" s="1033"/>
      <c r="R90" s="1033"/>
      <c r="S90" s="1033"/>
      <c r="T90" s="1033"/>
      <c r="U90" s="1033"/>
      <c r="V90" s="1033"/>
      <c r="W90" s="1033"/>
      <c r="X90" s="1033"/>
      <c r="Y90" s="1033"/>
      <c r="Z90" s="1033"/>
    </row>
    <row r="91" spans="1:26" ht="15.75" customHeight="1">
      <c r="A91" s="141">
        <v>3111399</v>
      </c>
      <c r="B91" s="68" t="s">
        <v>326</v>
      </c>
      <c r="C91" s="155" t="s">
        <v>321</v>
      </c>
      <c r="D91" s="21">
        <v>1500000</v>
      </c>
      <c r="E91" s="21"/>
      <c r="F91" s="21">
        <f t="shared" si="17"/>
        <v>1500000</v>
      </c>
      <c r="G91" s="1051">
        <v>500000</v>
      </c>
      <c r="H91" s="1033"/>
      <c r="I91" s="1033"/>
      <c r="J91" s="1033"/>
      <c r="K91" s="1033"/>
      <c r="L91" s="1033"/>
      <c r="M91" s="1033"/>
      <c r="N91" s="1033"/>
      <c r="O91" s="1033"/>
      <c r="P91" s="1033"/>
      <c r="Q91" s="1033"/>
      <c r="R91" s="1033"/>
      <c r="S91" s="1033"/>
      <c r="T91" s="1033"/>
      <c r="U91" s="1033"/>
      <c r="V91" s="1033"/>
      <c r="W91" s="1033"/>
      <c r="X91" s="1033"/>
      <c r="Y91" s="1033"/>
      <c r="Z91" s="1033"/>
    </row>
    <row r="92" spans="1:26" ht="15.75" customHeight="1">
      <c r="A92" s="141">
        <v>3111399</v>
      </c>
      <c r="B92" s="68" t="s">
        <v>327</v>
      </c>
      <c r="C92" s="68" t="s">
        <v>321</v>
      </c>
      <c r="D92" s="21">
        <v>4000000</v>
      </c>
      <c r="E92" s="21"/>
      <c r="F92" s="21">
        <f t="shared" si="17"/>
        <v>4000000</v>
      </c>
      <c r="G92" s="1051">
        <v>0</v>
      </c>
      <c r="H92" s="1033"/>
      <c r="I92" s="1033"/>
      <c r="J92" s="1033"/>
      <c r="K92" s="1033"/>
      <c r="L92" s="1033"/>
      <c r="M92" s="1033"/>
      <c r="N92" s="1033"/>
      <c r="O92" s="1033"/>
      <c r="P92" s="1033"/>
      <c r="Q92" s="1033"/>
      <c r="R92" s="1033"/>
      <c r="S92" s="1033"/>
      <c r="T92" s="1033"/>
      <c r="U92" s="1033"/>
      <c r="V92" s="1033"/>
      <c r="W92" s="1033"/>
      <c r="X92" s="1033"/>
      <c r="Y92" s="1033"/>
      <c r="Z92" s="1033"/>
    </row>
    <row r="93" spans="1:26" ht="15.75" customHeight="1">
      <c r="A93" s="141"/>
      <c r="B93" s="198" t="s">
        <v>328</v>
      </c>
      <c r="C93" s="68" t="s">
        <v>259</v>
      </c>
      <c r="D93" s="21"/>
      <c r="E93" s="21"/>
      <c r="F93" s="21"/>
      <c r="G93" s="1065">
        <v>2569836</v>
      </c>
      <c r="H93" s="1033"/>
      <c r="I93" s="1033"/>
      <c r="J93" s="1033"/>
      <c r="K93" s="1033"/>
      <c r="L93" s="1033"/>
      <c r="M93" s="1033"/>
      <c r="N93" s="1033"/>
      <c r="O93" s="1033"/>
      <c r="P93" s="1033"/>
      <c r="Q93" s="1033"/>
      <c r="R93" s="1033"/>
      <c r="S93" s="1033"/>
      <c r="T93" s="1033"/>
      <c r="U93" s="1033"/>
      <c r="V93" s="1033"/>
      <c r="W93" s="1033"/>
      <c r="X93" s="1033"/>
      <c r="Y93" s="1033"/>
      <c r="Z93" s="1033"/>
    </row>
    <row r="94" spans="1:26" ht="15.75" customHeight="1">
      <c r="A94" s="141">
        <v>3111399</v>
      </c>
      <c r="B94" s="68" t="s">
        <v>329</v>
      </c>
      <c r="C94" s="68" t="s">
        <v>330</v>
      </c>
      <c r="D94" s="21">
        <v>400000</v>
      </c>
      <c r="E94" s="21"/>
      <c r="F94" s="21">
        <f t="shared" ref="F94:F96" si="18">SUM(D94:E94)</f>
        <v>400000</v>
      </c>
      <c r="G94" s="1051"/>
      <c r="H94" s="1033"/>
      <c r="I94" s="1033"/>
      <c r="J94" s="1033"/>
      <c r="K94" s="1033"/>
      <c r="L94" s="1033"/>
      <c r="M94" s="1033"/>
      <c r="N94" s="1033"/>
      <c r="O94" s="1033"/>
      <c r="P94" s="1033"/>
      <c r="Q94" s="1033"/>
      <c r="R94" s="1033"/>
      <c r="S94" s="1033"/>
      <c r="T94" s="1033"/>
      <c r="U94" s="1033"/>
      <c r="V94" s="1033"/>
      <c r="W94" s="1033"/>
      <c r="X94" s="1033"/>
      <c r="Y94" s="1033"/>
      <c r="Z94" s="1033"/>
    </row>
    <row r="95" spans="1:26" ht="15.75" customHeight="1">
      <c r="A95" s="141">
        <v>3111399</v>
      </c>
      <c r="B95" s="68" t="s">
        <v>333</v>
      </c>
      <c r="C95" s="68" t="s">
        <v>334</v>
      </c>
      <c r="D95" s="21">
        <v>200000</v>
      </c>
      <c r="E95" s="21"/>
      <c r="F95" s="21">
        <f t="shared" si="18"/>
        <v>200000</v>
      </c>
      <c r="G95" s="1051"/>
      <c r="H95" s="1033"/>
      <c r="I95" s="1033"/>
      <c r="J95" s="1033"/>
      <c r="K95" s="1033"/>
      <c r="L95" s="1033"/>
      <c r="M95" s="1033"/>
      <c r="N95" s="1033"/>
      <c r="O95" s="1033"/>
      <c r="P95" s="1033"/>
      <c r="Q95" s="1033"/>
      <c r="R95" s="1033"/>
      <c r="S95" s="1033"/>
      <c r="T95" s="1033"/>
      <c r="U95" s="1033"/>
      <c r="V95" s="1033"/>
      <c r="W95" s="1033"/>
      <c r="X95" s="1033"/>
      <c r="Y95" s="1033"/>
      <c r="Z95" s="1033"/>
    </row>
    <row r="96" spans="1:26" ht="15.75" customHeight="1">
      <c r="A96" s="141">
        <v>3111299</v>
      </c>
      <c r="B96" s="68" t="s">
        <v>338</v>
      </c>
      <c r="C96" s="68" t="s">
        <v>339</v>
      </c>
      <c r="D96" s="21">
        <v>3500000</v>
      </c>
      <c r="E96" s="21"/>
      <c r="F96" s="21">
        <f t="shared" si="18"/>
        <v>3500000</v>
      </c>
      <c r="G96" s="1051">
        <v>1600000</v>
      </c>
      <c r="H96" s="1033"/>
      <c r="I96" s="1033"/>
      <c r="J96" s="1033"/>
      <c r="K96" s="1033"/>
      <c r="L96" s="1033"/>
      <c r="M96" s="1033"/>
      <c r="N96" s="1033"/>
      <c r="O96" s="1033"/>
      <c r="P96" s="1033"/>
      <c r="Q96" s="1033"/>
      <c r="R96" s="1033"/>
      <c r="S96" s="1033"/>
      <c r="T96" s="1033"/>
      <c r="U96" s="1033"/>
      <c r="V96" s="1033"/>
      <c r="W96" s="1033"/>
      <c r="X96" s="1033"/>
      <c r="Y96" s="1033"/>
      <c r="Z96" s="1033"/>
    </row>
    <row r="97" spans="1:26" ht="15.75" customHeight="1">
      <c r="A97" s="141"/>
      <c r="B97" s="172" t="s">
        <v>308</v>
      </c>
      <c r="C97" s="185"/>
      <c r="D97" s="174">
        <f>SUM(D88:D96)</f>
        <v>199246662</v>
      </c>
      <c r="E97" s="174">
        <f>SUM(E88:E96)</f>
        <v>0</v>
      </c>
      <c r="F97" s="174">
        <f>SUM(F88:F96)</f>
        <v>199246662</v>
      </c>
      <c r="G97" s="1058">
        <f>SUM(G88:G96)</f>
        <v>5732336</v>
      </c>
      <c r="H97" s="1033"/>
      <c r="I97" s="1033"/>
      <c r="J97" s="1033"/>
      <c r="K97" s="1033"/>
      <c r="L97" s="1033"/>
      <c r="M97" s="1033"/>
      <c r="N97" s="1033"/>
      <c r="O97" s="1033"/>
      <c r="P97" s="1033"/>
      <c r="Q97" s="1033"/>
      <c r="R97" s="1033"/>
      <c r="S97" s="1033"/>
      <c r="T97" s="1033"/>
      <c r="U97" s="1033"/>
      <c r="V97" s="1033"/>
      <c r="W97" s="1033"/>
      <c r="X97" s="1033"/>
      <c r="Y97" s="1033"/>
      <c r="Z97" s="1033"/>
    </row>
    <row r="98" spans="1:26" ht="15.75" customHeight="1">
      <c r="A98" s="181" t="s">
        <v>340</v>
      </c>
      <c r="B98" s="182"/>
      <c r="C98" s="182"/>
      <c r="D98" s="183"/>
      <c r="E98" s="183"/>
      <c r="F98" s="183"/>
      <c r="G98" s="1061"/>
      <c r="H98" s="1033"/>
      <c r="I98" s="1033"/>
      <c r="J98" s="1033"/>
      <c r="K98" s="1033"/>
      <c r="L98" s="1033"/>
      <c r="M98" s="1033"/>
      <c r="N98" s="1033"/>
      <c r="O98" s="1033"/>
      <c r="P98" s="1033"/>
      <c r="Q98" s="1033"/>
      <c r="R98" s="1033"/>
      <c r="S98" s="1033"/>
      <c r="T98" s="1033"/>
      <c r="U98" s="1033"/>
      <c r="V98" s="1033"/>
      <c r="W98" s="1033"/>
      <c r="X98" s="1033"/>
      <c r="Y98" s="1033"/>
      <c r="Z98" s="1033"/>
    </row>
    <row r="99" spans="1:26" ht="17.25" customHeight="1">
      <c r="A99" s="141"/>
      <c r="B99" s="68" t="s">
        <v>341</v>
      </c>
      <c r="C99" s="194" t="s">
        <v>321</v>
      </c>
      <c r="D99" s="199">
        <v>1000000</v>
      </c>
      <c r="E99" s="199"/>
      <c r="F99" s="21">
        <f>SUM(D99:E99)</f>
        <v>1000000</v>
      </c>
      <c r="G99" s="1051">
        <v>1000000</v>
      </c>
      <c r="H99" s="1033"/>
      <c r="I99" s="1033"/>
      <c r="J99" s="1033"/>
      <c r="K99" s="1033"/>
      <c r="L99" s="1033"/>
      <c r="M99" s="1033"/>
      <c r="N99" s="1033"/>
      <c r="O99" s="1033"/>
      <c r="P99" s="1033"/>
      <c r="Q99" s="1033"/>
      <c r="R99" s="1033"/>
      <c r="S99" s="1033"/>
      <c r="T99" s="1033"/>
      <c r="U99" s="1033"/>
      <c r="V99" s="1033"/>
      <c r="W99" s="1033"/>
      <c r="X99" s="1033"/>
      <c r="Y99" s="1033"/>
      <c r="Z99" s="1033"/>
    </row>
    <row r="100" spans="1:26" ht="15.75" customHeight="1">
      <c r="A100" s="141"/>
      <c r="B100" s="200" t="s">
        <v>342</v>
      </c>
      <c r="C100" s="201" t="s">
        <v>324</v>
      </c>
      <c r="D100" s="202"/>
      <c r="E100" s="202"/>
      <c r="F100" s="203"/>
      <c r="G100" s="1066">
        <v>2000000</v>
      </c>
      <c r="H100" s="1033"/>
      <c r="I100" s="1033"/>
      <c r="J100" s="1033"/>
      <c r="K100" s="1033"/>
      <c r="L100" s="1033"/>
      <c r="M100" s="1033"/>
      <c r="N100" s="1033"/>
      <c r="O100" s="1033"/>
      <c r="P100" s="1033"/>
      <c r="Q100" s="1033"/>
      <c r="R100" s="1033"/>
      <c r="S100" s="1033"/>
      <c r="T100" s="1033"/>
      <c r="U100" s="1033"/>
      <c r="V100" s="1033"/>
      <c r="W100" s="1033"/>
      <c r="X100" s="1033"/>
      <c r="Y100" s="1033"/>
      <c r="Z100" s="1033"/>
    </row>
    <row r="101" spans="1:26" ht="15.75" customHeight="1">
      <c r="A101" s="141"/>
      <c r="B101" s="204" t="s">
        <v>308</v>
      </c>
      <c r="C101" s="185"/>
      <c r="D101" s="205">
        <f t="shared" ref="D101:F101" si="19">SUM(D99)</f>
        <v>1000000</v>
      </c>
      <c r="E101" s="205">
        <f t="shared" si="19"/>
        <v>0</v>
      </c>
      <c r="F101" s="205">
        <f t="shared" si="19"/>
        <v>1000000</v>
      </c>
      <c r="G101" s="1067">
        <f>SUM(G99+G100)</f>
        <v>3000000</v>
      </c>
      <c r="H101" s="1033"/>
      <c r="I101" s="1033"/>
      <c r="J101" s="1033"/>
      <c r="K101" s="1033"/>
      <c r="L101" s="1033"/>
      <c r="M101" s="1033"/>
      <c r="N101" s="1033"/>
      <c r="O101" s="1033"/>
      <c r="P101" s="1033"/>
      <c r="Q101" s="1033"/>
      <c r="R101" s="1033"/>
      <c r="S101" s="1033"/>
      <c r="T101" s="1033"/>
      <c r="U101" s="1033"/>
      <c r="V101" s="1033"/>
      <c r="W101" s="1033"/>
      <c r="X101" s="1033"/>
      <c r="Y101" s="1033"/>
      <c r="Z101" s="1033"/>
    </row>
    <row r="102" spans="1:26" ht="15.75" customHeight="1">
      <c r="A102" s="195" t="s">
        <v>343</v>
      </c>
      <c r="B102" s="196"/>
      <c r="C102" s="196"/>
      <c r="D102" s="206"/>
      <c r="E102" s="206"/>
      <c r="F102" s="206"/>
      <c r="G102" s="1068"/>
      <c r="H102" s="1033"/>
      <c r="I102" s="1033"/>
      <c r="J102" s="1033"/>
      <c r="K102" s="1033"/>
      <c r="L102" s="1033"/>
      <c r="M102" s="1033"/>
      <c r="N102" s="1033"/>
      <c r="O102" s="1033"/>
      <c r="P102" s="1033"/>
      <c r="Q102" s="1033"/>
      <c r="R102" s="1033"/>
      <c r="S102" s="1033"/>
      <c r="T102" s="1033"/>
      <c r="U102" s="1033"/>
      <c r="V102" s="1033"/>
      <c r="W102" s="1033"/>
      <c r="X102" s="1033"/>
      <c r="Y102" s="1033"/>
      <c r="Z102" s="1033"/>
    </row>
    <row r="103" spans="1:26" ht="15.75" customHeight="1">
      <c r="A103" s="141">
        <v>3111299</v>
      </c>
      <c r="B103" s="76" t="s">
        <v>344</v>
      </c>
      <c r="C103" s="201" t="s">
        <v>324</v>
      </c>
      <c r="D103" s="199">
        <v>4500000</v>
      </c>
      <c r="E103" s="199"/>
      <c r="F103" s="21">
        <f t="shared" ref="F103:G103" si="20">SUM(D103:E103)</f>
        <v>4500000</v>
      </c>
      <c r="G103" s="1051">
        <f t="shared" si="20"/>
        <v>4500000</v>
      </c>
      <c r="H103" s="1033"/>
      <c r="I103" s="1033"/>
      <c r="J103" s="1033"/>
      <c r="K103" s="1033"/>
      <c r="L103" s="1033"/>
      <c r="M103" s="1033"/>
      <c r="N103" s="1033"/>
      <c r="O103" s="1033"/>
      <c r="P103" s="1033"/>
      <c r="Q103" s="1033"/>
      <c r="R103" s="1033"/>
      <c r="S103" s="1033"/>
      <c r="T103" s="1033"/>
      <c r="U103" s="1033"/>
      <c r="V103" s="1033"/>
      <c r="W103" s="1033"/>
      <c r="X103" s="1033"/>
      <c r="Y103" s="1033"/>
      <c r="Z103" s="1033"/>
    </row>
    <row r="104" spans="1:26" ht="15.75" customHeight="1">
      <c r="A104" s="141">
        <v>3111299</v>
      </c>
      <c r="B104" s="68" t="s">
        <v>345</v>
      </c>
      <c r="C104" s="20" t="s">
        <v>346</v>
      </c>
      <c r="D104" s="199">
        <v>1000000</v>
      </c>
      <c r="E104" s="199"/>
      <c r="F104" s="21">
        <f t="shared" ref="F104:F105" si="21">SUM(D104:E104)</f>
        <v>1000000</v>
      </c>
      <c r="G104" s="1051"/>
      <c r="H104" s="1033"/>
      <c r="I104" s="1033"/>
      <c r="J104" s="1033"/>
      <c r="K104" s="1033"/>
      <c r="L104" s="1033"/>
      <c r="M104" s="1033"/>
      <c r="N104" s="1033"/>
      <c r="O104" s="1033"/>
      <c r="P104" s="1033"/>
      <c r="Q104" s="1033"/>
      <c r="R104" s="1033"/>
      <c r="S104" s="1033"/>
      <c r="T104" s="1033"/>
      <c r="U104" s="1033"/>
      <c r="V104" s="1033"/>
      <c r="W104" s="1033"/>
      <c r="X104" s="1033"/>
      <c r="Y104" s="1033"/>
      <c r="Z104" s="1033"/>
    </row>
    <row r="105" spans="1:26" ht="15.75" customHeight="1">
      <c r="A105" s="141">
        <v>3111299</v>
      </c>
      <c r="B105" s="68" t="s">
        <v>347</v>
      </c>
      <c r="C105" s="68" t="s">
        <v>348</v>
      </c>
      <c r="D105" s="199">
        <v>300000</v>
      </c>
      <c r="E105" s="199"/>
      <c r="F105" s="21">
        <f t="shared" si="21"/>
        <v>300000</v>
      </c>
      <c r="G105" s="1051"/>
      <c r="H105" s="1033"/>
      <c r="I105" s="1033"/>
      <c r="J105" s="1033"/>
      <c r="K105" s="1033"/>
      <c r="L105" s="1033"/>
      <c r="M105" s="1033"/>
      <c r="N105" s="1033"/>
      <c r="O105" s="1033"/>
      <c r="P105" s="1033"/>
      <c r="Q105" s="1033"/>
      <c r="R105" s="1033"/>
      <c r="S105" s="1033"/>
      <c r="T105" s="1033"/>
      <c r="U105" s="1033"/>
      <c r="V105" s="1033"/>
      <c r="W105" s="1033"/>
      <c r="X105" s="1033"/>
      <c r="Y105" s="1033"/>
      <c r="Z105" s="1033"/>
    </row>
    <row r="106" spans="1:26" ht="15.75" customHeight="1">
      <c r="A106" s="141"/>
      <c r="B106" s="207" t="s">
        <v>308</v>
      </c>
      <c r="C106" s="185"/>
      <c r="D106" s="208">
        <f>SUM(D103:D105)</f>
        <v>5800000</v>
      </c>
      <c r="E106" s="208">
        <f>SUM(E103:E105)</f>
        <v>0</v>
      </c>
      <c r="F106" s="208">
        <f>SUM(F103:F105)</f>
        <v>5800000</v>
      </c>
      <c r="G106" s="1069">
        <f>SUM(G103:G105)</f>
        <v>4500000</v>
      </c>
      <c r="H106" s="1033"/>
      <c r="I106" s="1033"/>
      <c r="J106" s="1033"/>
      <c r="K106" s="1033"/>
      <c r="L106" s="1033"/>
      <c r="M106" s="1033"/>
      <c r="N106" s="1033"/>
      <c r="O106" s="1033"/>
      <c r="P106" s="1033"/>
      <c r="Q106" s="1033"/>
      <c r="R106" s="1033"/>
      <c r="S106" s="1033"/>
      <c r="T106" s="1033"/>
      <c r="U106" s="1033"/>
      <c r="V106" s="1033"/>
      <c r="W106" s="1033"/>
      <c r="X106" s="1033"/>
      <c r="Y106" s="1033"/>
      <c r="Z106" s="1033"/>
    </row>
    <row r="107" spans="1:26" ht="15.75" customHeight="1">
      <c r="A107" s="195" t="s">
        <v>349</v>
      </c>
      <c r="B107" s="196"/>
      <c r="C107" s="196"/>
      <c r="D107" s="197"/>
      <c r="E107" s="197"/>
      <c r="F107" s="197"/>
      <c r="G107" s="1063"/>
      <c r="H107" s="1033"/>
      <c r="I107" s="1033"/>
      <c r="J107" s="1033"/>
      <c r="K107" s="1033"/>
      <c r="L107" s="1033"/>
      <c r="M107" s="1033"/>
      <c r="N107" s="1033"/>
      <c r="O107" s="1033"/>
      <c r="P107" s="1033"/>
      <c r="Q107" s="1033"/>
      <c r="R107" s="1033"/>
      <c r="S107" s="1033"/>
      <c r="T107" s="1033"/>
      <c r="U107" s="1033"/>
      <c r="V107" s="1033"/>
      <c r="W107" s="1033"/>
      <c r="X107" s="1033"/>
      <c r="Y107" s="1033"/>
      <c r="Z107" s="1033"/>
    </row>
    <row r="108" spans="1:26" ht="15.75" customHeight="1">
      <c r="A108" s="155">
        <v>3110599</v>
      </c>
      <c r="B108" s="76" t="s">
        <v>350</v>
      </c>
      <c r="C108" s="155" t="s">
        <v>321</v>
      </c>
      <c r="D108" s="154">
        <v>2000000</v>
      </c>
      <c r="E108" s="154">
        <v>-2000000</v>
      </c>
      <c r="F108" s="21">
        <f t="shared" ref="F108:F118" si="22">SUM(D108:E108)</f>
        <v>0</v>
      </c>
      <c r="G108" s="1051">
        <v>8000000</v>
      </c>
      <c r="H108" s="1033"/>
      <c r="I108" s="1033"/>
      <c r="J108" s="1033"/>
      <c r="K108" s="1033"/>
      <c r="L108" s="1033"/>
      <c r="M108" s="1033"/>
      <c r="N108" s="1033"/>
      <c r="O108" s="1033"/>
      <c r="P108" s="1033"/>
      <c r="Q108" s="1033"/>
      <c r="R108" s="1033"/>
      <c r="S108" s="1033"/>
      <c r="T108" s="1033"/>
      <c r="U108" s="1033"/>
      <c r="V108" s="1033"/>
      <c r="W108" s="1033"/>
      <c r="X108" s="1033"/>
      <c r="Y108" s="1033"/>
      <c r="Z108" s="1033"/>
    </row>
    <row r="109" spans="1:26" ht="15.75" customHeight="1">
      <c r="A109" s="155">
        <v>3110599</v>
      </c>
      <c r="B109" s="76" t="s">
        <v>351</v>
      </c>
      <c r="C109" s="155" t="s">
        <v>321</v>
      </c>
      <c r="D109" s="154">
        <v>15000000</v>
      </c>
      <c r="E109" s="154"/>
      <c r="F109" s="21">
        <f t="shared" si="22"/>
        <v>15000000</v>
      </c>
      <c r="G109" s="1065">
        <v>0</v>
      </c>
      <c r="H109" s="1033"/>
      <c r="I109" s="1033"/>
      <c r="J109" s="1033"/>
      <c r="K109" s="1033"/>
      <c r="L109" s="1033"/>
      <c r="M109" s="1033"/>
      <c r="N109" s="1033"/>
      <c r="O109" s="1033"/>
      <c r="P109" s="1033"/>
      <c r="Q109" s="1033"/>
      <c r="R109" s="1033"/>
      <c r="S109" s="1033"/>
      <c r="T109" s="1033"/>
      <c r="U109" s="1033"/>
      <c r="V109" s="1033"/>
      <c r="W109" s="1033"/>
      <c r="X109" s="1033"/>
      <c r="Y109" s="1033"/>
      <c r="Z109" s="1033"/>
    </row>
    <row r="110" spans="1:26" ht="15.75" customHeight="1">
      <c r="A110" s="155">
        <v>3110599</v>
      </c>
      <c r="B110" s="76" t="s">
        <v>352</v>
      </c>
      <c r="C110" s="155" t="s">
        <v>321</v>
      </c>
      <c r="D110" s="154">
        <v>5000000</v>
      </c>
      <c r="E110" s="154"/>
      <c r="F110" s="21">
        <f t="shared" si="22"/>
        <v>5000000</v>
      </c>
      <c r="G110" s="1051">
        <v>5000000</v>
      </c>
      <c r="H110" s="1033"/>
      <c r="I110" s="1033"/>
      <c r="J110" s="1033"/>
      <c r="K110" s="1033"/>
      <c r="L110" s="1033"/>
      <c r="M110" s="1033"/>
      <c r="N110" s="1033"/>
      <c r="O110" s="1033"/>
      <c r="P110" s="1033"/>
      <c r="Q110" s="1033"/>
      <c r="R110" s="1033"/>
      <c r="S110" s="1033"/>
      <c r="T110" s="1033"/>
      <c r="U110" s="1033"/>
      <c r="V110" s="1033"/>
      <c r="W110" s="1033"/>
      <c r="X110" s="1033"/>
      <c r="Y110" s="1033"/>
      <c r="Z110" s="1033"/>
    </row>
    <row r="111" spans="1:26" ht="15.75" customHeight="1">
      <c r="A111" s="155">
        <v>3110599</v>
      </c>
      <c r="B111" s="76" t="s">
        <v>353</v>
      </c>
      <c r="C111" s="155" t="s">
        <v>321</v>
      </c>
      <c r="D111" s="154">
        <v>3000000</v>
      </c>
      <c r="E111" s="154"/>
      <c r="F111" s="21">
        <f t="shared" si="22"/>
        <v>3000000</v>
      </c>
      <c r="G111" s="1051"/>
      <c r="H111" s="1033"/>
      <c r="I111" s="1033"/>
      <c r="J111" s="1033"/>
      <c r="K111" s="1033"/>
      <c r="L111" s="1033"/>
      <c r="M111" s="1033"/>
      <c r="N111" s="1033"/>
      <c r="O111" s="1033"/>
      <c r="P111" s="1033"/>
      <c r="Q111" s="1033"/>
      <c r="R111" s="1033"/>
      <c r="S111" s="1033"/>
      <c r="T111" s="1033"/>
      <c r="U111" s="1033"/>
      <c r="V111" s="1033"/>
      <c r="W111" s="1033"/>
      <c r="X111" s="1033"/>
      <c r="Y111" s="1033"/>
      <c r="Z111" s="1033"/>
    </row>
    <row r="112" spans="1:26" ht="15.75" customHeight="1">
      <c r="A112" s="155">
        <v>3110599</v>
      </c>
      <c r="B112" s="76" t="s">
        <v>354</v>
      </c>
      <c r="C112" s="155" t="s">
        <v>321</v>
      </c>
      <c r="D112" s="154">
        <v>2000000</v>
      </c>
      <c r="E112" s="154"/>
      <c r="F112" s="21">
        <f t="shared" si="22"/>
        <v>2000000</v>
      </c>
      <c r="G112" s="1051"/>
      <c r="H112" s="1033"/>
      <c r="I112" s="1033"/>
      <c r="J112" s="1033"/>
      <c r="K112" s="1033"/>
      <c r="L112" s="1033"/>
      <c r="M112" s="1033"/>
      <c r="N112" s="1033"/>
      <c r="O112" s="1033"/>
      <c r="P112" s="1033"/>
      <c r="Q112" s="1033"/>
      <c r="R112" s="1033"/>
      <c r="S112" s="1033"/>
      <c r="T112" s="1033"/>
      <c r="U112" s="1033"/>
      <c r="V112" s="1033"/>
      <c r="W112" s="1033"/>
      <c r="X112" s="1033"/>
      <c r="Y112" s="1033"/>
      <c r="Z112" s="1033"/>
    </row>
    <row r="113" spans="1:26" ht="15.75" customHeight="1">
      <c r="A113" s="155">
        <v>3110599</v>
      </c>
      <c r="B113" s="76" t="s">
        <v>355</v>
      </c>
      <c r="C113" s="155" t="s">
        <v>321</v>
      </c>
      <c r="D113" s="154">
        <v>2000000</v>
      </c>
      <c r="E113" s="154">
        <v>-1000000</v>
      </c>
      <c r="F113" s="21">
        <f t="shared" si="22"/>
        <v>1000000</v>
      </c>
      <c r="G113" s="1051">
        <v>1000000</v>
      </c>
      <c r="H113" s="1033"/>
      <c r="I113" s="1033"/>
      <c r="J113" s="1033"/>
      <c r="K113" s="1033"/>
      <c r="L113" s="1033"/>
      <c r="M113" s="1033"/>
      <c r="N113" s="1033"/>
      <c r="O113" s="1033"/>
      <c r="P113" s="1033"/>
      <c r="Q113" s="1033"/>
      <c r="R113" s="1033"/>
      <c r="S113" s="1033"/>
      <c r="T113" s="1033"/>
      <c r="U113" s="1033"/>
      <c r="V113" s="1033"/>
      <c r="W113" s="1033"/>
      <c r="X113" s="1033"/>
      <c r="Y113" s="1033"/>
      <c r="Z113" s="1033"/>
    </row>
    <row r="114" spans="1:26" ht="15.75" customHeight="1">
      <c r="A114" s="155">
        <v>3110599</v>
      </c>
      <c r="B114" s="76" t="s">
        <v>356</v>
      </c>
      <c r="C114" s="155" t="s">
        <v>321</v>
      </c>
      <c r="D114" s="154">
        <v>1000000</v>
      </c>
      <c r="E114" s="154"/>
      <c r="F114" s="21">
        <f t="shared" si="22"/>
        <v>1000000</v>
      </c>
      <c r="G114" s="1070">
        <v>1000000</v>
      </c>
      <c r="H114" s="1033"/>
      <c r="I114" s="1033"/>
      <c r="J114" s="1033"/>
      <c r="K114" s="1033"/>
      <c r="L114" s="1033"/>
      <c r="M114" s="1033"/>
      <c r="N114" s="1033"/>
      <c r="O114" s="1033"/>
      <c r="P114" s="1033"/>
      <c r="Q114" s="1033"/>
      <c r="R114" s="1033"/>
      <c r="S114" s="1033"/>
      <c r="T114" s="1033"/>
      <c r="U114" s="1033"/>
      <c r="V114" s="1033"/>
      <c r="W114" s="1033"/>
      <c r="X114" s="1033"/>
      <c r="Y114" s="1033"/>
      <c r="Z114" s="1033"/>
    </row>
    <row r="115" spans="1:26" ht="15.75" customHeight="1">
      <c r="A115" s="155">
        <v>3110599</v>
      </c>
      <c r="B115" s="76" t="s">
        <v>357</v>
      </c>
      <c r="C115" s="155" t="s">
        <v>321</v>
      </c>
      <c r="D115" s="154">
        <v>700000</v>
      </c>
      <c r="E115" s="154"/>
      <c r="F115" s="21">
        <f t="shared" si="22"/>
        <v>700000</v>
      </c>
      <c r="G115" s="1051">
        <v>700000</v>
      </c>
      <c r="H115" s="1033"/>
      <c r="I115" s="1033"/>
      <c r="J115" s="1033"/>
      <c r="K115" s="1033"/>
      <c r="L115" s="1033"/>
      <c r="M115" s="1033"/>
      <c r="N115" s="1033"/>
      <c r="O115" s="1033"/>
      <c r="P115" s="1033"/>
      <c r="Q115" s="1033"/>
      <c r="R115" s="1033"/>
      <c r="S115" s="1033"/>
      <c r="T115" s="1033"/>
      <c r="U115" s="1033"/>
      <c r="V115" s="1033"/>
      <c r="W115" s="1033"/>
      <c r="X115" s="1033"/>
      <c r="Y115" s="1033"/>
      <c r="Z115" s="1033"/>
    </row>
    <row r="116" spans="1:26" ht="15.75" customHeight="1">
      <c r="A116" s="155">
        <v>3110599</v>
      </c>
      <c r="B116" s="76" t="s">
        <v>358</v>
      </c>
      <c r="C116" s="155" t="s">
        <v>321</v>
      </c>
      <c r="D116" s="154">
        <v>3500000</v>
      </c>
      <c r="E116" s="154">
        <v>-1500000</v>
      </c>
      <c r="F116" s="21">
        <f t="shared" si="22"/>
        <v>2000000</v>
      </c>
      <c r="G116" s="1051">
        <v>2000000</v>
      </c>
      <c r="H116" s="1033"/>
      <c r="I116" s="1033"/>
      <c r="J116" s="1033"/>
      <c r="K116" s="1033"/>
      <c r="L116" s="1033"/>
      <c r="M116" s="1033"/>
      <c r="N116" s="1033"/>
      <c r="O116" s="1033"/>
      <c r="P116" s="1033"/>
      <c r="Q116" s="1033"/>
      <c r="R116" s="1033"/>
      <c r="S116" s="1033"/>
      <c r="T116" s="1033"/>
      <c r="U116" s="1033"/>
      <c r="V116" s="1033"/>
      <c r="W116" s="1033"/>
      <c r="X116" s="1033"/>
      <c r="Y116" s="1033"/>
      <c r="Z116" s="1033"/>
    </row>
    <row r="117" spans="1:26" ht="16.5" customHeight="1">
      <c r="A117" s="155">
        <v>3110599</v>
      </c>
      <c r="B117" s="76" t="s">
        <v>359</v>
      </c>
      <c r="C117" s="155" t="s">
        <v>321</v>
      </c>
      <c r="D117" s="154">
        <v>6050000</v>
      </c>
      <c r="E117" s="154">
        <v>-6050000</v>
      </c>
      <c r="F117" s="21">
        <f t="shared" si="22"/>
        <v>0</v>
      </c>
      <c r="G117" s="1051">
        <v>5870766</v>
      </c>
      <c r="H117" s="1033"/>
      <c r="I117" s="1033"/>
      <c r="J117" s="1033"/>
      <c r="K117" s="1033"/>
      <c r="L117" s="1033"/>
      <c r="M117" s="1033"/>
      <c r="N117" s="1033"/>
      <c r="O117" s="1033"/>
      <c r="P117" s="1033"/>
      <c r="Q117" s="1033"/>
      <c r="R117" s="1033"/>
      <c r="S117" s="1033"/>
      <c r="T117" s="1033"/>
      <c r="U117" s="1033"/>
      <c r="V117" s="1033"/>
      <c r="W117" s="1033"/>
      <c r="X117" s="1033"/>
      <c r="Y117" s="1033"/>
      <c r="Z117" s="1033"/>
    </row>
    <row r="118" spans="1:26" ht="15.75" customHeight="1">
      <c r="A118" s="141"/>
      <c r="B118" s="76" t="s">
        <v>360</v>
      </c>
      <c r="C118" s="155" t="s">
        <v>321</v>
      </c>
      <c r="D118" s="154"/>
      <c r="E118" s="154">
        <v>15000000</v>
      </c>
      <c r="F118" s="21">
        <f t="shared" si="22"/>
        <v>15000000</v>
      </c>
      <c r="G118" s="1051">
        <v>15000000</v>
      </c>
      <c r="H118" s="1033"/>
      <c r="I118" s="1033"/>
      <c r="J118" s="1033"/>
      <c r="K118" s="1033"/>
      <c r="L118" s="1033"/>
      <c r="M118" s="1033"/>
      <c r="N118" s="1033"/>
      <c r="O118" s="1033"/>
      <c r="P118" s="1033"/>
      <c r="Q118" s="1033"/>
      <c r="R118" s="1033"/>
      <c r="S118" s="1033"/>
      <c r="T118" s="1033"/>
      <c r="U118" s="1033"/>
      <c r="V118" s="1033"/>
      <c r="W118" s="1033"/>
      <c r="X118" s="1033"/>
      <c r="Y118" s="1033"/>
      <c r="Z118" s="1033"/>
    </row>
    <row r="119" spans="1:26" ht="15.75" customHeight="1">
      <c r="A119" s="141"/>
      <c r="B119" s="194" t="s">
        <v>361</v>
      </c>
      <c r="C119" s="209" t="s">
        <v>321</v>
      </c>
      <c r="D119" s="154"/>
      <c r="E119" s="154"/>
      <c r="F119" s="21"/>
      <c r="G119" s="1065">
        <v>4088240</v>
      </c>
      <c r="H119" s="1033"/>
      <c r="I119" s="1033"/>
      <c r="J119" s="1033"/>
      <c r="K119" s="1033"/>
      <c r="L119" s="1033"/>
      <c r="M119" s="1033"/>
      <c r="N119" s="1033"/>
      <c r="O119" s="1033"/>
      <c r="P119" s="1033"/>
      <c r="Q119" s="1033"/>
      <c r="R119" s="1033"/>
      <c r="S119" s="1033"/>
      <c r="T119" s="1033"/>
      <c r="U119" s="1033"/>
      <c r="V119" s="1033"/>
      <c r="W119" s="1033"/>
      <c r="X119" s="1033"/>
      <c r="Y119" s="1033"/>
      <c r="Z119" s="1033"/>
    </row>
    <row r="120" spans="1:26" ht="15.75" customHeight="1">
      <c r="A120" s="141"/>
      <c r="B120" s="200" t="s">
        <v>362</v>
      </c>
      <c r="C120" s="210" t="s">
        <v>321</v>
      </c>
      <c r="D120" s="154"/>
      <c r="E120" s="154"/>
      <c r="F120" s="21"/>
      <c r="G120" s="1071">
        <v>1500000</v>
      </c>
      <c r="H120" s="1033"/>
      <c r="I120" s="1033"/>
      <c r="J120" s="1033"/>
      <c r="K120" s="1033"/>
      <c r="L120" s="1033"/>
      <c r="M120" s="1033"/>
      <c r="N120" s="1033"/>
      <c r="O120" s="1033"/>
      <c r="P120" s="1033"/>
      <c r="Q120" s="1033"/>
      <c r="R120" s="1033"/>
      <c r="S120" s="1033"/>
      <c r="T120" s="1033"/>
      <c r="U120" s="1033"/>
      <c r="V120" s="1033"/>
      <c r="W120" s="1033"/>
      <c r="X120" s="1033"/>
      <c r="Y120" s="1033"/>
      <c r="Z120" s="1033"/>
    </row>
    <row r="121" spans="1:26" ht="15.75" customHeight="1">
      <c r="A121" s="141"/>
      <c r="B121" s="172" t="s">
        <v>308</v>
      </c>
      <c r="C121" s="185"/>
      <c r="D121" s="174">
        <f>SUM(D108:D118)</f>
        <v>40250000</v>
      </c>
      <c r="E121" s="174">
        <f>SUM(E108:E118)</f>
        <v>4450000</v>
      </c>
      <c r="F121" s="174">
        <f>SUM(F108:F118)</f>
        <v>44700000</v>
      </c>
      <c r="G121" s="1058">
        <f>SUM(G108:G120)</f>
        <v>44159006</v>
      </c>
      <c r="H121" s="1033"/>
      <c r="I121" s="1033"/>
      <c r="J121" s="1033"/>
      <c r="K121" s="1033"/>
      <c r="L121" s="1033"/>
      <c r="M121" s="1033"/>
      <c r="N121" s="1033"/>
      <c r="O121" s="1033"/>
      <c r="P121" s="1033"/>
      <c r="Q121" s="1033"/>
      <c r="R121" s="1033"/>
      <c r="S121" s="1033"/>
      <c r="T121" s="1033"/>
      <c r="U121" s="1033"/>
      <c r="V121" s="1033"/>
      <c r="W121" s="1033"/>
      <c r="X121" s="1033"/>
      <c r="Y121" s="1033"/>
      <c r="Z121" s="1033"/>
    </row>
    <row r="122" spans="1:26" ht="17.25" customHeight="1">
      <c r="A122" s="141"/>
      <c r="B122" s="157" t="s">
        <v>363</v>
      </c>
      <c r="C122" s="211"/>
      <c r="D122" s="159">
        <f>SUM(D121,D106,D101,D97,D86,D82,D78,D74)</f>
        <v>660465263</v>
      </c>
      <c r="E122" s="159">
        <f>SUM(E121,E106,E101,E97,E86,E82,E78,E74)</f>
        <v>-72357344</v>
      </c>
      <c r="F122" s="159">
        <f>SUM(F121,F106,F101,F97,F86,F82,F78,F74)</f>
        <v>588107919</v>
      </c>
      <c r="G122" s="1055">
        <f>SUM(G121,G106,G101,G97,G86,G82,G78,G74)</f>
        <v>337025773</v>
      </c>
      <c r="H122" s="1033"/>
      <c r="I122" s="1033"/>
      <c r="J122" s="1033"/>
      <c r="K122" s="1033"/>
      <c r="L122" s="1033"/>
      <c r="M122" s="1033"/>
      <c r="N122" s="1033"/>
      <c r="O122" s="1033"/>
      <c r="P122" s="1033"/>
      <c r="Q122" s="1033"/>
      <c r="R122" s="1033"/>
      <c r="S122" s="1033"/>
      <c r="T122" s="1033"/>
      <c r="U122" s="1033"/>
      <c r="V122" s="1033"/>
      <c r="W122" s="1033"/>
      <c r="X122" s="1033"/>
      <c r="Y122" s="1033"/>
      <c r="Z122" s="1033"/>
    </row>
    <row r="123" spans="1:26" ht="15.75" customHeight="1">
      <c r="A123" s="212"/>
      <c r="B123" s="213" t="s">
        <v>364</v>
      </c>
      <c r="C123" s="213"/>
      <c r="D123" s="214"/>
      <c r="E123" s="214"/>
      <c r="F123" s="214"/>
      <c r="G123" s="1072"/>
      <c r="H123" s="1033"/>
      <c r="I123" s="1033"/>
      <c r="J123" s="1033"/>
      <c r="K123" s="1033"/>
      <c r="L123" s="1033"/>
      <c r="M123" s="1033"/>
      <c r="N123" s="1033"/>
      <c r="O123" s="1033"/>
      <c r="P123" s="1033"/>
      <c r="Q123" s="1033"/>
      <c r="R123" s="1033"/>
      <c r="S123" s="1033"/>
      <c r="T123" s="1033"/>
      <c r="U123" s="1033"/>
      <c r="V123" s="1033"/>
      <c r="W123" s="1033"/>
      <c r="X123" s="1033"/>
      <c r="Y123" s="1033"/>
      <c r="Z123" s="1033"/>
    </row>
    <row r="124" spans="1:26" ht="15.75" customHeight="1">
      <c r="A124" s="141"/>
      <c r="B124" s="213" t="s">
        <v>365</v>
      </c>
      <c r="C124" s="213"/>
      <c r="D124" s="214"/>
      <c r="E124" s="214"/>
      <c r="F124" s="214"/>
      <c r="G124" s="1072"/>
      <c r="H124" s="1033"/>
      <c r="I124" s="1033"/>
      <c r="J124" s="1033"/>
      <c r="K124" s="1033"/>
      <c r="L124" s="1033"/>
      <c r="M124" s="1033"/>
      <c r="N124" s="1033"/>
      <c r="O124" s="1033"/>
      <c r="P124" s="1033"/>
      <c r="Q124" s="1033"/>
      <c r="R124" s="1033"/>
      <c r="S124" s="1033"/>
      <c r="T124" s="1033"/>
      <c r="U124" s="1033"/>
      <c r="V124" s="1033"/>
      <c r="W124" s="1033"/>
      <c r="X124" s="1033"/>
      <c r="Y124" s="1033"/>
      <c r="Z124" s="1033"/>
    </row>
    <row r="125" spans="1:26" ht="15.75" customHeight="1">
      <c r="A125" s="141">
        <v>3111399</v>
      </c>
      <c r="B125" s="76" t="s">
        <v>366</v>
      </c>
      <c r="C125" s="68" t="s">
        <v>324</v>
      </c>
      <c r="D125" s="154">
        <v>6500000</v>
      </c>
      <c r="E125" s="154"/>
      <c r="F125" s="21">
        <f t="shared" ref="F125:F129" si="23">SUM(D125:E125)</f>
        <v>6500000</v>
      </c>
      <c r="G125" s="1070">
        <v>6500000</v>
      </c>
      <c r="H125" s="1033"/>
      <c r="I125" s="1033"/>
      <c r="J125" s="1033"/>
      <c r="K125" s="1033"/>
      <c r="L125" s="1033"/>
      <c r="M125" s="1033"/>
      <c r="N125" s="1033"/>
      <c r="O125" s="1033"/>
      <c r="P125" s="1033"/>
      <c r="Q125" s="1033"/>
      <c r="R125" s="1033"/>
      <c r="S125" s="1033"/>
      <c r="T125" s="1033"/>
      <c r="U125" s="1033"/>
      <c r="V125" s="1033"/>
      <c r="W125" s="1033"/>
      <c r="X125" s="1033"/>
      <c r="Y125" s="1033"/>
      <c r="Z125" s="1033"/>
    </row>
    <row r="126" spans="1:26" ht="15.75" customHeight="1">
      <c r="A126" s="215" t="s">
        <v>367</v>
      </c>
      <c r="B126" s="76" t="s">
        <v>113</v>
      </c>
      <c r="C126" s="68" t="s">
        <v>324</v>
      </c>
      <c r="D126" s="154">
        <v>23165743</v>
      </c>
      <c r="E126" s="154"/>
      <c r="F126" s="21">
        <f t="shared" si="23"/>
        <v>23165743</v>
      </c>
      <c r="G126" s="1051"/>
      <c r="H126" s="1033"/>
      <c r="I126" s="1033"/>
      <c r="J126" s="1033"/>
      <c r="K126" s="1033"/>
      <c r="L126" s="1033"/>
      <c r="M126" s="1033"/>
      <c r="N126" s="1033"/>
      <c r="O126" s="1033"/>
      <c r="P126" s="1033"/>
      <c r="Q126" s="1033"/>
      <c r="R126" s="1033"/>
      <c r="S126" s="1033"/>
      <c r="T126" s="1033"/>
      <c r="U126" s="1033"/>
      <c r="V126" s="1033"/>
      <c r="W126" s="1033"/>
      <c r="X126" s="1033"/>
      <c r="Y126" s="1033"/>
      <c r="Z126" s="1033"/>
    </row>
    <row r="127" spans="1:26" ht="15.75" customHeight="1">
      <c r="A127" s="141">
        <v>3111302</v>
      </c>
      <c r="B127" s="76" t="s">
        <v>368</v>
      </c>
      <c r="C127" s="68" t="s">
        <v>324</v>
      </c>
      <c r="D127" s="154">
        <v>2999970</v>
      </c>
      <c r="E127" s="154"/>
      <c r="F127" s="21">
        <f t="shared" si="23"/>
        <v>2999970</v>
      </c>
      <c r="G127" s="1070">
        <v>3000000</v>
      </c>
      <c r="H127" s="1033"/>
      <c r="I127" s="1033"/>
      <c r="J127" s="1033"/>
      <c r="K127" s="1033"/>
      <c r="L127" s="1033"/>
      <c r="M127" s="1033"/>
      <c r="N127" s="1033"/>
      <c r="O127" s="1033"/>
      <c r="P127" s="1033"/>
      <c r="Q127" s="1033"/>
      <c r="R127" s="1033"/>
      <c r="S127" s="1033"/>
      <c r="T127" s="1033"/>
      <c r="U127" s="1033"/>
      <c r="V127" s="1033"/>
      <c r="W127" s="1033"/>
      <c r="X127" s="1033"/>
      <c r="Y127" s="1033"/>
      <c r="Z127" s="1033"/>
    </row>
    <row r="128" spans="1:26" ht="15.75" customHeight="1">
      <c r="A128" s="141">
        <v>3110502</v>
      </c>
      <c r="B128" s="76" t="s">
        <v>369</v>
      </c>
      <c r="C128" s="68" t="s">
        <v>236</v>
      </c>
      <c r="D128" s="154">
        <v>3000000</v>
      </c>
      <c r="E128" s="154"/>
      <c r="F128" s="21">
        <f t="shared" si="23"/>
        <v>3000000</v>
      </c>
      <c r="G128" s="1070">
        <v>2500000</v>
      </c>
      <c r="H128" s="1033"/>
      <c r="I128" s="1033"/>
      <c r="J128" s="1033"/>
      <c r="K128" s="1033"/>
      <c r="L128" s="1033"/>
      <c r="M128" s="1033"/>
      <c r="N128" s="1033"/>
      <c r="O128" s="1033"/>
      <c r="P128" s="1033"/>
      <c r="Q128" s="1033"/>
      <c r="R128" s="1033"/>
      <c r="S128" s="1033"/>
      <c r="T128" s="1033"/>
      <c r="U128" s="1033"/>
      <c r="V128" s="1033"/>
      <c r="W128" s="1033"/>
      <c r="X128" s="1033"/>
      <c r="Y128" s="1033"/>
      <c r="Z128" s="1033"/>
    </row>
    <row r="129" spans="1:26" ht="15.75" customHeight="1">
      <c r="A129" s="141">
        <v>3110599</v>
      </c>
      <c r="B129" s="76" t="s">
        <v>370</v>
      </c>
      <c r="C129" s="68" t="s">
        <v>371</v>
      </c>
      <c r="D129" s="154">
        <v>2000000</v>
      </c>
      <c r="E129" s="154"/>
      <c r="F129" s="21">
        <f t="shared" si="23"/>
        <v>2000000</v>
      </c>
      <c r="G129" s="1070">
        <v>2000000</v>
      </c>
      <c r="H129" s="1033"/>
      <c r="I129" s="1033"/>
      <c r="J129" s="1033"/>
      <c r="K129" s="1033"/>
      <c r="L129" s="1033"/>
      <c r="M129" s="1033"/>
      <c r="N129" s="1033"/>
      <c r="O129" s="1033"/>
      <c r="P129" s="1033"/>
      <c r="Q129" s="1033"/>
      <c r="R129" s="1033"/>
      <c r="S129" s="1033"/>
      <c r="T129" s="1033"/>
      <c r="U129" s="1033"/>
      <c r="V129" s="1033"/>
      <c r="W129" s="1033"/>
      <c r="X129" s="1033"/>
      <c r="Y129" s="1033"/>
      <c r="Z129" s="1033"/>
    </row>
    <row r="130" spans="1:26" ht="15.75" customHeight="1">
      <c r="A130" s="141"/>
      <c r="B130" s="194" t="s">
        <v>372</v>
      </c>
      <c r="C130" s="198" t="s">
        <v>257</v>
      </c>
      <c r="D130" s="154"/>
      <c r="E130" s="154"/>
      <c r="F130" s="21"/>
      <c r="G130" s="1070">
        <v>1500000</v>
      </c>
      <c r="H130" s="1033"/>
      <c r="I130" s="1033"/>
      <c r="J130" s="1033"/>
      <c r="K130" s="1033"/>
      <c r="L130" s="1033"/>
      <c r="M130" s="1033"/>
      <c r="N130" s="1033"/>
      <c r="O130" s="1033"/>
      <c r="P130" s="1033"/>
      <c r="Q130" s="1033"/>
      <c r="R130" s="1033"/>
      <c r="S130" s="1033"/>
      <c r="T130" s="1033"/>
      <c r="U130" s="1033"/>
      <c r="V130" s="1033"/>
      <c r="W130" s="1033"/>
      <c r="X130" s="1033"/>
      <c r="Y130" s="1033"/>
      <c r="Z130" s="1033"/>
    </row>
    <row r="131" spans="1:26" ht="15.75" customHeight="1">
      <c r="A131" s="141">
        <v>3110202</v>
      </c>
      <c r="B131" s="76" t="s">
        <v>373</v>
      </c>
      <c r="C131" s="68" t="s">
        <v>371</v>
      </c>
      <c r="D131" s="154">
        <v>3000000</v>
      </c>
      <c r="E131" s="154"/>
      <c r="F131" s="21">
        <f t="shared" ref="F131:F132" si="24">SUM(D131:E131)</f>
        <v>3000000</v>
      </c>
      <c r="G131" s="1065">
        <v>3000000</v>
      </c>
      <c r="H131" s="1033"/>
      <c r="I131" s="1033"/>
      <c r="J131" s="1033"/>
      <c r="K131" s="1033"/>
      <c r="L131" s="1033"/>
      <c r="M131" s="1033"/>
      <c r="N131" s="1033"/>
      <c r="O131" s="1033"/>
      <c r="P131" s="1033"/>
      <c r="Q131" s="1033"/>
      <c r="R131" s="1033"/>
      <c r="S131" s="1033"/>
      <c r="T131" s="1033"/>
      <c r="U131" s="1033"/>
      <c r="V131" s="1033"/>
      <c r="W131" s="1033"/>
      <c r="X131" s="1033"/>
      <c r="Y131" s="1033"/>
      <c r="Z131" s="1033"/>
    </row>
    <row r="132" spans="1:26" ht="15.75" customHeight="1">
      <c r="A132" s="141">
        <v>3111102</v>
      </c>
      <c r="B132" s="76" t="s">
        <v>374</v>
      </c>
      <c r="C132" s="68" t="s">
        <v>371</v>
      </c>
      <c r="D132" s="154">
        <v>505300</v>
      </c>
      <c r="E132" s="154"/>
      <c r="F132" s="21">
        <f t="shared" si="24"/>
        <v>505300</v>
      </c>
      <c r="G132" s="1070">
        <v>505300</v>
      </c>
      <c r="H132" s="1033"/>
      <c r="I132" s="1033"/>
      <c r="J132" s="1033"/>
      <c r="K132" s="1033"/>
      <c r="L132" s="1033"/>
      <c r="M132" s="1033"/>
      <c r="N132" s="1033"/>
      <c r="O132" s="1033"/>
      <c r="P132" s="1033"/>
      <c r="Q132" s="1033"/>
      <c r="R132" s="1033"/>
      <c r="S132" s="1033"/>
      <c r="T132" s="1033"/>
      <c r="U132" s="1033"/>
      <c r="V132" s="1033"/>
      <c r="W132" s="1033"/>
      <c r="X132" s="1033"/>
      <c r="Y132" s="1033"/>
      <c r="Z132" s="1033"/>
    </row>
    <row r="133" spans="1:26" ht="15.75" customHeight="1">
      <c r="A133" s="141"/>
      <c r="B133" s="194" t="s">
        <v>375</v>
      </c>
      <c r="C133" s="209" t="s">
        <v>257</v>
      </c>
      <c r="D133" s="154"/>
      <c r="E133" s="154"/>
      <c r="F133" s="21"/>
      <c r="G133" s="1070">
        <v>1440950</v>
      </c>
      <c r="H133" s="1033"/>
      <c r="I133" s="1033"/>
      <c r="J133" s="1033"/>
      <c r="K133" s="1033"/>
      <c r="L133" s="1033"/>
      <c r="M133" s="1033"/>
      <c r="N133" s="1033"/>
      <c r="O133" s="1033"/>
      <c r="P133" s="1033"/>
      <c r="Q133" s="1033"/>
      <c r="R133" s="1033"/>
      <c r="S133" s="1033"/>
      <c r="T133" s="1033"/>
      <c r="U133" s="1033"/>
      <c r="V133" s="1033"/>
      <c r="W133" s="1033"/>
      <c r="X133" s="1033"/>
      <c r="Y133" s="1033"/>
      <c r="Z133" s="1033"/>
    </row>
    <row r="134" spans="1:26" ht="15.75" customHeight="1">
      <c r="A134" s="141"/>
      <c r="B134" s="200" t="s">
        <v>376</v>
      </c>
      <c r="C134" s="210" t="s">
        <v>257</v>
      </c>
      <c r="D134" s="154"/>
      <c r="E134" s="154"/>
      <c r="F134" s="21"/>
      <c r="G134" s="1066">
        <v>2223700</v>
      </c>
      <c r="H134" s="1033"/>
      <c r="I134" s="1033"/>
      <c r="J134" s="1033"/>
      <c r="K134" s="1033"/>
      <c r="L134" s="1033"/>
      <c r="M134" s="1033"/>
      <c r="N134" s="1033"/>
      <c r="O134" s="1033"/>
      <c r="P134" s="1033"/>
      <c r="Q134" s="1033"/>
      <c r="R134" s="1033"/>
      <c r="S134" s="1033"/>
      <c r="T134" s="1033"/>
      <c r="U134" s="1033"/>
      <c r="V134" s="1033"/>
      <c r="W134" s="1033"/>
      <c r="X134" s="1033"/>
      <c r="Y134" s="1033"/>
      <c r="Z134" s="1033"/>
    </row>
    <row r="135" spans="1:26" ht="15.75" customHeight="1">
      <c r="A135" s="141">
        <v>3112002</v>
      </c>
      <c r="B135" s="76" t="s">
        <v>377</v>
      </c>
      <c r="C135" s="76" t="s">
        <v>215</v>
      </c>
      <c r="D135" s="154">
        <v>300000</v>
      </c>
      <c r="E135" s="154"/>
      <c r="F135" s="21">
        <f t="shared" ref="F135" si="25">SUM(D135:E135)</f>
        <v>300000</v>
      </c>
      <c r="G135" s="1051"/>
      <c r="H135" s="1033"/>
      <c r="I135" s="1033"/>
      <c r="J135" s="1033"/>
      <c r="K135" s="1033"/>
      <c r="L135" s="1033"/>
      <c r="M135" s="1033"/>
      <c r="N135" s="1033"/>
      <c r="O135" s="1033"/>
      <c r="P135" s="1033"/>
      <c r="Q135" s="1033"/>
      <c r="R135" s="1033"/>
      <c r="S135" s="1033"/>
      <c r="T135" s="1033"/>
      <c r="U135" s="1033"/>
      <c r="V135" s="1033"/>
      <c r="W135" s="1033"/>
      <c r="X135" s="1033"/>
      <c r="Y135" s="1033"/>
      <c r="Z135" s="1033"/>
    </row>
    <row r="136" spans="1:26" ht="15.75" customHeight="1">
      <c r="A136" s="141"/>
      <c r="B136" s="76" t="s">
        <v>378</v>
      </c>
      <c r="C136" s="76" t="s">
        <v>226</v>
      </c>
      <c r="D136" s="154"/>
      <c r="E136" s="154"/>
      <c r="F136" s="21"/>
      <c r="G136" s="1051">
        <v>1500000</v>
      </c>
      <c r="H136" s="1033"/>
      <c r="I136" s="1033"/>
      <c r="J136" s="1033"/>
      <c r="K136" s="1033"/>
      <c r="L136" s="1033"/>
      <c r="M136" s="1033"/>
      <c r="N136" s="1033"/>
      <c r="O136" s="1033"/>
      <c r="P136" s="1033"/>
      <c r="Q136" s="1033"/>
      <c r="R136" s="1033"/>
      <c r="S136" s="1033"/>
      <c r="T136" s="1033"/>
      <c r="U136" s="1033"/>
      <c r="V136" s="1033"/>
      <c r="W136" s="1033"/>
      <c r="X136" s="1033"/>
      <c r="Y136" s="1033"/>
      <c r="Z136" s="1033"/>
    </row>
    <row r="137" spans="1:26" ht="15.75" customHeight="1">
      <c r="A137" s="141">
        <v>3115602</v>
      </c>
      <c r="B137" s="76" t="s">
        <v>379</v>
      </c>
      <c r="C137" s="76" t="s">
        <v>380</v>
      </c>
      <c r="D137" s="154">
        <v>1000000</v>
      </c>
      <c r="E137" s="154">
        <f t="shared" ref="E137" si="26">-D137</f>
        <v>-1000000</v>
      </c>
      <c r="F137" s="21">
        <f t="shared" ref="F137" si="27">SUM(D137:E137)</f>
        <v>0</v>
      </c>
      <c r="G137" s="1051">
        <v>1000000</v>
      </c>
      <c r="H137" s="1033"/>
      <c r="I137" s="1033"/>
      <c r="J137" s="1033"/>
      <c r="K137" s="1033"/>
      <c r="L137" s="1033"/>
      <c r="M137" s="1033"/>
      <c r="N137" s="1033"/>
      <c r="O137" s="1033"/>
      <c r="P137" s="1033"/>
      <c r="Q137" s="1033"/>
      <c r="R137" s="1033"/>
      <c r="S137" s="1033"/>
      <c r="T137" s="1033"/>
      <c r="U137" s="1033"/>
      <c r="V137" s="1033"/>
      <c r="W137" s="1033"/>
      <c r="X137" s="1033"/>
      <c r="Y137" s="1033"/>
      <c r="Z137" s="1033"/>
    </row>
    <row r="138" spans="1:26" ht="15.75" customHeight="1">
      <c r="A138" s="141"/>
      <c r="B138" s="172" t="s">
        <v>308</v>
      </c>
      <c r="C138" s="185"/>
      <c r="D138" s="174">
        <f>SUM(D125:D137)</f>
        <v>42471013</v>
      </c>
      <c r="E138" s="174">
        <f>SUM(E125:E137)</f>
        <v>-1000000</v>
      </c>
      <c r="F138" s="174">
        <f>SUM(F125:F137)</f>
        <v>41471013</v>
      </c>
      <c r="G138" s="1058">
        <f>SUM(G125:G137)</f>
        <v>25169950</v>
      </c>
      <c r="H138" s="1033"/>
      <c r="I138" s="1033"/>
      <c r="J138" s="1033"/>
      <c r="K138" s="1033"/>
      <c r="L138" s="1033"/>
      <c r="M138" s="1033"/>
      <c r="N138" s="1033"/>
      <c r="O138" s="1033"/>
      <c r="P138" s="1033"/>
      <c r="Q138" s="1033"/>
      <c r="R138" s="1033"/>
      <c r="S138" s="1033"/>
      <c r="T138" s="1033"/>
      <c r="U138" s="1033"/>
      <c r="V138" s="1033"/>
      <c r="W138" s="1033"/>
      <c r="X138" s="1033"/>
      <c r="Y138" s="1033"/>
      <c r="Z138" s="1033"/>
    </row>
    <row r="139" spans="1:26" ht="15.75" customHeight="1">
      <c r="A139" s="195" t="s">
        <v>381</v>
      </c>
      <c r="B139" s="196"/>
      <c r="C139" s="196"/>
      <c r="D139" s="197"/>
      <c r="E139" s="197"/>
      <c r="F139" s="197"/>
      <c r="G139" s="1063"/>
      <c r="H139" s="1033"/>
      <c r="I139" s="1033"/>
      <c r="J139" s="1033"/>
      <c r="K139" s="1033"/>
      <c r="L139" s="1033"/>
      <c r="M139" s="1033"/>
      <c r="N139" s="1033"/>
      <c r="O139" s="1033"/>
      <c r="P139" s="1033"/>
      <c r="Q139" s="1033"/>
      <c r="R139" s="1033"/>
      <c r="S139" s="1033"/>
      <c r="T139" s="1033"/>
      <c r="U139" s="1033"/>
      <c r="V139" s="1033"/>
      <c r="W139" s="1033"/>
      <c r="X139" s="1033"/>
      <c r="Y139" s="1033"/>
      <c r="Z139" s="1033"/>
    </row>
    <row r="140" spans="1:26" ht="16.5" customHeight="1">
      <c r="A140" s="141">
        <v>3111302</v>
      </c>
      <c r="B140" s="76" t="s">
        <v>382</v>
      </c>
      <c r="C140" s="155" t="s">
        <v>324</v>
      </c>
      <c r="D140" s="154">
        <v>23311200</v>
      </c>
      <c r="E140" s="154"/>
      <c r="F140" s="21">
        <f t="shared" ref="F140:F146" si="28">SUM(D140:E140)</f>
        <v>23311200</v>
      </c>
      <c r="G140" s="1051">
        <v>19311200</v>
      </c>
      <c r="H140" s="1033"/>
      <c r="I140" s="1033"/>
      <c r="J140" s="1033"/>
      <c r="K140" s="1033"/>
      <c r="L140" s="1033"/>
      <c r="M140" s="1033"/>
      <c r="N140" s="1033"/>
      <c r="O140" s="1033"/>
      <c r="P140" s="1033"/>
      <c r="Q140" s="1033"/>
      <c r="R140" s="1033"/>
      <c r="S140" s="1033"/>
      <c r="T140" s="1033"/>
      <c r="U140" s="1033"/>
      <c r="V140" s="1033"/>
      <c r="W140" s="1033"/>
      <c r="X140" s="1033"/>
      <c r="Y140" s="1033"/>
      <c r="Z140" s="1033"/>
    </row>
    <row r="141" spans="1:26" ht="15.75" customHeight="1">
      <c r="A141" s="141">
        <v>3111399</v>
      </c>
      <c r="B141" s="68" t="s">
        <v>383</v>
      </c>
      <c r="C141" s="155" t="s">
        <v>324</v>
      </c>
      <c r="D141" s="154">
        <v>10382500</v>
      </c>
      <c r="E141" s="154"/>
      <c r="F141" s="21">
        <f t="shared" si="28"/>
        <v>10382500</v>
      </c>
      <c r="G141" s="1070">
        <v>6347438</v>
      </c>
      <c r="H141" s="1033"/>
      <c r="I141" s="1033"/>
      <c r="J141" s="1033"/>
      <c r="K141" s="1033"/>
      <c r="L141" s="1033"/>
      <c r="M141" s="1033"/>
      <c r="N141" s="1033"/>
      <c r="O141" s="1033"/>
      <c r="P141" s="1033"/>
      <c r="Q141" s="1033"/>
      <c r="R141" s="1033"/>
      <c r="S141" s="1033"/>
      <c r="T141" s="1033"/>
      <c r="U141" s="1033"/>
      <c r="V141" s="1033"/>
      <c r="W141" s="1033"/>
      <c r="X141" s="1033"/>
      <c r="Y141" s="1033"/>
      <c r="Z141" s="1033"/>
    </row>
    <row r="142" spans="1:26" ht="15.75" customHeight="1">
      <c r="A142" s="141">
        <v>3111120</v>
      </c>
      <c r="B142" s="68" t="s">
        <v>384</v>
      </c>
      <c r="C142" s="216" t="s">
        <v>236</v>
      </c>
      <c r="D142" s="154">
        <v>10000000</v>
      </c>
      <c r="E142" s="154"/>
      <c r="F142" s="21">
        <f t="shared" si="28"/>
        <v>10000000</v>
      </c>
      <c r="G142" s="1051">
        <v>10000000</v>
      </c>
      <c r="H142" s="1033"/>
      <c r="I142" s="1033"/>
      <c r="J142" s="1033"/>
      <c r="K142" s="1033"/>
      <c r="L142" s="1033"/>
      <c r="M142" s="1033"/>
      <c r="N142" s="1033"/>
      <c r="O142" s="1033"/>
      <c r="P142" s="1033"/>
      <c r="Q142" s="1033"/>
      <c r="R142" s="1033"/>
      <c r="S142" s="1033"/>
      <c r="T142" s="1033"/>
      <c r="U142" s="1033"/>
      <c r="V142" s="1033"/>
      <c r="W142" s="1033"/>
      <c r="X142" s="1033"/>
      <c r="Y142" s="1033"/>
      <c r="Z142" s="1033"/>
    </row>
    <row r="143" spans="1:26" ht="15.75" customHeight="1">
      <c r="A143" s="141">
        <v>3110604</v>
      </c>
      <c r="B143" s="217" t="s">
        <v>385</v>
      </c>
      <c r="C143" s="218" t="s">
        <v>386</v>
      </c>
      <c r="D143" s="154">
        <v>1900000</v>
      </c>
      <c r="E143" s="154"/>
      <c r="F143" s="21">
        <f t="shared" si="28"/>
        <v>1900000</v>
      </c>
      <c r="G143" s="1051">
        <v>2040800</v>
      </c>
      <c r="H143" s="1033"/>
      <c r="I143" s="1033"/>
      <c r="J143" s="1033"/>
      <c r="K143" s="1033"/>
      <c r="L143" s="1033"/>
      <c r="M143" s="1033"/>
      <c r="N143" s="1033"/>
      <c r="O143" s="1033"/>
      <c r="P143" s="1033"/>
      <c r="Q143" s="1033"/>
      <c r="R143" s="1033"/>
      <c r="S143" s="1033"/>
      <c r="T143" s="1033"/>
      <c r="U143" s="1033"/>
      <c r="V143" s="1033"/>
      <c r="W143" s="1033"/>
      <c r="X143" s="1033"/>
      <c r="Y143" s="1033"/>
      <c r="Z143" s="1033"/>
    </row>
    <row r="144" spans="1:26" ht="15.75" customHeight="1">
      <c r="A144" s="141">
        <v>3110604</v>
      </c>
      <c r="B144" s="217" t="s">
        <v>385</v>
      </c>
      <c r="C144" s="218" t="s">
        <v>387</v>
      </c>
      <c r="D144" s="21">
        <v>131399</v>
      </c>
      <c r="E144" s="21"/>
      <c r="F144" s="21">
        <f t="shared" si="28"/>
        <v>131399</v>
      </c>
      <c r="G144" s="1051">
        <v>1000000</v>
      </c>
      <c r="H144" s="1033"/>
      <c r="I144" s="1033"/>
      <c r="J144" s="1033"/>
      <c r="K144" s="1033"/>
      <c r="L144" s="1033"/>
      <c r="M144" s="1033"/>
      <c r="N144" s="1033"/>
      <c r="O144" s="1033"/>
      <c r="P144" s="1033"/>
      <c r="Q144" s="1033"/>
      <c r="R144" s="1033"/>
      <c r="S144" s="1033"/>
      <c r="T144" s="1033"/>
      <c r="U144" s="1033"/>
      <c r="V144" s="1033"/>
      <c r="W144" s="1033"/>
      <c r="X144" s="1033"/>
      <c r="Y144" s="1033"/>
      <c r="Z144" s="1033"/>
    </row>
    <row r="145" spans="1:26" ht="15.75" customHeight="1">
      <c r="A145" s="141">
        <v>2211003</v>
      </c>
      <c r="B145" s="68" t="s">
        <v>388</v>
      </c>
      <c r="C145" s="216" t="s">
        <v>324</v>
      </c>
      <c r="D145" s="154">
        <v>2000000</v>
      </c>
      <c r="E145" s="154"/>
      <c r="F145" s="21">
        <f t="shared" si="28"/>
        <v>2000000</v>
      </c>
      <c r="G145" s="1051">
        <v>2000000</v>
      </c>
      <c r="H145" s="1033"/>
      <c r="I145" s="1033"/>
      <c r="J145" s="1033"/>
      <c r="K145" s="1033"/>
      <c r="L145" s="1033"/>
      <c r="M145" s="1033"/>
      <c r="N145" s="1033"/>
      <c r="O145" s="1033"/>
      <c r="P145" s="1033"/>
      <c r="Q145" s="1033"/>
      <c r="R145" s="1033"/>
      <c r="S145" s="1033"/>
      <c r="T145" s="1033"/>
      <c r="U145" s="1033"/>
      <c r="V145" s="1033"/>
      <c r="W145" s="1033"/>
      <c r="X145" s="1033"/>
      <c r="Y145" s="1033"/>
      <c r="Z145" s="1033"/>
    </row>
    <row r="146" spans="1:26" ht="15.75" customHeight="1">
      <c r="A146" s="141">
        <v>3111120</v>
      </c>
      <c r="B146" s="68" t="s">
        <v>389</v>
      </c>
      <c r="C146" s="216" t="s">
        <v>236</v>
      </c>
      <c r="D146" s="154">
        <v>3000000</v>
      </c>
      <c r="E146" s="154">
        <v>-1500000</v>
      </c>
      <c r="F146" s="21">
        <f t="shared" si="28"/>
        <v>1500000</v>
      </c>
      <c r="G146" s="1051">
        <v>1500000</v>
      </c>
      <c r="H146" s="1033"/>
      <c r="I146" s="1033"/>
      <c r="J146" s="1033"/>
      <c r="K146" s="1033"/>
      <c r="L146" s="1033"/>
      <c r="M146" s="1033"/>
      <c r="N146" s="1033"/>
      <c r="O146" s="1033"/>
      <c r="P146" s="1033"/>
      <c r="Q146" s="1033"/>
      <c r="R146" s="1033"/>
      <c r="S146" s="1033"/>
      <c r="T146" s="1033"/>
      <c r="U146" s="1033"/>
      <c r="V146" s="1033"/>
      <c r="W146" s="1033"/>
      <c r="X146" s="1033"/>
      <c r="Y146" s="1033"/>
      <c r="Z146" s="1033"/>
    </row>
    <row r="147" spans="1:26" ht="15.75" customHeight="1">
      <c r="A147" s="141"/>
      <c r="B147" s="198" t="s">
        <v>390</v>
      </c>
      <c r="C147" s="219"/>
      <c r="D147" s="220">
        <v>4995640</v>
      </c>
      <c r="E147" s="154"/>
      <c r="F147" s="21"/>
      <c r="G147" s="1070">
        <v>4995640</v>
      </c>
      <c r="H147" s="1033"/>
      <c r="I147" s="1033"/>
      <c r="J147" s="1033"/>
      <c r="K147" s="1033"/>
      <c r="L147" s="1033"/>
      <c r="M147" s="1033"/>
      <c r="N147" s="1033"/>
      <c r="O147" s="1033"/>
      <c r="P147" s="1033"/>
      <c r="Q147" s="1033"/>
      <c r="R147" s="1033"/>
      <c r="S147" s="1033"/>
      <c r="T147" s="1033"/>
      <c r="U147" s="1033"/>
      <c r="V147" s="1033"/>
      <c r="W147" s="1033"/>
      <c r="X147" s="1033"/>
      <c r="Y147" s="1033"/>
      <c r="Z147" s="1033"/>
    </row>
    <row r="148" spans="1:26" ht="15.75" customHeight="1">
      <c r="A148" s="141"/>
      <c r="B148" s="172" t="s">
        <v>308</v>
      </c>
      <c r="C148" s="185"/>
      <c r="D148" s="174">
        <f t="shared" ref="D148:F148" si="29">SUM(D140:D146)</f>
        <v>50725099</v>
      </c>
      <c r="E148" s="174">
        <f t="shared" si="29"/>
        <v>-1500000</v>
      </c>
      <c r="F148" s="174">
        <f t="shared" si="29"/>
        <v>49225099</v>
      </c>
      <c r="G148" s="1058">
        <f>SUM(G140:G147)</f>
        <v>47195078</v>
      </c>
      <c r="H148" s="1033"/>
      <c r="I148" s="1033"/>
      <c r="J148" s="1033"/>
      <c r="K148" s="1033"/>
      <c r="L148" s="1033"/>
      <c r="M148" s="1033"/>
      <c r="N148" s="1033"/>
      <c r="O148" s="1033"/>
      <c r="P148" s="1033"/>
      <c r="Q148" s="1033"/>
      <c r="R148" s="1033"/>
      <c r="S148" s="1033"/>
      <c r="T148" s="1033"/>
      <c r="U148" s="1033"/>
      <c r="V148" s="1033"/>
      <c r="W148" s="1033"/>
      <c r="X148" s="1033"/>
      <c r="Y148" s="1033"/>
      <c r="Z148" s="1033"/>
    </row>
    <row r="149" spans="1:26" ht="15.75" customHeight="1">
      <c r="A149" s="195" t="s">
        <v>391</v>
      </c>
      <c r="B149" s="196"/>
      <c r="C149" s="196"/>
      <c r="D149" s="197"/>
      <c r="E149" s="197"/>
      <c r="F149" s="197"/>
      <c r="G149" s="1063"/>
      <c r="H149" s="1033"/>
      <c r="I149" s="1033"/>
      <c r="J149" s="1033"/>
      <c r="K149" s="1033"/>
      <c r="L149" s="1033"/>
      <c r="M149" s="1033"/>
      <c r="N149" s="1033"/>
      <c r="O149" s="1033"/>
      <c r="P149" s="1033"/>
      <c r="Q149" s="1033"/>
      <c r="R149" s="1033"/>
      <c r="S149" s="1033"/>
      <c r="T149" s="1033"/>
      <c r="U149" s="1033"/>
      <c r="V149" s="1033"/>
      <c r="W149" s="1033"/>
      <c r="X149" s="1033"/>
      <c r="Y149" s="1033"/>
      <c r="Z149" s="1033"/>
    </row>
    <row r="150" spans="1:26" ht="15.75" customHeight="1">
      <c r="A150" s="141">
        <v>3110604</v>
      </c>
      <c r="B150" s="68" t="s">
        <v>392</v>
      </c>
      <c r="C150" s="216" t="s">
        <v>324</v>
      </c>
      <c r="D150" s="199">
        <v>3000000</v>
      </c>
      <c r="E150" s="199"/>
      <c r="F150" s="21">
        <f t="shared" ref="F150:F152" si="30">SUM(D150:E150)</f>
        <v>3000000</v>
      </c>
      <c r="G150" s="1051"/>
      <c r="H150" s="1033"/>
      <c r="I150" s="1033"/>
      <c r="J150" s="1033"/>
      <c r="K150" s="1033"/>
      <c r="L150" s="1033"/>
      <c r="M150" s="1033"/>
      <c r="N150" s="1033"/>
      <c r="O150" s="1033"/>
      <c r="P150" s="1033"/>
      <c r="Q150" s="1033"/>
      <c r="R150" s="1033"/>
      <c r="S150" s="1033"/>
      <c r="T150" s="1033"/>
      <c r="U150" s="1033"/>
      <c r="V150" s="1033"/>
      <c r="W150" s="1033"/>
      <c r="X150" s="1033"/>
      <c r="Y150" s="1033"/>
      <c r="Z150" s="1033"/>
    </row>
    <row r="151" spans="1:26" ht="15.75" customHeight="1">
      <c r="A151" s="141">
        <v>1330405</v>
      </c>
      <c r="B151" s="68" t="s">
        <v>393</v>
      </c>
      <c r="C151" s="216" t="s">
        <v>324</v>
      </c>
      <c r="D151" s="199">
        <v>35809200</v>
      </c>
      <c r="E151" s="199"/>
      <c r="F151" s="21">
        <f t="shared" si="30"/>
        <v>35809200</v>
      </c>
      <c r="G151" s="1051">
        <f>SUM(E151:F151)</f>
        <v>35809200</v>
      </c>
      <c r="H151" s="1033"/>
      <c r="I151" s="1033"/>
      <c r="J151" s="1033"/>
      <c r="K151" s="1033"/>
      <c r="L151" s="1033"/>
      <c r="M151" s="1033"/>
      <c r="N151" s="1033"/>
      <c r="O151" s="1033"/>
      <c r="P151" s="1033"/>
      <c r="Q151" s="1033"/>
      <c r="R151" s="1033"/>
      <c r="S151" s="1033"/>
      <c r="T151" s="1033"/>
      <c r="U151" s="1033"/>
      <c r="V151" s="1033"/>
      <c r="W151" s="1033"/>
      <c r="X151" s="1033"/>
      <c r="Y151" s="1033"/>
      <c r="Z151" s="1033"/>
    </row>
    <row r="152" spans="1:26" ht="19.5" customHeight="1">
      <c r="A152" s="141">
        <v>3111302</v>
      </c>
      <c r="B152" s="68" t="s">
        <v>394</v>
      </c>
      <c r="C152" s="155" t="s">
        <v>324</v>
      </c>
      <c r="D152" s="199">
        <v>550000</v>
      </c>
      <c r="E152" s="199"/>
      <c r="F152" s="21">
        <f t="shared" si="30"/>
        <v>550000</v>
      </c>
      <c r="G152" s="1073"/>
      <c r="H152" s="1033"/>
      <c r="I152" s="1033"/>
      <c r="J152" s="1033"/>
      <c r="K152" s="1033"/>
      <c r="L152" s="1033"/>
      <c r="M152" s="1033"/>
      <c r="N152" s="1033"/>
      <c r="O152" s="1033"/>
      <c r="P152" s="1033"/>
      <c r="Q152" s="1033"/>
      <c r="R152" s="1033"/>
      <c r="S152" s="1033"/>
      <c r="T152" s="1033"/>
      <c r="U152" s="1033"/>
      <c r="V152" s="1033"/>
      <c r="W152" s="1033"/>
      <c r="X152" s="1033"/>
      <c r="Y152" s="1033"/>
      <c r="Z152" s="1033"/>
    </row>
    <row r="153" spans="1:26" ht="15.75" customHeight="1">
      <c r="A153" s="141"/>
      <c r="B153" s="68" t="s">
        <v>395</v>
      </c>
      <c r="C153" s="155" t="s">
        <v>248</v>
      </c>
      <c r="D153" s="199"/>
      <c r="E153" s="199"/>
      <c r="F153" s="21"/>
      <c r="G153" s="1051">
        <v>500000</v>
      </c>
      <c r="H153" s="1033"/>
      <c r="I153" s="1033"/>
      <c r="J153" s="1033"/>
      <c r="K153" s="1033"/>
      <c r="L153" s="1033"/>
      <c r="M153" s="1033"/>
      <c r="N153" s="1033"/>
      <c r="O153" s="1033"/>
      <c r="P153" s="1033"/>
      <c r="Q153" s="1033"/>
      <c r="R153" s="1033"/>
      <c r="S153" s="1033"/>
      <c r="T153" s="1033"/>
      <c r="U153" s="1033"/>
      <c r="V153" s="1033"/>
      <c r="W153" s="1033"/>
      <c r="X153" s="1033"/>
      <c r="Y153" s="1033"/>
      <c r="Z153" s="1033"/>
    </row>
    <row r="154" spans="1:26" ht="15.75" customHeight="1">
      <c r="A154" s="141">
        <v>3111302</v>
      </c>
      <c r="B154" s="68" t="s">
        <v>396</v>
      </c>
      <c r="C154" s="155" t="s">
        <v>397</v>
      </c>
      <c r="D154" s="199">
        <v>300000</v>
      </c>
      <c r="E154" s="199"/>
      <c r="F154" s="21">
        <f t="shared" ref="F154:F157" si="31">SUM(D154:E154)</f>
        <v>300000</v>
      </c>
      <c r="G154" s="1051"/>
      <c r="H154" s="1033"/>
      <c r="I154" s="1033"/>
      <c r="J154" s="1033"/>
      <c r="K154" s="1033"/>
      <c r="L154" s="1033"/>
      <c r="M154" s="1033"/>
      <c r="N154" s="1033"/>
      <c r="O154" s="1033"/>
      <c r="P154" s="1033"/>
      <c r="Q154" s="1033"/>
      <c r="R154" s="1033"/>
      <c r="S154" s="1033"/>
      <c r="T154" s="1033"/>
      <c r="U154" s="1033"/>
      <c r="V154" s="1033"/>
      <c r="W154" s="1033"/>
      <c r="X154" s="1033"/>
      <c r="Y154" s="1033"/>
      <c r="Z154" s="1033"/>
    </row>
    <row r="155" spans="1:26" ht="15.75" customHeight="1">
      <c r="A155" s="141">
        <v>3111302</v>
      </c>
      <c r="B155" s="68" t="s">
        <v>398</v>
      </c>
      <c r="C155" s="155" t="s">
        <v>399</v>
      </c>
      <c r="D155" s="199">
        <v>500000</v>
      </c>
      <c r="E155" s="199"/>
      <c r="F155" s="21">
        <f t="shared" si="31"/>
        <v>500000</v>
      </c>
      <c r="G155" s="1051"/>
      <c r="H155" s="1033"/>
      <c r="I155" s="1033"/>
      <c r="J155" s="1033"/>
      <c r="K155" s="1033"/>
      <c r="L155" s="1033"/>
      <c r="M155" s="1033"/>
      <c r="N155" s="1033"/>
      <c r="O155" s="1033"/>
      <c r="P155" s="1033"/>
      <c r="Q155" s="1033"/>
      <c r="R155" s="1033"/>
      <c r="S155" s="1033"/>
      <c r="T155" s="1033"/>
      <c r="U155" s="1033"/>
      <c r="V155" s="1033"/>
      <c r="W155" s="1033"/>
      <c r="X155" s="1033"/>
      <c r="Y155" s="1033"/>
      <c r="Z155" s="1033"/>
    </row>
    <row r="156" spans="1:26" ht="15.75" customHeight="1">
      <c r="A156" s="141">
        <v>3111302</v>
      </c>
      <c r="B156" s="68" t="s">
        <v>400</v>
      </c>
      <c r="C156" s="155" t="s">
        <v>401</v>
      </c>
      <c r="D156" s="199">
        <v>500000</v>
      </c>
      <c r="E156" s="199"/>
      <c r="F156" s="21">
        <f t="shared" si="31"/>
        <v>500000</v>
      </c>
      <c r="G156" s="1051"/>
      <c r="H156" s="1033"/>
      <c r="I156" s="1033"/>
      <c r="J156" s="1033"/>
      <c r="K156" s="1033"/>
      <c r="L156" s="1033"/>
      <c r="M156" s="1033"/>
      <c r="N156" s="1033"/>
      <c r="O156" s="1033"/>
      <c r="P156" s="1033"/>
      <c r="Q156" s="1033"/>
      <c r="R156" s="1033"/>
      <c r="S156" s="1033"/>
      <c r="T156" s="1033"/>
      <c r="U156" s="1033"/>
      <c r="V156" s="1033"/>
      <c r="W156" s="1033"/>
      <c r="X156" s="1033"/>
      <c r="Y156" s="1033"/>
      <c r="Z156" s="1033"/>
    </row>
    <row r="157" spans="1:26" ht="15.75" customHeight="1">
      <c r="A157" s="141">
        <v>3111302</v>
      </c>
      <c r="B157" s="198" t="s">
        <v>402</v>
      </c>
      <c r="C157" s="155" t="s">
        <v>324</v>
      </c>
      <c r="D157" s="199">
        <v>500000</v>
      </c>
      <c r="E157" s="199"/>
      <c r="F157" s="21">
        <f t="shared" si="31"/>
        <v>500000</v>
      </c>
      <c r="G157" s="1051"/>
      <c r="H157" s="1033"/>
      <c r="I157" s="1033"/>
      <c r="J157" s="1033"/>
      <c r="K157" s="1033"/>
      <c r="L157" s="1033"/>
      <c r="M157" s="1033"/>
      <c r="N157" s="1033"/>
      <c r="O157" s="1033"/>
      <c r="P157" s="1033"/>
      <c r="Q157" s="1033"/>
      <c r="R157" s="1033"/>
      <c r="S157" s="1033"/>
      <c r="T157" s="1033"/>
      <c r="U157" s="1033"/>
      <c r="V157" s="1033"/>
      <c r="W157" s="1033"/>
      <c r="X157" s="1033"/>
      <c r="Y157" s="1033"/>
      <c r="Z157" s="1033"/>
    </row>
    <row r="158" spans="1:26" ht="15.75" customHeight="1">
      <c r="A158" s="141"/>
      <c r="B158" s="68" t="s">
        <v>404</v>
      </c>
      <c r="C158" s="68" t="s">
        <v>405</v>
      </c>
      <c r="D158" s="199"/>
      <c r="E158" s="199"/>
      <c r="F158" s="21"/>
      <c r="G158" s="1051">
        <v>1000000</v>
      </c>
      <c r="H158" s="1033"/>
      <c r="I158" s="1033"/>
      <c r="J158" s="1033"/>
      <c r="K158" s="1033"/>
      <c r="L158" s="1033"/>
      <c r="M158" s="1033"/>
      <c r="N158" s="1033"/>
      <c r="O158" s="1033"/>
      <c r="P158" s="1033"/>
      <c r="Q158" s="1033"/>
      <c r="R158" s="1033"/>
      <c r="S158" s="1033"/>
      <c r="T158" s="1033"/>
      <c r="U158" s="1033"/>
      <c r="V158" s="1033"/>
      <c r="W158" s="1033"/>
      <c r="X158" s="1033"/>
      <c r="Y158" s="1033"/>
      <c r="Z158" s="1033"/>
    </row>
    <row r="159" spans="1:26" ht="15.75" customHeight="1">
      <c r="A159" s="141">
        <v>3111302</v>
      </c>
      <c r="B159" s="68" t="s">
        <v>406</v>
      </c>
      <c r="C159" s="68" t="s">
        <v>407</v>
      </c>
      <c r="D159" s="199">
        <v>2000000</v>
      </c>
      <c r="E159" s="199">
        <v>-2000000</v>
      </c>
      <c r="F159" s="21">
        <f>SUM(D159:E159)</f>
        <v>0</v>
      </c>
      <c r="G159" s="1051"/>
      <c r="H159" s="1033"/>
      <c r="I159" s="1033"/>
      <c r="J159" s="1033"/>
      <c r="K159" s="1033"/>
      <c r="L159" s="1033"/>
      <c r="M159" s="1033"/>
      <c r="N159" s="1033"/>
      <c r="O159" s="1033"/>
      <c r="P159" s="1033"/>
      <c r="Q159" s="1033"/>
      <c r="R159" s="1033"/>
      <c r="S159" s="1033"/>
      <c r="T159" s="1033"/>
      <c r="U159" s="1033"/>
      <c r="V159" s="1033"/>
      <c r="W159" s="1033"/>
      <c r="X159" s="1033"/>
      <c r="Y159" s="1033"/>
      <c r="Z159" s="1033"/>
    </row>
    <row r="160" spans="1:26" ht="15.75" customHeight="1">
      <c r="A160" s="141"/>
      <c r="B160" s="68" t="s">
        <v>408</v>
      </c>
      <c r="C160" s="68" t="s">
        <v>409</v>
      </c>
      <c r="D160" s="199"/>
      <c r="E160" s="199"/>
      <c r="F160" s="21"/>
      <c r="G160" s="1051">
        <v>300000</v>
      </c>
      <c r="H160" s="1033"/>
      <c r="I160" s="1033"/>
      <c r="J160" s="1033"/>
      <c r="K160" s="1033"/>
      <c r="L160" s="1033"/>
      <c r="M160" s="1033"/>
      <c r="N160" s="1033"/>
      <c r="O160" s="1033"/>
      <c r="P160" s="1033"/>
      <c r="Q160" s="1033"/>
      <c r="R160" s="1033"/>
      <c r="S160" s="1033"/>
      <c r="T160" s="1033"/>
      <c r="U160" s="1033"/>
      <c r="V160" s="1033"/>
      <c r="W160" s="1033"/>
      <c r="X160" s="1033"/>
      <c r="Y160" s="1033"/>
      <c r="Z160" s="1033"/>
    </row>
    <row r="161" spans="1:26" ht="15.75" customHeight="1">
      <c r="A161" s="141"/>
      <c r="B161" s="68" t="s">
        <v>410</v>
      </c>
      <c r="C161" s="68" t="s">
        <v>409</v>
      </c>
      <c r="D161" s="199"/>
      <c r="E161" s="199"/>
      <c r="F161" s="21"/>
      <c r="G161" s="1051">
        <v>500000</v>
      </c>
      <c r="H161" s="1033"/>
      <c r="I161" s="1033"/>
      <c r="J161" s="1033"/>
      <c r="K161" s="1033"/>
      <c r="L161" s="1033"/>
      <c r="M161" s="1033"/>
      <c r="N161" s="1033"/>
      <c r="O161" s="1033"/>
      <c r="P161" s="1033"/>
      <c r="Q161" s="1033"/>
      <c r="R161" s="1033"/>
      <c r="S161" s="1033"/>
      <c r="T161" s="1033"/>
      <c r="U161" s="1033"/>
      <c r="V161" s="1033"/>
      <c r="W161" s="1033"/>
      <c r="X161" s="1033"/>
      <c r="Y161" s="1033"/>
      <c r="Z161" s="1033"/>
    </row>
    <row r="162" spans="1:26" ht="15.75" customHeight="1">
      <c r="A162" s="141"/>
      <c r="B162" s="68" t="s">
        <v>411</v>
      </c>
      <c r="C162" s="68" t="s">
        <v>409</v>
      </c>
      <c r="D162" s="199"/>
      <c r="E162" s="199"/>
      <c r="F162" s="21"/>
      <c r="G162" s="1051">
        <v>500000</v>
      </c>
      <c r="H162" s="1033"/>
      <c r="I162" s="1033"/>
      <c r="J162" s="1033"/>
      <c r="K162" s="1033"/>
      <c r="L162" s="1033"/>
      <c r="M162" s="1033"/>
      <c r="N162" s="1033"/>
      <c r="O162" s="1033"/>
      <c r="P162" s="1033"/>
      <c r="Q162" s="1033"/>
      <c r="R162" s="1033"/>
      <c r="S162" s="1033"/>
      <c r="T162" s="1033"/>
      <c r="U162" s="1033"/>
      <c r="V162" s="1033"/>
      <c r="W162" s="1033"/>
      <c r="X162" s="1033"/>
      <c r="Y162" s="1033"/>
      <c r="Z162" s="1033"/>
    </row>
    <row r="163" spans="1:26" ht="15.75" customHeight="1">
      <c r="A163" s="141">
        <v>3111302</v>
      </c>
      <c r="B163" s="68" t="s">
        <v>412</v>
      </c>
      <c r="C163" s="68" t="s">
        <v>236</v>
      </c>
      <c r="D163" s="199">
        <v>1700000</v>
      </c>
      <c r="E163" s="199"/>
      <c r="F163" s="21">
        <f t="shared" ref="F163:F166" si="32">SUM(D163:E163)</f>
        <v>1700000</v>
      </c>
      <c r="G163" s="1051"/>
      <c r="H163" s="1033"/>
      <c r="I163" s="1033"/>
      <c r="J163" s="1033"/>
      <c r="K163" s="1033"/>
      <c r="L163" s="1033"/>
      <c r="M163" s="1033"/>
      <c r="N163" s="1033"/>
      <c r="O163" s="1033"/>
      <c r="P163" s="1033"/>
      <c r="Q163" s="1033"/>
      <c r="R163" s="1033"/>
      <c r="S163" s="1033"/>
      <c r="T163" s="1033"/>
      <c r="U163" s="1033"/>
      <c r="V163" s="1033"/>
      <c r="W163" s="1033"/>
      <c r="X163" s="1033"/>
      <c r="Y163" s="1033"/>
      <c r="Z163" s="1033"/>
    </row>
    <row r="164" spans="1:26" ht="15.75" customHeight="1">
      <c r="A164" s="141">
        <v>3111302</v>
      </c>
      <c r="B164" s="68" t="s">
        <v>413</v>
      </c>
      <c r="C164" s="68" t="s">
        <v>414</v>
      </c>
      <c r="D164" s="199">
        <v>2050000</v>
      </c>
      <c r="E164" s="199"/>
      <c r="F164" s="21">
        <f t="shared" si="32"/>
        <v>2050000</v>
      </c>
      <c r="G164" s="1051"/>
      <c r="H164" s="1033"/>
      <c r="I164" s="1033"/>
      <c r="J164" s="1033"/>
      <c r="K164" s="1033"/>
      <c r="L164" s="1033"/>
      <c r="M164" s="1033"/>
      <c r="N164" s="1033"/>
      <c r="O164" s="1033"/>
      <c r="P164" s="1033"/>
      <c r="Q164" s="1033"/>
      <c r="R164" s="1033"/>
      <c r="S164" s="1033"/>
      <c r="T164" s="1033"/>
      <c r="U164" s="1033"/>
      <c r="V164" s="1033"/>
      <c r="W164" s="1033"/>
      <c r="X164" s="1033"/>
      <c r="Y164" s="1033"/>
      <c r="Z164" s="1033"/>
    </row>
    <row r="165" spans="1:26" ht="15.75" customHeight="1">
      <c r="A165" s="141">
        <v>3111302</v>
      </c>
      <c r="B165" s="217" t="s">
        <v>416</v>
      </c>
      <c r="C165" s="217" t="s">
        <v>226</v>
      </c>
      <c r="D165" s="221">
        <v>200000</v>
      </c>
      <c r="E165" s="199">
        <f t="shared" ref="E165" si="33">-D165</f>
        <v>-200000</v>
      </c>
      <c r="F165" s="21">
        <f t="shared" si="32"/>
        <v>0</v>
      </c>
      <c r="G165" s="1051">
        <v>2000000</v>
      </c>
      <c r="H165" s="1033"/>
      <c r="I165" s="1033"/>
      <c r="J165" s="1033"/>
      <c r="K165" s="1033"/>
      <c r="L165" s="1033"/>
      <c r="M165" s="1033"/>
      <c r="N165" s="1033"/>
      <c r="O165" s="1033"/>
      <c r="P165" s="1033"/>
      <c r="Q165" s="1033"/>
      <c r="R165" s="1033"/>
      <c r="S165" s="1033"/>
      <c r="T165" s="1033"/>
      <c r="U165" s="1033"/>
      <c r="V165" s="1033"/>
      <c r="W165" s="1033"/>
      <c r="X165" s="1033"/>
      <c r="Y165" s="1033"/>
      <c r="Z165" s="1033"/>
    </row>
    <row r="166" spans="1:26" ht="15.75" customHeight="1">
      <c r="A166" s="141">
        <v>3111302</v>
      </c>
      <c r="B166" s="68" t="s">
        <v>403</v>
      </c>
      <c r="C166" s="68" t="s">
        <v>231</v>
      </c>
      <c r="D166" s="199">
        <v>700000</v>
      </c>
      <c r="E166" s="199"/>
      <c r="F166" s="21">
        <f t="shared" si="32"/>
        <v>700000</v>
      </c>
      <c r="G166" s="1051"/>
      <c r="H166" s="1033"/>
      <c r="I166" s="1033"/>
      <c r="J166" s="1033"/>
      <c r="K166" s="1033"/>
      <c r="L166" s="1033"/>
      <c r="M166" s="1033"/>
      <c r="N166" s="1033"/>
      <c r="O166" s="1033"/>
      <c r="P166" s="1033"/>
      <c r="Q166" s="1033"/>
      <c r="R166" s="1033"/>
      <c r="S166" s="1033"/>
      <c r="T166" s="1033"/>
      <c r="U166" s="1033"/>
      <c r="V166" s="1033"/>
      <c r="W166" s="1033"/>
      <c r="X166" s="1033"/>
      <c r="Y166" s="1033"/>
      <c r="Z166" s="1033"/>
    </row>
    <row r="167" spans="1:26" ht="15.75" customHeight="1">
      <c r="A167" s="141"/>
      <c r="B167" s="172" t="s">
        <v>308</v>
      </c>
      <c r="C167" s="185"/>
      <c r="D167" s="174">
        <f>SUM(D150:D166)</f>
        <v>47809200</v>
      </c>
      <c r="E167" s="174">
        <f>SUM(E150:E166)</f>
        <v>-2200000</v>
      </c>
      <c r="F167" s="174">
        <f>SUM(F150:F166)</f>
        <v>45609200</v>
      </c>
      <c r="G167" s="1058">
        <f>SUM(G150:G166)</f>
        <v>40609200</v>
      </c>
      <c r="H167" s="1033"/>
      <c r="I167" s="1033"/>
      <c r="J167" s="1033"/>
      <c r="K167" s="1033"/>
      <c r="L167" s="1033"/>
      <c r="M167" s="1033"/>
      <c r="N167" s="1033"/>
      <c r="O167" s="1033"/>
      <c r="P167" s="1033"/>
      <c r="Q167" s="1033"/>
      <c r="R167" s="1033"/>
      <c r="S167" s="1033"/>
      <c r="T167" s="1033"/>
      <c r="U167" s="1033"/>
      <c r="V167" s="1033"/>
      <c r="W167" s="1033"/>
      <c r="X167" s="1033"/>
      <c r="Y167" s="1033"/>
      <c r="Z167" s="1033"/>
    </row>
    <row r="168" spans="1:26" ht="15.75" customHeight="1">
      <c r="A168" s="141"/>
      <c r="B168" s="222" t="s">
        <v>418</v>
      </c>
      <c r="C168" s="223"/>
      <c r="D168" s="159">
        <f>SUM(D167,D148,D138, )</f>
        <v>141005312</v>
      </c>
      <c r="E168" s="159">
        <f>SUM(E167,E148,E138, )</f>
        <v>-4700000</v>
      </c>
      <c r="F168" s="159">
        <f>SUM(F167,F148,F138, )</f>
        <v>136305312</v>
      </c>
      <c r="G168" s="1055">
        <f>SUM(G167,G148,G138, )</f>
        <v>112974228</v>
      </c>
      <c r="H168" s="1033"/>
      <c r="I168" s="1033"/>
      <c r="J168" s="1033"/>
      <c r="K168" s="1033"/>
      <c r="L168" s="1033"/>
      <c r="M168" s="1033"/>
      <c r="N168" s="1033"/>
      <c r="O168" s="1033"/>
      <c r="P168" s="1033"/>
      <c r="Q168" s="1033"/>
      <c r="R168" s="1033"/>
      <c r="S168" s="1033"/>
      <c r="T168" s="1033"/>
      <c r="U168" s="1033"/>
      <c r="V168" s="1033"/>
      <c r="W168" s="1033"/>
      <c r="X168" s="1033"/>
      <c r="Y168" s="1033"/>
      <c r="Z168" s="1033"/>
    </row>
    <row r="169" spans="1:26" ht="15.75" customHeight="1">
      <c r="A169" s="224" t="s">
        <v>419</v>
      </c>
      <c r="B169" s="225"/>
      <c r="C169" s="143"/>
      <c r="D169" s="144">
        <f>SUM(D168,D122)</f>
        <v>801470575</v>
      </c>
      <c r="E169" s="144">
        <f>SUM(E168,E122)</f>
        <v>-77057344</v>
      </c>
      <c r="F169" s="144">
        <f>SUM(F168,F122)</f>
        <v>724413231</v>
      </c>
      <c r="G169" s="1052">
        <f>SUM(G168+G122)</f>
        <v>450000001</v>
      </c>
      <c r="H169" s="1033"/>
      <c r="I169" s="1033"/>
      <c r="J169" s="1033"/>
      <c r="K169" s="1033"/>
      <c r="L169" s="1033"/>
      <c r="M169" s="1033"/>
      <c r="N169" s="1033"/>
      <c r="O169" s="1033"/>
      <c r="P169" s="1033"/>
      <c r="Q169" s="1033"/>
      <c r="R169" s="1033"/>
      <c r="S169" s="1033"/>
      <c r="T169" s="1033"/>
      <c r="U169" s="1033"/>
      <c r="V169" s="1033"/>
      <c r="W169" s="1033"/>
      <c r="X169" s="1033"/>
      <c r="Y169" s="1033"/>
      <c r="Z169" s="1033"/>
    </row>
    <row r="170" spans="1:26" ht="15.75" customHeight="1">
      <c r="A170" s="137"/>
      <c r="B170" s="145" t="s">
        <v>176</v>
      </c>
      <c r="C170" s="146"/>
      <c r="D170" s="147"/>
      <c r="E170" s="147"/>
      <c r="F170" s="147"/>
      <c r="G170" s="1053"/>
      <c r="H170" s="1033"/>
      <c r="I170" s="1033"/>
      <c r="J170" s="1033"/>
      <c r="K170" s="1033"/>
      <c r="L170" s="1033"/>
      <c r="M170" s="1033"/>
      <c r="N170" s="1033"/>
      <c r="O170" s="1033"/>
      <c r="P170" s="1033"/>
      <c r="Q170" s="1033"/>
      <c r="R170" s="1033"/>
      <c r="S170" s="1033"/>
      <c r="T170" s="1033"/>
      <c r="U170" s="1033"/>
      <c r="V170" s="1033"/>
      <c r="W170" s="1033"/>
      <c r="X170" s="1033"/>
      <c r="Y170" s="1033"/>
      <c r="Z170" s="1033"/>
    </row>
    <row r="171" spans="1:26" ht="15.75" customHeight="1">
      <c r="A171" s="141"/>
      <c r="B171" s="226" t="s">
        <v>420</v>
      </c>
      <c r="C171" s="227"/>
      <c r="D171" s="228"/>
      <c r="E171" s="228"/>
      <c r="F171" s="228"/>
      <c r="G171" s="1074"/>
      <c r="H171" s="1033"/>
      <c r="I171" s="1033"/>
      <c r="J171" s="1033"/>
      <c r="K171" s="1033"/>
      <c r="L171" s="1033"/>
      <c r="M171" s="1033"/>
      <c r="N171" s="1033"/>
      <c r="O171" s="1033"/>
      <c r="P171" s="1033"/>
      <c r="Q171" s="1033"/>
      <c r="R171" s="1033"/>
      <c r="S171" s="1033"/>
      <c r="T171" s="1033"/>
      <c r="U171" s="1033"/>
      <c r="V171" s="1033"/>
      <c r="W171" s="1033"/>
      <c r="X171" s="1033"/>
      <c r="Y171" s="1033"/>
      <c r="Z171" s="1033"/>
    </row>
    <row r="172" spans="1:26" ht="31.5" customHeight="1">
      <c r="A172" s="141">
        <v>2640503</v>
      </c>
      <c r="B172" s="229" t="s">
        <v>124</v>
      </c>
      <c r="C172" s="68"/>
      <c r="D172" s="154">
        <v>33192137</v>
      </c>
      <c r="E172" s="154" t="e">
        <f>Revenue!#REF!</f>
        <v>#REF!</v>
      </c>
      <c r="F172" s="21">
        <f>Revenue!B16</f>
        <v>160992006</v>
      </c>
      <c r="G172" s="1075">
        <v>68750000</v>
      </c>
      <c r="H172" s="1033"/>
      <c r="I172" s="1033"/>
      <c r="J172" s="1033"/>
      <c r="K172" s="1033"/>
      <c r="L172" s="1033"/>
      <c r="M172" s="1033"/>
      <c r="N172" s="1033"/>
      <c r="O172" s="1033"/>
      <c r="P172" s="1033"/>
      <c r="Q172" s="1033"/>
      <c r="R172" s="1033"/>
      <c r="S172" s="1033"/>
      <c r="T172" s="1033"/>
      <c r="U172" s="1033"/>
      <c r="V172" s="1033"/>
      <c r="W172" s="1033"/>
      <c r="X172" s="1033"/>
      <c r="Y172" s="1033"/>
      <c r="Z172" s="1033"/>
    </row>
    <row r="173" spans="1:26" ht="28.5" customHeight="1">
      <c r="A173" s="141"/>
      <c r="B173" s="229" t="s">
        <v>125</v>
      </c>
      <c r="C173" s="68"/>
      <c r="D173" s="154"/>
      <c r="E173" s="154" t="e">
        <f>Revenue!#REF!</f>
        <v>#REF!</v>
      </c>
      <c r="F173" s="21">
        <f>Revenue!B17</f>
        <v>84121480</v>
      </c>
      <c r="G173" s="1051">
        <v>7213634</v>
      </c>
      <c r="H173" s="1033"/>
      <c r="I173" s="1033"/>
      <c r="J173" s="1033"/>
      <c r="K173" s="1033"/>
      <c r="L173" s="1033"/>
      <c r="M173" s="1033"/>
      <c r="N173" s="1033"/>
      <c r="O173" s="1033"/>
      <c r="P173" s="1033"/>
      <c r="Q173" s="1033"/>
      <c r="R173" s="1033"/>
      <c r="S173" s="1033"/>
      <c r="T173" s="1033"/>
      <c r="U173" s="1033"/>
      <c r="V173" s="1033"/>
      <c r="W173" s="1033"/>
      <c r="X173" s="1033"/>
      <c r="Y173" s="1033"/>
      <c r="Z173" s="1033"/>
    </row>
    <row r="174" spans="1:26" ht="15.75">
      <c r="A174" s="141">
        <v>2640203</v>
      </c>
      <c r="B174" s="68" t="s">
        <v>421</v>
      </c>
      <c r="C174" s="68"/>
      <c r="D174" s="154">
        <v>7500000</v>
      </c>
      <c r="E174" s="154">
        <v>71000000</v>
      </c>
      <c r="F174" s="21">
        <f>SUM(D174:E174)</f>
        <v>78500000</v>
      </c>
      <c r="G174" s="1065">
        <v>121185320</v>
      </c>
      <c r="H174" s="1033"/>
      <c r="I174" s="1033"/>
      <c r="J174" s="1033"/>
      <c r="K174" s="1033"/>
      <c r="L174" s="1033"/>
      <c r="M174" s="1033"/>
      <c r="N174" s="1033"/>
      <c r="O174" s="1033"/>
      <c r="P174" s="1033"/>
      <c r="Q174" s="1033"/>
      <c r="R174" s="1033"/>
      <c r="S174" s="1033"/>
      <c r="T174" s="1033"/>
      <c r="U174" s="1033"/>
      <c r="V174" s="1033"/>
      <c r="W174" s="1033"/>
      <c r="X174" s="1033"/>
      <c r="Y174" s="1033"/>
      <c r="Z174" s="1033"/>
    </row>
    <row r="175" spans="1:26" ht="31.5">
      <c r="A175" s="141"/>
      <c r="B175" s="230" t="s">
        <v>422</v>
      </c>
      <c r="C175" s="68"/>
      <c r="D175" s="154"/>
      <c r="E175" s="154"/>
      <c r="F175" s="21"/>
      <c r="G175" s="1065">
        <v>11000000</v>
      </c>
      <c r="H175" s="1033"/>
      <c r="I175" s="1033"/>
      <c r="J175" s="1033"/>
      <c r="K175" s="1033"/>
      <c r="L175" s="1033"/>
      <c r="M175" s="1033"/>
      <c r="N175" s="1033"/>
      <c r="O175" s="1033"/>
      <c r="P175" s="1033"/>
      <c r="Q175" s="1033"/>
      <c r="R175" s="1033"/>
      <c r="S175" s="1033"/>
      <c r="T175" s="1033"/>
      <c r="U175" s="1033"/>
      <c r="V175" s="1033"/>
      <c r="W175" s="1033"/>
      <c r="X175" s="1033"/>
      <c r="Y175" s="1033"/>
      <c r="Z175" s="1033"/>
    </row>
    <row r="176" spans="1:26" ht="15.75" customHeight="1">
      <c r="A176" s="141"/>
      <c r="B176" s="172" t="s">
        <v>308</v>
      </c>
      <c r="C176" s="185"/>
      <c r="D176" s="174">
        <f t="shared" ref="D176:F176" si="34">SUM(D172:D174)</f>
        <v>40692137</v>
      </c>
      <c r="E176" s="174" t="e">
        <f t="shared" si="34"/>
        <v>#REF!</v>
      </c>
      <c r="F176" s="174">
        <f t="shared" si="34"/>
        <v>323613486</v>
      </c>
      <c r="G176" s="1058">
        <f>SUM(G172:G175)</f>
        <v>208148954</v>
      </c>
      <c r="H176" s="1033"/>
      <c r="I176" s="1033"/>
      <c r="J176" s="1033"/>
      <c r="K176" s="1033"/>
      <c r="L176" s="1033"/>
      <c r="M176" s="1033"/>
      <c r="N176" s="1033"/>
      <c r="O176" s="1033"/>
      <c r="P176" s="1033"/>
      <c r="Q176" s="1033"/>
      <c r="R176" s="1033"/>
      <c r="S176" s="1033"/>
      <c r="T176" s="1033"/>
      <c r="U176" s="1033"/>
      <c r="V176" s="1033"/>
      <c r="W176" s="1033"/>
      <c r="X176" s="1033"/>
      <c r="Y176" s="1033"/>
      <c r="Z176" s="1033"/>
    </row>
    <row r="177" spans="1:26" ht="15.75" hidden="1" customHeight="1">
      <c r="A177" s="141"/>
      <c r="B177" s="195" t="s">
        <v>423</v>
      </c>
      <c r="C177" s="196"/>
      <c r="D177" s="197"/>
      <c r="E177" s="197"/>
      <c r="F177" s="197"/>
      <c r="G177" s="1063"/>
      <c r="H177" s="1033"/>
      <c r="I177" s="1033"/>
      <c r="J177" s="1033"/>
      <c r="K177" s="1033"/>
      <c r="L177" s="1033"/>
      <c r="M177" s="1033"/>
      <c r="N177" s="1033"/>
      <c r="O177" s="1033"/>
      <c r="P177" s="1033"/>
      <c r="Q177" s="1033"/>
      <c r="R177" s="1033"/>
      <c r="S177" s="1033"/>
      <c r="T177" s="1033"/>
      <c r="U177" s="1033"/>
      <c r="V177" s="1033"/>
      <c r="W177" s="1033"/>
      <c r="X177" s="1033"/>
      <c r="Y177" s="1033"/>
      <c r="Z177" s="1033"/>
    </row>
    <row r="178" spans="1:26" ht="15.75" hidden="1" customHeight="1">
      <c r="A178" s="141">
        <v>3111305</v>
      </c>
      <c r="B178" s="68" t="s">
        <v>424</v>
      </c>
      <c r="C178" s="68" t="s">
        <v>425</v>
      </c>
      <c r="D178" s="154">
        <v>0</v>
      </c>
      <c r="E178" s="154">
        <v>0</v>
      </c>
      <c r="F178" s="154">
        <v>0</v>
      </c>
      <c r="G178" s="1073"/>
      <c r="H178" s="1033"/>
      <c r="I178" s="1033"/>
      <c r="J178" s="1033"/>
      <c r="K178" s="1033"/>
      <c r="L178" s="1033"/>
      <c r="M178" s="1033"/>
      <c r="N178" s="1033"/>
      <c r="O178" s="1033"/>
      <c r="P178" s="1033"/>
      <c r="Q178" s="1033"/>
      <c r="R178" s="1033"/>
      <c r="S178" s="1033"/>
      <c r="T178" s="1033"/>
      <c r="U178" s="1033"/>
      <c r="V178" s="1033"/>
      <c r="W178" s="1033"/>
      <c r="X178" s="1033"/>
      <c r="Y178" s="1033"/>
      <c r="Z178" s="1033"/>
    </row>
    <row r="179" spans="1:26" ht="15.75" hidden="1" customHeight="1">
      <c r="A179" s="141">
        <v>3111305</v>
      </c>
      <c r="B179" s="68" t="s">
        <v>426</v>
      </c>
      <c r="C179" s="68" t="s">
        <v>425</v>
      </c>
      <c r="D179" s="154"/>
      <c r="E179" s="154"/>
      <c r="F179" s="154"/>
      <c r="G179" s="1073"/>
      <c r="H179" s="1033"/>
      <c r="I179" s="1033"/>
      <c r="J179" s="1033"/>
      <c r="K179" s="1033"/>
      <c r="L179" s="1033"/>
      <c r="M179" s="1033"/>
      <c r="N179" s="1033"/>
      <c r="O179" s="1033"/>
      <c r="P179" s="1033"/>
      <c r="Q179" s="1033"/>
      <c r="R179" s="1033"/>
      <c r="S179" s="1033"/>
      <c r="T179" s="1033"/>
      <c r="U179" s="1033"/>
      <c r="V179" s="1033"/>
      <c r="W179" s="1033"/>
      <c r="X179" s="1033"/>
      <c r="Y179" s="1033"/>
      <c r="Z179" s="1033"/>
    </row>
    <row r="180" spans="1:26" ht="15.75" hidden="1" customHeight="1">
      <c r="A180" s="141"/>
      <c r="B180" s="172" t="s">
        <v>308</v>
      </c>
      <c r="C180" s="185"/>
      <c r="D180" s="174">
        <v>0</v>
      </c>
      <c r="E180" s="174">
        <v>0</v>
      </c>
      <c r="F180" s="174">
        <v>0</v>
      </c>
      <c r="G180" s="1058"/>
      <c r="H180" s="1033"/>
      <c r="I180" s="1033"/>
      <c r="J180" s="1033"/>
      <c r="K180" s="1033"/>
      <c r="L180" s="1033"/>
      <c r="M180" s="1033"/>
      <c r="N180" s="1033"/>
      <c r="O180" s="1033"/>
      <c r="P180" s="1033"/>
      <c r="Q180" s="1033"/>
      <c r="R180" s="1033"/>
      <c r="S180" s="1033"/>
      <c r="T180" s="1033"/>
      <c r="U180" s="1033"/>
      <c r="V180" s="1033"/>
      <c r="W180" s="1033"/>
      <c r="X180" s="1033"/>
      <c r="Y180" s="1033"/>
      <c r="Z180" s="1033"/>
    </row>
    <row r="181" spans="1:26" ht="15.75" customHeight="1">
      <c r="A181" s="141"/>
      <c r="B181" s="195" t="s">
        <v>427</v>
      </c>
      <c r="C181" s="196"/>
      <c r="D181" s="197"/>
      <c r="E181" s="197"/>
      <c r="F181" s="197"/>
      <c r="G181" s="1063"/>
      <c r="H181" s="1033"/>
      <c r="I181" s="1033"/>
      <c r="J181" s="1033"/>
      <c r="K181" s="1033"/>
      <c r="L181" s="1033"/>
      <c r="M181" s="1033"/>
      <c r="N181" s="1033"/>
      <c r="O181" s="1033"/>
      <c r="P181" s="1033"/>
      <c r="Q181" s="1033"/>
      <c r="R181" s="1033"/>
      <c r="S181" s="1033"/>
      <c r="T181" s="1033"/>
      <c r="U181" s="1033"/>
      <c r="V181" s="1033"/>
      <c r="W181" s="1033"/>
      <c r="X181" s="1033"/>
      <c r="Y181" s="1033"/>
      <c r="Z181" s="1033"/>
    </row>
    <row r="182" spans="1:26" ht="15.75" customHeight="1">
      <c r="A182" s="141">
        <v>3111011</v>
      </c>
      <c r="B182" s="68" t="s">
        <v>428</v>
      </c>
      <c r="C182" s="155" t="s">
        <v>429</v>
      </c>
      <c r="D182" s="154"/>
      <c r="E182" s="154">
        <v>10000000</v>
      </c>
      <c r="F182" s="21">
        <f t="shared" ref="F182:F183" si="35">SUM(D182:E182)</f>
        <v>10000000</v>
      </c>
      <c r="G182" s="1051">
        <v>30000000</v>
      </c>
      <c r="H182" s="1033"/>
      <c r="I182" s="1033"/>
      <c r="J182" s="1033"/>
      <c r="K182" s="1033"/>
      <c r="L182" s="1033"/>
      <c r="M182" s="1033"/>
      <c r="N182" s="1033"/>
      <c r="O182" s="1033"/>
      <c r="P182" s="1033"/>
      <c r="Q182" s="1033"/>
      <c r="R182" s="1033"/>
      <c r="S182" s="1033"/>
      <c r="T182" s="1033"/>
      <c r="U182" s="1033"/>
      <c r="V182" s="1033"/>
      <c r="W182" s="1033"/>
      <c r="X182" s="1033"/>
      <c r="Y182" s="1033"/>
      <c r="Z182" s="1033"/>
    </row>
    <row r="183" spans="1:26" ht="20.25" customHeight="1">
      <c r="A183" s="141">
        <v>3111011</v>
      </c>
      <c r="B183" s="68" t="s">
        <v>431</v>
      </c>
      <c r="C183" s="155" t="s">
        <v>220</v>
      </c>
      <c r="D183" s="154">
        <v>1200000</v>
      </c>
      <c r="E183" s="154"/>
      <c r="F183" s="21">
        <f t="shared" si="35"/>
        <v>1200000</v>
      </c>
      <c r="G183" s="1051"/>
      <c r="H183" s="1033"/>
      <c r="I183" s="1033"/>
      <c r="J183" s="1033"/>
      <c r="K183" s="1033"/>
      <c r="L183" s="1033"/>
      <c r="M183" s="1033"/>
      <c r="N183" s="1033"/>
      <c r="O183" s="1033"/>
      <c r="P183" s="1033"/>
      <c r="Q183" s="1033"/>
      <c r="R183" s="1033"/>
      <c r="S183" s="1033"/>
      <c r="T183" s="1033"/>
      <c r="U183" s="1033"/>
      <c r="V183" s="1033"/>
      <c r="W183" s="1033"/>
      <c r="X183" s="1033"/>
      <c r="Y183" s="1033"/>
      <c r="Z183" s="1033"/>
    </row>
    <row r="184" spans="1:26" ht="18" customHeight="1">
      <c r="A184" s="155"/>
      <c r="B184" s="231" t="s">
        <v>432</v>
      </c>
      <c r="C184" s="231" t="s">
        <v>230</v>
      </c>
      <c r="D184" s="154"/>
      <c r="E184" s="154"/>
      <c r="F184" s="21"/>
      <c r="G184" s="1062">
        <v>2000000</v>
      </c>
      <c r="H184" s="1033"/>
      <c r="I184" s="1033"/>
      <c r="J184" s="1033"/>
      <c r="K184" s="1033"/>
      <c r="L184" s="1033"/>
      <c r="M184" s="1033"/>
      <c r="N184" s="1033"/>
      <c r="O184" s="1033"/>
      <c r="P184" s="1033"/>
      <c r="Q184" s="1033"/>
      <c r="R184" s="1033"/>
      <c r="S184" s="1033"/>
      <c r="T184" s="1033"/>
      <c r="U184" s="1033"/>
      <c r="V184" s="1033"/>
      <c r="W184" s="1033"/>
      <c r="X184" s="1033"/>
      <c r="Y184" s="1033"/>
      <c r="Z184" s="1033"/>
    </row>
    <row r="185" spans="1:26" ht="18" customHeight="1">
      <c r="A185" s="141"/>
      <c r="B185" s="232" t="s">
        <v>433</v>
      </c>
      <c r="C185" s="231"/>
      <c r="D185" s="154"/>
      <c r="E185" s="154"/>
      <c r="F185" s="21"/>
      <c r="G185" s="1076">
        <v>3000000</v>
      </c>
      <c r="H185" s="1033"/>
      <c r="I185" s="1033"/>
      <c r="J185" s="1033"/>
      <c r="K185" s="1033"/>
      <c r="L185" s="1033"/>
      <c r="M185" s="1033"/>
      <c r="N185" s="1033"/>
      <c r="O185" s="1033"/>
      <c r="P185" s="1033"/>
      <c r="Q185" s="1033"/>
      <c r="R185" s="1033"/>
      <c r="S185" s="1033"/>
      <c r="T185" s="1033"/>
      <c r="U185" s="1033"/>
      <c r="V185" s="1033"/>
      <c r="W185" s="1033"/>
      <c r="X185" s="1033"/>
      <c r="Y185" s="1033"/>
      <c r="Z185" s="1033"/>
    </row>
    <row r="186" spans="1:26" ht="15.75" customHeight="1">
      <c r="A186" s="141"/>
      <c r="B186" s="172" t="s">
        <v>308</v>
      </c>
      <c r="C186" s="185"/>
      <c r="D186" s="174">
        <f>SUM(D171:D173)</f>
        <v>33192137</v>
      </c>
      <c r="E186" s="174" t="e">
        <f>SUM(E171:E173)</f>
        <v>#REF!</v>
      </c>
      <c r="F186" s="174">
        <f>SUM(F171:F173)</f>
        <v>245113486</v>
      </c>
      <c r="G186" s="1058">
        <f>SUM(G182:G183,G184,G185)</f>
        <v>35000000</v>
      </c>
      <c r="H186" s="1033"/>
      <c r="I186" s="1033"/>
      <c r="J186" s="1033"/>
      <c r="K186" s="1033"/>
      <c r="L186" s="1033"/>
      <c r="M186" s="1033"/>
      <c r="N186" s="1033"/>
      <c r="O186" s="1033"/>
      <c r="P186" s="1033"/>
      <c r="Q186" s="1033"/>
      <c r="R186" s="1033"/>
      <c r="S186" s="1033"/>
      <c r="T186" s="1033"/>
      <c r="U186" s="1033"/>
      <c r="V186" s="1033"/>
      <c r="W186" s="1033"/>
      <c r="X186" s="1033"/>
      <c r="Y186" s="1033"/>
      <c r="Z186" s="1033"/>
    </row>
    <row r="187" spans="1:26" ht="15.75" customHeight="1">
      <c r="A187" s="141"/>
      <c r="B187" s="195" t="s">
        <v>423</v>
      </c>
      <c r="C187" s="196"/>
      <c r="D187" s="197"/>
      <c r="E187" s="197"/>
      <c r="F187" s="197"/>
      <c r="G187" s="1063"/>
      <c r="H187" s="1033"/>
      <c r="I187" s="1033"/>
      <c r="J187" s="1033"/>
      <c r="K187" s="1033"/>
      <c r="L187" s="1033"/>
      <c r="M187" s="1033"/>
      <c r="N187" s="1033"/>
      <c r="O187" s="1033"/>
      <c r="P187" s="1033"/>
      <c r="Q187" s="1033"/>
      <c r="R187" s="1033"/>
      <c r="S187" s="1033"/>
      <c r="T187" s="1033"/>
      <c r="U187" s="1033"/>
      <c r="V187" s="1033"/>
      <c r="W187" s="1033"/>
      <c r="X187" s="1033"/>
      <c r="Y187" s="1033"/>
      <c r="Z187" s="1033"/>
    </row>
    <row r="188" spans="1:26" ht="18.75" customHeight="1">
      <c r="A188" s="141"/>
      <c r="B188" s="233" t="s">
        <v>434</v>
      </c>
      <c r="C188" s="198" t="s">
        <v>435</v>
      </c>
      <c r="D188" s="154"/>
      <c r="E188" s="154"/>
      <c r="F188" s="21"/>
      <c r="G188" s="1065">
        <v>3000000</v>
      </c>
      <c r="H188" s="1033"/>
      <c r="I188" s="1033"/>
      <c r="J188" s="1033"/>
      <c r="K188" s="1033"/>
      <c r="L188" s="1033"/>
      <c r="M188" s="1033"/>
      <c r="N188" s="1033"/>
      <c r="O188" s="1033"/>
      <c r="P188" s="1033"/>
      <c r="Q188" s="1033"/>
      <c r="R188" s="1033"/>
      <c r="S188" s="1033"/>
      <c r="T188" s="1033"/>
      <c r="U188" s="1033"/>
      <c r="V188" s="1033"/>
      <c r="W188" s="1033"/>
      <c r="X188" s="1033"/>
      <c r="Y188" s="1033"/>
      <c r="Z188" s="1033"/>
    </row>
    <row r="189" spans="1:26" ht="15.75">
      <c r="A189" s="141"/>
      <c r="B189" s="234" t="s">
        <v>436</v>
      </c>
      <c r="C189" s="235" t="s">
        <v>249</v>
      </c>
      <c r="D189" s="154"/>
      <c r="E189" s="154"/>
      <c r="F189" s="21"/>
      <c r="G189" s="1071">
        <v>2300000</v>
      </c>
      <c r="H189" s="1033"/>
      <c r="I189" s="1033"/>
      <c r="J189" s="1033"/>
      <c r="K189" s="1033"/>
      <c r="L189" s="1033"/>
      <c r="M189" s="1033"/>
      <c r="N189" s="1033"/>
      <c r="O189" s="1033"/>
      <c r="P189" s="1033"/>
      <c r="Q189" s="1033"/>
      <c r="R189" s="1033"/>
      <c r="S189" s="1033"/>
      <c r="T189" s="1033"/>
      <c r="U189" s="1033"/>
      <c r="V189" s="1033"/>
      <c r="W189" s="1033"/>
      <c r="X189" s="1033"/>
      <c r="Y189" s="1033"/>
      <c r="Z189" s="1033"/>
    </row>
    <row r="190" spans="1:26" ht="15.75">
      <c r="A190" s="141"/>
      <c r="B190" s="234" t="s">
        <v>437</v>
      </c>
      <c r="C190" s="235" t="s">
        <v>438</v>
      </c>
      <c r="D190" s="154"/>
      <c r="E190" s="154"/>
      <c r="F190" s="21"/>
      <c r="G190" s="1071">
        <v>2500000</v>
      </c>
      <c r="H190" s="1033"/>
      <c r="I190" s="1033"/>
      <c r="J190" s="1033"/>
      <c r="K190" s="1033"/>
      <c r="L190" s="1033"/>
      <c r="M190" s="1033"/>
      <c r="N190" s="1033"/>
      <c r="O190" s="1033"/>
      <c r="P190" s="1033"/>
      <c r="Q190" s="1033"/>
      <c r="R190" s="1033"/>
      <c r="S190" s="1033"/>
      <c r="T190" s="1033"/>
      <c r="U190" s="1033"/>
      <c r="V190" s="1033"/>
      <c r="W190" s="1033"/>
      <c r="X190" s="1033"/>
      <c r="Y190" s="1033"/>
      <c r="Z190" s="1033"/>
    </row>
    <row r="191" spans="1:26" ht="15.75">
      <c r="A191" s="141"/>
      <c r="B191" s="236" t="s">
        <v>439</v>
      </c>
      <c r="C191" s="235" t="s">
        <v>440</v>
      </c>
      <c r="D191" s="154"/>
      <c r="E191" s="154"/>
      <c r="F191" s="21"/>
      <c r="G191" s="1071">
        <v>2500000</v>
      </c>
      <c r="H191" s="1033"/>
      <c r="I191" s="1033"/>
      <c r="J191" s="1033"/>
      <c r="K191" s="1033"/>
      <c r="L191" s="1033"/>
      <c r="M191" s="1033"/>
      <c r="N191" s="1033"/>
      <c r="O191" s="1033"/>
      <c r="P191" s="1033"/>
      <c r="Q191" s="1033"/>
      <c r="R191" s="1033"/>
      <c r="S191" s="1033"/>
      <c r="T191" s="1033"/>
      <c r="U191" s="1033"/>
      <c r="V191" s="1033"/>
      <c r="W191" s="1033"/>
      <c r="X191" s="1033"/>
      <c r="Y191" s="1033"/>
      <c r="Z191" s="1033"/>
    </row>
    <row r="192" spans="1:26" ht="15.75">
      <c r="A192" s="141"/>
      <c r="B192" s="236" t="s">
        <v>441</v>
      </c>
      <c r="C192" s="235" t="s">
        <v>442</v>
      </c>
      <c r="D192" s="154"/>
      <c r="E192" s="154"/>
      <c r="F192" s="21"/>
      <c r="G192" s="1071">
        <v>5000000</v>
      </c>
      <c r="H192" s="1033"/>
      <c r="I192" s="1033"/>
      <c r="J192" s="1033"/>
      <c r="K192" s="1033"/>
      <c r="L192" s="1033"/>
      <c r="M192" s="1033"/>
      <c r="N192" s="1033"/>
      <c r="O192" s="1033"/>
      <c r="P192" s="1033"/>
      <c r="Q192" s="1033"/>
      <c r="R192" s="1033"/>
      <c r="S192" s="1033"/>
      <c r="T192" s="1033"/>
      <c r="U192" s="1033"/>
      <c r="V192" s="1033"/>
      <c r="W192" s="1033"/>
      <c r="X192" s="1033"/>
      <c r="Y192" s="1033"/>
      <c r="Z192" s="1033"/>
    </row>
    <row r="193" spans="1:26" ht="31.5" customHeight="1">
      <c r="A193" s="141"/>
      <c r="B193" s="234" t="s">
        <v>443</v>
      </c>
      <c r="C193" s="235" t="s">
        <v>444</v>
      </c>
      <c r="D193" s="154"/>
      <c r="E193" s="154"/>
      <c r="F193" s="21"/>
      <c r="G193" s="1071">
        <v>5000000</v>
      </c>
      <c r="H193" s="1033"/>
      <c r="I193" s="1033"/>
      <c r="J193" s="1033"/>
      <c r="K193" s="1033"/>
      <c r="L193" s="1033"/>
      <c r="M193" s="1033"/>
      <c r="N193" s="1033"/>
      <c r="O193" s="1033"/>
      <c r="P193" s="1033"/>
      <c r="Q193" s="1033"/>
      <c r="R193" s="1033"/>
      <c r="S193" s="1033"/>
      <c r="T193" s="1033"/>
      <c r="U193" s="1033"/>
      <c r="V193" s="1033"/>
      <c r="W193" s="1033"/>
      <c r="X193" s="1033"/>
      <c r="Y193" s="1033"/>
      <c r="Z193" s="1033"/>
    </row>
    <row r="194" spans="1:26" ht="15.75">
      <c r="A194" s="141"/>
      <c r="B194" s="237" t="s">
        <v>445</v>
      </c>
      <c r="C194" s="235" t="s">
        <v>446</v>
      </c>
      <c r="D194" s="154"/>
      <c r="E194" s="154"/>
      <c r="F194" s="21"/>
      <c r="G194" s="1071">
        <v>1714680</v>
      </c>
      <c r="H194" s="1033"/>
      <c r="I194" s="1033"/>
      <c r="J194" s="1033"/>
      <c r="K194" s="1033"/>
      <c r="L194" s="1033"/>
      <c r="M194" s="1033"/>
      <c r="N194" s="1033"/>
      <c r="O194" s="1033"/>
      <c r="P194" s="1033"/>
      <c r="Q194" s="1033"/>
      <c r="R194" s="1033"/>
      <c r="S194" s="1033"/>
      <c r="T194" s="1033"/>
      <c r="U194" s="1033"/>
      <c r="V194" s="1033"/>
      <c r="W194" s="1033"/>
      <c r="X194" s="1033"/>
      <c r="Y194" s="1033"/>
      <c r="Z194" s="1033"/>
    </row>
    <row r="195" spans="1:26" ht="15.75" customHeight="1">
      <c r="A195" s="141"/>
      <c r="B195" s="172" t="s">
        <v>308</v>
      </c>
      <c r="C195" s="185"/>
      <c r="D195" s="174">
        <f>SUM(D182:D183)</f>
        <v>1200000</v>
      </c>
      <c r="E195" s="174">
        <f>SUM(E182:E183)</f>
        <v>10000000</v>
      </c>
      <c r="F195" s="174">
        <f>SUM(F182:F183)</f>
        <v>11200000</v>
      </c>
      <c r="G195" s="1058">
        <f>SUM(G188:G194)</f>
        <v>22014680</v>
      </c>
      <c r="H195" s="1033"/>
      <c r="I195" s="1033"/>
      <c r="J195" s="1033"/>
      <c r="K195" s="1033"/>
      <c r="L195" s="1033"/>
      <c r="M195" s="1033"/>
      <c r="N195" s="1033"/>
      <c r="O195" s="1033"/>
      <c r="P195" s="1033"/>
      <c r="Q195" s="1033"/>
      <c r="R195" s="1033"/>
      <c r="S195" s="1033"/>
      <c r="T195" s="1033"/>
      <c r="U195" s="1033"/>
      <c r="V195" s="1033"/>
      <c r="W195" s="1033"/>
      <c r="X195" s="1033"/>
      <c r="Y195" s="1033"/>
      <c r="Z195" s="1033"/>
    </row>
    <row r="196" spans="1:26" ht="15.75" customHeight="1">
      <c r="A196" s="141"/>
      <c r="B196" s="195" t="s">
        <v>100</v>
      </c>
      <c r="C196" s="196"/>
      <c r="D196" s="238"/>
      <c r="E196" s="238"/>
      <c r="F196" s="238"/>
      <c r="G196" s="1063"/>
      <c r="H196" s="1033"/>
      <c r="I196" s="1033"/>
      <c r="J196" s="1033"/>
      <c r="K196" s="1033"/>
      <c r="L196" s="1033"/>
      <c r="M196" s="1033"/>
      <c r="N196" s="1033"/>
      <c r="O196" s="1033"/>
      <c r="P196" s="1033"/>
      <c r="Q196" s="1033"/>
      <c r="R196" s="1033"/>
      <c r="S196" s="1033"/>
      <c r="T196" s="1033"/>
      <c r="U196" s="1033"/>
      <c r="V196" s="1033"/>
      <c r="W196" s="1033"/>
      <c r="X196" s="1033"/>
      <c r="Y196" s="1033"/>
      <c r="Z196" s="1033"/>
    </row>
    <row r="197" spans="1:26" ht="15.75" customHeight="1">
      <c r="A197" s="141">
        <v>3110502</v>
      </c>
      <c r="B197" s="68" t="s">
        <v>447</v>
      </c>
      <c r="C197" s="155" t="s">
        <v>277</v>
      </c>
      <c r="D197" s="154"/>
      <c r="E197" s="154"/>
      <c r="F197" s="21"/>
      <c r="G197" s="1051"/>
      <c r="H197" s="1033"/>
      <c r="I197" s="1033"/>
      <c r="J197" s="1033"/>
      <c r="K197" s="1033"/>
      <c r="L197" s="1033"/>
      <c r="M197" s="1033"/>
      <c r="N197" s="1033"/>
      <c r="O197" s="1033"/>
      <c r="P197" s="1033"/>
      <c r="Q197" s="1033"/>
      <c r="R197" s="1033"/>
      <c r="S197" s="1033"/>
      <c r="T197" s="1033"/>
      <c r="U197" s="1033"/>
      <c r="V197" s="1033"/>
      <c r="W197" s="1033"/>
      <c r="X197" s="1033"/>
      <c r="Y197" s="1033"/>
      <c r="Z197" s="1033"/>
    </row>
    <row r="198" spans="1:26" ht="15.75" customHeight="1">
      <c r="A198" s="141">
        <v>3110502</v>
      </c>
      <c r="B198" s="239" t="s">
        <v>448</v>
      </c>
      <c r="C198" s="20" t="s">
        <v>449</v>
      </c>
      <c r="D198" s="21">
        <v>450000</v>
      </c>
      <c r="E198" s="21"/>
      <c r="F198" s="21">
        <f t="shared" ref="F198:F200" si="36">SUM(D198:E198)</f>
        <v>450000</v>
      </c>
      <c r="G198" s="1051"/>
      <c r="H198" s="1033"/>
      <c r="I198" s="1033"/>
      <c r="J198" s="1033"/>
      <c r="K198" s="1033"/>
      <c r="L198" s="1033"/>
      <c r="M198" s="1033"/>
      <c r="N198" s="1033"/>
      <c r="O198" s="1033"/>
      <c r="P198" s="1033"/>
      <c r="Q198" s="1033"/>
      <c r="R198" s="1033"/>
      <c r="S198" s="1033"/>
      <c r="T198" s="1033"/>
      <c r="U198" s="1033"/>
      <c r="V198" s="1033"/>
      <c r="W198" s="1033"/>
      <c r="X198" s="1033"/>
      <c r="Y198" s="1033"/>
      <c r="Z198" s="1033"/>
    </row>
    <row r="199" spans="1:26" ht="15.75" customHeight="1">
      <c r="A199" s="141">
        <v>3110502</v>
      </c>
      <c r="B199" s="68" t="s">
        <v>451</v>
      </c>
      <c r="C199" s="20" t="s">
        <v>452</v>
      </c>
      <c r="D199" s="21">
        <v>700000</v>
      </c>
      <c r="E199" s="21"/>
      <c r="F199" s="21">
        <f t="shared" si="36"/>
        <v>700000</v>
      </c>
      <c r="G199" s="1051"/>
      <c r="H199" s="1033"/>
      <c r="I199" s="1033"/>
      <c r="J199" s="1033"/>
      <c r="K199" s="1033"/>
      <c r="L199" s="1033"/>
      <c r="M199" s="1033"/>
      <c r="N199" s="1033"/>
      <c r="O199" s="1033"/>
      <c r="P199" s="1033"/>
      <c r="Q199" s="1033"/>
      <c r="R199" s="1033"/>
      <c r="S199" s="1033"/>
      <c r="T199" s="1033"/>
      <c r="U199" s="1033"/>
      <c r="V199" s="1033"/>
      <c r="W199" s="1033"/>
      <c r="X199" s="1033"/>
      <c r="Y199" s="1033"/>
      <c r="Z199" s="1033"/>
    </row>
    <row r="200" spans="1:26" ht="15.75" customHeight="1">
      <c r="A200" s="141"/>
      <c r="B200" s="76" t="s">
        <v>455</v>
      </c>
      <c r="C200" s="20" t="s">
        <v>232</v>
      </c>
      <c r="D200" s="21">
        <v>1500000</v>
      </c>
      <c r="E200" s="21"/>
      <c r="F200" s="21">
        <f t="shared" si="36"/>
        <v>1500000</v>
      </c>
      <c r="G200" s="1051"/>
      <c r="H200" s="1033"/>
      <c r="I200" s="1033"/>
      <c r="J200" s="1033"/>
      <c r="K200" s="1033"/>
      <c r="L200" s="1033"/>
      <c r="M200" s="1033"/>
      <c r="N200" s="1033"/>
      <c r="O200" s="1033"/>
      <c r="P200" s="1033"/>
      <c r="Q200" s="1033"/>
      <c r="R200" s="1033"/>
      <c r="S200" s="1033"/>
      <c r="T200" s="1033"/>
      <c r="U200" s="1033"/>
      <c r="V200" s="1033"/>
      <c r="W200" s="1033"/>
      <c r="X200" s="1033"/>
      <c r="Y200" s="1033"/>
      <c r="Z200" s="1033"/>
    </row>
    <row r="201" spans="1:26" ht="15.75" customHeight="1">
      <c r="A201" s="141"/>
      <c r="B201" s="76" t="s">
        <v>456</v>
      </c>
      <c r="C201" s="20" t="s">
        <v>457</v>
      </c>
      <c r="D201" s="21"/>
      <c r="E201" s="21"/>
      <c r="F201" s="21"/>
      <c r="G201" s="1077">
        <v>1806000</v>
      </c>
      <c r="H201" s="1033"/>
      <c r="I201" s="1033"/>
      <c r="J201" s="1033"/>
      <c r="K201" s="1033"/>
      <c r="L201" s="1033"/>
      <c r="M201" s="1033"/>
      <c r="N201" s="1033"/>
      <c r="O201" s="1033"/>
      <c r="P201" s="1033"/>
      <c r="Q201" s="1033"/>
      <c r="R201" s="1033"/>
      <c r="S201" s="1033"/>
      <c r="T201" s="1033"/>
      <c r="U201" s="1033"/>
      <c r="V201" s="1033"/>
      <c r="W201" s="1033"/>
      <c r="X201" s="1033"/>
      <c r="Y201" s="1033"/>
      <c r="Z201" s="1033"/>
    </row>
    <row r="202" spans="1:26" ht="15.75" customHeight="1">
      <c r="A202" s="141">
        <v>3110502</v>
      </c>
      <c r="B202" s="76" t="s">
        <v>459</v>
      </c>
      <c r="C202" s="20" t="s">
        <v>460</v>
      </c>
      <c r="D202" s="21">
        <v>250000</v>
      </c>
      <c r="E202" s="21">
        <v>-100000</v>
      </c>
      <c r="F202" s="21">
        <f t="shared" ref="F202:F204" si="37">SUM(D202:E202)</f>
        <v>150000</v>
      </c>
      <c r="G202" s="1051"/>
      <c r="H202" s="1033"/>
      <c r="I202" s="1033"/>
      <c r="J202" s="1033"/>
      <c r="K202" s="1033"/>
      <c r="L202" s="1033"/>
      <c r="M202" s="1033"/>
      <c r="N202" s="1033"/>
      <c r="O202" s="1033"/>
      <c r="P202" s="1033"/>
      <c r="Q202" s="1033"/>
      <c r="R202" s="1033"/>
      <c r="S202" s="1033"/>
      <c r="T202" s="1033"/>
      <c r="U202" s="1033"/>
      <c r="V202" s="1033"/>
      <c r="W202" s="1033"/>
      <c r="X202" s="1033"/>
      <c r="Y202" s="1033"/>
      <c r="Z202" s="1033"/>
    </row>
    <row r="203" spans="1:26" ht="15.75" customHeight="1">
      <c r="A203" s="141">
        <v>3110502</v>
      </c>
      <c r="B203" s="68" t="s">
        <v>461</v>
      </c>
      <c r="C203" s="20" t="s">
        <v>335</v>
      </c>
      <c r="D203" s="21">
        <v>600000</v>
      </c>
      <c r="E203" s="21"/>
      <c r="F203" s="21">
        <f t="shared" si="37"/>
        <v>600000</v>
      </c>
      <c r="G203" s="1051"/>
      <c r="H203" s="1033"/>
      <c r="I203" s="1033"/>
      <c r="J203" s="1033"/>
      <c r="K203" s="1033"/>
      <c r="L203" s="1033"/>
      <c r="M203" s="1033"/>
      <c r="N203" s="1033"/>
      <c r="O203" s="1033"/>
      <c r="P203" s="1033"/>
      <c r="Q203" s="1033"/>
      <c r="R203" s="1033"/>
      <c r="S203" s="1033"/>
      <c r="T203" s="1033"/>
      <c r="U203" s="1033"/>
      <c r="V203" s="1033"/>
      <c r="W203" s="1033"/>
      <c r="X203" s="1033"/>
      <c r="Y203" s="1033"/>
      <c r="Z203" s="1033"/>
    </row>
    <row r="204" spans="1:26" ht="15.5" customHeight="1">
      <c r="A204" s="141">
        <v>3110502</v>
      </c>
      <c r="B204" s="76" t="s">
        <v>464</v>
      </c>
      <c r="C204" s="20" t="s">
        <v>465</v>
      </c>
      <c r="D204" s="21">
        <v>850000</v>
      </c>
      <c r="E204" s="21"/>
      <c r="F204" s="21">
        <f t="shared" si="37"/>
        <v>850000</v>
      </c>
      <c r="G204" s="1051"/>
      <c r="H204" s="1033"/>
      <c r="I204" s="1033"/>
      <c r="J204" s="1033"/>
      <c r="K204" s="1033"/>
      <c r="L204" s="1033"/>
      <c r="M204" s="1033"/>
      <c r="N204" s="1033"/>
      <c r="O204" s="1033"/>
      <c r="P204" s="1033"/>
      <c r="Q204" s="1033"/>
      <c r="R204" s="1033"/>
      <c r="S204" s="1033"/>
      <c r="T204" s="1033"/>
      <c r="U204" s="1033"/>
      <c r="V204" s="1033"/>
      <c r="W204" s="1033"/>
      <c r="X204" s="1033"/>
      <c r="Y204" s="1033"/>
      <c r="Z204" s="1033"/>
    </row>
    <row r="205" spans="1:26" ht="15.75" customHeight="1">
      <c r="A205" s="141"/>
      <c r="B205" s="172" t="s">
        <v>308</v>
      </c>
      <c r="C205" s="185"/>
      <c r="D205" s="174">
        <f>SUM(D198:D204)</f>
        <v>4350000</v>
      </c>
      <c r="E205" s="174">
        <f>SUM(E198:E204)</f>
        <v>-100000</v>
      </c>
      <c r="F205" s="174">
        <f>SUM(F198:F204)</f>
        <v>4250000</v>
      </c>
      <c r="G205" s="1058">
        <f>SUM(G198:G204)</f>
        <v>1806000</v>
      </c>
      <c r="H205" s="1033"/>
      <c r="I205" s="1033"/>
      <c r="J205" s="1033"/>
      <c r="K205" s="1033"/>
      <c r="L205" s="1033"/>
      <c r="M205" s="1033"/>
      <c r="N205" s="1033"/>
      <c r="O205" s="1033"/>
      <c r="P205" s="1033"/>
      <c r="Q205" s="1033"/>
      <c r="R205" s="1033"/>
      <c r="S205" s="1033"/>
      <c r="T205" s="1033"/>
      <c r="U205" s="1033"/>
      <c r="V205" s="1033"/>
      <c r="W205" s="1033"/>
      <c r="X205" s="1033"/>
      <c r="Y205" s="1033"/>
      <c r="Z205" s="1033"/>
    </row>
    <row r="206" spans="1:26" ht="15.75" customHeight="1">
      <c r="A206" s="141">
        <v>3110502</v>
      </c>
      <c r="B206" s="213" t="s">
        <v>467</v>
      </c>
      <c r="C206" s="213"/>
      <c r="D206" s="240"/>
      <c r="E206" s="240"/>
      <c r="F206" s="240"/>
      <c r="G206" s="1078"/>
      <c r="H206" s="1033"/>
      <c r="I206" s="1033"/>
      <c r="J206" s="1033"/>
      <c r="K206" s="1033"/>
      <c r="L206" s="1033"/>
      <c r="M206" s="1033"/>
      <c r="N206" s="1033"/>
      <c r="O206" s="1033"/>
      <c r="P206" s="1033"/>
      <c r="Q206" s="1033"/>
      <c r="R206" s="1033"/>
      <c r="S206" s="1033"/>
      <c r="T206" s="1033"/>
      <c r="U206" s="1033"/>
      <c r="V206" s="1033"/>
      <c r="W206" s="1033"/>
      <c r="X206" s="1033"/>
      <c r="Y206" s="1033"/>
      <c r="Z206" s="1033"/>
    </row>
    <row r="207" spans="1:26" ht="15.75" customHeight="1">
      <c r="A207" s="241">
        <v>3110502</v>
      </c>
      <c r="B207" s="239" t="s">
        <v>468</v>
      </c>
      <c r="C207" s="217" t="s">
        <v>224</v>
      </c>
      <c r="D207" s="154"/>
      <c r="E207" s="27">
        <v>1206790</v>
      </c>
      <c r="F207" s="21">
        <f t="shared" ref="F207:F222" si="38">SUM(D207:E207)</f>
        <v>1206790</v>
      </c>
      <c r="G207" s="1077"/>
      <c r="H207" s="1033"/>
      <c r="I207" s="1033"/>
      <c r="J207" s="1033"/>
      <c r="K207" s="1033"/>
      <c r="L207" s="1033"/>
      <c r="M207" s="1033"/>
      <c r="N207" s="1033"/>
      <c r="O207" s="1033"/>
      <c r="P207" s="1033"/>
      <c r="Q207" s="1033"/>
      <c r="R207" s="1033"/>
      <c r="S207" s="1033"/>
      <c r="T207" s="1033"/>
      <c r="U207" s="1033"/>
      <c r="V207" s="1033"/>
      <c r="W207" s="1033"/>
      <c r="X207" s="1033"/>
      <c r="Y207" s="1033"/>
      <c r="Z207" s="1033"/>
    </row>
    <row r="208" spans="1:26" ht="15.75" customHeight="1">
      <c r="A208" s="241">
        <v>3110502</v>
      </c>
      <c r="B208" s="239" t="s">
        <v>469</v>
      </c>
      <c r="C208" s="217" t="s">
        <v>229</v>
      </c>
      <c r="D208" s="154"/>
      <c r="E208" s="27">
        <v>1497400</v>
      </c>
      <c r="F208" s="21">
        <f t="shared" si="38"/>
        <v>1497400</v>
      </c>
      <c r="G208" s="1077"/>
      <c r="H208" s="1033"/>
      <c r="I208" s="1033"/>
      <c r="J208" s="1033"/>
      <c r="K208" s="1033"/>
      <c r="L208" s="1033"/>
      <c r="M208" s="1033"/>
      <c r="N208" s="1033"/>
      <c r="O208" s="1033"/>
      <c r="P208" s="1033"/>
      <c r="Q208" s="1033"/>
      <c r="R208" s="1033"/>
      <c r="S208" s="1033"/>
      <c r="T208" s="1033"/>
      <c r="U208" s="1033"/>
      <c r="V208" s="1033"/>
      <c r="W208" s="1033"/>
      <c r="X208" s="1033"/>
      <c r="Y208" s="1033"/>
      <c r="Z208" s="1033"/>
    </row>
    <row r="209" spans="1:26" ht="15.75" customHeight="1">
      <c r="A209" s="241">
        <v>3110502</v>
      </c>
      <c r="B209" s="239" t="s">
        <v>470</v>
      </c>
      <c r="C209" s="217" t="s">
        <v>471</v>
      </c>
      <c r="D209" s="154"/>
      <c r="E209" s="27">
        <v>2799900</v>
      </c>
      <c r="F209" s="21">
        <f t="shared" si="38"/>
        <v>2799900</v>
      </c>
      <c r="G209" s="1077"/>
      <c r="H209" s="1033"/>
      <c r="I209" s="1033"/>
      <c r="J209" s="1033"/>
      <c r="K209" s="1033"/>
      <c r="L209" s="1033"/>
      <c r="M209" s="1033"/>
      <c r="N209" s="1033"/>
      <c r="O209" s="1033"/>
      <c r="P209" s="1033"/>
      <c r="Q209" s="1033"/>
      <c r="R209" s="1033"/>
      <c r="S209" s="1033"/>
      <c r="T209" s="1033"/>
      <c r="U209" s="1033"/>
      <c r="V209" s="1033"/>
      <c r="W209" s="1033"/>
      <c r="X209" s="1033"/>
      <c r="Y209" s="1033"/>
      <c r="Z209" s="1033"/>
    </row>
    <row r="210" spans="1:26" ht="15.75" customHeight="1">
      <c r="A210" s="241">
        <v>3110502</v>
      </c>
      <c r="B210" s="239" t="s">
        <v>472</v>
      </c>
      <c r="C210" s="217" t="s">
        <v>417</v>
      </c>
      <c r="D210" s="154"/>
      <c r="E210" s="27">
        <v>3999905</v>
      </c>
      <c r="F210" s="21">
        <f t="shared" si="38"/>
        <v>3999905</v>
      </c>
      <c r="G210" s="1077"/>
      <c r="H210" s="1033"/>
      <c r="I210" s="1033"/>
      <c r="J210" s="1033"/>
      <c r="K210" s="1033"/>
      <c r="L210" s="1033"/>
      <c r="M210" s="1033"/>
      <c r="N210" s="1033"/>
      <c r="O210" s="1033"/>
      <c r="P210" s="1033"/>
      <c r="Q210" s="1033"/>
      <c r="R210" s="1033"/>
      <c r="S210" s="1033"/>
      <c r="T210" s="1033"/>
      <c r="U210" s="1033"/>
      <c r="V210" s="1033"/>
      <c r="W210" s="1033"/>
      <c r="X210" s="1033"/>
      <c r="Y210" s="1033"/>
      <c r="Z210" s="1033"/>
    </row>
    <row r="211" spans="1:26" ht="15.75" customHeight="1">
      <c r="A211" s="241">
        <v>3110502</v>
      </c>
      <c r="B211" s="239" t="s">
        <v>473</v>
      </c>
      <c r="C211" s="217"/>
      <c r="D211" s="154"/>
      <c r="E211" s="27">
        <v>999352</v>
      </c>
      <c r="F211" s="21">
        <f t="shared" si="38"/>
        <v>999352</v>
      </c>
      <c r="G211" s="1077"/>
      <c r="H211" s="1033"/>
      <c r="I211" s="1033"/>
      <c r="J211" s="1033"/>
      <c r="K211" s="1033"/>
      <c r="L211" s="1033"/>
      <c r="M211" s="1033"/>
      <c r="N211" s="1033"/>
      <c r="O211" s="1033"/>
      <c r="P211" s="1033"/>
      <c r="Q211" s="1033"/>
      <c r="R211" s="1033"/>
      <c r="S211" s="1033"/>
      <c r="T211" s="1033"/>
      <c r="U211" s="1033"/>
      <c r="V211" s="1033"/>
      <c r="W211" s="1033"/>
      <c r="X211" s="1033"/>
      <c r="Y211" s="1033"/>
      <c r="Z211" s="1033"/>
    </row>
    <row r="212" spans="1:26" ht="14.25" customHeight="1">
      <c r="A212" s="241">
        <v>3110502</v>
      </c>
      <c r="B212" s="217" t="s">
        <v>474</v>
      </c>
      <c r="C212" s="26" t="s">
        <v>270</v>
      </c>
      <c r="D212" s="242">
        <v>3000000</v>
      </c>
      <c r="E212" s="242"/>
      <c r="F212" s="21">
        <f t="shared" si="38"/>
        <v>3000000</v>
      </c>
      <c r="G212" s="1077"/>
      <c r="H212" s="1033"/>
      <c r="I212" s="1033"/>
      <c r="J212" s="1033"/>
      <c r="K212" s="1033"/>
      <c r="L212" s="1033"/>
      <c r="M212" s="1033"/>
      <c r="N212" s="1033"/>
      <c r="O212" s="1033"/>
      <c r="P212" s="1033"/>
      <c r="Q212" s="1033"/>
      <c r="R212" s="1033"/>
      <c r="S212" s="1033"/>
      <c r="T212" s="1033"/>
      <c r="U212" s="1033"/>
      <c r="V212" s="1033"/>
      <c r="W212" s="1033"/>
      <c r="X212" s="1033"/>
      <c r="Y212" s="1033"/>
      <c r="Z212" s="1033"/>
    </row>
    <row r="213" spans="1:26" ht="15.75" customHeight="1">
      <c r="A213" s="241">
        <v>3110502</v>
      </c>
      <c r="B213" s="217" t="s">
        <v>479</v>
      </c>
      <c r="C213" s="217" t="s">
        <v>478</v>
      </c>
      <c r="D213" s="27">
        <v>1000000</v>
      </c>
      <c r="E213" s="27"/>
      <c r="F213" s="21">
        <f t="shared" si="38"/>
        <v>1000000</v>
      </c>
      <c r="G213" s="1077"/>
      <c r="H213" s="1033"/>
      <c r="I213" s="1033"/>
      <c r="J213" s="1033"/>
      <c r="K213" s="1033"/>
      <c r="L213" s="1033"/>
      <c r="M213" s="1033"/>
      <c r="N213" s="1033"/>
      <c r="O213" s="1033"/>
      <c r="P213" s="1033"/>
      <c r="Q213" s="1033"/>
      <c r="R213" s="1033"/>
      <c r="S213" s="1033"/>
      <c r="T213" s="1033"/>
      <c r="U213" s="1033"/>
      <c r="V213" s="1033"/>
      <c r="W213" s="1033"/>
      <c r="X213" s="1033"/>
      <c r="Y213" s="1033"/>
      <c r="Z213" s="1033"/>
    </row>
    <row r="214" spans="1:26" ht="15.75" customHeight="1">
      <c r="A214" s="241">
        <v>3110502</v>
      </c>
      <c r="B214" s="239" t="s">
        <v>481</v>
      </c>
      <c r="C214" s="217" t="s">
        <v>449</v>
      </c>
      <c r="D214" s="27">
        <v>3050000</v>
      </c>
      <c r="E214" s="27"/>
      <c r="F214" s="21">
        <f t="shared" si="38"/>
        <v>3050000</v>
      </c>
      <c r="G214" s="1077"/>
      <c r="H214" s="1033"/>
      <c r="I214" s="1033"/>
      <c r="J214" s="1033"/>
      <c r="K214" s="1033"/>
      <c r="L214" s="1033"/>
      <c r="M214" s="1033"/>
      <c r="N214" s="1033"/>
      <c r="O214" s="1033"/>
      <c r="P214" s="1033"/>
      <c r="Q214" s="1033"/>
      <c r="R214" s="1033"/>
      <c r="S214" s="1033"/>
      <c r="T214" s="1033"/>
      <c r="U214" s="1033"/>
      <c r="V214" s="1033"/>
      <c r="W214" s="1033"/>
      <c r="X214" s="1033"/>
      <c r="Y214" s="1033"/>
      <c r="Z214" s="1033"/>
    </row>
    <row r="215" spans="1:26" ht="15.75" customHeight="1">
      <c r="A215" s="241">
        <v>3110502</v>
      </c>
      <c r="B215" s="217" t="s">
        <v>482</v>
      </c>
      <c r="C215" s="217" t="s">
        <v>483</v>
      </c>
      <c r="D215" s="27">
        <v>2000000</v>
      </c>
      <c r="E215" s="27"/>
      <c r="F215" s="21">
        <f t="shared" si="38"/>
        <v>2000000</v>
      </c>
      <c r="G215" s="1077"/>
      <c r="H215" s="1033"/>
      <c r="I215" s="1033"/>
      <c r="J215" s="1033"/>
      <c r="K215" s="1033"/>
      <c r="L215" s="1033"/>
      <c r="M215" s="1033"/>
      <c r="N215" s="1033"/>
      <c r="O215" s="1033"/>
      <c r="P215" s="1033"/>
      <c r="Q215" s="1033"/>
      <c r="R215" s="1033"/>
      <c r="S215" s="1033"/>
      <c r="T215" s="1033"/>
      <c r="U215" s="1033"/>
      <c r="V215" s="1033"/>
      <c r="W215" s="1033"/>
      <c r="X215" s="1033"/>
      <c r="Y215" s="1033"/>
      <c r="Z215" s="1033"/>
    </row>
    <row r="216" spans="1:26" ht="15.75" customHeight="1">
      <c r="A216" s="241">
        <v>3110502</v>
      </c>
      <c r="B216" s="239" t="s">
        <v>485</v>
      </c>
      <c r="C216" s="217" t="s">
        <v>458</v>
      </c>
      <c r="D216" s="27">
        <v>1500000</v>
      </c>
      <c r="E216" s="27"/>
      <c r="F216" s="21">
        <f t="shared" si="38"/>
        <v>1500000</v>
      </c>
      <c r="G216" s="1077"/>
      <c r="H216" s="1033"/>
      <c r="I216" s="1033"/>
      <c r="J216" s="1033"/>
      <c r="K216" s="1033"/>
      <c r="L216" s="1033"/>
      <c r="M216" s="1033"/>
      <c r="N216" s="1033"/>
      <c r="O216" s="1033"/>
      <c r="P216" s="1033"/>
      <c r="Q216" s="1033"/>
      <c r="R216" s="1033"/>
      <c r="S216" s="1033"/>
      <c r="T216" s="1033"/>
      <c r="U216" s="1033"/>
      <c r="V216" s="1033"/>
      <c r="W216" s="1033"/>
      <c r="X216" s="1033"/>
      <c r="Y216" s="1033"/>
      <c r="Z216" s="1033"/>
    </row>
    <row r="217" spans="1:26" ht="15.75" customHeight="1">
      <c r="A217" s="241">
        <v>3110502</v>
      </c>
      <c r="B217" s="239" t="s">
        <v>487</v>
      </c>
      <c r="C217" s="217" t="s">
        <v>335</v>
      </c>
      <c r="D217" s="27">
        <v>3000000</v>
      </c>
      <c r="E217" s="27"/>
      <c r="F217" s="21">
        <f t="shared" si="38"/>
        <v>3000000</v>
      </c>
      <c r="G217" s="1077"/>
      <c r="H217" s="1033"/>
      <c r="I217" s="1033"/>
      <c r="J217" s="1033"/>
      <c r="K217" s="1033"/>
      <c r="L217" s="1033"/>
      <c r="M217" s="1033"/>
      <c r="N217" s="1033"/>
      <c r="O217" s="1033"/>
      <c r="P217" s="1033"/>
      <c r="Q217" s="1033"/>
      <c r="R217" s="1033"/>
      <c r="S217" s="1033"/>
      <c r="T217" s="1033"/>
      <c r="U217" s="1033"/>
      <c r="V217" s="1033"/>
      <c r="W217" s="1033"/>
      <c r="X217" s="1033"/>
      <c r="Y217" s="1033"/>
      <c r="Z217" s="1033"/>
    </row>
    <row r="218" spans="1:26" ht="15.75" customHeight="1">
      <c r="A218" s="241">
        <v>3110502</v>
      </c>
      <c r="B218" s="239" t="s">
        <v>488</v>
      </c>
      <c r="C218" s="217" t="s">
        <v>335</v>
      </c>
      <c r="D218" s="27">
        <v>7000000</v>
      </c>
      <c r="E218" s="27"/>
      <c r="F218" s="21">
        <f t="shared" si="38"/>
        <v>7000000</v>
      </c>
      <c r="G218" s="1077"/>
      <c r="H218" s="1033"/>
      <c r="I218" s="1033"/>
      <c r="J218" s="1033"/>
      <c r="K218" s="1033"/>
      <c r="L218" s="1033"/>
      <c r="M218" s="1033"/>
      <c r="N218" s="1033"/>
      <c r="O218" s="1033"/>
      <c r="P218" s="1033"/>
      <c r="Q218" s="1033"/>
      <c r="R218" s="1033"/>
      <c r="S218" s="1033"/>
      <c r="T218" s="1033"/>
      <c r="U218" s="1033"/>
      <c r="V218" s="1033"/>
      <c r="W218" s="1033"/>
      <c r="X218" s="1033"/>
      <c r="Y218" s="1033"/>
      <c r="Z218" s="1033"/>
    </row>
    <row r="219" spans="1:26" ht="15.75" customHeight="1">
      <c r="A219" s="241">
        <v>3110502</v>
      </c>
      <c r="B219" s="217" t="s">
        <v>489</v>
      </c>
      <c r="C219" s="217" t="s">
        <v>336</v>
      </c>
      <c r="D219" s="27">
        <v>1500000</v>
      </c>
      <c r="E219" s="27"/>
      <c r="F219" s="21">
        <f t="shared" si="38"/>
        <v>1500000</v>
      </c>
      <c r="G219" s="1077"/>
      <c r="H219" s="1033"/>
      <c r="I219" s="1033"/>
      <c r="J219" s="1033"/>
      <c r="K219" s="1033"/>
      <c r="L219" s="1033"/>
      <c r="M219" s="1033"/>
      <c r="N219" s="1033"/>
      <c r="O219" s="1033"/>
      <c r="P219" s="1033"/>
      <c r="Q219" s="1033"/>
      <c r="R219" s="1033"/>
      <c r="S219" s="1033"/>
      <c r="T219" s="1033"/>
      <c r="U219" s="1033"/>
      <c r="V219" s="1033"/>
      <c r="W219" s="1033"/>
      <c r="X219" s="1033"/>
      <c r="Y219" s="1033"/>
      <c r="Z219" s="1033"/>
    </row>
    <row r="220" spans="1:26" ht="15.75" customHeight="1">
      <c r="A220" s="241">
        <v>3110502</v>
      </c>
      <c r="B220" s="239" t="s">
        <v>490</v>
      </c>
      <c r="C220" s="217" t="s">
        <v>239</v>
      </c>
      <c r="D220" s="27">
        <v>2000000</v>
      </c>
      <c r="E220" s="27"/>
      <c r="F220" s="21">
        <f t="shared" si="38"/>
        <v>2000000</v>
      </c>
      <c r="G220" s="1077"/>
      <c r="H220" s="1033"/>
      <c r="I220" s="1033"/>
      <c r="J220" s="1033"/>
      <c r="K220" s="1033"/>
      <c r="L220" s="1033"/>
      <c r="M220" s="1033"/>
      <c r="N220" s="1033"/>
      <c r="O220" s="1033"/>
      <c r="P220" s="1033"/>
      <c r="Q220" s="1033"/>
      <c r="R220" s="1033"/>
      <c r="S220" s="1033"/>
      <c r="T220" s="1033"/>
      <c r="U220" s="1033"/>
      <c r="V220" s="1033"/>
      <c r="W220" s="1033"/>
      <c r="X220" s="1033"/>
      <c r="Y220" s="1033"/>
      <c r="Z220" s="1033"/>
    </row>
    <row r="221" spans="1:26" ht="31.5" customHeight="1">
      <c r="A221" s="241">
        <v>3110502</v>
      </c>
      <c r="B221" s="239" t="s">
        <v>491</v>
      </c>
      <c r="C221" s="217" t="s">
        <v>492</v>
      </c>
      <c r="D221" s="27">
        <v>2000000</v>
      </c>
      <c r="E221" s="27"/>
      <c r="F221" s="21">
        <f t="shared" si="38"/>
        <v>2000000</v>
      </c>
      <c r="G221" s="1077"/>
      <c r="H221" s="1033"/>
      <c r="I221" s="1033"/>
      <c r="J221" s="1033"/>
      <c r="K221" s="1033"/>
      <c r="L221" s="1033"/>
      <c r="M221" s="1033"/>
      <c r="N221" s="1033"/>
      <c r="O221" s="1033"/>
      <c r="P221" s="1033"/>
      <c r="Q221" s="1033"/>
      <c r="R221" s="1033"/>
      <c r="S221" s="1033"/>
      <c r="T221" s="1033"/>
      <c r="U221" s="1033"/>
      <c r="V221" s="1033"/>
      <c r="W221" s="1033"/>
      <c r="X221" s="1033"/>
      <c r="Y221" s="1033"/>
      <c r="Z221" s="1033"/>
    </row>
    <row r="222" spans="1:26" ht="15.75" customHeight="1">
      <c r="A222" s="241">
        <v>3110502</v>
      </c>
      <c r="B222" s="239" t="s">
        <v>494</v>
      </c>
      <c r="C222" s="217" t="s">
        <v>465</v>
      </c>
      <c r="D222" s="27">
        <v>3000000</v>
      </c>
      <c r="E222" s="27"/>
      <c r="F222" s="21">
        <f t="shared" si="38"/>
        <v>3000000</v>
      </c>
      <c r="G222" s="1077"/>
      <c r="H222" s="1033"/>
      <c r="I222" s="1033"/>
      <c r="J222" s="1033"/>
      <c r="K222" s="1033"/>
      <c r="L222" s="1033"/>
      <c r="M222" s="1033"/>
      <c r="N222" s="1033"/>
      <c r="O222" s="1033"/>
      <c r="P222" s="1033"/>
      <c r="Q222" s="1033"/>
      <c r="R222" s="1033"/>
      <c r="S222" s="1033"/>
      <c r="T222" s="1033"/>
      <c r="U222" s="1033"/>
      <c r="V222" s="1033"/>
      <c r="W222" s="1033"/>
      <c r="X222" s="1033"/>
      <c r="Y222" s="1033"/>
      <c r="Z222" s="1033"/>
    </row>
    <row r="223" spans="1:26" ht="31.5" customHeight="1">
      <c r="A223" s="241"/>
      <c r="B223" s="239" t="s">
        <v>495</v>
      </c>
      <c r="C223" s="217" t="s">
        <v>496</v>
      </c>
      <c r="D223" s="27"/>
      <c r="E223" s="27"/>
      <c r="F223" s="21"/>
      <c r="G223" s="1077">
        <v>1494766</v>
      </c>
      <c r="H223" s="1033"/>
      <c r="I223" s="1033"/>
      <c r="J223" s="1033"/>
      <c r="K223" s="1033"/>
      <c r="L223" s="1033"/>
      <c r="M223" s="1033"/>
      <c r="N223" s="1033"/>
      <c r="O223" s="1033"/>
      <c r="P223" s="1033"/>
      <c r="Q223" s="1033"/>
      <c r="R223" s="1033"/>
      <c r="S223" s="1033"/>
      <c r="T223" s="1033"/>
      <c r="U223" s="1033"/>
      <c r="V223" s="1033"/>
      <c r="W223" s="1033"/>
      <c r="X223" s="1033"/>
      <c r="Y223" s="1033"/>
      <c r="Z223" s="1033"/>
    </row>
    <row r="224" spans="1:26" ht="31.5" customHeight="1">
      <c r="A224" s="241">
        <v>3110502</v>
      </c>
      <c r="B224" s="239" t="s">
        <v>497</v>
      </c>
      <c r="C224" s="217" t="s">
        <v>465</v>
      </c>
      <c r="D224" s="27">
        <v>2900000</v>
      </c>
      <c r="E224" s="27"/>
      <c r="F224" s="21">
        <f t="shared" ref="F224:F226" si="39">SUM(D224:E224)</f>
        <v>2900000</v>
      </c>
      <c r="G224" s="1077"/>
      <c r="H224" s="1033"/>
      <c r="I224" s="1033"/>
      <c r="J224" s="1033"/>
      <c r="K224" s="1033"/>
      <c r="L224" s="1033"/>
      <c r="M224" s="1033"/>
      <c r="N224" s="1033"/>
      <c r="O224" s="1033"/>
      <c r="P224" s="1033"/>
      <c r="Q224" s="1033"/>
      <c r="R224" s="1033"/>
      <c r="S224" s="1033"/>
      <c r="T224" s="1033"/>
      <c r="U224" s="1033"/>
      <c r="V224" s="1033"/>
      <c r="W224" s="1033"/>
      <c r="X224" s="1033"/>
      <c r="Y224" s="1033"/>
      <c r="Z224" s="1033"/>
    </row>
    <row r="225" spans="1:26" ht="15.75" customHeight="1">
      <c r="A225" s="241">
        <v>3110502</v>
      </c>
      <c r="B225" s="239" t="s">
        <v>498</v>
      </c>
      <c r="C225" s="217" t="s">
        <v>499</v>
      </c>
      <c r="D225" s="27">
        <v>3000000</v>
      </c>
      <c r="E225" s="27"/>
      <c r="F225" s="21">
        <f t="shared" si="39"/>
        <v>3000000</v>
      </c>
      <c r="G225" s="1077"/>
      <c r="H225" s="1033"/>
      <c r="I225" s="1033"/>
      <c r="J225" s="1033"/>
      <c r="K225" s="1033"/>
      <c r="L225" s="1033"/>
      <c r="M225" s="1033"/>
      <c r="N225" s="1033"/>
      <c r="O225" s="1033"/>
      <c r="P225" s="1033"/>
      <c r="Q225" s="1033"/>
      <c r="R225" s="1033"/>
      <c r="S225" s="1033"/>
      <c r="T225" s="1033"/>
      <c r="U225" s="1033"/>
      <c r="V225" s="1033"/>
      <c r="W225" s="1033"/>
      <c r="X225" s="1033"/>
      <c r="Y225" s="1033"/>
      <c r="Z225" s="1033"/>
    </row>
    <row r="226" spans="1:26" ht="15.75" customHeight="1">
      <c r="A226" s="241">
        <v>3110502</v>
      </c>
      <c r="B226" s="239" t="s">
        <v>500</v>
      </c>
      <c r="C226" s="217" t="s">
        <v>499</v>
      </c>
      <c r="D226" s="27">
        <v>3000000</v>
      </c>
      <c r="E226" s="27"/>
      <c r="F226" s="21">
        <f t="shared" si="39"/>
        <v>3000000</v>
      </c>
      <c r="G226" s="1077"/>
      <c r="H226" s="1033"/>
      <c r="I226" s="1033"/>
      <c r="J226" s="1033"/>
      <c r="K226" s="1033"/>
      <c r="L226" s="1033"/>
      <c r="M226" s="1033"/>
      <c r="N226" s="1033"/>
      <c r="O226" s="1033"/>
      <c r="P226" s="1033"/>
      <c r="Q226" s="1033"/>
      <c r="R226" s="1033"/>
      <c r="S226" s="1033"/>
      <c r="T226" s="1033"/>
      <c r="U226" s="1033"/>
      <c r="V226" s="1033"/>
      <c r="W226" s="1033"/>
      <c r="X226" s="1033"/>
      <c r="Y226" s="1033"/>
      <c r="Z226" s="1033"/>
    </row>
    <row r="227" spans="1:26" ht="15.75" customHeight="1">
      <c r="A227" s="241"/>
      <c r="B227" s="239" t="s">
        <v>501</v>
      </c>
      <c r="C227" s="217"/>
      <c r="D227" s="27"/>
      <c r="E227" s="27"/>
      <c r="F227" s="21"/>
      <c r="G227" s="1077">
        <v>3447000</v>
      </c>
      <c r="H227" s="1033"/>
      <c r="I227" s="1033"/>
      <c r="J227" s="1033"/>
      <c r="K227" s="1033"/>
      <c r="L227" s="1033"/>
      <c r="M227" s="1033"/>
      <c r="N227" s="1033"/>
      <c r="O227" s="1033"/>
      <c r="P227" s="1033"/>
      <c r="Q227" s="1033"/>
      <c r="R227" s="1033"/>
      <c r="S227" s="1033"/>
      <c r="T227" s="1033"/>
      <c r="U227" s="1033"/>
      <c r="V227" s="1033"/>
      <c r="W227" s="1033"/>
      <c r="X227" s="1033"/>
      <c r="Y227" s="1033"/>
      <c r="Z227" s="1033"/>
    </row>
    <row r="228" spans="1:26" ht="15.75" customHeight="1">
      <c r="A228" s="241">
        <v>3110502</v>
      </c>
      <c r="B228" s="239" t="s">
        <v>502</v>
      </c>
      <c r="C228" s="217" t="s">
        <v>466</v>
      </c>
      <c r="D228" s="27">
        <v>1500000</v>
      </c>
      <c r="E228" s="27"/>
      <c r="F228" s="21">
        <f t="shared" ref="F228:F229" si="40">SUM(D228:E228)</f>
        <v>1500000</v>
      </c>
      <c r="G228" s="1077"/>
      <c r="H228" s="1033"/>
      <c r="I228" s="1033"/>
      <c r="J228" s="1033"/>
      <c r="K228" s="1033"/>
      <c r="L228" s="1033"/>
      <c r="M228" s="1033"/>
      <c r="N228" s="1033"/>
      <c r="O228" s="1033"/>
      <c r="P228" s="1033"/>
      <c r="Q228" s="1033"/>
      <c r="R228" s="1033"/>
      <c r="S228" s="1033"/>
      <c r="T228" s="1033"/>
      <c r="U228" s="1033"/>
      <c r="V228" s="1033"/>
      <c r="W228" s="1033"/>
      <c r="X228" s="1033"/>
      <c r="Y228" s="1033"/>
      <c r="Z228" s="1033"/>
    </row>
    <row r="229" spans="1:26" ht="15.75" customHeight="1">
      <c r="A229" s="241">
        <v>3110502</v>
      </c>
      <c r="B229" s="239" t="s">
        <v>503</v>
      </c>
      <c r="C229" s="217" t="s">
        <v>466</v>
      </c>
      <c r="D229" s="27">
        <v>1500000</v>
      </c>
      <c r="E229" s="27"/>
      <c r="F229" s="21">
        <f t="shared" si="40"/>
        <v>1500000</v>
      </c>
      <c r="G229" s="1077"/>
      <c r="H229" s="1033"/>
      <c r="I229" s="1033"/>
      <c r="J229" s="1033"/>
      <c r="K229" s="1033"/>
      <c r="L229" s="1033"/>
      <c r="M229" s="1033"/>
      <c r="N229" s="1033"/>
      <c r="O229" s="1033"/>
      <c r="P229" s="1033"/>
      <c r="Q229" s="1033"/>
      <c r="R229" s="1033"/>
      <c r="S229" s="1033"/>
      <c r="T229" s="1033"/>
      <c r="U229" s="1033"/>
      <c r="V229" s="1033"/>
      <c r="W229" s="1033"/>
      <c r="X229" s="1033"/>
      <c r="Y229" s="1033"/>
      <c r="Z229" s="1033"/>
    </row>
    <row r="230" spans="1:26" ht="15.75" customHeight="1">
      <c r="A230" s="241"/>
      <c r="B230" s="239" t="s">
        <v>504</v>
      </c>
      <c r="C230" s="217" t="s">
        <v>505</v>
      </c>
      <c r="D230" s="27"/>
      <c r="E230" s="27"/>
      <c r="F230" s="21"/>
      <c r="G230" s="1077">
        <v>2400000</v>
      </c>
      <c r="H230" s="1033"/>
      <c r="I230" s="1033"/>
      <c r="J230" s="1033"/>
      <c r="K230" s="1033"/>
      <c r="L230" s="1033"/>
      <c r="M230" s="1033"/>
      <c r="N230" s="1033"/>
      <c r="O230" s="1033"/>
      <c r="P230" s="1033"/>
      <c r="Q230" s="1033"/>
      <c r="R230" s="1033"/>
      <c r="S230" s="1033"/>
      <c r="T230" s="1033"/>
      <c r="U230" s="1033"/>
      <c r="V230" s="1033"/>
      <c r="W230" s="1033"/>
      <c r="X230" s="1033"/>
      <c r="Y230" s="1033"/>
      <c r="Z230" s="1033"/>
    </row>
    <row r="231" spans="1:26" ht="15.75" customHeight="1">
      <c r="A231" s="241">
        <v>3110502</v>
      </c>
      <c r="B231" s="239" t="s">
        <v>506</v>
      </c>
      <c r="C231" s="217" t="s">
        <v>337</v>
      </c>
      <c r="D231" s="27">
        <v>600000</v>
      </c>
      <c r="E231" s="27"/>
      <c r="F231" s="21">
        <f t="shared" ref="F231:F234" si="41">SUM(D231:E231)</f>
        <v>600000</v>
      </c>
      <c r="G231" s="1077"/>
      <c r="H231" s="1033"/>
      <c r="I231" s="1033"/>
      <c r="J231" s="1033"/>
      <c r="K231" s="1033"/>
      <c r="L231" s="1033"/>
      <c r="M231" s="1033"/>
      <c r="N231" s="1033"/>
      <c r="O231" s="1033"/>
      <c r="P231" s="1033"/>
      <c r="Q231" s="1033"/>
      <c r="R231" s="1033"/>
      <c r="S231" s="1033"/>
      <c r="T231" s="1033"/>
      <c r="U231" s="1033"/>
      <c r="V231" s="1033"/>
      <c r="W231" s="1033"/>
      <c r="X231" s="1033"/>
      <c r="Y231" s="1033"/>
      <c r="Z231" s="1033"/>
    </row>
    <row r="232" spans="1:26" ht="15.75" customHeight="1">
      <c r="A232" s="241">
        <v>3110502</v>
      </c>
      <c r="B232" s="239" t="s">
        <v>507</v>
      </c>
      <c r="C232" s="217" t="s">
        <v>337</v>
      </c>
      <c r="D232" s="27">
        <v>800000</v>
      </c>
      <c r="E232" s="27"/>
      <c r="F232" s="21">
        <f t="shared" si="41"/>
        <v>800000</v>
      </c>
      <c r="G232" s="1077"/>
      <c r="H232" s="1033"/>
      <c r="I232" s="1033"/>
      <c r="J232" s="1033"/>
      <c r="K232" s="1033"/>
      <c r="L232" s="1033"/>
      <c r="M232" s="1033"/>
      <c r="N232" s="1033"/>
      <c r="O232" s="1033"/>
      <c r="P232" s="1033"/>
      <c r="Q232" s="1033"/>
      <c r="R232" s="1033"/>
      <c r="S232" s="1033"/>
      <c r="T232" s="1033"/>
      <c r="U232" s="1033"/>
      <c r="V232" s="1033"/>
      <c r="W232" s="1033"/>
      <c r="X232" s="1033"/>
      <c r="Y232" s="1033"/>
      <c r="Z232" s="1033"/>
    </row>
    <row r="233" spans="1:26" ht="15.75" customHeight="1">
      <c r="A233" s="241">
        <v>3110502</v>
      </c>
      <c r="B233" s="239" t="s">
        <v>508</v>
      </c>
      <c r="C233" s="217" t="s">
        <v>337</v>
      </c>
      <c r="D233" s="27">
        <v>600000</v>
      </c>
      <c r="E233" s="27"/>
      <c r="F233" s="21">
        <f t="shared" si="41"/>
        <v>600000</v>
      </c>
      <c r="G233" s="1077"/>
      <c r="H233" s="1033"/>
      <c r="I233" s="1033"/>
      <c r="J233" s="1033"/>
      <c r="K233" s="1033"/>
      <c r="L233" s="1033"/>
      <c r="M233" s="1033"/>
      <c r="N233" s="1033"/>
      <c r="O233" s="1033"/>
      <c r="P233" s="1033"/>
      <c r="Q233" s="1033"/>
      <c r="R233" s="1033"/>
      <c r="S233" s="1033"/>
      <c r="T233" s="1033"/>
      <c r="U233" s="1033"/>
      <c r="V233" s="1033"/>
      <c r="W233" s="1033"/>
      <c r="X233" s="1033"/>
      <c r="Y233" s="1033"/>
      <c r="Z233" s="1033"/>
    </row>
    <row r="234" spans="1:26" ht="15.75" customHeight="1">
      <c r="A234" s="241">
        <v>3110502</v>
      </c>
      <c r="B234" s="239" t="s">
        <v>509</v>
      </c>
      <c r="C234" s="217" t="s">
        <v>337</v>
      </c>
      <c r="D234" s="27">
        <v>600000</v>
      </c>
      <c r="E234" s="27"/>
      <c r="F234" s="21">
        <f t="shared" si="41"/>
        <v>600000</v>
      </c>
      <c r="G234" s="1077"/>
      <c r="H234" s="1033"/>
      <c r="I234" s="1033"/>
      <c r="J234" s="1033"/>
      <c r="K234" s="1033"/>
      <c r="L234" s="1033"/>
      <c r="M234" s="1033"/>
      <c r="N234" s="1033"/>
      <c r="O234" s="1033"/>
      <c r="P234" s="1033"/>
      <c r="Q234" s="1033"/>
      <c r="R234" s="1033"/>
      <c r="S234" s="1033"/>
      <c r="T234" s="1033"/>
      <c r="U234" s="1033"/>
      <c r="V234" s="1033"/>
      <c r="W234" s="1033"/>
      <c r="X234" s="1033"/>
      <c r="Y234" s="1033"/>
      <c r="Z234" s="1033"/>
    </row>
    <row r="235" spans="1:26" ht="15.75" customHeight="1">
      <c r="A235" s="241">
        <v>3110502</v>
      </c>
      <c r="B235" s="231" t="s">
        <v>510</v>
      </c>
      <c r="C235" s="231" t="s">
        <v>511</v>
      </c>
      <c r="D235" s="27"/>
      <c r="E235" s="27"/>
      <c r="F235" s="21"/>
      <c r="G235" s="1079">
        <v>3000000</v>
      </c>
      <c r="H235" s="1033"/>
      <c r="I235" s="1033"/>
      <c r="J235" s="1033"/>
      <c r="K235" s="1033"/>
      <c r="L235" s="1033"/>
      <c r="M235" s="1033"/>
      <c r="N235" s="1033"/>
      <c r="O235" s="1033"/>
      <c r="P235" s="1033"/>
      <c r="Q235" s="1033"/>
      <c r="R235" s="1033"/>
      <c r="S235" s="1033"/>
      <c r="T235" s="1033"/>
      <c r="U235" s="1033"/>
      <c r="V235" s="1033"/>
      <c r="W235" s="1033"/>
      <c r="X235" s="1033"/>
      <c r="Y235" s="1033"/>
      <c r="Z235" s="1033"/>
    </row>
    <row r="236" spans="1:26" ht="15.75" customHeight="1">
      <c r="A236" s="241">
        <v>3110502</v>
      </c>
      <c r="B236" s="244" t="s">
        <v>475</v>
      </c>
      <c r="C236" s="244" t="s">
        <v>218</v>
      </c>
      <c r="D236" s="27"/>
      <c r="E236" s="27"/>
      <c r="F236" s="21"/>
      <c r="G236" s="1080">
        <v>3600000</v>
      </c>
      <c r="H236" s="1033"/>
      <c r="I236" s="1033"/>
      <c r="J236" s="1033"/>
      <c r="K236" s="1033"/>
      <c r="L236" s="1033"/>
      <c r="M236" s="1033"/>
      <c r="N236" s="1033"/>
      <c r="O236" s="1033"/>
      <c r="P236" s="1033"/>
      <c r="Q236" s="1033"/>
      <c r="R236" s="1033"/>
      <c r="S236" s="1033"/>
      <c r="T236" s="1033"/>
      <c r="U236" s="1033"/>
      <c r="V236" s="1033"/>
      <c r="W236" s="1033"/>
      <c r="X236" s="1033"/>
      <c r="Y236" s="1033"/>
      <c r="Z236" s="1033"/>
    </row>
    <row r="237" spans="1:26" ht="15.75" customHeight="1">
      <c r="A237" s="241">
        <v>3110502</v>
      </c>
      <c r="B237" s="244" t="s">
        <v>512</v>
      </c>
      <c r="C237" s="244" t="s">
        <v>235</v>
      </c>
      <c r="D237" s="27"/>
      <c r="E237" s="27"/>
      <c r="F237" s="21"/>
      <c r="G237" s="1080">
        <v>3000000</v>
      </c>
      <c r="H237" s="1033"/>
      <c r="I237" s="1033"/>
      <c r="J237" s="1033"/>
      <c r="K237" s="1033"/>
      <c r="L237" s="1033"/>
      <c r="M237" s="1033"/>
      <c r="N237" s="1033"/>
      <c r="O237" s="1033"/>
      <c r="P237" s="1033"/>
      <c r="Q237" s="1033"/>
      <c r="R237" s="1033"/>
      <c r="S237" s="1033"/>
      <c r="T237" s="1033"/>
      <c r="U237" s="1033"/>
      <c r="V237" s="1033"/>
      <c r="W237" s="1033"/>
      <c r="X237" s="1033"/>
      <c r="Y237" s="1033"/>
      <c r="Z237" s="1033"/>
    </row>
    <row r="238" spans="1:26" ht="15.75" customHeight="1">
      <c r="A238" s="241">
        <v>3110502</v>
      </c>
      <c r="B238" s="245" t="s">
        <v>513</v>
      </c>
      <c r="C238" s="246" t="s">
        <v>270</v>
      </c>
      <c r="D238" s="27"/>
      <c r="E238" s="27"/>
      <c r="F238" s="27"/>
      <c r="G238" s="1081">
        <v>3000000</v>
      </c>
      <c r="H238" s="1033"/>
      <c r="I238" s="1033"/>
      <c r="J238" s="1033"/>
      <c r="K238" s="1033"/>
      <c r="L238" s="1033"/>
      <c r="M238" s="1033"/>
      <c r="N238" s="1033"/>
      <c r="O238" s="1033"/>
      <c r="P238" s="1033"/>
      <c r="Q238" s="1033"/>
      <c r="R238" s="1033"/>
      <c r="S238" s="1033"/>
      <c r="T238" s="1033"/>
      <c r="U238" s="1033"/>
      <c r="V238" s="1033"/>
      <c r="W238" s="1033"/>
      <c r="X238" s="1033"/>
      <c r="Y238" s="1033"/>
      <c r="Z238" s="1033"/>
    </row>
    <row r="239" spans="1:26" ht="15.75" customHeight="1">
      <c r="A239" s="241">
        <v>3110502</v>
      </c>
      <c r="B239" s="247" t="s">
        <v>514</v>
      </c>
      <c r="C239" s="248" t="s">
        <v>214</v>
      </c>
      <c r="D239" s="27"/>
      <c r="E239" s="27"/>
      <c r="F239" s="27"/>
      <c r="G239" s="1082">
        <v>2500000</v>
      </c>
      <c r="H239" s="1033"/>
      <c r="I239" s="1033"/>
      <c r="J239" s="1033"/>
      <c r="K239" s="1033"/>
      <c r="L239" s="1033"/>
      <c r="M239" s="1033"/>
      <c r="N239" s="1033"/>
      <c r="O239" s="1033"/>
      <c r="P239" s="1033"/>
      <c r="Q239" s="1033"/>
      <c r="R239" s="1033"/>
      <c r="S239" s="1033"/>
      <c r="T239" s="1033"/>
      <c r="U239" s="1033"/>
      <c r="V239" s="1033"/>
      <c r="W239" s="1033"/>
      <c r="X239" s="1033"/>
      <c r="Y239" s="1033"/>
      <c r="Z239" s="1033"/>
    </row>
    <row r="240" spans="1:26" ht="15.75" customHeight="1">
      <c r="A240" s="241">
        <v>3110502</v>
      </c>
      <c r="B240" s="247" t="s">
        <v>515</v>
      </c>
      <c r="C240" s="248" t="s">
        <v>231</v>
      </c>
      <c r="D240" s="27"/>
      <c r="E240" s="27"/>
      <c r="F240" s="27"/>
      <c r="G240" s="1082">
        <v>2500000</v>
      </c>
      <c r="H240" s="1033"/>
      <c r="I240" s="1033"/>
      <c r="J240" s="1033"/>
      <c r="K240" s="1033"/>
      <c r="L240" s="1033"/>
      <c r="M240" s="1033"/>
      <c r="N240" s="1033"/>
      <c r="O240" s="1033"/>
      <c r="P240" s="1033"/>
      <c r="Q240" s="1033"/>
      <c r="R240" s="1033"/>
      <c r="S240" s="1033"/>
      <c r="T240" s="1033"/>
      <c r="U240" s="1033"/>
      <c r="V240" s="1033"/>
      <c r="W240" s="1033"/>
      <c r="X240" s="1033"/>
      <c r="Y240" s="1033"/>
      <c r="Z240" s="1033"/>
    </row>
    <row r="241" spans="1:26" ht="15.75" customHeight="1">
      <c r="A241" s="241">
        <v>3110502</v>
      </c>
      <c r="B241" s="247" t="s">
        <v>516</v>
      </c>
      <c r="C241" s="248" t="s">
        <v>249</v>
      </c>
      <c r="D241" s="27"/>
      <c r="E241" s="27"/>
      <c r="F241" s="27"/>
      <c r="G241" s="1082">
        <v>3000000</v>
      </c>
      <c r="H241" s="1033"/>
      <c r="I241" s="1033"/>
      <c r="J241" s="1033"/>
      <c r="K241" s="1033"/>
      <c r="L241" s="1033"/>
      <c r="M241" s="1033"/>
      <c r="N241" s="1033"/>
      <c r="O241" s="1033"/>
      <c r="P241" s="1033"/>
      <c r="Q241" s="1033"/>
      <c r="R241" s="1033"/>
      <c r="S241" s="1033"/>
      <c r="T241" s="1033"/>
      <c r="U241" s="1033"/>
      <c r="V241" s="1033"/>
      <c r="W241" s="1033"/>
      <c r="X241" s="1033"/>
      <c r="Y241" s="1033"/>
      <c r="Z241" s="1033"/>
    </row>
    <row r="242" spans="1:26" ht="15.75" customHeight="1">
      <c r="A242" s="241">
        <v>3110502</v>
      </c>
      <c r="B242" s="247" t="s">
        <v>517</v>
      </c>
      <c r="C242" s="248" t="s">
        <v>228</v>
      </c>
      <c r="D242" s="27"/>
      <c r="E242" s="27"/>
      <c r="F242" s="27"/>
      <c r="G242" s="1082">
        <v>7000000</v>
      </c>
      <c r="H242" s="1033"/>
      <c r="I242" s="1033"/>
      <c r="J242" s="1033"/>
      <c r="K242" s="1033"/>
      <c r="L242" s="1033"/>
      <c r="M242" s="1033"/>
      <c r="N242" s="1033"/>
      <c r="O242" s="1033"/>
      <c r="P242" s="1033"/>
      <c r="Q242" s="1033"/>
      <c r="R242" s="1033"/>
      <c r="S242" s="1033"/>
      <c r="T242" s="1033"/>
      <c r="U242" s="1033"/>
      <c r="V242" s="1033"/>
      <c r="W242" s="1033"/>
      <c r="X242" s="1033"/>
      <c r="Y242" s="1033"/>
      <c r="Z242" s="1033"/>
    </row>
    <row r="243" spans="1:26" ht="15.75" customHeight="1">
      <c r="A243" s="241">
        <v>3110502</v>
      </c>
      <c r="B243" s="247" t="s">
        <v>518</v>
      </c>
      <c r="C243" s="248" t="s">
        <v>269</v>
      </c>
      <c r="D243" s="27"/>
      <c r="E243" s="27"/>
      <c r="F243" s="27"/>
      <c r="G243" s="1082">
        <v>20000000</v>
      </c>
      <c r="H243" s="1033"/>
      <c r="I243" s="1033"/>
      <c r="J243" s="1033"/>
      <c r="K243" s="1033"/>
      <c r="L243" s="1033"/>
      <c r="M243" s="1033"/>
      <c r="N243" s="1033"/>
      <c r="O243" s="1033"/>
      <c r="P243" s="1033"/>
      <c r="Q243" s="1033"/>
      <c r="R243" s="1033"/>
      <c r="S243" s="1033"/>
      <c r="T243" s="1033"/>
      <c r="U243" s="1033"/>
      <c r="V243" s="1033"/>
      <c r="W243" s="1033"/>
      <c r="X243" s="1033"/>
      <c r="Y243" s="1033"/>
      <c r="Z243" s="1033"/>
    </row>
    <row r="244" spans="1:26" ht="15.75" customHeight="1">
      <c r="A244" s="241">
        <v>3110502</v>
      </c>
      <c r="B244" s="247" t="s">
        <v>519</v>
      </c>
      <c r="C244" s="248" t="s">
        <v>246</v>
      </c>
      <c r="D244" s="27"/>
      <c r="E244" s="27"/>
      <c r="F244" s="27"/>
      <c r="G244" s="1082">
        <v>10000000</v>
      </c>
      <c r="H244" s="1033"/>
      <c r="I244" s="1033"/>
      <c r="J244" s="1033"/>
      <c r="K244" s="1033"/>
      <c r="L244" s="1033"/>
      <c r="M244" s="1033"/>
      <c r="N244" s="1033"/>
      <c r="O244" s="1033"/>
      <c r="P244" s="1033"/>
      <c r="Q244" s="1033"/>
      <c r="R244" s="1033"/>
      <c r="S244" s="1033"/>
      <c r="T244" s="1033"/>
      <c r="U244" s="1033"/>
      <c r="V244" s="1033"/>
      <c r="W244" s="1033"/>
      <c r="X244" s="1033"/>
      <c r="Y244" s="1033"/>
      <c r="Z244" s="1033"/>
    </row>
    <row r="245" spans="1:26" ht="15.75" customHeight="1">
      <c r="A245" s="241">
        <v>3110502</v>
      </c>
      <c r="B245" s="247" t="s">
        <v>520</v>
      </c>
      <c r="C245" s="248" t="s">
        <v>521</v>
      </c>
      <c r="D245" s="27"/>
      <c r="E245" s="27"/>
      <c r="F245" s="27"/>
      <c r="G245" s="1082">
        <v>3000000</v>
      </c>
      <c r="H245" s="1033"/>
      <c r="I245" s="1033"/>
      <c r="J245" s="1033"/>
      <c r="K245" s="1033"/>
      <c r="L245" s="1033"/>
      <c r="M245" s="1033"/>
      <c r="N245" s="1033"/>
      <c r="O245" s="1033"/>
      <c r="P245" s="1033"/>
      <c r="Q245" s="1033"/>
      <c r="R245" s="1033"/>
      <c r="S245" s="1033"/>
      <c r="T245" s="1033"/>
      <c r="U245" s="1033"/>
      <c r="V245" s="1033"/>
      <c r="W245" s="1033"/>
      <c r="X245" s="1033"/>
      <c r="Y245" s="1033"/>
      <c r="Z245" s="1033"/>
    </row>
    <row r="246" spans="1:26" ht="15.75" customHeight="1">
      <c r="A246" s="241">
        <v>3110502</v>
      </c>
      <c r="B246" s="247" t="s">
        <v>522</v>
      </c>
      <c r="C246" s="248" t="s">
        <v>243</v>
      </c>
      <c r="D246" s="27"/>
      <c r="E246" s="27"/>
      <c r="F246" s="27"/>
      <c r="G246" s="1082">
        <v>5000000</v>
      </c>
      <c r="H246" s="1033"/>
      <c r="I246" s="1033"/>
      <c r="J246" s="1033"/>
      <c r="K246" s="1033"/>
      <c r="L246" s="1033"/>
      <c r="M246" s="1033"/>
      <c r="N246" s="1033"/>
      <c r="O246" s="1033"/>
      <c r="P246" s="1033"/>
      <c r="Q246" s="1033"/>
      <c r="R246" s="1033"/>
      <c r="S246" s="1033"/>
      <c r="T246" s="1033"/>
      <c r="U246" s="1033"/>
      <c r="V246" s="1033"/>
      <c r="W246" s="1033"/>
      <c r="X246" s="1033"/>
      <c r="Y246" s="1033"/>
      <c r="Z246" s="1033"/>
    </row>
    <row r="247" spans="1:26" ht="15.75" customHeight="1">
      <c r="A247" s="189"/>
      <c r="B247" s="207" t="s">
        <v>250</v>
      </c>
      <c r="C247" s="185"/>
      <c r="D247" s="174">
        <f>SUM(D207:D234)</f>
        <v>43550000</v>
      </c>
      <c r="E247" s="174">
        <f>SUM(E207:E234)</f>
        <v>10503347</v>
      </c>
      <c r="F247" s="174">
        <f>SUM(F207:F234)</f>
        <v>54053347</v>
      </c>
      <c r="G247" s="1058">
        <f>SUM(G207:G246)</f>
        <v>72941766</v>
      </c>
      <c r="H247" s="1033"/>
      <c r="I247" s="1033"/>
      <c r="J247" s="1033"/>
      <c r="K247" s="1033"/>
      <c r="L247" s="1033"/>
      <c r="M247" s="1033"/>
      <c r="N247" s="1033"/>
      <c r="O247" s="1033"/>
      <c r="P247" s="1033"/>
      <c r="Q247" s="1033"/>
      <c r="R247" s="1033"/>
      <c r="S247" s="1033"/>
      <c r="T247" s="1033"/>
      <c r="U247" s="1033"/>
      <c r="V247" s="1033"/>
      <c r="W247" s="1033"/>
      <c r="X247" s="1033"/>
      <c r="Y247" s="1033"/>
      <c r="Z247" s="1033"/>
    </row>
    <row r="248" spans="1:26" ht="15.75" customHeight="1">
      <c r="A248" s="156">
        <v>3110502</v>
      </c>
      <c r="B248" s="157" t="s">
        <v>523</v>
      </c>
      <c r="C248" s="213"/>
      <c r="D248" s="240"/>
      <c r="E248" s="240"/>
      <c r="F248" s="240"/>
      <c r="G248" s="1078"/>
      <c r="H248" s="1033"/>
      <c r="I248" s="1033"/>
      <c r="J248" s="1033"/>
      <c r="K248" s="1033"/>
      <c r="L248" s="1033"/>
      <c r="M248" s="1033"/>
      <c r="N248" s="1033"/>
      <c r="O248" s="1033"/>
      <c r="P248" s="1033"/>
      <c r="Q248" s="1033"/>
      <c r="R248" s="1033"/>
      <c r="S248" s="1033"/>
      <c r="T248" s="1033"/>
      <c r="U248" s="1033"/>
      <c r="V248" s="1033"/>
      <c r="W248" s="1033"/>
      <c r="X248" s="1033"/>
      <c r="Y248" s="1033"/>
      <c r="Z248" s="1033"/>
    </row>
    <row r="249" spans="1:26" ht="15.75" customHeight="1">
      <c r="A249" s="141">
        <v>3110502</v>
      </c>
      <c r="B249" s="249" t="s">
        <v>524</v>
      </c>
      <c r="C249" s="142" t="s">
        <v>409</v>
      </c>
      <c r="D249" s="154">
        <v>3000000</v>
      </c>
      <c r="E249" s="154"/>
      <c r="F249" s="21">
        <f t="shared" ref="F249:F290" si="42">SUM(D249:E249)</f>
        <v>3000000</v>
      </c>
      <c r="G249" s="1051"/>
      <c r="H249" s="1033"/>
      <c r="I249" s="1033"/>
      <c r="J249" s="1033"/>
      <c r="K249" s="1033"/>
      <c r="L249" s="1033"/>
      <c r="M249" s="1033"/>
      <c r="N249" s="1033"/>
      <c r="O249" s="1033"/>
      <c r="P249" s="1033"/>
      <c r="Q249" s="1033"/>
      <c r="R249" s="1033"/>
      <c r="S249" s="1033"/>
      <c r="T249" s="1033"/>
      <c r="U249" s="1033"/>
      <c r="V249" s="1033"/>
      <c r="W249" s="1033"/>
      <c r="X249" s="1033"/>
      <c r="Y249" s="1033"/>
      <c r="Z249" s="1033"/>
    </row>
    <row r="250" spans="1:26" ht="15.75" customHeight="1">
      <c r="A250" s="141">
        <v>3110502</v>
      </c>
      <c r="B250" s="68" t="s">
        <v>525</v>
      </c>
      <c r="C250" s="250" t="s">
        <v>380</v>
      </c>
      <c r="D250" s="21">
        <v>2000000</v>
      </c>
      <c r="E250" s="21"/>
      <c r="F250" s="21">
        <f t="shared" si="42"/>
        <v>2000000</v>
      </c>
      <c r="G250" s="1051"/>
      <c r="H250" s="1033"/>
      <c r="I250" s="1033"/>
      <c r="J250" s="1033"/>
      <c r="K250" s="1033"/>
      <c r="L250" s="1033"/>
      <c r="M250" s="1033"/>
      <c r="N250" s="1033"/>
      <c r="O250" s="1033"/>
      <c r="P250" s="1033"/>
      <c r="Q250" s="1033"/>
      <c r="R250" s="1033"/>
      <c r="S250" s="1033"/>
      <c r="T250" s="1033"/>
      <c r="U250" s="1033"/>
      <c r="V250" s="1033"/>
      <c r="W250" s="1033"/>
      <c r="X250" s="1033"/>
      <c r="Y250" s="1033"/>
      <c r="Z250" s="1033"/>
    </row>
    <row r="251" spans="1:26" ht="15.75" customHeight="1">
      <c r="A251" s="141">
        <v>3110502</v>
      </c>
      <c r="B251" s="68" t="s">
        <v>526</v>
      </c>
      <c r="C251" s="250" t="s">
        <v>380</v>
      </c>
      <c r="D251" s="21">
        <v>1000000</v>
      </c>
      <c r="E251" s="21"/>
      <c r="F251" s="21">
        <f t="shared" si="42"/>
        <v>1000000</v>
      </c>
      <c r="G251" s="1051"/>
      <c r="H251" s="1033"/>
      <c r="I251" s="1033"/>
      <c r="J251" s="1033"/>
      <c r="K251" s="1033"/>
      <c r="L251" s="1033"/>
      <c r="M251" s="1033"/>
      <c r="N251" s="1033"/>
      <c r="O251" s="1033"/>
      <c r="P251" s="1033"/>
      <c r="Q251" s="1033"/>
      <c r="R251" s="1033"/>
      <c r="S251" s="1033"/>
      <c r="T251" s="1033"/>
      <c r="U251" s="1033"/>
      <c r="V251" s="1033"/>
      <c r="W251" s="1033"/>
      <c r="X251" s="1033"/>
      <c r="Y251" s="1033"/>
      <c r="Z251" s="1033"/>
    </row>
    <row r="252" spans="1:26" ht="15.75" customHeight="1">
      <c r="A252" s="141">
        <v>3110502</v>
      </c>
      <c r="B252" s="68" t="s">
        <v>527</v>
      </c>
      <c r="C252" s="250" t="s">
        <v>380</v>
      </c>
      <c r="D252" s="21">
        <v>3000000</v>
      </c>
      <c r="E252" s="21"/>
      <c r="F252" s="21">
        <f t="shared" si="42"/>
        <v>3000000</v>
      </c>
      <c r="G252" s="1051"/>
      <c r="H252" s="1033"/>
      <c r="I252" s="1033"/>
      <c r="J252" s="1033"/>
      <c r="K252" s="1033"/>
      <c r="L252" s="1033"/>
      <c r="M252" s="1033"/>
      <c r="N252" s="1033"/>
      <c r="O252" s="1033"/>
      <c r="P252" s="1033"/>
      <c r="Q252" s="1033"/>
      <c r="R252" s="1033"/>
      <c r="S252" s="1033"/>
      <c r="T252" s="1033"/>
      <c r="U252" s="1033"/>
      <c r="V252" s="1033"/>
      <c r="W252" s="1033"/>
      <c r="X252" s="1033"/>
      <c r="Y252" s="1033"/>
      <c r="Z252" s="1033"/>
    </row>
    <row r="253" spans="1:26" ht="15.75" customHeight="1">
      <c r="A253" s="141">
        <v>3110502</v>
      </c>
      <c r="B253" s="76" t="s">
        <v>529</v>
      </c>
      <c r="C253" s="250" t="s">
        <v>528</v>
      </c>
      <c r="D253" s="21">
        <v>4000000</v>
      </c>
      <c r="E253" s="21"/>
      <c r="F253" s="21">
        <f t="shared" si="42"/>
        <v>4000000</v>
      </c>
      <c r="G253" s="1051"/>
      <c r="H253" s="1033"/>
      <c r="I253" s="1033"/>
      <c r="J253" s="1033"/>
      <c r="K253" s="1033"/>
      <c r="L253" s="1033"/>
      <c r="M253" s="1033"/>
      <c r="N253" s="1033"/>
      <c r="O253" s="1033"/>
      <c r="P253" s="1033"/>
      <c r="Q253" s="1033"/>
      <c r="R253" s="1033"/>
      <c r="S253" s="1033"/>
      <c r="T253" s="1033"/>
      <c r="U253" s="1033"/>
      <c r="V253" s="1033"/>
      <c r="W253" s="1033"/>
      <c r="X253" s="1033"/>
      <c r="Y253" s="1033"/>
      <c r="Z253" s="1033"/>
    </row>
    <row r="254" spans="1:26" ht="15.75" customHeight="1">
      <c r="A254" s="141">
        <v>3110502</v>
      </c>
      <c r="B254" s="68" t="s">
        <v>530</v>
      </c>
      <c r="C254" s="250" t="s">
        <v>477</v>
      </c>
      <c r="D254" s="21">
        <v>2000000</v>
      </c>
      <c r="E254" s="21">
        <f>-D254</f>
        <v>-2000000</v>
      </c>
      <c r="F254" s="21">
        <f t="shared" si="42"/>
        <v>0</v>
      </c>
      <c r="G254" s="1051"/>
      <c r="H254" s="1033"/>
      <c r="I254" s="1033"/>
      <c r="J254" s="1033"/>
      <c r="K254" s="1033"/>
      <c r="L254" s="1033"/>
      <c r="M254" s="1033"/>
      <c r="N254" s="1033"/>
      <c r="O254" s="1033"/>
      <c r="P254" s="1033"/>
      <c r="Q254" s="1033"/>
      <c r="R254" s="1033"/>
      <c r="S254" s="1033"/>
      <c r="T254" s="1033"/>
      <c r="U254" s="1033"/>
      <c r="V254" s="1033"/>
      <c r="W254" s="1033"/>
      <c r="X254" s="1033"/>
      <c r="Y254" s="1033"/>
      <c r="Z254" s="1033"/>
    </row>
    <row r="255" spans="1:26" ht="15.75" customHeight="1">
      <c r="A255" s="141">
        <v>3110502</v>
      </c>
      <c r="B255" s="68" t="s">
        <v>531</v>
      </c>
      <c r="C255" s="250" t="s">
        <v>478</v>
      </c>
      <c r="D255" s="21">
        <v>4000000</v>
      </c>
      <c r="E255" s="21">
        <v>1000000</v>
      </c>
      <c r="F255" s="21">
        <f t="shared" si="42"/>
        <v>5000000</v>
      </c>
      <c r="G255" s="1051"/>
      <c r="H255" s="1033"/>
      <c r="I255" s="1033"/>
      <c r="J255" s="1033"/>
      <c r="K255" s="1033"/>
      <c r="L255" s="1033"/>
      <c r="M255" s="1033"/>
      <c r="N255" s="1033"/>
      <c r="O255" s="1033"/>
      <c r="P255" s="1033"/>
      <c r="Q255" s="1033"/>
      <c r="R255" s="1033"/>
      <c r="S255" s="1033"/>
      <c r="T255" s="1033"/>
      <c r="U255" s="1033"/>
      <c r="V255" s="1033"/>
      <c r="W255" s="1033"/>
      <c r="X255" s="1033"/>
      <c r="Y255" s="1033"/>
      <c r="Z255" s="1033"/>
    </row>
    <row r="256" spans="1:26" ht="15.75" customHeight="1">
      <c r="A256" s="141">
        <v>3110502</v>
      </c>
      <c r="B256" s="68" t="s">
        <v>532</v>
      </c>
      <c r="C256" s="250" t="s">
        <v>478</v>
      </c>
      <c r="D256" s="21">
        <v>3000000</v>
      </c>
      <c r="E256" s="21">
        <v>2000000</v>
      </c>
      <c r="F256" s="21">
        <f t="shared" si="42"/>
        <v>5000000</v>
      </c>
      <c r="G256" s="1051"/>
      <c r="H256" s="1033"/>
      <c r="I256" s="1033"/>
      <c r="J256" s="1033"/>
      <c r="K256" s="1033"/>
      <c r="L256" s="1033"/>
      <c r="M256" s="1033"/>
      <c r="N256" s="1033"/>
      <c r="O256" s="1033"/>
      <c r="P256" s="1033"/>
      <c r="Q256" s="1033"/>
      <c r="R256" s="1033"/>
      <c r="S256" s="1033"/>
      <c r="T256" s="1033"/>
      <c r="U256" s="1033"/>
      <c r="V256" s="1033"/>
      <c r="W256" s="1033"/>
      <c r="X256" s="1033"/>
      <c r="Y256" s="1033"/>
      <c r="Z256" s="1033"/>
    </row>
    <row r="257" spans="1:26" ht="15.75" customHeight="1">
      <c r="A257" s="141">
        <v>3110502</v>
      </c>
      <c r="B257" s="76" t="s">
        <v>533</v>
      </c>
      <c r="C257" s="250" t="s">
        <v>534</v>
      </c>
      <c r="D257" s="21">
        <v>2000000</v>
      </c>
      <c r="E257" s="21"/>
      <c r="F257" s="21">
        <f t="shared" si="42"/>
        <v>2000000</v>
      </c>
      <c r="G257" s="1051"/>
      <c r="H257" s="1033"/>
      <c r="I257" s="1033"/>
      <c r="J257" s="1033"/>
      <c r="K257" s="1033"/>
      <c r="L257" s="1033"/>
      <c r="M257" s="1033"/>
      <c r="N257" s="1033"/>
      <c r="O257" s="1033"/>
      <c r="P257" s="1033"/>
      <c r="Q257" s="1033"/>
      <c r="R257" s="1033"/>
      <c r="S257" s="1033"/>
      <c r="T257" s="1033"/>
      <c r="U257" s="1033"/>
      <c r="V257" s="1033"/>
      <c r="W257" s="1033"/>
      <c r="X257" s="1033"/>
      <c r="Y257" s="1033"/>
      <c r="Z257" s="1033"/>
    </row>
    <row r="258" spans="1:26" ht="31.5" customHeight="1">
      <c r="A258" s="141">
        <v>3110502</v>
      </c>
      <c r="B258" s="68" t="s">
        <v>536</v>
      </c>
      <c r="C258" s="250" t="s">
        <v>537</v>
      </c>
      <c r="D258" s="21">
        <v>4300000</v>
      </c>
      <c r="E258" s="21"/>
      <c r="F258" s="21">
        <f t="shared" si="42"/>
        <v>4300000</v>
      </c>
      <c r="G258" s="1051"/>
      <c r="H258" s="1033"/>
      <c r="I258" s="1033"/>
      <c r="J258" s="1033"/>
      <c r="K258" s="1033"/>
      <c r="L258" s="1033"/>
      <c r="M258" s="1033"/>
      <c r="N258" s="1033"/>
      <c r="O258" s="1033"/>
      <c r="P258" s="1033"/>
      <c r="Q258" s="1033"/>
      <c r="R258" s="1033"/>
      <c r="S258" s="1033"/>
      <c r="T258" s="1033"/>
      <c r="U258" s="1033"/>
      <c r="V258" s="1033"/>
      <c r="W258" s="1033"/>
      <c r="X258" s="1033"/>
      <c r="Y258" s="1033"/>
      <c r="Z258" s="1033"/>
    </row>
    <row r="259" spans="1:26" ht="31.5" customHeight="1">
      <c r="A259" s="141">
        <v>3110502</v>
      </c>
      <c r="B259" s="68" t="s">
        <v>538</v>
      </c>
      <c r="C259" s="250" t="s">
        <v>537</v>
      </c>
      <c r="D259" s="21">
        <v>1200000</v>
      </c>
      <c r="E259" s="21"/>
      <c r="F259" s="21">
        <f t="shared" si="42"/>
        <v>1200000</v>
      </c>
      <c r="G259" s="1051"/>
      <c r="H259" s="1033"/>
      <c r="I259" s="1033"/>
      <c r="J259" s="1033"/>
      <c r="K259" s="1033"/>
      <c r="L259" s="1033"/>
      <c r="M259" s="1033"/>
      <c r="N259" s="1033"/>
      <c r="O259" s="1033"/>
      <c r="P259" s="1033"/>
      <c r="Q259" s="1033"/>
      <c r="R259" s="1033"/>
      <c r="S259" s="1033"/>
      <c r="T259" s="1033"/>
      <c r="U259" s="1033"/>
      <c r="V259" s="1033"/>
      <c r="W259" s="1033"/>
      <c r="X259" s="1033"/>
      <c r="Y259" s="1033"/>
      <c r="Z259" s="1033"/>
    </row>
    <row r="260" spans="1:26" ht="15.75" customHeight="1">
      <c r="A260" s="141">
        <v>3110502</v>
      </c>
      <c r="B260" s="68" t="s">
        <v>539</v>
      </c>
      <c r="C260" s="250" t="s">
        <v>450</v>
      </c>
      <c r="D260" s="21">
        <v>4000000</v>
      </c>
      <c r="E260" s="21"/>
      <c r="F260" s="21">
        <f t="shared" si="42"/>
        <v>4000000</v>
      </c>
      <c r="G260" s="1051"/>
      <c r="H260" s="1033"/>
      <c r="I260" s="1033"/>
      <c r="J260" s="1033"/>
      <c r="K260" s="1033"/>
      <c r="L260" s="1033"/>
      <c r="M260" s="1033"/>
      <c r="N260" s="1033"/>
      <c r="O260" s="1033"/>
      <c r="P260" s="1033"/>
      <c r="Q260" s="1033"/>
      <c r="R260" s="1033"/>
      <c r="S260" s="1033"/>
      <c r="T260" s="1033"/>
      <c r="U260" s="1033"/>
      <c r="V260" s="1033"/>
      <c r="W260" s="1033"/>
      <c r="X260" s="1033"/>
      <c r="Y260" s="1033"/>
      <c r="Z260" s="1033"/>
    </row>
    <row r="261" spans="1:26" ht="31.5" customHeight="1">
      <c r="A261" s="141">
        <v>3110502</v>
      </c>
      <c r="B261" s="251" t="s">
        <v>540</v>
      </c>
      <c r="C261" s="250" t="s">
        <v>452</v>
      </c>
      <c r="D261" s="21">
        <v>4000000</v>
      </c>
      <c r="E261" s="21"/>
      <c r="F261" s="21">
        <f t="shared" si="42"/>
        <v>4000000</v>
      </c>
      <c r="G261" s="1051"/>
      <c r="H261" s="1033"/>
      <c r="I261" s="1033"/>
      <c r="J261" s="1033"/>
      <c r="K261" s="1033"/>
      <c r="L261" s="1033"/>
      <c r="M261" s="1033"/>
      <c r="N261" s="1033"/>
      <c r="O261" s="1033"/>
      <c r="P261" s="1033"/>
      <c r="Q261" s="1033"/>
      <c r="R261" s="1033"/>
      <c r="S261" s="1033"/>
      <c r="T261" s="1033"/>
      <c r="U261" s="1033"/>
      <c r="V261" s="1033"/>
      <c r="W261" s="1033"/>
      <c r="X261" s="1033"/>
      <c r="Y261" s="1033"/>
      <c r="Z261" s="1033"/>
    </row>
    <row r="262" spans="1:26" ht="31.5" customHeight="1">
      <c r="A262" s="141">
        <v>3110502</v>
      </c>
      <c r="B262" s="68" t="s">
        <v>541</v>
      </c>
      <c r="C262" s="250" t="s">
        <v>453</v>
      </c>
      <c r="D262" s="21">
        <v>4000000</v>
      </c>
      <c r="E262" s="21"/>
      <c r="F262" s="21">
        <f t="shared" si="42"/>
        <v>4000000</v>
      </c>
      <c r="G262" s="1051"/>
      <c r="H262" s="1033"/>
      <c r="I262" s="1033"/>
      <c r="J262" s="1033"/>
      <c r="K262" s="1033"/>
      <c r="L262" s="1033"/>
      <c r="M262" s="1033"/>
      <c r="N262" s="1033"/>
      <c r="O262" s="1033"/>
      <c r="P262" s="1033"/>
      <c r="Q262" s="1033"/>
      <c r="R262" s="1033"/>
      <c r="S262" s="1033"/>
      <c r="T262" s="1033"/>
      <c r="U262" s="1033"/>
      <c r="V262" s="1033"/>
      <c r="W262" s="1033"/>
      <c r="X262" s="1033"/>
      <c r="Y262" s="1033"/>
      <c r="Z262" s="1033"/>
    </row>
    <row r="263" spans="1:26" ht="22.5" customHeight="1">
      <c r="A263" s="141">
        <v>3110502</v>
      </c>
      <c r="B263" s="68" t="s">
        <v>542</v>
      </c>
      <c r="C263" s="250" t="s">
        <v>453</v>
      </c>
      <c r="D263" s="21">
        <v>2000000</v>
      </c>
      <c r="E263" s="21"/>
      <c r="F263" s="21">
        <f t="shared" si="42"/>
        <v>2000000</v>
      </c>
      <c r="G263" s="1051"/>
      <c r="H263" s="1033"/>
      <c r="I263" s="1033"/>
      <c r="J263" s="1033"/>
      <c r="K263" s="1033"/>
      <c r="L263" s="1033"/>
      <c r="M263" s="1033"/>
      <c r="N263" s="1033"/>
      <c r="O263" s="1033"/>
      <c r="P263" s="1033"/>
      <c r="Q263" s="1033"/>
      <c r="R263" s="1033"/>
      <c r="S263" s="1033"/>
      <c r="T263" s="1033"/>
      <c r="U263" s="1033"/>
      <c r="V263" s="1033"/>
      <c r="W263" s="1033"/>
      <c r="X263" s="1033"/>
      <c r="Y263" s="1033"/>
      <c r="Z263" s="1033"/>
    </row>
    <row r="264" spans="1:26" ht="15.75" customHeight="1">
      <c r="A264" s="141">
        <v>3110502</v>
      </c>
      <c r="B264" s="68" t="s">
        <v>543</v>
      </c>
      <c r="C264" s="250" t="s">
        <v>454</v>
      </c>
      <c r="D264" s="21">
        <v>5000000</v>
      </c>
      <c r="E264" s="21"/>
      <c r="F264" s="21">
        <f t="shared" si="42"/>
        <v>5000000</v>
      </c>
      <c r="G264" s="1051"/>
      <c r="H264" s="1033"/>
      <c r="I264" s="1033"/>
      <c r="J264" s="1033"/>
      <c r="K264" s="1033"/>
      <c r="L264" s="1033"/>
      <c r="M264" s="1033"/>
      <c r="N264" s="1033"/>
      <c r="O264" s="1033"/>
      <c r="P264" s="1033"/>
      <c r="Q264" s="1033"/>
      <c r="R264" s="1033"/>
      <c r="S264" s="1033"/>
      <c r="T264" s="1033"/>
      <c r="U264" s="1033"/>
      <c r="V264" s="1033"/>
      <c r="W264" s="1033"/>
      <c r="X264" s="1033"/>
      <c r="Y264" s="1033"/>
      <c r="Z264" s="1033"/>
    </row>
    <row r="265" spans="1:26" ht="15.75" customHeight="1">
      <c r="A265" s="141">
        <v>3110502</v>
      </c>
      <c r="B265" s="76" t="s">
        <v>544</v>
      </c>
      <c r="C265" s="250" t="s">
        <v>346</v>
      </c>
      <c r="D265" s="21">
        <v>4000000</v>
      </c>
      <c r="E265" s="21"/>
      <c r="F265" s="21">
        <f t="shared" si="42"/>
        <v>4000000</v>
      </c>
      <c r="G265" s="1051"/>
      <c r="H265" s="1033"/>
      <c r="I265" s="1033"/>
      <c r="J265" s="1033"/>
      <c r="K265" s="1033"/>
      <c r="L265" s="1033"/>
      <c r="M265" s="1033"/>
      <c r="N265" s="1033"/>
      <c r="O265" s="1033"/>
      <c r="P265" s="1033"/>
      <c r="Q265" s="1033"/>
      <c r="R265" s="1033"/>
      <c r="S265" s="1033"/>
      <c r="T265" s="1033"/>
      <c r="U265" s="1033"/>
      <c r="V265" s="1033"/>
      <c r="W265" s="1033"/>
      <c r="X265" s="1033"/>
      <c r="Y265" s="1033"/>
      <c r="Z265" s="1033"/>
    </row>
    <row r="266" spans="1:26" ht="15.75" customHeight="1">
      <c r="A266" s="141">
        <v>3110502</v>
      </c>
      <c r="B266" s="76" t="s">
        <v>545</v>
      </c>
      <c r="C266" s="250" t="s">
        <v>346</v>
      </c>
      <c r="D266" s="21">
        <v>1000000</v>
      </c>
      <c r="E266" s="21"/>
      <c r="F266" s="21">
        <f t="shared" si="42"/>
        <v>1000000</v>
      </c>
      <c r="G266" s="1051"/>
      <c r="H266" s="1033"/>
      <c r="I266" s="1033"/>
      <c r="J266" s="1033"/>
      <c r="K266" s="1033"/>
      <c r="L266" s="1033"/>
      <c r="M266" s="1033"/>
      <c r="N266" s="1033"/>
      <c r="O266" s="1033"/>
      <c r="P266" s="1033"/>
      <c r="Q266" s="1033"/>
      <c r="R266" s="1033"/>
      <c r="S266" s="1033"/>
      <c r="T266" s="1033"/>
      <c r="U266" s="1033"/>
      <c r="V266" s="1033"/>
      <c r="W266" s="1033"/>
      <c r="X266" s="1033"/>
      <c r="Y266" s="1033"/>
      <c r="Z266" s="1033"/>
    </row>
    <row r="267" spans="1:26" ht="15.75" customHeight="1">
      <c r="A267" s="141">
        <v>3110502</v>
      </c>
      <c r="B267" s="76" t="s">
        <v>546</v>
      </c>
      <c r="C267" s="250" t="s">
        <v>331</v>
      </c>
      <c r="D267" s="21">
        <v>3000000</v>
      </c>
      <c r="E267" s="21"/>
      <c r="F267" s="21">
        <f t="shared" si="42"/>
        <v>3000000</v>
      </c>
      <c r="G267" s="1051"/>
      <c r="H267" s="1033"/>
      <c r="I267" s="1033"/>
      <c r="J267" s="1033"/>
      <c r="K267" s="1033"/>
      <c r="L267" s="1033"/>
      <c r="M267" s="1033"/>
      <c r="N267" s="1033"/>
      <c r="O267" s="1033"/>
      <c r="P267" s="1033"/>
      <c r="Q267" s="1033"/>
      <c r="R267" s="1033"/>
      <c r="S267" s="1033"/>
      <c r="T267" s="1033"/>
      <c r="U267" s="1033"/>
      <c r="V267" s="1033"/>
      <c r="W267" s="1033"/>
      <c r="X267" s="1033"/>
      <c r="Y267" s="1033"/>
      <c r="Z267" s="1033"/>
    </row>
    <row r="268" spans="1:26" ht="15.75" customHeight="1">
      <c r="A268" s="141">
        <v>3110502</v>
      </c>
      <c r="B268" s="68" t="s">
        <v>547</v>
      </c>
      <c r="C268" s="250" t="s">
        <v>483</v>
      </c>
      <c r="D268" s="21">
        <v>3000000</v>
      </c>
      <c r="E268" s="21"/>
      <c r="F268" s="21">
        <f t="shared" si="42"/>
        <v>3000000</v>
      </c>
      <c r="G268" s="1051"/>
      <c r="H268" s="1033"/>
      <c r="I268" s="1033"/>
      <c r="J268" s="1033"/>
      <c r="K268" s="1033"/>
      <c r="L268" s="1033"/>
      <c r="M268" s="1033"/>
      <c r="N268" s="1033"/>
      <c r="O268" s="1033"/>
      <c r="P268" s="1033"/>
      <c r="Q268" s="1033"/>
      <c r="R268" s="1033"/>
      <c r="S268" s="1033"/>
      <c r="T268" s="1033"/>
      <c r="U268" s="1033"/>
      <c r="V268" s="1033"/>
      <c r="W268" s="1033"/>
      <c r="X268" s="1033"/>
      <c r="Y268" s="1033"/>
      <c r="Z268" s="1033"/>
    </row>
    <row r="269" spans="1:26" ht="15.75" customHeight="1">
      <c r="A269" s="141">
        <v>3110502</v>
      </c>
      <c r="B269" s="68" t="s">
        <v>548</v>
      </c>
      <c r="C269" s="250" t="s">
        <v>483</v>
      </c>
      <c r="D269" s="21">
        <v>3000000</v>
      </c>
      <c r="E269" s="21"/>
      <c r="F269" s="21">
        <f t="shared" si="42"/>
        <v>3000000</v>
      </c>
      <c r="G269" s="1051"/>
      <c r="H269" s="1033"/>
      <c r="I269" s="1033"/>
      <c r="J269" s="1033"/>
      <c r="K269" s="1033"/>
      <c r="L269" s="1033"/>
      <c r="M269" s="1033"/>
      <c r="N269" s="1033"/>
      <c r="O269" s="1033"/>
      <c r="P269" s="1033"/>
      <c r="Q269" s="1033"/>
      <c r="R269" s="1033"/>
      <c r="S269" s="1033"/>
      <c r="T269" s="1033"/>
      <c r="U269" s="1033"/>
      <c r="V269" s="1033"/>
      <c r="W269" s="1033"/>
      <c r="X269" s="1033"/>
      <c r="Y269" s="1033"/>
      <c r="Z269" s="1033"/>
    </row>
    <row r="270" spans="1:26" ht="15.75" customHeight="1">
      <c r="A270" s="141">
        <v>3110502</v>
      </c>
      <c r="B270" s="76" t="s">
        <v>549</v>
      </c>
      <c r="C270" s="250" t="s">
        <v>332</v>
      </c>
      <c r="D270" s="21">
        <v>2000000</v>
      </c>
      <c r="E270" s="21"/>
      <c r="F270" s="21">
        <f t="shared" si="42"/>
        <v>2000000</v>
      </c>
      <c r="G270" s="1051"/>
      <c r="H270" s="1033"/>
      <c r="I270" s="1033"/>
      <c r="J270" s="1033"/>
      <c r="K270" s="1033"/>
      <c r="L270" s="1033"/>
      <c r="M270" s="1033"/>
      <c r="N270" s="1033"/>
      <c r="O270" s="1033"/>
      <c r="P270" s="1033"/>
      <c r="Q270" s="1033"/>
      <c r="R270" s="1033"/>
      <c r="S270" s="1033"/>
      <c r="T270" s="1033"/>
      <c r="U270" s="1033"/>
      <c r="V270" s="1033"/>
      <c r="W270" s="1033"/>
      <c r="X270" s="1033"/>
      <c r="Y270" s="1033"/>
      <c r="Z270" s="1033"/>
    </row>
    <row r="271" spans="1:26" ht="15.75" customHeight="1">
      <c r="A271" s="141">
        <v>3110502</v>
      </c>
      <c r="B271" s="68" t="s">
        <v>550</v>
      </c>
      <c r="C271" s="250" t="s">
        <v>334</v>
      </c>
      <c r="D271" s="21">
        <v>1500000</v>
      </c>
      <c r="E271" s="21"/>
      <c r="F271" s="21">
        <f t="shared" si="42"/>
        <v>1500000</v>
      </c>
      <c r="G271" s="1051"/>
      <c r="H271" s="1033"/>
      <c r="I271" s="1033"/>
      <c r="J271" s="1033"/>
      <c r="K271" s="1033"/>
      <c r="L271" s="1033"/>
      <c r="M271" s="1033"/>
      <c r="N271" s="1033"/>
      <c r="O271" s="1033"/>
      <c r="P271" s="1033"/>
      <c r="Q271" s="1033"/>
      <c r="R271" s="1033"/>
      <c r="S271" s="1033"/>
      <c r="T271" s="1033"/>
      <c r="U271" s="1033"/>
      <c r="V271" s="1033"/>
      <c r="W271" s="1033"/>
      <c r="X271" s="1033"/>
      <c r="Y271" s="1033"/>
      <c r="Z271" s="1033"/>
    </row>
    <row r="272" spans="1:26" ht="15.75" customHeight="1">
      <c r="A272" s="141">
        <v>3110502</v>
      </c>
      <c r="B272" s="76" t="s">
        <v>551</v>
      </c>
      <c r="C272" s="250" t="s">
        <v>552</v>
      </c>
      <c r="D272" s="21">
        <v>3600000</v>
      </c>
      <c r="E272" s="21"/>
      <c r="F272" s="21">
        <f t="shared" si="42"/>
        <v>3600000</v>
      </c>
      <c r="G272" s="1051"/>
      <c r="H272" s="1033"/>
      <c r="I272" s="1033"/>
      <c r="J272" s="1033"/>
      <c r="K272" s="1033"/>
      <c r="L272" s="1033"/>
      <c r="M272" s="1033"/>
      <c r="N272" s="1033"/>
      <c r="O272" s="1033"/>
      <c r="P272" s="1033"/>
      <c r="Q272" s="1033"/>
      <c r="R272" s="1033"/>
      <c r="S272" s="1033"/>
      <c r="T272" s="1033"/>
      <c r="U272" s="1033"/>
      <c r="V272" s="1033"/>
      <c r="W272" s="1033"/>
      <c r="X272" s="1033"/>
      <c r="Y272" s="1033"/>
      <c r="Z272" s="1033"/>
    </row>
    <row r="273" spans="1:26" ht="15.75" customHeight="1">
      <c r="A273" s="141">
        <v>3110502</v>
      </c>
      <c r="B273" s="76" t="s">
        <v>553</v>
      </c>
      <c r="C273" s="250" t="s">
        <v>552</v>
      </c>
      <c r="D273" s="21">
        <v>700000</v>
      </c>
      <c r="E273" s="21"/>
      <c r="F273" s="21">
        <f t="shared" si="42"/>
        <v>700000</v>
      </c>
      <c r="G273" s="1051"/>
      <c r="H273" s="1033"/>
      <c r="I273" s="1033"/>
      <c r="J273" s="1033"/>
      <c r="K273" s="1033"/>
      <c r="L273" s="1033"/>
      <c r="M273" s="1033"/>
      <c r="N273" s="1033"/>
      <c r="O273" s="1033"/>
      <c r="P273" s="1033"/>
      <c r="Q273" s="1033"/>
      <c r="R273" s="1033"/>
      <c r="S273" s="1033"/>
      <c r="T273" s="1033"/>
      <c r="U273" s="1033"/>
      <c r="V273" s="1033"/>
      <c r="W273" s="1033"/>
      <c r="X273" s="1033"/>
      <c r="Y273" s="1033"/>
      <c r="Z273" s="1033"/>
    </row>
    <row r="274" spans="1:26" ht="15.75" customHeight="1">
      <c r="A274" s="141">
        <v>3110502</v>
      </c>
      <c r="B274" s="76" t="s">
        <v>555</v>
      </c>
      <c r="C274" s="250" t="s">
        <v>492</v>
      </c>
      <c r="D274" s="21">
        <v>1000000</v>
      </c>
      <c r="E274" s="21"/>
      <c r="F274" s="21">
        <f t="shared" si="42"/>
        <v>1000000</v>
      </c>
      <c r="G274" s="1051"/>
      <c r="H274" s="1033"/>
      <c r="I274" s="1033"/>
      <c r="J274" s="1033"/>
      <c r="K274" s="1033"/>
      <c r="L274" s="1033"/>
      <c r="M274" s="1033"/>
      <c r="N274" s="1033"/>
      <c r="O274" s="1033"/>
      <c r="P274" s="1033"/>
      <c r="Q274" s="1033"/>
      <c r="R274" s="1033"/>
      <c r="S274" s="1033"/>
      <c r="T274" s="1033"/>
      <c r="U274" s="1033"/>
      <c r="V274" s="1033"/>
      <c r="W274" s="1033"/>
      <c r="X274" s="1033"/>
      <c r="Y274" s="1033"/>
      <c r="Z274" s="1033"/>
    </row>
    <row r="275" spans="1:26" ht="15.75" customHeight="1">
      <c r="A275" s="141">
        <v>3110502</v>
      </c>
      <c r="B275" s="76" t="s">
        <v>556</v>
      </c>
      <c r="C275" s="250" t="s">
        <v>462</v>
      </c>
      <c r="D275" s="21">
        <v>2000000</v>
      </c>
      <c r="E275" s="21"/>
      <c r="F275" s="21">
        <f t="shared" si="42"/>
        <v>2000000</v>
      </c>
      <c r="G275" s="1051"/>
      <c r="H275" s="1033"/>
      <c r="I275" s="1033"/>
      <c r="J275" s="1033"/>
      <c r="K275" s="1033"/>
      <c r="L275" s="1033"/>
      <c r="M275" s="1033"/>
      <c r="N275" s="1033"/>
      <c r="O275" s="1033"/>
      <c r="P275" s="1033"/>
      <c r="Q275" s="1033"/>
      <c r="R275" s="1033"/>
      <c r="S275" s="1033"/>
      <c r="T275" s="1033"/>
      <c r="U275" s="1033"/>
      <c r="V275" s="1033"/>
      <c r="W275" s="1033"/>
      <c r="X275" s="1033"/>
      <c r="Y275" s="1033"/>
      <c r="Z275" s="1033"/>
    </row>
    <row r="276" spans="1:26" ht="15.75" customHeight="1">
      <c r="A276" s="141">
        <v>3110502</v>
      </c>
      <c r="B276" s="76" t="s">
        <v>557</v>
      </c>
      <c r="C276" s="250" t="s">
        <v>462</v>
      </c>
      <c r="D276" s="21">
        <v>2000000</v>
      </c>
      <c r="E276" s="21"/>
      <c r="F276" s="21">
        <f t="shared" si="42"/>
        <v>2000000</v>
      </c>
      <c r="G276" s="1051"/>
      <c r="H276" s="1033"/>
      <c r="I276" s="1033"/>
      <c r="J276" s="1033"/>
      <c r="K276" s="1033"/>
      <c r="L276" s="1033"/>
      <c r="M276" s="1033"/>
      <c r="N276" s="1033"/>
      <c r="O276" s="1033"/>
      <c r="P276" s="1033"/>
      <c r="Q276" s="1033"/>
      <c r="R276" s="1033"/>
      <c r="S276" s="1033"/>
      <c r="T276" s="1033"/>
      <c r="U276" s="1033"/>
      <c r="V276" s="1033"/>
      <c r="W276" s="1033"/>
      <c r="X276" s="1033"/>
      <c r="Y276" s="1033"/>
      <c r="Z276" s="1033"/>
    </row>
    <row r="277" spans="1:26" ht="15.75" customHeight="1">
      <c r="A277" s="141">
        <v>3110502</v>
      </c>
      <c r="B277" s="76" t="s">
        <v>558</v>
      </c>
      <c r="C277" s="250" t="s">
        <v>492</v>
      </c>
      <c r="D277" s="21">
        <v>1000000</v>
      </c>
      <c r="E277" s="21"/>
      <c r="F277" s="21">
        <f t="shared" si="42"/>
        <v>1000000</v>
      </c>
      <c r="G277" s="1051"/>
      <c r="H277" s="1033"/>
      <c r="I277" s="1033"/>
      <c r="J277" s="1033"/>
      <c r="K277" s="1033"/>
      <c r="L277" s="1033"/>
      <c r="M277" s="1033"/>
      <c r="N277" s="1033"/>
      <c r="O277" s="1033"/>
      <c r="P277" s="1033"/>
      <c r="Q277" s="1033"/>
      <c r="R277" s="1033"/>
      <c r="S277" s="1033"/>
      <c r="T277" s="1033"/>
      <c r="U277" s="1033"/>
      <c r="V277" s="1033"/>
      <c r="W277" s="1033"/>
      <c r="X277" s="1033"/>
      <c r="Y277" s="1033"/>
      <c r="Z277" s="1033"/>
    </row>
    <row r="278" spans="1:26" ht="15.75" customHeight="1">
      <c r="A278" s="141">
        <v>3110502</v>
      </c>
      <c r="B278" s="76" t="s">
        <v>559</v>
      </c>
      <c r="C278" s="250" t="s">
        <v>492</v>
      </c>
      <c r="D278" s="21">
        <v>2000000</v>
      </c>
      <c r="E278" s="21"/>
      <c r="F278" s="21">
        <f t="shared" si="42"/>
        <v>2000000</v>
      </c>
      <c r="G278" s="1051"/>
      <c r="H278" s="1033"/>
      <c r="I278" s="1033"/>
      <c r="J278" s="1033"/>
      <c r="K278" s="1033"/>
      <c r="L278" s="1033"/>
      <c r="M278" s="1033"/>
      <c r="N278" s="1033"/>
      <c r="O278" s="1033"/>
      <c r="P278" s="1033"/>
      <c r="Q278" s="1033"/>
      <c r="R278" s="1033"/>
      <c r="S278" s="1033"/>
      <c r="T278" s="1033"/>
      <c r="U278" s="1033"/>
      <c r="V278" s="1033"/>
      <c r="W278" s="1033"/>
      <c r="X278" s="1033"/>
      <c r="Y278" s="1033"/>
      <c r="Z278" s="1033"/>
    </row>
    <row r="279" spans="1:26" ht="15.75" customHeight="1">
      <c r="A279" s="141">
        <v>3110502</v>
      </c>
      <c r="B279" s="68" t="s">
        <v>561</v>
      </c>
      <c r="C279" s="250" t="s">
        <v>463</v>
      </c>
      <c r="D279" s="21">
        <v>2000000</v>
      </c>
      <c r="E279" s="21"/>
      <c r="F279" s="21">
        <f t="shared" si="42"/>
        <v>2000000</v>
      </c>
      <c r="G279" s="1051"/>
      <c r="H279" s="1033"/>
      <c r="I279" s="1033"/>
      <c r="J279" s="1033"/>
      <c r="K279" s="1033"/>
      <c r="L279" s="1033"/>
      <c r="M279" s="1033"/>
      <c r="N279" s="1033"/>
      <c r="O279" s="1033"/>
      <c r="P279" s="1033"/>
      <c r="Q279" s="1033"/>
      <c r="R279" s="1033"/>
      <c r="S279" s="1033"/>
      <c r="T279" s="1033"/>
      <c r="U279" s="1033"/>
      <c r="V279" s="1033"/>
      <c r="W279" s="1033"/>
      <c r="X279" s="1033"/>
      <c r="Y279" s="1033"/>
      <c r="Z279" s="1033"/>
    </row>
    <row r="280" spans="1:26" ht="15.75" customHeight="1">
      <c r="A280" s="141">
        <v>3110502</v>
      </c>
      <c r="B280" s="76" t="s">
        <v>562</v>
      </c>
      <c r="C280" s="250" t="s">
        <v>493</v>
      </c>
      <c r="D280" s="21">
        <v>2500000</v>
      </c>
      <c r="E280" s="21"/>
      <c r="F280" s="21">
        <f t="shared" si="42"/>
        <v>2500000</v>
      </c>
      <c r="G280" s="1051"/>
      <c r="H280" s="1033"/>
      <c r="I280" s="1033"/>
      <c r="J280" s="1033"/>
      <c r="K280" s="1033"/>
      <c r="L280" s="1033"/>
      <c r="M280" s="1033"/>
      <c r="N280" s="1033"/>
      <c r="O280" s="1033"/>
      <c r="P280" s="1033"/>
      <c r="Q280" s="1033"/>
      <c r="R280" s="1033"/>
      <c r="S280" s="1033"/>
      <c r="T280" s="1033"/>
      <c r="U280" s="1033"/>
      <c r="V280" s="1033"/>
      <c r="W280" s="1033"/>
      <c r="X280" s="1033"/>
      <c r="Y280" s="1033"/>
      <c r="Z280" s="1033"/>
    </row>
    <row r="281" spans="1:26" ht="15.75" customHeight="1">
      <c r="A281" s="141">
        <v>3110502</v>
      </c>
      <c r="B281" s="76" t="s">
        <v>564</v>
      </c>
      <c r="C281" s="250" t="s">
        <v>563</v>
      </c>
      <c r="D281" s="21">
        <v>4000000</v>
      </c>
      <c r="E281" s="21"/>
      <c r="F281" s="21">
        <f t="shared" si="42"/>
        <v>4000000</v>
      </c>
      <c r="G281" s="1051"/>
      <c r="H281" s="1033"/>
      <c r="I281" s="1033"/>
      <c r="J281" s="1033"/>
      <c r="K281" s="1033"/>
      <c r="L281" s="1033"/>
      <c r="M281" s="1033"/>
      <c r="N281" s="1033"/>
      <c r="O281" s="1033"/>
      <c r="P281" s="1033"/>
      <c r="Q281" s="1033"/>
      <c r="R281" s="1033"/>
      <c r="S281" s="1033"/>
      <c r="T281" s="1033"/>
      <c r="U281" s="1033"/>
      <c r="V281" s="1033"/>
      <c r="W281" s="1033"/>
      <c r="X281" s="1033"/>
      <c r="Y281" s="1033"/>
      <c r="Z281" s="1033"/>
    </row>
    <row r="282" spans="1:26" ht="15.75" customHeight="1">
      <c r="A282" s="141">
        <v>3110502</v>
      </c>
      <c r="B282" s="76" t="s">
        <v>565</v>
      </c>
      <c r="C282" s="250" t="s">
        <v>566</v>
      </c>
      <c r="D282" s="21">
        <v>4000000</v>
      </c>
      <c r="E282" s="21"/>
      <c r="F282" s="21">
        <f t="shared" si="42"/>
        <v>4000000</v>
      </c>
      <c r="G282" s="1051"/>
      <c r="H282" s="1033"/>
      <c r="I282" s="1033"/>
      <c r="J282" s="1033"/>
      <c r="K282" s="1033"/>
      <c r="L282" s="1033"/>
      <c r="M282" s="1033"/>
      <c r="N282" s="1033"/>
      <c r="O282" s="1033"/>
      <c r="P282" s="1033"/>
      <c r="Q282" s="1033"/>
      <c r="R282" s="1033"/>
      <c r="S282" s="1033"/>
      <c r="T282" s="1033"/>
      <c r="U282" s="1033"/>
      <c r="V282" s="1033"/>
      <c r="W282" s="1033"/>
      <c r="X282" s="1033"/>
      <c r="Y282" s="1033"/>
      <c r="Z282" s="1033"/>
    </row>
    <row r="283" spans="1:26" ht="15.75" customHeight="1">
      <c r="A283" s="141">
        <v>3110502</v>
      </c>
      <c r="B283" s="76" t="s">
        <v>567</v>
      </c>
      <c r="C283" s="250" t="s">
        <v>566</v>
      </c>
      <c r="D283" s="21">
        <v>4000000</v>
      </c>
      <c r="E283" s="21"/>
      <c r="F283" s="21">
        <f t="shared" si="42"/>
        <v>4000000</v>
      </c>
      <c r="G283" s="1051"/>
      <c r="H283" s="1033"/>
      <c r="I283" s="1033"/>
      <c r="J283" s="1033"/>
      <c r="K283" s="1033"/>
      <c r="L283" s="1033"/>
      <c r="M283" s="1033"/>
      <c r="N283" s="1033"/>
      <c r="O283" s="1033"/>
      <c r="P283" s="1033"/>
      <c r="Q283" s="1033"/>
      <c r="R283" s="1033"/>
      <c r="S283" s="1033"/>
      <c r="T283" s="1033"/>
      <c r="U283" s="1033"/>
      <c r="V283" s="1033"/>
      <c r="W283" s="1033"/>
      <c r="X283" s="1033"/>
      <c r="Y283" s="1033"/>
      <c r="Z283" s="1033"/>
    </row>
    <row r="284" spans="1:26" ht="18.75" customHeight="1">
      <c r="A284" s="141">
        <v>3110502</v>
      </c>
      <c r="B284" s="68" t="s">
        <v>568</v>
      </c>
      <c r="C284" s="250" t="s">
        <v>566</v>
      </c>
      <c r="D284" s="21">
        <v>1000000</v>
      </c>
      <c r="E284" s="21"/>
      <c r="F284" s="21">
        <f t="shared" si="42"/>
        <v>1000000</v>
      </c>
      <c r="G284" s="1051"/>
      <c r="H284" s="1033"/>
      <c r="I284" s="1033"/>
      <c r="J284" s="1033"/>
      <c r="K284" s="1033"/>
      <c r="L284" s="1033"/>
      <c r="M284" s="1033"/>
      <c r="N284" s="1033"/>
      <c r="O284" s="1033"/>
      <c r="P284" s="1033"/>
      <c r="Q284" s="1033"/>
      <c r="R284" s="1033"/>
      <c r="S284" s="1033"/>
      <c r="T284" s="1033"/>
      <c r="U284" s="1033"/>
      <c r="V284" s="1033"/>
      <c r="W284" s="1033"/>
      <c r="X284" s="1033"/>
      <c r="Y284" s="1033"/>
      <c r="Z284" s="1033"/>
    </row>
    <row r="285" spans="1:26" ht="15.75" customHeight="1">
      <c r="A285" s="141">
        <v>3110502</v>
      </c>
      <c r="B285" s="76" t="s">
        <v>569</v>
      </c>
      <c r="C285" s="250" t="s">
        <v>499</v>
      </c>
      <c r="D285" s="21">
        <v>2000000</v>
      </c>
      <c r="E285" s="21"/>
      <c r="F285" s="21">
        <f t="shared" si="42"/>
        <v>2000000</v>
      </c>
      <c r="G285" s="1051"/>
      <c r="H285" s="1033"/>
      <c r="I285" s="1033"/>
      <c r="J285" s="1033"/>
      <c r="K285" s="1033"/>
      <c r="L285" s="1033"/>
      <c r="M285" s="1033"/>
      <c r="N285" s="1033"/>
      <c r="O285" s="1033"/>
      <c r="P285" s="1033"/>
      <c r="Q285" s="1033"/>
      <c r="R285" s="1033"/>
      <c r="S285" s="1033"/>
      <c r="T285" s="1033"/>
      <c r="U285" s="1033"/>
      <c r="V285" s="1033"/>
      <c r="W285" s="1033"/>
      <c r="X285" s="1033"/>
      <c r="Y285" s="1033"/>
      <c r="Z285" s="1033"/>
    </row>
    <row r="286" spans="1:26" ht="15.75" customHeight="1">
      <c r="A286" s="141">
        <v>3110502</v>
      </c>
      <c r="B286" s="76" t="s">
        <v>570</v>
      </c>
      <c r="C286" s="250" t="s">
        <v>571</v>
      </c>
      <c r="D286" s="21">
        <v>4000000</v>
      </c>
      <c r="E286" s="21"/>
      <c r="F286" s="21">
        <f t="shared" si="42"/>
        <v>4000000</v>
      </c>
      <c r="G286" s="1051"/>
      <c r="H286" s="1033"/>
      <c r="I286" s="1033"/>
      <c r="J286" s="1033"/>
      <c r="K286" s="1033"/>
      <c r="L286" s="1033"/>
      <c r="M286" s="1033"/>
      <c r="N286" s="1033"/>
      <c r="O286" s="1033"/>
      <c r="P286" s="1033"/>
      <c r="Q286" s="1033"/>
      <c r="R286" s="1033"/>
      <c r="S286" s="1033"/>
      <c r="T286" s="1033"/>
      <c r="U286" s="1033"/>
      <c r="V286" s="1033"/>
      <c r="W286" s="1033"/>
      <c r="X286" s="1033"/>
      <c r="Y286" s="1033"/>
      <c r="Z286" s="1033"/>
    </row>
    <row r="287" spans="1:26" ht="15.75" customHeight="1">
      <c r="A287" s="141">
        <v>3110502</v>
      </c>
      <c r="B287" s="68" t="s">
        <v>572</v>
      </c>
      <c r="C287" s="250" t="s">
        <v>573</v>
      </c>
      <c r="D287" s="21">
        <v>4000000</v>
      </c>
      <c r="E287" s="21"/>
      <c r="F287" s="21">
        <f t="shared" si="42"/>
        <v>4000000</v>
      </c>
      <c r="G287" s="1051"/>
      <c r="H287" s="1033"/>
      <c r="I287" s="1033"/>
      <c r="J287" s="1033"/>
      <c r="K287" s="1033"/>
      <c r="L287" s="1033"/>
      <c r="M287" s="1033"/>
      <c r="N287" s="1033"/>
      <c r="O287" s="1033"/>
      <c r="P287" s="1033"/>
      <c r="Q287" s="1033"/>
      <c r="R287" s="1033"/>
      <c r="S287" s="1033"/>
      <c r="T287" s="1033"/>
      <c r="U287" s="1033"/>
      <c r="V287" s="1033"/>
      <c r="W287" s="1033"/>
      <c r="X287" s="1033"/>
      <c r="Y287" s="1033"/>
      <c r="Z287" s="1033"/>
    </row>
    <row r="288" spans="1:26" ht="15.75" customHeight="1">
      <c r="A288" s="141">
        <v>3110502</v>
      </c>
      <c r="B288" s="68" t="s">
        <v>574</v>
      </c>
      <c r="C288" s="250" t="s">
        <v>466</v>
      </c>
      <c r="D288" s="21">
        <v>4000000</v>
      </c>
      <c r="E288" s="21"/>
      <c r="F288" s="21">
        <f t="shared" si="42"/>
        <v>4000000</v>
      </c>
      <c r="G288" s="1051"/>
      <c r="H288" s="1033"/>
      <c r="I288" s="1033"/>
      <c r="J288" s="1033"/>
      <c r="K288" s="1033"/>
      <c r="L288" s="1033"/>
      <c r="M288" s="1033"/>
      <c r="N288" s="1033"/>
      <c r="O288" s="1033"/>
      <c r="P288" s="1033"/>
      <c r="Q288" s="1033"/>
      <c r="R288" s="1033"/>
      <c r="S288" s="1033"/>
      <c r="T288" s="1033"/>
      <c r="U288" s="1033"/>
      <c r="V288" s="1033"/>
      <c r="W288" s="1033"/>
      <c r="X288" s="1033"/>
      <c r="Y288" s="1033"/>
      <c r="Z288" s="1033"/>
    </row>
    <row r="289" spans="1:26" ht="15.75" customHeight="1">
      <c r="A289" s="141">
        <v>3110502</v>
      </c>
      <c r="B289" s="76" t="s">
        <v>575</v>
      </c>
      <c r="C289" s="250" t="s">
        <v>337</v>
      </c>
      <c r="D289" s="21">
        <v>1400000</v>
      </c>
      <c r="E289" s="21"/>
      <c r="F289" s="21">
        <f t="shared" si="42"/>
        <v>1400000</v>
      </c>
      <c r="G289" s="1051"/>
      <c r="H289" s="1033"/>
      <c r="I289" s="1033"/>
      <c r="J289" s="1033"/>
      <c r="K289" s="1033"/>
      <c r="L289" s="1033"/>
      <c r="M289" s="1033"/>
      <c r="N289" s="1033"/>
      <c r="O289" s="1033"/>
      <c r="P289" s="1033"/>
      <c r="Q289" s="1033"/>
      <c r="R289" s="1033"/>
      <c r="S289" s="1033"/>
      <c r="T289" s="1033"/>
      <c r="U289" s="1033"/>
      <c r="V289" s="1033"/>
      <c r="W289" s="1033"/>
      <c r="X289" s="1033"/>
      <c r="Y289" s="1033"/>
      <c r="Z289" s="1033"/>
    </row>
    <row r="290" spans="1:26" ht="15.75" customHeight="1">
      <c r="A290" s="141">
        <v>3110502</v>
      </c>
      <c r="B290" s="68" t="s">
        <v>576</v>
      </c>
      <c r="C290" s="76" t="s">
        <v>480</v>
      </c>
      <c r="D290" s="21">
        <v>1000000</v>
      </c>
      <c r="E290" s="21"/>
      <c r="F290" s="21">
        <f t="shared" si="42"/>
        <v>1000000</v>
      </c>
      <c r="G290" s="1051"/>
      <c r="H290" s="1033"/>
      <c r="I290" s="1033"/>
      <c r="J290" s="1033"/>
      <c r="K290" s="1033"/>
      <c r="L290" s="1033"/>
      <c r="M290" s="1033"/>
      <c r="N290" s="1033"/>
      <c r="O290" s="1033"/>
      <c r="P290" s="1033"/>
      <c r="Q290" s="1033"/>
      <c r="R290" s="1033"/>
      <c r="S290" s="1033"/>
      <c r="T290" s="1033"/>
      <c r="U290" s="1033"/>
      <c r="V290" s="1033"/>
      <c r="W290" s="1033"/>
      <c r="X290" s="1033"/>
      <c r="Y290" s="1033"/>
      <c r="Z290" s="1033"/>
    </row>
    <row r="291" spans="1:26" ht="31.5" customHeight="1">
      <c r="A291" s="141"/>
      <c r="B291" s="68" t="s">
        <v>577</v>
      </c>
      <c r="C291" s="20"/>
      <c r="D291" s="21"/>
      <c r="E291" s="21"/>
      <c r="F291" s="21"/>
      <c r="G291" s="1077">
        <v>9058600</v>
      </c>
      <c r="H291" s="1033"/>
      <c r="I291" s="1033"/>
      <c r="J291" s="1033"/>
      <c r="K291" s="1033"/>
      <c r="L291" s="1033"/>
      <c r="M291" s="1033"/>
      <c r="N291" s="1033"/>
      <c r="O291" s="1033"/>
      <c r="P291" s="1033"/>
      <c r="Q291" s="1033"/>
      <c r="R291" s="1033"/>
      <c r="S291" s="1033"/>
      <c r="T291" s="1033"/>
      <c r="U291" s="1033"/>
      <c r="V291" s="1033"/>
      <c r="W291" s="1033"/>
      <c r="X291" s="1033"/>
      <c r="Y291" s="1033"/>
      <c r="Z291" s="1033"/>
    </row>
    <row r="292" spans="1:26" ht="15.75" customHeight="1">
      <c r="A292" s="164"/>
      <c r="B292" s="172" t="s">
        <v>578</v>
      </c>
      <c r="C292" s="253"/>
      <c r="D292" s="254">
        <f>SUM(D249:D290)</f>
        <v>112200000</v>
      </c>
      <c r="E292" s="254">
        <f>SUM(E249:E290)</f>
        <v>1000000</v>
      </c>
      <c r="F292" s="254">
        <f>SUM(F249:F290)</f>
        <v>113200000</v>
      </c>
      <c r="G292" s="1083">
        <f>SUM(G249:G291)</f>
        <v>9058600</v>
      </c>
      <c r="H292" s="1038"/>
      <c r="I292" s="1038"/>
      <c r="J292" s="1038"/>
      <c r="K292" s="1038"/>
      <c r="L292" s="1038"/>
      <c r="M292" s="1038"/>
      <c r="N292" s="1038"/>
      <c r="O292" s="1038"/>
      <c r="P292" s="1038"/>
      <c r="Q292" s="1038"/>
      <c r="R292" s="1038"/>
      <c r="S292" s="1038"/>
      <c r="T292" s="1038"/>
      <c r="U292" s="1038"/>
      <c r="V292" s="1038"/>
      <c r="W292" s="1038"/>
      <c r="X292" s="1038"/>
      <c r="Y292" s="1038"/>
      <c r="Z292" s="1038"/>
    </row>
    <row r="293" spans="1:26" ht="15.75" customHeight="1">
      <c r="A293" s="156">
        <v>3110502</v>
      </c>
      <c r="B293" s="157" t="s">
        <v>579</v>
      </c>
      <c r="C293" s="255"/>
      <c r="D293" s="206"/>
      <c r="E293" s="206"/>
      <c r="F293" s="206"/>
      <c r="G293" s="1068"/>
      <c r="H293" s="1036"/>
      <c r="I293" s="1036"/>
      <c r="J293" s="1036"/>
      <c r="K293" s="1036"/>
      <c r="L293" s="1036"/>
      <c r="M293" s="1036"/>
      <c r="N293" s="1036"/>
      <c r="O293" s="1036"/>
      <c r="P293" s="1036"/>
      <c r="Q293" s="1036"/>
      <c r="R293" s="1036"/>
      <c r="S293" s="1036"/>
      <c r="T293" s="1036"/>
      <c r="U293" s="1036"/>
      <c r="V293" s="1036"/>
      <c r="W293" s="1036"/>
      <c r="X293" s="1036"/>
      <c r="Y293" s="1036"/>
      <c r="Z293" s="1036"/>
    </row>
    <row r="294" spans="1:26" ht="15.75" customHeight="1">
      <c r="A294" s="152"/>
      <c r="B294" s="76" t="s">
        <v>580</v>
      </c>
      <c r="C294" s="250" t="s">
        <v>243</v>
      </c>
      <c r="D294" s="77"/>
      <c r="E294" s="21">
        <v>624050</v>
      </c>
      <c r="F294" s="21">
        <f t="shared" ref="F294:F318" si="43">SUM(D294:E294)</f>
        <v>624050</v>
      </c>
      <c r="G294" s="1051"/>
      <c r="H294" s="1036"/>
      <c r="I294" s="1036"/>
      <c r="J294" s="1036"/>
      <c r="K294" s="1036"/>
      <c r="L294" s="1036"/>
      <c r="M294" s="1036"/>
      <c r="N294" s="1036"/>
      <c r="O294" s="1036"/>
      <c r="P294" s="1036"/>
      <c r="Q294" s="1036"/>
      <c r="R294" s="1036"/>
      <c r="S294" s="1036"/>
      <c r="T294" s="1036"/>
      <c r="U294" s="1036"/>
      <c r="V294" s="1036"/>
      <c r="W294" s="1036"/>
      <c r="X294" s="1036"/>
      <c r="Y294" s="1036"/>
      <c r="Z294" s="1036"/>
    </row>
    <row r="295" spans="1:26" ht="31.5" customHeight="1">
      <c r="A295" s="141">
        <v>3110502</v>
      </c>
      <c r="B295" s="256" t="s">
        <v>581</v>
      </c>
      <c r="C295" s="257"/>
      <c r="D295" s="21">
        <v>1700000</v>
      </c>
      <c r="E295" s="21"/>
      <c r="F295" s="21">
        <f t="shared" si="43"/>
        <v>1700000</v>
      </c>
      <c r="G295" s="1051"/>
      <c r="H295" s="1036"/>
      <c r="I295" s="1036"/>
      <c r="J295" s="1036"/>
      <c r="K295" s="1036"/>
      <c r="L295" s="1036"/>
      <c r="M295" s="1036"/>
      <c r="N295" s="1036"/>
      <c r="O295" s="1036"/>
      <c r="P295" s="1036"/>
      <c r="Q295" s="1036"/>
      <c r="R295" s="1036"/>
      <c r="S295" s="1036"/>
      <c r="T295" s="1036"/>
      <c r="U295" s="1036"/>
      <c r="V295" s="1036"/>
      <c r="W295" s="1036"/>
      <c r="X295" s="1036"/>
      <c r="Y295" s="1036"/>
      <c r="Z295" s="1036"/>
    </row>
    <row r="296" spans="1:26" ht="31.5" customHeight="1">
      <c r="A296" s="141">
        <v>3110502</v>
      </c>
      <c r="B296" s="68" t="s">
        <v>582</v>
      </c>
      <c r="C296" s="250" t="s">
        <v>215</v>
      </c>
      <c r="D296" s="21">
        <v>2000000</v>
      </c>
      <c r="E296" s="21"/>
      <c r="F296" s="21">
        <f t="shared" si="43"/>
        <v>2000000</v>
      </c>
      <c r="G296" s="1051"/>
      <c r="H296" s="1033"/>
      <c r="I296" s="1033"/>
      <c r="J296" s="1033"/>
      <c r="K296" s="1033"/>
      <c r="L296" s="1033"/>
      <c r="M296" s="1033"/>
      <c r="N296" s="1033"/>
      <c r="O296" s="1033"/>
      <c r="P296" s="1033"/>
      <c r="Q296" s="1033"/>
      <c r="R296" s="1033"/>
      <c r="S296" s="1033"/>
      <c r="T296" s="1033"/>
      <c r="U296" s="1033"/>
      <c r="V296" s="1033"/>
      <c r="W296" s="1033"/>
      <c r="X296" s="1033"/>
      <c r="Y296" s="1033"/>
      <c r="Z296" s="1033"/>
    </row>
    <row r="297" spans="1:26" ht="31.5" customHeight="1">
      <c r="A297" s="141">
        <v>3110502</v>
      </c>
      <c r="B297" s="68" t="s">
        <v>583</v>
      </c>
      <c r="C297" s="20" t="s">
        <v>534</v>
      </c>
      <c r="D297" s="21">
        <v>1500000</v>
      </c>
      <c r="E297" s="21"/>
      <c r="F297" s="21">
        <f t="shared" si="43"/>
        <v>1500000</v>
      </c>
      <c r="G297" s="1051"/>
      <c r="H297" s="1033"/>
      <c r="I297" s="1033"/>
      <c r="J297" s="1033"/>
      <c r="K297" s="1033"/>
      <c r="L297" s="1033"/>
      <c r="M297" s="1033"/>
      <c r="N297" s="1033"/>
      <c r="O297" s="1033"/>
      <c r="P297" s="1033"/>
      <c r="Q297" s="1033"/>
      <c r="R297" s="1033"/>
      <c r="S297" s="1033"/>
      <c r="T297" s="1033"/>
      <c r="U297" s="1033"/>
      <c r="V297" s="1033"/>
      <c r="W297" s="1033"/>
      <c r="X297" s="1033"/>
      <c r="Y297" s="1033"/>
      <c r="Z297" s="1033"/>
    </row>
    <row r="298" spans="1:26" ht="15.75" customHeight="1">
      <c r="A298" s="141">
        <v>3110502</v>
      </c>
      <c r="B298" s="68" t="s">
        <v>585</v>
      </c>
      <c r="C298" s="250" t="s">
        <v>450</v>
      </c>
      <c r="D298" s="21">
        <v>700000</v>
      </c>
      <c r="E298" s="21"/>
      <c r="F298" s="21">
        <f t="shared" si="43"/>
        <v>700000</v>
      </c>
      <c r="G298" s="1051"/>
      <c r="H298" s="1033"/>
      <c r="I298" s="1033"/>
      <c r="J298" s="1033"/>
      <c r="K298" s="1033"/>
      <c r="L298" s="1033"/>
      <c r="M298" s="1033"/>
      <c r="N298" s="1033"/>
      <c r="O298" s="1033"/>
      <c r="P298" s="1033"/>
      <c r="Q298" s="1033"/>
      <c r="R298" s="1033"/>
      <c r="S298" s="1033"/>
      <c r="T298" s="1033"/>
      <c r="U298" s="1033"/>
      <c r="V298" s="1033"/>
      <c r="W298" s="1033"/>
      <c r="X298" s="1033"/>
      <c r="Y298" s="1033"/>
      <c r="Z298" s="1033"/>
    </row>
    <row r="299" spans="1:26" ht="31.5" customHeight="1">
      <c r="A299" s="141">
        <v>3110502</v>
      </c>
      <c r="B299" s="68" t="s">
        <v>586</v>
      </c>
      <c r="C299" s="20" t="s">
        <v>452</v>
      </c>
      <c r="D299" s="21">
        <v>1250000</v>
      </c>
      <c r="E299" s="21"/>
      <c r="F299" s="21">
        <f t="shared" si="43"/>
        <v>1250000</v>
      </c>
      <c r="G299" s="1051"/>
      <c r="H299" s="1033"/>
      <c r="I299" s="1033"/>
      <c r="J299" s="1033"/>
      <c r="K299" s="1033"/>
      <c r="L299" s="1033"/>
      <c r="M299" s="1033"/>
      <c r="N299" s="1033"/>
      <c r="O299" s="1033"/>
      <c r="P299" s="1033"/>
      <c r="Q299" s="1033"/>
      <c r="R299" s="1033"/>
      <c r="S299" s="1033"/>
      <c r="T299" s="1033"/>
      <c r="U299" s="1033"/>
      <c r="V299" s="1033"/>
      <c r="W299" s="1033"/>
      <c r="X299" s="1033"/>
      <c r="Y299" s="1033"/>
      <c r="Z299" s="1033"/>
    </row>
    <row r="300" spans="1:26" ht="78.75" customHeight="1">
      <c r="A300" s="141">
        <v>3110502</v>
      </c>
      <c r="B300" s="68" t="s">
        <v>587</v>
      </c>
      <c r="C300" s="68" t="s">
        <v>348</v>
      </c>
      <c r="D300" s="21">
        <v>4100000</v>
      </c>
      <c r="E300" s="21"/>
      <c r="F300" s="21">
        <f t="shared" si="43"/>
        <v>4100000</v>
      </c>
      <c r="G300" s="1051"/>
      <c r="H300" s="1033"/>
      <c r="I300" s="1033"/>
      <c r="J300" s="1033"/>
      <c r="K300" s="1033"/>
      <c r="L300" s="1033"/>
      <c r="M300" s="1033"/>
      <c r="N300" s="1033"/>
      <c r="O300" s="1033"/>
      <c r="P300" s="1033"/>
      <c r="Q300" s="1033"/>
      <c r="R300" s="1033"/>
      <c r="S300" s="1033"/>
      <c r="T300" s="1033"/>
      <c r="U300" s="1033"/>
      <c r="V300" s="1033"/>
      <c r="W300" s="1033"/>
      <c r="X300" s="1033"/>
      <c r="Y300" s="1033"/>
      <c r="Z300" s="1033"/>
    </row>
    <row r="301" spans="1:26" ht="31.5" customHeight="1">
      <c r="A301" s="141">
        <v>3110502</v>
      </c>
      <c r="B301" s="68" t="s">
        <v>588</v>
      </c>
      <c r="C301" s="20" t="s">
        <v>453</v>
      </c>
      <c r="D301" s="21">
        <v>1500000</v>
      </c>
      <c r="E301" s="21"/>
      <c r="F301" s="21">
        <f t="shared" si="43"/>
        <v>1500000</v>
      </c>
      <c r="G301" s="1051"/>
      <c r="H301" s="1033"/>
      <c r="I301" s="1033"/>
      <c r="J301" s="1033"/>
      <c r="K301" s="1033"/>
      <c r="L301" s="1033"/>
      <c r="M301" s="1033"/>
      <c r="N301" s="1033"/>
      <c r="O301" s="1033"/>
      <c r="P301" s="1033"/>
      <c r="Q301" s="1033"/>
      <c r="R301" s="1033"/>
      <c r="S301" s="1033"/>
      <c r="T301" s="1033"/>
      <c r="U301" s="1033"/>
      <c r="V301" s="1033"/>
      <c r="W301" s="1033"/>
      <c r="X301" s="1033"/>
      <c r="Y301" s="1033"/>
      <c r="Z301" s="1033"/>
    </row>
    <row r="302" spans="1:26" ht="15.75" customHeight="1">
      <c r="A302" s="141">
        <v>3110502</v>
      </c>
      <c r="B302" s="76" t="s">
        <v>589</v>
      </c>
      <c r="C302" s="250" t="s">
        <v>332</v>
      </c>
      <c r="D302" s="21">
        <v>1000000</v>
      </c>
      <c r="E302" s="21">
        <f t="shared" ref="E302" si="44">-D302</f>
        <v>-1000000</v>
      </c>
      <c r="F302" s="21">
        <f t="shared" si="43"/>
        <v>0</v>
      </c>
      <c r="G302" s="1051"/>
      <c r="H302" s="1033"/>
      <c r="I302" s="1033"/>
      <c r="J302" s="1033"/>
      <c r="K302" s="1033"/>
      <c r="L302" s="1033"/>
      <c r="M302" s="1033"/>
      <c r="N302" s="1033"/>
      <c r="O302" s="1033"/>
      <c r="P302" s="1033"/>
      <c r="Q302" s="1033"/>
      <c r="R302" s="1033"/>
      <c r="S302" s="1033"/>
      <c r="T302" s="1033"/>
      <c r="U302" s="1033"/>
      <c r="V302" s="1033"/>
      <c r="W302" s="1033"/>
      <c r="X302" s="1033"/>
      <c r="Y302" s="1033"/>
      <c r="Z302" s="1033"/>
    </row>
    <row r="303" spans="1:26" ht="47.25" customHeight="1">
      <c r="A303" s="141">
        <v>3110502</v>
      </c>
      <c r="B303" s="68" t="s">
        <v>590</v>
      </c>
      <c r="C303" s="20" t="s">
        <v>334</v>
      </c>
      <c r="D303" s="21">
        <v>2700000</v>
      </c>
      <c r="E303" s="21"/>
      <c r="F303" s="21">
        <f t="shared" si="43"/>
        <v>2700000</v>
      </c>
      <c r="G303" s="1051"/>
      <c r="H303" s="1033"/>
      <c r="I303" s="1033"/>
      <c r="J303" s="1033"/>
      <c r="K303" s="1033"/>
      <c r="L303" s="1033"/>
      <c r="M303" s="1033"/>
      <c r="N303" s="1033"/>
      <c r="O303" s="1033"/>
      <c r="P303" s="1033"/>
      <c r="Q303" s="1033"/>
      <c r="R303" s="1033"/>
      <c r="S303" s="1033"/>
      <c r="T303" s="1033"/>
      <c r="U303" s="1033"/>
      <c r="V303" s="1033"/>
      <c r="W303" s="1033"/>
      <c r="X303" s="1033"/>
      <c r="Y303" s="1033"/>
      <c r="Z303" s="1033"/>
    </row>
    <row r="304" spans="1:26" ht="63" customHeight="1">
      <c r="A304" s="141">
        <v>3110502</v>
      </c>
      <c r="B304" s="76" t="s">
        <v>591</v>
      </c>
      <c r="C304" s="250" t="s">
        <v>552</v>
      </c>
      <c r="D304" s="21">
        <v>2500000</v>
      </c>
      <c r="E304" s="21"/>
      <c r="F304" s="21">
        <f t="shared" si="43"/>
        <v>2500000</v>
      </c>
      <c r="G304" s="1051"/>
      <c r="H304" s="1033"/>
      <c r="I304" s="1033"/>
      <c r="J304" s="1033"/>
      <c r="K304" s="1033"/>
      <c r="L304" s="1033"/>
      <c r="M304" s="1033"/>
      <c r="N304" s="1033"/>
      <c r="O304" s="1033"/>
      <c r="P304" s="1033"/>
      <c r="Q304" s="1033"/>
      <c r="R304" s="1033"/>
      <c r="S304" s="1033"/>
      <c r="T304" s="1033"/>
      <c r="U304" s="1033"/>
      <c r="V304" s="1033"/>
      <c r="W304" s="1033"/>
      <c r="X304" s="1033"/>
      <c r="Y304" s="1033"/>
      <c r="Z304" s="1033"/>
    </row>
    <row r="305" spans="1:26" ht="63" customHeight="1">
      <c r="A305" s="141">
        <v>3110502</v>
      </c>
      <c r="B305" s="68" t="s">
        <v>592</v>
      </c>
      <c r="C305" s="20" t="s">
        <v>430</v>
      </c>
      <c r="D305" s="21">
        <v>4500000</v>
      </c>
      <c r="E305" s="21"/>
      <c r="F305" s="21">
        <f t="shared" si="43"/>
        <v>4500000</v>
      </c>
      <c r="G305" s="1051"/>
      <c r="H305" s="1033"/>
      <c r="I305" s="1033"/>
      <c r="J305" s="1033"/>
      <c r="K305" s="1033"/>
      <c r="L305" s="1033"/>
      <c r="M305" s="1033"/>
      <c r="N305" s="1033"/>
      <c r="O305" s="1033"/>
      <c r="P305" s="1033"/>
      <c r="Q305" s="1033"/>
      <c r="R305" s="1033"/>
      <c r="S305" s="1033"/>
      <c r="T305" s="1033"/>
      <c r="U305" s="1033"/>
      <c r="V305" s="1033"/>
      <c r="W305" s="1033"/>
      <c r="X305" s="1033"/>
      <c r="Y305" s="1033"/>
      <c r="Z305" s="1033"/>
    </row>
    <row r="306" spans="1:26" ht="31.5" customHeight="1">
      <c r="A306" s="141">
        <v>3110502</v>
      </c>
      <c r="B306" s="76" t="s">
        <v>593</v>
      </c>
      <c r="C306" s="20" t="s">
        <v>460</v>
      </c>
      <c r="D306" s="21">
        <v>2250000</v>
      </c>
      <c r="E306" s="21"/>
      <c r="F306" s="21">
        <f t="shared" si="43"/>
        <v>2250000</v>
      </c>
      <c r="G306" s="1051"/>
      <c r="H306" s="1033"/>
      <c r="I306" s="1033"/>
      <c r="J306" s="1033"/>
      <c r="K306" s="1033"/>
      <c r="L306" s="1033"/>
      <c r="M306" s="1033"/>
      <c r="N306" s="1033"/>
      <c r="O306" s="1033"/>
      <c r="P306" s="1033"/>
      <c r="Q306" s="1033"/>
      <c r="R306" s="1033"/>
      <c r="S306" s="1033"/>
      <c r="T306" s="1033"/>
      <c r="U306" s="1033"/>
      <c r="V306" s="1033"/>
      <c r="W306" s="1033"/>
      <c r="X306" s="1033"/>
      <c r="Y306" s="1033"/>
      <c r="Z306" s="1033"/>
    </row>
    <row r="307" spans="1:26" ht="31.5" customHeight="1">
      <c r="A307" s="141">
        <v>3110502</v>
      </c>
      <c r="B307" s="68" t="s">
        <v>594</v>
      </c>
      <c r="C307" s="68" t="s">
        <v>571</v>
      </c>
      <c r="D307" s="21">
        <v>1680000</v>
      </c>
      <c r="E307" s="21"/>
      <c r="F307" s="21">
        <f t="shared" si="43"/>
        <v>1680000</v>
      </c>
      <c r="G307" s="1051"/>
      <c r="H307" s="1033"/>
      <c r="I307" s="1033"/>
      <c r="J307" s="1033"/>
      <c r="K307" s="1033"/>
      <c r="L307" s="1033"/>
      <c r="M307" s="1033"/>
      <c r="N307" s="1033"/>
      <c r="O307" s="1033"/>
      <c r="P307" s="1033"/>
      <c r="Q307" s="1033"/>
      <c r="R307" s="1033"/>
      <c r="S307" s="1033"/>
      <c r="T307" s="1033"/>
      <c r="U307" s="1033"/>
      <c r="V307" s="1033"/>
      <c r="W307" s="1033"/>
      <c r="X307" s="1033"/>
      <c r="Y307" s="1033"/>
      <c r="Z307" s="1033"/>
    </row>
    <row r="308" spans="1:26" ht="47.25" customHeight="1">
      <c r="A308" s="141">
        <v>3110502</v>
      </c>
      <c r="B308" s="68" t="s">
        <v>595</v>
      </c>
      <c r="C308" s="68" t="s">
        <v>571</v>
      </c>
      <c r="D308" s="21">
        <v>2160000</v>
      </c>
      <c r="E308" s="21"/>
      <c r="F308" s="21">
        <f t="shared" si="43"/>
        <v>2160000</v>
      </c>
      <c r="G308" s="1051"/>
      <c r="H308" s="1033"/>
      <c r="I308" s="1033"/>
      <c r="J308" s="1033"/>
      <c r="K308" s="1033"/>
      <c r="L308" s="1033"/>
      <c r="M308" s="1033"/>
      <c r="N308" s="1033"/>
      <c r="O308" s="1033"/>
      <c r="P308" s="1033"/>
      <c r="Q308" s="1033"/>
      <c r="R308" s="1033"/>
      <c r="S308" s="1033"/>
      <c r="T308" s="1033"/>
      <c r="U308" s="1033"/>
      <c r="V308" s="1033"/>
      <c r="W308" s="1033"/>
      <c r="X308" s="1033"/>
      <c r="Y308" s="1033"/>
      <c r="Z308" s="1033"/>
    </row>
    <row r="309" spans="1:26" ht="47.25" customHeight="1">
      <c r="A309" s="141">
        <v>3110502</v>
      </c>
      <c r="B309" s="68" t="s">
        <v>596</v>
      </c>
      <c r="C309" s="68"/>
      <c r="D309" s="21">
        <v>2160000</v>
      </c>
      <c r="E309" s="21"/>
      <c r="F309" s="21">
        <f t="shared" si="43"/>
        <v>2160000</v>
      </c>
      <c r="G309" s="1051"/>
      <c r="H309" s="1033"/>
      <c r="I309" s="1033"/>
      <c r="J309" s="1033"/>
      <c r="K309" s="1033"/>
      <c r="L309" s="1033"/>
      <c r="M309" s="1033"/>
      <c r="N309" s="1033"/>
      <c r="O309" s="1033"/>
      <c r="P309" s="1033"/>
      <c r="Q309" s="1033"/>
      <c r="R309" s="1033"/>
      <c r="S309" s="1033"/>
      <c r="T309" s="1033"/>
      <c r="U309" s="1033"/>
      <c r="V309" s="1033"/>
      <c r="W309" s="1033"/>
      <c r="X309" s="1033"/>
      <c r="Y309" s="1033"/>
      <c r="Z309" s="1033"/>
    </row>
    <row r="310" spans="1:26" ht="15.75" customHeight="1">
      <c r="A310" s="141">
        <v>3110502</v>
      </c>
      <c r="B310" s="68" t="s">
        <v>597</v>
      </c>
      <c r="C310" s="250" t="s">
        <v>573</v>
      </c>
      <c r="D310" s="21">
        <v>250000</v>
      </c>
      <c r="E310" s="21"/>
      <c r="F310" s="21">
        <f t="shared" si="43"/>
        <v>250000</v>
      </c>
      <c r="G310" s="1051"/>
      <c r="H310" s="1033"/>
      <c r="I310" s="1033"/>
      <c r="J310" s="1033"/>
      <c r="K310" s="1033"/>
      <c r="L310" s="1033"/>
      <c r="M310" s="1033"/>
      <c r="N310" s="1033"/>
      <c r="O310" s="1033"/>
      <c r="P310" s="1033"/>
      <c r="Q310" s="1033"/>
      <c r="R310" s="1033"/>
      <c r="S310" s="1033"/>
      <c r="T310" s="1033"/>
      <c r="U310" s="1033"/>
      <c r="V310" s="1033"/>
      <c r="W310" s="1033"/>
      <c r="X310" s="1033"/>
      <c r="Y310" s="1033"/>
      <c r="Z310" s="1033"/>
    </row>
    <row r="311" spans="1:26" ht="15.75" customHeight="1">
      <c r="A311" s="141">
        <v>3110502</v>
      </c>
      <c r="B311" s="68" t="s">
        <v>598</v>
      </c>
      <c r="C311" s="250" t="s">
        <v>573</v>
      </c>
      <c r="D311" s="21">
        <v>250000</v>
      </c>
      <c r="E311" s="21"/>
      <c r="F311" s="21">
        <f t="shared" si="43"/>
        <v>250000</v>
      </c>
      <c r="G311" s="1051"/>
      <c r="H311" s="1033"/>
      <c r="I311" s="1033"/>
      <c r="J311" s="1033"/>
      <c r="K311" s="1033"/>
      <c r="L311" s="1033"/>
      <c r="M311" s="1033"/>
      <c r="N311" s="1033"/>
      <c r="O311" s="1033"/>
      <c r="P311" s="1033"/>
      <c r="Q311" s="1033"/>
      <c r="R311" s="1033"/>
      <c r="S311" s="1033"/>
      <c r="T311" s="1033"/>
      <c r="U311" s="1033"/>
      <c r="V311" s="1033"/>
      <c r="W311" s="1033"/>
      <c r="X311" s="1033"/>
      <c r="Y311" s="1033"/>
      <c r="Z311" s="1033"/>
    </row>
    <row r="312" spans="1:26" ht="15.75" customHeight="1">
      <c r="A312" s="141">
        <v>3110502</v>
      </c>
      <c r="B312" s="68" t="s">
        <v>599</v>
      </c>
      <c r="C312" s="250" t="s">
        <v>573</v>
      </c>
      <c r="D312" s="21">
        <v>250000</v>
      </c>
      <c r="E312" s="21"/>
      <c r="F312" s="21">
        <f t="shared" si="43"/>
        <v>250000</v>
      </c>
      <c r="G312" s="1051"/>
      <c r="H312" s="1033"/>
      <c r="I312" s="1033"/>
      <c r="J312" s="1033"/>
      <c r="K312" s="1033"/>
      <c r="L312" s="1033"/>
      <c r="M312" s="1033"/>
      <c r="N312" s="1033"/>
      <c r="O312" s="1033"/>
      <c r="P312" s="1033"/>
      <c r="Q312" s="1033"/>
      <c r="R312" s="1033"/>
      <c r="S312" s="1033"/>
      <c r="T312" s="1033"/>
      <c r="U312" s="1033"/>
      <c r="V312" s="1033"/>
      <c r="W312" s="1033"/>
      <c r="X312" s="1033"/>
      <c r="Y312" s="1033"/>
      <c r="Z312" s="1033"/>
    </row>
    <row r="313" spans="1:26" ht="15.75" customHeight="1">
      <c r="A313" s="141">
        <v>3110502</v>
      </c>
      <c r="B313" s="68" t="s">
        <v>600</v>
      </c>
      <c r="C313" s="250" t="s">
        <v>573</v>
      </c>
      <c r="D313" s="21">
        <v>250000</v>
      </c>
      <c r="E313" s="21"/>
      <c r="F313" s="21">
        <f t="shared" si="43"/>
        <v>250000</v>
      </c>
      <c r="G313" s="1051"/>
      <c r="H313" s="1033"/>
      <c r="I313" s="1033"/>
      <c r="J313" s="1033"/>
      <c r="K313" s="1033"/>
      <c r="L313" s="1033"/>
      <c r="M313" s="1033"/>
      <c r="N313" s="1033"/>
      <c r="O313" s="1033"/>
      <c r="P313" s="1033"/>
      <c r="Q313" s="1033"/>
      <c r="R313" s="1033"/>
      <c r="S313" s="1033"/>
      <c r="T313" s="1033"/>
      <c r="U313" s="1033"/>
      <c r="V313" s="1033"/>
      <c r="W313" s="1033"/>
      <c r="X313" s="1033"/>
      <c r="Y313" s="1033"/>
      <c r="Z313" s="1033"/>
    </row>
    <row r="314" spans="1:26" ht="15.75" customHeight="1">
      <c r="A314" s="141">
        <v>3110502</v>
      </c>
      <c r="B314" s="68" t="s">
        <v>601</v>
      </c>
      <c r="C314" s="250" t="s">
        <v>573</v>
      </c>
      <c r="D314" s="21">
        <v>250000</v>
      </c>
      <c r="E314" s="21"/>
      <c r="F314" s="21">
        <f t="shared" si="43"/>
        <v>250000</v>
      </c>
      <c r="G314" s="1051"/>
      <c r="H314" s="1033"/>
      <c r="I314" s="1033"/>
      <c r="J314" s="1033"/>
      <c r="K314" s="1033"/>
      <c r="L314" s="1033"/>
      <c r="M314" s="1033"/>
      <c r="N314" s="1033"/>
      <c r="O314" s="1033"/>
      <c r="P314" s="1033"/>
      <c r="Q314" s="1033"/>
      <c r="R314" s="1033"/>
      <c r="S314" s="1033"/>
      <c r="T314" s="1033"/>
      <c r="U314" s="1033"/>
      <c r="V314" s="1033"/>
      <c r="W314" s="1033"/>
      <c r="X314" s="1033"/>
      <c r="Y314" s="1033"/>
      <c r="Z314" s="1033"/>
    </row>
    <row r="315" spans="1:26" ht="15.75" customHeight="1">
      <c r="A315" s="141">
        <v>3110502</v>
      </c>
      <c r="B315" s="68" t="s">
        <v>602</v>
      </c>
      <c r="C315" s="250" t="s">
        <v>573</v>
      </c>
      <c r="D315" s="21">
        <v>250000</v>
      </c>
      <c r="E315" s="21"/>
      <c r="F315" s="21">
        <f t="shared" si="43"/>
        <v>250000</v>
      </c>
      <c r="G315" s="1051"/>
      <c r="H315" s="1033"/>
      <c r="I315" s="1033"/>
      <c r="J315" s="1033"/>
      <c r="K315" s="1033"/>
      <c r="L315" s="1033"/>
      <c r="M315" s="1033"/>
      <c r="N315" s="1033"/>
      <c r="O315" s="1033"/>
      <c r="P315" s="1033"/>
      <c r="Q315" s="1033"/>
      <c r="R315" s="1033"/>
      <c r="S315" s="1033"/>
      <c r="T315" s="1033"/>
      <c r="U315" s="1033"/>
      <c r="V315" s="1033"/>
      <c r="W315" s="1033"/>
      <c r="X315" s="1033"/>
      <c r="Y315" s="1033"/>
      <c r="Z315" s="1033"/>
    </row>
    <row r="316" spans="1:26" ht="15.75" customHeight="1">
      <c r="A316" s="141">
        <v>3110502</v>
      </c>
      <c r="B316" s="68" t="s">
        <v>603</v>
      </c>
      <c r="C316" s="250" t="s">
        <v>573</v>
      </c>
      <c r="D316" s="21">
        <v>250000</v>
      </c>
      <c r="E316" s="21"/>
      <c r="F316" s="21">
        <f t="shared" si="43"/>
        <v>250000</v>
      </c>
      <c r="G316" s="1051"/>
      <c r="H316" s="1033"/>
      <c r="I316" s="1033"/>
      <c r="J316" s="1033"/>
      <c r="K316" s="1033"/>
      <c r="L316" s="1033"/>
      <c r="M316" s="1033"/>
      <c r="N316" s="1033"/>
      <c r="O316" s="1033"/>
      <c r="P316" s="1033"/>
      <c r="Q316" s="1033"/>
      <c r="R316" s="1033"/>
      <c r="S316" s="1033"/>
      <c r="T316" s="1033"/>
      <c r="U316" s="1033"/>
      <c r="V316" s="1033"/>
      <c r="W316" s="1033"/>
      <c r="X316" s="1033"/>
      <c r="Y316" s="1033"/>
      <c r="Z316" s="1033"/>
    </row>
    <row r="317" spans="1:26" ht="15.75" customHeight="1">
      <c r="A317" s="141">
        <v>3110502</v>
      </c>
      <c r="B317" s="68" t="s">
        <v>604</v>
      </c>
      <c r="C317" s="250" t="s">
        <v>573</v>
      </c>
      <c r="D317" s="21">
        <v>250000</v>
      </c>
      <c r="E317" s="21"/>
      <c r="F317" s="21">
        <f t="shared" si="43"/>
        <v>250000</v>
      </c>
      <c r="G317" s="1051"/>
      <c r="H317" s="1033"/>
      <c r="I317" s="1033"/>
      <c r="J317" s="1033"/>
      <c r="K317" s="1033"/>
      <c r="L317" s="1033"/>
      <c r="M317" s="1033"/>
      <c r="N317" s="1033"/>
      <c r="O317" s="1033"/>
      <c r="P317" s="1033"/>
      <c r="Q317" s="1033"/>
      <c r="R317" s="1033"/>
      <c r="S317" s="1033"/>
      <c r="T317" s="1033"/>
      <c r="U317" s="1033"/>
      <c r="V317" s="1033"/>
      <c r="W317" s="1033"/>
      <c r="X317" s="1033"/>
      <c r="Y317" s="1033"/>
      <c r="Z317" s="1033"/>
    </row>
    <row r="318" spans="1:26" ht="31.5" customHeight="1">
      <c r="A318" s="141">
        <v>3110502</v>
      </c>
      <c r="B318" s="68" t="s">
        <v>605</v>
      </c>
      <c r="C318" s="20" t="s">
        <v>337</v>
      </c>
      <c r="D318" s="21">
        <v>1750000</v>
      </c>
      <c r="E318" s="21"/>
      <c r="F318" s="21">
        <f t="shared" si="43"/>
        <v>1750000</v>
      </c>
      <c r="G318" s="1051"/>
      <c r="H318" s="1033"/>
      <c r="I318" s="1033"/>
      <c r="J318" s="1033"/>
      <c r="K318" s="1033"/>
      <c r="L318" s="1033"/>
      <c r="M318" s="1033"/>
      <c r="N318" s="1033"/>
      <c r="O318" s="1033"/>
      <c r="P318" s="1033"/>
      <c r="Q318" s="1033"/>
      <c r="R318" s="1033"/>
      <c r="S318" s="1033"/>
      <c r="T318" s="1033"/>
      <c r="U318" s="1033"/>
      <c r="V318" s="1033"/>
      <c r="W318" s="1033"/>
      <c r="X318" s="1033"/>
      <c r="Y318" s="1033"/>
      <c r="Z318" s="1033"/>
    </row>
    <row r="319" spans="1:26" ht="15.75" customHeight="1">
      <c r="A319" s="141"/>
      <c r="B319" s="172" t="s">
        <v>308</v>
      </c>
      <c r="C319" s="258"/>
      <c r="D319" s="174">
        <f>SUM(D294:D318)</f>
        <v>35450000</v>
      </c>
      <c r="E319" s="174">
        <f>SUM(E294:E318)</f>
        <v>-375950</v>
      </c>
      <c r="F319" s="174">
        <f>SUM(F294:F318)</f>
        <v>35074050</v>
      </c>
      <c r="G319" s="1058">
        <f>SUM(G294:G318)</f>
        <v>0</v>
      </c>
      <c r="H319" s="1033"/>
      <c r="I319" s="1033"/>
      <c r="J319" s="1033"/>
      <c r="K319" s="1033"/>
      <c r="L319" s="1033"/>
      <c r="M319" s="1033"/>
      <c r="N319" s="1033"/>
      <c r="O319" s="1033"/>
      <c r="P319" s="1033"/>
      <c r="Q319" s="1033"/>
      <c r="R319" s="1033"/>
      <c r="S319" s="1033"/>
      <c r="T319" s="1033"/>
      <c r="U319" s="1033"/>
      <c r="V319" s="1033"/>
      <c r="W319" s="1033"/>
      <c r="X319" s="1033"/>
      <c r="Y319" s="1033"/>
      <c r="Z319" s="1033"/>
    </row>
    <row r="320" spans="1:26" ht="15.75" customHeight="1">
      <c r="A320" s="141"/>
      <c r="B320" s="259" t="s">
        <v>606</v>
      </c>
      <c r="C320" s="259"/>
      <c r="D320" s="259"/>
      <c r="E320" s="259"/>
      <c r="F320" s="259"/>
      <c r="G320" s="1084"/>
      <c r="H320" s="1033"/>
      <c r="I320" s="1033"/>
      <c r="J320" s="1033"/>
      <c r="K320" s="1033"/>
      <c r="L320" s="1033"/>
      <c r="M320" s="1033"/>
      <c r="N320" s="1033"/>
      <c r="O320" s="1033"/>
      <c r="P320" s="1033"/>
      <c r="Q320" s="1033"/>
      <c r="R320" s="1033"/>
      <c r="S320" s="1033"/>
      <c r="T320" s="1033"/>
      <c r="U320" s="1033"/>
      <c r="V320" s="1033"/>
      <c r="W320" s="1033"/>
      <c r="X320" s="1033"/>
      <c r="Y320" s="1033"/>
      <c r="Z320" s="1033"/>
    </row>
    <row r="321" spans="1:26" ht="15.75" customHeight="1">
      <c r="A321" s="155"/>
      <c r="B321" s="260" t="s">
        <v>607</v>
      </c>
      <c r="C321" s="260" t="s">
        <v>218</v>
      </c>
      <c r="D321" s="259"/>
      <c r="E321" s="259"/>
      <c r="F321" s="259"/>
      <c r="G321" s="1077">
        <v>2000000</v>
      </c>
      <c r="H321" s="1033"/>
      <c r="I321" s="1033"/>
      <c r="J321" s="1033"/>
      <c r="K321" s="1033"/>
      <c r="L321" s="1033"/>
      <c r="M321" s="1033"/>
      <c r="N321" s="1033"/>
      <c r="O321" s="1033"/>
      <c r="P321" s="1033"/>
      <c r="Q321" s="1033"/>
      <c r="R321" s="1033"/>
      <c r="S321" s="1033"/>
      <c r="T321" s="1033"/>
      <c r="U321" s="1033"/>
      <c r="V321" s="1033"/>
      <c r="W321" s="1033"/>
      <c r="X321" s="1033"/>
      <c r="Y321" s="1033"/>
      <c r="Z321" s="1033"/>
    </row>
    <row r="322" spans="1:26" ht="15.75" customHeight="1">
      <c r="A322" s="155"/>
      <c r="B322" s="260" t="s">
        <v>608</v>
      </c>
      <c r="C322" s="260" t="s">
        <v>270</v>
      </c>
      <c r="D322" s="259"/>
      <c r="E322" s="259"/>
      <c r="F322" s="259"/>
      <c r="G322" s="1077">
        <v>4400000</v>
      </c>
      <c r="H322" s="1033"/>
      <c r="I322" s="1033"/>
      <c r="J322" s="1033"/>
      <c r="K322" s="1033"/>
      <c r="L322" s="1033"/>
      <c r="M322" s="1033"/>
      <c r="N322" s="1033"/>
      <c r="O322" s="1033"/>
      <c r="P322" s="1033"/>
      <c r="Q322" s="1033"/>
      <c r="R322" s="1033"/>
      <c r="S322" s="1033"/>
      <c r="T322" s="1033"/>
      <c r="U322" s="1033"/>
      <c r="V322" s="1033"/>
      <c r="W322" s="1033"/>
      <c r="X322" s="1033"/>
      <c r="Y322" s="1033"/>
      <c r="Z322" s="1033"/>
    </row>
    <row r="323" spans="1:26" ht="15.75" customHeight="1">
      <c r="A323" s="155"/>
      <c r="B323" s="261" t="s">
        <v>609</v>
      </c>
      <c r="C323" s="260" t="s">
        <v>270</v>
      </c>
      <c r="D323" s="259"/>
      <c r="E323" s="259"/>
      <c r="F323" s="259"/>
      <c r="G323" s="1077">
        <v>3500000</v>
      </c>
      <c r="H323" s="1033"/>
      <c r="I323" s="1033"/>
      <c r="J323" s="1033"/>
      <c r="K323" s="1033"/>
      <c r="L323" s="1033"/>
      <c r="M323" s="1033"/>
      <c r="N323" s="1033"/>
      <c r="O323" s="1033"/>
      <c r="P323" s="1033"/>
      <c r="Q323" s="1033"/>
      <c r="R323" s="1033"/>
      <c r="S323" s="1033"/>
      <c r="T323" s="1033"/>
      <c r="U323" s="1033"/>
      <c r="V323" s="1033"/>
      <c r="W323" s="1033"/>
      <c r="X323" s="1033"/>
      <c r="Y323" s="1033"/>
      <c r="Z323" s="1033"/>
    </row>
    <row r="324" spans="1:26" ht="15.75" customHeight="1">
      <c r="A324" s="155"/>
      <c r="B324" s="261" t="s">
        <v>610</v>
      </c>
      <c r="C324" s="260" t="s">
        <v>270</v>
      </c>
      <c r="D324" s="259"/>
      <c r="E324" s="259"/>
      <c r="F324" s="259"/>
      <c r="G324" s="1077">
        <v>3500000</v>
      </c>
      <c r="H324" s="1033"/>
      <c r="I324" s="1033"/>
      <c r="J324" s="1033"/>
      <c r="K324" s="1033"/>
      <c r="L324" s="1033"/>
      <c r="M324" s="1033"/>
      <c r="N324" s="1033"/>
      <c r="O324" s="1033"/>
      <c r="P324" s="1033"/>
      <c r="Q324" s="1033"/>
      <c r="R324" s="1033"/>
      <c r="S324" s="1033"/>
      <c r="T324" s="1033"/>
      <c r="U324" s="1033"/>
      <c r="V324" s="1033"/>
      <c r="W324" s="1033"/>
      <c r="X324" s="1033"/>
      <c r="Y324" s="1033"/>
      <c r="Z324" s="1033"/>
    </row>
    <row r="325" spans="1:26" ht="15.75" customHeight="1">
      <c r="A325" s="155"/>
      <c r="B325" s="261" t="s">
        <v>611</v>
      </c>
      <c r="C325" s="260" t="s">
        <v>270</v>
      </c>
      <c r="D325" s="259"/>
      <c r="E325" s="259"/>
      <c r="F325" s="259"/>
      <c r="G325" s="1077">
        <v>4000000</v>
      </c>
      <c r="H325" s="1033"/>
      <c r="I325" s="1033"/>
      <c r="J325" s="1033"/>
      <c r="K325" s="1033"/>
      <c r="L325" s="1033"/>
      <c r="M325" s="1033"/>
      <c r="N325" s="1033"/>
      <c r="O325" s="1033"/>
      <c r="P325" s="1033"/>
      <c r="Q325" s="1033"/>
      <c r="R325" s="1033"/>
      <c r="S325" s="1033"/>
      <c r="T325" s="1033"/>
      <c r="U325" s="1033"/>
      <c r="V325" s="1033"/>
      <c r="W325" s="1033"/>
      <c r="X325" s="1033"/>
      <c r="Y325" s="1033"/>
      <c r="Z325" s="1033"/>
    </row>
    <row r="326" spans="1:26" ht="15.75" customHeight="1">
      <c r="A326" s="155"/>
      <c r="B326" s="261" t="s">
        <v>612</v>
      </c>
      <c r="C326" s="260" t="s">
        <v>221</v>
      </c>
      <c r="D326" s="259"/>
      <c r="E326" s="259"/>
      <c r="F326" s="259"/>
      <c r="G326" s="1077">
        <v>5000000</v>
      </c>
      <c r="H326" s="1033"/>
      <c r="I326" s="1033"/>
      <c r="J326" s="1033"/>
      <c r="K326" s="1033"/>
      <c r="L326" s="1033"/>
      <c r="M326" s="1033"/>
      <c r="N326" s="1033"/>
      <c r="O326" s="1033"/>
      <c r="P326" s="1033"/>
      <c r="Q326" s="1033"/>
      <c r="R326" s="1033"/>
      <c r="S326" s="1033"/>
      <c r="T326" s="1033"/>
      <c r="U326" s="1033"/>
      <c r="V326" s="1033"/>
      <c r="W326" s="1033"/>
      <c r="X326" s="1033"/>
      <c r="Y326" s="1033"/>
      <c r="Z326" s="1033"/>
    </row>
    <row r="327" spans="1:26" ht="15.75" customHeight="1">
      <c r="A327" s="155"/>
      <c r="B327" s="260" t="s">
        <v>613</v>
      </c>
      <c r="C327" s="260" t="s">
        <v>249</v>
      </c>
      <c r="D327" s="259"/>
      <c r="E327" s="259"/>
      <c r="F327" s="259"/>
      <c r="G327" s="1077">
        <v>2500000</v>
      </c>
      <c r="H327" s="1033"/>
      <c r="I327" s="1033"/>
      <c r="J327" s="1033"/>
      <c r="K327" s="1033"/>
      <c r="L327" s="1033"/>
      <c r="M327" s="1033"/>
      <c r="N327" s="1033"/>
      <c r="O327" s="1033"/>
      <c r="P327" s="1033"/>
      <c r="Q327" s="1033"/>
      <c r="R327" s="1033"/>
      <c r="S327" s="1033"/>
      <c r="T327" s="1033"/>
      <c r="U327" s="1033"/>
      <c r="V327" s="1033"/>
      <c r="W327" s="1033"/>
      <c r="X327" s="1033"/>
      <c r="Y327" s="1033"/>
      <c r="Z327" s="1033"/>
    </row>
    <row r="328" spans="1:26" ht="15.75" customHeight="1">
      <c r="A328" s="155"/>
      <c r="B328" s="260" t="s">
        <v>614</v>
      </c>
      <c r="C328" s="260" t="s">
        <v>249</v>
      </c>
      <c r="D328" s="259"/>
      <c r="E328" s="259"/>
      <c r="F328" s="259"/>
      <c r="G328" s="1077">
        <v>1500000</v>
      </c>
      <c r="H328" s="1033"/>
      <c r="I328" s="1033"/>
      <c r="J328" s="1033"/>
      <c r="K328" s="1033"/>
      <c r="L328" s="1033"/>
      <c r="M328" s="1033"/>
      <c r="N328" s="1033"/>
      <c r="O328" s="1033"/>
      <c r="P328" s="1033"/>
      <c r="Q328" s="1033"/>
      <c r="R328" s="1033"/>
      <c r="S328" s="1033"/>
      <c r="T328" s="1033"/>
      <c r="U328" s="1033"/>
      <c r="V328" s="1033"/>
      <c r="W328" s="1033"/>
      <c r="X328" s="1033"/>
      <c r="Y328" s="1033"/>
      <c r="Z328" s="1033"/>
    </row>
    <row r="329" spans="1:26" ht="15.75" customHeight="1">
      <c r="A329" s="155"/>
      <c r="B329" s="260" t="s">
        <v>615</v>
      </c>
      <c r="C329" s="260" t="s">
        <v>249</v>
      </c>
      <c r="D329" s="259"/>
      <c r="E329" s="259"/>
      <c r="F329" s="259"/>
      <c r="G329" s="1077">
        <v>300000</v>
      </c>
      <c r="H329" s="1033"/>
      <c r="I329" s="1033"/>
      <c r="J329" s="1033"/>
      <c r="K329" s="1033"/>
      <c r="L329" s="1033"/>
      <c r="M329" s="1033"/>
      <c r="N329" s="1033"/>
      <c r="O329" s="1033"/>
      <c r="P329" s="1033"/>
      <c r="Q329" s="1033"/>
      <c r="R329" s="1033"/>
      <c r="S329" s="1033"/>
      <c r="T329" s="1033"/>
      <c r="U329" s="1033"/>
      <c r="V329" s="1033"/>
      <c r="W329" s="1033"/>
      <c r="X329" s="1033"/>
      <c r="Y329" s="1033"/>
      <c r="Z329" s="1033"/>
    </row>
    <row r="330" spans="1:26" ht="15.75" customHeight="1">
      <c r="A330" s="155"/>
      <c r="B330" s="260" t="s">
        <v>616</v>
      </c>
      <c r="C330" s="260" t="s">
        <v>249</v>
      </c>
      <c r="D330" s="259"/>
      <c r="E330" s="259"/>
      <c r="F330" s="259"/>
      <c r="G330" s="1077">
        <v>1600000</v>
      </c>
      <c r="H330" s="1033"/>
      <c r="I330" s="1033"/>
      <c r="J330" s="1033"/>
      <c r="K330" s="1033"/>
      <c r="L330" s="1033"/>
      <c r="M330" s="1033"/>
      <c r="N330" s="1033"/>
      <c r="O330" s="1033"/>
      <c r="P330" s="1033"/>
      <c r="Q330" s="1033"/>
      <c r="R330" s="1033"/>
      <c r="S330" s="1033"/>
      <c r="T330" s="1033"/>
      <c r="U330" s="1033"/>
      <c r="V330" s="1033"/>
      <c r="W330" s="1033"/>
      <c r="X330" s="1033"/>
      <c r="Y330" s="1033"/>
      <c r="Z330" s="1033"/>
    </row>
    <row r="331" spans="1:26" ht="15.75" customHeight="1">
      <c r="A331" s="155"/>
      <c r="B331" s="260" t="s">
        <v>617</v>
      </c>
      <c r="C331" s="260" t="s">
        <v>618</v>
      </c>
      <c r="D331" s="259"/>
      <c r="E331" s="259"/>
      <c r="F331" s="259"/>
      <c r="G331" s="1077">
        <v>5000000</v>
      </c>
      <c r="H331" s="1033"/>
      <c r="I331" s="1033"/>
      <c r="J331" s="1033"/>
      <c r="K331" s="1033"/>
      <c r="L331" s="1033"/>
      <c r="M331" s="1033"/>
      <c r="N331" s="1033"/>
      <c r="O331" s="1033"/>
      <c r="P331" s="1033"/>
      <c r="Q331" s="1033"/>
      <c r="R331" s="1033"/>
      <c r="S331" s="1033"/>
      <c r="T331" s="1033"/>
      <c r="U331" s="1033"/>
      <c r="V331" s="1033"/>
      <c r="W331" s="1033"/>
      <c r="X331" s="1033"/>
      <c r="Y331" s="1033"/>
      <c r="Z331" s="1033"/>
    </row>
    <row r="332" spans="1:26" ht="15.75" customHeight="1">
      <c r="A332" s="155"/>
      <c r="B332" s="260" t="s">
        <v>619</v>
      </c>
      <c r="C332" s="260" t="s">
        <v>476</v>
      </c>
      <c r="D332" s="259"/>
      <c r="E332" s="259"/>
      <c r="F332" s="259"/>
      <c r="G332" s="1077">
        <v>2500000</v>
      </c>
      <c r="H332" s="1033"/>
      <c r="I332" s="1033"/>
      <c r="J332" s="1033"/>
      <c r="K332" s="1033"/>
      <c r="L332" s="1033"/>
      <c r="M332" s="1033"/>
      <c r="N332" s="1033"/>
      <c r="O332" s="1033"/>
      <c r="P332" s="1033"/>
      <c r="Q332" s="1033"/>
      <c r="R332" s="1033"/>
      <c r="S332" s="1033"/>
      <c r="T332" s="1033"/>
      <c r="U332" s="1033"/>
      <c r="V332" s="1033"/>
      <c r="W332" s="1033"/>
      <c r="X332" s="1033"/>
      <c r="Y332" s="1033"/>
      <c r="Z332" s="1033"/>
    </row>
    <row r="333" spans="1:26" ht="15.75" customHeight="1">
      <c r="A333" s="155"/>
      <c r="B333" s="260" t="s">
        <v>620</v>
      </c>
      <c r="C333" s="260" t="s">
        <v>476</v>
      </c>
      <c r="D333" s="259"/>
      <c r="E333" s="259"/>
      <c r="F333" s="259"/>
      <c r="G333" s="1077">
        <v>2500000</v>
      </c>
      <c r="H333" s="1033"/>
      <c r="I333" s="1033"/>
      <c r="J333" s="1033"/>
      <c r="K333" s="1033"/>
      <c r="L333" s="1033"/>
      <c r="M333" s="1033"/>
      <c r="N333" s="1033"/>
      <c r="O333" s="1033"/>
      <c r="P333" s="1033"/>
      <c r="Q333" s="1033"/>
      <c r="R333" s="1033"/>
      <c r="S333" s="1033"/>
      <c r="T333" s="1033"/>
      <c r="U333" s="1033"/>
      <c r="V333" s="1033"/>
      <c r="W333" s="1033"/>
      <c r="X333" s="1033"/>
      <c r="Y333" s="1033"/>
      <c r="Z333" s="1033"/>
    </row>
    <row r="334" spans="1:26" ht="15.75" customHeight="1">
      <c r="A334" s="155"/>
      <c r="B334" s="260" t="s">
        <v>621</v>
      </c>
      <c r="C334" s="260" t="s">
        <v>232</v>
      </c>
      <c r="D334" s="259"/>
      <c r="E334" s="259"/>
      <c r="F334" s="259"/>
      <c r="G334" s="1077">
        <v>1800000</v>
      </c>
      <c r="H334" s="1033"/>
      <c r="I334" s="1033"/>
      <c r="J334" s="1033"/>
      <c r="K334" s="1033"/>
      <c r="L334" s="1033"/>
      <c r="M334" s="1033"/>
      <c r="N334" s="1033"/>
      <c r="O334" s="1033"/>
      <c r="P334" s="1033"/>
      <c r="Q334" s="1033"/>
      <c r="R334" s="1033"/>
      <c r="S334" s="1033"/>
      <c r="T334" s="1033"/>
      <c r="U334" s="1033"/>
      <c r="V334" s="1033"/>
      <c r="W334" s="1033"/>
      <c r="X334" s="1033"/>
      <c r="Y334" s="1033"/>
      <c r="Z334" s="1033"/>
    </row>
    <row r="335" spans="1:26" ht="15.75" customHeight="1">
      <c r="A335" s="155"/>
      <c r="B335" s="261" t="s">
        <v>622</v>
      </c>
      <c r="C335" s="260" t="s">
        <v>247</v>
      </c>
      <c r="D335" s="259"/>
      <c r="E335" s="259"/>
      <c r="F335" s="259"/>
      <c r="G335" s="1077">
        <v>1600000</v>
      </c>
      <c r="H335" s="1033"/>
      <c r="I335" s="1033"/>
      <c r="J335" s="1033"/>
      <c r="K335" s="1033"/>
      <c r="L335" s="1033"/>
      <c r="M335" s="1033"/>
      <c r="N335" s="1033"/>
      <c r="O335" s="1033"/>
      <c r="P335" s="1033"/>
      <c r="Q335" s="1033"/>
      <c r="R335" s="1033"/>
      <c r="S335" s="1033"/>
      <c r="T335" s="1033"/>
      <c r="U335" s="1033"/>
      <c r="V335" s="1033"/>
      <c r="W335" s="1033"/>
      <c r="X335" s="1033"/>
      <c r="Y335" s="1033"/>
      <c r="Z335" s="1033"/>
    </row>
    <row r="336" spans="1:26" ht="15.75" customHeight="1">
      <c r="A336" s="155"/>
      <c r="B336" s="260" t="s">
        <v>623</v>
      </c>
      <c r="C336" s="260" t="s">
        <v>624</v>
      </c>
      <c r="D336" s="259"/>
      <c r="E336" s="259"/>
      <c r="F336" s="259"/>
      <c r="G336" s="1077">
        <v>500000</v>
      </c>
      <c r="H336" s="1033"/>
      <c r="I336" s="1033"/>
      <c r="J336" s="1033"/>
      <c r="K336" s="1033"/>
      <c r="L336" s="1033"/>
      <c r="M336" s="1033"/>
      <c r="N336" s="1033"/>
      <c r="O336" s="1033"/>
      <c r="P336" s="1033"/>
      <c r="Q336" s="1033"/>
      <c r="R336" s="1033"/>
      <c r="S336" s="1033"/>
      <c r="T336" s="1033"/>
      <c r="U336" s="1033"/>
      <c r="V336" s="1033"/>
      <c r="W336" s="1033"/>
      <c r="X336" s="1033"/>
      <c r="Y336" s="1033"/>
      <c r="Z336" s="1033"/>
    </row>
    <row r="337" spans="1:26" ht="15.75" customHeight="1">
      <c r="A337" s="155"/>
      <c r="B337" s="260" t="s">
        <v>625</v>
      </c>
      <c r="C337" s="260" t="s">
        <v>624</v>
      </c>
      <c r="D337" s="259"/>
      <c r="E337" s="259"/>
      <c r="F337" s="259"/>
      <c r="G337" s="1077">
        <v>1200000</v>
      </c>
      <c r="H337" s="1033"/>
      <c r="I337" s="1033"/>
      <c r="J337" s="1033"/>
      <c r="K337" s="1033"/>
      <c r="L337" s="1033"/>
      <c r="M337" s="1033"/>
      <c r="N337" s="1033"/>
      <c r="O337" s="1033"/>
      <c r="P337" s="1033"/>
      <c r="Q337" s="1033"/>
      <c r="R337" s="1033"/>
      <c r="S337" s="1033"/>
      <c r="T337" s="1033"/>
      <c r="U337" s="1033"/>
      <c r="V337" s="1033"/>
      <c r="W337" s="1033"/>
      <c r="X337" s="1033"/>
      <c r="Y337" s="1033"/>
      <c r="Z337" s="1033"/>
    </row>
    <row r="338" spans="1:26" ht="15.75" customHeight="1">
      <c r="A338" s="155"/>
      <c r="B338" s="260" t="s">
        <v>626</v>
      </c>
      <c r="C338" s="260" t="s">
        <v>627</v>
      </c>
      <c r="D338" s="259"/>
      <c r="E338" s="259"/>
      <c r="F338" s="36"/>
      <c r="G338" s="1077">
        <v>2000000</v>
      </c>
      <c r="H338" s="1033"/>
      <c r="I338" s="1033"/>
      <c r="J338" s="1033"/>
      <c r="K338" s="1033"/>
      <c r="L338" s="1033"/>
      <c r="M338" s="1033"/>
      <c r="N338" s="1033"/>
      <c r="O338" s="1033"/>
      <c r="P338" s="1033"/>
      <c r="Q338" s="1033"/>
      <c r="R338" s="1033"/>
      <c r="S338" s="1033"/>
      <c r="T338" s="1033"/>
      <c r="U338" s="1033"/>
      <c r="V338" s="1033"/>
      <c r="W338" s="1033"/>
      <c r="X338" s="1033"/>
      <c r="Y338" s="1033"/>
      <c r="Z338" s="1033"/>
    </row>
    <row r="339" spans="1:26" ht="15.75" customHeight="1">
      <c r="A339" s="155"/>
      <c r="B339" s="260" t="s">
        <v>628</v>
      </c>
      <c r="C339" s="260" t="s">
        <v>234</v>
      </c>
      <c r="D339" s="259"/>
      <c r="E339" s="259"/>
      <c r="F339" s="259"/>
      <c r="G339" s="1077">
        <v>4000000</v>
      </c>
      <c r="H339" s="1033"/>
      <c r="I339" s="1033"/>
      <c r="J339" s="1033"/>
      <c r="K339" s="1033"/>
      <c r="L339" s="1033"/>
      <c r="M339" s="1033"/>
      <c r="N339" s="1033"/>
      <c r="O339" s="1033"/>
      <c r="P339" s="1033"/>
      <c r="Q339" s="1033"/>
      <c r="R339" s="1033"/>
      <c r="S339" s="1033"/>
      <c r="T339" s="1033"/>
      <c r="U339" s="1033"/>
      <c r="V339" s="1033"/>
      <c r="W339" s="1033"/>
      <c r="X339" s="1033"/>
      <c r="Y339" s="1033"/>
      <c r="Z339" s="1033"/>
    </row>
    <row r="340" spans="1:26" ht="15.75" customHeight="1">
      <c r="A340" s="155"/>
      <c r="B340" s="260" t="s">
        <v>629</v>
      </c>
      <c r="C340" s="260" t="s">
        <v>234</v>
      </c>
      <c r="D340" s="259"/>
      <c r="E340" s="259"/>
      <c r="F340" s="259"/>
      <c r="G340" s="1077">
        <v>1000000</v>
      </c>
      <c r="H340" s="1033"/>
      <c r="I340" s="1033"/>
      <c r="J340" s="1033"/>
      <c r="K340" s="1033"/>
      <c r="L340" s="1033"/>
      <c r="M340" s="1033"/>
      <c r="N340" s="1033"/>
      <c r="O340" s="1033"/>
      <c r="P340" s="1033"/>
      <c r="Q340" s="1033"/>
      <c r="R340" s="1033"/>
      <c r="S340" s="1033"/>
      <c r="T340" s="1033"/>
      <c r="U340" s="1033"/>
      <c r="V340" s="1033"/>
      <c r="W340" s="1033"/>
      <c r="X340" s="1033"/>
      <c r="Y340" s="1033"/>
      <c r="Z340" s="1033"/>
    </row>
    <row r="341" spans="1:26" ht="15.75" customHeight="1">
      <c r="A341" s="155"/>
      <c r="B341" s="260" t="s">
        <v>630</v>
      </c>
      <c r="C341" s="260" t="s">
        <v>216</v>
      </c>
      <c r="D341" s="259"/>
      <c r="E341" s="259"/>
      <c r="F341" s="259"/>
      <c r="G341" s="1077">
        <v>5000000</v>
      </c>
      <c r="H341" s="1033"/>
      <c r="I341" s="1033"/>
      <c r="J341" s="1033"/>
      <c r="K341" s="1033"/>
      <c r="L341" s="1033"/>
      <c r="M341" s="1033"/>
      <c r="N341" s="1033"/>
      <c r="O341" s="1033"/>
      <c r="P341" s="1033"/>
      <c r="Q341" s="1033"/>
      <c r="R341" s="1033"/>
      <c r="S341" s="1033"/>
      <c r="T341" s="1033"/>
      <c r="U341" s="1033"/>
      <c r="V341" s="1033"/>
      <c r="W341" s="1033"/>
      <c r="X341" s="1033"/>
      <c r="Y341" s="1033"/>
      <c r="Z341" s="1033"/>
    </row>
    <row r="342" spans="1:26" ht="15.75" customHeight="1">
      <c r="A342" s="155"/>
      <c r="B342" s="260" t="s">
        <v>631</v>
      </c>
      <c r="C342" s="260" t="s">
        <v>632</v>
      </c>
      <c r="D342" s="259"/>
      <c r="E342" s="259"/>
      <c r="F342" s="259"/>
      <c r="G342" s="1077">
        <v>2600000</v>
      </c>
      <c r="H342" s="1033"/>
      <c r="I342" s="1033"/>
      <c r="J342" s="1033"/>
      <c r="K342" s="1033"/>
      <c r="L342" s="1033"/>
      <c r="M342" s="1033"/>
      <c r="N342" s="1033"/>
      <c r="O342" s="1033"/>
      <c r="P342" s="1033"/>
      <c r="Q342" s="1033"/>
      <c r="R342" s="1033"/>
      <c r="S342" s="1033"/>
      <c r="T342" s="1033"/>
      <c r="U342" s="1033"/>
      <c r="V342" s="1033"/>
      <c r="W342" s="1033"/>
      <c r="X342" s="1033"/>
      <c r="Y342" s="1033"/>
      <c r="Z342" s="1033"/>
    </row>
    <row r="343" spans="1:26" ht="15.75" customHeight="1">
      <c r="A343" s="155"/>
      <c r="B343" s="260" t="s">
        <v>633</v>
      </c>
      <c r="C343" s="260" t="s">
        <v>632</v>
      </c>
      <c r="D343" s="259"/>
      <c r="E343" s="259"/>
      <c r="F343" s="259"/>
      <c r="G343" s="1077">
        <v>2600000</v>
      </c>
      <c r="H343" s="1033"/>
      <c r="I343" s="1033"/>
      <c r="J343" s="1033"/>
      <c r="K343" s="1033"/>
      <c r="L343" s="1033"/>
      <c r="M343" s="1033"/>
      <c r="N343" s="1033"/>
      <c r="O343" s="1033"/>
      <c r="P343" s="1033"/>
      <c r="Q343" s="1033"/>
      <c r="R343" s="1033"/>
      <c r="S343" s="1033"/>
      <c r="T343" s="1033"/>
      <c r="U343" s="1033"/>
      <c r="V343" s="1033"/>
      <c r="W343" s="1033"/>
      <c r="X343" s="1033"/>
      <c r="Y343" s="1033"/>
      <c r="Z343" s="1033"/>
    </row>
    <row r="344" spans="1:26" ht="15.75" customHeight="1">
      <c r="A344" s="155"/>
      <c r="B344" s="260" t="s">
        <v>634</v>
      </c>
      <c r="C344" s="260" t="s">
        <v>632</v>
      </c>
      <c r="D344" s="259"/>
      <c r="E344" s="259"/>
      <c r="F344" s="259"/>
      <c r="G344" s="1077">
        <v>2400000</v>
      </c>
      <c r="H344" s="1033"/>
      <c r="I344" s="1033"/>
      <c r="J344" s="1033"/>
      <c r="K344" s="1033"/>
      <c r="L344" s="1033"/>
      <c r="M344" s="1033"/>
      <c r="N344" s="1033"/>
      <c r="O344" s="1033"/>
      <c r="P344" s="1033"/>
      <c r="Q344" s="1033"/>
      <c r="R344" s="1033"/>
      <c r="S344" s="1033"/>
      <c r="T344" s="1033"/>
      <c r="U344" s="1033"/>
      <c r="V344" s="1033"/>
      <c r="W344" s="1033"/>
      <c r="X344" s="1033"/>
      <c r="Y344" s="1033"/>
      <c r="Z344" s="1033"/>
    </row>
    <row r="345" spans="1:26" ht="15.75" customHeight="1">
      <c r="A345" s="155"/>
      <c r="B345" s="260" t="s">
        <v>635</v>
      </c>
      <c r="C345" s="260" t="s">
        <v>246</v>
      </c>
      <c r="D345" s="260" t="s">
        <v>636</v>
      </c>
      <c r="E345" s="259"/>
      <c r="F345" s="259"/>
      <c r="G345" s="1077">
        <v>3000000</v>
      </c>
      <c r="H345" s="1033"/>
      <c r="I345" s="1033"/>
      <c r="J345" s="1033"/>
      <c r="K345" s="1033"/>
      <c r="L345" s="1033"/>
      <c r="M345" s="1033"/>
      <c r="N345" s="1033"/>
      <c r="O345" s="1033"/>
      <c r="P345" s="1033"/>
      <c r="Q345" s="1033"/>
      <c r="R345" s="1033"/>
      <c r="S345" s="1033"/>
      <c r="T345" s="1033"/>
      <c r="U345" s="1033"/>
      <c r="V345" s="1033"/>
      <c r="W345" s="1033"/>
      <c r="X345" s="1033"/>
      <c r="Y345" s="1033"/>
      <c r="Z345" s="1033"/>
    </row>
    <row r="346" spans="1:26" ht="15.75" customHeight="1">
      <c r="A346" s="155"/>
      <c r="B346" s="260" t="s">
        <v>637</v>
      </c>
      <c r="C346" s="260" t="s">
        <v>246</v>
      </c>
      <c r="D346" s="260" t="s">
        <v>636</v>
      </c>
      <c r="E346" s="259"/>
      <c r="F346" s="259"/>
      <c r="G346" s="1077">
        <v>2000000</v>
      </c>
      <c r="H346" s="1033"/>
      <c r="I346" s="1033"/>
      <c r="J346" s="1033"/>
      <c r="K346" s="1033"/>
      <c r="L346" s="1033"/>
      <c r="M346" s="1033"/>
      <c r="N346" s="1033"/>
      <c r="O346" s="1033"/>
      <c r="P346" s="1033"/>
      <c r="Q346" s="1033"/>
      <c r="R346" s="1033"/>
      <c r="S346" s="1033"/>
      <c r="T346" s="1033"/>
      <c r="U346" s="1033"/>
      <c r="V346" s="1033"/>
      <c r="W346" s="1033"/>
      <c r="X346" s="1033"/>
      <c r="Y346" s="1033"/>
      <c r="Z346" s="1033"/>
    </row>
    <row r="347" spans="1:26" ht="15.75" customHeight="1">
      <c r="A347" s="155"/>
      <c r="B347" s="260" t="s">
        <v>638</v>
      </c>
      <c r="C347" s="260" t="s">
        <v>639</v>
      </c>
      <c r="D347" s="259"/>
      <c r="E347" s="259"/>
      <c r="F347" s="259"/>
      <c r="G347" s="1077">
        <v>4000000</v>
      </c>
      <c r="H347" s="1033"/>
      <c r="I347" s="1033"/>
      <c r="J347" s="1033"/>
      <c r="K347" s="1033"/>
      <c r="L347" s="1033"/>
      <c r="M347" s="1033"/>
      <c r="N347" s="1033"/>
      <c r="O347" s="1033"/>
      <c r="P347" s="1033"/>
      <c r="Q347" s="1033"/>
      <c r="R347" s="1033"/>
      <c r="S347" s="1033"/>
      <c r="T347" s="1033"/>
      <c r="U347" s="1033"/>
      <c r="V347" s="1033"/>
      <c r="W347" s="1033"/>
      <c r="X347" s="1033"/>
      <c r="Y347" s="1033"/>
      <c r="Z347" s="1033"/>
    </row>
    <row r="348" spans="1:26" ht="15.75" customHeight="1">
      <c r="A348" s="155"/>
      <c r="B348" s="260" t="s">
        <v>640</v>
      </c>
      <c r="C348" s="260" t="s">
        <v>229</v>
      </c>
      <c r="D348" s="259"/>
      <c r="E348" s="259"/>
      <c r="F348" s="259"/>
      <c r="G348" s="1077">
        <v>3000000</v>
      </c>
      <c r="H348" s="1033"/>
      <c r="I348" s="1033"/>
      <c r="J348" s="1033"/>
      <c r="K348" s="1033"/>
      <c r="L348" s="1033"/>
      <c r="M348" s="1033"/>
      <c r="N348" s="1033"/>
      <c r="O348" s="1033"/>
      <c r="P348" s="1033"/>
      <c r="Q348" s="1033"/>
      <c r="R348" s="1033"/>
      <c r="S348" s="1033"/>
      <c r="T348" s="1033"/>
      <c r="U348" s="1033"/>
      <c r="V348" s="1033"/>
      <c r="W348" s="1033"/>
      <c r="X348" s="1033"/>
      <c r="Y348" s="1033"/>
      <c r="Z348" s="1033"/>
    </row>
    <row r="349" spans="1:26" ht="15.75" customHeight="1">
      <c r="A349" s="155"/>
      <c r="B349" s="260" t="s">
        <v>641</v>
      </c>
      <c r="C349" s="260" t="s">
        <v>229</v>
      </c>
      <c r="D349" s="259"/>
      <c r="E349" s="259"/>
      <c r="F349" s="259"/>
      <c r="G349" s="1077">
        <v>3000000</v>
      </c>
      <c r="H349" s="1033"/>
      <c r="I349" s="1033"/>
      <c r="J349" s="1033"/>
      <c r="K349" s="1033"/>
      <c r="L349" s="1033"/>
      <c r="M349" s="1033"/>
      <c r="N349" s="1033"/>
      <c r="O349" s="1033"/>
      <c r="P349" s="1033"/>
      <c r="Q349" s="1033"/>
      <c r="R349" s="1033"/>
      <c r="S349" s="1033"/>
      <c r="T349" s="1033"/>
      <c r="U349" s="1033"/>
      <c r="V349" s="1033"/>
      <c r="W349" s="1033"/>
      <c r="X349" s="1033"/>
      <c r="Y349" s="1033"/>
      <c r="Z349" s="1033"/>
    </row>
    <row r="350" spans="1:26" ht="15.75" customHeight="1">
      <c r="A350" s="155"/>
      <c r="B350" s="260" t="s">
        <v>642</v>
      </c>
      <c r="C350" s="260" t="s">
        <v>229</v>
      </c>
      <c r="D350" s="259"/>
      <c r="E350" s="259"/>
      <c r="F350" s="259"/>
      <c r="G350" s="1077">
        <v>1000000</v>
      </c>
      <c r="H350" s="1033"/>
      <c r="I350" s="1033"/>
      <c r="J350" s="1033"/>
      <c r="K350" s="1033"/>
      <c r="L350" s="1033"/>
      <c r="M350" s="1033"/>
      <c r="N350" s="1033"/>
      <c r="O350" s="1033"/>
      <c r="P350" s="1033"/>
      <c r="Q350" s="1033"/>
      <c r="R350" s="1033"/>
      <c r="S350" s="1033"/>
      <c r="T350" s="1033"/>
      <c r="U350" s="1033"/>
      <c r="V350" s="1033"/>
      <c r="W350" s="1033"/>
      <c r="X350" s="1033"/>
      <c r="Y350" s="1033"/>
      <c r="Z350" s="1033"/>
    </row>
    <row r="351" spans="1:26" ht="15.75" customHeight="1">
      <c r="A351" s="155"/>
      <c r="B351" s="260" t="s">
        <v>643</v>
      </c>
      <c r="C351" s="260" t="s">
        <v>644</v>
      </c>
      <c r="D351" s="259"/>
      <c r="E351" s="259"/>
      <c r="F351" s="259"/>
      <c r="G351" s="1077">
        <v>4000000</v>
      </c>
      <c r="H351" s="1033"/>
      <c r="I351" s="1033"/>
      <c r="J351" s="1033"/>
      <c r="K351" s="1033"/>
      <c r="L351" s="1033"/>
      <c r="M351" s="1033"/>
      <c r="N351" s="1033"/>
      <c r="O351" s="1033"/>
      <c r="P351" s="1033"/>
      <c r="Q351" s="1033"/>
      <c r="R351" s="1033"/>
      <c r="S351" s="1033"/>
      <c r="T351" s="1033"/>
      <c r="U351" s="1033"/>
      <c r="V351" s="1033"/>
      <c r="W351" s="1033"/>
      <c r="X351" s="1033"/>
      <c r="Y351" s="1033"/>
      <c r="Z351" s="1033"/>
    </row>
    <row r="352" spans="1:26" ht="15.75" customHeight="1">
      <c r="A352" s="155"/>
      <c r="B352" s="260" t="s">
        <v>645</v>
      </c>
      <c r="C352" s="260" t="s">
        <v>644</v>
      </c>
      <c r="D352" s="259"/>
      <c r="E352" s="259"/>
      <c r="F352" s="259"/>
      <c r="G352" s="1077">
        <v>1000000</v>
      </c>
      <c r="H352" s="1033"/>
      <c r="I352" s="1033"/>
      <c r="J352" s="1033"/>
      <c r="K352" s="1033"/>
      <c r="L352" s="1033"/>
      <c r="M352" s="1033"/>
      <c r="N352" s="1033"/>
      <c r="O352" s="1033"/>
      <c r="P352" s="1033"/>
      <c r="Q352" s="1033"/>
      <c r="R352" s="1033"/>
      <c r="S352" s="1033"/>
      <c r="T352" s="1033"/>
      <c r="U352" s="1033"/>
      <c r="V352" s="1033"/>
      <c r="W352" s="1033"/>
      <c r="X352" s="1033"/>
      <c r="Y352" s="1033"/>
      <c r="Z352" s="1033"/>
    </row>
    <row r="353" spans="1:26" ht="15.75" customHeight="1">
      <c r="A353" s="155"/>
      <c r="B353" s="260" t="s">
        <v>646</v>
      </c>
      <c r="C353" s="260" t="s">
        <v>644</v>
      </c>
      <c r="D353" s="259"/>
      <c r="E353" s="259"/>
      <c r="F353" s="259"/>
      <c r="G353" s="1077">
        <v>1000000</v>
      </c>
      <c r="H353" s="1033"/>
      <c r="I353" s="1033"/>
      <c r="J353" s="1033"/>
      <c r="K353" s="1033"/>
      <c r="L353" s="1033"/>
      <c r="M353" s="1033"/>
      <c r="N353" s="1033"/>
      <c r="O353" s="1033"/>
      <c r="P353" s="1033"/>
      <c r="Q353" s="1033"/>
      <c r="R353" s="1033"/>
      <c r="S353" s="1033"/>
      <c r="T353" s="1033"/>
      <c r="U353" s="1033"/>
      <c r="V353" s="1033"/>
      <c r="W353" s="1033"/>
      <c r="X353" s="1033"/>
      <c r="Y353" s="1033"/>
      <c r="Z353" s="1033"/>
    </row>
    <row r="354" spans="1:26" ht="15.75" customHeight="1">
      <c r="A354" s="155"/>
      <c r="B354" s="260" t="s">
        <v>647</v>
      </c>
      <c r="C354" s="260" t="s">
        <v>521</v>
      </c>
      <c r="D354" s="259"/>
      <c r="E354" s="259"/>
      <c r="F354" s="259"/>
      <c r="G354" s="1077">
        <v>1750000</v>
      </c>
      <c r="H354" s="1033"/>
      <c r="I354" s="1033"/>
      <c r="J354" s="1033"/>
      <c r="K354" s="1033"/>
      <c r="L354" s="1033"/>
      <c r="M354" s="1033"/>
      <c r="N354" s="1033"/>
      <c r="O354" s="1033"/>
      <c r="P354" s="1033"/>
      <c r="Q354" s="1033"/>
      <c r="R354" s="1033"/>
      <c r="S354" s="1033"/>
      <c r="T354" s="1033"/>
      <c r="U354" s="1033"/>
      <c r="V354" s="1033"/>
      <c r="W354" s="1033"/>
      <c r="X354" s="1033"/>
      <c r="Y354" s="1033"/>
      <c r="Z354" s="1033"/>
    </row>
    <row r="355" spans="1:26" ht="15.75" customHeight="1">
      <c r="A355" s="155"/>
      <c r="B355" s="260" t="s">
        <v>648</v>
      </c>
      <c r="C355" s="260" t="s">
        <v>471</v>
      </c>
      <c r="D355" s="259"/>
      <c r="E355" s="259"/>
      <c r="F355" s="259"/>
      <c r="G355" s="1077">
        <v>3500000</v>
      </c>
      <c r="H355" s="1033"/>
      <c r="I355" s="1033"/>
      <c r="J355" s="1033"/>
      <c r="K355" s="1033"/>
      <c r="L355" s="1033"/>
      <c r="M355" s="1033"/>
      <c r="N355" s="1033"/>
      <c r="O355" s="1033"/>
      <c r="P355" s="1033"/>
      <c r="Q355" s="1033"/>
      <c r="R355" s="1033"/>
      <c r="S355" s="1033"/>
      <c r="T355" s="1033"/>
      <c r="U355" s="1033"/>
      <c r="V355" s="1033"/>
      <c r="W355" s="1033"/>
      <c r="X355" s="1033"/>
      <c r="Y355" s="1033"/>
      <c r="Z355" s="1033"/>
    </row>
    <row r="356" spans="1:26" ht="15.75" customHeight="1">
      <c r="A356" s="155"/>
      <c r="B356" s="260" t="s">
        <v>649</v>
      </c>
      <c r="C356" s="260" t="s">
        <v>245</v>
      </c>
      <c r="D356" s="259"/>
      <c r="E356" s="259"/>
      <c r="F356" s="259"/>
      <c r="G356" s="1077">
        <v>2500000</v>
      </c>
      <c r="H356" s="1033"/>
      <c r="I356" s="1033"/>
      <c r="J356" s="1033"/>
      <c r="K356" s="1033"/>
      <c r="L356" s="1033"/>
      <c r="M356" s="1033"/>
      <c r="N356" s="1033"/>
      <c r="O356" s="1033"/>
      <c r="P356" s="1033"/>
      <c r="Q356" s="1033"/>
      <c r="R356" s="1033"/>
      <c r="S356" s="1033"/>
      <c r="T356" s="1033"/>
      <c r="U356" s="1033"/>
      <c r="V356" s="1033"/>
      <c r="W356" s="1033"/>
      <c r="X356" s="1033"/>
      <c r="Y356" s="1033"/>
      <c r="Z356" s="1033"/>
    </row>
    <row r="357" spans="1:26" ht="15.75" customHeight="1">
      <c r="A357" s="155"/>
      <c r="B357" s="260" t="s">
        <v>650</v>
      </c>
      <c r="C357" s="260" t="s">
        <v>245</v>
      </c>
      <c r="D357" s="259"/>
      <c r="E357" s="259"/>
      <c r="F357" s="259"/>
      <c r="G357" s="1077">
        <v>3200000</v>
      </c>
      <c r="H357" s="1033"/>
      <c r="I357" s="1033"/>
      <c r="J357" s="1033"/>
      <c r="K357" s="1033"/>
      <c r="L357" s="1033"/>
      <c r="M357" s="1033"/>
      <c r="N357" s="1033"/>
      <c r="O357" s="1033"/>
      <c r="P357" s="1033"/>
      <c r="Q357" s="1033"/>
      <c r="R357" s="1033"/>
      <c r="S357" s="1033"/>
      <c r="T357" s="1033"/>
      <c r="U357" s="1033"/>
      <c r="V357" s="1033"/>
      <c r="W357" s="1033"/>
      <c r="X357" s="1033"/>
      <c r="Y357" s="1033"/>
      <c r="Z357" s="1033"/>
    </row>
    <row r="358" spans="1:26" ht="15.75" customHeight="1">
      <c r="A358" s="155"/>
      <c r="B358" s="260" t="s">
        <v>651</v>
      </c>
      <c r="C358" s="260" t="s">
        <v>245</v>
      </c>
      <c r="D358" s="259"/>
      <c r="E358" s="259"/>
      <c r="F358" s="259"/>
      <c r="G358" s="1077">
        <v>3000000</v>
      </c>
      <c r="H358" s="1033"/>
      <c r="I358" s="1033"/>
      <c r="J358" s="1033"/>
      <c r="K358" s="1033"/>
      <c r="L358" s="1033"/>
      <c r="M358" s="1033"/>
      <c r="N358" s="1033"/>
      <c r="O358" s="1033"/>
      <c r="P358" s="1033"/>
      <c r="Q358" s="1033"/>
      <c r="R358" s="1033"/>
      <c r="S358" s="1033"/>
      <c r="T358" s="1033"/>
      <c r="U358" s="1033"/>
      <c r="V358" s="1033"/>
      <c r="W358" s="1033"/>
      <c r="X358" s="1033"/>
      <c r="Y358" s="1033"/>
      <c r="Z358" s="1033"/>
    </row>
    <row r="359" spans="1:26" ht="15.75" customHeight="1">
      <c r="A359" s="155"/>
      <c r="B359" s="260" t="s">
        <v>652</v>
      </c>
      <c r="C359" s="260" t="s">
        <v>217</v>
      </c>
      <c r="D359" s="259"/>
      <c r="E359" s="259"/>
      <c r="F359" s="259"/>
      <c r="G359" s="1077">
        <v>4000000</v>
      </c>
      <c r="H359" s="1033"/>
      <c r="I359" s="1033"/>
      <c r="J359" s="1033"/>
      <c r="K359" s="1033"/>
      <c r="L359" s="1033"/>
      <c r="M359" s="1033"/>
      <c r="N359" s="1033"/>
      <c r="O359" s="1033"/>
      <c r="P359" s="1033"/>
      <c r="Q359" s="1033"/>
      <c r="R359" s="1033"/>
      <c r="S359" s="1033"/>
      <c r="T359" s="1033"/>
      <c r="U359" s="1033"/>
      <c r="V359" s="1033"/>
      <c r="W359" s="1033"/>
      <c r="X359" s="1033"/>
      <c r="Y359" s="1033"/>
      <c r="Z359" s="1033"/>
    </row>
    <row r="360" spans="1:26" ht="15.75" customHeight="1">
      <c r="A360" s="155"/>
      <c r="B360" s="260" t="s">
        <v>653</v>
      </c>
      <c r="C360" s="260" t="s">
        <v>217</v>
      </c>
      <c r="D360" s="259"/>
      <c r="E360" s="259"/>
      <c r="F360" s="259"/>
      <c r="G360" s="1077">
        <v>300000</v>
      </c>
      <c r="H360" s="1033"/>
      <c r="I360" s="1033"/>
      <c r="J360" s="1033"/>
      <c r="K360" s="1033"/>
      <c r="L360" s="1033"/>
      <c r="M360" s="1033"/>
      <c r="N360" s="1033"/>
      <c r="O360" s="1033"/>
      <c r="P360" s="1033"/>
      <c r="Q360" s="1033"/>
      <c r="R360" s="1033"/>
      <c r="S360" s="1033"/>
      <c r="T360" s="1033"/>
      <c r="U360" s="1033"/>
      <c r="V360" s="1033"/>
      <c r="W360" s="1033"/>
      <c r="X360" s="1033"/>
      <c r="Y360" s="1033"/>
      <c r="Z360" s="1033"/>
    </row>
    <row r="361" spans="1:26" ht="15.75" customHeight="1">
      <c r="A361" s="155"/>
      <c r="B361" s="260" t="s">
        <v>654</v>
      </c>
      <c r="C361" s="260" t="s">
        <v>217</v>
      </c>
      <c r="D361" s="259"/>
      <c r="E361" s="259"/>
      <c r="F361" s="259"/>
      <c r="G361" s="1077">
        <v>1700000</v>
      </c>
      <c r="H361" s="1033"/>
      <c r="I361" s="1033"/>
      <c r="J361" s="1033"/>
      <c r="K361" s="1033"/>
      <c r="L361" s="1033"/>
      <c r="M361" s="1033"/>
      <c r="N361" s="1033"/>
      <c r="O361" s="1033"/>
      <c r="P361" s="1033"/>
      <c r="Q361" s="1033"/>
      <c r="R361" s="1033"/>
      <c r="S361" s="1033"/>
      <c r="T361" s="1033"/>
      <c r="U361" s="1033"/>
      <c r="V361" s="1033"/>
      <c r="W361" s="1033"/>
      <c r="X361" s="1033"/>
      <c r="Y361" s="1033"/>
      <c r="Z361" s="1033"/>
    </row>
    <row r="362" spans="1:26" ht="15.75" customHeight="1">
      <c r="A362" s="155"/>
      <c r="B362" s="260" t="s">
        <v>655</v>
      </c>
      <c r="C362" s="260" t="s">
        <v>656</v>
      </c>
      <c r="D362" s="259"/>
      <c r="E362" s="259"/>
      <c r="F362" s="259"/>
      <c r="G362" s="1077">
        <v>1500000</v>
      </c>
      <c r="H362" s="1033"/>
      <c r="I362" s="1033"/>
      <c r="J362" s="1033"/>
      <c r="K362" s="1033"/>
      <c r="L362" s="1033"/>
      <c r="M362" s="1033"/>
      <c r="N362" s="1033"/>
      <c r="O362" s="1033"/>
      <c r="P362" s="1033"/>
      <c r="Q362" s="1033"/>
      <c r="R362" s="1033"/>
      <c r="S362" s="1033"/>
      <c r="T362" s="1033"/>
      <c r="U362" s="1033"/>
      <c r="V362" s="1033"/>
      <c r="W362" s="1033"/>
      <c r="X362" s="1033"/>
      <c r="Y362" s="1033"/>
      <c r="Z362" s="1033"/>
    </row>
    <row r="363" spans="1:26" ht="15.75" customHeight="1">
      <c r="A363" s="155"/>
      <c r="B363" s="260" t="s">
        <v>657</v>
      </c>
      <c r="C363" s="260" t="s">
        <v>656</v>
      </c>
      <c r="D363" s="259"/>
      <c r="E363" s="259"/>
      <c r="F363" s="259"/>
      <c r="G363" s="1077">
        <v>1500000</v>
      </c>
      <c r="H363" s="1033"/>
      <c r="I363" s="1033"/>
      <c r="J363" s="1033"/>
      <c r="K363" s="1033"/>
      <c r="L363" s="1033"/>
      <c r="M363" s="1033"/>
      <c r="N363" s="1033"/>
      <c r="O363" s="1033"/>
      <c r="P363" s="1033"/>
      <c r="Q363" s="1033"/>
      <c r="R363" s="1033"/>
      <c r="S363" s="1033"/>
      <c r="T363" s="1033"/>
      <c r="U363" s="1033"/>
      <c r="V363" s="1033"/>
      <c r="W363" s="1033"/>
      <c r="X363" s="1033"/>
      <c r="Y363" s="1033"/>
      <c r="Z363" s="1033"/>
    </row>
    <row r="364" spans="1:26" ht="15.75" customHeight="1">
      <c r="A364" s="155"/>
      <c r="B364" s="260" t="s">
        <v>484</v>
      </c>
      <c r="C364" s="260" t="s">
        <v>230</v>
      </c>
      <c r="D364" s="259"/>
      <c r="E364" s="259"/>
      <c r="F364" s="259"/>
      <c r="G364" s="1077">
        <v>3000000</v>
      </c>
      <c r="H364" s="1033"/>
      <c r="I364" s="1033"/>
      <c r="J364" s="1033"/>
      <c r="K364" s="1033"/>
      <c r="L364" s="1033"/>
      <c r="M364" s="1033"/>
      <c r="N364" s="1033"/>
      <c r="O364" s="1033"/>
      <c r="P364" s="1033"/>
      <c r="Q364" s="1033"/>
      <c r="R364" s="1033"/>
      <c r="S364" s="1033"/>
      <c r="T364" s="1033"/>
      <c r="U364" s="1033"/>
      <c r="V364" s="1033"/>
      <c r="W364" s="1033"/>
      <c r="X364" s="1033"/>
      <c r="Y364" s="1033"/>
      <c r="Z364" s="1033"/>
    </row>
    <row r="365" spans="1:26" ht="15.75" customHeight="1">
      <c r="A365" s="155"/>
      <c r="B365" s="260" t="s">
        <v>658</v>
      </c>
      <c r="C365" s="260" t="s">
        <v>230</v>
      </c>
      <c r="D365" s="259"/>
      <c r="E365" s="259"/>
      <c r="F365" s="259"/>
      <c r="G365" s="1077">
        <v>1500000</v>
      </c>
      <c r="H365" s="1033"/>
      <c r="I365" s="1033"/>
      <c r="J365" s="1033"/>
      <c r="K365" s="1033"/>
      <c r="L365" s="1033"/>
      <c r="M365" s="1033"/>
      <c r="N365" s="1033"/>
      <c r="O365" s="1033"/>
      <c r="P365" s="1033"/>
      <c r="Q365" s="1033"/>
      <c r="R365" s="1033"/>
      <c r="S365" s="1033"/>
      <c r="T365" s="1033"/>
      <c r="U365" s="1033"/>
      <c r="V365" s="1033"/>
      <c r="W365" s="1033"/>
      <c r="X365" s="1033"/>
      <c r="Y365" s="1033"/>
      <c r="Z365" s="1033"/>
    </row>
    <row r="366" spans="1:26" ht="15.75" customHeight="1">
      <c r="A366" s="155"/>
      <c r="B366" s="260" t="s">
        <v>659</v>
      </c>
      <c r="C366" s="260" t="s">
        <v>230</v>
      </c>
      <c r="D366" s="259"/>
      <c r="E366" s="259"/>
      <c r="F366" s="259"/>
      <c r="G366" s="1077">
        <v>1000000</v>
      </c>
      <c r="H366" s="1033"/>
      <c r="I366" s="1033"/>
      <c r="J366" s="1033"/>
      <c r="K366" s="1033"/>
      <c r="L366" s="1033"/>
      <c r="M366" s="1033"/>
      <c r="N366" s="1033"/>
      <c r="O366" s="1033"/>
      <c r="P366" s="1033"/>
      <c r="Q366" s="1033"/>
      <c r="R366" s="1033"/>
      <c r="S366" s="1033"/>
      <c r="T366" s="1033"/>
      <c r="U366" s="1033"/>
      <c r="V366" s="1033"/>
      <c r="W366" s="1033"/>
      <c r="X366" s="1033"/>
      <c r="Y366" s="1033"/>
      <c r="Z366" s="1033"/>
    </row>
    <row r="367" spans="1:26" ht="15.75" customHeight="1">
      <c r="A367" s="155"/>
      <c r="B367" s="260" t="s">
        <v>660</v>
      </c>
      <c r="C367" s="260" t="s">
        <v>661</v>
      </c>
      <c r="D367" s="259"/>
      <c r="E367" s="259"/>
      <c r="F367" s="259"/>
      <c r="G367" s="1077">
        <v>2000000</v>
      </c>
      <c r="H367" s="1033"/>
      <c r="I367" s="1033"/>
      <c r="J367" s="1033"/>
      <c r="K367" s="1033"/>
      <c r="L367" s="1033"/>
      <c r="M367" s="1033"/>
      <c r="N367" s="1033"/>
      <c r="O367" s="1033"/>
      <c r="P367" s="1033"/>
      <c r="Q367" s="1033"/>
      <c r="R367" s="1033"/>
      <c r="S367" s="1033"/>
      <c r="T367" s="1033"/>
      <c r="U367" s="1033"/>
      <c r="V367" s="1033"/>
      <c r="W367" s="1033"/>
      <c r="X367" s="1033"/>
      <c r="Y367" s="1033"/>
      <c r="Z367" s="1033"/>
    </row>
    <row r="368" spans="1:26" ht="15.75" customHeight="1">
      <c r="A368" s="155"/>
      <c r="B368" s="260" t="s">
        <v>662</v>
      </c>
      <c r="C368" s="260" t="s">
        <v>661</v>
      </c>
      <c r="D368" s="259"/>
      <c r="E368" s="259"/>
      <c r="F368" s="259"/>
      <c r="G368" s="1077">
        <v>1500000</v>
      </c>
      <c r="H368" s="1033"/>
      <c r="I368" s="1033"/>
      <c r="J368" s="1033"/>
      <c r="K368" s="1033"/>
      <c r="L368" s="1033"/>
      <c r="M368" s="1033"/>
      <c r="N368" s="1033"/>
      <c r="O368" s="1033"/>
      <c r="P368" s="1033"/>
      <c r="Q368" s="1033"/>
      <c r="R368" s="1033"/>
      <c r="S368" s="1033"/>
      <c r="T368" s="1033"/>
      <c r="U368" s="1033"/>
      <c r="V368" s="1033"/>
      <c r="W368" s="1033"/>
      <c r="X368" s="1033"/>
      <c r="Y368" s="1033"/>
      <c r="Z368" s="1033"/>
    </row>
    <row r="369" spans="1:26" ht="15.75" customHeight="1">
      <c r="A369" s="155"/>
      <c r="B369" s="260" t="s">
        <v>663</v>
      </c>
      <c r="C369" s="260" t="s">
        <v>661</v>
      </c>
      <c r="D369" s="259"/>
      <c r="E369" s="259"/>
      <c r="F369" s="259"/>
      <c r="G369" s="1077">
        <v>2000000</v>
      </c>
      <c r="H369" s="1033"/>
      <c r="I369" s="1033"/>
      <c r="J369" s="1033"/>
      <c r="K369" s="1033"/>
      <c r="L369" s="1033"/>
      <c r="M369" s="1033"/>
      <c r="N369" s="1033"/>
      <c r="O369" s="1033"/>
      <c r="P369" s="1033"/>
      <c r="Q369" s="1033"/>
      <c r="R369" s="1033"/>
      <c r="S369" s="1033"/>
      <c r="T369" s="1033"/>
      <c r="U369" s="1033"/>
      <c r="V369" s="1033"/>
      <c r="W369" s="1033"/>
      <c r="X369" s="1033"/>
      <c r="Y369" s="1033"/>
      <c r="Z369" s="1033"/>
    </row>
    <row r="370" spans="1:26" ht="15.75" customHeight="1">
      <c r="A370" s="155"/>
      <c r="B370" s="260" t="s">
        <v>664</v>
      </c>
      <c r="C370" s="260" t="s">
        <v>665</v>
      </c>
      <c r="D370" s="259"/>
      <c r="E370" s="259"/>
      <c r="F370" s="259"/>
      <c r="G370" s="1077">
        <v>3000000</v>
      </c>
      <c r="H370" s="1033"/>
      <c r="I370" s="1033"/>
      <c r="J370" s="1033"/>
      <c r="K370" s="1033"/>
      <c r="L370" s="1033"/>
      <c r="M370" s="1033"/>
      <c r="N370" s="1033"/>
      <c r="O370" s="1033"/>
      <c r="P370" s="1033"/>
      <c r="Q370" s="1033"/>
      <c r="R370" s="1033"/>
      <c r="S370" s="1033"/>
      <c r="T370" s="1033"/>
      <c r="U370" s="1033"/>
      <c r="V370" s="1033"/>
      <c r="W370" s="1033"/>
      <c r="X370" s="1033"/>
      <c r="Y370" s="1033"/>
      <c r="Z370" s="1033"/>
    </row>
    <row r="371" spans="1:26" ht="15.75" customHeight="1">
      <c r="A371" s="155"/>
      <c r="B371" s="260" t="s">
        <v>666</v>
      </c>
      <c r="C371" s="260" t="s">
        <v>665</v>
      </c>
      <c r="D371" s="259"/>
      <c r="E371" s="259"/>
      <c r="F371" s="259"/>
      <c r="G371" s="1077">
        <v>3000000</v>
      </c>
      <c r="H371" s="1033"/>
      <c r="I371" s="1033"/>
      <c r="J371" s="1033"/>
      <c r="K371" s="1033"/>
      <c r="L371" s="1033"/>
      <c r="M371" s="1033"/>
      <c r="N371" s="1033"/>
      <c r="O371" s="1033"/>
      <c r="P371" s="1033"/>
      <c r="Q371" s="1033"/>
      <c r="R371" s="1033"/>
      <c r="S371" s="1033"/>
      <c r="T371" s="1033"/>
      <c r="U371" s="1033"/>
      <c r="V371" s="1033"/>
      <c r="W371" s="1033"/>
      <c r="X371" s="1033"/>
      <c r="Y371" s="1033"/>
      <c r="Z371" s="1033"/>
    </row>
    <row r="372" spans="1:26" ht="15.75" customHeight="1">
      <c r="A372" s="155"/>
      <c r="B372" s="260" t="s">
        <v>667</v>
      </c>
      <c r="C372" s="260" t="s">
        <v>665</v>
      </c>
      <c r="D372" s="259"/>
      <c r="E372" s="259"/>
      <c r="F372" s="259"/>
      <c r="G372" s="1077">
        <v>1500000</v>
      </c>
      <c r="H372" s="1033"/>
      <c r="I372" s="1033"/>
      <c r="J372" s="1033"/>
      <c r="K372" s="1033"/>
      <c r="L372" s="1033"/>
      <c r="M372" s="1033"/>
      <c r="N372" s="1033"/>
      <c r="O372" s="1033"/>
      <c r="P372" s="1033"/>
      <c r="Q372" s="1033"/>
      <c r="R372" s="1033"/>
      <c r="S372" s="1033"/>
      <c r="T372" s="1033"/>
      <c r="U372" s="1033"/>
      <c r="V372" s="1033"/>
      <c r="W372" s="1033"/>
      <c r="X372" s="1033"/>
      <c r="Y372" s="1033"/>
      <c r="Z372" s="1033"/>
    </row>
    <row r="373" spans="1:26" ht="15.75" customHeight="1">
      <c r="A373" s="155"/>
      <c r="B373" s="260" t="s">
        <v>668</v>
      </c>
      <c r="C373" s="260" t="s">
        <v>669</v>
      </c>
      <c r="D373" s="259"/>
      <c r="E373" s="259"/>
      <c r="F373" s="259"/>
      <c r="G373" s="1077">
        <v>1000000</v>
      </c>
      <c r="H373" s="1033"/>
      <c r="I373" s="1033"/>
      <c r="J373" s="1033"/>
      <c r="K373" s="1033"/>
      <c r="L373" s="1033"/>
      <c r="M373" s="1033"/>
      <c r="N373" s="1033"/>
      <c r="O373" s="1033"/>
      <c r="P373" s="1033"/>
      <c r="Q373" s="1033"/>
      <c r="R373" s="1033"/>
      <c r="S373" s="1033"/>
      <c r="T373" s="1033"/>
      <c r="U373" s="1033"/>
      <c r="V373" s="1033"/>
      <c r="W373" s="1033"/>
      <c r="X373" s="1033"/>
      <c r="Y373" s="1033"/>
      <c r="Z373" s="1033"/>
    </row>
    <row r="374" spans="1:26" ht="15.75" customHeight="1">
      <c r="A374" s="155"/>
      <c r="B374" s="261" t="s">
        <v>670</v>
      </c>
      <c r="C374" s="260" t="s">
        <v>671</v>
      </c>
      <c r="D374" s="259"/>
      <c r="E374" s="259"/>
      <c r="F374" s="259"/>
      <c r="G374" s="1077">
        <v>2610000</v>
      </c>
      <c r="H374" s="1033"/>
      <c r="I374" s="1033"/>
      <c r="J374" s="1033"/>
      <c r="K374" s="1033"/>
      <c r="L374" s="1033"/>
      <c r="M374" s="1033"/>
      <c r="N374" s="1033"/>
      <c r="O374" s="1033"/>
      <c r="P374" s="1033"/>
      <c r="Q374" s="1033"/>
      <c r="R374" s="1033"/>
      <c r="S374" s="1033"/>
      <c r="T374" s="1033"/>
      <c r="U374" s="1033"/>
      <c r="V374" s="1033"/>
      <c r="W374" s="1033"/>
      <c r="X374" s="1033"/>
      <c r="Y374" s="1033"/>
      <c r="Z374" s="1033"/>
    </row>
    <row r="375" spans="1:26" ht="15.75" customHeight="1">
      <c r="A375" s="155"/>
      <c r="B375" s="260" t="s">
        <v>672</v>
      </c>
      <c r="C375" s="260" t="s">
        <v>671</v>
      </c>
      <c r="D375" s="259"/>
      <c r="E375" s="259"/>
      <c r="F375" s="259"/>
      <c r="G375" s="1077">
        <v>1000000</v>
      </c>
      <c r="H375" s="1033"/>
      <c r="I375" s="1033"/>
      <c r="J375" s="1033"/>
      <c r="K375" s="1033"/>
      <c r="L375" s="1033"/>
      <c r="M375" s="1033"/>
      <c r="N375" s="1033"/>
      <c r="O375" s="1033"/>
      <c r="P375" s="1033"/>
      <c r="Q375" s="1033"/>
      <c r="R375" s="1033"/>
      <c r="S375" s="1033"/>
      <c r="T375" s="1033"/>
      <c r="U375" s="1033"/>
      <c r="V375" s="1033"/>
      <c r="W375" s="1033"/>
      <c r="X375" s="1033"/>
      <c r="Y375" s="1033"/>
      <c r="Z375" s="1033"/>
    </row>
    <row r="376" spans="1:26" ht="15.75" customHeight="1">
      <c r="A376" s="155"/>
      <c r="B376" s="260" t="s">
        <v>673</v>
      </c>
      <c r="C376" s="260" t="s">
        <v>671</v>
      </c>
      <c r="D376" s="259"/>
      <c r="E376" s="259"/>
      <c r="F376" s="259"/>
      <c r="G376" s="1077">
        <v>390000</v>
      </c>
      <c r="H376" s="1033"/>
      <c r="I376" s="1033"/>
      <c r="J376" s="1033"/>
      <c r="K376" s="1033"/>
      <c r="L376" s="1033"/>
      <c r="M376" s="1033"/>
      <c r="N376" s="1033"/>
      <c r="O376" s="1033"/>
      <c r="P376" s="1033"/>
      <c r="Q376" s="1033"/>
      <c r="R376" s="1033"/>
      <c r="S376" s="1033"/>
      <c r="T376" s="1033"/>
      <c r="U376" s="1033"/>
      <c r="V376" s="1033"/>
      <c r="W376" s="1033"/>
      <c r="X376" s="1033"/>
      <c r="Y376" s="1033"/>
      <c r="Z376" s="1033"/>
    </row>
    <row r="377" spans="1:26" ht="15.75" customHeight="1">
      <c r="A377" s="155"/>
      <c r="B377" s="260" t="s">
        <v>674</v>
      </c>
      <c r="C377" s="260" t="s">
        <v>675</v>
      </c>
      <c r="D377" s="259"/>
      <c r="E377" s="259"/>
      <c r="F377" s="259"/>
      <c r="G377" s="1077">
        <v>3500000</v>
      </c>
      <c r="H377" s="1033"/>
      <c r="I377" s="1033"/>
      <c r="J377" s="1033"/>
      <c r="K377" s="1033"/>
      <c r="L377" s="1033"/>
      <c r="M377" s="1033"/>
      <c r="N377" s="1033"/>
      <c r="O377" s="1033"/>
      <c r="P377" s="1033"/>
      <c r="Q377" s="1033"/>
      <c r="R377" s="1033"/>
      <c r="S377" s="1033"/>
      <c r="T377" s="1033"/>
      <c r="U377" s="1033"/>
      <c r="V377" s="1033"/>
      <c r="W377" s="1033"/>
      <c r="X377" s="1033"/>
      <c r="Y377" s="1033"/>
      <c r="Z377" s="1033"/>
    </row>
    <row r="378" spans="1:26" ht="15.75" customHeight="1">
      <c r="A378" s="155"/>
      <c r="B378" s="260" t="s">
        <v>676</v>
      </c>
      <c r="C378" s="260" t="s">
        <v>675</v>
      </c>
      <c r="D378" s="259"/>
      <c r="E378" s="259"/>
      <c r="F378" s="259"/>
      <c r="G378" s="1077">
        <v>3500000</v>
      </c>
      <c r="H378" s="1033"/>
      <c r="I378" s="1033"/>
      <c r="J378" s="1033"/>
      <c r="K378" s="1033"/>
      <c r="L378" s="1033"/>
      <c r="M378" s="1033"/>
      <c r="N378" s="1033"/>
      <c r="O378" s="1033"/>
      <c r="P378" s="1033"/>
      <c r="Q378" s="1033"/>
      <c r="R378" s="1033"/>
      <c r="S378" s="1033"/>
      <c r="T378" s="1033"/>
      <c r="U378" s="1033"/>
      <c r="V378" s="1033"/>
      <c r="W378" s="1033"/>
      <c r="X378" s="1033"/>
      <c r="Y378" s="1033"/>
      <c r="Z378" s="1033"/>
    </row>
    <row r="379" spans="1:26" ht="15.75" customHeight="1">
      <c r="A379" s="155"/>
      <c r="B379" s="260" t="s">
        <v>677</v>
      </c>
      <c r="C379" s="260" t="s">
        <v>678</v>
      </c>
      <c r="D379" s="259"/>
      <c r="E379" s="259"/>
      <c r="F379" s="259"/>
      <c r="G379" s="1077">
        <v>4000000</v>
      </c>
      <c r="H379" s="1033"/>
      <c r="I379" s="1033"/>
      <c r="J379" s="1033"/>
      <c r="K379" s="1033"/>
      <c r="L379" s="1033"/>
      <c r="M379" s="1033"/>
      <c r="N379" s="1033"/>
      <c r="O379" s="1033"/>
      <c r="P379" s="1033"/>
      <c r="Q379" s="1033"/>
      <c r="R379" s="1033"/>
      <c r="S379" s="1033"/>
      <c r="T379" s="1033"/>
      <c r="U379" s="1033"/>
      <c r="V379" s="1033"/>
      <c r="W379" s="1033"/>
      <c r="X379" s="1033"/>
      <c r="Y379" s="1033"/>
      <c r="Z379" s="1033"/>
    </row>
    <row r="380" spans="1:26" ht="15.75" customHeight="1">
      <c r="A380" s="155"/>
      <c r="B380" s="260" t="s">
        <v>679</v>
      </c>
      <c r="C380" s="260" t="s">
        <v>678</v>
      </c>
      <c r="D380" s="259"/>
      <c r="E380" s="259"/>
      <c r="F380" s="259"/>
      <c r="G380" s="1077">
        <v>4000000</v>
      </c>
      <c r="H380" s="1033"/>
      <c r="I380" s="1033"/>
      <c r="J380" s="1033"/>
      <c r="K380" s="1033"/>
      <c r="L380" s="1033"/>
      <c r="M380" s="1033"/>
      <c r="N380" s="1033"/>
      <c r="O380" s="1033"/>
      <c r="P380" s="1033"/>
      <c r="Q380" s="1033"/>
      <c r="R380" s="1033"/>
      <c r="S380" s="1033"/>
      <c r="T380" s="1033"/>
      <c r="U380" s="1033"/>
      <c r="V380" s="1033"/>
      <c r="W380" s="1033"/>
      <c r="X380" s="1033"/>
      <c r="Y380" s="1033"/>
      <c r="Z380" s="1033"/>
    </row>
    <row r="381" spans="1:26" ht="15.75" customHeight="1">
      <c r="A381" s="155"/>
      <c r="B381" s="260" t="s">
        <v>680</v>
      </c>
      <c r="C381" s="260" t="s">
        <v>242</v>
      </c>
      <c r="D381" s="259"/>
      <c r="E381" s="259"/>
      <c r="F381" s="259"/>
      <c r="G381" s="1077">
        <v>1000000</v>
      </c>
      <c r="H381" s="1033"/>
      <c r="I381" s="1033"/>
      <c r="J381" s="1033"/>
      <c r="K381" s="1033"/>
      <c r="L381" s="1033"/>
      <c r="M381" s="1033"/>
      <c r="N381" s="1033"/>
      <c r="O381" s="1033"/>
      <c r="P381" s="1033"/>
      <c r="Q381" s="1033"/>
      <c r="R381" s="1033"/>
      <c r="S381" s="1033"/>
      <c r="T381" s="1033"/>
      <c r="U381" s="1033"/>
      <c r="V381" s="1033"/>
      <c r="W381" s="1033"/>
      <c r="X381" s="1033"/>
      <c r="Y381" s="1033"/>
      <c r="Z381" s="1033"/>
    </row>
    <row r="382" spans="1:26" ht="15.75" customHeight="1">
      <c r="A382" s="155"/>
      <c r="B382" s="260" t="s">
        <v>681</v>
      </c>
      <c r="C382" s="260" t="s">
        <v>682</v>
      </c>
      <c r="D382" s="259"/>
      <c r="E382" s="259"/>
      <c r="F382" s="259"/>
      <c r="G382" s="1077">
        <v>4500000</v>
      </c>
      <c r="H382" s="1033"/>
      <c r="I382" s="1033"/>
      <c r="J382" s="1033"/>
      <c r="K382" s="1033"/>
      <c r="L382" s="1033"/>
      <c r="M382" s="1033"/>
      <c r="N382" s="1033"/>
      <c r="O382" s="1033"/>
      <c r="P382" s="1033"/>
      <c r="Q382" s="1033"/>
      <c r="R382" s="1033"/>
      <c r="S382" s="1033"/>
      <c r="T382" s="1033"/>
      <c r="U382" s="1033"/>
      <c r="V382" s="1033"/>
      <c r="W382" s="1033"/>
      <c r="X382" s="1033"/>
      <c r="Y382" s="1033"/>
      <c r="Z382" s="1033"/>
    </row>
    <row r="383" spans="1:26" ht="15.75" customHeight="1">
      <c r="A383" s="155"/>
      <c r="B383" s="260" t="s">
        <v>683</v>
      </c>
      <c r="C383" s="260" t="s">
        <v>682</v>
      </c>
      <c r="D383" s="259"/>
      <c r="E383" s="259"/>
      <c r="F383" s="259"/>
      <c r="G383" s="1077">
        <v>500000</v>
      </c>
      <c r="H383" s="1033"/>
      <c r="I383" s="1033"/>
      <c r="J383" s="1033"/>
      <c r="K383" s="1033"/>
      <c r="L383" s="1033"/>
      <c r="M383" s="1033"/>
      <c r="N383" s="1033"/>
      <c r="O383" s="1033"/>
      <c r="P383" s="1033"/>
      <c r="Q383" s="1033"/>
      <c r="R383" s="1033"/>
      <c r="S383" s="1033"/>
      <c r="T383" s="1033"/>
      <c r="U383" s="1033"/>
      <c r="V383" s="1033"/>
      <c r="W383" s="1033"/>
      <c r="X383" s="1033"/>
      <c r="Y383" s="1033"/>
      <c r="Z383" s="1033"/>
    </row>
    <row r="384" spans="1:26" ht="15.75" customHeight="1">
      <c r="A384" s="155"/>
      <c r="B384" s="260" t="s">
        <v>684</v>
      </c>
      <c r="C384" s="260" t="s">
        <v>243</v>
      </c>
      <c r="D384" s="259"/>
      <c r="E384" s="259"/>
      <c r="F384" s="259"/>
      <c r="G384" s="1077">
        <v>2800000</v>
      </c>
      <c r="H384" s="1033"/>
      <c r="I384" s="1033"/>
      <c r="J384" s="1033"/>
      <c r="K384" s="1033"/>
      <c r="L384" s="1033"/>
      <c r="M384" s="1033"/>
      <c r="N384" s="1033"/>
      <c r="O384" s="1033"/>
      <c r="P384" s="1033"/>
      <c r="Q384" s="1033"/>
      <c r="R384" s="1033"/>
      <c r="S384" s="1033"/>
      <c r="T384" s="1033"/>
      <c r="U384" s="1033"/>
      <c r="V384" s="1033"/>
      <c r="W384" s="1033"/>
      <c r="X384" s="1033"/>
      <c r="Y384" s="1033"/>
      <c r="Z384" s="1033"/>
    </row>
    <row r="385" spans="1:26" ht="15.75" customHeight="1">
      <c r="A385" s="155"/>
      <c r="B385" s="260" t="s">
        <v>685</v>
      </c>
      <c r="C385" s="260" t="s">
        <v>243</v>
      </c>
      <c r="D385" s="259"/>
      <c r="E385" s="259"/>
      <c r="F385" s="259"/>
      <c r="G385" s="1077">
        <v>1400000</v>
      </c>
      <c r="H385" s="1033"/>
      <c r="I385" s="1033"/>
      <c r="J385" s="1033"/>
      <c r="K385" s="1033"/>
      <c r="L385" s="1033"/>
      <c r="M385" s="1033"/>
      <c r="N385" s="1033"/>
      <c r="O385" s="1033"/>
      <c r="P385" s="1033"/>
      <c r="Q385" s="1033"/>
      <c r="R385" s="1033"/>
      <c r="S385" s="1033"/>
      <c r="T385" s="1033"/>
      <c r="U385" s="1033"/>
      <c r="V385" s="1033"/>
      <c r="W385" s="1033"/>
      <c r="X385" s="1033"/>
      <c r="Y385" s="1033"/>
      <c r="Z385" s="1033"/>
    </row>
    <row r="386" spans="1:26" ht="15.75" customHeight="1">
      <c r="A386" s="155"/>
      <c r="B386" s="260" t="s">
        <v>686</v>
      </c>
      <c r="C386" s="260" t="s">
        <v>243</v>
      </c>
      <c r="D386" s="259"/>
      <c r="E386" s="259"/>
      <c r="F386" s="259"/>
      <c r="G386" s="1077">
        <v>1400000</v>
      </c>
      <c r="H386" s="1033"/>
      <c r="I386" s="1033"/>
      <c r="J386" s="1033"/>
      <c r="K386" s="1033"/>
      <c r="L386" s="1033"/>
      <c r="M386" s="1033"/>
      <c r="N386" s="1033"/>
      <c r="O386" s="1033"/>
      <c r="P386" s="1033"/>
      <c r="Q386" s="1033"/>
      <c r="R386" s="1033"/>
      <c r="S386" s="1033"/>
      <c r="T386" s="1033"/>
      <c r="U386" s="1033"/>
      <c r="V386" s="1033"/>
      <c r="W386" s="1033"/>
      <c r="X386" s="1033"/>
      <c r="Y386" s="1033"/>
      <c r="Z386" s="1033"/>
    </row>
    <row r="387" spans="1:26" ht="15.75" customHeight="1">
      <c r="A387" s="155"/>
      <c r="B387" s="262" t="s">
        <v>687</v>
      </c>
      <c r="C387" s="263"/>
      <c r="D387" s="263"/>
      <c r="E387" s="263"/>
      <c r="F387" s="263"/>
      <c r="G387" s="1085">
        <f>SUM(G321:G386)</f>
        <v>158050000</v>
      </c>
      <c r="H387" s="1033"/>
      <c r="I387" s="1033"/>
      <c r="J387" s="1033"/>
      <c r="K387" s="1033"/>
      <c r="L387" s="1033"/>
      <c r="M387" s="1033"/>
      <c r="N387" s="1033"/>
      <c r="O387" s="1033"/>
      <c r="P387" s="1033"/>
      <c r="Q387" s="1033"/>
      <c r="R387" s="1033"/>
      <c r="S387" s="1033"/>
      <c r="T387" s="1033"/>
      <c r="U387" s="1033"/>
      <c r="V387" s="1033"/>
      <c r="W387" s="1033"/>
      <c r="X387" s="1033"/>
      <c r="Y387" s="1033"/>
      <c r="Z387" s="1033"/>
    </row>
    <row r="388" spans="1:26" ht="30.75" customHeight="1">
      <c r="A388" s="141"/>
      <c r="B388" s="16" t="s">
        <v>688</v>
      </c>
      <c r="C388" s="143"/>
      <c r="D388" s="144">
        <f>SUM(D292,D247,D205,D195,D176,D319)</f>
        <v>237442137</v>
      </c>
      <c r="E388" s="144" t="e">
        <f>SUM(E292,E247,E205,E195,E176,E319)</f>
        <v>#REF!</v>
      </c>
      <c r="F388" s="144">
        <f>SUM(F292,F247,F205,F195,F176,F319)</f>
        <v>541390883</v>
      </c>
      <c r="G388" s="1086">
        <f>SUM(G387,G319,G292,G247,G205,G195,G186,G176,)</f>
        <v>507020000</v>
      </c>
      <c r="H388" s="1033"/>
      <c r="I388" s="1033"/>
      <c r="J388" s="1033"/>
      <c r="K388" s="1033"/>
      <c r="L388" s="1033"/>
      <c r="M388" s="1033"/>
      <c r="N388" s="1033"/>
      <c r="O388" s="1033"/>
      <c r="P388" s="1033"/>
      <c r="Q388" s="1033"/>
      <c r="R388" s="1033"/>
      <c r="S388" s="1033"/>
      <c r="T388" s="1033"/>
      <c r="U388" s="1033"/>
      <c r="V388" s="1033"/>
      <c r="W388" s="1033"/>
      <c r="X388" s="1033"/>
      <c r="Y388" s="1033"/>
      <c r="Z388" s="1033"/>
    </row>
    <row r="389" spans="1:26" ht="15.75" customHeight="1">
      <c r="A389" s="264" t="s">
        <v>177</v>
      </c>
      <c r="B389" s="265"/>
      <c r="C389" s="265"/>
      <c r="D389" s="266"/>
      <c r="E389" s="266"/>
      <c r="F389" s="266"/>
      <c r="G389" s="1053"/>
      <c r="H389" s="1033"/>
      <c r="I389" s="1033"/>
      <c r="J389" s="1033"/>
      <c r="K389" s="1033"/>
      <c r="L389" s="1033"/>
      <c r="M389" s="1033"/>
      <c r="N389" s="1033"/>
      <c r="O389" s="1033"/>
      <c r="P389" s="1033"/>
      <c r="Q389" s="1033"/>
      <c r="R389" s="1033"/>
      <c r="S389" s="1033"/>
      <c r="T389" s="1033"/>
      <c r="U389" s="1033"/>
      <c r="V389" s="1033"/>
      <c r="W389" s="1033"/>
      <c r="X389" s="1033"/>
      <c r="Y389" s="1033"/>
      <c r="Z389" s="1033"/>
    </row>
    <row r="390" spans="1:26" ht="15.75" customHeight="1">
      <c r="A390" s="141"/>
      <c r="B390" s="267" t="s">
        <v>689</v>
      </c>
      <c r="C390" s="268"/>
      <c r="D390" s="269"/>
      <c r="E390" s="269"/>
      <c r="F390" s="269"/>
      <c r="G390" s="1074"/>
      <c r="H390" s="1033"/>
      <c r="I390" s="1033"/>
      <c r="J390" s="1033"/>
      <c r="K390" s="1033"/>
      <c r="L390" s="1033"/>
      <c r="M390" s="1033"/>
      <c r="N390" s="1033"/>
      <c r="O390" s="1033"/>
      <c r="P390" s="1033"/>
      <c r="Q390" s="1033"/>
      <c r="R390" s="1033"/>
      <c r="S390" s="1033"/>
      <c r="T390" s="1033"/>
      <c r="U390" s="1033"/>
      <c r="V390" s="1033"/>
      <c r="W390" s="1033"/>
      <c r="X390" s="1033"/>
      <c r="Y390" s="1033"/>
      <c r="Z390" s="1033"/>
    </row>
    <row r="391" spans="1:26" ht="15.75" customHeight="1">
      <c r="A391" s="152">
        <v>3110202</v>
      </c>
      <c r="B391" s="270" t="s">
        <v>690</v>
      </c>
      <c r="C391" s="20"/>
      <c r="D391" s="271"/>
      <c r="E391" s="271"/>
      <c r="F391" s="21"/>
      <c r="G391" s="1051"/>
      <c r="H391" s="1033"/>
      <c r="I391" s="1033"/>
      <c r="J391" s="1033"/>
      <c r="K391" s="1033"/>
      <c r="L391" s="1033"/>
      <c r="M391" s="1033"/>
      <c r="N391" s="1033"/>
      <c r="O391" s="1033"/>
      <c r="P391" s="1033"/>
      <c r="Q391" s="1033"/>
      <c r="R391" s="1033"/>
      <c r="S391" s="1033"/>
      <c r="T391" s="1033"/>
      <c r="U391" s="1033"/>
      <c r="V391" s="1033"/>
      <c r="W391" s="1033"/>
      <c r="X391" s="1033"/>
      <c r="Y391" s="1033"/>
      <c r="Z391" s="1033"/>
    </row>
    <row r="392" spans="1:26" ht="15.75" customHeight="1">
      <c r="A392" s="141">
        <v>3110202</v>
      </c>
      <c r="B392" s="155" t="s">
        <v>691</v>
      </c>
      <c r="C392" s="272" t="s">
        <v>244</v>
      </c>
      <c r="D392" s="27"/>
      <c r="E392" s="154"/>
      <c r="F392" s="21"/>
      <c r="G392" s="1051">
        <v>1000000</v>
      </c>
      <c r="H392" s="1033"/>
      <c r="I392" s="1033"/>
      <c r="J392" s="1033"/>
      <c r="K392" s="1033"/>
      <c r="L392" s="1033"/>
      <c r="M392" s="1033"/>
      <c r="N392" s="1033"/>
      <c r="O392" s="1033"/>
      <c r="P392" s="1033"/>
      <c r="Q392" s="1033"/>
      <c r="R392" s="1033"/>
      <c r="S392" s="1033"/>
      <c r="T392" s="1033"/>
      <c r="U392" s="1033"/>
      <c r="V392" s="1033"/>
      <c r="W392" s="1033"/>
      <c r="X392" s="1033"/>
      <c r="Y392" s="1033"/>
      <c r="Z392" s="1033"/>
    </row>
    <row r="393" spans="1:26" ht="15.75" customHeight="1">
      <c r="A393" s="141">
        <v>3110202</v>
      </c>
      <c r="B393" s="155" t="s">
        <v>692</v>
      </c>
      <c r="C393" s="272" t="s">
        <v>221</v>
      </c>
      <c r="D393" s="27"/>
      <c r="E393" s="154"/>
      <c r="F393" s="21"/>
      <c r="G393" s="1051">
        <v>1500000</v>
      </c>
      <c r="H393" s="1033"/>
      <c r="I393" s="1033"/>
      <c r="J393" s="1033"/>
      <c r="K393" s="1033"/>
      <c r="L393" s="1033"/>
      <c r="M393" s="1033"/>
      <c r="N393" s="1033"/>
      <c r="O393" s="1033"/>
      <c r="P393" s="1033"/>
      <c r="Q393" s="1033"/>
      <c r="R393" s="1033"/>
      <c r="S393" s="1033"/>
      <c r="T393" s="1033"/>
      <c r="U393" s="1033"/>
      <c r="V393" s="1033"/>
      <c r="W393" s="1033"/>
      <c r="X393" s="1033"/>
      <c r="Y393" s="1033"/>
      <c r="Z393" s="1033"/>
    </row>
    <row r="394" spans="1:26" ht="15.75" customHeight="1">
      <c r="A394" s="141">
        <v>3110202</v>
      </c>
      <c r="B394" s="155" t="s">
        <v>693</v>
      </c>
      <c r="C394" s="272" t="s">
        <v>221</v>
      </c>
      <c r="D394" s="27"/>
      <c r="E394" s="154"/>
      <c r="F394" s="21"/>
      <c r="G394" s="1051">
        <v>1500000</v>
      </c>
      <c r="H394" s="1033"/>
      <c r="I394" s="1033"/>
      <c r="J394" s="1033"/>
      <c r="K394" s="1033"/>
      <c r="L394" s="1033"/>
      <c r="M394" s="1033"/>
      <c r="N394" s="1033"/>
      <c r="O394" s="1033"/>
      <c r="P394" s="1033"/>
      <c r="Q394" s="1033"/>
      <c r="R394" s="1033"/>
      <c r="S394" s="1033"/>
      <c r="T394" s="1033"/>
      <c r="U394" s="1033"/>
      <c r="V394" s="1033"/>
      <c r="W394" s="1033"/>
      <c r="X394" s="1033"/>
      <c r="Y394" s="1033"/>
      <c r="Z394" s="1033"/>
    </row>
    <row r="395" spans="1:26" ht="15.75" customHeight="1">
      <c r="A395" s="141">
        <v>3110202</v>
      </c>
      <c r="B395" s="155" t="s">
        <v>694</v>
      </c>
      <c r="C395" s="272" t="s">
        <v>248</v>
      </c>
      <c r="D395" s="27"/>
      <c r="E395" s="154"/>
      <c r="F395" s="21"/>
      <c r="G395" s="1051">
        <v>1500000</v>
      </c>
      <c r="H395" s="1033"/>
      <c r="I395" s="1033"/>
      <c r="J395" s="1033"/>
      <c r="K395" s="1033"/>
      <c r="L395" s="1033"/>
      <c r="M395" s="1033"/>
      <c r="N395" s="1033"/>
      <c r="O395" s="1033"/>
      <c r="P395" s="1033"/>
      <c r="Q395" s="1033"/>
      <c r="R395" s="1033"/>
      <c r="S395" s="1033"/>
      <c r="T395" s="1033"/>
      <c r="U395" s="1033"/>
      <c r="V395" s="1033"/>
      <c r="W395" s="1033"/>
      <c r="X395" s="1033"/>
      <c r="Y395" s="1033"/>
      <c r="Z395" s="1033"/>
    </row>
    <row r="396" spans="1:26" ht="15.75" customHeight="1">
      <c r="A396" s="141">
        <v>3110202</v>
      </c>
      <c r="B396" s="155" t="s">
        <v>695</v>
      </c>
      <c r="C396" s="272" t="s">
        <v>248</v>
      </c>
      <c r="D396" s="27"/>
      <c r="E396" s="154"/>
      <c r="F396" s="21"/>
      <c r="G396" s="1051">
        <v>1500000</v>
      </c>
      <c r="H396" s="1033"/>
      <c r="I396" s="1033"/>
      <c r="J396" s="1033"/>
      <c r="K396" s="1033"/>
      <c r="L396" s="1033"/>
      <c r="M396" s="1033"/>
      <c r="N396" s="1033"/>
      <c r="O396" s="1033"/>
      <c r="P396" s="1033"/>
      <c r="Q396" s="1033"/>
      <c r="R396" s="1033"/>
      <c r="S396" s="1033"/>
      <c r="T396" s="1033"/>
      <c r="U396" s="1033"/>
      <c r="V396" s="1033"/>
      <c r="W396" s="1033"/>
      <c r="X396" s="1033"/>
      <c r="Y396" s="1033"/>
      <c r="Z396" s="1033"/>
    </row>
    <row r="397" spans="1:26" ht="15.75" customHeight="1">
      <c r="A397" s="141">
        <v>3110202</v>
      </c>
      <c r="B397" s="155" t="s">
        <v>696</v>
      </c>
      <c r="C397" s="272" t="s">
        <v>248</v>
      </c>
      <c r="D397" s="27"/>
      <c r="E397" s="154"/>
      <c r="F397" s="21"/>
      <c r="G397" s="1051">
        <v>1500000</v>
      </c>
      <c r="H397" s="1033"/>
      <c r="I397" s="1033"/>
      <c r="J397" s="1033"/>
      <c r="K397" s="1033"/>
      <c r="L397" s="1033"/>
      <c r="M397" s="1033"/>
      <c r="N397" s="1033"/>
      <c r="O397" s="1033"/>
      <c r="P397" s="1033"/>
      <c r="Q397" s="1033"/>
      <c r="R397" s="1033"/>
      <c r="S397" s="1033"/>
      <c r="T397" s="1033"/>
      <c r="U397" s="1033"/>
      <c r="V397" s="1033"/>
      <c r="W397" s="1033"/>
      <c r="X397" s="1033"/>
      <c r="Y397" s="1033"/>
      <c r="Z397" s="1033"/>
    </row>
    <row r="398" spans="1:26" ht="15.75" customHeight="1">
      <c r="A398" s="141">
        <v>3110202</v>
      </c>
      <c r="B398" s="155" t="s">
        <v>697</v>
      </c>
      <c r="C398" s="272" t="s">
        <v>248</v>
      </c>
      <c r="D398" s="27"/>
      <c r="E398" s="154"/>
      <c r="F398" s="21"/>
      <c r="G398" s="1051">
        <v>1000000</v>
      </c>
      <c r="H398" s="1033"/>
      <c r="I398" s="1033"/>
      <c r="J398" s="1033"/>
      <c r="K398" s="1033"/>
      <c r="L398" s="1033"/>
      <c r="M398" s="1033"/>
      <c r="N398" s="1033"/>
      <c r="O398" s="1033"/>
      <c r="P398" s="1033"/>
      <c r="Q398" s="1033"/>
      <c r="R398" s="1033"/>
      <c r="S398" s="1033"/>
      <c r="T398" s="1033"/>
      <c r="U398" s="1033"/>
      <c r="V398" s="1033"/>
      <c r="W398" s="1033"/>
      <c r="X398" s="1033"/>
      <c r="Y398" s="1033"/>
      <c r="Z398" s="1033"/>
    </row>
    <row r="399" spans="1:26" ht="15.75" customHeight="1">
      <c r="A399" s="141">
        <v>3110202</v>
      </c>
      <c r="B399" s="155" t="s">
        <v>698</v>
      </c>
      <c r="C399" s="272" t="s">
        <v>248</v>
      </c>
      <c r="D399" s="27"/>
      <c r="E399" s="154"/>
      <c r="F399" s="21"/>
      <c r="G399" s="1051">
        <v>1000000</v>
      </c>
      <c r="H399" s="1033"/>
      <c r="I399" s="1033"/>
      <c r="J399" s="1033"/>
      <c r="K399" s="1033"/>
      <c r="L399" s="1033"/>
      <c r="M399" s="1033"/>
      <c r="N399" s="1033"/>
      <c r="O399" s="1033"/>
      <c r="P399" s="1033"/>
      <c r="Q399" s="1033"/>
      <c r="R399" s="1033"/>
      <c r="S399" s="1033"/>
      <c r="T399" s="1033"/>
      <c r="U399" s="1033"/>
      <c r="V399" s="1033"/>
      <c r="W399" s="1033"/>
      <c r="X399" s="1033"/>
      <c r="Y399" s="1033"/>
      <c r="Z399" s="1033"/>
    </row>
    <row r="400" spans="1:26" ht="15.75" customHeight="1">
      <c r="A400" s="141">
        <v>3110202</v>
      </c>
      <c r="B400" s="155" t="s">
        <v>699</v>
      </c>
      <c r="C400" s="272" t="s">
        <v>249</v>
      </c>
      <c r="D400" s="27"/>
      <c r="E400" s="154"/>
      <c r="F400" s="21"/>
      <c r="G400" s="1051">
        <v>1350000</v>
      </c>
      <c r="H400" s="1033"/>
      <c r="I400" s="1033"/>
      <c r="J400" s="1033"/>
      <c r="K400" s="1033"/>
      <c r="L400" s="1033"/>
      <c r="M400" s="1033"/>
      <c r="N400" s="1033"/>
      <c r="O400" s="1033"/>
      <c r="P400" s="1033"/>
      <c r="Q400" s="1033"/>
      <c r="R400" s="1033"/>
      <c r="S400" s="1033"/>
      <c r="T400" s="1033"/>
      <c r="U400" s="1033"/>
      <c r="V400" s="1033"/>
      <c r="W400" s="1033"/>
      <c r="X400" s="1033"/>
      <c r="Y400" s="1033"/>
      <c r="Z400" s="1033"/>
    </row>
    <row r="401" spans="1:26" ht="15.75" customHeight="1">
      <c r="A401" s="141">
        <v>3110202</v>
      </c>
      <c r="B401" s="155" t="s">
        <v>700</v>
      </c>
      <c r="C401" s="272" t="s">
        <v>249</v>
      </c>
      <c r="D401" s="27"/>
      <c r="E401" s="154"/>
      <c r="F401" s="21"/>
      <c r="G401" s="1051">
        <v>1350000</v>
      </c>
      <c r="H401" s="1033"/>
      <c r="I401" s="1033"/>
      <c r="J401" s="1033"/>
      <c r="K401" s="1033"/>
      <c r="L401" s="1033"/>
      <c r="M401" s="1033"/>
      <c r="N401" s="1033"/>
      <c r="O401" s="1033"/>
      <c r="P401" s="1033"/>
      <c r="Q401" s="1033"/>
      <c r="R401" s="1033"/>
      <c r="S401" s="1033"/>
      <c r="T401" s="1033"/>
      <c r="U401" s="1033"/>
      <c r="V401" s="1033"/>
      <c r="W401" s="1033"/>
      <c r="X401" s="1033"/>
      <c r="Y401" s="1033"/>
      <c r="Z401" s="1033"/>
    </row>
    <row r="402" spans="1:26" ht="15.75" customHeight="1">
      <c r="A402" s="141">
        <v>3110202</v>
      </c>
      <c r="B402" s="155" t="s">
        <v>701</v>
      </c>
      <c r="C402" s="272" t="s">
        <v>249</v>
      </c>
      <c r="D402" s="27"/>
      <c r="E402" s="154"/>
      <c r="F402" s="21"/>
      <c r="G402" s="1051">
        <v>1350000</v>
      </c>
      <c r="H402" s="1033"/>
      <c r="I402" s="1033"/>
      <c r="J402" s="1033"/>
      <c r="K402" s="1033"/>
      <c r="L402" s="1033"/>
      <c r="M402" s="1033"/>
      <c r="N402" s="1033"/>
      <c r="O402" s="1033"/>
      <c r="P402" s="1033"/>
      <c r="Q402" s="1033"/>
      <c r="R402" s="1033"/>
      <c r="S402" s="1033"/>
      <c r="T402" s="1033"/>
      <c r="U402" s="1033"/>
      <c r="V402" s="1033"/>
      <c r="W402" s="1033"/>
      <c r="X402" s="1033"/>
      <c r="Y402" s="1033"/>
      <c r="Z402" s="1033"/>
    </row>
    <row r="403" spans="1:26" ht="15.75" customHeight="1">
      <c r="A403" s="141">
        <v>3110202</v>
      </c>
      <c r="B403" s="155" t="s">
        <v>702</v>
      </c>
      <c r="C403" s="272" t="s">
        <v>214</v>
      </c>
      <c r="D403" s="27"/>
      <c r="E403" s="154"/>
      <c r="F403" s="21"/>
      <c r="G403" s="1051">
        <v>1200000</v>
      </c>
      <c r="H403" s="1033"/>
      <c r="I403" s="1033"/>
      <c r="J403" s="1033"/>
      <c r="K403" s="1033"/>
      <c r="L403" s="1033"/>
      <c r="M403" s="1033"/>
      <c r="N403" s="1033"/>
      <c r="O403" s="1033"/>
      <c r="P403" s="1033"/>
      <c r="Q403" s="1033"/>
      <c r="R403" s="1033"/>
      <c r="S403" s="1033"/>
      <c r="T403" s="1033"/>
      <c r="U403" s="1033"/>
      <c r="V403" s="1033"/>
      <c r="W403" s="1033"/>
      <c r="X403" s="1033"/>
      <c r="Y403" s="1033"/>
      <c r="Z403" s="1033"/>
    </row>
    <row r="404" spans="1:26" ht="15.75" customHeight="1">
      <c r="A404" s="141">
        <v>3110202</v>
      </c>
      <c r="B404" s="155" t="s">
        <v>703</v>
      </c>
      <c r="C404" s="272" t="s">
        <v>214</v>
      </c>
      <c r="D404" s="27"/>
      <c r="E404" s="154"/>
      <c r="F404" s="21"/>
      <c r="G404" s="1051">
        <v>1200000</v>
      </c>
      <c r="H404" s="1033"/>
      <c r="I404" s="1033"/>
      <c r="J404" s="1033"/>
      <c r="K404" s="1033"/>
      <c r="L404" s="1033"/>
      <c r="M404" s="1033"/>
      <c r="N404" s="1033"/>
      <c r="O404" s="1033"/>
      <c r="P404" s="1033"/>
      <c r="Q404" s="1033"/>
      <c r="R404" s="1033"/>
      <c r="S404" s="1033"/>
      <c r="T404" s="1033"/>
      <c r="U404" s="1033"/>
      <c r="V404" s="1033"/>
      <c r="W404" s="1033"/>
      <c r="X404" s="1033"/>
      <c r="Y404" s="1033"/>
      <c r="Z404" s="1033"/>
    </row>
    <row r="405" spans="1:26" ht="15.75" customHeight="1">
      <c r="A405" s="141">
        <v>3110202</v>
      </c>
      <c r="B405" s="155" t="s">
        <v>704</v>
      </c>
      <c r="C405" s="272" t="s">
        <v>407</v>
      </c>
      <c r="D405" s="27"/>
      <c r="E405" s="154"/>
      <c r="F405" s="21"/>
      <c r="G405" s="1051">
        <v>1500000</v>
      </c>
      <c r="H405" s="1033"/>
      <c r="I405" s="1033"/>
      <c r="J405" s="1033"/>
      <c r="K405" s="1033"/>
      <c r="L405" s="1033"/>
      <c r="M405" s="1033"/>
      <c r="N405" s="1033"/>
      <c r="O405" s="1033"/>
      <c r="P405" s="1033"/>
      <c r="Q405" s="1033"/>
      <c r="R405" s="1033"/>
      <c r="S405" s="1033"/>
      <c r="T405" s="1033"/>
      <c r="U405" s="1033"/>
      <c r="V405" s="1033"/>
      <c r="W405" s="1033"/>
      <c r="X405" s="1033"/>
      <c r="Y405" s="1033"/>
      <c r="Z405" s="1033"/>
    </row>
    <row r="406" spans="1:26" ht="15.75" customHeight="1">
      <c r="A406" s="141">
        <v>3110202</v>
      </c>
      <c r="B406" s="155" t="s">
        <v>705</v>
      </c>
      <c r="C406" s="272" t="s">
        <v>407</v>
      </c>
      <c r="D406" s="27"/>
      <c r="E406" s="154"/>
      <c r="F406" s="21"/>
      <c r="G406" s="1051">
        <v>1500000</v>
      </c>
      <c r="H406" s="1033"/>
      <c r="I406" s="1033"/>
      <c r="J406" s="1033"/>
      <c r="K406" s="1033"/>
      <c r="L406" s="1033"/>
      <c r="M406" s="1033"/>
      <c r="N406" s="1033"/>
      <c r="O406" s="1033"/>
      <c r="P406" s="1033"/>
      <c r="Q406" s="1033"/>
      <c r="R406" s="1033"/>
      <c r="S406" s="1033"/>
      <c r="T406" s="1033"/>
      <c r="U406" s="1033"/>
      <c r="V406" s="1033"/>
      <c r="W406" s="1033"/>
      <c r="X406" s="1033"/>
      <c r="Y406" s="1033"/>
      <c r="Z406" s="1033"/>
    </row>
    <row r="407" spans="1:26" ht="15.75" customHeight="1">
      <c r="A407" s="141">
        <v>3110202</v>
      </c>
      <c r="B407" s="155" t="s">
        <v>706</v>
      </c>
      <c r="C407" s="272" t="s">
        <v>407</v>
      </c>
      <c r="D407" s="27"/>
      <c r="E407" s="154"/>
      <c r="F407" s="21"/>
      <c r="G407" s="1051">
        <v>1500000</v>
      </c>
      <c r="H407" s="1033"/>
      <c r="I407" s="1033"/>
      <c r="J407" s="1033"/>
      <c r="K407" s="1033"/>
      <c r="L407" s="1033"/>
      <c r="M407" s="1033"/>
      <c r="N407" s="1033"/>
      <c r="O407" s="1033"/>
      <c r="P407" s="1033"/>
      <c r="Q407" s="1033"/>
      <c r="R407" s="1033"/>
      <c r="S407" s="1033"/>
      <c r="T407" s="1033"/>
      <c r="U407" s="1033"/>
      <c r="V407" s="1033"/>
      <c r="W407" s="1033"/>
      <c r="X407" s="1033"/>
      <c r="Y407" s="1033"/>
      <c r="Z407" s="1033"/>
    </row>
    <row r="408" spans="1:26" ht="15.75" customHeight="1">
      <c r="A408" s="141">
        <v>3110202</v>
      </c>
      <c r="B408" s="155" t="s">
        <v>707</v>
      </c>
      <c r="C408" s="272" t="s">
        <v>247</v>
      </c>
      <c r="D408" s="27"/>
      <c r="E408" s="154"/>
      <c r="F408" s="21"/>
      <c r="G408" s="1051">
        <v>1400000</v>
      </c>
      <c r="H408" s="1033"/>
      <c r="I408" s="1033"/>
      <c r="J408" s="1033"/>
      <c r="K408" s="1033"/>
      <c r="L408" s="1033"/>
      <c r="M408" s="1033"/>
      <c r="N408" s="1033"/>
      <c r="O408" s="1033"/>
      <c r="P408" s="1033"/>
      <c r="Q408" s="1033"/>
      <c r="R408" s="1033"/>
      <c r="S408" s="1033"/>
      <c r="T408" s="1033"/>
      <c r="U408" s="1033"/>
      <c r="V408" s="1033"/>
      <c r="W408" s="1033"/>
      <c r="X408" s="1033"/>
      <c r="Y408" s="1033"/>
      <c r="Z408" s="1033"/>
    </row>
    <row r="409" spans="1:26" ht="15.75" customHeight="1">
      <c r="A409" s="141">
        <v>3110202</v>
      </c>
      <c r="B409" s="155" t="s">
        <v>708</v>
      </c>
      <c r="C409" s="272" t="s">
        <v>247</v>
      </c>
      <c r="D409" s="27"/>
      <c r="E409" s="154"/>
      <c r="F409" s="21"/>
      <c r="G409" s="1051">
        <v>1400000</v>
      </c>
      <c r="H409" s="1033"/>
      <c r="I409" s="1033"/>
      <c r="J409" s="1033"/>
      <c r="K409" s="1033"/>
      <c r="L409" s="1033"/>
      <c r="M409" s="1033"/>
      <c r="N409" s="1033"/>
      <c r="O409" s="1033"/>
      <c r="P409" s="1033"/>
      <c r="Q409" s="1033"/>
      <c r="R409" s="1033"/>
      <c r="S409" s="1033"/>
      <c r="T409" s="1033"/>
      <c r="U409" s="1033"/>
      <c r="V409" s="1033"/>
      <c r="W409" s="1033"/>
      <c r="X409" s="1033"/>
      <c r="Y409" s="1033"/>
      <c r="Z409" s="1033"/>
    </row>
    <row r="410" spans="1:26" ht="15.75" customHeight="1">
      <c r="A410" s="141">
        <v>3110202</v>
      </c>
      <c r="B410" s="155" t="s">
        <v>709</v>
      </c>
      <c r="C410" s="272" t="s">
        <v>624</v>
      </c>
      <c r="D410" s="27"/>
      <c r="E410" s="154"/>
      <c r="F410" s="21"/>
      <c r="G410" s="1051">
        <v>1300000</v>
      </c>
      <c r="H410" s="1033"/>
      <c r="I410" s="1033"/>
      <c r="J410" s="1033"/>
      <c r="K410" s="1033"/>
      <c r="L410" s="1033"/>
      <c r="M410" s="1033"/>
      <c r="N410" s="1033"/>
      <c r="O410" s="1033"/>
      <c r="P410" s="1033"/>
      <c r="Q410" s="1033"/>
      <c r="R410" s="1033"/>
      <c r="S410" s="1033"/>
      <c r="T410" s="1033"/>
      <c r="U410" s="1033"/>
      <c r="V410" s="1033"/>
      <c r="W410" s="1033"/>
      <c r="X410" s="1033"/>
      <c r="Y410" s="1033"/>
      <c r="Z410" s="1033"/>
    </row>
    <row r="411" spans="1:26" ht="15.75" customHeight="1">
      <c r="A411" s="141">
        <v>3110202</v>
      </c>
      <c r="B411" s="155" t="s">
        <v>710</v>
      </c>
      <c r="C411" s="272" t="s">
        <v>624</v>
      </c>
      <c r="D411" s="27"/>
      <c r="E411" s="154"/>
      <c r="F411" s="21"/>
      <c r="G411" s="1051">
        <v>1300000</v>
      </c>
      <c r="H411" s="1033"/>
      <c r="I411" s="1033"/>
      <c r="J411" s="1033"/>
      <c r="K411" s="1033"/>
      <c r="L411" s="1033"/>
      <c r="M411" s="1033"/>
      <c r="N411" s="1033"/>
      <c r="O411" s="1033"/>
      <c r="P411" s="1033"/>
      <c r="Q411" s="1033"/>
      <c r="R411" s="1033"/>
      <c r="S411" s="1033"/>
      <c r="T411" s="1033"/>
      <c r="U411" s="1033"/>
      <c r="V411" s="1033"/>
      <c r="W411" s="1033"/>
      <c r="X411" s="1033"/>
      <c r="Y411" s="1033"/>
      <c r="Z411" s="1033"/>
    </row>
    <row r="412" spans="1:26" ht="15.75" customHeight="1">
      <c r="A412" s="141">
        <v>3110202</v>
      </c>
      <c r="B412" s="155" t="s">
        <v>711</v>
      </c>
      <c r="C412" s="272" t="s">
        <v>624</v>
      </c>
      <c r="D412" s="27"/>
      <c r="E412" s="154"/>
      <c r="F412" s="21"/>
      <c r="G412" s="1051">
        <v>700000</v>
      </c>
      <c r="H412" s="1033"/>
      <c r="I412" s="1033"/>
      <c r="J412" s="1033"/>
      <c r="K412" s="1033"/>
      <c r="L412" s="1033"/>
      <c r="M412" s="1033"/>
      <c r="N412" s="1033"/>
      <c r="O412" s="1033"/>
      <c r="P412" s="1033"/>
      <c r="Q412" s="1033"/>
      <c r="R412" s="1033"/>
      <c r="S412" s="1033"/>
      <c r="T412" s="1033"/>
      <c r="U412" s="1033"/>
      <c r="V412" s="1033"/>
      <c r="W412" s="1033"/>
      <c r="X412" s="1033"/>
      <c r="Y412" s="1033"/>
      <c r="Z412" s="1033"/>
    </row>
    <row r="413" spans="1:26" ht="15.75" customHeight="1">
      <c r="A413" s="141">
        <v>3110202</v>
      </c>
      <c r="B413" s="155" t="s">
        <v>712</v>
      </c>
      <c r="C413" s="272" t="s">
        <v>228</v>
      </c>
      <c r="D413" s="27"/>
      <c r="E413" s="154"/>
      <c r="F413" s="21"/>
      <c r="G413" s="1051">
        <v>3000000</v>
      </c>
      <c r="H413" s="1033"/>
      <c r="I413" s="1033"/>
      <c r="J413" s="1033"/>
      <c r="K413" s="1033"/>
      <c r="L413" s="1033"/>
      <c r="M413" s="1033"/>
      <c r="N413" s="1033"/>
      <c r="O413" s="1033"/>
      <c r="P413" s="1033"/>
      <c r="Q413" s="1033"/>
      <c r="R413" s="1033"/>
      <c r="S413" s="1033"/>
      <c r="T413" s="1033"/>
      <c r="U413" s="1033"/>
      <c r="V413" s="1033"/>
      <c r="W413" s="1033"/>
      <c r="X413" s="1033"/>
      <c r="Y413" s="1033"/>
      <c r="Z413" s="1033"/>
    </row>
    <row r="414" spans="1:26" ht="15.75" customHeight="1">
      <c r="A414" s="141">
        <v>3110202</v>
      </c>
      <c r="B414" s="155" t="s">
        <v>713</v>
      </c>
      <c r="C414" s="272" t="s">
        <v>228</v>
      </c>
      <c r="D414" s="27"/>
      <c r="E414" s="154"/>
      <c r="F414" s="21"/>
      <c r="G414" s="1051">
        <v>1000000</v>
      </c>
      <c r="H414" s="1033"/>
      <c r="I414" s="1033"/>
      <c r="J414" s="1033"/>
      <c r="K414" s="1033"/>
      <c r="L414" s="1033"/>
      <c r="M414" s="1033"/>
      <c r="N414" s="1033"/>
      <c r="O414" s="1033"/>
      <c r="P414" s="1033"/>
      <c r="Q414" s="1033"/>
      <c r="R414" s="1033"/>
      <c r="S414" s="1033"/>
      <c r="T414" s="1033"/>
      <c r="U414" s="1033"/>
      <c r="V414" s="1033"/>
      <c r="W414" s="1033"/>
      <c r="X414" s="1033"/>
      <c r="Y414" s="1033"/>
      <c r="Z414" s="1033"/>
    </row>
    <row r="415" spans="1:26" ht="15.75" customHeight="1">
      <c r="A415" s="141">
        <v>3110202</v>
      </c>
      <c r="B415" s="155" t="s">
        <v>714</v>
      </c>
      <c r="C415" s="272" t="s">
        <v>228</v>
      </c>
      <c r="D415" s="27"/>
      <c r="E415" s="154"/>
      <c r="F415" s="21"/>
      <c r="G415" s="1051">
        <v>1000000</v>
      </c>
      <c r="H415" s="1033"/>
      <c r="I415" s="1033"/>
      <c r="J415" s="1033"/>
      <c r="K415" s="1033"/>
      <c r="L415" s="1033"/>
      <c r="M415" s="1033"/>
      <c r="N415" s="1033"/>
      <c r="O415" s="1033"/>
      <c r="P415" s="1033"/>
      <c r="Q415" s="1033"/>
      <c r="R415" s="1033"/>
      <c r="S415" s="1033"/>
      <c r="T415" s="1033"/>
      <c r="U415" s="1033"/>
      <c r="V415" s="1033"/>
      <c r="W415" s="1033"/>
      <c r="X415" s="1033"/>
      <c r="Y415" s="1033"/>
      <c r="Z415" s="1033"/>
    </row>
    <row r="416" spans="1:26" ht="15.75" customHeight="1">
      <c r="A416" s="141">
        <v>3110202</v>
      </c>
      <c r="B416" s="155" t="s">
        <v>715</v>
      </c>
      <c r="C416" s="272" t="s">
        <v>228</v>
      </c>
      <c r="D416" s="27"/>
      <c r="E416" s="154"/>
      <c r="F416" s="21"/>
      <c r="G416" s="1051">
        <v>1000000</v>
      </c>
      <c r="H416" s="1033"/>
      <c r="I416" s="1033"/>
      <c r="J416" s="1033"/>
      <c r="K416" s="1033"/>
      <c r="L416" s="1033"/>
      <c r="M416" s="1033"/>
      <c r="N416" s="1033"/>
      <c r="O416" s="1033"/>
      <c r="P416" s="1033"/>
      <c r="Q416" s="1033"/>
      <c r="R416" s="1033"/>
      <c r="S416" s="1033"/>
      <c r="T416" s="1033"/>
      <c r="U416" s="1033"/>
      <c r="V416" s="1033"/>
      <c r="W416" s="1033"/>
      <c r="X416" s="1033"/>
      <c r="Y416" s="1033"/>
      <c r="Z416" s="1033"/>
    </row>
    <row r="417" spans="1:26" ht="15.75" customHeight="1">
      <c r="A417" s="141">
        <v>3110202</v>
      </c>
      <c r="B417" s="155" t="s">
        <v>716</v>
      </c>
      <c r="C417" s="272" t="s">
        <v>521</v>
      </c>
      <c r="D417" s="27"/>
      <c r="E417" s="154"/>
      <c r="F417" s="21"/>
      <c r="G417" s="1051">
        <v>1300000</v>
      </c>
      <c r="H417" s="1033"/>
      <c r="I417" s="1033"/>
      <c r="J417" s="1033"/>
      <c r="K417" s="1033"/>
      <c r="L417" s="1033"/>
      <c r="M417" s="1033"/>
      <c r="N417" s="1033"/>
      <c r="O417" s="1033"/>
      <c r="P417" s="1033"/>
      <c r="Q417" s="1033"/>
      <c r="R417" s="1033"/>
      <c r="S417" s="1033"/>
      <c r="T417" s="1033"/>
      <c r="U417" s="1033"/>
      <c r="V417" s="1033"/>
      <c r="W417" s="1033"/>
      <c r="X417" s="1033"/>
      <c r="Y417" s="1033"/>
      <c r="Z417" s="1033"/>
    </row>
    <row r="418" spans="1:26" ht="15.75" customHeight="1">
      <c r="A418" s="141">
        <v>3110202</v>
      </c>
      <c r="B418" s="155" t="s">
        <v>717</v>
      </c>
      <c r="C418" s="272" t="s">
        <v>521</v>
      </c>
      <c r="D418" s="27"/>
      <c r="E418" s="154"/>
      <c r="F418" s="21"/>
      <c r="G418" s="1051">
        <v>1300000</v>
      </c>
      <c r="H418" s="1033"/>
      <c r="I418" s="1033"/>
      <c r="J418" s="1033"/>
      <c r="K418" s="1033"/>
      <c r="L418" s="1033"/>
      <c r="M418" s="1033"/>
      <c r="N418" s="1033"/>
      <c r="O418" s="1033"/>
      <c r="P418" s="1033"/>
      <c r="Q418" s="1033"/>
      <c r="R418" s="1033"/>
      <c r="S418" s="1033"/>
      <c r="T418" s="1033"/>
      <c r="U418" s="1033"/>
      <c r="V418" s="1033"/>
      <c r="W418" s="1033"/>
      <c r="X418" s="1033"/>
      <c r="Y418" s="1033"/>
      <c r="Z418" s="1033"/>
    </row>
    <row r="419" spans="1:26" ht="15.75" customHeight="1">
      <c r="A419" s="141">
        <v>3110202</v>
      </c>
      <c r="B419" s="155" t="s">
        <v>718</v>
      </c>
      <c r="C419" s="272" t="s">
        <v>521</v>
      </c>
      <c r="D419" s="27"/>
      <c r="E419" s="154"/>
      <c r="F419" s="21"/>
      <c r="G419" s="1051">
        <v>1300000</v>
      </c>
      <c r="H419" s="1033"/>
      <c r="I419" s="1033"/>
      <c r="J419" s="1033"/>
      <c r="K419" s="1033"/>
      <c r="L419" s="1033"/>
      <c r="M419" s="1033"/>
      <c r="N419" s="1033"/>
      <c r="O419" s="1033"/>
      <c r="P419" s="1033"/>
      <c r="Q419" s="1033"/>
      <c r="R419" s="1033"/>
      <c r="S419" s="1033"/>
      <c r="T419" s="1033"/>
      <c r="U419" s="1033"/>
      <c r="V419" s="1033"/>
      <c r="W419" s="1033"/>
      <c r="X419" s="1033"/>
      <c r="Y419" s="1033"/>
      <c r="Z419" s="1033"/>
    </row>
    <row r="420" spans="1:26" ht="15.75" customHeight="1">
      <c r="A420" s="141">
        <v>3110202</v>
      </c>
      <c r="B420" s="155" t="s">
        <v>719</v>
      </c>
      <c r="C420" s="272" t="s">
        <v>220</v>
      </c>
      <c r="D420" s="27"/>
      <c r="E420" s="154"/>
      <c r="F420" s="21"/>
      <c r="G420" s="1051">
        <v>1300000</v>
      </c>
      <c r="H420" s="1033"/>
      <c r="I420" s="1033"/>
      <c r="J420" s="1033"/>
      <c r="K420" s="1033"/>
      <c r="L420" s="1033"/>
      <c r="M420" s="1033"/>
      <c r="N420" s="1033"/>
      <c r="O420" s="1033"/>
      <c r="P420" s="1033"/>
      <c r="Q420" s="1033"/>
      <c r="R420" s="1033"/>
      <c r="S420" s="1033"/>
      <c r="T420" s="1033"/>
      <c r="U420" s="1033"/>
      <c r="V420" s="1033"/>
      <c r="W420" s="1033"/>
      <c r="X420" s="1033"/>
      <c r="Y420" s="1033"/>
      <c r="Z420" s="1033"/>
    </row>
    <row r="421" spans="1:26" ht="15.75" customHeight="1">
      <c r="A421" s="141">
        <v>3110202</v>
      </c>
      <c r="B421" s="155" t="s">
        <v>720</v>
      </c>
      <c r="C421" s="272" t="s">
        <v>220</v>
      </c>
      <c r="D421" s="27"/>
      <c r="E421" s="154"/>
      <c r="F421" s="21"/>
      <c r="G421" s="1051">
        <v>1300000</v>
      </c>
      <c r="H421" s="1033"/>
      <c r="I421" s="1033"/>
      <c r="J421" s="1033"/>
      <c r="K421" s="1033"/>
      <c r="L421" s="1033"/>
      <c r="M421" s="1033"/>
      <c r="N421" s="1033"/>
      <c r="O421" s="1033"/>
      <c r="P421" s="1033"/>
      <c r="Q421" s="1033"/>
      <c r="R421" s="1033"/>
      <c r="S421" s="1033"/>
      <c r="T421" s="1033"/>
      <c r="U421" s="1033"/>
      <c r="V421" s="1033"/>
      <c r="W421" s="1033"/>
      <c r="X421" s="1033"/>
      <c r="Y421" s="1033"/>
      <c r="Z421" s="1033"/>
    </row>
    <row r="422" spans="1:26" ht="15.75" customHeight="1">
      <c r="A422" s="141">
        <v>3110202</v>
      </c>
      <c r="B422" s="155" t="s">
        <v>721</v>
      </c>
      <c r="C422" s="272" t="s">
        <v>220</v>
      </c>
      <c r="D422" s="27"/>
      <c r="E422" s="154"/>
      <c r="F422" s="21"/>
      <c r="G422" s="1051">
        <v>1300000</v>
      </c>
      <c r="H422" s="1033"/>
      <c r="I422" s="1033"/>
      <c r="J422" s="1033"/>
      <c r="K422" s="1033"/>
      <c r="L422" s="1033"/>
      <c r="M422" s="1033"/>
      <c r="N422" s="1033"/>
      <c r="O422" s="1033"/>
      <c r="P422" s="1033"/>
      <c r="Q422" s="1033"/>
      <c r="R422" s="1033"/>
      <c r="S422" s="1033"/>
      <c r="T422" s="1033"/>
      <c r="U422" s="1033"/>
      <c r="V422" s="1033"/>
      <c r="W422" s="1033"/>
      <c r="X422" s="1033"/>
      <c r="Y422" s="1033"/>
      <c r="Z422" s="1033"/>
    </row>
    <row r="423" spans="1:26" ht="15.75" customHeight="1">
      <c r="A423" s="141">
        <v>3110202</v>
      </c>
      <c r="B423" s="155" t="s">
        <v>722</v>
      </c>
      <c r="C423" s="272" t="s">
        <v>471</v>
      </c>
      <c r="D423" s="27"/>
      <c r="E423" s="154"/>
      <c r="F423" s="21"/>
      <c r="G423" s="1051">
        <v>1500000</v>
      </c>
      <c r="H423" s="1033"/>
      <c r="I423" s="1033"/>
      <c r="J423" s="1033"/>
      <c r="K423" s="1033"/>
      <c r="L423" s="1033"/>
      <c r="M423" s="1033"/>
      <c r="N423" s="1033"/>
      <c r="O423" s="1033"/>
      <c r="P423" s="1033"/>
      <c r="Q423" s="1033"/>
      <c r="R423" s="1033"/>
      <c r="S423" s="1033"/>
      <c r="T423" s="1033"/>
      <c r="U423" s="1033"/>
      <c r="V423" s="1033"/>
      <c r="W423" s="1033"/>
      <c r="X423" s="1033"/>
      <c r="Y423" s="1033"/>
      <c r="Z423" s="1033"/>
    </row>
    <row r="424" spans="1:26" ht="15.75" customHeight="1">
      <c r="A424" s="141">
        <v>3110202</v>
      </c>
      <c r="B424" s="155" t="s">
        <v>723</v>
      </c>
      <c r="C424" s="272" t="s">
        <v>222</v>
      </c>
      <c r="D424" s="27"/>
      <c r="E424" s="154"/>
      <c r="F424" s="21"/>
      <c r="G424" s="1051">
        <v>2200000</v>
      </c>
      <c r="H424" s="1033"/>
      <c r="I424" s="1033"/>
      <c r="J424" s="1033"/>
      <c r="K424" s="1033"/>
      <c r="L424" s="1033"/>
      <c r="M424" s="1033"/>
      <c r="N424" s="1033"/>
      <c r="O424" s="1033"/>
      <c r="P424" s="1033"/>
      <c r="Q424" s="1033"/>
      <c r="R424" s="1033"/>
      <c r="S424" s="1033"/>
      <c r="T424" s="1033"/>
      <c r="U424" s="1033"/>
      <c r="V424" s="1033"/>
      <c r="W424" s="1033"/>
      <c r="X424" s="1033"/>
      <c r="Y424" s="1033"/>
      <c r="Z424" s="1033"/>
    </row>
    <row r="425" spans="1:26" ht="15.75" customHeight="1">
      <c r="A425" s="141">
        <v>3110202</v>
      </c>
      <c r="B425" s="155" t="s">
        <v>724</v>
      </c>
      <c r="C425" s="272" t="s">
        <v>222</v>
      </c>
      <c r="D425" s="27"/>
      <c r="E425" s="154"/>
      <c r="F425" s="21"/>
      <c r="G425" s="1051">
        <v>2200000</v>
      </c>
      <c r="H425" s="1033"/>
      <c r="I425" s="1033"/>
      <c r="J425" s="1033"/>
      <c r="K425" s="1033"/>
      <c r="L425" s="1033"/>
      <c r="M425" s="1033"/>
      <c r="N425" s="1033"/>
      <c r="O425" s="1033"/>
      <c r="P425" s="1033"/>
      <c r="Q425" s="1033"/>
      <c r="R425" s="1033"/>
      <c r="S425" s="1033"/>
      <c r="T425" s="1033"/>
      <c r="U425" s="1033"/>
      <c r="V425" s="1033"/>
      <c r="W425" s="1033"/>
      <c r="X425" s="1033"/>
      <c r="Y425" s="1033"/>
      <c r="Z425" s="1033"/>
    </row>
    <row r="426" spans="1:26" ht="15.75" customHeight="1">
      <c r="A426" s="141">
        <v>3110202</v>
      </c>
      <c r="B426" s="155" t="s">
        <v>725</v>
      </c>
      <c r="C426" s="272" t="s">
        <v>235</v>
      </c>
      <c r="D426" s="27"/>
      <c r="E426" s="154"/>
      <c r="F426" s="21"/>
      <c r="G426" s="1051">
        <v>2000000</v>
      </c>
      <c r="H426" s="1033"/>
      <c r="I426" s="1033"/>
      <c r="J426" s="1033"/>
      <c r="K426" s="1033"/>
      <c r="L426" s="1033"/>
      <c r="M426" s="1033"/>
      <c r="N426" s="1033"/>
      <c r="O426" s="1033"/>
      <c r="P426" s="1033"/>
      <c r="Q426" s="1033"/>
      <c r="R426" s="1033"/>
      <c r="S426" s="1033"/>
      <c r="T426" s="1033"/>
      <c r="U426" s="1033"/>
      <c r="V426" s="1033"/>
      <c r="W426" s="1033"/>
      <c r="X426" s="1033"/>
      <c r="Y426" s="1033"/>
      <c r="Z426" s="1033"/>
    </row>
    <row r="427" spans="1:26" ht="15.75" customHeight="1">
      <c r="A427" s="141">
        <v>3110202</v>
      </c>
      <c r="B427" s="155" t="s">
        <v>726</v>
      </c>
      <c r="C427" s="272" t="s">
        <v>417</v>
      </c>
      <c r="D427" s="27"/>
      <c r="E427" s="154"/>
      <c r="F427" s="21"/>
      <c r="G427" s="1051">
        <v>1200000</v>
      </c>
      <c r="H427" s="1033"/>
      <c r="I427" s="1033"/>
      <c r="J427" s="1033"/>
      <c r="K427" s="1033"/>
      <c r="L427" s="1033"/>
      <c r="M427" s="1033"/>
      <c r="N427" s="1033"/>
      <c r="O427" s="1033"/>
      <c r="P427" s="1033"/>
      <c r="Q427" s="1033"/>
      <c r="R427" s="1033"/>
      <c r="S427" s="1033"/>
      <c r="T427" s="1033"/>
      <c r="U427" s="1033"/>
      <c r="V427" s="1033"/>
      <c r="W427" s="1033"/>
      <c r="X427" s="1033"/>
      <c r="Y427" s="1033"/>
      <c r="Z427" s="1033"/>
    </row>
    <row r="428" spans="1:26" ht="15.75" customHeight="1">
      <c r="A428" s="141">
        <v>3110202</v>
      </c>
      <c r="B428" s="155" t="s">
        <v>727</v>
      </c>
      <c r="C428" s="272" t="s">
        <v>417</v>
      </c>
      <c r="D428" s="27"/>
      <c r="E428" s="154"/>
      <c r="F428" s="21"/>
      <c r="G428" s="1051">
        <v>1200000</v>
      </c>
      <c r="H428" s="1033"/>
      <c r="I428" s="1033"/>
      <c r="J428" s="1033"/>
      <c r="K428" s="1033"/>
      <c r="L428" s="1033"/>
      <c r="M428" s="1033"/>
      <c r="N428" s="1033"/>
      <c r="O428" s="1033"/>
      <c r="P428" s="1033"/>
      <c r="Q428" s="1033"/>
      <c r="R428" s="1033"/>
      <c r="S428" s="1033"/>
      <c r="T428" s="1033"/>
      <c r="U428" s="1033"/>
      <c r="V428" s="1033"/>
      <c r="W428" s="1033"/>
      <c r="X428" s="1033"/>
      <c r="Y428" s="1033"/>
      <c r="Z428" s="1033"/>
    </row>
    <row r="429" spans="1:26" ht="15.75" customHeight="1">
      <c r="A429" s="141">
        <v>3110202</v>
      </c>
      <c r="B429" s="155" t="s">
        <v>728</v>
      </c>
      <c r="C429" s="272" t="s">
        <v>230</v>
      </c>
      <c r="D429" s="27"/>
      <c r="E429" s="154"/>
      <c r="F429" s="21"/>
      <c r="G429" s="1051">
        <v>1500000</v>
      </c>
      <c r="H429" s="1033"/>
      <c r="I429" s="1033"/>
      <c r="J429" s="1033"/>
      <c r="K429" s="1033"/>
      <c r="L429" s="1033"/>
      <c r="M429" s="1033"/>
      <c r="N429" s="1033"/>
      <c r="O429" s="1033"/>
      <c r="P429" s="1033"/>
      <c r="Q429" s="1033"/>
      <c r="R429" s="1033"/>
      <c r="S429" s="1033"/>
      <c r="T429" s="1033"/>
      <c r="U429" s="1033"/>
      <c r="V429" s="1033"/>
      <c r="W429" s="1033"/>
      <c r="X429" s="1033"/>
      <c r="Y429" s="1033"/>
      <c r="Z429" s="1033"/>
    </row>
    <row r="430" spans="1:26" ht="15.75" customHeight="1">
      <c r="A430" s="141">
        <v>3110202</v>
      </c>
      <c r="B430" s="155" t="s">
        <v>729</v>
      </c>
      <c r="C430" s="272" t="s">
        <v>230</v>
      </c>
      <c r="D430" s="27"/>
      <c r="E430" s="154"/>
      <c r="F430" s="21"/>
      <c r="G430" s="1051">
        <v>1500000</v>
      </c>
      <c r="H430" s="1033"/>
      <c r="I430" s="1033"/>
      <c r="J430" s="1033"/>
      <c r="K430" s="1033"/>
      <c r="L430" s="1033"/>
      <c r="M430" s="1033"/>
      <c r="N430" s="1033"/>
      <c r="O430" s="1033"/>
      <c r="P430" s="1033"/>
      <c r="Q430" s="1033"/>
      <c r="R430" s="1033"/>
      <c r="S430" s="1033"/>
      <c r="T430" s="1033"/>
      <c r="U430" s="1033"/>
      <c r="V430" s="1033"/>
      <c r="W430" s="1033"/>
      <c r="X430" s="1033"/>
      <c r="Y430" s="1033"/>
      <c r="Z430" s="1033"/>
    </row>
    <row r="431" spans="1:26" ht="15.75" customHeight="1">
      <c r="A431" s="141">
        <v>3110202</v>
      </c>
      <c r="B431" s="155" t="s">
        <v>730</v>
      </c>
      <c r="C431" s="272" t="s">
        <v>230</v>
      </c>
      <c r="D431" s="27"/>
      <c r="E431" s="154"/>
      <c r="F431" s="21"/>
      <c r="G431" s="1051">
        <v>1500000</v>
      </c>
      <c r="H431" s="1033"/>
      <c r="I431" s="1033"/>
      <c r="J431" s="1033"/>
      <c r="K431" s="1033"/>
      <c r="L431" s="1033"/>
      <c r="M431" s="1033"/>
      <c r="N431" s="1033"/>
      <c r="O431" s="1033"/>
      <c r="P431" s="1033"/>
      <c r="Q431" s="1033"/>
      <c r="R431" s="1033"/>
      <c r="S431" s="1033"/>
      <c r="T431" s="1033"/>
      <c r="U431" s="1033"/>
      <c r="V431" s="1033"/>
      <c r="W431" s="1033"/>
      <c r="X431" s="1033"/>
      <c r="Y431" s="1033"/>
      <c r="Z431" s="1033"/>
    </row>
    <row r="432" spans="1:26" ht="15.75" customHeight="1">
      <c r="A432" s="141">
        <v>3110202</v>
      </c>
      <c r="B432" s="155" t="s">
        <v>731</v>
      </c>
      <c r="C432" s="272" t="s">
        <v>215</v>
      </c>
      <c r="D432" s="27"/>
      <c r="E432" s="154"/>
      <c r="F432" s="21"/>
      <c r="G432" s="1051">
        <v>1500000</v>
      </c>
      <c r="H432" s="1033"/>
      <c r="I432" s="1033"/>
      <c r="J432" s="1033"/>
      <c r="K432" s="1033"/>
      <c r="L432" s="1033"/>
      <c r="M432" s="1033"/>
      <c r="N432" s="1033"/>
      <c r="O432" s="1033"/>
      <c r="P432" s="1033"/>
      <c r="Q432" s="1033"/>
      <c r="R432" s="1033"/>
      <c r="S432" s="1033"/>
      <c r="T432" s="1033"/>
      <c r="U432" s="1033"/>
      <c r="V432" s="1033"/>
      <c r="W432" s="1033"/>
      <c r="X432" s="1033"/>
      <c r="Y432" s="1033"/>
      <c r="Z432" s="1033"/>
    </row>
    <row r="433" spans="1:26" ht="15.75" customHeight="1">
      <c r="A433" s="141">
        <v>3110202</v>
      </c>
      <c r="B433" s="155" t="s">
        <v>732</v>
      </c>
      <c r="C433" s="272" t="s">
        <v>215</v>
      </c>
      <c r="D433" s="27"/>
      <c r="E433" s="154"/>
      <c r="F433" s="21"/>
      <c r="G433" s="1051">
        <v>1500000</v>
      </c>
      <c r="H433" s="1033"/>
      <c r="I433" s="1033"/>
      <c r="J433" s="1033"/>
      <c r="K433" s="1033"/>
      <c r="L433" s="1033"/>
      <c r="M433" s="1033"/>
      <c r="N433" s="1033"/>
      <c r="O433" s="1033"/>
      <c r="P433" s="1033"/>
      <c r="Q433" s="1033"/>
      <c r="R433" s="1033"/>
      <c r="S433" s="1033"/>
      <c r="T433" s="1033"/>
      <c r="U433" s="1033"/>
      <c r="V433" s="1033"/>
      <c r="W433" s="1033"/>
      <c r="X433" s="1033"/>
      <c r="Y433" s="1033"/>
      <c r="Z433" s="1033"/>
    </row>
    <row r="434" spans="1:26" ht="15.75" customHeight="1">
      <c r="A434" s="141">
        <v>3110202</v>
      </c>
      <c r="B434" s="155" t="s">
        <v>733</v>
      </c>
      <c r="C434" s="272" t="s">
        <v>236</v>
      </c>
      <c r="D434" s="272" t="s">
        <v>236</v>
      </c>
      <c r="E434" s="272" t="s">
        <v>236</v>
      </c>
      <c r="F434" s="272"/>
      <c r="G434" s="1051">
        <v>1350000</v>
      </c>
      <c r="H434" s="1033"/>
      <c r="I434" s="1033"/>
      <c r="J434" s="1033"/>
      <c r="K434" s="1033"/>
      <c r="L434" s="1033"/>
      <c r="M434" s="1033"/>
      <c r="N434" s="1033"/>
      <c r="O434" s="1033"/>
      <c r="P434" s="1033"/>
      <c r="Q434" s="1033"/>
      <c r="R434" s="1033"/>
      <c r="S434" s="1033"/>
      <c r="T434" s="1033"/>
      <c r="U434" s="1033"/>
      <c r="V434" s="1033"/>
      <c r="W434" s="1033"/>
      <c r="X434" s="1033"/>
      <c r="Y434" s="1033"/>
      <c r="Z434" s="1033"/>
    </row>
    <row r="435" spans="1:26" ht="15.75" customHeight="1">
      <c r="A435" s="141">
        <v>3110202</v>
      </c>
      <c r="B435" s="155" t="s">
        <v>734</v>
      </c>
      <c r="C435" s="272" t="s">
        <v>236</v>
      </c>
      <c r="D435" s="27"/>
      <c r="E435" s="154"/>
      <c r="F435" s="21"/>
      <c r="G435" s="1051">
        <v>1350000</v>
      </c>
      <c r="H435" s="1033"/>
      <c r="I435" s="1033"/>
      <c r="J435" s="1033"/>
      <c r="K435" s="1033"/>
      <c r="L435" s="1033"/>
      <c r="M435" s="1033"/>
      <c r="N435" s="1033"/>
      <c r="O435" s="1033"/>
      <c r="P435" s="1033"/>
      <c r="Q435" s="1033"/>
      <c r="R435" s="1033"/>
      <c r="S435" s="1033"/>
      <c r="T435" s="1033"/>
      <c r="U435" s="1033"/>
      <c r="V435" s="1033"/>
      <c r="W435" s="1033"/>
      <c r="X435" s="1033"/>
      <c r="Y435" s="1033"/>
      <c r="Z435" s="1033"/>
    </row>
    <row r="436" spans="1:26" ht="15.75" customHeight="1">
      <c r="A436" s="141">
        <v>3110202</v>
      </c>
      <c r="B436" s="155" t="s">
        <v>735</v>
      </c>
      <c r="C436" s="272" t="s">
        <v>238</v>
      </c>
      <c r="D436" s="27"/>
      <c r="E436" s="154"/>
      <c r="F436" s="21"/>
      <c r="G436" s="1051">
        <v>1000000</v>
      </c>
      <c r="H436" s="1033"/>
      <c r="I436" s="1033"/>
      <c r="J436" s="1033"/>
      <c r="K436" s="1033"/>
      <c r="L436" s="1033"/>
      <c r="M436" s="1033"/>
      <c r="N436" s="1033"/>
      <c r="O436" s="1033"/>
      <c r="P436" s="1033"/>
      <c r="Q436" s="1033"/>
      <c r="R436" s="1033"/>
      <c r="S436" s="1033"/>
      <c r="T436" s="1033"/>
      <c r="U436" s="1033"/>
      <c r="V436" s="1033"/>
      <c r="W436" s="1033"/>
      <c r="X436" s="1033"/>
      <c r="Y436" s="1033"/>
      <c r="Z436" s="1033"/>
    </row>
    <row r="437" spans="1:26" ht="15.75" customHeight="1">
      <c r="A437" s="141">
        <v>3110202</v>
      </c>
      <c r="B437" s="155" t="s">
        <v>736</v>
      </c>
      <c r="C437" s="272" t="s">
        <v>238</v>
      </c>
      <c r="D437" s="27"/>
      <c r="E437" s="154"/>
      <c r="F437" s="21"/>
      <c r="G437" s="1051">
        <v>1500000</v>
      </c>
      <c r="H437" s="1033"/>
      <c r="I437" s="1033"/>
      <c r="J437" s="1033"/>
      <c r="K437" s="1033"/>
      <c r="L437" s="1033"/>
      <c r="M437" s="1033"/>
      <c r="N437" s="1033"/>
      <c r="O437" s="1033"/>
      <c r="P437" s="1033"/>
      <c r="Q437" s="1033"/>
      <c r="R437" s="1033"/>
      <c r="S437" s="1033"/>
      <c r="T437" s="1033"/>
      <c r="U437" s="1033"/>
      <c r="V437" s="1033"/>
      <c r="W437" s="1033"/>
      <c r="X437" s="1033"/>
      <c r="Y437" s="1033"/>
      <c r="Z437" s="1033"/>
    </row>
    <row r="438" spans="1:26" ht="15.75" customHeight="1">
      <c r="A438" s="141">
        <v>3110202</v>
      </c>
      <c r="B438" s="155" t="s">
        <v>737</v>
      </c>
      <c r="C438" s="272" t="s">
        <v>242</v>
      </c>
      <c r="D438" s="27"/>
      <c r="E438" s="154"/>
      <c r="F438" s="21"/>
      <c r="G438" s="1051">
        <v>1000000</v>
      </c>
      <c r="H438" s="1033"/>
      <c r="I438" s="1033"/>
      <c r="J438" s="1033"/>
      <c r="K438" s="1033"/>
      <c r="L438" s="1033"/>
      <c r="M438" s="1033"/>
      <c r="N438" s="1033"/>
      <c r="O438" s="1033"/>
      <c r="P438" s="1033"/>
      <c r="Q438" s="1033"/>
      <c r="R438" s="1033"/>
      <c r="S438" s="1033"/>
      <c r="T438" s="1033"/>
      <c r="U438" s="1033"/>
      <c r="V438" s="1033"/>
      <c r="W438" s="1033"/>
      <c r="X438" s="1033"/>
      <c r="Y438" s="1033"/>
      <c r="Z438" s="1033"/>
    </row>
    <row r="439" spans="1:26" ht="15.75" customHeight="1">
      <c r="A439" s="141">
        <v>3110202</v>
      </c>
      <c r="B439" s="155" t="s">
        <v>738</v>
      </c>
      <c r="C439" s="272" t="s">
        <v>225</v>
      </c>
      <c r="D439" s="27"/>
      <c r="E439" s="154"/>
      <c r="F439" s="21"/>
      <c r="G439" s="1051">
        <v>3000000</v>
      </c>
      <c r="H439" s="1033"/>
      <c r="I439" s="1033"/>
      <c r="J439" s="1033"/>
      <c r="K439" s="1033"/>
      <c r="L439" s="1033"/>
      <c r="M439" s="1033"/>
      <c r="N439" s="1033"/>
      <c r="O439" s="1033"/>
      <c r="P439" s="1033"/>
      <c r="Q439" s="1033"/>
      <c r="R439" s="1033"/>
      <c r="S439" s="1033"/>
      <c r="T439" s="1033"/>
      <c r="U439" s="1033"/>
      <c r="V439" s="1033"/>
      <c r="W439" s="1033"/>
      <c r="X439" s="1033"/>
      <c r="Y439" s="1033"/>
      <c r="Z439" s="1033"/>
    </row>
    <row r="440" spans="1:26" ht="15.75" customHeight="1">
      <c r="A440" s="141">
        <v>3110202</v>
      </c>
      <c r="B440" s="155" t="s">
        <v>739</v>
      </c>
      <c r="C440" s="272" t="s">
        <v>243</v>
      </c>
      <c r="D440" s="27"/>
      <c r="E440" s="154"/>
      <c r="F440" s="21"/>
      <c r="G440" s="1051">
        <v>1300000</v>
      </c>
      <c r="H440" s="1033"/>
      <c r="I440" s="1033"/>
      <c r="J440" s="1033"/>
      <c r="K440" s="1033"/>
      <c r="L440" s="1033"/>
      <c r="M440" s="1033"/>
      <c r="N440" s="1033"/>
      <c r="O440" s="1033"/>
      <c r="P440" s="1033"/>
      <c r="Q440" s="1033"/>
      <c r="R440" s="1033"/>
      <c r="S440" s="1033"/>
      <c r="T440" s="1033"/>
      <c r="U440" s="1033"/>
      <c r="V440" s="1033"/>
      <c r="W440" s="1033"/>
      <c r="X440" s="1033"/>
      <c r="Y440" s="1033"/>
      <c r="Z440" s="1033"/>
    </row>
    <row r="441" spans="1:26" ht="15.75" customHeight="1">
      <c r="A441" s="141">
        <v>3110202</v>
      </c>
      <c r="B441" s="155" t="s">
        <v>740</v>
      </c>
      <c r="C441" s="272" t="s">
        <v>243</v>
      </c>
      <c r="D441" s="27"/>
      <c r="E441" s="154"/>
      <c r="F441" s="21"/>
      <c r="G441" s="1051">
        <v>1300000</v>
      </c>
      <c r="H441" s="1033"/>
      <c r="I441" s="1033"/>
      <c r="J441" s="1033"/>
      <c r="K441" s="1033"/>
      <c r="L441" s="1033"/>
      <c r="M441" s="1033"/>
      <c r="N441" s="1033"/>
      <c r="O441" s="1033"/>
      <c r="P441" s="1033"/>
      <c r="Q441" s="1033"/>
      <c r="R441" s="1033"/>
      <c r="S441" s="1033"/>
      <c r="T441" s="1033"/>
      <c r="U441" s="1033"/>
      <c r="V441" s="1033"/>
      <c r="W441" s="1033"/>
      <c r="X441" s="1033"/>
      <c r="Y441" s="1033"/>
      <c r="Z441" s="1033"/>
    </row>
    <row r="442" spans="1:26" ht="15.75" customHeight="1">
      <c r="A442" s="141">
        <v>3110202</v>
      </c>
      <c r="B442" s="155" t="s">
        <v>741</v>
      </c>
      <c r="C442" s="272" t="s">
        <v>218</v>
      </c>
      <c r="D442" s="27"/>
      <c r="E442" s="154"/>
      <c r="F442" s="21"/>
      <c r="G442" s="1051">
        <v>800000</v>
      </c>
      <c r="H442" s="1033"/>
      <c r="I442" s="1033"/>
      <c r="J442" s="1033"/>
      <c r="K442" s="1033"/>
      <c r="L442" s="1033"/>
      <c r="M442" s="1033"/>
      <c r="N442" s="1033"/>
      <c r="O442" s="1033"/>
      <c r="P442" s="1033"/>
      <c r="Q442" s="1033"/>
      <c r="R442" s="1033"/>
      <c r="S442" s="1033"/>
      <c r="T442" s="1033"/>
      <c r="U442" s="1033"/>
      <c r="V442" s="1033"/>
      <c r="W442" s="1033"/>
      <c r="X442" s="1033"/>
      <c r="Y442" s="1033"/>
      <c r="Z442" s="1033"/>
    </row>
    <row r="443" spans="1:26" ht="15.75" customHeight="1">
      <c r="A443" s="141">
        <v>3110202</v>
      </c>
      <c r="B443" s="155" t="s">
        <v>742</v>
      </c>
      <c r="C443" s="272" t="s">
        <v>521</v>
      </c>
      <c r="D443" s="27"/>
      <c r="E443" s="154">
        <v>1800000</v>
      </c>
      <c r="F443" s="21">
        <f t="shared" ref="F443:F469" si="45">SUM(D443:E443)</f>
        <v>1800000</v>
      </c>
      <c r="G443" s="1051"/>
      <c r="H443" s="1033"/>
      <c r="I443" s="1033"/>
      <c r="J443" s="1033"/>
      <c r="K443" s="1033"/>
      <c r="L443" s="1033"/>
      <c r="M443" s="1033"/>
      <c r="N443" s="1033"/>
      <c r="O443" s="1033"/>
      <c r="P443" s="1033"/>
      <c r="Q443" s="1033"/>
      <c r="R443" s="1033"/>
      <c r="S443" s="1033"/>
      <c r="T443" s="1033"/>
      <c r="U443" s="1033"/>
      <c r="V443" s="1033"/>
      <c r="W443" s="1033"/>
      <c r="X443" s="1033"/>
      <c r="Y443" s="1033"/>
      <c r="Z443" s="1033"/>
    </row>
    <row r="444" spans="1:26" ht="15.75">
      <c r="A444" s="273">
        <v>3110202</v>
      </c>
      <c r="B444" s="274" t="s">
        <v>743</v>
      </c>
      <c r="C444" s="275" t="s">
        <v>232</v>
      </c>
      <c r="D444" s="27"/>
      <c r="E444" s="276">
        <v>1500000</v>
      </c>
      <c r="F444" s="21">
        <f t="shared" si="45"/>
        <v>1500000</v>
      </c>
      <c r="G444" s="1051"/>
      <c r="H444" s="1033"/>
      <c r="I444" s="1033"/>
      <c r="J444" s="1033"/>
      <c r="K444" s="1033"/>
      <c r="L444" s="1033"/>
      <c r="M444" s="1033"/>
      <c r="N444" s="1033"/>
      <c r="O444" s="1033"/>
      <c r="P444" s="1033"/>
      <c r="Q444" s="1033"/>
      <c r="R444" s="1033"/>
      <c r="S444" s="1033"/>
      <c r="T444" s="1033"/>
      <c r="U444" s="1033"/>
      <c r="V444" s="1033"/>
      <c r="W444" s="1033"/>
      <c r="X444" s="1033"/>
      <c r="Y444" s="1033"/>
      <c r="Z444" s="1033"/>
    </row>
    <row r="445" spans="1:26" ht="15.75" customHeight="1">
      <c r="A445" s="273">
        <v>3110202</v>
      </c>
      <c r="B445" s="274" t="s">
        <v>744</v>
      </c>
      <c r="C445" s="277" t="s">
        <v>632</v>
      </c>
      <c r="D445" s="27"/>
      <c r="E445" s="102">
        <v>847570</v>
      </c>
      <c r="F445" s="21">
        <f t="shared" si="45"/>
        <v>847570</v>
      </c>
      <c r="G445" s="1051">
        <v>847570</v>
      </c>
      <c r="H445" s="1033"/>
      <c r="I445" s="1033"/>
      <c r="J445" s="1033"/>
      <c r="K445" s="1033"/>
      <c r="L445" s="1033"/>
      <c r="M445" s="1033"/>
      <c r="N445" s="1033"/>
      <c r="O445" s="1033"/>
      <c r="P445" s="1033"/>
      <c r="Q445" s="1033"/>
      <c r="R445" s="1033"/>
      <c r="S445" s="1033"/>
      <c r="T445" s="1033"/>
      <c r="U445" s="1033"/>
      <c r="V445" s="1033"/>
      <c r="W445" s="1033"/>
      <c r="X445" s="1033"/>
      <c r="Y445" s="1033"/>
      <c r="Z445" s="1033"/>
    </row>
    <row r="446" spans="1:26" ht="15.75" customHeight="1">
      <c r="A446" s="273">
        <v>3110202</v>
      </c>
      <c r="B446" s="274" t="s">
        <v>745</v>
      </c>
      <c r="C446" s="277" t="s">
        <v>238</v>
      </c>
      <c r="D446" s="27"/>
      <c r="E446" s="102">
        <v>1790220</v>
      </c>
      <c r="F446" s="21">
        <f t="shared" si="45"/>
        <v>1790220</v>
      </c>
      <c r="G446" s="1051">
        <v>1790220</v>
      </c>
      <c r="H446" s="1033"/>
      <c r="I446" s="1033"/>
      <c r="J446" s="1033"/>
      <c r="K446" s="1033"/>
      <c r="L446" s="1033"/>
      <c r="M446" s="1033"/>
      <c r="N446" s="1033"/>
      <c r="O446" s="1033"/>
      <c r="P446" s="1033"/>
      <c r="Q446" s="1033"/>
      <c r="R446" s="1033"/>
      <c r="S446" s="1033"/>
      <c r="T446" s="1033"/>
      <c r="U446" s="1033"/>
      <c r="V446" s="1033"/>
      <c r="W446" s="1033"/>
      <c r="X446" s="1033"/>
      <c r="Y446" s="1033"/>
      <c r="Z446" s="1033"/>
    </row>
    <row r="447" spans="1:26" ht="15.75" customHeight="1">
      <c r="A447" s="273">
        <v>3110202</v>
      </c>
      <c r="B447" s="274" t="s">
        <v>746</v>
      </c>
      <c r="C447" s="277" t="s">
        <v>236</v>
      </c>
      <c r="D447" s="27"/>
      <c r="E447" s="102">
        <v>1100000</v>
      </c>
      <c r="F447" s="21">
        <f t="shared" si="45"/>
        <v>1100000</v>
      </c>
      <c r="G447" s="1051"/>
      <c r="H447" s="1033"/>
      <c r="I447" s="1033"/>
      <c r="J447" s="1033"/>
      <c r="K447" s="1033"/>
      <c r="L447" s="1033"/>
      <c r="M447" s="1033"/>
      <c r="N447" s="1033"/>
      <c r="O447" s="1033"/>
      <c r="P447" s="1033"/>
      <c r="Q447" s="1033"/>
      <c r="R447" s="1033"/>
      <c r="S447" s="1033"/>
      <c r="T447" s="1033"/>
      <c r="U447" s="1033"/>
      <c r="V447" s="1033"/>
      <c r="W447" s="1033"/>
      <c r="X447" s="1033"/>
      <c r="Y447" s="1033"/>
      <c r="Z447" s="1033"/>
    </row>
    <row r="448" spans="1:26" ht="15.75" customHeight="1">
      <c r="A448" s="141">
        <v>3110202</v>
      </c>
      <c r="B448" s="76" t="s">
        <v>747</v>
      </c>
      <c r="C448" s="250" t="s">
        <v>232</v>
      </c>
      <c r="D448" s="278">
        <v>1500000</v>
      </c>
      <c r="E448" s="27"/>
      <c r="F448" s="21">
        <f t="shared" si="45"/>
        <v>1500000</v>
      </c>
      <c r="G448" s="1051"/>
      <c r="H448" s="1033"/>
      <c r="I448" s="1033"/>
      <c r="J448" s="1033"/>
      <c r="K448" s="1033"/>
      <c r="L448" s="1033"/>
      <c r="M448" s="1033"/>
      <c r="N448" s="1033"/>
      <c r="O448" s="1033"/>
      <c r="P448" s="1033"/>
      <c r="Q448" s="1033"/>
      <c r="R448" s="1033"/>
      <c r="S448" s="1033"/>
      <c r="T448" s="1033"/>
      <c r="U448" s="1033"/>
      <c r="V448" s="1033"/>
      <c r="W448" s="1033"/>
      <c r="X448" s="1033"/>
      <c r="Y448" s="1033"/>
      <c r="Z448" s="1033"/>
    </row>
    <row r="449" spans="1:26" ht="15.75" customHeight="1">
      <c r="A449" s="141">
        <v>3110202</v>
      </c>
      <c r="B449" s="76" t="s">
        <v>748</v>
      </c>
      <c r="C449" s="20" t="s">
        <v>238</v>
      </c>
      <c r="D449" s="271">
        <v>1937511</v>
      </c>
      <c r="E449" s="27"/>
      <c r="F449" s="21">
        <f t="shared" si="45"/>
        <v>1937511</v>
      </c>
      <c r="G449" s="1051">
        <v>1937511</v>
      </c>
      <c r="H449" s="1033"/>
      <c r="I449" s="1033"/>
      <c r="J449" s="1033"/>
      <c r="K449" s="1033"/>
      <c r="L449" s="1033"/>
      <c r="M449" s="1033"/>
      <c r="N449" s="1033"/>
      <c r="O449" s="1033"/>
      <c r="P449" s="1033"/>
      <c r="Q449" s="1033"/>
      <c r="R449" s="1033"/>
      <c r="S449" s="1033"/>
      <c r="T449" s="1033"/>
      <c r="U449" s="1033"/>
      <c r="V449" s="1033"/>
      <c r="W449" s="1033"/>
      <c r="X449" s="1033"/>
      <c r="Y449" s="1033"/>
      <c r="Z449" s="1033"/>
    </row>
    <row r="450" spans="1:26" ht="15.75" customHeight="1">
      <c r="A450" s="141">
        <v>3110202</v>
      </c>
      <c r="B450" s="76" t="s">
        <v>750</v>
      </c>
      <c r="C450" s="250" t="s">
        <v>239</v>
      </c>
      <c r="D450" s="154">
        <v>2120000</v>
      </c>
      <c r="E450" s="27">
        <v>-320000</v>
      </c>
      <c r="F450" s="21">
        <f t="shared" si="45"/>
        <v>1800000</v>
      </c>
      <c r="G450" s="1051"/>
      <c r="H450" s="1033"/>
      <c r="I450" s="1033"/>
      <c r="J450" s="1033"/>
      <c r="K450" s="1033"/>
      <c r="L450" s="1033"/>
      <c r="M450" s="1033"/>
      <c r="N450" s="1033"/>
      <c r="O450" s="1033"/>
      <c r="P450" s="1033"/>
      <c r="Q450" s="1033"/>
      <c r="R450" s="1033"/>
      <c r="S450" s="1033"/>
      <c r="T450" s="1033"/>
      <c r="U450" s="1033"/>
      <c r="V450" s="1033"/>
      <c r="W450" s="1033"/>
      <c r="X450" s="1033"/>
      <c r="Y450" s="1033"/>
      <c r="Z450" s="1033"/>
    </row>
    <row r="451" spans="1:26" ht="15.75" customHeight="1">
      <c r="A451" s="141">
        <v>3110202</v>
      </c>
      <c r="B451" s="76" t="s">
        <v>751</v>
      </c>
      <c r="C451" s="20" t="s">
        <v>243</v>
      </c>
      <c r="D451" s="21">
        <v>1400000</v>
      </c>
      <c r="E451" s="27"/>
      <c r="F451" s="21">
        <f t="shared" si="45"/>
        <v>1400000</v>
      </c>
      <c r="G451" s="1051"/>
      <c r="H451" s="1033"/>
      <c r="I451" s="1033"/>
      <c r="J451" s="1033"/>
      <c r="K451" s="1033"/>
      <c r="L451" s="1033"/>
      <c r="M451" s="1033"/>
      <c r="N451" s="1033"/>
      <c r="O451" s="1033"/>
      <c r="P451" s="1033"/>
      <c r="Q451" s="1033"/>
      <c r="R451" s="1033"/>
      <c r="S451" s="1033"/>
      <c r="T451" s="1033"/>
      <c r="U451" s="1033"/>
      <c r="V451" s="1033"/>
      <c r="W451" s="1033"/>
      <c r="X451" s="1033"/>
      <c r="Y451" s="1033"/>
      <c r="Z451" s="1033"/>
    </row>
    <row r="452" spans="1:26" ht="15.75" customHeight="1">
      <c r="A452" s="141">
        <v>3110202</v>
      </c>
      <c r="B452" s="233" t="s">
        <v>752</v>
      </c>
      <c r="C452" s="79" t="s">
        <v>409</v>
      </c>
      <c r="D452" s="278">
        <v>1200000</v>
      </c>
      <c r="E452" s="27"/>
      <c r="F452" s="21">
        <f t="shared" si="45"/>
        <v>1200000</v>
      </c>
      <c r="G452" s="1051"/>
      <c r="H452" s="1033"/>
      <c r="I452" s="1033"/>
      <c r="J452" s="1033"/>
      <c r="K452" s="1033"/>
      <c r="L452" s="1033"/>
      <c r="M452" s="1033"/>
      <c r="N452" s="1033"/>
      <c r="O452" s="1033"/>
      <c r="P452" s="1033"/>
      <c r="Q452" s="1033"/>
      <c r="R452" s="1033"/>
      <c r="S452" s="1033"/>
      <c r="T452" s="1033"/>
      <c r="U452" s="1033"/>
      <c r="V452" s="1033"/>
      <c r="W452" s="1033"/>
      <c r="X452" s="1033"/>
      <c r="Y452" s="1033"/>
      <c r="Z452" s="1033"/>
    </row>
    <row r="453" spans="1:26" ht="15.75" customHeight="1">
      <c r="A453" s="141">
        <v>3110202</v>
      </c>
      <c r="B453" s="68" t="s">
        <v>753</v>
      </c>
      <c r="C453" s="79" t="s">
        <v>477</v>
      </c>
      <c r="D453" s="21">
        <v>1000000</v>
      </c>
      <c r="E453" s="27"/>
      <c r="F453" s="21">
        <f t="shared" si="45"/>
        <v>1000000</v>
      </c>
      <c r="G453" s="1051"/>
      <c r="H453" s="1033"/>
      <c r="I453" s="1033"/>
      <c r="J453" s="1033"/>
      <c r="K453" s="1033"/>
      <c r="L453" s="1033"/>
      <c r="M453" s="1033"/>
      <c r="N453" s="1033"/>
      <c r="O453" s="1033"/>
      <c r="P453" s="1033"/>
      <c r="Q453" s="1033"/>
      <c r="R453" s="1033"/>
      <c r="S453" s="1033"/>
      <c r="T453" s="1033"/>
      <c r="U453" s="1033"/>
      <c r="V453" s="1033"/>
      <c r="W453" s="1033"/>
      <c r="X453" s="1033"/>
      <c r="Y453" s="1033"/>
      <c r="Z453" s="1033"/>
    </row>
    <row r="454" spans="1:26" ht="15.75" customHeight="1">
      <c r="A454" s="141">
        <v>3110202</v>
      </c>
      <c r="B454" s="68" t="s">
        <v>754</v>
      </c>
      <c r="C454" s="79" t="s">
        <v>214</v>
      </c>
      <c r="D454" s="21">
        <v>500000</v>
      </c>
      <c r="E454" s="27"/>
      <c r="F454" s="21">
        <f t="shared" si="45"/>
        <v>500000</v>
      </c>
      <c r="G454" s="1051"/>
      <c r="H454" s="1033"/>
      <c r="I454" s="1033"/>
      <c r="J454" s="1033"/>
      <c r="K454" s="1033"/>
      <c r="L454" s="1033"/>
      <c r="M454" s="1033"/>
      <c r="N454" s="1033"/>
      <c r="O454" s="1033"/>
      <c r="P454" s="1033"/>
      <c r="Q454" s="1033"/>
      <c r="R454" s="1033"/>
      <c r="S454" s="1033"/>
      <c r="T454" s="1033"/>
      <c r="U454" s="1033"/>
      <c r="V454" s="1033"/>
      <c r="W454" s="1033"/>
      <c r="X454" s="1033"/>
      <c r="Y454" s="1033"/>
      <c r="Z454" s="1033"/>
    </row>
    <row r="455" spans="1:26" ht="15.75" customHeight="1">
      <c r="A455" s="141">
        <v>3110202</v>
      </c>
      <c r="B455" s="68" t="s">
        <v>755</v>
      </c>
      <c r="C455" s="79" t="s">
        <v>214</v>
      </c>
      <c r="D455" s="21">
        <v>500000</v>
      </c>
      <c r="E455" s="27"/>
      <c r="F455" s="21">
        <f t="shared" si="45"/>
        <v>500000</v>
      </c>
      <c r="G455" s="1051"/>
      <c r="H455" s="1033"/>
      <c r="I455" s="1033"/>
      <c r="J455" s="1033"/>
      <c r="K455" s="1033"/>
      <c r="L455" s="1033"/>
      <c r="M455" s="1033"/>
      <c r="N455" s="1033"/>
      <c r="O455" s="1033"/>
      <c r="P455" s="1033"/>
      <c r="Q455" s="1033"/>
      <c r="R455" s="1033"/>
      <c r="S455" s="1033"/>
      <c r="T455" s="1033"/>
      <c r="U455" s="1033"/>
      <c r="V455" s="1033"/>
      <c r="W455" s="1033"/>
      <c r="X455" s="1033"/>
      <c r="Y455" s="1033"/>
      <c r="Z455" s="1033"/>
    </row>
    <row r="456" spans="1:26" ht="15.75" customHeight="1">
      <c r="A456" s="141">
        <v>3110202</v>
      </c>
      <c r="B456" s="68" t="s">
        <v>756</v>
      </c>
      <c r="C456" s="79" t="s">
        <v>214</v>
      </c>
      <c r="D456" s="21">
        <v>500000</v>
      </c>
      <c r="E456" s="27"/>
      <c r="F456" s="21">
        <f t="shared" si="45"/>
        <v>500000</v>
      </c>
      <c r="G456" s="1051"/>
      <c r="H456" s="1033"/>
      <c r="I456" s="1033"/>
      <c r="J456" s="1033"/>
      <c r="K456" s="1033"/>
      <c r="L456" s="1033"/>
      <c r="M456" s="1033"/>
      <c r="N456" s="1033"/>
      <c r="O456" s="1033"/>
      <c r="P456" s="1033"/>
      <c r="Q456" s="1033"/>
      <c r="R456" s="1033"/>
      <c r="S456" s="1033"/>
      <c r="T456" s="1033"/>
      <c r="U456" s="1033"/>
      <c r="V456" s="1033"/>
      <c r="W456" s="1033"/>
      <c r="X456" s="1033"/>
      <c r="Y456" s="1033"/>
      <c r="Z456" s="1033"/>
    </row>
    <row r="457" spans="1:26" ht="15.75" customHeight="1">
      <c r="A457" s="141">
        <v>3110202</v>
      </c>
      <c r="B457" s="76" t="s">
        <v>757</v>
      </c>
      <c r="C457" s="79" t="s">
        <v>215</v>
      </c>
      <c r="D457" s="278">
        <v>1500000</v>
      </c>
      <c r="E457" s="27"/>
      <c r="F457" s="21">
        <f t="shared" si="45"/>
        <v>1500000</v>
      </c>
      <c r="G457" s="1051"/>
      <c r="H457" s="1033"/>
      <c r="I457" s="1033"/>
      <c r="J457" s="1033"/>
      <c r="K457" s="1033"/>
      <c r="L457" s="1033"/>
      <c r="M457" s="1033"/>
      <c r="N457" s="1033"/>
      <c r="O457" s="1033"/>
      <c r="P457" s="1033"/>
      <c r="Q457" s="1033"/>
      <c r="R457" s="1033"/>
      <c r="S457" s="1033"/>
      <c r="T457" s="1033"/>
      <c r="U457" s="1033"/>
      <c r="V457" s="1033"/>
      <c r="W457" s="1033"/>
      <c r="X457" s="1033"/>
      <c r="Y457" s="1033"/>
      <c r="Z457" s="1033"/>
    </row>
    <row r="458" spans="1:26" ht="15.75" customHeight="1">
      <c r="A458" s="141">
        <v>3110202</v>
      </c>
      <c r="B458" s="233" t="s">
        <v>758</v>
      </c>
      <c r="C458" s="20" t="s">
        <v>534</v>
      </c>
      <c r="D458" s="278">
        <v>1200000</v>
      </c>
      <c r="E458" s="27"/>
      <c r="F458" s="21">
        <f t="shared" si="45"/>
        <v>1200000</v>
      </c>
      <c r="G458" s="1051"/>
      <c r="H458" s="1033"/>
      <c r="I458" s="1033"/>
      <c r="J458" s="1033"/>
      <c r="K458" s="1033"/>
      <c r="L458" s="1033"/>
      <c r="M458" s="1033"/>
      <c r="N458" s="1033"/>
      <c r="O458" s="1033"/>
      <c r="P458" s="1033"/>
      <c r="Q458" s="1033"/>
      <c r="R458" s="1033"/>
      <c r="S458" s="1033"/>
      <c r="T458" s="1033"/>
      <c r="U458" s="1033"/>
      <c r="V458" s="1033"/>
      <c r="W458" s="1033"/>
      <c r="X458" s="1033"/>
      <c r="Y458" s="1033"/>
      <c r="Z458" s="1033"/>
    </row>
    <row r="459" spans="1:26" ht="15.75" customHeight="1">
      <c r="A459" s="141">
        <v>3110202</v>
      </c>
      <c r="B459" s="233" t="s">
        <v>759</v>
      </c>
      <c r="C459" s="20" t="s">
        <v>534</v>
      </c>
      <c r="D459" s="278">
        <v>1200000</v>
      </c>
      <c r="E459" s="27"/>
      <c r="F459" s="21">
        <f t="shared" si="45"/>
        <v>1200000</v>
      </c>
      <c r="G459" s="1051"/>
      <c r="H459" s="1033"/>
      <c r="I459" s="1033"/>
      <c r="J459" s="1033"/>
      <c r="K459" s="1033"/>
      <c r="L459" s="1033"/>
      <c r="M459" s="1033"/>
      <c r="N459" s="1033"/>
      <c r="O459" s="1033"/>
      <c r="P459" s="1033"/>
      <c r="Q459" s="1033"/>
      <c r="R459" s="1033"/>
      <c r="S459" s="1033"/>
      <c r="T459" s="1033"/>
      <c r="U459" s="1033"/>
      <c r="V459" s="1033"/>
      <c r="W459" s="1033"/>
      <c r="X459" s="1033"/>
      <c r="Y459" s="1033"/>
      <c r="Z459" s="1033"/>
    </row>
    <row r="460" spans="1:26" ht="15.75" customHeight="1">
      <c r="A460" s="141">
        <v>3110202</v>
      </c>
      <c r="B460" s="233" t="s">
        <v>760</v>
      </c>
      <c r="C460" s="20" t="s">
        <v>534</v>
      </c>
      <c r="D460" s="278">
        <v>1200000</v>
      </c>
      <c r="E460" s="27"/>
      <c r="F460" s="21">
        <f t="shared" si="45"/>
        <v>1200000</v>
      </c>
      <c r="G460" s="1051"/>
      <c r="H460" s="1033"/>
      <c r="I460" s="1033"/>
      <c r="J460" s="1033"/>
      <c r="K460" s="1033"/>
      <c r="L460" s="1033"/>
      <c r="M460" s="1033"/>
      <c r="N460" s="1033"/>
      <c r="O460" s="1033"/>
      <c r="P460" s="1033"/>
      <c r="Q460" s="1033"/>
      <c r="R460" s="1033"/>
      <c r="S460" s="1033"/>
      <c r="T460" s="1033"/>
      <c r="U460" s="1033"/>
      <c r="V460" s="1033"/>
      <c r="W460" s="1033"/>
      <c r="X460" s="1033"/>
      <c r="Y460" s="1033"/>
      <c r="Z460" s="1033"/>
    </row>
    <row r="461" spans="1:26" ht="15.75" customHeight="1">
      <c r="A461" s="141">
        <v>3110202</v>
      </c>
      <c r="B461" s="233" t="s">
        <v>761</v>
      </c>
      <c r="C461" s="20" t="s">
        <v>534</v>
      </c>
      <c r="D461" s="278">
        <v>1200000</v>
      </c>
      <c r="E461" s="27"/>
      <c r="F461" s="21">
        <f t="shared" si="45"/>
        <v>1200000</v>
      </c>
      <c r="G461" s="1051"/>
      <c r="H461" s="1033"/>
      <c r="I461" s="1033"/>
      <c r="J461" s="1033"/>
      <c r="K461" s="1033"/>
      <c r="L461" s="1033"/>
      <c r="M461" s="1033"/>
      <c r="N461" s="1033"/>
      <c r="O461" s="1033"/>
      <c r="P461" s="1033"/>
      <c r="Q461" s="1033"/>
      <c r="R461" s="1033"/>
      <c r="S461" s="1033"/>
      <c r="T461" s="1033"/>
      <c r="U461" s="1033"/>
      <c r="V461" s="1033"/>
      <c r="W461" s="1033"/>
      <c r="X461" s="1033"/>
      <c r="Y461" s="1033"/>
      <c r="Z461" s="1033"/>
    </row>
    <row r="462" spans="1:26" ht="15.75" customHeight="1">
      <c r="A462" s="141">
        <v>3110202</v>
      </c>
      <c r="B462" s="68" t="s">
        <v>762</v>
      </c>
      <c r="C462" s="76" t="s">
        <v>480</v>
      </c>
      <c r="D462" s="21">
        <v>1000000</v>
      </c>
      <c r="E462" s="27"/>
      <c r="F462" s="21">
        <f t="shared" si="45"/>
        <v>1000000</v>
      </c>
      <c r="G462" s="1051"/>
      <c r="H462" s="1033"/>
      <c r="I462" s="1033"/>
      <c r="J462" s="1033"/>
      <c r="K462" s="1033"/>
      <c r="L462" s="1033"/>
      <c r="M462" s="1033"/>
      <c r="N462" s="1033"/>
      <c r="O462" s="1033"/>
      <c r="P462" s="1033"/>
      <c r="Q462" s="1033"/>
      <c r="R462" s="1033"/>
      <c r="S462" s="1033"/>
      <c r="T462" s="1033"/>
      <c r="U462" s="1033"/>
      <c r="V462" s="1033"/>
      <c r="W462" s="1033"/>
      <c r="X462" s="1033"/>
      <c r="Y462" s="1033"/>
      <c r="Z462" s="1033"/>
    </row>
    <row r="463" spans="1:26" ht="15.75" customHeight="1">
      <c r="A463" s="141">
        <v>3110202</v>
      </c>
      <c r="B463" s="233" t="s">
        <v>763</v>
      </c>
      <c r="C463" s="79" t="s">
        <v>415</v>
      </c>
      <c r="D463" s="278">
        <v>1500000</v>
      </c>
      <c r="E463" s="27"/>
      <c r="F463" s="21">
        <f t="shared" si="45"/>
        <v>1500000</v>
      </c>
      <c r="G463" s="1051"/>
      <c r="H463" s="1033"/>
      <c r="I463" s="1033"/>
      <c r="J463" s="1033"/>
      <c r="K463" s="1033"/>
      <c r="L463" s="1033"/>
      <c r="M463" s="1033"/>
      <c r="N463" s="1033"/>
      <c r="O463" s="1033"/>
      <c r="P463" s="1033"/>
      <c r="Q463" s="1033"/>
      <c r="R463" s="1033"/>
      <c r="S463" s="1033"/>
      <c r="T463" s="1033"/>
      <c r="U463" s="1033"/>
      <c r="V463" s="1033"/>
      <c r="W463" s="1033"/>
      <c r="X463" s="1033"/>
      <c r="Y463" s="1033"/>
      <c r="Z463" s="1033"/>
    </row>
    <row r="464" spans="1:26" ht="15.75" customHeight="1">
      <c r="A464" s="141">
        <v>3110202</v>
      </c>
      <c r="B464" s="68" t="s">
        <v>764</v>
      </c>
      <c r="C464" s="76" t="s">
        <v>480</v>
      </c>
      <c r="D464" s="21">
        <v>1000000</v>
      </c>
      <c r="E464" s="27"/>
      <c r="F464" s="21">
        <f t="shared" si="45"/>
        <v>1000000</v>
      </c>
      <c r="G464" s="1051"/>
      <c r="H464" s="1033"/>
      <c r="I464" s="1033"/>
      <c r="J464" s="1033"/>
      <c r="K464" s="1033"/>
      <c r="L464" s="1033"/>
      <c r="M464" s="1033"/>
      <c r="N464" s="1033"/>
      <c r="O464" s="1033"/>
      <c r="P464" s="1033"/>
      <c r="Q464" s="1033"/>
      <c r="R464" s="1033"/>
      <c r="S464" s="1033"/>
      <c r="T464" s="1033"/>
      <c r="U464" s="1033"/>
      <c r="V464" s="1033"/>
      <c r="W464" s="1033"/>
      <c r="X464" s="1033"/>
      <c r="Y464" s="1033"/>
      <c r="Z464" s="1033"/>
    </row>
    <row r="465" spans="1:26" ht="15.75" customHeight="1">
      <c r="A465" s="141">
        <v>3110202</v>
      </c>
      <c r="B465" s="68" t="s">
        <v>765</v>
      </c>
      <c r="C465" s="76" t="s">
        <v>480</v>
      </c>
      <c r="D465" s="21">
        <v>1000000</v>
      </c>
      <c r="E465" s="27"/>
      <c r="F465" s="21">
        <f t="shared" si="45"/>
        <v>1000000</v>
      </c>
      <c r="G465" s="1051"/>
      <c r="H465" s="1033"/>
      <c r="I465" s="1033"/>
      <c r="J465" s="1033"/>
      <c r="K465" s="1033"/>
      <c r="L465" s="1033"/>
      <c r="M465" s="1033"/>
      <c r="N465" s="1033"/>
      <c r="O465" s="1033"/>
      <c r="P465" s="1033"/>
      <c r="Q465" s="1033"/>
      <c r="R465" s="1033"/>
      <c r="S465" s="1033"/>
      <c r="T465" s="1033"/>
      <c r="U465" s="1033"/>
      <c r="V465" s="1033"/>
      <c r="W465" s="1033"/>
      <c r="X465" s="1033"/>
      <c r="Y465" s="1033"/>
      <c r="Z465" s="1033"/>
    </row>
    <row r="466" spans="1:26" ht="15.75" customHeight="1">
      <c r="A466" s="141">
        <v>3110202</v>
      </c>
      <c r="B466" s="68" t="s">
        <v>766</v>
      </c>
      <c r="C466" s="76" t="s">
        <v>480</v>
      </c>
      <c r="D466" s="21">
        <v>1000000</v>
      </c>
      <c r="E466" s="27"/>
      <c r="F466" s="21">
        <f t="shared" si="45"/>
        <v>1000000</v>
      </c>
      <c r="G466" s="1051"/>
      <c r="H466" s="1033"/>
      <c r="I466" s="1033"/>
      <c r="J466" s="1033"/>
      <c r="K466" s="1033"/>
      <c r="L466" s="1033"/>
      <c r="M466" s="1033"/>
      <c r="N466" s="1033"/>
      <c r="O466" s="1033"/>
      <c r="P466" s="1033"/>
      <c r="Q466" s="1033"/>
      <c r="R466" s="1033"/>
      <c r="S466" s="1033"/>
      <c r="T466" s="1033"/>
      <c r="U466" s="1033"/>
      <c r="V466" s="1033"/>
      <c r="W466" s="1033"/>
      <c r="X466" s="1033"/>
      <c r="Y466" s="1033"/>
      <c r="Z466" s="1033"/>
    </row>
    <row r="467" spans="1:26" ht="15.75" customHeight="1">
      <c r="A467" s="141">
        <v>3110202</v>
      </c>
      <c r="B467" s="233" t="s">
        <v>767</v>
      </c>
      <c r="C467" s="20" t="s">
        <v>584</v>
      </c>
      <c r="D467" s="278">
        <v>1500000</v>
      </c>
      <c r="E467" s="27"/>
      <c r="F467" s="21">
        <f t="shared" si="45"/>
        <v>1500000</v>
      </c>
      <c r="G467" s="1051"/>
      <c r="H467" s="1033"/>
      <c r="I467" s="1033"/>
      <c r="J467" s="1033"/>
      <c r="K467" s="1033"/>
      <c r="L467" s="1033"/>
      <c r="M467" s="1033"/>
      <c r="N467" s="1033"/>
      <c r="O467" s="1033"/>
      <c r="P467" s="1033"/>
      <c r="Q467" s="1033"/>
      <c r="R467" s="1033"/>
      <c r="S467" s="1033"/>
      <c r="T467" s="1033"/>
      <c r="U467" s="1033"/>
      <c r="V467" s="1033"/>
      <c r="W467" s="1033"/>
      <c r="X467" s="1033"/>
      <c r="Y467" s="1033"/>
      <c r="Z467" s="1033"/>
    </row>
    <row r="468" spans="1:26" ht="15.75" customHeight="1">
      <c r="A468" s="141">
        <v>3110202</v>
      </c>
      <c r="B468" s="233" t="s">
        <v>768</v>
      </c>
      <c r="C468" s="20" t="s">
        <v>584</v>
      </c>
      <c r="D468" s="278">
        <v>1500000</v>
      </c>
      <c r="E468" s="27"/>
      <c r="F468" s="21">
        <f t="shared" si="45"/>
        <v>1500000</v>
      </c>
      <c r="G468" s="1051"/>
      <c r="H468" s="1033"/>
      <c r="I468" s="1033"/>
      <c r="J468" s="1033"/>
      <c r="K468" s="1033"/>
      <c r="L468" s="1033"/>
      <c r="M468" s="1033"/>
      <c r="N468" s="1033"/>
      <c r="O468" s="1033"/>
      <c r="P468" s="1033"/>
      <c r="Q468" s="1033"/>
      <c r="R468" s="1033"/>
      <c r="S468" s="1033"/>
      <c r="T468" s="1033"/>
      <c r="U468" s="1033"/>
      <c r="V468" s="1033"/>
      <c r="W468" s="1033"/>
      <c r="X468" s="1033"/>
      <c r="Y468" s="1033"/>
      <c r="Z468" s="1033"/>
    </row>
    <row r="469" spans="1:26" ht="18" customHeight="1">
      <c r="A469" s="141">
        <v>3110202</v>
      </c>
      <c r="B469" s="68" t="s">
        <v>769</v>
      </c>
      <c r="C469" s="76" t="s">
        <v>535</v>
      </c>
      <c r="D469" s="21">
        <v>1200000</v>
      </c>
      <c r="E469" s="27"/>
      <c r="F469" s="21">
        <f t="shared" si="45"/>
        <v>1200000</v>
      </c>
      <c r="G469" s="1051"/>
      <c r="H469" s="1033"/>
      <c r="I469" s="1033"/>
      <c r="J469" s="1033"/>
      <c r="K469" s="1033"/>
      <c r="L469" s="1033"/>
      <c r="M469" s="1033"/>
      <c r="N469" s="1033"/>
      <c r="O469" s="1033"/>
      <c r="P469" s="1033"/>
      <c r="Q469" s="1033"/>
      <c r="R469" s="1033"/>
      <c r="S469" s="1033"/>
      <c r="T469" s="1033"/>
      <c r="U469" s="1033"/>
      <c r="V469" s="1033"/>
      <c r="W469" s="1033"/>
      <c r="X469" s="1033"/>
      <c r="Y469" s="1033"/>
      <c r="Z469" s="1033"/>
    </row>
    <row r="470" spans="1:26" ht="15.75" customHeight="1">
      <c r="A470" s="141">
        <v>3110202</v>
      </c>
      <c r="B470" s="68" t="s">
        <v>770</v>
      </c>
      <c r="C470" s="76" t="s">
        <v>535</v>
      </c>
      <c r="D470" s="21"/>
      <c r="E470" s="27"/>
      <c r="F470" s="21"/>
      <c r="G470" s="1051">
        <v>1800000</v>
      </c>
      <c r="H470" s="1033"/>
      <c r="I470" s="1033"/>
      <c r="J470" s="1033"/>
      <c r="K470" s="1033"/>
      <c r="L470" s="1033"/>
      <c r="M470" s="1033"/>
      <c r="N470" s="1033"/>
      <c r="O470" s="1033"/>
      <c r="P470" s="1033"/>
      <c r="Q470" s="1033"/>
      <c r="R470" s="1033"/>
      <c r="S470" s="1033"/>
      <c r="T470" s="1033"/>
      <c r="U470" s="1033"/>
      <c r="V470" s="1033"/>
      <c r="W470" s="1033"/>
      <c r="X470" s="1033"/>
      <c r="Y470" s="1033"/>
      <c r="Z470" s="1033"/>
    </row>
    <row r="471" spans="1:26" ht="15.75" customHeight="1">
      <c r="A471" s="141">
        <v>3110202</v>
      </c>
      <c r="B471" s="68" t="s">
        <v>771</v>
      </c>
      <c r="C471" s="76" t="s">
        <v>535</v>
      </c>
      <c r="D471" s="21">
        <v>1200000</v>
      </c>
      <c r="E471" s="27"/>
      <c r="F471" s="21">
        <f t="shared" ref="F471:F509" si="46">SUM(D471:E471)</f>
        <v>1200000</v>
      </c>
      <c r="G471" s="1051"/>
      <c r="H471" s="1033"/>
      <c r="I471" s="1033"/>
      <c r="J471" s="1033"/>
      <c r="K471" s="1033"/>
      <c r="L471" s="1033"/>
      <c r="M471" s="1033"/>
      <c r="N471" s="1033"/>
      <c r="O471" s="1033"/>
      <c r="P471" s="1033"/>
      <c r="Q471" s="1033"/>
      <c r="R471" s="1033"/>
      <c r="S471" s="1033"/>
      <c r="T471" s="1033"/>
      <c r="U471" s="1033"/>
      <c r="V471" s="1033"/>
      <c r="W471" s="1033"/>
      <c r="X471" s="1033"/>
      <c r="Y471" s="1033"/>
      <c r="Z471" s="1033"/>
    </row>
    <row r="472" spans="1:26" ht="15.75" customHeight="1">
      <c r="A472" s="141">
        <v>3110202</v>
      </c>
      <c r="B472" s="233" t="s">
        <v>772</v>
      </c>
      <c r="C472" s="20" t="s">
        <v>773</v>
      </c>
      <c r="D472" s="278">
        <v>1800000</v>
      </c>
      <c r="E472" s="27"/>
      <c r="F472" s="21">
        <f t="shared" si="46"/>
        <v>1800000</v>
      </c>
      <c r="G472" s="1051"/>
      <c r="H472" s="1033"/>
      <c r="I472" s="1033"/>
      <c r="J472" s="1033"/>
      <c r="K472" s="1033"/>
      <c r="L472" s="1033"/>
      <c r="M472" s="1033"/>
      <c r="N472" s="1033"/>
      <c r="O472" s="1033"/>
      <c r="P472" s="1033"/>
      <c r="Q472" s="1033"/>
      <c r="R472" s="1033"/>
      <c r="S472" s="1033"/>
      <c r="T472" s="1033"/>
      <c r="U472" s="1033"/>
      <c r="V472" s="1033"/>
      <c r="W472" s="1033"/>
      <c r="X472" s="1033"/>
      <c r="Y472" s="1033"/>
      <c r="Z472" s="1033"/>
    </row>
    <row r="473" spans="1:26" ht="15.75" customHeight="1">
      <c r="A473" s="141">
        <v>3110202</v>
      </c>
      <c r="B473" s="233" t="s">
        <v>774</v>
      </c>
      <c r="C473" s="20" t="s">
        <v>449</v>
      </c>
      <c r="D473" s="271">
        <v>1200000</v>
      </c>
      <c r="E473" s="27"/>
      <c r="F473" s="21">
        <f t="shared" si="46"/>
        <v>1200000</v>
      </c>
      <c r="G473" s="1051"/>
      <c r="H473" s="1033"/>
      <c r="I473" s="1033"/>
      <c r="J473" s="1033"/>
      <c r="K473" s="1033"/>
      <c r="L473" s="1033"/>
      <c r="M473" s="1033"/>
      <c r="N473" s="1033"/>
      <c r="O473" s="1033"/>
      <c r="P473" s="1033"/>
      <c r="Q473" s="1033"/>
      <c r="R473" s="1033"/>
      <c r="S473" s="1033"/>
      <c r="T473" s="1033"/>
      <c r="U473" s="1033"/>
      <c r="V473" s="1033"/>
      <c r="W473" s="1033"/>
      <c r="X473" s="1033"/>
      <c r="Y473" s="1033"/>
      <c r="Z473" s="1033"/>
    </row>
    <row r="474" spans="1:26" ht="15.75" customHeight="1">
      <c r="A474" s="141">
        <v>3110202</v>
      </c>
      <c r="B474" s="233" t="s">
        <v>775</v>
      </c>
      <c r="C474" s="20" t="s">
        <v>449</v>
      </c>
      <c r="D474" s="271">
        <v>1500000</v>
      </c>
      <c r="E474" s="27"/>
      <c r="F474" s="21">
        <f t="shared" si="46"/>
        <v>1500000</v>
      </c>
      <c r="G474" s="1051"/>
      <c r="H474" s="1033"/>
      <c r="I474" s="1033"/>
      <c r="J474" s="1033"/>
      <c r="K474" s="1033"/>
      <c r="L474" s="1033"/>
      <c r="M474" s="1033"/>
      <c r="N474" s="1033"/>
      <c r="O474" s="1033"/>
      <c r="P474" s="1033"/>
      <c r="Q474" s="1033"/>
      <c r="R474" s="1033"/>
      <c r="S474" s="1033"/>
      <c r="T474" s="1033"/>
      <c r="U474" s="1033"/>
      <c r="V474" s="1033"/>
      <c r="W474" s="1033"/>
      <c r="X474" s="1033"/>
      <c r="Y474" s="1033"/>
      <c r="Z474" s="1033"/>
    </row>
    <row r="475" spans="1:26" ht="15.75" customHeight="1">
      <c r="A475" s="141">
        <v>3110202</v>
      </c>
      <c r="B475" s="233" t="s">
        <v>776</v>
      </c>
      <c r="C475" s="20" t="s">
        <v>449</v>
      </c>
      <c r="D475" s="271">
        <v>1500000</v>
      </c>
      <c r="E475" s="27"/>
      <c r="F475" s="21">
        <f t="shared" si="46"/>
        <v>1500000</v>
      </c>
      <c r="G475" s="1051"/>
      <c r="H475" s="1033"/>
      <c r="I475" s="1033"/>
      <c r="J475" s="1033"/>
      <c r="K475" s="1033"/>
      <c r="L475" s="1033"/>
      <c r="M475" s="1033"/>
      <c r="N475" s="1033"/>
      <c r="O475" s="1033"/>
      <c r="P475" s="1033"/>
      <c r="Q475" s="1033"/>
      <c r="R475" s="1033"/>
      <c r="S475" s="1033"/>
      <c r="T475" s="1033"/>
      <c r="U475" s="1033"/>
      <c r="V475" s="1033"/>
      <c r="W475" s="1033"/>
      <c r="X475" s="1033"/>
      <c r="Y475" s="1033"/>
      <c r="Z475" s="1033"/>
    </row>
    <row r="476" spans="1:26" ht="15.75" customHeight="1">
      <c r="A476" s="141">
        <v>3110202</v>
      </c>
      <c r="B476" s="233" t="s">
        <v>777</v>
      </c>
      <c r="C476" s="20" t="s">
        <v>449</v>
      </c>
      <c r="D476" s="271">
        <v>1500000</v>
      </c>
      <c r="E476" s="27"/>
      <c r="F476" s="21">
        <f t="shared" si="46"/>
        <v>1500000</v>
      </c>
      <c r="G476" s="1051"/>
      <c r="H476" s="1033"/>
      <c r="I476" s="1033"/>
      <c r="J476" s="1033"/>
      <c r="K476" s="1033"/>
      <c r="L476" s="1033"/>
      <c r="M476" s="1033"/>
      <c r="N476" s="1033"/>
      <c r="O476" s="1033"/>
      <c r="P476" s="1033"/>
      <c r="Q476" s="1033"/>
      <c r="R476" s="1033"/>
      <c r="S476" s="1033"/>
      <c r="T476" s="1033"/>
      <c r="U476" s="1033"/>
      <c r="V476" s="1033"/>
      <c r="W476" s="1033"/>
      <c r="X476" s="1033"/>
      <c r="Y476" s="1033"/>
      <c r="Z476" s="1033"/>
    </row>
    <row r="477" spans="1:26" ht="15.75" customHeight="1">
      <c r="A477" s="141">
        <v>3110202</v>
      </c>
      <c r="B477" s="233" t="s">
        <v>778</v>
      </c>
      <c r="C477" s="20" t="s">
        <v>449</v>
      </c>
      <c r="D477" s="271">
        <v>1300000</v>
      </c>
      <c r="E477" s="27"/>
      <c r="F477" s="21">
        <f t="shared" si="46"/>
        <v>1300000</v>
      </c>
      <c r="G477" s="1051"/>
      <c r="H477" s="1033"/>
      <c r="I477" s="1033"/>
      <c r="J477" s="1033"/>
      <c r="K477" s="1033"/>
      <c r="L477" s="1033"/>
      <c r="M477" s="1033"/>
      <c r="N477" s="1033"/>
      <c r="O477" s="1033"/>
      <c r="P477" s="1033"/>
      <c r="Q477" s="1033"/>
      <c r="R477" s="1033"/>
      <c r="S477" s="1033"/>
      <c r="T477" s="1033"/>
      <c r="U477" s="1033"/>
      <c r="V477" s="1033"/>
      <c r="W477" s="1033"/>
      <c r="X477" s="1033"/>
      <c r="Y477" s="1033"/>
      <c r="Z477" s="1033"/>
    </row>
    <row r="478" spans="1:26" ht="15.75" customHeight="1">
      <c r="A478" s="141">
        <v>3110203</v>
      </c>
      <c r="B478" s="233" t="s">
        <v>779</v>
      </c>
      <c r="C478" s="20" t="s">
        <v>449</v>
      </c>
      <c r="D478" s="271">
        <v>900000</v>
      </c>
      <c r="E478" s="27"/>
      <c r="F478" s="21">
        <f t="shared" si="46"/>
        <v>900000</v>
      </c>
      <c r="G478" s="1051"/>
      <c r="H478" s="1033"/>
      <c r="I478" s="1033"/>
      <c r="J478" s="1033"/>
      <c r="K478" s="1033"/>
      <c r="L478" s="1033"/>
      <c r="M478" s="1033"/>
      <c r="N478" s="1033"/>
      <c r="O478" s="1033"/>
      <c r="P478" s="1033"/>
      <c r="Q478" s="1033"/>
      <c r="R478" s="1033"/>
      <c r="S478" s="1033"/>
      <c r="T478" s="1033"/>
      <c r="U478" s="1033"/>
      <c r="V478" s="1033"/>
      <c r="W478" s="1033"/>
      <c r="X478" s="1033"/>
      <c r="Y478" s="1033"/>
      <c r="Z478" s="1033"/>
    </row>
    <row r="479" spans="1:26" ht="15.75" customHeight="1">
      <c r="A479" s="141">
        <v>3110202</v>
      </c>
      <c r="B479" s="68" t="s">
        <v>780</v>
      </c>
      <c r="C479" s="79" t="s">
        <v>222</v>
      </c>
      <c r="D479" s="21">
        <v>2200000</v>
      </c>
      <c r="E479" s="27"/>
      <c r="F479" s="21">
        <f t="shared" si="46"/>
        <v>2200000</v>
      </c>
      <c r="G479" s="1051"/>
      <c r="H479" s="1033"/>
      <c r="I479" s="1033"/>
      <c r="J479" s="1033"/>
      <c r="K479" s="1033"/>
      <c r="L479" s="1033"/>
      <c r="M479" s="1033"/>
      <c r="N479" s="1033"/>
      <c r="O479" s="1033"/>
      <c r="P479" s="1033"/>
      <c r="Q479" s="1033"/>
      <c r="R479" s="1033"/>
      <c r="S479" s="1033"/>
      <c r="T479" s="1033"/>
      <c r="U479" s="1033"/>
      <c r="V479" s="1033"/>
      <c r="W479" s="1033"/>
      <c r="X479" s="1033"/>
      <c r="Y479" s="1033"/>
      <c r="Z479" s="1033"/>
    </row>
    <row r="480" spans="1:26" ht="15.75" customHeight="1">
      <c r="A480" s="141">
        <v>3110202</v>
      </c>
      <c r="B480" s="68" t="s">
        <v>781</v>
      </c>
      <c r="C480" s="79" t="s">
        <v>222</v>
      </c>
      <c r="D480" s="21">
        <v>2200000</v>
      </c>
      <c r="E480" s="27"/>
      <c r="F480" s="21">
        <f t="shared" si="46"/>
        <v>2200000</v>
      </c>
      <c r="G480" s="1051"/>
      <c r="H480" s="1033"/>
      <c r="I480" s="1033"/>
      <c r="J480" s="1033"/>
      <c r="K480" s="1033"/>
      <c r="L480" s="1033"/>
      <c r="M480" s="1033"/>
      <c r="N480" s="1033"/>
      <c r="O480" s="1033"/>
      <c r="P480" s="1033"/>
      <c r="Q480" s="1033"/>
      <c r="R480" s="1033"/>
      <c r="S480" s="1033"/>
      <c r="T480" s="1033"/>
      <c r="U480" s="1033"/>
      <c r="V480" s="1033"/>
      <c r="W480" s="1033"/>
      <c r="X480" s="1033"/>
      <c r="Y480" s="1033"/>
      <c r="Z480" s="1033"/>
    </row>
    <row r="481" spans="1:26" ht="15.75" customHeight="1">
      <c r="A481" s="141">
        <v>3110202</v>
      </c>
      <c r="B481" s="233" t="s">
        <v>782</v>
      </c>
      <c r="C481" s="20" t="s">
        <v>452</v>
      </c>
      <c r="D481" s="278">
        <v>500000</v>
      </c>
      <c r="E481" s="27"/>
      <c r="F481" s="21">
        <f t="shared" si="46"/>
        <v>500000</v>
      </c>
      <c r="G481" s="1051"/>
      <c r="H481" s="1033"/>
      <c r="I481" s="1033"/>
      <c r="J481" s="1033"/>
      <c r="K481" s="1033"/>
      <c r="L481" s="1033"/>
      <c r="M481" s="1033"/>
      <c r="N481" s="1033"/>
      <c r="O481" s="1033"/>
      <c r="P481" s="1033"/>
      <c r="Q481" s="1033"/>
      <c r="R481" s="1033"/>
      <c r="S481" s="1033"/>
      <c r="T481" s="1033"/>
      <c r="U481" s="1033"/>
      <c r="V481" s="1033"/>
      <c r="W481" s="1033"/>
      <c r="X481" s="1033"/>
      <c r="Y481" s="1033"/>
      <c r="Z481" s="1033"/>
    </row>
    <row r="482" spans="1:26" ht="15.75" customHeight="1">
      <c r="A482" s="141">
        <v>3110202</v>
      </c>
      <c r="B482" s="233" t="s">
        <v>783</v>
      </c>
      <c r="C482" s="20" t="s">
        <v>452</v>
      </c>
      <c r="D482" s="278">
        <v>1000000</v>
      </c>
      <c r="E482" s="27"/>
      <c r="F482" s="21">
        <f t="shared" si="46"/>
        <v>1000000</v>
      </c>
      <c r="G482" s="1051"/>
      <c r="H482" s="1033"/>
      <c r="I482" s="1033"/>
      <c r="J482" s="1033"/>
      <c r="K482" s="1033"/>
      <c r="L482" s="1033"/>
      <c r="M482" s="1033"/>
      <c r="N482" s="1033"/>
      <c r="O482" s="1033"/>
      <c r="P482" s="1033"/>
      <c r="Q482" s="1033"/>
      <c r="R482" s="1033"/>
      <c r="S482" s="1033"/>
      <c r="T482" s="1033"/>
      <c r="U482" s="1033"/>
      <c r="V482" s="1033"/>
      <c r="W482" s="1033"/>
      <c r="X482" s="1033"/>
      <c r="Y482" s="1033"/>
      <c r="Z482" s="1033"/>
    </row>
    <row r="483" spans="1:26" ht="15.75" customHeight="1">
      <c r="A483" s="141">
        <v>3110202</v>
      </c>
      <c r="B483" s="230" t="s">
        <v>784</v>
      </c>
      <c r="C483" s="20" t="s">
        <v>452</v>
      </c>
      <c r="D483" s="271">
        <v>600000</v>
      </c>
      <c r="E483" s="27"/>
      <c r="F483" s="21">
        <f t="shared" si="46"/>
        <v>600000</v>
      </c>
      <c r="G483" s="1051"/>
      <c r="H483" s="1033"/>
      <c r="I483" s="1033"/>
      <c r="J483" s="1033"/>
      <c r="K483" s="1033"/>
      <c r="L483" s="1033"/>
      <c r="M483" s="1033"/>
      <c r="N483" s="1033"/>
      <c r="O483" s="1033"/>
      <c r="P483" s="1033"/>
      <c r="Q483" s="1033"/>
      <c r="R483" s="1033"/>
      <c r="S483" s="1033"/>
      <c r="T483" s="1033"/>
      <c r="U483" s="1033"/>
      <c r="V483" s="1033"/>
      <c r="W483" s="1033"/>
      <c r="X483" s="1033"/>
      <c r="Y483" s="1033"/>
      <c r="Z483" s="1033"/>
    </row>
    <row r="484" spans="1:26" ht="15.75" customHeight="1">
      <c r="A484" s="141">
        <v>3110202</v>
      </c>
      <c r="B484" s="233" t="s">
        <v>785</v>
      </c>
      <c r="C484" s="20" t="s">
        <v>453</v>
      </c>
      <c r="D484" s="278">
        <v>1300000</v>
      </c>
      <c r="E484" s="27"/>
      <c r="F484" s="21">
        <f t="shared" si="46"/>
        <v>1300000</v>
      </c>
      <c r="G484" s="1051"/>
      <c r="H484" s="1033"/>
      <c r="I484" s="1033"/>
      <c r="J484" s="1033"/>
      <c r="K484" s="1033"/>
      <c r="L484" s="1033"/>
      <c r="M484" s="1033"/>
      <c r="N484" s="1033"/>
      <c r="O484" s="1033"/>
      <c r="P484" s="1033"/>
      <c r="Q484" s="1033"/>
      <c r="R484" s="1033"/>
      <c r="S484" s="1033"/>
      <c r="T484" s="1033"/>
      <c r="U484" s="1033"/>
      <c r="V484" s="1033"/>
      <c r="W484" s="1033"/>
      <c r="X484" s="1033"/>
      <c r="Y484" s="1033"/>
      <c r="Z484" s="1033"/>
    </row>
    <row r="485" spans="1:26" ht="15.75" customHeight="1">
      <c r="A485" s="141">
        <v>3110202</v>
      </c>
      <c r="B485" s="233" t="s">
        <v>786</v>
      </c>
      <c r="C485" s="20" t="s">
        <v>453</v>
      </c>
      <c r="D485" s="278">
        <v>400000</v>
      </c>
      <c r="E485" s="27"/>
      <c r="F485" s="21">
        <f t="shared" si="46"/>
        <v>400000</v>
      </c>
      <c r="G485" s="1051"/>
      <c r="H485" s="1033"/>
      <c r="I485" s="1033"/>
      <c r="J485" s="1033"/>
      <c r="K485" s="1033"/>
      <c r="L485" s="1033"/>
      <c r="M485" s="1033"/>
      <c r="N485" s="1033"/>
      <c r="O485" s="1033"/>
      <c r="P485" s="1033"/>
      <c r="Q485" s="1033"/>
      <c r="R485" s="1033"/>
      <c r="S485" s="1033"/>
      <c r="T485" s="1033"/>
      <c r="U485" s="1033"/>
      <c r="V485" s="1033"/>
      <c r="W485" s="1033"/>
      <c r="X485" s="1033"/>
      <c r="Y485" s="1033"/>
      <c r="Z485" s="1033"/>
    </row>
    <row r="486" spans="1:26" ht="15.75" customHeight="1">
      <c r="A486" s="241">
        <v>3110202</v>
      </c>
      <c r="B486" s="279" t="s">
        <v>787</v>
      </c>
      <c r="C486" s="26" t="s">
        <v>454</v>
      </c>
      <c r="D486" s="280">
        <v>1000000</v>
      </c>
      <c r="E486" s="27"/>
      <c r="F486" s="27">
        <f t="shared" si="46"/>
        <v>1000000</v>
      </c>
      <c r="G486" s="1087"/>
      <c r="H486" s="1033"/>
      <c r="I486" s="1033"/>
      <c r="J486" s="1033"/>
      <c r="K486" s="1033"/>
      <c r="L486" s="1033"/>
      <c r="M486" s="1033"/>
      <c r="N486" s="1033"/>
      <c r="O486" s="1033"/>
      <c r="P486" s="1033"/>
      <c r="Q486" s="1033"/>
      <c r="R486" s="1033"/>
      <c r="S486" s="1033"/>
      <c r="T486" s="1033"/>
      <c r="U486" s="1033"/>
      <c r="V486" s="1033"/>
      <c r="W486" s="1033"/>
      <c r="X486" s="1033"/>
      <c r="Y486" s="1033"/>
      <c r="Z486" s="1033"/>
    </row>
    <row r="487" spans="1:26" ht="15.75" customHeight="1">
      <c r="A487" s="241">
        <v>3110202</v>
      </c>
      <c r="B487" s="279" t="s">
        <v>788</v>
      </c>
      <c r="C487" s="26" t="s">
        <v>454</v>
      </c>
      <c r="D487" s="280">
        <v>1500000</v>
      </c>
      <c r="E487" s="27"/>
      <c r="F487" s="27">
        <f t="shared" si="46"/>
        <v>1500000</v>
      </c>
      <c r="G487" s="1087"/>
      <c r="H487" s="1033"/>
      <c r="I487" s="1033"/>
      <c r="J487" s="1033"/>
      <c r="K487" s="1033"/>
      <c r="L487" s="1033"/>
      <c r="M487" s="1033"/>
      <c r="N487" s="1033"/>
      <c r="O487" s="1033"/>
      <c r="P487" s="1033"/>
      <c r="Q487" s="1033"/>
      <c r="R487" s="1033"/>
      <c r="S487" s="1033"/>
      <c r="T487" s="1033"/>
      <c r="U487" s="1033"/>
      <c r="V487" s="1033"/>
      <c r="W487" s="1033"/>
      <c r="X487" s="1033"/>
      <c r="Y487" s="1033"/>
      <c r="Z487" s="1033"/>
    </row>
    <row r="488" spans="1:26" ht="15.75" customHeight="1">
      <c r="A488" s="141">
        <v>3110202</v>
      </c>
      <c r="B488" s="233" t="s">
        <v>789</v>
      </c>
      <c r="C488" s="20" t="s">
        <v>331</v>
      </c>
      <c r="D488" s="278">
        <v>1000000</v>
      </c>
      <c r="E488" s="27"/>
      <c r="F488" s="21">
        <f t="shared" si="46"/>
        <v>1000000</v>
      </c>
      <c r="G488" s="1051"/>
      <c r="H488" s="1033"/>
      <c r="I488" s="1033"/>
      <c r="J488" s="1033"/>
      <c r="K488" s="1033"/>
      <c r="L488" s="1033"/>
      <c r="M488" s="1033"/>
      <c r="N488" s="1033"/>
      <c r="O488" s="1033"/>
      <c r="P488" s="1033"/>
      <c r="Q488" s="1033"/>
      <c r="R488" s="1033"/>
      <c r="S488" s="1033"/>
      <c r="T488" s="1033"/>
      <c r="U488" s="1033"/>
      <c r="V488" s="1033"/>
      <c r="W488" s="1033"/>
      <c r="X488" s="1033"/>
      <c r="Y488" s="1033"/>
      <c r="Z488" s="1033"/>
    </row>
    <row r="489" spans="1:26" ht="15.75" customHeight="1">
      <c r="A489" s="141">
        <v>3110202</v>
      </c>
      <c r="B489" s="233" t="s">
        <v>790</v>
      </c>
      <c r="C489" s="79" t="s">
        <v>791</v>
      </c>
      <c r="D489" s="278">
        <v>1500000</v>
      </c>
      <c r="E489" s="27"/>
      <c r="F489" s="21">
        <f t="shared" si="46"/>
        <v>1500000</v>
      </c>
      <c r="G489" s="1051"/>
      <c r="H489" s="1033"/>
      <c r="I489" s="1033"/>
      <c r="J489" s="1033"/>
      <c r="K489" s="1033"/>
      <c r="L489" s="1033"/>
      <c r="M489" s="1033"/>
      <c r="N489" s="1033"/>
      <c r="O489" s="1033"/>
      <c r="P489" s="1033"/>
      <c r="Q489" s="1033"/>
      <c r="R489" s="1033"/>
      <c r="S489" s="1033"/>
      <c r="T489" s="1033"/>
      <c r="U489" s="1033"/>
      <c r="V489" s="1033"/>
      <c r="W489" s="1033"/>
      <c r="X489" s="1033"/>
      <c r="Y489" s="1033"/>
      <c r="Z489" s="1033"/>
    </row>
    <row r="490" spans="1:26" ht="15.75" customHeight="1">
      <c r="A490" s="141">
        <v>3110202</v>
      </c>
      <c r="B490" s="233" t="s">
        <v>792</v>
      </c>
      <c r="C490" s="79" t="s">
        <v>791</v>
      </c>
      <c r="D490" s="278">
        <v>1500000</v>
      </c>
      <c r="E490" s="27"/>
      <c r="F490" s="21">
        <f t="shared" si="46"/>
        <v>1500000</v>
      </c>
      <c r="G490" s="1051"/>
      <c r="H490" s="1033"/>
      <c r="I490" s="1033"/>
      <c r="J490" s="1033"/>
      <c r="K490" s="1033"/>
      <c r="L490" s="1033"/>
      <c r="M490" s="1033"/>
      <c r="N490" s="1033"/>
      <c r="O490" s="1033"/>
      <c r="P490" s="1033"/>
      <c r="Q490" s="1033"/>
      <c r="R490" s="1033"/>
      <c r="S490" s="1033"/>
      <c r="T490" s="1033"/>
      <c r="U490" s="1033"/>
      <c r="V490" s="1033"/>
      <c r="W490" s="1033"/>
      <c r="X490" s="1033"/>
      <c r="Y490" s="1033"/>
      <c r="Z490" s="1033"/>
    </row>
    <row r="491" spans="1:26" ht="15.75" customHeight="1">
      <c r="A491" s="141">
        <v>3110202</v>
      </c>
      <c r="B491" s="68" t="s">
        <v>793</v>
      </c>
      <c r="C491" s="20" t="s">
        <v>334</v>
      </c>
      <c r="D491" s="21">
        <v>1000000</v>
      </c>
      <c r="E491" s="27"/>
      <c r="F491" s="21">
        <f t="shared" si="46"/>
        <v>1000000</v>
      </c>
      <c r="G491" s="1051"/>
      <c r="H491" s="1033"/>
      <c r="I491" s="1033"/>
      <c r="J491" s="1033"/>
      <c r="K491" s="1033"/>
      <c r="L491" s="1033"/>
      <c r="M491" s="1033"/>
      <c r="N491" s="1033"/>
      <c r="O491" s="1033"/>
      <c r="P491" s="1033"/>
      <c r="Q491" s="1033"/>
      <c r="R491" s="1033"/>
      <c r="S491" s="1033"/>
      <c r="T491" s="1033"/>
      <c r="U491" s="1033"/>
      <c r="V491" s="1033"/>
      <c r="W491" s="1033"/>
      <c r="X491" s="1033"/>
      <c r="Y491" s="1033"/>
      <c r="Z491" s="1033"/>
    </row>
    <row r="492" spans="1:26" ht="15.75" customHeight="1">
      <c r="A492" s="141">
        <v>3110202</v>
      </c>
      <c r="B492" s="68" t="s">
        <v>794</v>
      </c>
      <c r="C492" s="20" t="s">
        <v>334</v>
      </c>
      <c r="D492" s="21">
        <v>1000000</v>
      </c>
      <c r="E492" s="27"/>
      <c r="F492" s="21">
        <f t="shared" si="46"/>
        <v>1000000</v>
      </c>
      <c r="G492" s="1051"/>
      <c r="H492" s="1033"/>
      <c r="I492" s="1033"/>
      <c r="J492" s="1033"/>
      <c r="K492" s="1033"/>
      <c r="L492" s="1033"/>
      <c r="M492" s="1033"/>
      <c r="N492" s="1033"/>
      <c r="O492" s="1033"/>
      <c r="P492" s="1033"/>
      <c r="Q492" s="1033"/>
      <c r="R492" s="1033"/>
      <c r="S492" s="1033"/>
      <c r="T492" s="1033"/>
      <c r="U492" s="1033"/>
      <c r="V492" s="1033"/>
      <c r="W492" s="1033"/>
      <c r="X492" s="1033"/>
      <c r="Y492" s="1033"/>
      <c r="Z492" s="1033"/>
    </row>
    <row r="493" spans="1:26" ht="15.75" customHeight="1">
      <c r="A493" s="141">
        <v>3110202</v>
      </c>
      <c r="B493" s="68" t="s">
        <v>795</v>
      </c>
      <c r="C493" s="20" t="s">
        <v>334</v>
      </c>
      <c r="D493" s="21">
        <v>1000000</v>
      </c>
      <c r="E493" s="27"/>
      <c r="F493" s="21">
        <f t="shared" si="46"/>
        <v>1000000</v>
      </c>
      <c r="G493" s="1051"/>
      <c r="H493" s="1033"/>
      <c r="I493" s="1033"/>
      <c r="J493" s="1033"/>
      <c r="K493" s="1033"/>
      <c r="L493" s="1033"/>
      <c r="M493" s="1033"/>
      <c r="N493" s="1033"/>
      <c r="O493" s="1033"/>
      <c r="P493" s="1033"/>
      <c r="Q493" s="1033"/>
      <c r="R493" s="1033"/>
      <c r="S493" s="1033"/>
      <c r="T493" s="1033"/>
      <c r="U493" s="1033"/>
      <c r="V493" s="1033"/>
      <c r="W493" s="1033"/>
      <c r="X493" s="1033"/>
      <c r="Y493" s="1033"/>
      <c r="Z493" s="1033"/>
    </row>
    <row r="494" spans="1:26" ht="15.75" customHeight="1">
      <c r="A494" s="141">
        <v>3110202</v>
      </c>
      <c r="B494" s="68" t="s">
        <v>796</v>
      </c>
      <c r="C494" s="20" t="s">
        <v>334</v>
      </c>
      <c r="D494" s="21">
        <v>1000000</v>
      </c>
      <c r="E494" s="27"/>
      <c r="F494" s="21">
        <f t="shared" si="46"/>
        <v>1000000</v>
      </c>
      <c r="G494" s="1051"/>
      <c r="H494" s="1033"/>
      <c r="I494" s="1033"/>
      <c r="J494" s="1033"/>
      <c r="K494" s="1033"/>
      <c r="L494" s="1033"/>
      <c r="M494" s="1033"/>
      <c r="N494" s="1033"/>
      <c r="O494" s="1033"/>
      <c r="P494" s="1033"/>
      <c r="Q494" s="1033"/>
      <c r="R494" s="1033"/>
      <c r="S494" s="1033"/>
      <c r="T494" s="1033"/>
      <c r="U494" s="1033"/>
      <c r="V494" s="1033"/>
      <c r="W494" s="1033"/>
      <c r="X494" s="1033"/>
      <c r="Y494" s="1033"/>
      <c r="Z494" s="1033"/>
    </row>
    <row r="495" spans="1:26" ht="15.75" customHeight="1">
      <c r="A495" s="141">
        <v>3110202</v>
      </c>
      <c r="B495" s="68" t="s">
        <v>798</v>
      </c>
      <c r="C495" s="79" t="s">
        <v>797</v>
      </c>
      <c r="D495" s="21">
        <v>900000</v>
      </c>
      <c r="E495" s="27"/>
      <c r="F495" s="21">
        <f t="shared" si="46"/>
        <v>900000</v>
      </c>
      <c r="G495" s="1051"/>
      <c r="H495" s="1033"/>
      <c r="I495" s="1033"/>
      <c r="J495" s="1033"/>
      <c r="K495" s="1033"/>
      <c r="L495" s="1033"/>
      <c r="M495" s="1033"/>
      <c r="N495" s="1033"/>
      <c r="O495" s="1033"/>
      <c r="P495" s="1033"/>
      <c r="Q495" s="1033"/>
      <c r="R495" s="1033"/>
      <c r="S495" s="1033"/>
      <c r="T495" s="1033"/>
      <c r="U495" s="1033"/>
      <c r="V495" s="1033"/>
      <c r="W495" s="1033"/>
      <c r="X495" s="1033"/>
      <c r="Y495" s="1033"/>
      <c r="Z495" s="1033"/>
    </row>
    <row r="496" spans="1:26" ht="15.75" customHeight="1">
      <c r="A496" s="141">
        <v>3110202</v>
      </c>
      <c r="B496" s="68" t="s">
        <v>799</v>
      </c>
      <c r="C496" s="79" t="s">
        <v>234</v>
      </c>
      <c r="D496" s="21">
        <v>1500000</v>
      </c>
      <c r="E496" s="27"/>
      <c r="F496" s="21">
        <f t="shared" si="46"/>
        <v>1500000</v>
      </c>
      <c r="G496" s="1051"/>
      <c r="H496" s="1033"/>
      <c r="I496" s="1033"/>
      <c r="J496" s="1033"/>
      <c r="K496" s="1033"/>
      <c r="L496" s="1033"/>
      <c r="M496" s="1033"/>
      <c r="N496" s="1033"/>
      <c r="O496" s="1033"/>
      <c r="P496" s="1033"/>
      <c r="Q496" s="1033"/>
      <c r="R496" s="1033"/>
      <c r="S496" s="1033"/>
      <c r="T496" s="1033"/>
      <c r="U496" s="1033"/>
      <c r="V496" s="1033"/>
      <c r="W496" s="1033"/>
      <c r="X496" s="1033"/>
      <c r="Y496" s="1033"/>
      <c r="Z496" s="1033"/>
    </row>
    <row r="497" spans="1:26" ht="15.75" customHeight="1">
      <c r="A497" s="141">
        <v>3110202</v>
      </c>
      <c r="B497" s="68" t="s">
        <v>800</v>
      </c>
      <c r="C497" s="79" t="s">
        <v>234</v>
      </c>
      <c r="D497" s="21">
        <v>1500000</v>
      </c>
      <c r="E497" s="27"/>
      <c r="F497" s="21">
        <f t="shared" si="46"/>
        <v>1500000</v>
      </c>
      <c r="G497" s="1051"/>
      <c r="H497" s="1033"/>
      <c r="I497" s="1033"/>
      <c r="J497" s="1033"/>
      <c r="K497" s="1033"/>
      <c r="L497" s="1033"/>
      <c r="M497" s="1033"/>
      <c r="N497" s="1033"/>
      <c r="O497" s="1033"/>
      <c r="P497" s="1033"/>
      <c r="Q497" s="1033"/>
      <c r="R497" s="1033"/>
      <c r="S497" s="1033"/>
      <c r="T497" s="1033"/>
      <c r="U497" s="1033"/>
      <c r="V497" s="1033"/>
      <c r="W497" s="1033"/>
      <c r="X497" s="1033"/>
      <c r="Y497" s="1033"/>
      <c r="Z497" s="1033"/>
    </row>
    <row r="498" spans="1:26" ht="15.75" customHeight="1">
      <c r="A498" s="141">
        <v>3110202</v>
      </c>
      <c r="B498" s="68" t="s">
        <v>801</v>
      </c>
      <c r="C498" s="79" t="s">
        <v>235</v>
      </c>
      <c r="D498" s="21">
        <v>1200000</v>
      </c>
      <c r="E498" s="27"/>
      <c r="F498" s="21">
        <f t="shared" si="46"/>
        <v>1200000</v>
      </c>
      <c r="G498" s="1051"/>
      <c r="H498" s="1033"/>
      <c r="I498" s="1033"/>
      <c r="J498" s="1033"/>
      <c r="K498" s="1033"/>
      <c r="L498" s="1033"/>
      <c r="M498" s="1033"/>
      <c r="N498" s="1033"/>
      <c r="O498" s="1033"/>
      <c r="P498" s="1033"/>
      <c r="Q498" s="1033"/>
      <c r="R498" s="1033"/>
      <c r="S498" s="1033"/>
      <c r="T498" s="1033"/>
      <c r="U498" s="1033"/>
      <c r="V498" s="1033"/>
      <c r="W498" s="1033"/>
      <c r="X498" s="1033"/>
      <c r="Y498" s="1033"/>
      <c r="Z498" s="1033"/>
    </row>
    <row r="499" spans="1:26" ht="15.75" customHeight="1">
      <c r="A499" s="141">
        <v>3110202</v>
      </c>
      <c r="B499" s="68" t="s">
        <v>802</v>
      </c>
      <c r="C499" s="79" t="s">
        <v>235</v>
      </c>
      <c r="D499" s="21">
        <v>400000</v>
      </c>
      <c r="E499" s="27">
        <v>500000</v>
      </c>
      <c r="F499" s="21">
        <f t="shared" si="46"/>
        <v>900000</v>
      </c>
      <c r="G499" s="1051"/>
      <c r="H499" s="1033"/>
      <c r="I499" s="1033"/>
      <c r="J499" s="1033"/>
      <c r="K499" s="1033"/>
      <c r="L499" s="1033"/>
      <c r="M499" s="1033"/>
      <c r="N499" s="1033"/>
      <c r="O499" s="1033"/>
      <c r="P499" s="1033"/>
      <c r="Q499" s="1033"/>
      <c r="R499" s="1033"/>
      <c r="S499" s="1033"/>
      <c r="T499" s="1033"/>
      <c r="U499" s="1033"/>
      <c r="V499" s="1033"/>
      <c r="W499" s="1033"/>
      <c r="X499" s="1033"/>
      <c r="Y499" s="1033"/>
      <c r="Z499" s="1033"/>
    </row>
    <row r="500" spans="1:26" ht="15.75" customHeight="1">
      <c r="A500" s="141">
        <v>3110202</v>
      </c>
      <c r="B500" s="68" t="s">
        <v>803</v>
      </c>
      <c r="C500" s="79" t="s">
        <v>235</v>
      </c>
      <c r="D500" s="21">
        <v>400000</v>
      </c>
      <c r="E500" s="27">
        <v>500000</v>
      </c>
      <c r="F500" s="21">
        <f t="shared" si="46"/>
        <v>900000</v>
      </c>
      <c r="G500" s="1051"/>
      <c r="H500" s="1033"/>
      <c r="I500" s="1033"/>
      <c r="J500" s="1033"/>
      <c r="K500" s="1033"/>
      <c r="L500" s="1033"/>
      <c r="M500" s="1033"/>
      <c r="N500" s="1033"/>
      <c r="O500" s="1033"/>
      <c r="P500" s="1033"/>
      <c r="Q500" s="1033"/>
      <c r="R500" s="1033"/>
      <c r="S500" s="1033"/>
      <c r="T500" s="1033"/>
      <c r="U500" s="1033"/>
      <c r="V500" s="1033"/>
      <c r="W500" s="1033"/>
      <c r="X500" s="1033"/>
      <c r="Y500" s="1033"/>
      <c r="Z500" s="1033"/>
    </row>
    <row r="501" spans="1:26" ht="15.75" customHeight="1">
      <c r="A501" s="141">
        <v>3110202</v>
      </c>
      <c r="B501" s="233" t="s">
        <v>804</v>
      </c>
      <c r="C501" s="20" t="s">
        <v>430</v>
      </c>
      <c r="D501" s="278">
        <v>1500000</v>
      </c>
      <c r="E501" s="27"/>
      <c r="F501" s="21">
        <f t="shared" si="46"/>
        <v>1500000</v>
      </c>
      <c r="G501" s="1051"/>
      <c r="H501" s="1033"/>
      <c r="I501" s="1033"/>
      <c r="J501" s="1033"/>
      <c r="K501" s="1033"/>
      <c r="L501" s="1033"/>
      <c r="M501" s="1033"/>
      <c r="N501" s="1033"/>
      <c r="O501" s="1033"/>
      <c r="P501" s="1033"/>
      <c r="Q501" s="1033"/>
      <c r="R501" s="1033"/>
      <c r="S501" s="1033"/>
      <c r="T501" s="1033"/>
      <c r="U501" s="1033"/>
      <c r="V501" s="1033"/>
      <c r="W501" s="1033"/>
      <c r="X501" s="1033"/>
      <c r="Y501" s="1033"/>
      <c r="Z501" s="1033"/>
    </row>
    <row r="502" spans="1:26" ht="15.75" customHeight="1">
      <c r="A502" s="141">
        <v>3110202</v>
      </c>
      <c r="B502" s="233" t="s">
        <v>805</v>
      </c>
      <c r="C502" s="20" t="s">
        <v>430</v>
      </c>
      <c r="D502" s="278">
        <v>1500000</v>
      </c>
      <c r="E502" s="27"/>
      <c r="F502" s="21">
        <f t="shared" si="46"/>
        <v>1500000</v>
      </c>
      <c r="G502" s="1051"/>
      <c r="H502" s="1033"/>
      <c r="I502" s="1033"/>
      <c r="J502" s="1033"/>
      <c r="K502" s="1033"/>
      <c r="L502" s="1033"/>
      <c r="M502" s="1033"/>
      <c r="N502" s="1033"/>
      <c r="O502" s="1033"/>
      <c r="P502" s="1033"/>
      <c r="Q502" s="1033"/>
      <c r="R502" s="1033"/>
      <c r="S502" s="1033"/>
      <c r="T502" s="1033"/>
      <c r="U502" s="1033"/>
      <c r="V502" s="1033"/>
      <c r="W502" s="1033"/>
      <c r="X502" s="1033"/>
      <c r="Y502" s="1033"/>
      <c r="Z502" s="1033"/>
    </row>
    <row r="503" spans="1:26" ht="15.75" customHeight="1">
      <c r="A503" s="141">
        <v>3110202</v>
      </c>
      <c r="B503" s="233" t="s">
        <v>806</v>
      </c>
      <c r="C503" s="20" t="s">
        <v>460</v>
      </c>
      <c r="D503" s="278">
        <v>1350000</v>
      </c>
      <c r="E503" s="27"/>
      <c r="F503" s="21">
        <f t="shared" si="46"/>
        <v>1350000</v>
      </c>
      <c r="G503" s="1051"/>
      <c r="H503" s="1033"/>
      <c r="I503" s="1033"/>
      <c r="J503" s="1033"/>
      <c r="K503" s="1033"/>
      <c r="L503" s="1033"/>
      <c r="M503" s="1033"/>
      <c r="N503" s="1033"/>
      <c r="O503" s="1033"/>
      <c r="P503" s="1033"/>
      <c r="Q503" s="1033"/>
      <c r="R503" s="1033"/>
      <c r="S503" s="1033"/>
      <c r="T503" s="1033"/>
      <c r="U503" s="1033"/>
      <c r="V503" s="1033"/>
      <c r="W503" s="1033"/>
      <c r="X503" s="1033"/>
      <c r="Y503" s="1033"/>
      <c r="Z503" s="1033"/>
    </row>
    <row r="504" spans="1:26" ht="15.75" customHeight="1">
      <c r="A504" s="141">
        <v>3110202</v>
      </c>
      <c r="B504" s="233" t="s">
        <v>807</v>
      </c>
      <c r="C504" s="20" t="s">
        <v>460</v>
      </c>
      <c r="D504" s="278">
        <v>1350000</v>
      </c>
      <c r="E504" s="27"/>
      <c r="F504" s="21">
        <f t="shared" si="46"/>
        <v>1350000</v>
      </c>
      <c r="G504" s="1051"/>
      <c r="H504" s="1033"/>
      <c r="I504" s="1033"/>
      <c r="J504" s="1033"/>
      <c r="K504" s="1033"/>
      <c r="L504" s="1033"/>
      <c r="M504" s="1033"/>
      <c r="N504" s="1033"/>
      <c r="O504" s="1033"/>
      <c r="P504" s="1033"/>
      <c r="Q504" s="1033"/>
      <c r="R504" s="1033"/>
      <c r="S504" s="1033"/>
      <c r="T504" s="1033"/>
      <c r="U504" s="1033"/>
      <c r="V504" s="1033"/>
      <c r="W504" s="1033"/>
      <c r="X504" s="1033"/>
      <c r="Y504" s="1033"/>
      <c r="Z504" s="1033"/>
    </row>
    <row r="505" spans="1:26" ht="15.75" customHeight="1">
      <c r="A505" s="141">
        <v>3110202</v>
      </c>
      <c r="B505" s="233" t="s">
        <v>808</v>
      </c>
      <c r="C505" s="20" t="s">
        <v>554</v>
      </c>
      <c r="D505" s="278">
        <v>1500000</v>
      </c>
      <c r="E505" s="27"/>
      <c r="F505" s="21">
        <f t="shared" si="46"/>
        <v>1500000</v>
      </c>
      <c r="G505" s="1051"/>
      <c r="H505" s="1033"/>
      <c r="I505" s="1033"/>
      <c r="J505" s="1033"/>
      <c r="K505" s="1033"/>
      <c r="L505" s="1033"/>
      <c r="M505" s="1033"/>
      <c r="N505" s="1033"/>
      <c r="O505" s="1033"/>
      <c r="P505" s="1033"/>
      <c r="Q505" s="1033"/>
      <c r="R505" s="1033"/>
      <c r="S505" s="1033"/>
      <c r="T505" s="1033"/>
      <c r="U505" s="1033"/>
      <c r="V505" s="1033"/>
      <c r="W505" s="1033"/>
      <c r="X505" s="1033"/>
      <c r="Y505" s="1033"/>
      <c r="Z505" s="1033"/>
    </row>
    <row r="506" spans="1:26" ht="15.75" customHeight="1">
      <c r="A506" s="141">
        <v>3110202</v>
      </c>
      <c r="B506" s="233" t="s">
        <v>809</v>
      </c>
      <c r="C506" s="20" t="s">
        <v>554</v>
      </c>
      <c r="D506" s="278">
        <v>1500000</v>
      </c>
      <c r="E506" s="27"/>
      <c r="F506" s="21">
        <f t="shared" si="46"/>
        <v>1500000</v>
      </c>
      <c r="G506" s="1051"/>
      <c r="H506" s="1033"/>
      <c r="I506" s="1033"/>
      <c r="J506" s="1033"/>
      <c r="K506" s="1033"/>
      <c r="L506" s="1033"/>
      <c r="M506" s="1033"/>
      <c r="N506" s="1033"/>
      <c r="O506" s="1033"/>
      <c r="P506" s="1033"/>
      <c r="Q506" s="1033"/>
      <c r="R506" s="1033"/>
      <c r="S506" s="1033"/>
      <c r="T506" s="1033"/>
      <c r="U506" s="1033"/>
      <c r="V506" s="1033"/>
      <c r="W506" s="1033"/>
      <c r="X506" s="1033"/>
      <c r="Y506" s="1033"/>
      <c r="Z506" s="1033"/>
    </row>
    <row r="507" spans="1:26" ht="15.75" customHeight="1">
      <c r="A507" s="141">
        <v>3110202</v>
      </c>
      <c r="B507" s="233" t="s">
        <v>810</v>
      </c>
      <c r="C507" s="76" t="s">
        <v>335</v>
      </c>
      <c r="D507" s="278">
        <v>1000000</v>
      </c>
      <c r="E507" s="27"/>
      <c r="F507" s="21">
        <f t="shared" si="46"/>
        <v>1000000</v>
      </c>
      <c r="G507" s="1051"/>
      <c r="H507" s="1033"/>
      <c r="I507" s="1033"/>
      <c r="J507" s="1033"/>
      <c r="K507" s="1033"/>
      <c r="L507" s="1033"/>
      <c r="M507" s="1033"/>
      <c r="N507" s="1033"/>
      <c r="O507" s="1033"/>
      <c r="P507" s="1033"/>
      <c r="Q507" s="1033"/>
      <c r="R507" s="1033"/>
      <c r="S507" s="1033"/>
      <c r="T507" s="1033"/>
      <c r="U507" s="1033"/>
      <c r="V507" s="1033"/>
      <c r="W507" s="1033"/>
      <c r="X507" s="1033"/>
      <c r="Y507" s="1033"/>
      <c r="Z507" s="1033"/>
    </row>
    <row r="508" spans="1:26" ht="15.75" customHeight="1">
      <c r="A508" s="141">
        <v>3110202</v>
      </c>
      <c r="B508" s="233" t="s">
        <v>811</v>
      </c>
      <c r="C508" s="76" t="s">
        <v>335</v>
      </c>
      <c r="D508" s="278">
        <v>1000000</v>
      </c>
      <c r="E508" s="27"/>
      <c r="F508" s="21">
        <f t="shared" si="46"/>
        <v>1000000</v>
      </c>
      <c r="G508" s="1051"/>
      <c r="H508" s="1033"/>
      <c r="I508" s="1033"/>
      <c r="J508" s="1033"/>
      <c r="K508" s="1033"/>
      <c r="L508" s="1033"/>
      <c r="M508" s="1033"/>
      <c r="N508" s="1033"/>
      <c r="O508" s="1033"/>
      <c r="P508" s="1033"/>
      <c r="Q508" s="1033"/>
      <c r="R508" s="1033"/>
      <c r="S508" s="1033"/>
      <c r="T508" s="1033"/>
      <c r="U508" s="1033"/>
      <c r="V508" s="1033"/>
      <c r="W508" s="1033"/>
      <c r="X508" s="1033"/>
      <c r="Y508" s="1033"/>
      <c r="Z508" s="1033"/>
    </row>
    <row r="509" spans="1:26" ht="15.75" customHeight="1">
      <c r="A509" s="141">
        <v>3110202</v>
      </c>
      <c r="B509" s="233" t="s">
        <v>812</v>
      </c>
      <c r="C509" s="76" t="s">
        <v>335</v>
      </c>
      <c r="D509" s="278">
        <v>1000000</v>
      </c>
      <c r="E509" s="27"/>
      <c r="F509" s="21">
        <f t="shared" si="46"/>
        <v>1000000</v>
      </c>
      <c r="G509" s="1051"/>
      <c r="H509" s="1033"/>
      <c r="I509" s="1033"/>
      <c r="J509" s="1033"/>
      <c r="K509" s="1033"/>
      <c r="L509" s="1033"/>
      <c r="M509" s="1033"/>
      <c r="N509" s="1033"/>
      <c r="O509" s="1033"/>
      <c r="P509" s="1033"/>
      <c r="Q509" s="1033"/>
      <c r="R509" s="1033"/>
      <c r="S509" s="1033"/>
      <c r="T509" s="1033"/>
      <c r="U509" s="1033"/>
      <c r="V509" s="1033"/>
      <c r="W509" s="1033"/>
      <c r="X509" s="1033"/>
      <c r="Y509" s="1033"/>
      <c r="Z509" s="1033"/>
    </row>
    <row r="510" spans="1:26" ht="15.75" customHeight="1">
      <c r="A510" s="141">
        <v>3110202</v>
      </c>
      <c r="B510" s="233" t="s">
        <v>813</v>
      </c>
      <c r="C510" s="79" t="s">
        <v>749</v>
      </c>
      <c r="D510" s="278"/>
      <c r="E510" s="27"/>
      <c r="F510" s="21"/>
      <c r="G510" s="1051">
        <v>2400000</v>
      </c>
      <c r="H510" s="1033"/>
      <c r="I510" s="1033"/>
      <c r="J510" s="1033"/>
      <c r="K510" s="1033"/>
      <c r="L510" s="1033"/>
      <c r="M510" s="1033"/>
      <c r="N510" s="1033"/>
      <c r="O510" s="1033"/>
      <c r="P510" s="1033"/>
      <c r="Q510" s="1033"/>
      <c r="R510" s="1033"/>
      <c r="S510" s="1033"/>
      <c r="T510" s="1033"/>
      <c r="U510" s="1033"/>
      <c r="V510" s="1033"/>
      <c r="W510" s="1033"/>
      <c r="X510" s="1033"/>
      <c r="Y510" s="1033"/>
      <c r="Z510" s="1033"/>
    </row>
    <row r="511" spans="1:26" ht="15.75" customHeight="1">
      <c r="A511" s="141">
        <v>3110203</v>
      </c>
      <c r="B511" s="68" t="s">
        <v>814</v>
      </c>
      <c r="C511" s="79" t="s">
        <v>241</v>
      </c>
      <c r="D511" s="21">
        <v>1000000</v>
      </c>
      <c r="E511" s="27"/>
      <c r="F511" s="21">
        <f t="shared" ref="F511:F540" si="47">SUM(D511:E511)</f>
        <v>1000000</v>
      </c>
      <c r="G511" s="1051"/>
      <c r="H511" s="1033"/>
      <c r="I511" s="1033"/>
      <c r="J511" s="1033"/>
      <c r="K511" s="1033"/>
      <c r="L511" s="1033"/>
      <c r="M511" s="1033"/>
      <c r="N511" s="1033"/>
      <c r="O511" s="1033"/>
      <c r="P511" s="1033"/>
      <c r="Q511" s="1033"/>
      <c r="R511" s="1033"/>
      <c r="S511" s="1033"/>
      <c r="T511" s="1033"/>
      <c r="U511" s="1033"/>
      <c r="V511" s="1033"/>
      <c r="W511" s="1033"/>
      <c r="X511" s="1033"/>
      <c r="Y511" s="1033"/>
      <c r="Z511" s="1033"/>
    </row>
    <row r="512" spans="1:26" ht="15.75" customHeight="1">
      <c r="A512" s="141">
        <v>3110204</v>
      </c>
      <c r="B512" s="68" t="s">
        <v>815</v>
      </c>
      <c r="C512" s="79" t="s">
        <v>241</v>
      </c>
      <c r="D512" s="21">
        <v>1000000</v>
      </c>
      <c r="E512" s="27"/>
      <c r="F512" s="21">
        <f t="shared" si="47"/>
        <v>1000000</v>
      </c>
      <c r="G512" s="1051"/>
      <c r="H512" s="1033"/>
      <c r="I512" s="1033"/>
      <c r="J512" s="1033"/>
      <c r="K512" s="1033"/>
      <c r="L512" s="1033"/>
      <c r="M512" s="1033"/>
      <c r="N512" s="1033"/>
      <c r="O512" s="1033"/>
      <c r="P512" s="1033"/>
      <c r="Q512" s="1033"/>
      <c r="R512" s="1033"/>
      <c r="S512" s="1033"/>
      <c r="T512" s="1033"/>
      <c r="U512" s="1033"/>
      <c r="V512" s="1033"/>
      <c r="W512" s="1033"/>
      <c r="X512" s="1033"/>
      <c r="Y512" s="1033"/>
      <c r="Z512" s="1033"/>
    </row>
    <row r="513" spans="1:26" ht="15.75" customHeight="1">
      <c r="A513" s="141">
        <v>3110205</v>
      </c>
      <c r="B513" s="68" t="s">
        <v>816</v>
      </c>
      <c r="C513" s="79" t="s">
        <v>241</v>
      </c>
      <c r="D513" s="21">
        <v>1000000</v>
      </c>
      <c r="E513" s="27"/>
      <c r="F513" s="21">
        <f t="shared" si="47"/>
        <v>1000000</v>
      </c>
      <c r="G513" s="1051"/>
      <c r="H513" s="1033"/>
      <c r="I513" s="1033"/>
      <c r="J513" s="1033"/>
      <c r="K513" s="1033"/>
      <c r="L513" s="1033"/>
      <c r="M513" s="1033"/>
      <c r="N513" s="1033"/>
      <c r="O513" s="1033"/>
      <c r="P513" s="1033"/>
      <c r="Q513" s="1033"/>
      <c r="R513" s="1033"/>
      <c r="S513" s="1033"/>
      <c r="T513" s="1033"/>
      <c r="U513" s="1033"/>
      <c r="V513" s="1033"/>
      <c r="W513" s="1033"/>
      <c r="X513" s="1033"/>
      <c r="Y513" s="1033"/>
      <c r="Z513" s="1033"/>
    </row>
    <row r="514" spans="1:26" ht="15.75" customHeight="1">
      <c r="A514" s="141">
        <v>3110205</v>
      </c>
      <c r="B514" s="233" t="s">
        <v>817</v>
      </c>
      <c r="C514" s="79" t="s">
        <v>242</v>
      </c>
      <c r="D514" s="278">
        <v>1000000</v>
      </c>
      <c r="E514" s="27"/>
      <c r="F514" s="21">
        <f t="shared" si="47"/>
        <v>1000000</v>
      </c>
      <c r="G514" s="1051"/>
      <c r="H514" s="1033"/>
      <c r="I514" s="1033"/>
      <c r="J514" s="1033"/>
      <c r="K514" s="1033"/>
      <c r="L514" s="1033"/>
      <c r="M514" s="1033"/>
      <c r="N514" s="1033"/>
      <c r="O514" s="1033"/>
      <c r="P514" s="1033"/>
      <c r="Q514" s="1033"/>
      <c r="R514" s="1033"/>
      <c r="S514" s="1033"/>
      <c r="T514" s="1033"/>
      <c r="U514" s="1033"/>
      <c r="V514" s="1033"/>
      <c r="W514" s="1033"/>
      <c r="X514" s="1033"/>
      <c r="Y514" s="1033"/>
      <c r="Z514" s="1033"/>
    </row>
    <row r="515" spans="1:26" ht="15.75" customHeight="1">
      <c r="A515" s="141">
        <v>3110205</v>
      </c>
      <c r="B515" s="233" t="s">
        <v>818</v>
      </c>
      <c r="C515" s="79" t="s">
        <v>242</v>
      </c>
      <c r="D515" s="278">
        <v>1000000</v>
      </c>
      <c r="E515" s="27"/>
      <c r="F515" s="21">
        <f t="shared" si="47"/>
        <v>1000000</v>
      </c>
      <c r="G515" s="1051"/>
      <c r="H515" s="1033"/>
      <c r="I515" s="1033"/>
      <c r="J515" s="1033"/>
      <c r="K515" s="1033"/>
      <c r="L515" s="1033"/>
      <c r="M515" s="1033"/>
      <c r="N515" s="1033"/>
      <c r="O515" s="1033"/>
      <c r="P515" s="1033"/>
      <c r="Q515" s="1033"/>
      <c r="R515" s="1033"/>
      <c r="S515" s="1033"/>
      <c r="T515" s="1033"/>
      <c r="U515" s="1033"/>
      <c r="V515" s="1033"/>
      <c r="W515" s="1033"/>
      <c r="X515" s="1033"/>
      <c r="Y515" s="1033"/>
      <c r="Z515" s="1033"/>
    </row>
    <row r="516" spans="1:26" ht="15.75" customHeight="1">
      <c r="A516" s="141">
        <v>3110205</v>
      </c>
      <c r="B516" s="233" t="s">
        <v>819</v>
      </c>
      <c r="C516" s="79" t="s">
        <v>242</v>
      </c>
      <c r="D516" s="278">
        <v>1000000</v>
      </c>
      <c r="E516" s="27"/>
      <c r="F516" s="21">
        <f t="shared" si="47"/>
        <v>1000000</v>
      </c>
      <c r="G516" s="1051"/>
      <c r="H516" s="1033"/>
      <c r="I516" s="1033"/>
      <c r="J516" s="1033"/>
      <c r="K516" s="1033"/>
      <c r="L516" s="1033"/>
      <c r="M516" s="1033"/>
      <c r="N516" s="1033"/>
      <c r="O516" s="1033"/>
      <c r="P516" s="1033"/>
      <c r="Q516" s="1033"/>
      <c r="R516" s="1033"/>
      <c r="S516" s="1033"/>
      <c r="T516" s="1033"/>
      <c r="U516" s="1033"/>
      <c r="V516" s="1033"/>
      <c r="W516" s="1033"/>
      <c r="X516" s="1033"/>
      <c r="Y516" s="1033"/>
      <c r="Z516" s="1033"/>
    </row>
    <row r="517" spans="1:26" ht="15.75" customHeight="1">
      <c r="A517" s="141">
        <v>3110206</v>
      </c>
      <c r="B517" s="233" t="s">
        <v>820</v>
      </c>
      <c r="C517" s="79" t="s">
        <v>242</v>
      </c>
      <c r="D517" s="278">
        <v>900000</v>
      </c>
      <c r="E517" s="27">
        <v>-13180</v>
      </c>
      <c r="F517" s="21">
        <f t="shared" si="47"/>
        <v>886820</v>
      </c>
      <c r="G517" s="1051">
        <v>1033349</v>
      </c>
      <c r="H517" s="1033"/>
      <c r="I517" s="1033"/>
      <c r="J517" s="1033"/>
      <c r="K517" s="1033"/>
      <c r="L517" s="1033"/>
      <c r="M517" s="1033"/>
      <c r="N517" s="1033"/>
      <c r="O517" s="1033"/>
      <c r="P517" s="1033"/>
      <c r="Q517" s="1033"/>
      <c r="R517" s="1033"/>
      <c r="S517" s="1033"/>
      <c r="T517" s="1033"/>
      <c r="U517" s="1033"/>
      <c r="V517" s="1033"/>
      <c r="W517" s="1033"/>
      <c r="X517" s="1033"/>
      <c r="Y517" s="1033"/>
      <c r="Z517" s="1033"/>
    </row>
    <row r="518" spans="1:26" ht="15.75" customHeight="1">
      <c r="A518" s="141">
        <v>3110205</v>
      </c>
      <c r="B518" s="233" t="s">
        <v>821</v>
      </c>
      <c r="C518" s="20" t="s">
        <v>493</v>
      </c>
      <c r="D518" s="278">
        <v>1250000</v>
      </c>
      <c r="E518" s="27"/>
      <c r="F518" s="21">
        <f t="shared" si="47"/>
        <v>1250000</v>
      </c>
      <c r="G518" s="1051"/>
      <c r="H518" s="1033"/>
      <c r="I518" s="1033"/>
      <c r="J518" s="1033"/>
      <c r="K518" s="1033"/>
      <c r="L518" s="1033"/>
      <c r="M518" s="1033"/>
      <c r="N518" s="1033"/>
      <c r="O518" s="1033"/>
      <c r="P518" s="1033"/>
      <c r="Q518" s="1033"/>
      <c r="R518" s="1033"/>
      <c r="S518" s="1033"/>
      <c r="T518" s="1033"/>
      <c r="U518" s="1033"/>
      <c r="V518" s="1033"/>
      <c r="W518" s="1033"/>
      <c r="X518" s="1033"/>
      <c r="Y518" s="1033"/>
      <c r="Z518" s="1033"/>
    </row>
    <row r="519" spans="1:26" ht="15.75" customHeight="1">
      <c r="A519" s="141">
        <v>3110205</v>
      </c>
      <c r="B519" s="233" t="s">
        <v>822</v>
      </c>
      <c r="C519" s="20" t="s">
        <v>493</v>
      </c>
      <c r="D519" s="278">
        <v>1250000</v>
      </c>
      <c r="E519" s="27"/>
      <c r="F519" s="21">
        <f t="shared" si="47"/>
        <v>1250000</v>
      </c>
      <c r="G519" s="1051"/>
      <c r="H519" s="1033"/>
      <c r="I519" s="1033"/>
      <c r="J519" s="1033"/>
      <c r="K519" s="1033"/>
      <c r="L519" s="1033"/>
      <c r="M519" s="1033"/>
      <c r="N519" s="1033"/>
      <c r="O519" s="1033"/>
      <c r="P519" s="1033"/>
      <c r="Q519" s="1033"/>
      <c r="R519" s="1033"/>
      <c r="S519" s="1033"/>
      <c r="T519" s="1033"/>
      <c r="U519" s="1033"/>
      <c r="V519" s="1033"/>
      <c r="W519" s="1033"/>
      <c r="X519" s="1033"/>
      <c r="Y519" s="1033"/>
      <c r="Z519" s="1033"/>
    </row>
    <row r="520" spans="1:26" ht="15.75" customHeight="1">
      <c r="A520" s="141">
        <v>3110206</v>
      </c>
      <c r="B520" s="233" t="s">
        <v>823</v>
      </c>
      <c r="C520" s="20" t="s">
        <v>243</v>
      </c>
      <c r="D520" s="278">
        <v>700000</v>
      </c>
      <c r="E520" s="27"/>
      <c r="F520" s="21">
        <f t="shared" si="47"/>
        <v>700000</v>
      </c>
      <c r="G520" s="1051"/>
      <c r="H520" s="1033"/>
      <c r="I520" s="1033"/>
      <c r="J520" s="1033"/>
      <c r="K520" s="1033"/>
      <c r="L520" s="1033"/>
      <c r="M520" s="1033"/>
      <c r="N520" s="1033"/>
      <c r="O520" s="1033"/>
      <c r="P520" s="1033"/>
      <c r="Q520" s="1033"/>
      <c r="R520" s="1033"/>
      <c r="S520" s="1033"/>
      <c r="T520" s="1033"/>
      <c r="U520" s="1033"/>
      <c r="V520" s="1033"/>
      <c r="W520" s="1033"/>
      <c r="X520" s="1033"/>
      <c r="Y520" s="1033"/>
      <c r="Z520" s="1033"/>
    </row>
    <row r="521" spans="1:26" ht="15.75" customHeight="1">
      <c r="A521" s="141">
        <v>3110205</v>
      </c>
      <c r="B521" s="233" t="s">
        <v>824</v>
      </c>
      <c r="C521" s="20" t="s">
        <v>493</v>
      </c>
      <c r="D521" s="278">
        <v>800000</v>
      </c>
      <c r="E521" s="27"/>
      <c r="F521" s="21">
        <f t="shared" si="47"/>
        <v>800000</v>
      </c>
      <c r="G521" s="1051"/>
      <c r="H521" s="1033"/>
      <c r="I521" s="1033"/>
      <c r="J521" s="1033"/>
      <c r="K521" s="1033"/>
      <c r="L521" s="1033"/>
      <c r="M521" s="1033"/>
      <c r="N521" s="1033"/>
      <c r="O521" s="1033"/>
      <c r="P521" s="1033"/>
      <c r="Q521" s="1033"/>
      <c r="R521" s="1033"/>
      <c r="S521" s="1033"/>
      <c r="T521" s="1033"/>
      <c r="U521" s="1033"/>
      <c r="V521" s="1033"/>
      <c r="W521" s="1033"/>
      <c r="X521" s="1033"/>
      <c r="Y521" s="1033"/>
      <c r="Z521" s="1033"/>
    </row>
    <row r="522" spans="1:26" ht="19.5" customHeight="1">
      <c r="A522" s="141">
        <v>3110205</v>
      </c>
      <c r="B522" s="233" t="s">
        <v>825</v>
      </c>
      <c r="C522" s="20" t="s">
        <v>493</v>
      </c>
      <c r="D522" s="278">
        <v>1800000</v>
      </c>
      <c r="E522" s="27"/>
      <c r="F522" s="21">
        <f t="shared" si="47"/>
        <v>1800000</v>
      </c>
      <c r="G522" s="1051"/>
      <c r="H522" s="1033"/>
      <c r="I522" s="1033"/>
      <c r="J522" s="1033"/>
      <c r="K522" s="1033"/>
      <c r="L522" s="1033"/>
      <c r="M522" s="1033"/>
      <c r="N522" s="1033"/>
      <c r="O522" s="1033"/>
      <c r="P522" s="1033"/>
      <c r="Q522" s="1033"/>
      <c r="R522" s="1033"/>
      <c r="S522" s="1033"/>
      <c r="T522" s="1033"/>
      <c r="U522" s="1033"/>
      <c r="V522" s="1033"/>
      <c r="W522" s="1033"/>
      <c r="X522" s="1033"/>
      <c r="Y522" s="1033"/>
      <c r="Z522" s="1033"/>
    </row>
    <row r="523" spans="1:26" ht="15.75" customHeight="1">
      <c r="A523" s="141">
        <v>3110205</v>
      </c>
      <c r="B523" s="233" t="s">
        <v>826</v>
      </c>
      <c r="C523" s="76" t="s">
        <v>465</v>
      </c>
      <c r="D523" s="271">
        <v>1000000</v>
      </c>
      <c r="E523" s="27"/>
      <c r="F523" s="21">
        <f t="shared" si="47"/>
        <v>1000000</v>
      </c>
      <c r="G523" s="1051"/>
      <c r="H523" s="1033"/>
      <c r="I523" s="1033"/>
      <c r="J523" s="1033"/>
      <c r="K523" s="1033"/>
      <c r="L523" s="1033"/>
      <c r="M523" s="1033"/>
      <c r="N523" s="1033"/>
      <c r="O523" s="1033"/>
      <c r="P523" s="1033"/>
      <c r="Q523" s="1033"/>
      <c r="R523" s="1033"/>
      <c r="S523" s="1033"/>
      <c r="T523" s="1033"/>
      <c r="U523" s="1033"/>
      <c r="V523" s="1033"/>
      <c r="W523" s="1033"/>
      <c r="X523" s="1033"/>
      <c r="Y523" s="1033"/>
      <c r="Z523" s="1033"/>
    </row>
    <row r="524" spans="1:26" ht="15.75" customHeight="1">
      <c r="A524" s="141">
        <v>3110205</v>
      </c>
      <c r="B524" s="233" t="s">
        <v>827</v>
      </c>
      <c r="C524" s="76" t="s">
        <v>465</v>
      </c>
      <c r="D524" s="278">
        <v>1000000</v>
      </c>
      <c r="E524" s="27"/>
      <c r="F524" s="21">
        <f t="shared" si="47"/>
        <v>1000000</v>
      </c>
      <c r="G524" s="1051"/>
      <c r="H524" s="1033"/>
      <c r="I524" s="1033"/>
      <c r="J524" s="1033"/>
      <c r="K524" s="1033"/>
      <c r="L524" s="1033"/>
      <c r="M524" s="1033"/>
      <c r="N524" s="1033"/>
      <c r="O524" s="1033"/>
      <c r="P524" s="1033"/>
      <c r="Q524" s="1033"/>
      <c r="R524" s="1033"/>
      <c r="S524" s="1033"/>
      <c r="T524" s="1033"/>
      <c r="U524" s="1033"/>
      <c r="V524" s="1033"/>
      <c r="W524" s="1033"/>
      <c r="X524" s="1033"/>
      <c r="Y524" s="1033"/>
      <c r="Z524" s="1033"/>
    </row>
    <row r="525" spans="1:26" ht="15.75" customHeight="1">
      <c r="A525" s="141">
        <v>3110205</v>
      </c>
      <c r="B525" s="233" t="s">
        <v>828</v>
      </c>
      <c r="C525" s="76" t="s">
        <v>465</v>
      </c>
      <c r="D525" s="278">
        <v>900000</v>
      </c>
      <c r="E525" s="27"/>
      <c r="F525" s="21">
        <f t="shared" si="47"/>
        <v>900000</v>
      </c>
      <c r="G525" s="1051"/>
      <c r="H525" s="1033"/>
      <c r="I525" s="1033"/>
      <c r="J525" s="1033"/>
      <c r="K525" s="1033"/>
      <c r="L525" s="1033"/>
      <c r="M525" s="1033"/>
      <c r="N525" s="1033"/>
      <c r="O525" s="1033"/>
      <c r="P525" s="1033"/>
      <c r="Q525" s="1033"/>
      <c r="R525" s="1033"/>
      <c r="S525" s="1033"/>
      <c r="T525" s="1033"/>
      <c r="U525" s="1033"/>
      <c r="V525" s="1033"/>
      <c r="W525" s="1033"/>
      <c r="X525" s="1033"/>
      <c r="Y525" s="1033"/>
      <c r="Z525" s="1033"/>
    </row>
    <row r="526" spans="1:26" ht="15.75" customHeight="1">
      <c r="A526" s="141">
        <v>3110205</v>
      </c>
      <c r="B526" s="233" t="s">
        <v>829</v>
      </c>
      <c r="C526" s="20" t="s">
        <v>563</v>
      </c>
      <c r="D526" s="278">
        <v>1000000</v>
      </c>
      <c r="E526" s="27"/>
      <c r="F526" s="21">
        <f t="shared" si="47"/>
        <v>1000000</v>
      </c>
      <c r="G526" s="1051"/>
      <c r="H526" s="1033"/>
      <c r="I526" s="1033"/>
      <c r="J526" s="1033"/>
      <c r="K526" s="1033"/>
      <c r="L526" s="1033"/>
      <c r="M526" s="1033"/>
      <c r="N526" s="1033"/>
      <c r="O526" s="1033"/>
      <c r="P526" s="1033"/>
      <c r="Q526" s="1033"/>
      <c r="R526" s="1033"/>
      <c r="S526" s="1033"/>
      <c r="T526" s="1033"/>
      <c r="U526" s="1033"/>
      <c r="V526" s="1033"/>
      <c r="W526" s="1033"/>
      <c r="X526" s="1033"/>
      <c r="Y526" s="1033"/>
      <c r="Z526" s="1033"/>
    </row>
    <row r="527" spans="1:26" ht="15.75" customHeight="1">
      <c r="A527" s="141">
        <v>3110205</v>
      </c>
      <c r="B527" s="68" t="s">
        <v>830</v>
      </c>
      <c r="C527" s="79" t="s">
        <v>246</v>
      </c>
      <c r="D527" s="21">
        <v>1000000</v>
      </c>
      <c r="E527" s="27"/>
      <c r="F527" s="21">
        <f t="shared" si="47"/>
        <v>1000000</v>
      </c>
      <c r="G527" s="1051"/>
      <c r="H527" s="1033"/>
      <c r="I527" s="1033"/>
      <c r="J527" s="1033"/>
      <c r="K527" s="1033"/>
      <c r="L527" s="1033"/>
      <c r="M527" s="1033"/>
      <c r="N527" s="1033"/>
      <c r="O527" s="1033"/>
      <c r="P527" s="1033"/>
      <c r="Q527" s="1033"/>
      <c r="R527" s="1033"/>
      <c r="S527" s="1033"/>
      <c r="T527" s="1033"/>
      <c r="U527" s="1033"/>
      <c r="V527" s="1033"/>
      <c r="W527" s="1033"/>
      <c r="X527" s="1033"/>
      <c r="Y527" s="1033"/>
      <c r="Z527" s="1033"/>
    </row>
    <row r="528" spans="1:26" ht="15.75" customHeight="1">
      <c r="A528" s="141">
        <v>3110205</v>
      </c>
      <c r="B528" s="68" t="s">
        <v>831</v>
      </c>
      <c r="C528" s="79" t="s">
        <v>246</v>
      </c>
      <c r="D528" s="21">
        <v>1000000</v>
      </c>
      <c r="E528" s="27"/>
      <c r="F528" s="21">
        <f t="shared" si="47"/>
        <v>1000000</v>
      </c>
      <c r="G528" s="1051"/>
      <c r="H528" s="1033"/>
      <c r="I528" s="1033"/>
      <c r="J528" s="1033"/>
      <c r="K528" s="1033"/>
      <c r="L528" s="1033"/>
      <c r="M528" s="1033"/>
      <c r="N528" s="1033"/>
      <c r="O528" s="1033"/>
      <c r="P528" s="1033"/>
      <c r="Q528" s="1033"/>
      <c r="R528" s="1033"/>
      <c r="S528" s="1033"/>
      <c r="T528" s="1033"/>
      <c r="U528" s="1033"/>
      <c r="V528" s="1033"/>
      <c r="W528" s="1033"/>
      <c r="X528" s="1033"/>
      <c r="Y528" s="1033"/>
      <c r="Z528" s="1033"/>
    </row>
    <row r="529" spans="1:26" ht="15.75" customHeight="1">
      <c r="A529" s="141">
        <v>3110205</v>
      </c>
      <c r="B529" s="233" t="s">
        <v>832</v>
      </c>
      <c r="C529" s="76" t="s">
        <v>571</v>
      </c>
      <c r="D529" s="278">
        <v>1500000</v>
      </c>
      <c r="E529" s="27"/>
      <c r="F529" s="21">
        <f t="shared" si="47"/>
        <v>1500000</v>
      </c>
      <c r="G529" s="1051"/>
      <c r="H529" s="1033"/>
      <c r="I529" s="1033"/>
      <c r="J529" s="1033"/>
      <c r="K529" s="1033"/>
      <c r="L529" s="1033"/>
      <c r="M529" s="1033"/>
      <c r="N529" s="1033"/>
      <c r="O529" s="1033"/>
      <c r="P529" s="1033"/>
      <c r="Q529" s="1033"/>
      <c r="R529" s="1033"/>
      <c r="S529" s="1033"/>
      <c r="T529" s="1033"/>
      <c r="U529" s="1033"/>
      <c r="V529" s="1033"/>
      <c r="W529" s="1033"/>
      <c r="X529" s="1033"/>
      <c r="Y529" s="1033"/>
      <c r="Z529" s="1033"/>
    </row>
    <row r="530" spans="1:26" ht="15.75" customHeight="1">
      <c r="A530" s="141">
        <v>3110205</v>
      </c>
      <c r="B530" s="233" t="s">
        <v>833</v>
      </c>
      <c r="C530" s="79" t="s">
        <v>248</v>
      </c>
      <c r="D530" s="278">
        <v>1500000</v>
      </c>
      <c r="E530" s="27"/>
      <c r="F530" s="21">
        <f t="shared" si="47"/>
        <v>1500000</v>
      </c>
      <c r="G530" s="1051"/>
      <c r="H530" s="1033"/>
      <c r="I530" s="1033"/>
      <c r="J530" s="1033"/>
      <c r="K530" s="1033"/>
      <c r="L530" s="1033"/>
      <c r="M530" s="1033"/>
      <c r="N530" s="1033"/>
      <c r="O530" s="1033"/>
      <c r="P530" s="1033"/>
      <c r="Q530" s="1033"/>
      <c r="R530" s="1033"/>
      <c r="S530" s="1033"/>
      <c r="T530" s="1033"/>
      <c r="U530" s="1033"/>
      <c r="V530" s="1033"/>
      <c r="W530" s="1033"/>
      <c r="X530" s="1033"/>
      <c r="Y530" s="1033"/>
      <c r="Z530" s="1033"/>
    </row>
    <row r="531" spans="1:26" ht="15.75" customHeight="1">
      <c r="A531" s="141">
        <v>3110205</v>
      </c>
      <c r="B531" s="233" t="s">
        <v>834</v>
      </c>
      <c r="C531" s="79" t="s">
        <v>248</v>
      </c>
      <c r="D531" s="278">
        <v>1000000</v>
      </c>
      <c r="E531" s="27"/>
      <c r="F531" s="21">
        <f t="shared" si="47"/>
        <v>1000000</v>
      </c>
      <c r="G531" s="1051"/>
      <c r="H531" s="1033"/>
      <c r="I531" s="1033"/>
      <c r="J531" s="1033"/>
      <c r="K531" s="1033"/>
      <c r="L531" s="1033"/>
      <c r="M531" s="1033"/>
      <c r="N531" s="1033"/>
      <c r="O531" s="1033"/>
      <c r="P531" s="1033"/>
      <c r="Q531" s="1033"/>
      <c r="R531" s="1033"/>
      <c r="S531" s="1033"/>
      <c r="T531" s="1033"/>
      <c r="U531" s="1033"/>
      <c r="V531" s="1033"/>
      <c r="W531" s="1033"/>
      <c r="X531" s="1033"/>
      <c r="Y531" s="1033"/>
      <c r="Z531" s="1033"/>
    </row>
    <row r="532" spans="1:26" ht="15.75" customHeight="1">
      <c r="A532" s="141">
        <v>3110205</v>
      </c>
      <c r="B532" s="233" t="s">
        <v>835</v>
      </c>
      <c r="C532" s="79" t="s">
        <v>248</v>
      </c>
      <c r="D532" s="278">
        <v>1000000</v>
      </c>
      <c r="E532" s="27"/>
      <c r="F532" s="21">
        <f t="shared" si="47"/>
        <v>1000000</v>
      </c>
      <c r="G532" s="1051"/>
      <c r="H532" s="1033"/>
      <c r="I532" s="1033"/>
      <c r="J532" s="1033"/>
      <c r="K532" s="1033"/>
      <c r="L532" s="1033"/>
      <c r="M532" s="1033"/>
      <c r="N532" s="1033"/>
      <c r="O532" s="1033"/>
      <c r="P532" s="1033"/>
      <c r="Q532" s="1033"/>
      <c r="R532" s="1033"/>
      <c r="S532" s="1033"/>
      <c r="T532" s="1033"/>
      <c r="U532" s="1033"/>
      <c r="V532" s="1033"/>
      <c r="W532" s="1033"/>
      <c r="X532" s="1033"/>
      <c r="Y532" s="1033"/>
      <c r="Z532" s="1033"/>
    </row>
    <row r="533" spans="1:26" ht="15.75" customHeight="1">
      <c r="A533" s="141">
        <v>3110205</v>
      </c>
      <c r="B533" s="233" t="s">
        <v>836</v>
      </c>
      <c r="C533" s="79" t="s">
        <v>837</v>
      </c>
      <c r="D533" s="271">
        <v>1000000</v>
      </c>
      <c r="E533" s="27"/>
      <c r="F533" s="21">
        <f t="shared" si="47"/>
        <v>1000000</v>
      </c>
      <c r="G533" s="1051"/>
      <c r="H533" s="1033"/>
      <c r="I533" s="1033"/>
      <c r="J533" s="1033"/>
      <c r="K533" s="1033"/>
      <c r="L533" s="1033"/>
      <c r="M533" s="1033"/>
      <c r="N533" s="1033"/>
      <c r="O533" s="1033"/>
      <c r="P533" s="1033"/>
      <c r="Q533" s="1033"/>
      <c r="R533" s="1033"/>
      <c r="S533" s="1033"/>
      <c r="T533" s="1033"/>
      <c r="U533" s="1033"/>
      <c r="V533" s="1033"/>
      <c r="W533" s="1033"/>
      <c r="X533" s="1033"/>
      <c r="Y533" s="1033"/>
      <c r="Z533" s="1033"/>
    </row>
    <row r="534" spans="1:26" ht="15.75" customHeight="1">
      <c r="A534" s="141">
        <v>3110205</v>
      </c>
      <c r="B534" s="233" t="s">
        <v>838</v>
      </c>
      <c r="C534" s="79" t="s">
        <v>837</v>
      </c>
      <c r="D534" s="271">
        <v>1000000</v>
      </c>
      <c r="E534" s="27"/>
      <c r="F534" s="21">
        <f t="shared" si="47"/>
        <v>1000000</v>
      </c>
      <c r="G534" s="1051"/>
      <c r="H534" s="1033"/>
      <c r="I534" s="1033"/>
      <c r="J534" s="1033"/>
      <c r="K534" s="1033"/>
      <c r="L534" s="1033"/>
      <c r="M534" s="1033"/>
      <c r="N534" s="1033"/>
      <c r="O534" s="1033"/>
      <c r="P534" s="1033"/>
      <c r="Q534" s="1033"/>
      <c r="R534" s="1033"/>
      <c r="S534" s="1033"/>
      <c r="T534" s="1033"/>
      <c r="U534" s="1033"/>
      <c r="V534" s="1033"/>
      <c r="W534" s="1033"/>
      <c r="X534" s="1033"/>
      <c r="Y534" s="1033"/>
      <c r="Z534" s="1033"/>
    </row>
    <row r="535" spans="1:26" ht="15.75" customHeight="1">
      <c r="A535" s="141">
        <v>3110205</v>
      </c>
      <c r="B535" s="233" t="s">
        <v>839</v>
      </c>
      <c r="C535" s="79" t="s">
        <v>837</v>
      </c>
      <c r="D535" s="271">
        <v>1800000</v>
      </c>
      <c r="E535" s="27"/>
      <c r="F535" s="21">
        <f t="shared" si="47"/>
        <v>1800000</v>
      </c>
      <c r="G535" s="1051"/>
      <c r="H535" s="1033"/>
      <c r="I535" s="1033"/>
      <c r="J535" s="1033"/>
      <c r="K535" s="1033"/>
      <c r="L535" s="1033"/>
      <c r="M535" s="1033"/>
      <c r="N535" s="1033"/>
      <c r="O535" s="1033"/>
      <c r="P535" s="1033"/>
      <c r="Q535" s="1033"/>
      <c r="R535" s="1033"/>
      <c r="S535" s="1033"/>
      <c r="T535" s="1033"/>
      <c r="U535" s="1033"/>
      <c r="V535" s="1033"/>
      <c r="W535" s="1033"/>
      <c r="X535" s="1033"/>
      <c r="Y535" s="1033"/>
      <c r="Z535" s="1033"/>
    </row>
    <row r="536" spans="1:26" ht="15.75" customHeight="1">
      <c r="A536" s="141"/>
      <c r="B536" s="68" t="s">
        <v>840</v>
      </c>
      <c r="C536" s="20" t="s">
        <v>337</v>
      </c>
      <c r="D536" s="21">
        <v>1000000</v>
      </c>
      <c r="E536" s="27"/>
      <c r="F536" s="21">
        <f t="shared" si="47"/>
        <v>1000000</v>
      </c>
      <c r="G536" s="1051"/>
      <c r="H536" s="1033"/>
      <c r="I536" s="1033"/>
      <c r="J536" s="1033"/>
      <c r="K536" s="1033"/>
      <c r="L536" s="1033"/>
      <c r="M536" s="1033"/>
      <c r="N536" s="1033"/>
      <c r="O536" s="1033"/>
      <c r="P536" s="1033"/>
      <c r="Q536" s="1033"/>
      <c r="R536" s="1033"/>
      <c r="S536" s="1033"/>
      <c r="T536" s="1033"/>
      <c r="U536" s="1033"/>
      <c r="V536" s="1033"/>
      <c r="W536" s="1033"/>
      <c r="X536" s="1033"/>
      <c r="Y536" s="1033"/>
      <c r="Z536" s="1033"/>
    </row>
    <row r="537" spans="1:26" ht="15.75" customHeight="1">
      <c r="A537" s="155">
        <v>3110205</v>
      </c>
      <c r="B537" s="68" t="s">
        <v>841</v>
      </c>
      <c r="C537" s="20" t="s">
        <v>337</v>
      </c>
      <c r="D537" s="21">
        <v>1000000</v>
      </c>
      <c r="E537" s="27"/>
      <c r="F537" s="21">
        <f t="shared" si="47"/>
        <v>1000000</v>
      </c>
      <c r="G537" s="1051"/>
      <c r="H537" s="1033"/>
      <c r="I537" s="1033"/>
      <c r="J537" s="1033"/>
      <c r="K537" s="1033"/>
      <c r="L537" s="1033"/>
      <c r="M537" s="1033"/>
      <c r="N537" s="1033"/>
      <c r="O537" s="1033"/>
      <c r="P537" s="1033"/>
      <c r="Q537" s="1033"/>
      <c r="R537" s="1033"/>
      <c r="S537" s="1033"/>
      <c r="T537" s="1033"/>
      <c r="U537" s="1033"/>
      <c r="V537" s="1033"/>
      <c r="W537" s="1033"/>
      <c r="X537" s="1033"/>
      <c r="Y537" s="1033"/>
      <c r="Z537" s="1033"/>
    </row>
    <row r="538" spans="1:26" ht="15.75" customHeight="1">
      <c r="A538" s="155">
        <v>3110205</v>
      </c>
      <c r="B538" s="68" t="s">
        <v>842</v>
      </c>
      <c r="C538" s="20" t="s">
        <v>337</v>
      </c>
      <c r="D538" s="21">
        <v>1000000</v>
      </c>
      <c r="E538" s="27"/>
      <c r="F538" s="21">
        <f t="shared" si="47"/>
        <v>1000000</v>
      </c>
      <c r="G538" s="1051"/>
      <c r="H538" s="1033"/>
      <c r="I538" s="1033"/>
      <c r="J538" s="1033"/>
      <c r="K538" s="1033"/>
      <c r="L538" s="1033"/>
      <c r="M538" s="1033"/>
      <c r="N538" s="1033"/>
      <c r="O538" s="1033"/>
      <c r="P538" s="1033"/>
      <c r="Q538" s="1033"/>
      <c r="R538" s="1033"/>
      <c r="S538" s="1033"/>
      <c r="T538" s="1033"/>
      <c r="U538" s="1033"/>
      <c r="V538" s="1033"/>
      <c r="W538" s="1033"/>
      <c r="X538" s="1033"/>
      <c r="Y538" s="1033"/>
      <c r="Z538" s="1033"/>
    </row>
    <row r="539" spans="1:26" ht="15.75" customHeight="1">
      <c r="A539" s="155">
        <v>3110205</v>
      </c>
      <c r="B539" s="68" t="s">
        <v>843</v>
      </c>
      <c r="C539" s="20" t="s">
        <v>337</v>
      </c>
      <c r="D539" s="21">
        <v>1000000</v>
      </c>
      <c r="E539" s="27"/>
      <c r="F539" s="21">
        <f t="shared" si="47"/>
        <v>1000000</v>
      </c>
      <c r="G539" s="1051"/>
      <c r="H539" s="1033"/>
      <c r="I539" s="1033"/>
      <c r="J539" s="1033"/>
      <c r="K539" s="1033"/>
      <c r="L539" s="1033"/>
      <c r="M539" s="1033"/>
      <c r="N539" s="1033"/>
      <c r="O539" s="1033"/>
      <c r="P539" s="1033"/>
      <c r="Q539" s="1033"/>
      <c r="R539" s="1033"/>
      <c r="S539" s="1033"/>
      <c r="T539" s="1033"/>
      <c r="U539" s="1033"/>
      <c r="V539" s="1033"/>
      <c r="W539" s="1033"/>
      <c r="X539" s="1033"/>
      <c r="Y539" s="1033"/>
      <c r="Z539" s="1033"/>
    </row>
    <row r="540" spans="1:26" ht="15.75" customHeight="1">
      <c r="A540" s="155">
        <v>3110205</v>
      </c>
      <c r="B540" s="68" t="s">
        <v>844</v>
      </c>
      <c r="C540" s="20" t="s">
        <v>249</v>
      </c>
      <c r="D540" s="21">
        <v>1000000</v>
      </c>
      <c r="E540" s="27"/>
      <c r="F540" s="21">
        <f t="shared" si="47"/>
        <v>1000000</v>
      </c>
      <c r="G540" s="1051"/>
      <c r="H540" s="1033"/>
      <c r="I540" s="1033"/>
      <c r="J540" s="1033"/>
      <c r="K540" s="1033"/>
      <c r="L540" s="1033"/>
      <c r="M540" s="1033"/>
      <c r="N540" s="1033"/>
      <c r="O540" s="1033"/>
      <c r="P540" s="1033"/>
      <c r="Q540" s="1033"/>
      <c r="R540" s="1033"/>
      <c r="S540" s="1033"/>
      <c r="T540" s="1033"/>
      <c r="U540" s="1033"/>
      <c r="V540" s="1033"/>
      <c r="W540" s="1033"/>
      <c r="X540" s="1033"/>
      <c r="Y540" s="1033"/>
      <c r="Z540" s="1033"/>
    </row>
    <row r="541" spans="1:26" ht="15.75" customHeight="1">
      <c r="A541" s="141"/>
      <c r="B541" s="281" t="s">
        <v>250</v>
      </c>
      <c r="C541" s="185"/>
      <c r="D541" s="174">
        <f>SUM(D443:D540)</f>
        <v>106257511</v>
      </c>
      <c r="E541" s="174">
        <f>SUM(E443:E540)</f>
        <v>7704610</v>
      </c>
      <c r="F541" s="174">
        <f>SUM(F443:F540)</f>
        <v>113962121</v>
      </c>
      <c r="G541" s="1058">
        <f>SUM(G392:G540)</f>
        <v>81558650</v>
      </c>
      <c r="H541" s="1033"/>
      <c r="I541" s="1033"/>
      <c r="J541" s="1033"/>
      <c r="K541" s="1033"/>
      <c r="L541" s="1033"/>
      <c r="M541" s="1033"/>
      <c r="N541" s="1033"/>
      <c r="O541" s="1033"/>
      <c r="P541" s="1033"/>
      <c r="Q541" s="1033"/>
      <c r="R541" s="1033"/>
      <c r="S541" s="1033"/>
      <c r="T541" s="1033"/>
      <c r="U541" s="1033"/>
      <c r="V541" s="1033"/>
      <c r="W541" s="1033"/>
      <c r="X541" s="1033"/>
      <c r="Y541" s="1033"/>
      <c r="Z541" s="1033"/>
    </row>
    <row r="542" spans="1:26" ht="15.75" customHeight="1">
      <c r="A542" s="141"/>
      <c r="B542" s="282" t="s">
        <v>845</v>
      </c>
      <c r="C542" s="171"/>
      <c r="D542" s="188"/>
      <c r="E542" s="188"/>
      <c r="F542" s="21"/>
      <c r="G542" s="1051"/>
      <c r="H542" s="1033"/>
      <c r="I542" s="1033"/>
      <c r="J542" s="1033"/>
      <c r="K542" s="1033"/>
      <c r="L542" s="1033"/>
      <c r="M542" s="1033"/>
      <c r="N542" s="1033"/>
      <c r="O542" s="1033"/>
      <c r="P542" s="1033"/>
      <c r="Q542" s="1033"/>
      <c r="R542" s="1033"/>
      <c r="S542" s="1033"/>
      <c r="T542" s="1033"/>
      <c r="U542" s="1033"/>
      <c r="V542" s="1033"/>
      <c r="W542" s="1033"/>
      <c r="X542" s="1033"/>
      <c r="Y542" s="1033"/>
      <c r="Z542" s="1033"/>
    </row>
    <row r="543" spans="1:26" ht="15.75" customHeight="1">
      <c r="A543" s="141">
        <v>3110202</v>
      </c>
      <c r="B543" s="230" t="s">
        <v>846</v>
      </c>
      <c r="C543" s="250" t="s">
        <v>407</v>
      </c>
      <c r="D543" s="271"/>
      <c r="E543" s="271"/>
      <c r="F543" s="21"/>
      <c r="G543" s="1051">
        <v>500000</v>
      </c>
      <c r="H543" s="1033"/>
      <c r="I543" s="1033"/>
      <c r="J543" s="1033"/>
      <c r="K543" s="1033"/>
      <c r="L543" s="1033"/>
      <c r="M543" s="1033"/>
      <c r="N543" s="1033"/>
      <c r="O543" s="1033"/>
      <c r="P543" s="1033"/>
      <c r="Q543" s="1033"/>
      <c r="R543" s="1033"/>
      <c r="S543" s="1033"/>
      <c r="T543" s="1033"/>
      <c r="U543" s="1033"/>
      <c r="V543" s="1033"/>
      <c r="W543" s="1033"/>
      <c r="X543" s="1033"/>
      <c r="Y543" s="1033"/>
      <c r="Z543" s="1033"/>
    </row>
    <row r="544" spans="1:26" ht="15.75" customHeight="1">
      <c r="A544" s="141">
        <v>3110202</v>
      </c>
      <c r="B544" s="230" t="s">
        <v>847</v>
      </c>
      <c r="C544" s="250" t="s">
        <v>632</v>
      </c>
      <c r="D544" s="271"/>
      <c r="E544" s="271"/>
      <c r="F544" s="21"/>
      <c r="G544" s="1051">
        <v>500000</v>
      </c>
      <c r="H544" s="1033"/>
      <c r="I544" s="1033"/>
      <c r="J544" s="1033"/>
      <c r="K544" s="1033"/>
      <c r="L544" s="1033"/>
      <c r="M544" s="1033"/>
      <c r="N544" s="1033"/>
      <c r="O544" s="1033"/>
      <c r="P544" s="1033"/>
      <c r="Q544" s="1033"/>
      <c r="R544" s="1033"/>
      <c r="S544" s="1033"/>
      <c r="T544" s="1033"/>
      <c r="U544" s="1033"/>
      <c r="V544" s="1033"/>
      <c r="W544" s="1033"/>
      <c r="X544" s="1033"/>
      <c r="Y544" s="1033"/>
      <c r="Z544" s="1033"/>
    </row>
    <row r="545" spans="1:26" ht="15.75" customHeight="1">
      <c r="A545" s="141">
        <v>3110202</v>
      </c>
      <c r="B545" s="230" t="s">
        <v>848</v>
      </c>
      <c r="C545" s="250" t="s">
        <v>215</v>
      </c>
      <c r="D545" s="271"/>
      <c r="E545" s="271"/>
      <c r="F545" s="21"/>
      <c r="G545" s="1051">
        <v>500000</v>
      </c>
      <c r="H545" s="1033"/>
      <c r="I545" s="1033"/>
      <c r="J545" s="1033"/>
      <c r="K545" s="1033"/>
      <c r="L545" s="1033"/>
      <c r="M545" s="1033"/>
      <c r="N545" s="1033"/>
      <c r="O545" s="1033"/>
      <c r="P545" s="1033"/>
      <c r="Q545" s="1033"/>
      <c r="R545" s="1033"/>
      <c r="S545" s="1033"/>
      <c r="T545" s="1033"/>
      <c r="U545" s="1033"/>
      <c r="V545" s="1033"/>
      <c r="W545" s="1033"/>
      <c r="X545" s="1033"/>
      <c r="Y545" s="1033"/>
      <c r="Z545" s="1033"/>
    </row>
    <row r="546" spans="1:26" ht="15.75" customHeight="1">
      <c r="A546" s="141">
        <v>3110202</v>
      </c>
      <c r="B546" s="230" t="s">
        <v>849</v>
      </c>
      <c r="C546" s="250" t="s">
        <v>215</v>
      </c>
      <c r="D546" s="271"/>
      <c r="E546" s="271"/>
      <c r="F546" s="21"/>
      <c r="G546" s="1051">
        <v>500000</v>
      </c>
      <c r="H546" s="1033"/>
      <c r="I546" s="1033"/>
      <c r="J546" s="1033"/>
      <c r="K546" s="1033"/>
      <c r="L546" s="1033"/>
      <c r="M546" s="1033"/>
      <c r="N546" s="1033"/>
      <c r="O546" s="1033"/>
      <c r="P546" s="1033"/>
      <c r="Q546" s="1033"/>
      <c r="R546" s="1033"/>
      <c r="S546" s="1033"/>
      <c r="T546" s="1033"/>
      <c r="U546" s="1033"/>
      <c r="V546" s="1033"/>
      <c r="W546" s="1033"/>
      <c r="X546" s="1033"/>
      <c r="Y546" s="1033"/>
      <c r="Z546" s="1033"/>
    </row>
    <row r="547" spans="1:26" ht="15.75" customHeight="1">
      <c r="A547" s="141">
        <v>3110202</v>
      </c>
      <c r="B547" s="230" t="s">
        <v>850</v>
      </c>
      <c r="C547" s="250" t="s">
        <v>409</v>
      </c>
      <c r="D547" s="271"/>
      <c r="E547" s="271"/>
      <c r="F547" s="21"/>
      <c r="G547" s="1051">
        <v>500000</v>
      </c>
      <c r="H547" s="1033"/>
      <c r="I547" s="1033"/>
      <c r="J547" s="1033"/>
      <c r="K547" s="1033"/>
      <c r="L547" s="1033"/>
      <c r="M547" s="1033"/>
      <c r="N547" s="1033"/>
      <c r="O547" s="1033"/>
      <c r="P547" s="1033"/>
      <c r="Q547" s="1033"/>
      <c r="R547" s="1033"/>
      <c r="S547" s="1033"/>
      <c r="T547" s="1033"/>
      <c r="U547" s="1033"/>
      <c r="V547" s="1033"/>
      <c r="W547" s="1033"/>
      <c r="X547" s="1033"/>
      <c r="Y547" s="1033"/>
      <c r="Z547" s="1033"/>
    </row>
    <row r="548" spans="1:26" ht="15.75" customHeight="1">
      <c r="A548" s="141">
        <v>3110202</v>
      </c>
      <c r="B548" s="230" t="s">
        <v>851</v>
      </c>
      <c r="C548" s="250" t="s">
        <v>238</v>
      </c>
      <c r="D548" s="271"/>
      <c r="E548" s="271"/>
      <c r="F548" s="21"/>
      <c r="G548" s="1051">
        <v>500000</v>
      </c>
      <c r="H548" s="1033"/>
      <c r="I548" s="1033"/>
      <c r="J548" s="1033"/>
      <c r="K548" s="1033"/>
      <c r="L548" s="1033"/>
      <c r="M548" s="1033"/>
      <c r="N548" s="1033"/>
      <c r="O548" s="1033"/>
      <c r="P548" s="1033"/>
      <c r="Q548" s="1033"/>
      <c r="R548" s="1033"/>
      <c r="S548" s="1033"/>
      <c r="T548" s="1033"/>
      <c r="U548" s="1033"/>
      <c r="V548" s="1033"/>
      <c r="W548" s="1033"/>
      <c r="X548" s="1033"/>
      <c r="Y548" s="1033"/>
      <c r="Z548" s="1033"/>
    </row>
    <row r="549" spans="1:26" ht="15.75" customHeight="1">
      <c r="A549" s="141">
        <v>3110202</v>
      </c>
      <c r="B549" s="230" t="s">
        <v>852</v>
      </c>
      <c r="C549" s="250" t="s">
        <v>226</v>
      </c>
      <c r="D549" s="271"/>
      <c r="E549" s="271"/>
      <c r="F549" s="21"/>
      <c r="G549" s="1051">
        <v>500000</v>
      </c>
      <c r="H549" s="1033"/>
      <c r="I549" s="1033"/>
      <c r="J549" s="1033"/>
      <c r="K549" s="1033"/>
      <c r="L549" s="1033"/>
      <c r="M549" s="1033"/>
      <c r="N549" s="1033"/>
      <c r="O549" s="1033"/>
      <c r="P549" s="1033"/>
      <c r="Q549" s="1033"/>
      <c r="R549" s="1033"/>
      <c r="S549" s="1033"/>
      <c r="T549" s="1033"/>
      <c r="U549" s="1033"/>
      <c r="V549" s="1033"/>
      <c r="W549" s="1033"/>
      <c r="X549" s="1033"/>
      <c r="Y549" s="1033"/>
      <c r="Z549" s="1033"/>
    </row>
    <row r="550" spans="1:26" ht="15.75" customHeight="1">
      <c r="A550" s="141">
        <v>3110202</v>
      </c>
      <c r="B550" s="230" t="s">
        <v>853</v>
      </c>
      <c r="C550" s="250" t="s">
        <v>226</v>
      </c>
      <c r="D550" s="271"/>
      <c r="E550" s="271"/>
      <c r="F550" s="21"/>
      <c r="G550" s="1051">
        <v>500000</v>
      </c>
      <c r="H550" s="1033"/>
      <c r="I550" s="1033"/>
      <c r="J550" s="1033"/>
      <c r="K550" s="1033"/>
      <c r="L550" s="1033"/>
      <c r="M550" s="1033"/>
      <c r="N550" s="1033"/>
      <c r="O550" s="1033"/>
      <c r="P550" s="1033"/>
      <c r="Q550" s="1033"/>
      <c r="R550" s="1033"/>
      <c r="S550" s="1033"/>
      <c r="T550" s="1033"/>
      <c r="U550" s="1033"/>
      <c r="V550" s="1033"/>
      <c r="W550" s="1033"/>
      <c r="X550" s="1033"/>
      <c r="Y550" s="1033"/>
      <c r="Z550" s="1033"/>
    </row>
    <row r="551" spans="1:26" ht="15.75" customHeight="1">
      <c r="A551" s="141">
        <v>3110202</v>
      </c>
      <c r="B551" s="68" t="s">
        <v>855</v>
      </c>
      <c r="C551" s="76" t="s">
        <v>480</v>
      </c>
      <c r="D551" s="21">
        <v>700000</v>
      </c>
      <c r="E551" s="21"/>
      <c r="F551" s="21">
        <f t="shared" ref="F551:F581" si="48">SUM(D551:E551)</f>
        <v>700000</v>
      </c>
      <c r="G551" s="1051"/>
      <c r="H551" s="1033"/>
      <c r="I551" s="1033"/>
      <c r="J551" s="1033"/>
      <c r="K551" s="1033"/>
      <c r="L551" s="1033"/>
      <c r="M551" s="1033"/>
      <c r="N551" s="1033"/>
      <c r="O551" s="1033"/>
      <c r="P551" s="1033"/>
      <c r="Q551" s="1033"/>
      <c r="R551" s="1033"/>
      <c r="S551" s="1033"/>
      <c r="T551" s="1033"/>
      <c r="U551" s="1033"/>
      <c r="V551" s="1033"/>
      <c r="W551" s="1033"/>
      <c r="X551" s="1033"/>
      <c r="Y551" s="1033"/>
      <c r="Z551" s="1033"/>
    </row>
    <row r="552" spans="1:26" ht="15.75" customHeight="1">
      <c r="A552" s="141">
        <v>3110202</v>
      </c>
      <c r="B552" s="68" t="s">
        <v>856</v>
      </c>
      <c r="C552" s="76" t="s">
        <v>480</v>
      </c>
      <c r="D552" s="21">
        <v>700000</v>
      </c>
      <c r="E552" s="21">
        <v>-100000</v>
      </c>
      <c r="F552" s="21">
        <f t="shared" si="48"/>
        <v>600000</v>
      </c>
      <c r="G552" s="1051"/>
      <c r="H552" s="1033"/>
      <c r="I552" s="1033"/>
      <c r="J552" s="1033"/>
      <c r="K552" s="1033"/>
      <c r="L552" s="1033"/>
      <c r="M552" s="1033"/>
      <c r="N552" s="1033"/>
      <c r="O552" s="1033"/>
      <c r="P552" s="1033"/>
      <c r="Q552" s="1033"/>
      <c r="R552" s="1033"/>
      <c r="S552" s="1033"/>
      <c r="T552" s="1033"/>
      <c r="U552" s="1033"/>
      <c r="V552" s="1033"/>
      <c r="W552" s="1033"/>
      <c r="X552" s="1033"/>
      <c r="Y552" s="1033"/>
      <c r="Z552" s="1033"/>
    </row>
    <row r="553" spans="1:26" ht="15.75" customHeight="1">
      <c r="A553" s="141">
        <v>3110202</v>
      </c>
      <c r="B553" s="68" t="s">
        <v>857</v>
      </c>
      <c r="C553" s="76" t="s">
        <v>480</v>
      </c>
      <c r="D553" s="21"/>
      <c r="E553" s="21">
        <v>700000</v>
      </c>
      <c r="F553" s="21">
        <f t="shared" si="48"/>
        <v>700000</v>
      </c>
      <c r="G553" s="1051"/>
      <c r="H553" s="1033"/>
      <c r="I553" s="1033"/>
      <c r="J553" s="1033"/>
      <c r="K553" s="1033"/>
      <c r="L553" s="1033"/>
      <c r="M553" s="1033"/>
      <c r="N553" s="1033"/>
      <c r="O553" s="1033"/>
      <c r="P553" s="1033"/>
      <c r="Q553" s="1033"/>
      <c r="R553" s="1033"/>
      <c r="S553" s="1033"/>
      <c r="T553" s="1033"/>
      <c r="U553" s="1033"/>
      <c r="V553" s="1033"/>
      <c r="W553" s="1033"/>
      <c r="X553" s="1033"/>
      <c r="Y553" s="1033"/>
      <c r="Z553" s="1033"/>
    </row>
    <row r="554" spans="1:26" ht="15.75" customHeight="1">
      <c r="A554" s="141">
        <v>3110202</v>
      </c>
      <c r="B554" s="68" t="s">
        <v>858</v>
      </c>
      <c r="C554" s="68" t="s">
        <v>773</v>
      </c>
      <c r="D554" s="21">
        <v>500000</v>
      </c>
      <c r="E554" s="21"/>
      <c r="F554" s="21">
        <f t="shared" si="48"/>
        <v>500000</v>
      </c>
      <c r="G554" s="1051"/>
      <c r="H554" s="1033"/>
      <c r="I554" s="1033"/>
      <c r="J554" s="1033"/>
      <c r="K554" s="1033"/>
      <c r="L554" s="1033"/>
      <c r="M554" s="1033"/>
      <c r="N554" s="1033"/>
      <c r="O554" s="1033"/>
      <c r="P554" s="1033"/>
      <c r="Q554" s="1033"/>
      <c r="R554" s="1033"/>
      <c r="S554" s="1033"/>
      <c r="T554" s="1033"/>
      <c r="U554" s="1033"/>
      <c r="V554" s="1033"/>
      <c r="W554" s="1033"/>
      <c r="X554" s="1033"/>
      <c r="Y554" s="1033"/>
      <c r="Z554" s="1033"/>
    </row>
    <row r="555" spans="1:26" ht="15.75" customHeight="1">
      <c r="A555" s="141" t="s">
        <v>859</v>
      </c>
      <c r="B555" s="283" t="s">
        <v>860</v>
      </c>
      <c r="C555" s="250" t="s">
        <v>773</v>
      </c>
      <c r="D555" s="21"/>
      <c r="E555" s="21">
        <v>471400</v>
      </c>
      <c r="F555" s="21">
        <f t="shared" si="48"/>
        <v>471400</v>
      </c>
      <c r="G555" s="1051">
        <v>471400</v>
      </c>
      <c r="H555" s="1033"/>
      <c r="I555" s="1033"/>
      <c r="J555" s="1033"/>
      <c r="K555" s="1033"/>
      <c r="L555" s="1033"/>
      <c r="M555" s="1033"/>
      <c r="N555" s="1033"/>
      <c r="O555" s="1033"/>
      <c r="P555" s="1033"/>
      <c r="Q555" s="1033"/>
      <c r="R555" s="1033"/>
      <c r="S555" s="1033"/>
      <c r="T555" s="1033"/>
      <c r="U555" s="1033"/>
      <c r="V555" s="1033"/>
      <c r="W555" s="1033"/>
      <c r="X555" s="1033"/>
      <c r="Y555" s="1033"/>
      <c r="Z555" s="1033"/>
    </row>
    <row r="556" spans="1:26" ht="15.75" customHeight="1">
      <c r="A556" s="141">
        <v>3110202</v>
      </c>
      <c r="B556" s="68" t="s">
        <v>861</v>
      </c>
      <c r="C556" s="250" t="s">
        <v>222</v>
      </c>
      <c r="D556" s="21">
        <v>700000</v>
      </c>
      <c r="E556" s="21">
        <v>-100000</v>
      </c>
      <c r="F556" s="21">
        <f t="shared" si="48"/>
        <v>600000</v>
      </c>
      <c r="G556" s="1051"/>
      <c r="H556" s="1033"/>
      <c r="I556" s="1033"/>
      <c r="J556" s="1033"/>
      <c r="K556" s="1033"/>
      <c r="L556" s="1033"/>
      <c r="M556" s="1033"/>
      <c r="N556" s="1033"/>
      <c r="O556" s="1033"/>
      <c r="P556" s="1033"/>
      <c r="Q556" s="1033"/>
      <c r="R556" s="1033"/>
      <c r="S556" s="1033"/>
      <c r="T556" s="1033"/>
      <c r="U556" s="1033"/>
      <c r="V556" s="1033"/>
      <c r="W556" s="1033"/>
      <c r="X556" s="1033"/>
      <c r="Y556" s="1033"/>
      <c r="Z556" s="1033"/>
    </row>
    <row r="557" spans="1:26" ht="15.75" customHeight="1">
      <c r="A557" s="141">
        <v>3110202</v>
      </c>
      <c r="B557" s="230" t="s">
        <v>862</v>
      </c>
      <c r="C557" s="20" t="s">
        <v>452</v>
      </c>
      <c r="D557" s="271">
        <v>500000</v>
      </c>
      <c r="E557" s="271"/>
      <c r="F557" s="21">
        <f t="shared" si="48"/>
        <v>500000</v>
      </c>
      <c r="G557" s="1051"/>
      <c r="H557" s="1033"/>
      <c r="I557" s="1033"/>
      <c r="J557" s="1033"/>
      <c r="K557" s="1033"/>
      <c r="L557" s="1033"/>
      <c r="M557" s="1033"/>
      <c r="N557" s="1033"/>
      <c r="O557" s="1033"/>
      <c r="P557" s="1033"/>
      <c r="Q557" s="1033"/>
      <c r="R557" s="1033"/>
      <c r="S557" s="1033"/>
      <c r="T557" s="1033"/>
      <c r="U557" s="1033"/>
      <c r="V557" s="1033"/>
      <c r="W557" s="1033"/>
      <c r="X557" s="1033"/>
      <c r="Y557" s="1033"/>
      <c r="Z557" s="1033"/>
    </row>
    <row r="558" spans="1:26" ht="15.75" customHeight="1">
      <c r="A558" s="141">
        <v>3110202</v>
      </c>
      <c r="B558" s="76" t="s">
        <v>863</v>
      </c>
      <c r="C558" s="20" t="s">
        <v>452</v>
      </c>
      <c r="D558" s="271">
        <v>400000</v>
      </c>
      <c r="E558" s="271"/>
      <c r="F558" s="21">
        <f t="shared" si="48"/>
        <v>400000</v>
      </c>
      <c r="G558" s="1051"/>
      <c r="H558" s="1033"/>
      <c r="I558" s="1033"/>
      <c r="J558" s="1033"/>
      <c r="K558" s="1033"/>
      <c r="L558" s="1033"/>
      <c r="M558" s="1033"/>
      <c r="N558" s="1033"/>
      <c r="O558" s="1033"/>
      <c r="P558" s="1033"/>
      <c r="Q558" s="1033"/>
      <c r="R558" s="1033"/>
      <c r="S558" s="1033"/>
      <c r="T558" s="1033"/>
      <c r="U558" s="1033"/>
      <c r="V558" s="1033"/>
      <c r="W558" s="1033"/>
      <c r="X558" s="1033"/>
      <c r="Y558" s="1033"/>
      <c r="Z558" s="1033"/>
    </row>
    <row r="559" spans="1:26" ht="15.75" customHeight="1">
      <c r="A559" s="141">
        <v>3110202</v>
      </c>
      <c r="B559" s="68" t="s">
        <v>864</v>
      </c>
      <c r="C559" s="68" t="s">
        <v>552</v>
      </c>
      <c r="D559" s="21">
        <v>500000</v>
      </c>
      <c r="E559" s="21"/>
      <c r="F559" s="21">
        <f t="shared" si="48"/>
        <v>500000</v>
      </c>
      <c r="G559" s="1051"/>
      <c r="H559" s="1033"/>
      <c r="I559" s="1033"/>
      <c r="J559" s="1033"/>
      <c r="K559" s="1033"/>
      <c r="L559" s="1033"/>
      <c r="M559" s="1033"/>
      <c r="N559" s="1033"/>
      <c r="O559" s="1033"/>
      <c r="P559" s="1033"/>
      <c r="Q559" s="1033"/>
      <c r="R559" s="1033"/>
      <c r="S559" s="1033"/>
      <c r="T559" s="1033"/>
      <c r="U559" s="1033"/>
      <c r="V559" s="1033"/>
      <c r="W559" s="1033"/>
      <c r="X559" s="1033"/>
      <c r="Y559" s="1033"/>
      <c r="Z559" s="1033"/>
    </row>
    <row r="560" spans="1:26" ht="15.75" customHeight="1">
      <c r="A560" s="141">
        <v>3110202</v>
      </c>
      <c r="B560" s="68" t="s">
        <v>865</v>
      </c>
      <c r="C560" s="68" t="s">
        <v>552</v>
      </c>
      <c r="D560" s="21">
        <v>500000</v>
      </c>
      <c r="E560" s="21"/>
      <c r="F560" s="21">
        <f t="shared" si="48"/>
        <v>500000</v>
      </c>
      <c r="G560" s="1051"/>
      <c r="H560" s="1033"/>
      <c r="I560" s="1033"/>
      <c r="J560" s="1033"/>
      <c r="K560" s="1033"/>
      <c r="L560" s="1033"/>
      <c r="M560" s="1033"/>
      <c r="N560" s="1033"/>
      <c r="O560" s="1033"/>
      <c r="P560" s="1033"/>
      <c r="Q560" s="1033"/>
      <c r="R560" s="1033"/>
      <c r="S560" s="1033"/>
      <c r="T560" s="1033"/>
      <c r="U560" s="1033"/>
      <c r="V560" s="1033"/>
      <c r="W560" s="1033"/>
      <c r="X560" s="1033"/>
      <c r="Y560" s="1033"/>
      <c r="Z560" s="1033"/>
    </row>
    <row r="561" spans="1:26" ht="15.75" customHeight="1">
      <c r="A561" s="141">
        <v>3110202</v>
      </c>
      <c r="B561" s="68" t="s">
        <v>866</v>
      </c>
      <c r="C561" s="68" t="s">
        <v>462</v>
      </c>
      <c r="D561" s="21">
        <v>500000</v>
      </c>
      <c r="E561" s="21"/>
      <c r="F561" s="21">
        <f t="shared" si="48"/>
        <v>500000</v>
      </c>
      <c r="G561" s="1051"/>
      <c r="H561" s="1033"/>
      <c r="I561" s="1033"/>
      <c r="J561" s="1033"/>
      <c r="K561" s="1033"/>
      <c r="L561" s="1033"/>
      <c r="M561" s="1033"/>
      <c r="N561" s="1033"/>
      <c r="O561" s="1033"/>
      <c r="P561" s="1033"/>
      <c r="Q561" s="1033"/>
      <c r="R561" s="1033"/>
      <c r="S561" s="1033"/>
      <c r="T561" s="1033"/>
      <c r="U561" s="1033"/>
      <c r="V561" s="1033"/>
      <c r="W561" s="1033"/>
      <c r="X561" s="1033"/>
      <c r="Y561" s="1033"/>
      <c r="Z561" s="1033"/>
    </row>
    <row r="562" spans="1:26" ht="15.75" customHeight="1">
      <c r="A562" s="141">
        <v>3110202</v>
      </c>
      <c r="B562" s="230" t="s">
        <v>867</v>
      </c>
      <c r="C562" s="68" t="s">
        <v>465</v>
      </c>
      <c r="D562" s="278">
        <v>500000</v>
      </c>
      <c r="E562" s="278"/>
      <c r="F562" s="21">
        <f t="shared" si="48"/>
        <v>500000</v>
      </c>
      <c r="G562" s="1051"/>
      <c r="H562" s="1033"/>
      <c r="I562" s="1033"/>
      <c r="J562" s="1033"/>
      <c r="K562" s="1033"/>
      <c r="L562" s="1033"/>
      <c r="M562" s="1033"/>
      <c r="N562" s="1033"/>
      <c r="O562" s="1033"/>
      <c r="P562" s="1033"/>
      <c r="Q562" s="1033"/>
      <c r="R562" s="1033"/>
      <c r="S562" s="1033"/>
      <c r="T562" s="1033"/>
      <c r="U562" s="1033"/>
      <c r="V562" s="1033"/>
      <c r="W562" s="1033"/>
      <c r="X562" s="1033"/>
      <c r="Y562" s="1033"/>
      <c r="Z562" s="1033"/>
    </row>
    <row r="563" spans="1:26" ht="15.75" customHeight="1">
      <c r="A563" s="141">
        <v>3110202</v>
      </c>
      <c r="B563" s="230" t="s">
        <v>868</v>
      </c>
      <c r="C563" s="68" t="s">
        <v>465</v>
      </c>
      <c r="D563" s="278">
        <v>500000</v>
      </c>
      <c r="E563" s="278"/>
      <c r="F563" s="21">
        <f t="shared" si="48"/>
        <v>500000</v>
      </c>
      <c r="G563" s="1051"/>
      <c r="H563" s="1033"/>
      <c r="I563" s="1033"/>
      <c r="J563" s="1033"/>
      <c r="K563" s="1033"/>
      <c r="L563" s="1033"/>
      <c r="M563" s="1033"/>
      <c r="N563" s="1033"/>
      <c r="O563" s="1033"/>
      <c r="P563" s="1033"/>
      <c r="Q563" s="1033"/>
      <c r="R563" s="1033"/>
      <c r="S563" s="1033"/>
      <c r="T563" s="1033"/>
      <c r="U563" s="1033"/>
      <c r="V563" s="1033"/>
      <c r="W563" s="1033"/>
      <c r="X563" s="1033"/>
      <c r="Y563" s="1033"/>
      <c r="Z563" s="1033"/>
    </row>
    <row r="564" spans="1:26" ht="15.75" customHeight="1">
      <c r="A564" s="141">
        <v>3110202</v>
      </c>
      <c r="B564" s="233" t="s">
        <v>869</v>
      </c>
      <c r="C564" s="68" t="s">
        <v>563</v>
      </c>
      <c r="D564" s="271">
        <v>750000</v>
      </c>
      <c r="E564" s="271"/>
      <c r="F564" s="21">
        <f t="shared" si="48"/>
        <v>750000</v>
      </c>
      <c r="G564" s="1051"/>
      <c r="H564" s="1033"/>
      <c r="I564" s="1033"/>
      <c r="J564" s="1033"/>
      <c r="K564" s="1033"/>
      <c r="L564" s="1033"/>
      <c r="M564" s="1033"/>
      <c r="N564" s="1033"/>
      <c r="O564" s="1033"/>
      <c r="P564" s="1033"/>
      <c r="Q564" s="1033"/>
      <c r="R564" s="1033"/>
      <c r="S564" s="1033"/>
      <c r="T564" s="1033"/>
      <c r="U564" s="1033"/>
      <c r="V564" s="1033"/>
      <c r="W564" s="1033"/>
      <c r="X564" s="1033"/>
      <c r="Y564" s="1033"/>
      <c r="Z564" s="1033"/>
    </row>
    <row r="565" spans="1:26" ht="15.75" customHeight="1">
      <c r="A565" s="141">
        <v>3110202</v>
      </c>
      <c r="B565" s="230" t="s">
        <v>870</v>
      </c>
      <c r="C565" s="68" t="s">
        <v>571</v>
      </c>
      <c r="D565" s="271">
        <v>500000</v>
      </c>
      <c r="E565" s="271"/>
      <c r="F565" s="21">
        <f t="shared" si="48"/>
        <v>500000</v>
      </c>
      <c r="G565" s="1051"/>
      <c r="H565" s="1033"/>
      <c r="I565" s="1033"/>
      <c r="J565" s="1033"/>
      <c r="K565" s="1033"/>
      <c r="L565" s="1033"/>
      <c r="M565" s="1033"/>
      <c r="N565" s="1033"/>
      <c r="O565" s="1033"/>
      <c r="P565" s="1033"/>
      <c r="Q565" s="1033"/>
      <c r="R565" s="1033"/>
      <c r="S565" s="1033"/>
      <c r="T565" s="1033"/>
      <c r="U565" s="1033"/>
      <c r="V565" s="1033"/>
      <c r="W565" s="1033"/>
      <c r="X565" s="1033"/>
      <c r="Y565" s="1033"/>
      <c r="Z565" s="1033"/>
    </row>
    <row r="566" spans="1:26" ht="15.75" customHeight="1">
      <c r="A566" s="141">
        <v>3110202</v>
      </c>
      <c r="B566" s="230" t="s">
        <v>871</v>
      </c>
      <c r="C566" s="68" t="s">
        <v>571</v>
      </c>
      <c r="D566" s="271">
        <v>500000</v>
      </c>
      <c r="E566" s="271"/>
      <c r="F566" s="21">
        <f t="shared" si="48"/>
        <v>500000</v>
      </c>
      <c r="G566" s="1051"/>
      <c r="H566" s="1033"/>
      <c r="I566" s="1033"/>
      <c r="J566" s="1033"/>
      <c r="K566" s="1033"/>
      <c r="L566" s="1033"/>
      <c r="M566" s="1033"/>
      <c r="N566" s="1033"/>
      <c r="O566" s="1033"/>
      <c r="P566" s="1033"/>
      <c r="Q566" s="1033"/>
      <c r="R566" s="1033"/>
      <c r="S566" s="1033"/>
      <c r="T566" s="1033"/>
      <c r="U566" s="1033"/>
      <c r="V566" s="1033"/>
      <c r="W566" s="1033"/>
      <c r="X566" s="1033"/>
      <c r="Y566" s="1033"/>
      <c r="Z566" s="1033"/>
    </row>
    <row r="567" spans="1:26" ht="15.75" customHeight="1">
      <c r="A567" s="141">
        <v>3110202</v>
      </c>
      <c r="B567" s="230" t="s">
        <v>872</v>
      </c>
      <c r="C567" s="68" t="s">
        <v>573</v>
      </c>
      <c r="D567" s="271">
        <v>500000</v>
      </c>
      <c r="E567" s="271"/>
      <c r="F567" s="21">
        <f t="shared" si="48"/>
        <v>500000</v>
      </c>
      <c r="G567" s="1051"/>
      <c r="H567" s="1033"/>
      <c r="I567" s="1033"/>
      <c r="J567" s="1033"/>
      <c r="K567" s="1033"/>
      <c r="L567" s="1033"/>
      <c r="M567" s="1033"/>
      <c r="N567" s="1033"/>
      <c r="O567" s="1033"/>
      <c r="P567" s="1033"/>
      <c r="Q567" s="1033"/>
      <c r="R567" s="1033"/>
      <c r="S567" s="1033"/>
      <c r="T567" s="1033"/>
      <c r="U567" s="1033"/>
      <c r="V567" s="1033"/>
      <c r="W567" s="1033"/>
      <c r="X567" s="1033"/>
      <c r="Y567" s="1033"/>
      <c r="Z567" s="1033"/>
    </row>
    <row r="568" spans="1:26" ht="15.75" customHeight="1">
      <c r="A568" s="141">
        <v>3110202</v>
      </c>
      <c r="B568" s="230" t="s">
        <v>873</v>
      </c>
      <c r="C568" s="68" t="s">
        <v>337</v>
      </c>
      <c r="D568" s="154">
        <v>500000</v>
      </c>
      <c r="E568" s="154"/>
      <c r="F568" s="21">
        <f t="shared" si="48"/>
        <v>500000</v>
      </c>
      <c r="G568" s="1051"/>
      <c r="H568" s="1033"/>
      <c r="I568" s="1033"/>
      <c r="J568" s="1033"/>
      <c r="K568" s="1033"/>
      <c r="L568" s="1033"/>
      <c r="M568" s="1033"/>
      <c r="N568" s="1033"/>
      <c r="O568" s="1033"/>
      <c r="P568" s="1033"/>
      <c r="Q568" s="1033"/>
      <c r="R568" s="1033"/>
      <c r="S568" s="1033"/>
      <c r="T568" s="1033"/>
      <c r="U568" s="1033"/>
      <c r="V568" s="1033"/>
      <c r="W568" s="1033"/>
      <c r="X568" s="1033"/>
      <c r="Y568" s="1033"/>
      <c r="Z568" s="1033"/>
    </row>
    <row r="569" spans="1:26" ht="15.75" customHeight="1">
      <c r="A569" s="141">
        <v>3110202</v>
      </c>
      <c r="B569" s="155" t="s">
        <v>874</v>
      </c>
      <c r="C569" s="155" t="s">
        <v>249</v>
      </c>
      <c r="D569" s="154"/>
      <c r="E569" s="154">
        <v>499000</v>
      </c>
      <c r="F569" s="21">
        <f t="shared" si="48"/>
        <v>499000</v>
      </c>
      <c r="G569" s="1051">
        <v>499000</v>
      </c>
      <c r="H569" s="1033"/>
      <c r="I569" s="1033"/>
      <c r="J569" s="1033"/>
      <c r="K569" s="1033"/>
      <c r="L569" s="1033"/>
      <c r="M569" s="1033"/>
      <c r="N569" s="1033"/>
      <c r="O569" s="1033"/>
      <c r="P569" s="1033"/>
      <c r="Q569" s="1033"/>
      <c r="R569" s="1033"/>
      <c r="S569" s="1033"/>
      <c r="T569" s="1033"/>
      <c r="U569" s="1033"/>
      <c r="V569" s="1033"/>
      <c r="W569" s="1033"/>
      <c r="X569" s="1033"/>
      <c r="Y569" s="1033"/>
      <c r="Z569" s="1033"/>
    </row>
    <row r="570" spans="1:26" ht="15.75" customHeight="1">
      <c r="A570" s="141">
        <v>3110205</v>
      </c>
      <c r="B570" s="68" t="s">
        <v>875</v>
      </c>
      <c r="C570" s="79" t="s">
        <v>241</v>
      </c>
      <c r="D570" s="21">
        <v>500000</v>
      </c>
      <c r="E570" s="21"/>
      <c r="F570" s="21">
        <f t="shared" si="48"/>
        <v>500000</v>
      </c>
      <c r="G570" s="1051"/>
      <c r="H570" s="1033"/>
      <c r="I570" s="1033"/>
      <c r="J570" s="1033"/>
      <c r="K570" s="1033"/>
      <c r="L570" s="1033"/>
      <c r="M570" s="1033"/>
      <c r="N570" s="1033"/>
      <c r="O570" s="1033"/>
      <c r="P570" s="1033"/>
      <c r="Q570" s="1033"/>
      <c r="R570" s="1033"/>
      <c r="S570" s="1033"/>
      <c r="T570" s="1033"/>
      <c r="U570" s="1033"/>
      <c r="V570" s="1033"/>
      <c r="W570" s="1033"/>
      <c r="X570" s="1033"/>
      <c r="Y570" s="1033"/>
      <c r="Z570" s="1033"/>
    </row>
    <row r="571" spans="1:26" ht="15.75" customHeight="1">
      <c r="A571" s="141">
        <v>3110205</v>
      </c>
      <c r="B571" s="68" t="s">
        <v>876</v>
      </c>
      <c r="C571" s="68" t="s">
        <v>269</v>
      </c>
      <c r="D571" s="21">
        <v>500000</v>
      </c>
      <c r="E571" s="21"/>
      <c r="F571" s="21">
        <f t="shared" si="48"/>
        <v>500000</v>
      </c>
      <c r="G571" s="1051"/>
      <c r="H571" s="1033"/>
      <c r="I571" s="1033"/>
      <c r="J571" s="1033"/>
      <c r="K571" s="1033"/>
      <c r="L571" s="1033"/>
      <c r="M571" s="1033"/>
      <c r="N571" s="1033"/>
      <c r="O571" s="1033"/>
      <c r="P571" s="1033"/>
      <c r="Q571" s="1033"/>
      <c r="R571" s="1033"/>
      <c r="S571" s="1033"/>
      <c r="T571" s="1033"/>
      <c r="U571" s="1033"/>
      <c r="V571" s="1033"/>
      <c r="W571" s="1033"/>
      <c r="X571" s="1033"/>
      <c r="Y571" s="1033"/>
      <c r="Z571" s="1033"/>
    </row>
    <row r="572" spans="1:26" ht="15.75" customHeight="1">
      <c r="A572" s="141">
        <v>3110205</v>
      </c>
      <c r="B572" s="68" t="s">
        <v>877</v>
      </c>
      <c r="C572" s="284" t="s">
        <v>246</v>
      </c>
      <c r="D572" s="21">
        <v>500000</v>
      </c>
      <c r="E572" s="21"/>
      <c r="F572" s="21">
        <f t="shared" si="48"/>
        <v>500000</v>
      </c>
      <c r="G572" s="1051"/>
      <c r="H572" s="1038"/>
      <c r="I572" s="1038"/>
      <c r="J572" s="1038"/>
      <c r="K572" s="1038"/>
      <c r="L572" s="1038"/>
      <c r="M572" s="1038"/>
      <c r="N572" s="1038"/>
      <c r="O572" s="1038"/>
      <c r="P572" s="1038"/>
      <c r="Q572" s="1038"/>
      <c r="R572" s="1038"/>
      <c r="S572" s="1038"/>
      <c r="T572" s="1038"/>
      <c r="U572" s="1038"/>
      <c r="V572" s="1038"/>
      <c r="W572" s="1038"/>
      <c r="X572" s="1038"/>
      <c r="Y572" s="1038"/>
      <c r="Z572" s="1038"/>
    </row>
    <row r="573" spans="1:26" ht="15.75" customHeight="1">
      <c r="A573" s="141">
        <v>3110205</v>
      </c>
      <c r="B573" s="68" t="s">
        <v>878</v>
      </c>
      <c r="C573" s="68" t="s">
        <v>232</v>
      </c>
      <c r="D573" s="154"/>
      <c r="E573" s="154">
        <v>500000</v>
      </c>
      <c r="F573" s="21">
        <f t="shared" si="48"/>
        <v>500000</v>
      </c>
      <c r="G573" s="1051"/>
      <c r="H573" s="1038"/>
      <c r="I573" s="1038"/>
      <c r="J573" s="1038"/>
      <c r="K573" s="1038"/>
      <c r="L573" s="1038"/>
      <c r="M573" s="1038"/>
      <c r="N573" s="1038"/>
      <c r="O573" s="1038"/>
      <c r="P573" s="1038"/>
      <c r="Q573" s="1038"/>
      <c r="R573" s="1038"/>
      <c r="S573" s="1038"/>
      <c r="T573" s="1038"/>
      <c r="U573" s="1038"/>
      <c r="V573" s="1038"/>
      <c r="W573" s="1038"/>
      <c r="X573" s="1038"/>
      <c r="Y573" s="1038"/>
      <c r="Z573" s="1038"/>
    </row>
    <row r="574" spans="1:26" ht="15.75" customHeight="1">
      <c r="A574" s="141">
        <v>3110205</v>
      </c>
      <c r="B574" s="68" t="s">
        <v>879</v>
      </c>
      <c r="C574" s="68" t="s">
        <v>232</v>
      </c>
      <c r="D574" s="154"/>
      <c r="E574" s="154">
        <v>499000</v>
      </c>
      <c r="F574" s="21">
        <f t="shared" si="48"/>
        <v>499000</v>
      </c>
      <c r="G574" s="1051">
        <v>499000</v>
      </c>
      <c r="H574" s="1038"/>
      <c r="I574" s="1038"/>
      <c r="J574" s="1038"/>
      <c r="K574" s="1038"/>
      <c r="L574" s="1038"/>
      <c r="M574" s="1038"/>
      <c r="N574" s="1038"/>
      <c r="O574" s="1038"/>
      <c r="P574" s="1038"/>
      <c r="Q574" s="1038"/>
      <c r="R574" s="1038"/>
      <c r="S574" s="1038"/>
      <c r="T574" s="1038"/>
      <c r="U574" s="1038"/>
      <c r="V574" s="1038"/>
      <c r="W574" s="1038"/>
      <c r="X574" s="1038"/>
      <c r="Y574" s="1038"/>
      <c r="Z574" s="1038"/>
    </row>
    <row r="575" spans="1:26" ht="15.75" customHeight="1">
      <c r="A575" s="141">
        <v>3110205</v>
      </c>
      <c r="B575" s="155" t="s">
        <v>880</v>
      </c>
      <c r="C575" s="285" t="s">
        <v>233</v>
      </c>
      <c r="D575" s="154"/>
      <c r="E575" s="154">
        <v>499800</v>
      </c>
      <c r="F575" s="21">
        <f t="shared" si="48"/>
        <v>499800</v>
      </c>
      <c r="G575" s="1051"/>
      <c r="H575" s="1038"/>
      <c r="I575" s="1038"/>
      <c r="J575" s="1038"/>
      <c r="K575" s="1038"/>
      <c r="L575" s="1038"/>
      <c r="M575" s="1038"/>
      <c r="N575" s="1038"/>
      <c r="O575" s="1038"/>
      <c r="P575" s="1038"/>
      <c r="Q575" s="1038"/>
      <c r="R575" s="1038"/>
      <c r="S575" s="1038"/>
      <c r="T575" s="1038"/>
      <c r="U575" s="1038"/>
      <c r="V575" s="1038"/>
      <c r="W575" s="1038"/>
      <c r="X575" s="1038"/>
      <c r="Y575" s="1038"/>
      <c r="Z575" s="1038"/>
    </row>
    <row r="576" spans="1:26" ht="15.75" customHeight="1">
      <c r="A576" s="141">
        <v>3110205</v>
      </c>
      <c r="B576" s="155" t="s">
        <v>881</v>
      </c>
      <c r="C576" s="285" t="s">
        <v>882</v>
      </c>
      <c r="D576" s="154"/>
      <c r="E576" s="154">
        <v>479650</v>
      </c>
      <c r="F576" s="21">
        <f t="shared" si="48"/>
        <v>479650</v>
      </c>
      <c r="G576" s="1051">
        <v>479650</v>
      </c>
      <c r="H576" s="1038"/>
      <c r="I576" s="1038"/>
      <c r="J576" s="1038"/>
      <c r="K576" s="1038"/>
      <c r="L576" s="1038"/>
      <c r="M576" s="1038"/>
      <c r="N576" s="1038"/>
      <c r="O576" s="1038"/>
      <c r="P576" s="1038"/>
      <c r="Q576" s="1038"/>
      <c r="R576" s="1038"/>
      <c r="S576" s="1038"/>
      <c r="T576" s="1038"/>
      <c r="U576" s="1038"/>
      <c r="V576" s="1038"/>
      <c r="W576" s="1038"/>
      <c r="X576" s="1038"/>
      <c r="Y576" s="1038"/>
      <c r="Z576" s="1038"/>
    </row>
    <row r="577" spans="1:26" ht="15.75" customHeight="1">
      <c r="A577" s="141">
        <v>3110205</v>
      </c>
      <c r="B577" s="155" t="s">
        <v>883</v>
      </c>
      <c r="C577" s="285" t="s">
        <v>884</v>
      </c>
      <c r="D577" s="154"/>
      <c r="E577" s="154">
        <v>492500</v>
      </c>
      <c r="F577" s="21">
        <f t="shared" si="48"/>
        <v>492500</v>
      </c>
      <c r="G577" s="1051">
        <v>492500</v>
      </c>
      <c r="H577" s="1038"/>
      <c r="I577" s="1038"/>
      <c r="J577" s="1038"/>
      <c r="K577" s="1038"/>
      <c r="L577" s="1038"/>
      <c r="M577" s="1038"/>
      <c r="N577" s="1038"/>
      <c r="O577" s="1038"/>
      <c r="P577" s="1038"/>
      <c r="Q577" s="1038"/>
      <c r="R577" s="1038"/>
      <c r="S577" s="1038"/>
      <c r="T577" s="1038"/>
      <c r="U577" s="1038"/>
      <c r="V577" s="1038"/>
      <c r="W577" s="1038"/>
      <c r="X577" s="1038"/>
      <c r="Y577" s="1038"/>
      <c r="Z577" s="1038"/>
    </row>
    <row r="578" spans="1:26" ht="15.75" customHeight="1">
      <c r="A578" s="141">
        <v>3110205</v>
      </c>
      <c r="B578" s="155" t="s">
        <v>885</v>
      </c>
      <c r="C578" s="285" t="s">
        <v>236</v>
      </c>
      <c r="D578" s="154"/>
      <c r="E578" s="154">
        <v>492320</v>
      </c>
      <c r="F578" s="21">
        <f t="shared" si="48"/>
        <v>492320</v>
      </c>
      <c r="G578" s="1051"/>
      <c r="H578" s="1038"/>
      <c r="I578" s="1038"/>
      <c r="J578" s="1038"/>
      <c r="K578" s="1038"/>
      <c r="L578" s="1038"/>
      <c r="M578" s="1038"/>
      <c r="N578" s="1038"/>
      <c r="O578" s="1038"/>
      <c r="P578" s="1038"/>
      <c r="Q578" s="1038"/>
      <c r="R578" s="1038"/>
      <c r="S578" s="1038"/>
      <c r="T578" s="1038"/>
      <c r="U578" s="1038"/>
      <c r="V578" s="1038"/>
      <c r="W578" s="1038"/>
      <c r="X578" s="1038"/>
      <c r="Y578" s="1038"/>
      <c r="Z578" s="1038"/>
    </row>
    <row r="579" spans="1:26" ht="15.75" customHeight="1">
      <c r="A579" s="141">
        <v>3110205</v>
      </c>
      <c r="B579" s="155" t="s">
        <v>886</v>
      </c>
      <c r="C579" s="285" t="s">
        <v>229</v>
      </c>
      <c r="D579" s="154"/>
      <c r="E579" s="154">
        <v>196000</v>
      </c>
      <c r="F579" s="21">
        <f t="shared" si="48"/>
        <v>196000</v>
      </c>
      <c r="G579" s="1051"/>
      <c r="H579" s="1038"/>
      <c r="I579" s="1038"/>
      <c r="J579" s="1038"/>
      <c r="K579" s="1038"/>
      <c r="L579" s="1038"/>
      <c r="M579" s="1038"/>
      <c r="N579" s="1038"/>
      <c r="O579" s="1038"/>
      <c r="P579" s="1038"/>
      <c r="Q579" s="1038"/>
      <c r="R579" s="1038"/>
      <c r="S579" s="1038"/>
      <c r="T579" s="1038"/>
      <c r="U579" s="1038"/>
      <c r="V579" s="1038"/>
      <c r="W579" s="1038"/>
      <c r="X579" s="1038"/>
      <c r="Y579" s="1038"/>
      <c r="Z579" s="1038"/>
    </row>
    <row r="580" spans="1:26" ht="15.75" customHeight="1">
      <c r="A580" s="141">
        <v>3110202</v>
      </c>
      <c r="B580" s="68" t="s">
        <v>854</v>
      </c>
      <c r="C580" s="250" t="s">
        <v>415</v>
      </c>
      <c r="D580" s="154"/>
      <c r="E580" s="154">
        <v>500000</v>
      </c>
      <c r="F580" s="21">
        <f t="shared" si="48"/>
        <v>500000</v>
      </c>
      <c r="G580" s="1051"/>
      <c r="H580" s="1038"/>
      <c r="I580" s="1038"/>
      <c r="J580" s="1038"/>
      <c r="K580" s="1038"/>
      <c r="L580" s="1038"/>
      <c r="M580" s="1038"/>
      <c r="N580" s="1038"/>
      <c r="O580" s="1038"/>
      <c r="P580" s="1038"/>
      <c r="Q580" s="1038"/>
      <c r="R580" s="1038"/>
      <c r="S580" s="1038"/>
      <c r="T580" s="1038"/>
      <c r="U580" s="1038"/>
      <c r="V580" s="1038"/>
      <c r="W580" s="1038"/>
      <c r="X580" s="1038"/>
      <c r="Y580" s="1038"/>
      <c r="Z580" s="1038"/>
    </row>
    <row r="581" spans="1:26" ht="15.75" customHeight="1">
      <c r="A581" s="141">
        <v>3110202</v>
      </c>
      <c r="B581" s="68" t="s">
        <v>887</v>
      </c>
      <c r="C581" s="68" t="s">
        <v>888</v>
      </c>
      <c r="D581" s="154"/>
      <c r="E581" s="154">
        <v>499800</v>
      </c>
      <c r="F581" s="21">
        <f t="shared" si="48"/>
        <v>499800</v>
      </c>
      <c r="G581" s="1051">
        <v>499800</v>
      </c>
      <c r="H581" s="1038"/>
      <c r="I581" s="1038"/>
      <c r="J581" s="1038"/>
      <c r="K581" s="1038"/>
      <c r="L581" s="1038"/>
      <c r="M581" s="1038"/>
      <c r="N581" s="1038"/>
      <c r="O581" s="1038"/>
      <c r="P581" s="1038"/>
      <c r="Q581" s="1038"/>
      <c r="R581" s="1038"/>
      <c r="S581" s="1038"/>
      <c r="T581" s="1038"/>
      <c r="U581" s="1038"/>
      <c r="V581" s="1038"/>
      <c r="W581" s="1038"/>
      <c r="X581" s="1038"/>
      <c r="Y581" s="1038"/>
      <c r="Z581" s="1038"/>
    </row>
    <row r="582" spans="1:26" ht="15.75" customHeight="1">
      <c r="A582" s="164"/>
      <c r="B582" s="281" t="s">
        <v>250</v>
      </c>
      <c r="C582" s="286"/>
      <c r="D582" s="174">
        <f>SUM(D551:D581)</f>
        <v>10250000</v>
      </c>
      <c r="E582" s="174">
        <f>SUM(E551:E581)</f>
        <v>5629470</v>
      </c>
      <c r="F582" s="174">
        <f>SUM(F551:F581)</f>
        <v>15879470</v>
      </c>
      <c r="G582" s="1058">
        <f>SUM(G543:G581)</f>
        <v>6941350</v>
      </c>
      <c r="H582" s="1039">
        <f>G582-F582</f>
        <v>-8938120</v>
      </c>
      <c r="I582" s="1038"/>
      <c r="J582" s="1038"/>
      <c r="K582" s="1038"/>
      <c r="L582" s="1038"/>
      <c r="M582" s="1038"/>
      <c r="N582" s="1038"/>
      <c r="O582" s="1038"/>
      <c r="P582" s="1038"/>
      <c r="Q582" s="1038"/>
      <c r="R582" s="1038"/>
      <c r="S582" s="1038"/>
      <c r="T582" s="1038"/>
      <c r="U582" s="1038"/>
      <c r="V582" s="1038"/>
      <c r="W582" s="1038"/>
      <c r="X582" s="1038"/>
      <c r="Y582" s="1038"/>
      <c r="Z582" s="1038"/>
    </row>
    <row r="583" spans="1:26" ht="15.75" customHeight="1">
      <c r="A583" s="212"/>
      <c r="B583" s="287" t="s">
        <v>889</v>
      </c>
      <c r="C583" s="288"/>
      <c r="D583" s="289"/>
      <c r="E583" s="289"/>
      <c r="F583" s="289"/>
      <c r="G583" s="1088"/>
      <c r="H583" s="1033"/>
      <c r="I583" s="1033"/>
      <c r="J583" s="1033"/>
      <c r="K583" s="1033"/>
      <c r="L583" s="1033"/>
      <c r="M583" s="1033"/>
      <c r="N583" s="1033"/>
      <c r="O583" s="1033"/>
      <c r="P583" s="1033"/>
      <c r="Q583" s="1033"/>
      <c r="R583" s="1033"/>
      <c r="S583" s="1033"/>
      <c r="T583" s="1033"/>
      <c r="U583" s="1033"/>
      <c r="V583" s="1033"/>
      <c r="W583" s="1033"/>
      <c r="X583" s="1033"/>
      <c r="Y583" s="1033"/>
      <c r="Z583" s="1033"/>
    </row>
    <row r="584" spans="1:26" ht="15.75" customHeight="1">
      <c r="A584" s="152">
        <v>3110202</v>
      </c>
      <c r="B584" s="290" t="s">
        <v>890</v>
      </c>
      <c r="C584" s="155"/>
      <c r="D584" s="271"/>
      <c r="E584" s="271"/>
      <c r="F584" s="21"/>
      <c r="G584" s="1051"/>
      <c r="H584" s="1033"/>
      <c r="I584" s="1033"/>
      <c r="J584" s="1033"/>
      <c r="K584" s="1033"/>
      <c r="L584" s="1033"/>
      <c r="M584" s="1033"/>
      <c r="N584" s="1033"/>
      <c r="O584" s="1033"/>
      <c r="P584" s="1033"/>
      <c r="Q584" s="1033"/>
      <c r="R584" s="1033"/>
      <c r="S584" s="1033"/>
      <c r="T584" s="1033"/>
      <c r="U584" s="1033"/>
      <c r="V584" s="1033"/>
      <c r="W584" s="1033"/>
      <c r="X584" s="1033"/>
      <c r="Y584" s="1033"/>
      <c r="Z584" s="1033"/>
    </row>
    <row r="585" spans="1:26" ht="15.75" customHeight="1">
      <c r="A585" s="141">
        <v>3110202</v>
      </c>
      <c r="B585" s="76" t="s">
        <v>891</v>
      </c>
      <c r="C585" s="20" t="s">
        <v>220</v>
      </c>
      <c r="D585" s="21"/>
      <c r="E585" s="21"/>
      <c r="F585" s="21"/>
      <c r="G585" s="1051">
        <v>2000000</v>
      </c>
      <c r="H585" s="1033"/>
      <c r="I585" s="1033"/>
      <c r="J585" s="1033"/>
      <c r="K585" s="1033"/>
      <c r="L585" s="1033"/>
      <c r="M585" s="1033"/>
      <c r="N585" s="1033"/>
      <c r="O585" s="1033"/>
      <c r="P585" s="1033"/>
      <c r="Q585" s="1033"/>
      <c r="R585" s="1033"/>
      <c r="S585" s="1033"/>
      <c r="T585" s="1033"/>
      <c r="U585" s="1033"/>
      <c r="V585" s="1033"/>
      <c r="W585" s="1033"/>
      <c r="X585" s="1033"/>
      <c r="Y585" s="1033"/>
      <c r="Z585" s="1033"/>
    </row>
    <row r="586" spans="1:26" ht="15.75" customHeight="1">
      <c r="A586" s="141">
        <v>3110202</v>
      </c>
      <c r="B586" s="76" t="s">
        <v>892</v>
      </c>
      <c r="C586" s="20" t="s">
        <v>226</v>
      </c>
      <c r="D586" s="21"/>
      <c r="E586" s="21"/>
      <c r="F586" s="21"/>
      <c r="G586" s="1051">
        <v>1000000</v>
      </c>
      <c r="H586" s="1033"/>
      <c r="I586" s="1033"/>
      <c r="J586" s="1033"/>
      <c r="K586" s="1033"/>
      <c r="L586" s="1033"/>
      <c r="M586" s="1033"/>
      <c r="N586" s="1033"/>
      <c r="O586" s="1033"/>
      <c r="P586" s="1033"/>
      <c r="Q586" s="1033"/>
      <c r="R586" s="1033"/>
      <c r="S586" s="1033"/>
      <c r="T586" s="1033"/>
      <c r="U586" s="1033"/>
      <c r="V586" s="1033"/>
      <c r="W586" s="1033"/>
      <c r="X586" s="1033"/>
      <c r="Y586" s="1033"/>
      <c r="Z586" s="1033"/>
    </row>
    <row r="587" spans="1:26" ht="15.75" customHeight="1">
      <c r="A587" s="141">
        <v>3110202</v>
      </c>
      <c r="B587" s="76" t="s">
        <v>893</v>
      </c>
      <c r="C587" s="20" t="s">
        <v>242</v>
      </c>
      <c r="D587" s="21"/>
      <c r="E587" s="21"/>
      <c r="F587" s="21"/>
      <c r="G587" s="1051">
        <v>3500000</v>
      </c>
      <c r="H587" s="1033"/>
      <c r="I587" s="1033"/>
      <c r="J587" s="1033"/>
      <c r="K587" s="1033"/>
      <c r="L587" s="1033"/>
      <c r="M587" s="1033"/>
      <c r="N587" s="1033"/>
      <c r="O587" s="1033"/>
      <c r="P587" s="1033"/>
      <c r="Q587" s="1033"/>
      <c r="R587" s="1033"/>
      <c r="S587" s="1033"/>
      <c r="T587" s="1033"/>
      <c r="U587" s="1033"/>
      <c r="V587" s="1033"/>
      <c r="W587" s="1033"/>
      <c r="X587" s="1033"/>
      <c r="Y587" s="1033"/>
      <c r="Z587" s="1033"/>
    </row>
    <row r="588" spans="1:26" ht="15.75" customHeight="1">
      <c r="A588" s="141">
        <v>3110202</v>
      </c>
      <c r="B588" s="76" t="s">
        <v>894</v>
      </c>
      <c r="C588" s="20" t="s">
        <v>409</v>
      </c>
      <c r="D588" s="21">
        <v>586760</v>
      </c>
      <c r="E588" s="21">
        <f>-D588</f>
        <v>-586760</v>
      </c>
      <c r="F588" s="21">
        <f>SUM(D588:E588)</f>
        <v>0</v>
      </c>
      <c r="G588" s="1051">
        <v>1000000</v>
      </c>
      <c r="H588" s="1033"/>
      <c r="I588" s="1033"/>
      <c r="J588" s="1033"/>
      <c r="K588" s="1033"/>
      <c r="L588" s="1033"/>
      <c r="M588" s="1033"/>
      <c r="N588" s="1033"/>
      <c r="O588" s="1033"/>
      <c r="P588" s="1033"/>
      <c r="Q588" s="1033"/>
      <c r="R588" s="1033"/>
      <c r="S588" s="1033"/>
      <c r="T588" s="1033"/>
      <c r="U588" s="1033"/>
      <c r="V588" s="1033"/>
      <c r="W588" s="1033"/>
      <c r="X588" s="1033"/>
      <c r="Y588" s="1033"/>
      <c r="Z588" s="1033"/>
    </row>
    <row r="589" spans="1:26" ht="15.75" customHeight="1">
      <c r="A589" s="141">
        <v>3110202</v>
      </c>
      <c r="B589" s="76" t="s">
        <v>895</v>
      </c>
      <c r="C589" s="250" t="s">
        <v>632</v>
      </c>
      <c r="D589" s="21"/>
      <c r="E589" s="21"/>
      <c r="F589" s="21"/>
      <c r="G589" s="1051">
        <v>1000000</v>
      </c>
      <c r="H589" s="1033"/>
      <c r="I589" s="1033"/>
      <c r="J589" s="1033"/>
      <c r="K589" s="1033"/>
      <c r="L589" s="1033"/>
      <c r="M589" s="1033"/>
      <c r="N589" s="1033"/>
      <c r="O589" s="1033"/>
      <c r="P589" s="1033"/>
      <c r="Q589" s="1033"/>
      <c r="R589" s="1033"/>
      <c r="S589" s="1033"/>
      <c r="T589" s="1033"/>
      <c r="U589" s="1033"/>
      <c r="V589" s="1033"/>
      <c r="W589" s="1033"/>
      <c r="X589" s="1033"/>
      <c r="Y589" s="1033"/>
      <c r="Z589" s="1033"/>
    </row>
    <row r="590" spans="1:26" ht="15.75" customHeight="1">
      <c r="A590" s="141">
        <v>3110202</v>
      </c>
      <c r="B590" s="233" t="s">
        <v>896</v>
      </c>
      <c r="C590" s="250" t="s">
        <v>409</v>
      </c>
      <c r="D590" s="271">
        <v>1900000</v>
      </c>
      <c r="E590" s="271"/>
      <c r="F590" s="21">
        <f t="shared" ref="F590:F598" si="49">SUM(D590:E590)</f>
        <v>1900000</v>
      </c>
      <c r="G590" s="1051"/>
      <c r="H590" s="1033"/>
      <c r="I590" s="1033"/>
      <c r="J590" s="1033"/>
      <c r="K590" s="1033"/>
      <c r="L590" s="1033"/>
      <c r="M590" s="1033"/>
      <c r="N590" s="1033"/>
      <c r="O590" s="1033"/>
      <c r="P590" s="1033"/>
      <c r="Q590" s="1033"/>
      <c r="R590" s="1033"/>
      <c r="S590" s="1033"/>
      <c r="T590" s="1033"/>
      <c r="U590" s="1033"/>
      <c r="V590" s="1033"/>
      <c r="W590" s="1033"/>
      <c r="X590" s="1033"/>
      <c r="Y590" s="1033"/>
      <c r="Z590" s="1033"/>
    </row>
    <row r="591" spans="1:26" ht="15.75" customHeight="1">
      <c r="A591" s="141">
        <v>3110202</v>
      </c>
      <c r="B591" s="68" t="s">
        <v>897</v>
      </c>
      <c r="C591" s="250" t="s">
        <v>407</v>
      </c>
      <c r="D591" s="21">
        <v>1500000</v>
      </c>
      <c r="E591" s="21"/>
      <c r="F591" s="21">
        <f t="shared" si="49"/>
        <v>1500000</v>
      </c>
      <c r="G591" s="1051"/>
      <c r="H591" s="1033"/>
      <c r="I591" s="1033"/>
      <c r="J591" s="1033"/>
      <c r="K591" s="1033"/>
      <c r="L591" s="1033"/>
      <c r="M591" s="1033"/>
      <c r="N591" s="1033"/>
      <c r="O591" s="1033"/>
      <c r="P591" s="1033"/>
      <c r="Q591" s="1033"/>
      <c r="R591" s="1033"/>
      <c r="S591" s="1033"/>
      <c r="T591" s="1033"/>
      <c r="U591" s="1033"/>
      <c r="V591" s="1033"/>
      <c r="W591" s="1033"/>
      <c r="X591" s="1033"/>
      <c r="Y591" s="1033"/>
      <c r="Z591" s="1033"/>
    </row>
    <row r="592" spans="1:26" ht="15.75" customHeight="1">
      <c r="A592" s="141">
        <v>3110202</v>
      </c>
      <c r="B592" s="233" t="s">
        <v>891</v>
      </c>
      <c r="C592" s="20" t="s">
        <v>584</v>
      </c>
      <c r="D592" s="278">
        <v>2000000</v>
      </c>
      <c r="E592" s="278"/>
      <c r="F592" s="21">
        <f t="shared" si="49"/>
        <v>2000000</v>
      </c>
      <c r="G592" s="1051"/>
      <c r="H592" s="1033"/>
      <c r="I592" s="1033"/>
      <c r="J592" s="1033"/>
      <c r="K592" s="1033"/>
      <c r="L592" s="1033"/>
      <c r="M592" s="1033"/>
      <c r="N592" s="1033"/>
      <c r="O592" s="1033"/>
      <c r="P592" s="1033"/>
      <c r="Q592" s="1033"/>
      <c r="R592" s="1033"/>
      <c r="S592" s="1033"/>
      <c r="T592" s="1033"/>
      <c r="U592" s="1033"/>
      <c r="V592" s="1033"/>
      <c r="W592" s="1033"/>
      <c r="X592" s="1033"/>
      <c r="Y592" s="1033"/>
      <c r="Z592" s="1033"/>
    </row>
    <row r="593" spans="1:26" ht="15.75" customHeight="1">
      <c r="A593" s="141">
        <v>3110202</v>
      </c>
      <c r="B593" s="233" t="s">
        <v>898</v>
      </c>
      <c r="C593" s="20" t="s">
        <v>454</v>
      </c>
      <c r="D593" s="21">
        <v>924000</v>
      </c>
      <c r="E593" s="21"/>
      <c r="F593" s="21">
        <f t="shared" si="49"/>
        <v>924000</v>
      </c>
      <c r="G593" s="1051"/>
      <c r="H593" s="1033"/>
      <c r="I593" s="1033"/>
      <c r="J593" s="1033"/>
      <c r="K593" s="1033"/>
      <c r="L593" s="1033"/>
      <c r="M593" s="1033"/>
      <c r="N593" s="1033"/>
      <c r="O593" s="1033"/>
      <c r="P593" s="1033"/>
      <c r="Q593" s="1033"/>
      <c r="R593" s="1033"/>
      <c r="S593" s="1033"/>
      <c r="T593" s="1033"/>
      <c r="U593" s="1033"/>
      <c r="V593" s="1033"/>
      <c r="W593" s="1033"/>
      <c r="X593" s="1033"/>
      <c r="Y593" s="1033"/>
      <c r="Z593" s="1033"/>
    </row>
    <row r="594" spans="1:26" ht="15.75" customHeight="1">
      <c r="A594" s="141">
        <v>3110202</v>
      </c>
      <c r="B594" s="233" t="s">
        <v>899</v>
      </c>
      <c r="C594" s="250" t="s">
        <v>414</v>
      </c>
      <c r="D594" s="278">
        <v>2000000</v>
      </c>
      <c r="E594" s="278"/>
      <c r="F594" s="21">
        <f t="shared" si="49"/>
        <v>2000000</v>
      </c>
      <c r="G594" s="1051"/>
      <c r="H594" s="1033"/>
      <c r="I594" s="1033"/>
      <c r="J594" s="1033"/>
      <c r="K594" s="1033"/>
      <c r="L594" s="1033"/>
      <c r="M594" s="1033"/>
      <c r="N594" s="1033"/>
      <c r="O594" s="1033"/>
      <c r="P594" s="1033"/>
      <c r="Q594" s="1033"/>
      <c r="R594" s="1033"/>
      <c r="S594" s="1033"/>
      <c r="T594" s="1033"/>
      <c r="U594" s="1033"/>
      <c r="V594" s="1033"/>
      <c r="W594" s="1033"/>
      <c r="X594" s="1033"/>
      <c r="Y594" s="1033"/>
      <c r="Z594" s="1033"/>
    </row>
    <row r="595" spans="1:26" ht="15.75" customHeight="1">
      <c r="A595" s="141">
        <v>3110202</v>
      </c>
      <c r="B595" s="68" t="s">
        <v>900</v>
      </c>
      <c r="C595" s="250" t="s">
        <v>249</v>
      </c>
      <c r="D595" s="21">
        <v>1250000</v>
      </c>
      <c r="E595" s="21"/>
      <c r="F595" s="21">
        <f t="shared" si="49"/>
        <v>1250000</v>
      </c>
      <c r="G595" s="1051"/>
      <c r="H595" s="1033"/>
      <c r="I595" s="1033"/>
      <c r="J595" s="1033"/>
      <c r="K595" s="1033"/>
      <c r="L595" s="1033"/>
      <c r="M595" s="1033"/>
      <c r="N595" s="1033"/>
      <c r="O595" s="1033"/>
      <c r="P595" s="1033"/>
      <c r="Q595" s="1033"/>
      <c r="R595" s="1033"/>
      <c r="S595" s="1033"/>
      <c r="T595" s="1033"/>
      <c r="U595" s="1033"/>
      <c r="V595" s="1033"/>
      <c r="W595" s="1033"/>
      <c r="X595" s="1033"/>
      <c r="Y595" s="1033"/>
      <c r="Z595" s="1033"/>
    </row>
    <row r="596" spans="1:26" ht="15.75" customHeight="1">
      <c r="A596" s="141">
        <v>3110202</v>
      </c>
      <c r="B596" s="76" t="s">
        <v>901</v>
      </c>
      <c r="C596" s="250" t="s">
        <v>466</v>
      </c>
      <c r="D596" s="278"/>
      <c r="E596" s="21">
        <v>392950</v>
      </c>
      <c r="F596" s="21">
        <f t="shared" si="49"/>
        <v>392950</v>
      </c>
      <c r="G596" s="1051"/>
      <c r="H596" s="1033"/>
      <c r="I596" s="1033"/>
      <c r="J596" s="1033"/>
      <c r="K596" s="1033"/>
      <c r="L596" s="1033"/>
      <c r="M596" s="1033"/>
      <c r="N596" s="1033"/>
      <c r="O596" s="1033"/>
      <c r="P596" s="1033"/>
      <c r="Q596" s="1033"/>
      <c r="R596" s="1033"/>
      <c r="S596" s="1033"/>
      <c r="T596" s="1033"/>
      <c r="U596" s="1033"/>
      <c r="V596" s="1033"/>
      <c r="W596" s="1033"/>
      <c r="X596" s="1033"/>
      <c r="Y596" s="1033"/>
      <c r="Z596" s="1033"/>
    </row>
    <row r="597" spans="1:26" ht="15.75" customHeight="1">
      <c r="A597" s="141">
        <v>3110202</v>
      </c>
      <c r="B597" s="76" t="s">
        <v>902</v>
      </c>
      <c r="C597" s="250" t="s">
        <v>215</v>
      </c>
      <c r="D597" s="278"/>
      <c r="E597" s="21">
        <v>900000</v>
      </c>
      <c r="F597" s="21">
        <f t="shared" si="49"/>
        <v>900000</v>
      </c>
      <c r="G597" s="1051"/>
      <c r="H597" s="1033"/>
      <c r="I597" s="1033"/>
      <c r="J597" s="1033"/>
      <c r="K597" s="1033"/>
      <c r="L597" s="1033"/>
      <c r="M597" s="1033"/>
      <c r="N597" s="1033"/>
      <c r="O597" s="1033"/>
      <c r="P597" s="1033"/>
      <c r="Q597" s="1033"/>
      <c r="R597" s="1033"/>
      <c r="S597" s="1033"/>
      <c r="T597" s="1033"/>
      <c r="U597" s="1033"/>
      <c r="V597" s="1033"/>
      <c r="W597" s="1033"/>
      <c r="X597" s="1033"/>
      <c r="Y597" s="1033"/>
      <c r="Z597" s="1033"/>
    </row>
    <row r="598" spans="1:26" ht="15.75" customHeight="1">
      <c r="A598" s="141">
        <v>3110202</v>
      </c>
      <c r="B598" s="76" t="s">
        <v>903</v>
      </c>
      <c r="C598" s="250" t="s">
        <v>246</v>
      </c>
      <c r="D598" s="278"/>
      <c r="E598" s="21">
        <v>2500000</v>
      </c>
      <c r="F598" s="21">
        <f t="shared" si="49"/>
        <v>2500000</v>
      </c>
      <c r="G598" s="1051"/>
      <c r="H598" s="1033"/>
      <c r="I598" s="1033"/>
      <c r="J598" s="1033"/>
      <c r="K598" s="1033"/>
      <c r="L598" s="1033"/>
      <c r="M598" s="1033"/>
      <c r="N598" s="1033"/>
      <c r="O598" s="1033"/>
      <c r="P598" s="1033"/>
      <c r="Q598" s="1033"/>
      <c r="R598" s="1033"/>
      <c r="S598" s="1033"/>
      <c r="T598" s="1033"/>
      <c r="U598" s="1033"/>
      <c r="V598" s="1033"/>
      <c r="W598" s="1033"/>
      <c r="X598" s="1033"/>
      <c r="Y598" s="1033"/>
      <c r="Z598" s="1033"/>
    </row>
    <row r="599" spans="1:26" ht="15.75" customHeight="1">
      <c r="A599" s="291"/>
      <c r="B599" s="281" t="s">
        <v>250</v>
      </c>
      <c r="C599" s="185"/>
      <c r="D599" s="174">
        <f>SUM(D588:D598)</f>
        <v>10160760</v>
      </c>
      <c r="E599" s="174">
        <f>SUM(E588:E598)</f>
        <v>3206190</v>
      </c>
      <c r="F599" s="174">
        <f>SUM(F588:F598)</f>
        <v>13366950</v>
      </c>
      <c r="G599" s="1058">
        <f>SUM(G585:G598)</f>
        <v>8500000</v>
      </c>
      <c r="H599" s="1033"/>
      <c r="I599" s="1033"/>
      <c r="J599" s="1033"/>
      <c r="K599" s="1033"/>
      <c r="L599" s="1033"/>
      <c r="M599" s="1033"/>
      <c r="N599" s="1033"/>
      <c r="O599" s="1033"/>
      <c r="P599" s="1033"/>
      <c r="Q599" s="1033"/>
      <c r="R599" s="1033"/>
      <c r="S599" s="1033"/>
      <c r="T599" s="1033"/>
      <c r="U599" s="1033"/>
      <c r="V599" s="1033"/>
      <c r="W599" s="1033"/>
      <c r="X599" s="1033"/>
      <c r="Y599" s="1033"/>
      <c r="Z599" s="1033"/>
    </row>
    <row r="600" spans="1:26" ht="15.75" customHeight="1">
      <c r="A600" s="152">
        <v>3110202</v>
      </c>
      <c r="B600" s="270" t="s">
        <v>904</v>
      </c>
      <c r="C600" s="20"/>
      <c r="D600" s="271"/>
      <c r="E600" s="271"/>
      <c r="F600" s="21"/>
      <c r="G600" s="1051"/>
      <c r="H600" s="1033"/>
      <c r="I600" s="1033"/>
      <c r="J600" s="1033"/>
      <c r="K600" s="1033"/>
      <c r="L600" s="1033"/>
      <c r="M600" s="1033"/>
      <c r="N600" s="1033"/>
      <c r="O600" s="1033"/>
      <c r="P600" s="1033"/>
      <c r="Q600" s="1033"/>
      <c r="R600" s="1033"/>
      <c r="S600" s="1033"/>
      <c r="T600" s="1033"/>
      <c r="U600" s="1033"/>
      <c r="V600" s="1033"/>
      <c r="W600" s="1033"/>
      <c r="X600" s="1033"/>
      <c r="Y600" s="1033"/>
      <c r="Z600" s="1033"/>
    </row>
    <row r="601" spans="1:26" ht="15.75" customHeight="1">
      <c r="A601" s="141">
        <v>3110202</v>
      </c>
      <c r="B601" s="68" t="s">
        <v>905</v>
      </c>
      <c r="C601" s="250" t="s">
        <v>552</v>
      </c>
      <c r="D601" s="21">
        <v>2000000</v>
      </c>
      <c r="E601" s="21">
        <f t="shared" ref="E601" si="50">-D601</f>
        <v>-2000000</v>
      </c>
      <c r="F601" s="21">
        <f t="shared" ref="F601" si="51">SUM(D601:E601)</f>
        <v>0</v>
      </c>
      <c r="G601" s="1051">
        <v>3000000</v>
      </c>
      <c r="H601" s="1033"/>
      <c r="I601" s="1033"/>
      <c r="J601" s="1033"/>
      <c r="K601" s="1033"/>
      <c r="L601" s="1033"/>
      <c r="M601" s="1033"/>
      <c r="N601" s="1033"/>
      <c r="O601" s="1033"/>
      <c r="P601" s="1033"/>
      <c r="Q601" s="1033"/>
      <c r="R601" s="1033"/>
      <c r="S601" s="1033"/>
      <c r="T601" s="1033"/>
      <c r="U601" s="1033"/>
      <c r="V601" s="1033"/>
      <c r="W601" s="1033"/>
      <c r="X601" s="1033"/>
      <c r="Y601" s="1033"/>
      <c r="Z601" s="1033"/>
    </row>
    <row r="602" spans="1:26" ht="15.75" customHeight="1">
      <c r="A602" s="141"/>
      <c r="B602" s="281" t="s">
        <v>250</v>
      </c>
      <c r="C602" s="185"/>
      <c r="D602" s="174">
        <f>SUM(D601:D601)</f>
        <v>2000000</v>
      </c>
      <c r="E602" s="174">
        <f>SUM(E601:E601)</f>
        <v>-2000000</v>
      </c>
      <c r="F602" s="174">
        <f>SUM(F601:F601)</f>
        <v>0</v>
      </c>
      <c r="G602" s="1058">
        <f>SUM(G601:G601)</f>
        <v>3000000</v>
      </c>
      <c r="H602" s="1033"/>
      <c r="I602" s="1033"/>
      <c r="J602" s="1033"/>
      <c r="K602" s="1033"/>
      <c r="L602" s="1033"/>
      <c r="M602" s="1033"/>
      <c r="N602" s="1033"/>
      <c r="O602" s="1033"/>
      <c r="P602" s="1033"/>
      <c r="Q602" s="1033"/>
      <c r="R602" s="1033"/>
      <c r="S602" s="1033"/>
      <c r="T602" s="1033"/>
      <c r="U602" s="1033"/>
      <c r="V602" s="1033"/>
      <c r="W602" s="1033"/>
      <c r="X602" s="1033"/>
      <c r="Y602" s="1033"/>
      <c r="Z602" s="1033"/>
    </row>
    <row r="603" spans="1:26" ht="30.75" customHeight="1">
      <c r="A603" s="292"/>
      <c r="B603" s="293" t="s">
        <v>906</v>
      </c>
      <c r="C603" s="294"/>
      <c r="D603" s="295">
        <f>SUM(D602,D599,D582,D541, )</f>
        <v>128668271</v>
      </c>
      <c r="E603" s="295">
        <f>SUM(E602,E599,E582,E541, )</f>
        <v>14540270</v>
      </c>
      <c r="F603" s="295">
        <f>SUM(F602,F599,F582,F541, )</f>
        <v>143208541</v>
      </c>
      <c r="G603" s="1089">
        <f>SUM(G602,G599,G582,G541, )</f>
        <v>100000000</v>
      </c>
      <c r="H603" s="1033"/>
      <c r="I603" s="1033"/>
      <c r="J603" s="1033"/>
      <c r="K603" s="1033"/>
      <c r="L603" s="1033"/>
      <c r="M603" s="1033"/>
      <c r="N603" s="1033"/>
      <c r="O603" s="1033"/>
      <c r="P603" s="1033"/>
      <c r="Q603" s="1033"/>
      <c r="R603" s="1033"/>
      <c r="S603" s="1033"/>
      <c r="T603" s="1033"/>
      <c r="U603" s="1033"/>
      <c r="V603" s="1033"/>
      <c r="W603" s="1033"/>
      <c r="X603" s="1033"/>
      <c r="Y603" s="1033"/>
      <c r="Z603" s="1033"/>
    </row>
    <row r="604" spans="1:26" ht="15.75" customHeight="1">
      <c r="A604" s="138" t="s">
        <v>178</v>
      </c>
      <c r="B604" s="139"/>
      <c r="C604" s="139"/>
      <c r="D604" s="296"/>
      <c r="E604" s="296"/>
      <c r="F604" s="296"/>
      <c r="G604" s="1090"/>
      <c r="H604" s="1033"/>
      <c r="I604" s="1033"/>
      <c r="J604" s="1033"/>
      <c r="K604" s="1033"/>
      <c r="L604" s="1033"/>
      <c r="M604" s="1033"/>
      <c r="N604" s="1033"/>
      <c r="O604" s="1033"/>
      <c r="P604" s="1033"/>
      <c r="Q604" s="1033"/>
      <c r="R604" s="1033"/>
      <c r="S604" s="1033"/>
      <c r="T604" s="1033"/>
      <c r="U604" s="1033"/>
      <c r="V604" s="1033"/>
      <c r="W604" s="1033"/>
      <c r="X604" s="1033"/>
      <c r="Y604" s="1033"/>
      <c r="Z604" s="1033"/>
    </row>
    <row r="605" spans="1:26" ht="15.75" customHeight="1">
      <c r="A605" s="141"/>
      <c r="B605" s="297" t="s">
        <v>907</v>
      </c>
      <c r="C605" s="298"/>
      <c r="D605" s="154"/>
      <c r="E605" s="154"/>
      <c r="F605" s="21">
        <f t="shared" ref="F605:F609" si="52">SUM(D605:E605)</f>
        <v>0</v>
      </c>
      <c r="G605" s="1051"/>
      <c r="H605" s="1033"/>
      <c r="I605" s="1033"/>
      <c r="J605" s="1033"/>
      <c r="K605" s="1033"/>
      <c r="L605" s="1033"/>
      <c r="M605" s="1033"/>
      <c r="N605" s="1033"/>
      <c r="O605" s="1033"/>
      <c r="P605" s="1033"/>
      <c r="Q605" s="1033"/>
      <c r="R605" s="1033"/>
      <c r="S605" s="1033"/>
      <c r="T605" s="1033"/>
      <c r="U605" s="1033"/>
      <c r="V605" s="1033"/>
      <c r="W605" s="1033"/>
      <c r="X605" s="1033"/>
      <c r="Y605" s="1033"/>
      <c r="Z605" s="1033"/>
    </row>
    <row r="606" spans="1:26" ht="16.5" customHeight="1">
      <c r="A606" s="141">
        <v>3110599</v>
      </c>
      <c r="B606" s="76" t="s">
        <v>908</v>
      </c>
      <c r="C606" s="155" t="s">
        <v>234</v>
      </c>
      <c r="D606" s="154"/>
      <c r="E606" s="154">
        <v>5000000</v>
      </c>
      <c r="F606" s="21">
        <f t="shared" si="52"/>
        <v>5000000</v>
      </c>
      <c r="G606" s="1077">
        <v>5000000</v>
      </c>
      <c r="H606" s="1033"/>
      <c r="I606" s="1033"/>
      <c r="J606" s="1033"/>
      <c r="K606" s="1033"/>
      <c r="L606" s="1033"/>
      <c r="M606" s="1033"/>
      <c r="N606" s="1033"/>
      <c r="O606" s="1033"/>
      <c r="P606" s="1033"/>
      <c r="Q606" s="1033"/>
      <c r="R606" s="1033"/>
      <c r="S606" s="1033"/>
      <c r="T606" s="1033"/>
      <c r="U606" s="1033"/>
      <c r="V606" s="1033"/>
      <c r="W606" s="1033"/>
      <c r="X606" s="1033"/>
      <c r="Y606" s="1033"/>
      <c r="Z606" s="1033"/>
    </row>
    <row r="607" spans="1:26" ht="16.5" customHeight="1">
      <c r="A607" s="141">
        <v>3110599</v>
      </c>
      <c r="B607" s="76" t="s">
        <v>909</v>
      </c>
      <c r="C607" s="155" t="s">
        <v>228</v>
      </c>
      <c r="D607" s="154"/>
      <c r="E607" s="154">
        <v>5000000</v>
      </c>
      <c r="F607" s="21">
        <f t="shared" si="52"/>
        <v>5000000</v>
      </c>
      <c r="G607" s="1051">
        <v>5000000</v>
      </c>
      <c r="H607" s="1033"/>
      <c r="I607" s="1033"/>
      <c r="J607" s="1033"/>
      <c r="K607" s="1033"/>
      <c r="L607" s="1033"/>
      <c r="M607" s="1033"/>
      <c r="N607" s="1033"/>
      <c r="O607" s="1033"/>
      <c r="P607" s="1033"/>
      <c r="Q607" s="1033"/>
      <c r="R607" s="1033"/>
      <c r="S607" s="1033"/>
      <c r="T607" s="1033"/>
      <c r="U607" s="1033"/>
      <c r="V607" s="1033"/>
      <c r="W607" s="1033"/>
      <c r="X607" s="1033"/>
      <c r="Y607" s="1033"/>
      <c r="Z607" s="1033"/>
    </row>
    <row r="608" spans="1:26" ht="16.5" customHeight="1">
      <c r="A608" s="141">
        <v>3110599</v>
      </c>
      <c r="B608" s="76" t="s">
        <v>910</v>
      </c>
      <c r="C608" s="155" t="s">
        <v>231</v>
      </c>
      <c r="D608" s="154"/>
      <c r="E608" s="154">
        <v>5000000</v>
      </c>
      <c r="F608" s="21">
        <f t="shared" si="52"/>
        <v>5000000</v>
      </c>
      <c r="G608" s="1051">
        <v>7000000</v>
      </c>
      <c r="H608" s="1033"/>
      <c r="I608" s="1033"/>
      <c r="J608" s="1033"/>
      <c r="K608" s="1033"/>
      <c r="L608" s="1033"/>
      <c r="M608" s="1033"/>
      <c r="N608" s="1033"/>
      <c r="O608" s="1033"/>
      <c r="P608" s="1033"/>
      <c r="Q608" s="1033"/>
      <c r="R608" s="1033"/>
      <c r="S608" s="1033"/>
      <c r="T608" s="1033"/>
      <c r="U608" s="1033"/>
      <c r="V608" s="1033"/>
      <c r="W608" s="1033"/>
      <c r="X608" s="1033"/>
      <c r="Y608" s="1033"/>
      <c r="Z608" s="1033"/>
    </row>
    <row r="609" spans="1:26" ht="15.75" customHeight="1">
      <c r="A609" s="141">
        <v>3110599</v>
      </c>
      <c r="B609" s="76" t="s">
        <v>911</v>
      </c>
      <c r="C609" s="155" t="s">
        <v>247</v>
      </c>
      <c r="D609" s="154"/>
      <c r="E609" s="154">
        <v>5000000</v>
      </c>
      <c r="F609" s="21">
        <f t="shared" si="52"/>
        <v>5000000</v>
      </c>
      <c r="G609" s="1051">
        <v>5000000</v>
      </c>
      <c r="H609" s="1033"/>
      <c r="I609" s="1033"/>
      <c r="J609" s="1033"/>
      <c r="K609" s="1033"/>
      <c r="L609" s="1033"/>
      <c r="M609" s="1033"/>
      <c r="N609" s="1033"/>
      <c r="O609" s="1033"/>
      <c r="P609" s="1033"/>
      <c r="Q609" s="1033"/>
      <c r="R609" s="1033"/>
      <c r="S609" s="1033"/>
      <c r="T609" s="1033"/>
      <c r="U609" s="1033"/>
      <c r="V609" s="1033"/>
      <c r="W609" s="1033"/>
      <c r="X609" s="1033"/>
      <c r="Y609" s="1033"/>
      <c r="Z609" s="1033"/>
    </row>
    <row r="610" spans="1:26" ht="15.75" customHeight="1">
      <c r="A610" s="141">
        <v>3110599</v>
      </c>
      <c r="B610" s="299" t="s">
        <v>912</v>
      </c>
      <c r="C610" s="300" t="s">
        <v>247</v>
      </c>
      <c r="D610" s="301"/>
      <c r="E610" s="301"/>
      <c r="F610" s="301">
        <v>0</v>
      </c>
      <c r="G610" s="1051">
        <v>4000000</v>
      </c>
      <c r="H610" s="1033"/>
      <c r="I610" s="1033"/>
      <c r="J610" s="1033"/>
      <c r="K610" s="1033"/>
      <c r="L610" s="1033"/>
      <c r="M610" s="1033"/>
      <c r="N610" s="1033"/>
      <c r="O610" s="1033"/>
      <c r="P610" s="1033"/>
      <c r="Q610" s="1033"/>
      <c r="R610" s="1033"/>
      <c r="S610" s="1033"/>
      <c r="T610" s="1033"/>
      <c r="U610" s="1033"/>
      <c r="V610" s="1033"/>
      <c r="W610" s="1033"/>
      <c r="X610" s="1033"/>
      <c r="Y610" s="1033"/>
      <c r="Z610" s="1033"/>
    </row>
    <row r="611" spans="1:26" ht="15.75" customHeight="1">
      <c r="A611" s="141">
        <v>3110599</v>
      </c>
      <c r="B611" s="76" t="s">
        <v>913</v>
      </c>
      <c r="C611" s="155"/>
      <c r="D611" s="154"/>
      <c r="E611" s="21">
        <v>80000000</v>
      </c>
      <c r="F611" s="21">
        <f t="shared" ref="F611:F641" si="53">SUM(D611:E611)</f>
        <v>80000000</v>
      </c>
      <c r="G611" s="1051">
        <v>80000000</v>
      </c>
      <c r="H611" s="1033"/>
      <c r="I611" s="1033"/>
      <c r="J611" s="1033"/>
      <c r="K611" s="1033"/>
      <c r="L611" s="1033"/>
      <c r="M611" s="1033"/>
      <c r="N611" s="1033"/>
      <c r="O611" s="1033"/>
      <c r="P611" s="1033"/>
      <c r="Q611" s="1033"/>
      <c r="R611" s="1033"/>
      <c r="S611" s="1033"/>
      <c r="T611" s="1033"/>
      <c r="U611" s="1033"/>
      <c r="V611" s="1033"/>
      <c r="W611" s="1033"/>
      <c r="X611" s="1033"/>
      <c r="Y611" s="1033"/>
      <c r="Z611" s="1033"/>
    </row>
    <row r="612" spans="1:26" ht="15.75" customHeight="1">
      <c r="A612" s="141">
        <v>3110599</v>
      </c>
      <c r="B612" s="76" t="s">
        <v>914</v>
      </c>
      <c r="C612" s="155"/>
      <c r="D612" s="154"/>
      <c r="E612" s="21">
        <v>30000000</v>
      </c>
      <c r="F612" s="21">
        <f t="shared" si="53"/>
        <v>30000000</v>
      </c>
      <c r="G612" s="1051">
        <v>30000000</v>
      </c>
      <c r="H612" s="1033"/>
      <c r="I612" s="1033"/>
      <c r="J612" s="1033"/>
      <c r="K612" s="1033"/>
      <c r="L612" s="1033"/>
      <c r="M612" s="1033"/>
      <c r="N612" s="1033"/>
      <c r="O612" s="1033"/>
      <c r="P612" s="1033"/>
      <c r="Q612" s="1033"/>
      <c r="R612" s="1033"/>
      <c r="S612" s="1033"/>
      <c r="T612" s="1033"/>
      <c r="U612" s="1033"/>
      <c r="V612" s="1033"/>
      <c r="W612" s="1033"/>
      <c r="X612" s="1033"/>
      <c r="Y612" s="1033"/>
      <c r="Z612" s="1033"/>
    </row>
    <row r="613" spans="1:26" ht="15.75" customHeight="1">
      <c r="A613" s="141">
        <v>3110599</v>
      </c>
      <c r="B613" s="76" t="s">
        <v>915</v>
      </c>
      <c r="C613" s="155" t="s">
        <v>270</v>
      </c>
      <c r="D613" s="154"/>
      <c r="E613" s="21">
        <v>5000000</v>
      </c>
      <c r="F613" s="21">
        <f t="shared" si="53"/>
        <v>5000000</v>
      </c>
      <c r="G613" s="1077">
        <v>5000000</v>
      </c>
      <c r="H613" s="1033"/>
      <c r="I613" s="1033"/>
      <c r="J613" s="1033"/>
      <c r="K613" s="1033"/>
      <c r="L613" s="1033"/>
      <c r="M613" s="1033"/>
      <c r="N613" s="1033"/>
      <c r="O613" s="1033"/>
      <c r="P613" s="1033"/>
      <c r="Q613" s="1033"/>
      <c r="R613" s="1033"/>
      <c r="S613" s="1033"/>
      <c r="T613" s="1033"/>
      <c r="U613" s="1033"/>
      <c r="V613" s="1033"/>
      <c r="W613" s="1033"/>
      <c r="X613" s="1033"/>
      <c r="Y613" s="1033"/>
      <c r="Z613" s="1033"/>
    </row>
    <row r="614" spans="1:26" ht="15.75" customHeight="1">
      <c r="A614" s="141">
        <v>3110599</v>
      </c>
      <c r="B614" s="76" t="s">
        <v>916</v>
      </c>
      <c r="C614" s="155" t="s">
        <v>229</v>
      </c>
      <c r="D614" s="154"/>
      <c r="E614" s="21">
        <v>3000000</v>
      </c>
      <c r="F614" s="21">
        <f t="shared" si="53"/>
        <v>3000000</v>
      </c>
      <c r="G614" s="1051">
        <v>3000000</v>
      </c>
      <c r="H614" s="1033"/>
      <c r="I614" s="1033"/>
      <c r="J614" s="1033"/>
      <c r="K614" s="1033"/>
      <c r="L614" s="1033"/>
      <c r="M614" s="1033"/>
      <c r="N614" s="1033"/>
      <c r="O614" s="1033"/>
      <c r="P614" s="1033"/>
      <c r="Q614" s="1033"/>
      <c r="R614" s="1033"/>
      <c r="S614" s="1033"/>
      <c r="T614" s="1033"/>
      <c r="U614" s="1033"/>
      <c r="V614" s="1033"/>
      <c r="W614" s="1033"/>
      <c r="X614" s="1033"/>
      <c r="Y614" s="1033"/>
      <c r="Z614" s="1033"/>
    </row>
    <row r="615" spans="1:26" ht="15.75" customHeight="1">
      <c r="A615" s="141">
        <v>3110599</v>
      </c>
      <c r="B615" s="76" t="s">
        <v>917</v>
      </c>
      <c r="C615" s="155" t="s">
        <v>236</v>
      </c>
      <c r="D615" s="154"/>
      <c r="E615" s="154">
        <v>100000000</v>
      </c>
      <c r="F615" s="21">
        <f t="shared" si="53"/>
        <v>100000000</v>
      </c>
      <c r="G615" s="1051">
        <v>100000000</v>
      </c>
      <c r="H615" s="1033"/>
      <c r="I615" s="1033"/>
      <c r="J615" s="1033"/>
      <c r="K615" s="1033"/>
      <c r="L615" s="1033"/>
      <c r="M615" s="1033"/>
      <c r="N615" s="1033"/>
      <c r="O615" s="1033"/>
      <c r="P615" s="1033"/>
      <c r="Q615" s="1033"/>
      <c r="R615" s="1033"/>
      <c r="S615" s="1033"/>
      <c r="T615" s="1033"/>
      <c r="U615" s="1033"/>
      <c r="V615" s="1033"/>
      <c r="W615" s="1033"/>
      <c r="X615" s="1033"/>
      <c r="Y615" s="1033"/>
      <c r="Z615" s="1033"/>
    </row>
    <row r="616" spans="1:26" ht="15.75" customHeight="1">
      <c r="A616" s="141"/>
      <c r="B616" s="76" t="s">
        <v>918</v>
      </c>
      <c r="C616" s="20" t="s">
        <v>452</v>
      </c>
      <c r="D616" s="154">
        <v>3000000</v>
      </c>
      <c r="E616" s="154"/>
      <c r="F616" s="21">
        <f t="shared" si="53"/>
        <v>3000000</v>
      </c>
      <c r="G616" s="1051"/>
      <c r="H616" s="1033"/>
      <c r="I616" s="1033"/>
      <c r="J616" s="1033"/>
      <c r="K616" s="1033"/>
      <c r="L616" s="1033"/>
      <c r="M616" s="1033"/>
      <c r="N616" s="1033"/>
      <c r="O616" s="1033"/>
      <c r="P616" s="1033"/>
      <c r="Q616" s="1033"/>
      <c r="R616" s="1033"/>
      <c r="S616" s="1033"/>
      <c r="T616" s="1033"/>
      <c r="U616" s="1033"/>
      <c r="V616" s="1033"/>
      <c r="W616" s="1033"/>
      <c r="X616" s="1033"/>
      <c r="Y616" s="1033"/>
      <c r="Z616" s="1033"/>
    </row>
    <row r="617" spans="1:26" ht="15.75" customHeight="1">
      <c r="A617" s="141"/>
      <c r="B617" s="76" t="s">
        <v>919</v>
      </c>
      <c r="C617" s="250" t="s">
        <v>560</v>
      </c>
      <c r="D617" s="154">
        <v>2000000</v>
      </c>
      <c r="E617" s="154"/>
      <c r="F617" s="21">
        <f t="shared" si="53"/>
        <v>2000000</v>
      </c>
      <c r="G617" s="1051"/>
      <c r="H617" s="1033"/>
      <c r="I617" s="1033"/>
      <c r="J617" s="1033"/>
      <c r="K617" s="1033"/>
      <c r="L617" s="1033"/>
      <c r="M617" s="1033"/>
      <c r="N617" s="1033"/>
      <c r="O617" s="1033"/>
      <c r="P617" s="1033"/>
      <c r="Q617" s="1033"/>
      <c r="R617" s="1033"/>
      <c r="S617" s="1033"/>
      <c r="T617" s="1033"/>
      <c r="U617" s="1033"/>
      <c r="V617" s="1033"/>
      <c r="W617" s="1033"/>
      <c r="X617" s="1033"/>
      <c r="Y617" s="1033"/>
      <c r="Z617" s="1033"/>
    </row>
    <row r="618" spans="1:26" ht="15.75" customHeight="1">
      <c r="A618" s="141"/>
      <c r="B618" s="76" t="s">
        <v>920</v>
      </c>
      <c r="C618" s="250" t="s">
        <v>560</v>
      </c>
      <c r="D618" s="154">
        <v>3000000</v>
      </c>
      <c r="E618" s="154"/>
      <c r="F618" s="21">
        <f t="shared" si="53"/>
        <v>3000000</v>
      </c>
      <c r="G618" s="1051"/>
      <c r="H618" s="1033"/>
      <c r="I618" s="1033"/>
      <c r="J618" s="1033"/>
      <c r="K618" s="1033"/>
      <c r="L618" s="1033"/>
      <c r="M618" s="1033"/>
      <c r="N618" s="1033"/>
      <c r="O618" s="1033"/>
      <c r="P618" s="1033"/>
      <c r="Q618" s="1033"/>
      <c r="R618" s="1033"/>
      <c r="S618" s="1033"/>
      <c r="T618" s="1033"/>
      <c r="U618" s="1033"/>
      <c r="V618" s="1033"/>
      <c r="W618" s="1033"/>
      <c r="X618" s="1033"/>
      <c r="Y618" s="1033"/>
      <c r="Z618" s="1033"/>
    </row>
    <row r="619" spans="1:26" ht="15.75" customHeight="1">
      <c r="A619" s="141"/>
      <c r="B619" s="76" t="s">
        <v>921</v>
      </c>
      <c r="C619" s="250" t="s">
        <v>560</v>
      </c>
      <c r="D619" s="154">
        <v>2000000</v>
      </c>
      <c r="E619" s="154"/>
      <c r="F619" s="21">
        <f t="shared" si="53"/>
        <v>2000000</v>
      </c>
      <c r="G619" s="1051"/>
      <c r="H619" s="1034"/>
      <c r="I619" s="1034"/>
      <c r="J619" s="1034"/>
      <c r="K619" s="1034"/>
      <c r="L619" s="1034"/>
      <c r="M619" s="1034"/>
      <c r="N619" s="1034"/>
      <c r="O619" s="1034"/>
      <c r="P619" s="1034"/>
      <c r="Q619" s="1034"/>
      <c r="R619" s="1034"/>
      <c r="S619" s="1034"/>
      <c r="T619" s="1034"/>
      <c r="U619" s="1034"/>
      <c r="V619" s="1034"/>
      <c r="W619" s="1034"/>
      <c r="X619" s="1034"/>
      <c r="Y619" s="1034"/>
      <c r="Z619" s="1034"/>
    </row>
    <row r="620" spans="1:26" ht="15.75" customHeight="1">
      <c r="A620" s="141"/>
      <c r="B620" s="68" t="s">
        <v>922</v>
      </c>
      <c r="C620" s="250" t="s">
        <v>463</v>
      </c>
      <c r="D620" s="21">
        <v>3000000</v>
      </c>
      <c r="E620" s="21"/>
      <c r="F620" s="21">
        <f t="shared" si="53"/>
        <v>3000000</v>
      </c>
      <c r="G620" s="1051"/>
      <c r="H620" s="1033"/>
      <c r="I620" s="1033"/>
      <c r="J620" s="1033"/>
      <c r="K620" s="1033"/>
      <c r="L620" s="1033"/>
      <c r="M620" s="1033"/>
      <c r="N620" s="1033"/>
      <c r="O620" s="1033"/>
      <c r="P620" s="1033"/>
      <c r="Q620" s="1033"/>
      <c r="R620" s="1033"/>
      <c r="S620" s="1033"/>
      <c r="T620" s="1033"/>
      <c r="U620" s="1033"/>
      <c r="V620" s="1033"/>
      <c r="W620" s="1033"/>
      <c r="X620" s="1033"/>
      <c r="Y620" s="1033"/>
      <c r="Z620" s="1033"/>
    </row>
    <row r="621" spans="1:26" ht="15.75" customHeight="1">
      <c r="A621" s="141"/>
      <c r="B621" s="76" t="s">
        <v>923</v>
      </c>
      <c r="C621" s="155" t="s">
        <v>409</v>
      </c>
      <c r="D621" s="154">
        <v>2000000</v>
      </c>
      <c r="E621" s="154"/>
      <c r="F621" s="21">
        <f t="shared" si="53"/>
        <v>2000000</v>
      </c>
      <c r="G621" s="1077">
        <v>2000000</v>
      </c>
      <c r="H621" s="1033"/>
      <c r="I621" s="1033"/>
      <c r="J621" s="1033"/>
      <c r="K621" s="1033"/>
      <c r="L621" s="1033"/>
      <c r="M621" s="1033"/>
      <c r="N621" s="1033"/>
      <c r="O621" s="1033"/>
      <c r="P621" s="1033"/>
      <c r="Q621" s="1033"/>
      <c r="R621" s="1033"/>
      <c r="S621" s="1033"/>
      <c r="T621" s="1033"/>
      <c r="U621" s="1033"/>
      <c r="V621" s="1033"/>
      <c r="W621" s="1033"/>
      <c r="X621" s="1033"/>
      <c r="Y621" s="1033"/>
      <c r="Z621" s="1033"/>
    </row>
    <row r="622" spans="1:26" ht="15.75" customHeight="1">
      <c r="A622" s="141"/>
      <c r="B622" s="76" t="s">
        <v>924</v>
      </c>
      <c r="C622" s="155" t="s">
        <v>409</v>
      </c>
      <c r="D622" s="154">
        <v>1000000</v>
      </c>
      <c r="E622" s="154"/>
      <c r="F622" s="21">
        <f t="shared" si="53"/>
        <v>1000000</v>
      </c>
      <c r="G622" s="1051"/>
      <c r="H622" s="1033"/>
      <c r="I622" s="1033"/>
      <c r="J622" s="1033"/>
      <c r="K622" s="1033"/>
      <c r="L622" s="1033"/>
      <c r="M622" s="1033"/>
      <c r="N622" s="1033"/>
      <c r="O622" s="1033"/>
      <c r="P622" s="1033"/>
      <c r="Q622" s="1033"/>
      <c r="R622" s="1033"/>
      <c r="S622" s="1033"/>
      <c r="T622" s="1033"/>
      <c r="U622" s="1033"/>
      <c r="V622" s="1033"/>
      <c r="W622" s="1033"/>
      <c r="X622" s="1033"/>
      <c r="Y622" s="1033"/>
      <c r="Z622" s="1033"/>
    </row>
    <row r="623" spans="1:26" ht="15.75" customHeight="1">
      <c r="A623" s="141"/>
      <c r="B623" s="76" t="s">
        <v>925</v>
      </c>
      <c r="C623" s="155" t="s">
        <v>407</v>
      </c>
      <c r="D623" s="154">
        <v>3000000</v>
      </c>
      <c r="E623" s="154"/>
      <c r="F623" s="21">
        <f t="shared" si="53"/>
        <v>3000000</v>
      </c>
      <c r="G623" s="1077">
        <v>3000000</v>
      </c>
      <c r="H623" s="1033"/>
      <c r="I623" s="1033"/>
      <c r="J623" s="1033"/>
      <c r="K623" s="1033"/>
      <c r="L623" s="1033"/>
      <c r="M623" s="1033"/>
      <c r="N623" s="1033"/>
      <c r="O623" s="1033"/>
      <c r="P623" s="1033"/>
      <c r="Q623" s="1033"/>
      <c r="R623" s="1033"/>
      <c r="S623" s="1033"/>
      <c r="T623" s="1033"/>
      <c r="U623" s="1033"/>
      <c r="V623" s="1033"/>
      <c r="W623" s="1033"/>
      <c r="X623" s="1033"/>
      <c r="Y623" s="1033"/>
      <c r="Z623" s="1033"/>
    </row>
    <row r="624" spans="1:26" ht="16.5" customHeight="1">
      <c r="A624" s="141"/>
      <c r="B624" s="76" t="s">
        <v>926</v>
      </c>
      <c r="C624" s="155" t="s">
        <v>407</v>
      </c>
      <c r="D624" s="154">
        <v>500000</v>
      </c>
      <c r="E624" s="154"/>
      <c r="F624" s="21">
        <f t="shared" si="53"/>
        <v>500000</v>
      </c>
      <c r="G624" s="1051"/>
      <c r="H624" s="1040"/>
      <c r="I624" s="1040"/>
      <c r="J624" s="1033"/>
      <c r="K624" s="1033"/>
      <c r="L624" s="1033"/>
      <c r="M624" s="1033"/>
      <c r="N624" s="1033"/>
      <c r="O624" s="1033"/>
      <c r="P624" s="1033"/>
      <c r="Q624" s="1033"/>
      <c r="R624" s="1033"/>
      <c r="S624" s="1033"/>
      <c r="T624" s="1033"/>
      <c r="U624" s="1033"/>
      <c r="V624" s="1033"/>
      <c r="W624" s="1033"/>
      <c r="X624" s="1033"/>
      <c r="Y624" s="1033"/>
      <c r="Z624" s="1033"/>
    </row>
    <row r="625" spans="1:26" ht="16.5" customHeight="1">
      <c r="A625" s="141"/>
      <c r="B625" s="76" t="s">
        <v>927</v>
      </c>
      <c r="C625" s="155" t="s">
        <v>407</v>
      </c>
      <c r="D625" s="154">
        <v>500000</v>
      </c>
      <c r="E625" s="154"/>
      <c r="F625" s="21">
        <f t="shared" si="53"/>
        <v>500000</v>
      </c>
      <c r="G625" s="1051"/>
      <c r="H625" s="1033"/>
      <c r="I625" s="1033"/>
      <c r="J625" s="1033"/>
      <c r="K625" s="1033"/>
      <c r="L625" s="1033"/>
      <c r="M625" s="1033"/>
      <c r="N625" s="1033"/>
      <c r="O625" s="1033"/>
      <c r="P625" s="1033"/>
      <c r="Q625" s="1033"/>
      <c r="R625" s="1033"/>
      <c r="S625" s="1033"/>
      <c r="T625" s="1033"/>
      <c r="U625" s="1033"/>
      <c r="V625" s="1033"/>
      <c r="W625" s="1033"/>
      <c r="X625" s="1033"/>
      <c r="Y625" s="1033"/>
      <c r="Z625" s="1033"/>
    </row>
    <row r="626" spans="1:26" ht="16.5" customHeight="1">
      <c r="A626" s="141"/>
      <c r="B626" s="76" t="s">
        <v>928</v>
      </c>
      <c r="C626" s="155" t="s">
        <v>214</v>
      </c>
      <c r="D626" s="154">
        <v>2755725</v>
      </c>
      <c r="E626" s="154"/>
      <c r="F626" s="21">
        <f t="shared" si="53"/>
        <v>2755725</v>
      </c>
      <c r="G626" s="1051"/>
      <c r="H626" s="1033"/>
      <c r="I626" s="1033"/>
      <c r="J626" s="1033"/>
      <c r="K626" s="1033"/>
      <c r="L626" s="1033"/>
      <c r="M626" s="1033"/>
      <c r="N626" s="1033"/>
      <c r="O626" s="1033"/>
      <c r="P626" s="1033"/>
      <c r="Q626" s="1033"/>
      <c r="R626" s="1033"/>
      <c r="S626" s="1033"/>
      <c r="T626" s="1033"/>
      <c r="U626" s="1033"/>
      <c r="V626" s="1033"/>
      <c r="W626" s="1033"/>
      <c r="X626" s="1033"/>
      <c r="Y626" s="1033"/>
      <c r="Z626" s="1033"/>
    </row>
    <row r="627" spans="1:26" ht="16.5" customHeight="1">
      <c r="A627" s="141"/>
      <c r="B627" s="76" t="s">
        <v>929</v>
      </c>
      <c r="C627" s="155" t="s">
        <v>214</v>
      </c>
      <c r="D627" s="154">
        <v>3000000</v>
      </c>
      <c r="E627" s="154"/>
      <c r="F627" s="21">
        <f t="shared" si="53"/>
        <v>3000000</v>
      </c>
      <c r="G627" s="1077">
        <v>3000000</v>
      </c>
      <c r="H627" s="1033"/>
      <c r="I627" s="1033"/>
      <c r="J627" s="1033"/>
      <c r="K627" s="1033"/>
      <c r="L627" s="1033"/>
      <c r="M627" s="1033"/>
      <c r="N627" s="1033"/>
      <c r="O627" s="1033"/>
      <c r="P627" s="1033"/>
      <c r="Q627" s="1033"/>
      <c r="R627" s="1033"/>
      <c r="S627" s="1033"/>
      <c r="T627" s="1033"/>
      <c r="U627" s="1033"/>
      <c r="V627" s="1033"/>
      <c r="W627" s="1033"/>
      <c r="X627" s="1033"/>
      <c r="Y627" s="1033"/>
      <c r="Z627" s="1033"/>
    </row>
    <row r="628" spans="1:26" ht="16.5" customHeight="1">
      <c r="A628" s="141"/>
      <c r="B628" s="76" t="s">
        <v>930</v>
      </c>
      <c r="C628" s="155" t="s">
        <v>215</v>
      </c>
      <c r="D628" s="154">
        <v>1000000</v>
      </c>
      <c r="E628" s="154">
        <v>2000000</v>
      </c>
      <c r="F628" s="21">
        <f t="shared" si="53"/>
        <v>3000000</v>
      </c>
      <c r="G628" s="1051"/>
      <c r="H628" s="1033"/>
      <c r="I628" s="1033"/>
      <c r="J628" s="1033"/>
      <c r="K628" s="1033"/>
      <c r="L628" s="1033"/>
      <c r="M628" s="1033"/>
      <c r="N628" s="1033"/>
      <c r="O628" s="1033"/>
      <c r="P628" s="1033"/>
      <c r="Q628" s="1033"/>
      <c r="R628" s="1033"/>
      <c r="S628" s="1033"/>
      <c r="T628" s="1033"/>
      <c r="U628" s="1033"/>
      <c r="V628" s="1033"/>
      <c r="W628" s="1033"/>
      <c r="X628" s="1033"/>
      <c r="Y628" s="1033"/>
      <c r="Z628" s="1033"/>
    </row>
    <row r="629" spans="1:26" ht="16.5" customHeight="1">
      <c r="A629" s="141"/>
      <c r="B629" s="76" t="s">
        <v>931</v>
      </c>
      <c r="C629" s="155" t="s">
        <v>215</v>
      </c>
      <c r="D629" s="154"/>
      <c r="E629" s="154">
        <v>5000000</v>
      </c>
      <c r="F629" s="21">
        <f t="shared" si="53"/>
        <v>5000000</v>
      </c>
      <c r="G629" s="1077">
        <v>5000000</v>
      </c>
      <c r="H629" s="1033"/>
      <c r="I629" s="1033"/>
      <c r="J629" s="1033"/>
      <c r="K629" s="1033"/>
      <c r="L629" s="1033"/>
      <c r="M629" s="1033"/>
      <c r="N629" s="1033"/>
      <c r="O629" s="1033"/>
      <c r="P629" s="1033"/>
      <c r="Q629" s="1033"/>
      <c r="R629" s="1033"/>
      <c r="S629" s="1033"/>
      <c r="T629" s="1033"/>
      <c r="U629" s="1033"/>
      <c r="V629" s="1033"/>
      <c r="W629" s="1033"/>
      <c r="X629" s="1033"/>
      <c r="Y629" s="1033"/>
      <c r="Z629" s="1033"/>
    </row>
    <row r="630" spans="1:26" ht="16.5" customHeight="1">
      <c r="A630" s="141"/>
      <c r="B630" s="76" t="s">
        <v>932</v>
      </c>
      <c r="C630" s="155" t="s">
        <v>215</v>
      </c>
      <c r="D630" s="154">
        <v>500000</v>
      </c>
      <c r="E630" s="154"/>
      <c r="F630" s="21">
        <f t="shared" si="53"/>
        <v>500000</v>
      </c>
      <c r="G630" s="1051"/>
      <c r="H630" s="1033"/>
      <c r="I630" s="1033"/>
      <c r="J630" s="1033"/>
      <c r="K630" s="1033"/>
      <c r="L630" s="1033"/>
      <c r="M630" s="1033"/>
      <c r="N630" s="1033"/>
      <c r="O630" s="1033"/>
      <c r="P630" s="1033"/>
      <c r="Q630" s="1033"/>
      <c r="R630" s="1033"/>
      <c r="S630" s="1033"/>
      <c r="T630" s="1033"/>
      <c r="U630" s="1033"/>
      <c r="V630" s="1033"/>
      <c r="W630" s="1033"/>
      <c r="X630" s="1033"/>
      <c r="Y630" s="1033"/>
      <c r="Z630" s="1033"/>
    </row>
    <row r="631" spans="1:26" ht="16.5" customHeight="1">
      <c r="A631" s="141"/>
      <c r="B631" s="76" t="s">
        <v>933</v>
      </c>
      <c r="C631" s="155" t="s">
        <v>216</v>
      </c>
      <c r="D631" s="154">
        <v>3200000</v>
      </c>
      <c r="E631" s="154"/>
      <c r="F631" s="21">
        <f t="shared" si="53"/>
        <v>3200000</v>
      </c>
      <c r="G631" s="1051">
        <v>3200000</v>
      </c>
      <c r="H631" s="1033"/>
      <c r="I631" s="1033"/>
      <c r="J631" s="1033"/>
      <c r="K631" s="1033"/>
      <c r="L631" s="1033"/>
      <c r="M631" s="1033"/>
      <c r="N631" s="1033"/>
      <c r="O631" s="1033"/>
      <c r="P631" s="1033"/>
      <c r="Q631" s="1033"/>
      <c r="R631" s="1033"/>
      <c r="S631" s="1033"/>
      <c r="T631" s="1033"/>
      <c r="U631" s="1033"/>
      <c r="V631" s="1033"/>
      <c r="W631" s="1033"/>
      <c r="X631" s="1033"/>
      <c r="Y631" s="1033"/>
      <c r="Z631" s="1033"/>
    </row>
    <row r="632" spans="1:26" ht="16.5" customHeight="1">
      <c r="A632" s="141"/>
      <c r="B632" s="76" t="s">
        <v>934</v>
      </c>
      <c r="C632" s="155" t="s">
        <v>216</v>
      </c>
      <c r="D632" s="154">
        <v>1000000</v>
      </c>
      <c r="E632" s="154"/>
      <c r="F632" s="21">
        <f t="shared" si="53"/>
        <v>1000000</v>
      </c>
      <c r="G632" s="1051"/>
      <c r="H632" s="1033"/>
      <c r="I632" s="1033"/>
      <c r="J632" s="1033"/>
      <c r="K632" s="1033"/>
      <c r="L632" s="1033"/>
      <c r="M632" s="1033"/>
      <c r="N632" s="1033"/>
      <c r="O632" s="1033"/>
      <c r="P632" s="1033"/>
      <c r="Q632" s="1033"/>
      <c r="R632" s="1033"/>
      <c r="S632" s="1033"/>
      <c r="T632" s="1033"/>
      <c r="U632" s="1033"/>
      <c r="V632" s="1033"/>
      <c r="W632" s="1033"/>
      <c r="X632" s="1033"/>
      <c r="Y632" s="1033"/>
      <c r="Z632" s="1033"/>
    </row>
    <row r="633" spans="1:26" ht="16.5" customHeight="1">
      <c r="A633" s="141"/>
      <c r="B633" s="76" t="s">
        <v>935</v>
      </c>
      <c r="C633" s="155" t="s">
        <v>216</v>
      </c>
      <c r="D633" s="154">
        <v>500000</v>
      </c>
      <c r="E633" s="154"/>
      <c r="F633" s="21">
        <f t="shared" si="53"/>
        <v>500000</v>
      </c>
      <c r="G633" s="1051"/>
      <c r="H633" s="1033"/>
      <c r="I633" s="1033"/>
      <c r="J633" s="1033"/>
      <c r="K633" s="1033"/>
      <c r="L633" s="1033"/>
      <c r="M633" s="1033"/>
      <c r="N633" s="1033"/>
      <c r="O633" s="1033"/>
      <c r="P633" s="1033"/>
      <c r="Q633" s="1033"/>
      <c r="R633" s="1033"/>
      <c r="S633" s="1033"/>
      <c r="T633" s="1033"/>
      <c r="U633" s="1033"/>
      <c r="V633" s="1033"/>
      <c r="W633" s="1033"/>
      <c r="X633" s="1033"/>
      <c r="Y633" s="1033"/>
      <c r="Z633" s="1033"/>
    </row>
    <row r="634" spans="1:26" ht="16.5" customHeight="1">
      <c r="A634" s="141"/>
      <c r="B634" s="76" t="s">
        <v>936</v>
      </c>
      <c r="C634" s="155" t="s">
        <v>216</v>
      </c>
      <c r="D634" s="154">
        <v>2000000</v>
      </c>
      <c r="E634" s="154"/>
      <c r="F634" s="21">
        <f t="shared" si="53"/>
        <v>2000000</v>
      </c>
      <c r="G634" s="1051"/>
      <c r="H634" s="1033"/>
      <c r="I634" s="1033"/>
      <c r="J634" s="1033"/>
      <c r="K634" s="1033"/>
      <c r="L634" s="1033"/>
      <c r="M634" s="1033"/>
      <c r="N634" s="1033"/>
      <c r="O634" s="1033"/>
      <c r="P634" s="1033"/>
      <c r="Q634" s="1033"/>
      <c r="R634" s="1033"/>
      <c r="S634" s="1033"/>
      <c r="T634" s="1033"/>
      <c r="U634" s="1033"/>
      <c r="V634" s="1033"/>
      <c r="W634" s="1033"/>
      <c r="X634" s="1033"/>
      <c r="Y634" s="1033"/>
      <c r="Z634" s="1033"/>
    </row>
    <row r="635" spans="1:26" ht="16.5" customHeight="1">
      <c r="A635" s="141"/>
      <c r="B635" s="76" t="s">
        <v>937</v>
      </c>
      <c r="C635" s="155" t="s">
        <v>217</v>
      </c>
      <c r="D635" s="154">
        <v>1862325</v>
      </c>
      <c r="E635" s="154"/>
      <c r="F635" s="21">
        <f t="shared" si="53"/>
        <v>1862325</v>
      </c>
      <c r="G635" s="1051"/>
      <c r="H635" s="1033"/>
      <c r="I635" s="1033"/>
      <c r="J635" s="1033"/>
      <c r="K635" s="1033"/>
      <c r="L635" s="1033"/>
      <c r="M635" s="1033"/>
      <c r="N635" s="1033"/>
      <c r="O635" s="1033"/>
      <c r="P635" s="1033"/>
      <c r="Q635" s="1033"/>
      <c r="R635" s="1033"/>
      <c r="S635" s="1033"/>
      <c r="T635" s="1033"/>
      <c r="U635" s="1033"/>
      <c r="V635" s="1033"/>
      <c r="W635" s="1033"/>
      <c r="X635" s="1033"/>
      <c r="Y635" s="1033"/>
      <c r="Z635" s="1033"/>
    </row>
    <row r="636" spans="1:26" ht="16.5" customHeight="1">
      <c r="A636" s="141"/>
      <c r="B636" s="76" t="s">
        <v>938</v>
      </c>
      <c r="C636" s="155" t="s">
        <v>218</v>
      </c>
      <c r="D636" s="154"/>
      <c r="E636" s="154">
        <v>2000000</v>
      </c>
      <c r="F636" s="21">
        <f t="shared" si="53"/>
        <v>2000000</v>
      </c>
      <c r="G636" s="1051"/>
      <c r="H636" s="1033"/>
      <c r="I636" s="1033"/>
      <c r="J636" s="1033"/>
      <c r="K636" s="1033"/>
      <c r="L636" s="1033"/>
      <c r="M636" s="1033"/>
      <c r="N636" s="1033"/>
      <c r="O636" s="1033"/>
      <c r="P636" s="1033"/>
      <c r="Q636" s="1033"/>
      <c r="R636" s="1033"/>
      <c r="S636" s="1033"/>
      <c r="T636" s="1033"/>
      <c r="U636" s="1033"/>
      <c r="V636" s="1033"/>
      <c r="W636" s="1033"/>
      <c r="X636" s="1033"/>
      <c r="Y636" s="1033"/>
      <c r="Z636" s="1033"/>
    </row>
    <row r="637" spans="1:26" ht="16.5" customHeight="1">
      <c r="A637" s="141"/>
      <c r="B637" s="76" t="s">
        <v>939</v>
      </c>
      <c r="C637" s="155" t="s">
        <v>218</v>
      </c>
      <c r="D637" s="154">
        <v>3000000</v>
      </c>
      <c r="E637" s="154">
        <v>2000000</v>
      </c>
      <c r="F637" s="21">
        <f t="shared" si="53"/>
        <v>5000000</v>
      </c>
      <c r="G637" s="1051"/>
      <c r="H637" s="1033"/>
      <c r="I637" s="1033"/>
      <c r="J637" s="1033"/>
      <c r="K637" s="1033"/>
      <c r="L637" s="1033"/>
      <c r="M637" s="1033"/>
      <c r="N637" s="1033"/>
      <c r="O637" s="1033"/>
      <c r="P637" s="1033"/>
      <c r="Q637" s="1033"/>
      <c r="R637" s="1033"/>
      <c r="S637" s="1033"/>
      <c r="T637" s="1033"/>
      <c r="U637" s="1033"/>
      <c r="V637" s="1033"/>
      <c r="W637" s="1033"/>
      <c r="X637" s="1033"/>
      <c r="Y637" s="1033"/>
      <c r="Z637" s="1033"/>
    </row>
    <row r="638" spans="1:26" ht="16.5" customHeight="1">
      <c r="A638" s="141">
        <v>3110202</v>
      </c>
      <c r="B638" s="76" t="s">
        <v>940</v>
      </c>
      <c r="C638" s="155" t="s">
        <v>220</v>
      </c>
      <c r="D638" s="154">
        <v>1862325</v>
      </c>
      <c r="E638" s="154"/>
      <c r="F638" s="21">
        <f t="shared" si="53"/>
        <v>1862325</v>
      </c>
      <c r="G638" s="1051"/>
      <c r="H638" s="1033"/>
      <c r="I638" s="1033"/>
      <c r="J638" s="1033"/>
      <c r="K638" s="1033"/>
      <c r="L638" s="1033"/>
      <c r="M638" s="1033"/>
      <c r="N638" s="1033"/>
      <c r="O638" s="1033"/>
      <c r="P638" s="1033"/>
      <c r="Q638" s="1033"/>
      <c r="R638" s="1033"/>
      <c r="S638" s="1033"/>
      <c r="T638" s="1033"/>
      <c r="U638" s="1033"/>
      <c r="V638" s="1033"/>
      <c r="W638" s="1033"/>
      <c r="X638" s="1033"/>
      <c r="Y638" s="1033"/>
      <c r="Z638" s="1033"/>
    </row>
    <row r="639" spans="1:26" ht="16.5" customHeight="1">
      <c r="A639" s="141">
        <v>3110202</v>
      </c>
      <c r="B639" s="76" t="s">
        <v>941</v>
      </c>
      <c r="C639" s="155" t="s">
        <v>220</v>
      </c>
      <c r="D639" s="154">
        <v>1799999</v>
      </c>
      <c r="E639" s="154"/>
      <c r="F639" s="21">
        <f t="shared" si="53"/>
        <v>1799999</v>
      </c>
      <c r="G639" s="1051"/>
      <c r="H639" s="1033"/>
      <c r="I639" s="1033"/>
      <c r="J639" s="1033"/>
      <c r="K639" s="1033"/>
      <c r="L639" s="1033"/>
      <c r="M639" s="1033"/>
      <c r="N639" s="1033"/>
      <c r="O639" s="1033"/>
      <c r="P639" s="1033"/>
      <c r="Q639" s="1033"/>
      <c r="R639" s="1033"/>
      <c r="S639" s="1033"/>
      <c r="T639" s="1033"/>
      <c r="U639" s="1033"/>
      <c r="V639" s="1033"/>
      <c r="W639" s="1033"/>
      <c r="X639" s="1033"/>
      <c r="Y639" s="1033"/>
      <c r="Z639" s="1033"/>
    </row>
    <row r="640" spans="1:26" ht="16.5" customHeight="1">
      <c r="A640" s="141">
        <v>3110599</v>
      </c>
      <c r="B640" s="76" t="s">
        <v>942</v>
      </c>
      <c r="C640" s="155" t="s">
        <v>220</v>
      </c>
      <c r="D640" s="154">
        <v>4269780</v>
      </c>
      <c r="E640" s="154"/>
      <c r="F640" s="21">
        <f t="shared" si="53"/>
        <v>4269780</v>
      </c>
      <c r="G640" s="1051"/>
      <c r="H640" s="1033"/>
      <c r="I640" s="1033"/>
      <c r="J640" s="1033"/>
      <c r="K640" s="1033"/>
      <c r="L640" s="1033"/>
      <c r="M640" s="1033"/>
      <c r="N640" s="1033"/>
      <c r="O640" s="1033"/>
      <c r="P640" s="1033"/>
      <c r="Q640" s="1033"/>
      <c r="R640" s="1033"/>
      <c r="S640" s="1033"/>
      <c r="T640" s="1033"/>
      <c r="U640" s="1033"/>
      <c r="V640" s="1033"/>
      <c r="W640" s="1033"/>
      <c r="X640" s="1033"/>
      <c r="Y640" s="1033"/>
      <c r="Z640" s="1033"/>
    </row>
    <row r="641" spans="1:26" ht="16.5" customHeight="1">
      <c r="A641" s="141"/>
      <c r="B641" s="76" t="s">
        <v>943</v>
      </c>
      <c r="C641" s="155" t="s">
        <v>220</v>
      </c>
      <c r="D641" s="154">
        <v>2500000</v>
      </c>
      <c r="E641" s="154"/>
      <c r="F641" s="21">
        <f t="shared" si="53"/>
        <v>2500000</v>
      </c>
      <c r="G641" s="1077">
        <v>2500000</v>
      </c>
      <c r="H641" s="1033"/>
      <c r="I641" s="1033"/>
      <c r="J641" s="1033"/>
      <c r="K641" s="1033"/>
      <c r="L641" s="1033"/>
      <c r="M641" s="1033"/>
      <c r="N641" s="1033"/>
      <c r="O641" s="1033"/>
      <c r="P641" s="1033"/>
      <c r="Q641" s="1033"/>
      <c r="R641" s="1033"/>
      <c r="S641" s="1033"/>
      <c r="T641" s="1033"/>
      <c r="U641" s="1033"/>
      <c r="V641" s="1033"/>
      <c r="W641" s="1033"/>
      <c r="X641" s="1033"/>
      <c r="Y641" s="1033"/>
      <c r="Z641" s="1033"/>
    </row>
    <row r="642" spans="1:26" ht="16.5" customHeight="1">
      <c r="A642" s="141">
        <v>3110599</v>
      </c>
      <c r="B642" s="299" t="s">
        <v>944</v>
      </c>
      <c r="C642" s="300" t="s">
        <v>220</v>
      </c>
      <c r="D642" s="301"/>
      <c r="E642" s="301"/>
      <c r="F642" s="301">
        <v>0</v>
      </c>
      <c r="G642" s="1051">
        <v>3000000</v>
      </c>
      <c r="H642" s="1033"/>
      <c r="I642" s="1033"/>
      <c r="J642" s="1033"/>
      <c r="K642" s="1033"/>
      <c r="L642" s="1033"/>
      <c r="M642" s="1033"/>
      <c r="N642" s="1033"/>
      <c r="O642" s="1033"/>
      <c r="P642" s="1033"/>
      <c r="Q642" s="1033"/>
      <c r="R642" s="1033"/>
      <c r="S642" s="1033"/>
      <c r="T642" s="1033"/>
      <c r="U642" s="1033"/>
      <c r="V642" s="1033"/>
      <c r="W642" s="1033"/>
      <c r="X642" s="1033"/>
      <c r="Y642" s="1033"/>
      <c r="Z642" s="1033"/>
    </row>
    <row r="643" spans="1:26" ht="16.5" customHeight="1">
      <c r="A643" s="141"/>
      <c r="B643" s="76" t="s">
        <v>945</v>
      </c>
      <c r="C643" s="155" t="s">
        <v>221</v>
      </c>
      <c r="D643" s="21">
        <v>2000000</v>
      </c>
      <c r="E643" s="21"/>
      <c r="F643" s="21">
        <f t="shared" ref="F643:F699" si="54">SUM(D643:E643)</f>
        <v>2000000</v>
      </c>
      <c r="G643" s="1077">
        <v>2000000</v>
      </c>
      <c r="H643" s="1033"/>
      <c r="I643" s="1033"/>
      <c r="J643" s="1033"/>
      <c r="K643" s="1033"/>
      <c r="L643" s="1033"/>
      <c r="M643" s="1033"/>
      <c r="N643" s="1033"/>
      <c r="O643" s="1033"/>
      <c r="P643" s="1033"/>
      <c r="Q643" s="1033"/>
      <c r="R643" s="1033"/>
      <c r="S643" s="1033"/>
      <c r="T643" s="1033"/>
      <c r="U643" s="1033"/>
      <c r="V643" s="1033"/>
      <c r="W643" s="1033"/>
      <c r="X643" s="1033"/>
      <c r="Y643" s="1033"/>
      <c r="Z643" s="1033"/>
    </row>
    <row r="644" spans="1:26" ht="16.5" customHeight="1">
      <c r="A644" s="141"/>
      <c r="B644" s="76" t="s">
        <v>946</v>
      </c>
      <c r="C644" s="155" t="s">
        <v>773</v>
      </c>
      <c r="D644" s="154">
        <v>2000000</v>
      </c>
      <c r="E644" s="154"/>
      <c r="F644" s="21">
        <f t="shared" si="54"/>
        <v>2000000</v>
      </c>
      <c r="G644" s="1051"/>
      <c r="H644" s="1033"/>
      <c r="I644" s="1033"/>
      <c r="J644" s="1033"/>
      <c r="K644" s="1033"/>
      <c r="L644" s="1033"/>
      <c r="M644" s="1033"/>
      <c r="N644" s="1033"/>
      <c r="O644" s="1033"/>
      <c r="P644" s="1033"/>
      <c r="Q644" s="1033"/>
      <c r="R644" s="1033"/>
      <c r="S644" s="1033"/>
      <c r="T644" s="1033"/>
      <c r="U644" s="1033"/>
      <c r="V644" s="1033"/>
      <c r="W644" s="1033"/>
      <c r="X644" s="1033"/>
      <c r="Y644" s="1033"/>
      <c r="Z644" s="1033"/>
    </row>
    <row r="645" spans="1:26" ht="16.5" customHeight="1">
      <c r="A645" s="141"/>
      <c r="B645" s="76" t="s">
        <v>947</v>
      </c>
      <c r="C645" s="155" t="s">
        <v>624</v>
      </c>
      <c r="D645" s="154">
        <v>3000000</v>
      </c>
      <c r="E645" s="154"/>
      <c r="F645" s="21">
        <f t="shared" si="54"/>
        <v>3000000</v>
      </c>
      <c r="G645" s="1051"/>
      <c r="H645" s="1033"/>
      <c r="I645" s="1033"/>
      <c r="J645" s="1033"/>
      <c r="K645" s="1033"/>
      <c r="L645" s="1033"/>
      <c r="M645" s="1033"/>
      <c r="N645" s="1033"/>
      <c r="O645" s="1033"/>
      <c r="P645" s="1033"/>
      <c r="Q645" s="1033"/>
      <c r="R645" s="1033"/>
      <c r="S645" s="1033"/>
      <c r="T645" s="1033"/>
      <c r="U645" s="1033"/>
      <c r="V645" s="1033"/>
      <c r="W645" s="1033"/>
      <c r="X645" s="1033"/>
      <c r="Y645" s="1033"/>
      <c r="Z645" s="1033"/>
    </row>
    <row r="646" spans="1:26" ht="16.5" customHeight="1">
      <c r="A646" s="141"/>
      <c r="B646" s="76" t="s">
        <v>948</v>
      </c>
      <c r="C646" s="155" t="s">
        <v>624</v>
      </c>
      <c r="D646" s="154">
        <v>1800000</v>
      </c>
      <c r="E646" s="154"/>
      <c r="F646" s="21">
        <f t="shared" si="54"/>
        <v>1800000</v>
      </c>
      <c r="G646" s="1051"/>
      <c r="H646" s="1033"/>
      <c r="I646" s="1033"/>
      <c r="J646" s="1033"/>
      <c r="K646" s="1033"/>
      <c r="L646" s="1033"/>
      <c r="M646" s="1033"/>
      <c r="N646" s="1033"/>
      <c r="O646" s="1033"/>
      <c r="P646" s="1033"/>
      <c r="Q646" s="1033"/>
      <c r="R646" s="1033"/>
      <c r="S646" s="1033"/>
      <c r="T646" s="1033"/>
      <c r="U646" s="1033"/>
      <c r="V646" s="1033"/>
      <c r="W646" s="1033"/>
      <c r="X646" s="1033"/>
      <c r="Y646" s="1033"/>
      <c r="Z646" s="1033"/>
    </row>
    <row r="647" spans="1:26" ht="16.5" customHeight="1">
      <c r="A647" s="141"/>
      <c r="B647" s="76" t="s">
        <v>949</v>
      </c>
      <c r="C647" s="155" t="s">
        <v>624</v>
      </c>
      <c r="D647" s="154">
        <v>1200000</v>
      </c>
      <c r="E647" s="154"/>
      <c r="F647" s="21">
        <f t="shared" si="54"/>
        <v>1200000</v>
      </c>
      <c r="G647" s="1051"/>
      <c r="H647" s="1033"/>
      <c r="I647" s="1033"/>
      <c r="J647" s="1033"/>
      <c r="K647" s="1033"/>
      <c r="L647" s="1033"/>
      <c r="M647" s="1033"/>
      <c r="N647" s="1033"/>
      <c r="O647" s="1033"/>
      <c r="P647" s="1033"/>
      <c r="Q647" s="1033"/>
      <c r="R647" s="1033"/>
      <c r="S647" s="1033"/>
      <c r="T647" s="1033"/>
      <c r="U647" s="1033"/>
      <c r="V647" s="1033"/>
      <c r="W647" s="1033"/>
      <c r="X647" s="1033"/>
      <c r="Y647" s="1033"/>
      <c r="Z647" s="1033"/>
    </row>
    <row r="648" spans="1:26" ht="16.5" customHeight="1">
      <c r="A648" s="141"/>
      <c r="B648" s="76" t="s">
        <v>950</v>
      </c>
      <c r="C648" s="155" t="s">
        <v>222</v>
      </c>
      <c r="D648" s="154"/>
      <c r="E648" s="154">
        <v>998900</v>
      </c>
      <c r="F648" s="21">
        <f t="shared" si="54"/>
        <v>998900</v>
      </c>
      <c r="G648" s="1051"/>
      <c r="H648" s="1033"/>
      <c r="I648" s="1033"/>
      <c r="J648" s="1033"/>
      <c r="K648" s="1033"/>
      <c r="L648" s="1033"/>
      <c r="M648" s="1033"/>
      <c r="N648" s="1033"/>
      <c r="O648" s="1033"/>
      <c r="P648" s="1033"/>
      <c r="Q648" s="1033"/>
      <c r="R648" s="1033"/>
      <c r="S648" s="1033"/>
      <c r="T648" s="1033"/>
      <c r="U648" s="1033"/>
      <c r="V648" s="1033"/>
      <c r="W648" s="1033"/>
      <c r="X648" s="1033"/>
      <c r="Y648" s="1033"/>
      <c r="Z648" s="1033"/>
    </row>
    <row r="649" spans="1:26" ht="16.5" customHeight="1">
      <c r="A649" s="141"/>
      <c r="B649" s="76" t="s">
        <v>951</v>
      </c>
      <c r="C649" s="155" t="s">
        <v>222</v>
      </c>
      <c r="D649" s="154">
        <v>1779480</v>
      </c>
      <c r="E649" s="154"/>
      <c r="F649" s="21">
        <f t="shared" si="54"/>
        <v>1779480</v>
      </c>
      <c r="G649" s="1051"/>
      <c r="H649" s="1033"/>
      <c r="I649" s="1033"/>
      <c r="J649" s="1033"/>
      <c r="K649" s="1033"/>
      <c r="L649" s="1033"/>
      <c r="M649" s="1033"/>
      <c r="N649" s="1033"/>
      <c r="O649" s="1033"/>
      <c r="P649" s="1033"/>
      <c r="Q649" s="1033"/>
      <c r="R649" s="1033"/>
      <c r="S649" s="1033"/>
      <c r="T649" s="1033"/>
      <c r="U649" s="1033"/>
      <c r="V649" s="1033"/>
      <c r="W649" s="1033"/>
      <c r="X649" s="1033"/>
      <c r="Y649" s="1033"/>
      <c r="Z649" s="1033"/>
    </row>
    <row r="650" spans="1:26" ht="16.5" customHeight="1">
      <c r="A650" s="141"/>
      <c r="B650" s="76" t="s">
        <v>952</v>
      </c>
      <c r="C650" s="155" t="s">
        <v>222</v>
      </c>
      <c r="D650" s="154">
        <v>2848810</v>
      </c>
      <c r="E650" s="154"/>
      <c r="F650" s="21">
        <f t="shared" si="54"/>
        <v>2848810</v>
      </c>
      <c r="G650" s="1051"/>
      <c r="H650" s="1033"/>
      <c r="I650" s="1033"/>
      <c r="J650" s="1033"/>
      <c r="K650" s="1033"/>
      <c r="L650" s="1033"/>
      <c r="M650" s="1033"/>
      <c r="N650" s="1033"/>
      <c r="O650" s="1033"/>
      <c r="P650" s="1033"/>
      <c r="Q650" s="1033"/>
      <c r="R650" s="1033"/>
      <c r="S650" s="1033"/>
      <c r="T650" s="1033"/>
      <c r="U650" s="1033"/>
      <c r="V650" s="1033"/>
      <c r="W650" s="1033"/>
      <c r="X650" s="1033"/>
      <c r="Y650" s="1033"/>
      <c r="Z650" s="1033"/>
    </row>
    <row r="651" spans="1:26" ht="16.5" customHeight="1">
      <c r="A651" s="141"/>
      <c r="B651" s="76" t="s">
        <v>953</v>
      </c>
      <c r="C651" s="155" t="s">
        <v>222</v>
      </c>
      <c r="D651" s="21">
        <v>1500000</v>
      </c>
      <c r="E651" s="21"/>
      <c r="F651" s="21">
        <f t="shared" si="54"/>
        <v>1500000</v>
      </c>
      <c r="G651" s="1051"/>
      <c r="H651" s="1033"/>
      <c r="I651" s="1033"/>
      <c r="J651" s="1033"/>
      <c r="K651" s="1033"/>
      <c r="L651" s="1033"/>
      <c r="M651" s="1033"/>
      <c r="N651" s="1033"/>
      <c r="O651" s="1033"/>
      <c r="P651" s="1033"/>
      <c r="Q651" s="1033"/>
      <c r="R651" s="1033"/>
      <c r="S651" s="1033"/>
      <c r="T651" s="1033"/>
      <c r="U651" s="1033"/>
      <c r="V651" s="1033"/>
      <c r="W651" s="1033"/>
      <c r="X651" s="1033"/>
      <c r="Y651" s="1033"/>
      <c r="Z651" s="1033"/>
    </row>
    <row r="652" spans="1:26" ht="16.5" customHeight="1">
      <c r="A652" s="141"/>
      <c r="B652" s="76" t="s">
        <v>954</v>
      </c>
      <c r="C652" s="155" t="s">
        <v>224</v>
      </c>
      <c r="D652" s="154">
        <v>2000000</v>
      </c>
      <c r="E652" s="154"/>
      <c r="F652" s="21">
        <f t="shared" si="54"/>
        <v>2000000</v>
      </c>
      <c r="G652" s="1077">
        <v>2000000</v>
      </c>
      <c r="H652" s="1033"/>
      <c r="I652" s="1033"/>
      <c r="J652" s="1033"/>
      <c r="K652" s="1033"/>
      <c r="L652" s="1033"/>
      <c r="M652" s="1033"/>
      <c r="N652" s="1033"/>
      <c r="O652" s="1033"/>
      <c r="P652" s="1033"/>
      <c r="Q652" s="1033"/>
      <c r="R652" s="1033"/>
      <c r="S652" s="1033"/>
      <c r="T652" s="1033"/>
      <c r="U652" s="1033"/>
      <c r="V652" s="1033"/>
      <c r="W652" s="1033"/>
      <c r="X652" s="1033"/>
      <c r="Y652" s="1033"/>
      <c r="Z652" s="1033"/>
    </row>
    <row r="653" spans="1:26" ht="16.5" customHeight="1">
      <c r="A653" s="141"/>
      <c r="B653" s="76" t="s">
        <v>955</v>
      </c>
      <c r="C653" s="155" t="s">
        <v>224</v>
      </c>
      <c r="D653" s="154">
        <v>1500000</v>
      </c>
      <c r="E653" s="154">
        <f t="shared" ref="E653:E654" si="55">-D653</f>
        <v>-1500000</v>
      </c>
      <c r="F653" s="21">
        <f t="shared" si="54"/>
        <v>0</v>
      </c>
      <c r="G653" s="1051">
        <v>2500000</v>
      </c>
      <c r="H653" s="1033"/>
      <c r="I653" s="1033"/>
      <c r="J653" s="1033"/>
      <c r="K653" s="1033"/>
      <c r="L653" s="1033"/>
      <c r="M653" s="1033"/>
      <c r="N653" s="1033"/>
      <c r="O653" s="1033"/>
      <c r="P653" s="1033"/>
      <c r="Q653" s="1033"/>
      <c r="R653" s="1033"/>
      <c r="S653" s="1033"/>
      <c r="T653" s="1033"/>
      <c r="U653" s="1033"/>
      <c r="V653" s="1033"/>
      <c r="W653" s="1033"/>
      <c r="X653" s="1033"/>
      <c r="Y653" s="1033"/>
      <c r="Z653" s="1033"/>
    </row>
    <row r="654" spans="1:26" ht="16.5" customHeight="1">
      <c r="A654" s="141"/>
      <c r="B654" s="76" t="s">
        <v>956</v>
      </c>
      <c r="C654" s="155" t="s">
        <v>224</v>
      </c>
      <c r="D654" s="154">
        <v>2500000</v>
      </c>
      <c r="E654" s="154">
        <f t="shared" si="55"/>
        <v>-2500000</v>
      </c>
      <c r="F654" s="21">
        <f t="shared" si="54"/>
        <v>0</v>
      </c>
      <c r="G654" s="1051">
        <v>1500000</v>
      </c>
      <c r="H654" s="1033"/>
      <c r="I654" s="1033"/>
      <c r="J654" s="1033"/>
      <c r="K654" s="1033"/>
      <c r="L654" s="1033"/>
      <c r="M654" s="1033"/>
      <c r="N654" s="1033"/>
      <c r="O654" s="1033"/>
      <c r="P654" s="1033"/>
      <c r="Q654" s="1033"/>
      <c r="R654" s="1033"/>
      <c r="S654" s="1033"/>
      <c r="T654" s="1033"/>
      <c r="U654" s="1033"/>
      <c r="V654" s="1033"/>
      <c r="W654" s="1033"/>
      <c r="X654" s="1033"/>
      <c r="Y654" s="1033"/>
      <c r="Z654" s="1033"/>
    </row>
    <row r="655" spans="1:26" ht="16.5" customHeight="1">
      <c r="A655" s="141">
        <v>3110599</v>
      </c>
      <c r="B655" s="299" t="s">
        <v>957</v>
      </c>
      <c r="C655" s="300" t="s">
        <v>225</v>
      </c>
      <c r="D655" s="301"/>
      <c r="E655" s="301"/>
      <c r="F655" s="21">
        <f t="shared" si="54"/>
        <v>0</v>
      </c>
      <c r="G655" s="1051">
        <v>3000000</v>
      </c>
      <c r="H655" s="1033"/>
      <c r="I655" s="1033"/>
      <c r="J655" s="1033"/>
      <c r="K655" s="1033"/>
      <c r="L655" s="1033"/>
      <c r="M655" s="1033"/>
      <c r="N655" s="1033"/>
      <c r="O655" s="1033"/>
      <c r="P655" s="1033"/>
      <c r="Q655" s="1033"/>
      <c r="R655" s="1033"/>
      <c r="S655" s="1033"/>
      <c r="T655" s="1033"/>
      <c r="U655" s="1033"/>
      <c r="V655" s="1033"/>
      <c r="W655" s="1033"/>
      <c r="X655" s="1033"/>
      <c r="Y655" s="1033"/>
      <c r="Z655" s="1033"/>
    </row>
    <row r="656" spans="1:26" ht="16.5" customHeight="1">
      <c r="A656" s="141">
        <v>3110202</v>
      </c>
      <c r="B656" s="76" t="s">
        <v>958</v>
      </c>
      <c r="C656" s="155" t="s">
        <v>269</v>
      </c>
      <c r="D656" s="154">
        <v>1598050</v>
      </c>
      <c r="E656" s="154"/>
      <c r="F656" s="21">
        <f t="shared" si="54"/>
        <v>1598050</v>
      </c>
      <c r="G656" s="1051"/>
      <c r="H656" s="1033"/>
      <c r="I656" s="1033"/>
      <c r="J656" s="1033"/>
      <c r="K656" s="1033"/>
      <c r="L656" s="1033"/>
      <c r="M656" s="1033"/>
      <c r="N656" s="1033"/>
      <c r="O656" s="1033"/>
      <c r="P656" s="1033"/>
      <c r="Q656" s="1033"/>
      <c r="R656" s="1033"/>
      <c r="S656" s="1033"/>
      <c r="T656" s="1033"/>
      <c r="U656" s="1033"/>
      <c r="V656" s="1033"/>
      <c r="W656" s="1033"/>
      <c r="X656" s="1033"/>
      <c r="Y656" s="1033"/>
      <c r="Z656" s="1033"/>
    </row>
    <row r="657" spans="1:26" ht="16.5" customHeight="1">
      <c r="A657" s="141">
        <v>3110202</v>
      </c>
      <c r="B657" s="76" t="s">
        <v>959</v>
      </c>
      <c r="C657" s="155" t="s">
        <v>269</v>
      </c>
      <c r="D657" s="154">
        <v>1908030</v>
      </c>
      <c r="E657" s="154"/>
      <c r="F657" s="21">
        <f t="shared" si="54"/>
        <v>1908030</v>
      </c>
      <c r="G657" s="1051"/>
      <c r="H657" s="1033"/>
      <c r="I657" s="1033"/>
      <c r="J657" s="1033"/>
      <c r="K657" s="1033"/>
      <c r="L657" s="1033"/>
      <c r="M657" s="1033"/>
      <c r="N657" s="1033"/>
      <c r="O657" s="1033"/>
      <c r="P657" s="1033"/>
      <c r="Q657" s="1033"/>
      <c r="R657" s="1033"/>
      <c r="S657" s="1033"/>
      <c r="T657" s="1033"/>
      <c r="U657" s="1033"/>
      <c r="V657" s="1033"/>
      <c r="W657" s="1033"/>
      <c r="X657" s="1033"/>
      <c r="Y657" s="1033"/>
      <c r="Z657" s="1033"/>
    </row>
    <row r="658" spans="1:26" ht="16.5" customHeight="1">
      <c r="A658" s="141"/>
      <c r="B658" s="76" t="s">
        <v>960</v>
      </c>
      <c r="C658" s="155" t="s">
        <v>269</v>
      </c>
      <c r="D658" s="154">
        <v>500000</v>
      </c>
      <c r="E658" s="154"/>
      <c r="F658" s="21">
        <f t="shared" si="54"/>
        <v>500000</v>
      </c>
      <c r="G658" s="1051"/>
      <c r="H658" s="1033"/>
      <c r="I658" s="1033"/>
      <c r="J658" s="1033"/>
      <c r="K658" s="1033"/>
      <c r="L658" s="1033"/>
      <c r="M658" s="1033"/>
      <c r="N658" s="1033"/>
      <c r="O658" s="1033"/>
      <c r="P658" s="1033"/>
      <c r="Q658" s="1033"/>
      <c r="R658" s="1033"/>
      <c r="S658" s="1033"/>
      <c r="T658" s="1033"/>
      <c r="U658" s="1033"/>
      <c r="V658" s="1033"/>
      <c r="W658" s="1033"/>
      <c r="X658" s="1033"/>
      <c r="Y658" s="1033"/>
      <c r="Z658" s="1033"/>
    </row>
    <row r="659" spans="1:26" ht="16.5" customHeight="1">
      <c r="A659" s="141"/>
      <c r="B659" s="76" t="s">
        <v>961</v>
      </c>
      <c r="C659" s="155" t="s">
        <v>269</v>
      </c>
      <c r="D659" s="154">
        <v>500000</v>
      </c>
      <c r="E659" s="154"/>
      <c r="F659" s="21">
        <f t="shared" si="54"/>
        <v>500000</v>
      </c>
      <c r="G659" s="1051"/>
      <c r="H659" s="1033"/>
      <c r="I659" s="1033"/>
      <c r="J659" s="1033"/>
      <c r="K659" s="1033"/>
      <c r="L659" s="1033"/>
      <c r="M659" s="1033"/>
      <c r="N659" s="1033"/>
      <c r="O659" s="1033"/>
      <c r="P659" s="1033"/>
      <c r="Q659" s="1033"/>
      <c r="R659" s="1033"/>
      <c r="S659" s="1033"/>
      <c r="T659" s="1033"/>
      <c r="U659" s="1033"/>
      <c r="V659" s="1033"/>
      <c r="W659" s="1033"/>
      <c r="X659" s="1033"/>
      <c r="Y659" s="1033"/>
      <c r="Z659" s="1033"/>
    </row>
    <row r="660" spans="1:26" ht="16.5" customHeight="1">
      <c r="A660" s="141"/>
      <c r="B660" s="76" t="s">
        <v>962</v>
      </c>
      <c r="C660" s="155" t="s">
        <v>269</v>
      </c>
      <c r="D660" s="154">
        <v>500000</v>
      </c>
      <c r="E660" s="154"/>
      <c r="F660" s="21">
        <f t="shared" si="54"/>
        <v>500000</v>
      </c>
      <c r="G660" s="1051"/>
      <c r="H660" s="1033"/>
      <c r="I660" s="1033"/>
      <c r="J660" s="1033"/>
      <c r="K660" s="1033"/>
      <c r="L660" s="1033"/>
      <c r="M660" s="1033"/>
      <c r="N660" s="1033"/>
      <c r="O660" s="1033"/>
      <c r="P660" s="1033"/>
      <c r="Q660" s="1033"/>
      <c r="R660" s="1033"/>
      <c r="S660" s="1033"/>
      <c r="T660" s="1033"/>
      <c r="U660" s="1033"/>
      <c r="V660" s="1033"/>
      <c r="W660" s="1033"/>
      <c r="X660" s="1033"/>
      <c r="Y660" s="1033"/>
      <c r="Z660" s="1033"/>
    </row>
    <row r="661" spans="1:26" ht="16.5" customHeight="1">
      <c r="A661" s="141"/>
      <c r="B661" s="76" t="s">
        <v>963</v>
      </c>
      <c r="C661" s="155" t="s">
        <v>269</v>
      </c>
      <c r="D661" s="154">
        <v>2000000</v>
      </c>
      <c r="E661" s="154"/>
      <c r="F661" s="21">
        <f t="shared" si="54"/>
        <v>2000000</v>
      </c>
      <c r="G661" s="1051"/>
      <c r="H661" s="1033"/>
      <c r="I661" s="1033"/>
      <c r="J661" s="1033"/>
      <c r="K661" s="1033"/>
      <c r="L661" s="1033"/>
      <c r="M661" s="1033"/>
      <c r="N661" s="1033"/>
      <c r="O661" s="1033"/>
      <c r="P661" s="1033"/>
      <c r="Q661" s="1033"/>
      <c r="R661" s="1033"/>
      <c r="S661" s="1033"/>
      <c r="T661" s="1033"/>
      <c r="U661" s="1033"/>
      <c r="V661" s="1033"/>
      <c r="W661" s="1033"/>
      <c r="X661" s="1033"/>
      <c r="Y661" s="1033"/>
      <c r="Z661" s="1033"/>
    </row>
    <row r="662" spans="1:26" ht="16.5" customHeight="1">
      <c r="A662" s="141"/>
      <c r="B662" s="76" t="s">
        <v>964</v>
      </c>
      <c r="C662" s="155" t="s">
        <v>226</v>
      </c>
      <c r="D662" s="154">
        <v>2000000</v>
      </c>
      <c r="E662" s="154"/>
      <c r="F662" s="21">
        <f t="shared" si="54"/>
        <v>2000000</v>
      </c>
      <c r="G662" s="1051"/>
      <c r="H662" s="1033"/>
      <c r="I662" s="1033"/>
      <c r="J662" s="1033"/>
      <c r="K662" s="1033"/>
      <c r="L662" s="1033"/>
      <c r="M662" s="1033"/>
      <c r="N662" s="1033"/>
      <c r="O662" s="1033"/>
      <c r="P662" s="1033"/>
      <c r="Q662" s="1033"/>
      <c r="R662" s="1033"/>
      <c r="S662" s="1033"/>
      <c r="T662" s="1033"/>
      <c r="U662" s="1033"/>
      <c r="V662" s="1033"/>
      <c r="W662" s="1033"/>
      <c r="X662" s="1033"/>
      <c r="Y662" s="1033"/>
      <c r="Z662" s="1033"/>
    </row>
    <row r="663" spans="1:26" ht="16.5" customHeight="1">
      <c r="A663" s="141"/>
      <c r="B663" s="76" t="s">
        <v>965</v>
      </c>
      <c r="C663" s="155" t="s">
        <v>966</v>
      </c>
      <c r="D663" s="154">
        <v>2000000</v>
      </c>
      <c r="E663" s="154"/>
      <c r="F663" s="21">
        <f t="shared" si="54"/>
        <v>2000000</v>
      </c>
      <c r="G663" s="1051"/>
      <c r="H663" s="1033"/>
      <c r="I663" s="1033"/>
      <c r="J663" s="1033"/>
      <c r="K663" s="1033"/>
      <c r="L663" s="1033"/>
      <c r="M663" s="1033"/>
      <c r="N663" s="1033"/>
      <c r="O663" s="1033"/>
      <c r="P663" s="1033"/>
      <c r="Q663" s="1033"/>
      <c r="R663" s="1033"/>
      <c r="S663" s="1033"/>
      <c r="T663" s="1033"/>
      <c r="U663" s="1033"/>
      <c r="V663" s="1033"/>
      <c r="W663" s="1033"/>
      <c r="X663" s="1033"/>
      <c r="Y663" s="1033"/>
      <c r="Z663" s="1033"/>
    </row>
    <row r="664" spans="1:26" ht="16.5" customHeight="1">
      <c r="A664" s="141"/>
      <c r="B664" s="76" t="s">
        <v>967</v>
      </c>
      <c r="C664" s="155" t="s">
        <v>966</v>
      </c>
      <c r="D664" s="154">
        <v>700000</v>
      </c>
      <c r="E664" s="154"/>
      <c r="F664" s="21">
        <f t="shared" si="54"/>
        <v>700000</v>
      </c>
      <c r="G664" s="1051"/>
      <c r="H664" s="1033"/>
      <c r="I664" s="1033"/>
      <c r="J664" s="1033"/>
      <c r="K664" s="1033"/>
      <c r="L664" s="1033"/>
      <c r="M664" s="1033"/>
      <c r="N664" s="1033"/>
      <c r="O664" s="1033"/>
      <c r="P664" s="1033"/>
      <c r="Q664" s="1033"/>
      <c r="R664" s="1033"/>
      <c r="S664" s="1033"/>
      <c r="T664" s="1033"/>
      <c r="U664" s="1033"/>
      <c r="V664" s="1033"/>
      <c r="W664" s="1033"/>
      <c r="X664" s="1033"/>
      <c r="Y664" s="1033"/>
      <c r="Z664" s="1033"/>
    </row>
    <row r="665" spans="1:26" ht="16.5" customHeight="1">
      <c r="A665" s="141"/>
      <c r="B665" s="76" t="s">
        <v>968</v>
      </c>
      <c r="C665" s="155" t="s">
        <v>966</v>
      </c>
      <c r="D665" s="154">
        <v>3000000</v>
      </c>
      <c r="E665" s="154"/>
      <c r="F665" s="21">
        <f t="shared" si="54"/>
        <v>3000000</v>
      </c>
      <c r="G665" s="1077">
        <f>SUM(E665:F665)</f>
        <v>3000000</v>
      </c>
      <c r="H665" s="1033"/>
      <c r="I665" s="1033"/>
      <c r="J665" s="1033"/>
      <c r="K665" s="1033"/>
      <c r="L665" s="1033"/>
      <c r="M665" s="1033"/>
      <c r="N665" s="1033"/>
      <c r="O665" s="1033"/>
      <c r="P665" s="1033"/>
      <c r="Q665" s="1033"/>
      <c r="R665" s="1033"/>
      <c r="S665" s="1033"/>
      <c r="T665" s="1033"/>
      <c r="U665" s="1033"/>
      <c r="V665" s="1033"/>
      <c r="W665" s="1033"/>
      <c r="X665" s="1033"/>
      <c r="Y665" s="1033"/>
      <c r="Z665" s="1033"/>
    </row>
    <row r="666" spans="1:26" ht="16.5" customHeight="1">
      <c r="A666" s="141"/>
      <c r="B666" s="76" t="s">
        <v>969</v>
      </c>
      <c r="C666" s="155" t="s">
        <v>966</v>
      </c>
      <c r="D666" s="154">
        <v>800000</v>
      </c>
      <c r="E666" s="154"/>
      <c r="F666" s="21">
        <f t="shared" si="54"/>
        <v>800000</v>
      </c>
      <c r="G666" s="1051"/>
      <c r="H666" s="1033"/>
      <c r="I666" s="1033"/>
      <c r="J666" s="1033"/>
      <c r="K666" s="1033"/>
      <c r="L666" s="1033"/>
      <c r="M666" s="1033"/>
      <c r="N666" s="1033"/>
      <c r="O666" s="1033"/>
      <c r="P666" s="1033"/>
      <c r="Q666" s="1033"/>
      <c r="R666" s="1033"/>
      <c r="S666" s="1033"/>
      <c r="T666" s="1033"/>
      <c r="U666" s="1033"/>
      <c r="V666" s="1033"/>
      <c r="W666" s="1033"/>
      <c r="X666" s="1033"/>
      <c r="Y666" s="1033"/>
      <c r="Z666" s="1033"/>
    </row>
    <row r="667" spans="1:26" ht="16.5" customHeight="1">
      <c r="A667" s="141"/>
      <c r="B667" s="76" t="s">
        <v>970</v>
      </c>
      <c r="C667" s="155" t="s">
        <v>417</v>
      </c>
      <c r="D667" s="154">
        <v>1000000</v>
      </c>
      <c r="E667" s="154">
        <v>200000</v>
      </c>
      <c r="F667" s="21">
        <f t="shared" si="54"/>
        <v>1200000</v>
      </c>
      <c r="G667" s="1077">
        <v>1200000</v>
      </c>
      <c r="H667" s="1033"/>
      <c r="I667" s="1033"/>
      <c r="J667" s="1033"/>
      <c r="K667" s="1033"/>
      <c r="L667" s="1033"/>
      <c r="M667" s="1033"/>
      <c r="N667" s="1033"/>
      <c r="O667" s="1033"/>
      <c r="P667" s="1033"/>
      <c r="Q667" s="1033"/>
      <c r="R667" s="1033"/>
      <c r="S667" s="1033"/>
      <c r="T667" s="1033"/>
      <c r="U667" s="1033"/>
      <c r="V667" s="1033"/>
      <c r="W667" s="1033"/>
      <c r="X667" s="1033"/>
      <c r="Y667" s="1033"/>
      <c r="Z667" s="1033"/>
    </row>
    <row r="668" spans="1:26" ht="16.5" customHeight="1">
      <c r="A668" s="141"/>
      <c r="B668" s="76" t="s">
        <v>971</v>
      </c>
      <c r="C668" s="155" t="s">
        <v>417</v>
      </c>
      <c r="D668" s="154">
        <v>2000000</v>
      </c>
      <c r="E668" s="154"/>
      <c r="F668" s="21">
        <f t="shared" si="54"/>
        <v>2000000</v>
      </c>
      <c r="G668" s="1077">
        <v>2000000</v>
      </c>
      <c r="H668" s="1033"/>
      <c r="I668" s="1033"/>
      <c r="J668" s="1033"/>
      <c r="K668" s="1033"/>
      <c r="L668" s="1033"/>
      <c r="M668" s="1033"/>
      <c r="N668" s="1033"/>
      <c r="O668" s="1033"/>
      <c r="P668" s="1033"/>
      <c r="Q668" s="1033"/>
      <c r="R668" s="1033"/>
      <c r="S668" s="1033"/>
      <c r="T668" s="1033"/>
      <c r="U668" s="1033"/>
      <c r="V668" s="1033"/>
      <c r="W668" s="1033"/>
      <c r="X668" s="1033"/>
      <c r="Y668" s="1033"/>
      <c r="Z668" s="1033"/>
    </row>
    <row r="669" spans="1:26" ht="20.25" customHeight="1">
      <c r="A669" s="141"/>
      <c r="B669" s="76" t="s">
        <v>972</v>
      </c>
      <c r="C669" s="155" t="s">
        <v>417</v>
      </c>
      <c r="D669" s="154">
        <v>1000000</v>
      </c>
      <c r="E669" s="154">
        <v>-1000000</v>
      </c>
      <c r="F669" s="21">
        <f t="shared" si="54"/>
        <v>0</v>
      </c>
      <c r="G669" s="1051">
        <v>1000000</v>
      </c>
      <c r="H669" s="1033"/>
      <c r="I669" s="1033"/>
      <c r="J669" s="1033"/>
      <c r="K669" s="1033"/>
      <c r="L669" s="1033"/>
      <c r="M669" s="1033"/>
      <c r="N669" s="1033"/>
      <c r="O669" s="1033"/>
      <c r="P669" s="1033"/>
      <c r="Q669" s="1033"/>
      <c r="R669" s="1033"/>
      <c r="S669" s="1033"/>
      <c r="T669" s="1033"/>
      <c r="U669" s="1033"/>
      <c r="V669" s="1033"/>
      <c r="W669" s="1033"/>
      <c r="X669" s="1033"/>
      <c r="Y669" s="1033"/>
      <c r="Z669" s="1033"/>
    </row>
    <row r="670" spans="1:26" ht="16.5" customHeight="1">
      <c r="A670" s="141"/>
      <c r="B670" s="76" t="s">
        <v>973</v>
      </c>
      <c r="C670" s="155" t="s">
        <v>417</v>
      </c>
      <c r="D670" s="154">
        <v>1000000</v>
      </c>
      <c r="E670" s="154"/>
      <c r="F670" s="21">
        <f t="shared" si="54"/>
        <v>1000000</v>
      </c>
      <c r="G670" s="1051"/>
      <c r="H670" s="1033"/>
      <c r="I670" s="1033"/>
      <c r="J670" s="1033"/>
      <c r="K670" s="1033"/>
      <c r="L670" s="1033"/>
      <c r="M670" s="1033"/>
      <c r="N670" s="1033"/>
      <c r="O670" s="1033"/>
      <c r="P670" s="1033"/>
      <c r="Q670" s="1033"/>
      <c r="R670" s="1033"/>
      <c r="S670" s="1033"/>
      <c r="T670" s="1033"/>
      <c r="U670" s="1033"/>
      <c r="V670" s="1033"/>
      <c r="W670" s="1033"/>
      <c r="X670" s="1033"/>
      <c r="Y670" s="1033"/>
      <c r="Z670" s="1033"/>
    </row>
    <row r="671" spans="1:26" ht="16.5" customHeight="1">
      <c r="A671" s="141"/>
      <c r="B671" s="76" t="s">
        <v>974</v>
      </c>
      <c r="C671" s="155" t="s">
        <v>228</v>
      </c>
      <c r="D671" s="154">
        <v>800000</v>
      </c>
      <c r="E671" s="154"/>
      <c r="F671" s="21">
        <f t="shared" si="54"/>
        <v>800000</v>
      </c>
      <c r="G671" s="1051"/>
      <c r="H671" s="1033"/>
      <c r="I671" s="1033"/>
      <c r="J671" s="1033"/>
      <c r="K671" s="1033"/>
      <c r="L671" s="1033"/>
      <c r="M671" s="1033"/>
      <c r="N671" s="1033"/>
      <c r="O671" s="1033"/>
      <c r="P671" s="1033"/>
      <c r="Q671" s="1033"/>
      <c r="R671" s="1033"/>
      <c r="S671" s="1033"/>
      <c r="T671" s="1033"/>
      <c r="U671" s="1033"/>
      <c r="V671" s="1033"/>
      <c r="W671" s="1033"/>
      <c r="X671" s="1033"/>
      <c r="Y671" s="1033"/>
      <c r="Z671" s="1033"/>
    </row>
    <row r="672" spans="1:26" ht="16.5" customHeight="1">
      <c r="A672" s="141"/>
      <c r="B672" s="76" t="s">
        <v>975</v>
      </c>
      <c r="C672" s="155" t="s">
        <v>228</v>
      </c>
      <c r="D672" s="21">
        <v>2000000</v>
      </c>
      <c r="E672" s="21"/>
      <c r="F672" s="21">
        <f t="shared" si="54"/>
        <v>2000000</v>
      </c>
      <c r="G672" s="1051"/>
      <c r="H672" s="1033"/>
      <c r="I672" s="1033"/>
      <c r="J672" s="1033"/>
      <c r="K672" s="1033"/>
      <c r="L672" s="1033"/>
      <c r="M672" s="1033"/>
      <c r="N672" s="1033"/>
      <c r="O672" s="1033"/>
      <c r="P672" s="1033"/>
      <c r="Q672" s="1033"/>
      <c r="R672" s="1033"/>
      <c r="S672" s="1033"/>
      <c r="T672" s="1033"/>
      <c r="U672" s="1033"/>
      <c r="V672" s="1033"/>
      <c r="W672" s="1033"/>
      <c r="X672" s="1033"/>
      <c r="Y672" s="1033"/>
      <c r="Z672" s="1033"/>
    </row>
    <row r="673" spans="1:26" ht="16.5" customHeight="1">
      <c r="A673" s="141"/>
      <c r="B673" s="76" t="s">
        <v>976</v>
      </c>
      <c r="C673" s="155" t="s">
        <v>229</v>
      </c>
      <c r="D673" s="21"/>
      <c r="E673" s="21">
        <v>1000000</v>
      </c>
      <c r="F673" s="21">
        <f t="shared" si="54"/>
        <v>1000000</v>
      </c>
      <c r="G673" s="1051"/>
      <c r="H673" s="1033"/>
      <c r="I673" s="1033"/>
      <c r="J673" s="1033"/>
      <c r="K673" s="1033"/>
      <c r="L673" s="1033"/>
      <c r="M673" s="1033"/>
      <c r="N673" s="1033"/>
      <c r="O673" s="1033"/>
      <c r="P673" s="1033"/>
      <c r="Q673" s="1033"/>
      <c r="R673" s="1033"/>
      <c r="S673" s="1033"/>
      <c r="T673" s="1033"/>
      <c r="U673" s="1033"/>
      <c r="V673" s="1033"/>
      <c r="W673" s="1033"/>
      <c r="X673" s="1033"/>
      <c r="Y673" s="1033"/>
      <c r="Z673" s="1033"/>
    </row>
    <row r="674" spans="1:26" ht="16.5" customHeight="1">
      <c r="A674" s="141"/>
      <c r="B674" s="68" t="s">
        <v>977</v>
      </c>
      <c r="C674" s="155" t="s">
        <v>229</v>
      </c>
      <c r="D674" s="21">
        <v>2000000</v>
      </c>
      <c r="E674" s="21"/>
      <c r="F674" s="21">
        <f t="shared" si="54"/>
        <v>2000000</v>
      </c>
      <c r="G674" s="1051"/>
      <c r="H674" s="1033"/>
      <c r="I674" s="1033"/>
      <c r="J674" s="1033"/>
      <c r="K674" s="1033"/>
      <c r="L674" s="1033"/>
      <c r="M674" s="1033"/>
      <c r="N674" s="1033"/>
      <c r="O674" s="1033"/>
      <c r="P674" s="1033"/>
      <c r="Q674" s="1033"/>
      <c r="R674" s="1033"/>
      <c r="S674" s="1033"/>
      <c r="T674" s="1033"/>
      <c r="U674" s="1033"/>
      <c r="V674" s="1033"/>
      <c r="W674" s="1033"/>
      <c r="X674" s="1033"/>
      <c r="Y674" s="1033"/>
      <c r="Z674" s="1033"/>
    </row>
    <row r="675" spans="1:26" ht="16.5" customHeight="1">
      <c r="A675" s="141"/>
      <c r="B675" s="68" t="s">
        <v>978</v>
      </c>
      <c r="C675" s="155" t="s">
        <v>229</v>
      </c>
      <c r="D675" s="21">
        <v>1000000</v>
      </c>
      <c r="E675" s="21"/>
      <c r="F675" s="21">
        <f t="shared" si="54"/>
        <v>1000000</v>
      </c>
      <c r="G675" s="1051"/>
      <c r="H675" s="1033"/>
      <c r="I675" s="1033"/>
      <c r="J675" s="1033"/>
      <c r="K675" s="1033"/>
      <c r="L675" s="1033"/>
      <c r="M675" s="1033"/>
      <c r="N675" s="1033"/>
      <c r="O675" s="1033"/>
      <c r="P675" s="1033"/>
      <c r="Q675" s="1033"/>
      <c r="R675" s="1033"/>
      <c r="S675" s="1033"/>
      <c r="T675" s="1033"/>
      <c r="U675" s="1033"/>
      <c r="V675" s="1033"/>
      <c r="W675" s="1033"/>
      <c r="X675" s="1033"/>
      <c r="Y675" s="1033"/>
      <c r="Z675" s="1033"/>
    </row>
    <row r="676" spans="1:26" ht="16.5" customHeight="1">
      <c r="A676" s="141"/>
      <c r="B676" s="76" t="s">
        <v>979</v>
      </c>
      <c r="C676" s="155" t="s">
        <v>230</v>
      </c>
      <c r="D676" s="154">
        <v>1500000</v>
      </c>
      <c r="E676" s="154"/>
      <c r="F676" s="21">
        <f t="shared" si="54"/>
        <v>1500000</v>
      </c>
      <c r="G676" s="1051"/>
      <c r="H676" s="1033"/>
      <c r="I676" s="1033"/>
      <c r="J676" s="1033"/>
      <c r="K676" s="1033"/>
      <c r="L676" s="1033"/>
      <c r="M676" s="1033"/>
      <c r="N676" s="1033"/>
      <c r="O676" s="1033"/>
      <c r="P676" s="1033"/>
      <c r="Q676" s="1033"/>
      <c r="R676" s="1033"/>
      <c r="S676" s="1033"/>
      <c r="T676" s="1033"/>
      <c r="U676" s="1033"/>
      <c r="V676" s="1033"/>
      <c r="W676" s="1033"/>
      <c r="X676" s="1033"/>
      <c r="Y676" s="1033"/>
      <c r="Z676" s="1033"/>
    </row>
    <row r="677" spans="1:26" ht="16.5" customHeight="1">
      <c r="A677" s="141"/>
      <c r="B677" s="76" t="s">
        <v>980</v>
      </c>
      <c r="C677" s="155" t="s">
        <v>230</v>
      </c>
      <c r="D677" s="154">
        <v>1500000</v>
      </c>
      <c r="E677" s="154"/>
      <c r="F677" s="21">
        <f t="shared" si="54"/>
        <v>1500000</v>
      </c>
      <c r="G677" s="1051"/>
      <c r="H677" s="1033"/>
      <c r="I677" s="1033"/>
      <c r="J677" s="1033"/>
      <c r="K677" s="1033"/>
      <c r="L677" s="1033"/>
      <c r="M677" s="1033"/>
      <c r="N677" s="1033"/>
      <c r="O677" s="1033"/>
      <c r="P677" s="1033"/>
      <c r="Q677" s="1033"/>
      <c r="R677" s="1033"/>
      <c r="S677" s="1033"/>
      <c r="T677" s="1033"/>
      <c r="U677" s="1033"/>
      <c r="V677" s="1033"/>
      <c r="W677" s="1033"/>
      <c r="X677" s="1033"/>
      <c r="Y677" s="1033"/>
      <c r="Z677" s="1033"/>
    </row>
    <row r="678" spans="1:26" ht="16.5" customHeight="1">
      <c r="A678" s="141"/>
      <c r="B678" s="76" t="s">
        <v>981</v>
      </c>
      <c r="C678" s="155" t="s">
        <v>231</v>
      </c>
      <c r="D678" s="154">
        <v>2000000</v>
      </c>
      <c r="E678" s="154"/>
      <c r="F678" s="21">
        <f t="shared" si="54"/>
        <v>2000000</v>
      </c>
      <c r="G678" s="1051"/>
      <c r="H678" s="1033"/>
      <c r="I678" s="1033"/>
      <c r="J678" s="1033"/>
      <c r="K678" s="1033"/>
      <c r="L678" s="1033"/>
      <c r="M678" s="1033"/>
      <c r="N678" s="1033"/>
      <c r="O678" s="1033"/>
      <c r="P678" s="1033"/>
      <c r="Q678" s="1033"/>
      <c r="R678" s="1033"/>
      <c r="S678" s="1033"/>
      <c r="T678" s="1033"/>
      <c r="U678" s="1033"/>
      <c r="V678" s="1033"/>
      <c r="W678" s="1033"/>
      <c r="X678" s="1033"/>
      <c r="Y678" s="1033"/>
      <c r="Z678" s="1033"/>
    </row>
    <row r="679" spans="1:26" ht="16.5" customHeight="1">
      <c r="A679" s="141"/>
      <c r="B679" s="76" t="s">
        <v>982</v>
      </c>
      <c r="C679" s="155" t="s">
        <v>232</v>
      </c>
      <c r="D679" s="154">
        <v>2500000</v>
      </c>
      <c r="E679" s="154"/>
      <c r="F679" s="21">
        <f t="shared" si="54"/>
        <v>2500000</v>
      </c>
      <c r="G679" s="1051">
        <v>2500000</v>
      </c>
      <c r="H679" s="1033"/>
      <c r="I679" s="1033"/>
      <c r="J679" s="1033"/>
      <c r="K679" s="1033"/>
      <c r="L679" s="1033"/>
      <c r="M679" s="1033"/>
      <c r="N679" s="1033"/>
      <c r="O679" s="1033"/>
      <c r="P679" s="1033"/>
      <c r="Q679" s="1033"/>
      <c r="R679" s="1033"/>
      <c r="S679" s="1033"/>
      <c r="T679" s="1033"/>
      <c r="U679" s="1033"/>
      <c r="V679" s="1033"/>
      <c r="W679" s="1033"/>
      <c r="X679" s="1033"/>
      <c r="Y679" s="1033"/>
      <c r="Z679" s="1033"/>
    </row>
    <row r="680" spans="1:26" ht="16.5" customHeight="1">
      <c r="A680" s="141"/>
      <c r="B680" s="76" t="s">
        <v>983</v>
      </c>
      <c r="C680" s="155" t="s">
        <v>233</v>
      </c>
      <c r="D680" s="154">
        <v>4000000</v>
      </c>
      <c r="E680" s="154"/>
      <c r="F680" s="21">
        <f t="shared" si="54"/>
        <v>4000000</v>
      </c>
      <c r="G680" s="1051"/>
      <c r="H680" s="1033"/>
      <c r="I680" s="1033"/>
      <c r="J680" s="1033"/>
      <c r="K680" s="1033"/>
      <c r="L680" s="1033"/>
      <c r="M680" s="1033"/>
      <c r="N680" s="1033"/>
      <c r="O680" s="1033"/>
      <c r="P680" s="1033"/>
      <c r="Q680" s="1033"/>
      <c r="R680" s="1033"/>
      <c r="S680" s="1033"/>
      <c r="T680" s="1033"/>
      <c r="U680" s="1033"/>
      <c r="V680" s="1033"/>
      <c r="W680" s="1033"/>
      <c r="X680" s="1033"/>
      <c r="Y680" s="1033"/>
      <c r="Z680" s="1033"/>
    </row>
    <row r="681" spans="1:26" ht="16.5" customHeight="1">
      <c r="A681" s="141"/>
      <c r="B681" s="76" t="s">
        <v>984</v>
      </c>
      <c r="C681" s="155" t="s">
        <v>235</v>
      </c>
      <c r="D681" s="154">
        <v>4000000</v>
      </c>
      <c r="E681" s="154"/>
      <c r="F681" s="21">
        <f t="shared" si="54"/>
        <v>4000000</v>
      </c>
      <c r="G681" s="1077">
        <f>SUM(E681:F681)</f>
        <v>4000000</v>
      </c>
      <c r="H681" s="1033"/>
      <c r="I681" s="1033"/>
      <c r="J681" s="1033"/>
      <c r="K681" s="1033"/>
      <c r="L681" s="1033"/>
      <c r="M681" s="1033"/>
      <c r="N681" s="1033"/>
      <c r="O681" s="1033"/>
      <c r="P681" s="1033"/>
      <c r="Q681" s="1033"/>
      <c r="R681" s="1033"/>
      <c r="S681" s="1033"/>
      <c r="T681" s="1033"/>
      <c r="U681" s="1033"/>
      <c r="V681" s="1033"/>
      <c r="W681" s="1033"/>
      <c r="X681" s="1033"/>
      <c r="Y681" s="1033"/>
      <c r="Z681" s="1033"/>
    </row>
    <row r="682" spans="1:26" ht="16.5" customHeight="1">
      <c r="A682" s="141"/>
      <c r="B682" s="76" t="s">
        <v>985</v>
      </c>
      <c r="C682" s="155" t="s">
        <v>235</v>
      </c>
      <c r="D682" s="154">
        <v>1000000</v>
      </c>
      <c r="E682" s="154"/>
      <c r="F682" s="21">
        <f t="shared" si="54"/>
        <v>1000000</v>
      </c>
      <c r="G682" s="1051"/>
      <c r="H682" s="1033"/>
      <c r="I682" s="1033"/>
      <c r="J682" s="1033"/>
      <c r="K682" s="1033"/>
      <c r="L682" s="1033"/>
      <c r="M682" s="1033"/>
      <c r="N682" s="1033"/>
      <c r="O682" s="1033"/>
      <c r="P682" s="1033"/>
      <c r="Q682" s="1033"/>
      <c r="R682" s="1033"/>
      <c r="S682" s="1033"/>
      <c r="T682" s="1033"/>
      <c r="U682" s="1033"/>
      <c r="V682" s="1033"/>
      <c r="W682" s="1033"/>
      <c r="X682" s="1033"/>
      <c r="Y682" s="1033"/>
      <c r="Z682" s="1033"/>
    </row>
    <row r="683" spans="1:26" ht="16.5" customHeight="1">
      <c r="A683" s="141"/>
      <c r="B683" s="76" t="s">
        <v>986</v>
      </c>
      <c r="C683" s="155" t="s">
        <v>235</v>
      </c>
      <c r="D683" s="154">
        <v>1000000</v>
      </c>
      <c r="E683" s="154"/>
      <c r="F683" s="21">
        <f t="shared" si="54"/>
        <v>1000000</v>
      </c>
      <c r="G683" s="1051"/>
      <c r="H683" s="1033"/>
      <c r="I683" s="1033"/>
      <c r="J683" s="1033"/>
      <c r="K683" s="1033"/>
      <c r="L683" s="1033"/>
      <c r="M683" s="1033"/>
      <c r="N683" s="1033"/>
      <c r="O683" s="1033"/>
      <c r="P683" s="1033"/>
      <c r="Q683" s="1033"/>
      <c r="R683" s="1033"/>
      <c r="S683" s="1033"/>
      <c r="T683" s="1033"/>
      <c r="U683" s="1033"/>
      <c r="V683" s="1033"/>
      <c r="W683" s="1033"/>
      <c r="X683" s="1033"/>
      <c r="Y683" s="1033"/>
      <c r="Z683" s="1033"/>
    </row>
    <row r="684" spans="1:26" ht="16.5" customHeight="1">
      <c r="A684" s="141"/>
      <c r="B684" s="76" t="s">
        <v>987</v>
      </c>
      <c r="C684" s="155" t="s">
        <v>236</v>
      </c>
      <c r="D684" s="154">
        <v>1000000</v>
      </c>
      <c r="E684" s="154"/>
      <c r="F684" s="21">
        <f t="shared" si="54"/>
        <v>1000000</v>
      </c>
      <c r="G684" s="1051"/>
      <c r="H684" s="1033"/>
      <c r="I684" s="1033"/>
      <c r="J684" s="1033"/>
      <c r="K684" s="1033"/>
      <c r="L684" s="1033"/>
      <c r="M684" s="1033"/>
      <c r="N684" s="1033"/>
      <c r="O684" s="1033"/>
      <c r="P684" s="1033"/>
      <c r="Q684" s="1033"/>
      <c r="R684" s="1033"/>
      <c r="S684" s="1033"/>
      <c r="T684" s="1033"/>
      <c r="U684" s="1033"/>
      <c r="V684" s="1033"/>
      <c r="W684" s="1033"/>
      <c r="X684" s="1033"/>
      <c r="Y684" s="1033"/>
      <c r="Z684" s="1033"/>
    </row>
    <row r="685" spans="1:26" ht="16.5" customHeight="1">
      <c r="A685" s="141"/>
      <c r="B685" s="76" t="s">
        <v>988</v>
      </c>
      <c r="C685" s="155" t="s">
        <v>236</v>
      </c>
      <c r="D685" s="154">
        <v>1200000</v>
      </c>
      <c r="E685" s="154"/>
      <c r="F685" s="21">
        <f t="shared" si="54"/>
        <v>1200000</v>
      </c>
      <c r="G685" s="1051"/>
      <c r="H685" s="1033"/>
      <c r="I685" s="1033"/>
      <c r="J685" s="1033"/>
      <c r="K685" s="1033"/>
      <c r="L685" s="1033"/>
      <c r="M685" s="1033"/>
      <c r="N685" s="1033"/>
      <c r="O685" s="1033"/>
      <c r="P685" s="1033"/>
      <c r="Q685" s="1033"/>
      <c r="R685" s="1033"/>
      <c r="S685" s="1033"/>
      <c r="T685" s="1033"/>
      <c r="U685" s="1033"/>
      <c r="V685" s="1033"/>
      <c r="W685" s="1033"/>
      <c r="X685" s="1033"/>
      <c r="Y685" s="1033"/>
      <c r="Z685" s="1033"/>
    </row>
    <row r="686" spans="1:26" ht="16.5" customHeight="1">
      <c r="A686" s="141"/>
      <c r="B686" s="76" t="s">
        <v>989</v>
      </c>
      <c r="C686" s="155" t="s">
        <v>257</v>
      </c>
      <c r="D686" s="154">
        <v>4000000</v>
      </c>
      <c r="E686" s="154"/>
      <c r="F686" s="21">
        <f t="shared" si="54"/>
        <v>4000000</v>
      </c>
      <c r="G686" s="1051"/>
      <c r="H686" s="1033"/>
      <c r="I686" s="1033"/>
      <c r="J686" s="1033"/>
      <c r="K686" s="1033"/>
      <c r="L686" s="1033"/>
      <c r="M686" s="1033"/>
      <c r="N686" s="1033"/>
      <c r="O686" s="1033"/>
      <c r="P686" s="1033"/>
      <c r="Q686" s="1033"/>
      <c r="R686" s="1033"/>
      <c r="S686" s="1033"/>
      <c r="T686" s="1033"/>
      <c r="U686" s="1033"/>
      <c r="V686" s="1033"/>
      <c r="W686" s="1033"/>
      <c r="X686" s="1033"/>
      <c r="Y686" s="1033"/>
      <c r="Z686" s="1033"/>
    </row>
    <row r="687" spans="1:26" ht="16.5" customHeight="1">
      <c r="A687" s="141"/>
      <c r="B687" s="76" t="s">
        <v>990</v>
      </c>
      <c r="C687" s="155" t="s">
        <v>257</v>
      </c>
      <c r="D687" s="154">
        <v>2000000</v>
      </c>
      <c r="E687" s="154"/>
      <c r="F687" s="21">
        <f t="shared" si="54"/>
        <v>2000000</v>
      </c>
      <c r="G687" s="1051"/>
      <c r="H687" s="1033"/>
      <c r="I687" s="1033"/>
      <c r="J687" s="1033"/>
      <c r="K687" s="1033"/>
      <c r="L687" s="1033"/>
      <c r="M687" s="1033"/>
      <c r="N687" s="1033"/>
      <c r="O687" s="1033"/>
      <c r="P687" s="1033"/>
      <c r="Q687" s="1033"/>
      <c r="R687" s="1033"/>
      <c r="S687" s="1033"/>
      <c r="T687" s="1033"/>
      <c r="U687" s="1033"/>
      <c r="V687" s="1033"/>
      <c r="W687" s="1033"/>
      <c r="X687" s="1033"/>
      <c r="Y687" s="1033"/>
      <c r="Z687" s="1033"/>
    </row>
    <row r="688" spans="1:26" ht="16.5" customHeight="1">
      <c r="A688" s="141">
        <v>3110599</v>
      </c>
      <c r="B688" s="76" t="s">
        <v>992</v>
      </c>
      <c r="C688" s="155" t="s">
        <v>238</v>
      </c>
      <c r="D688" s="154">
        <v>2000000</v>
      </c>
      <c r="E688" s="154"/>
      <c r="F688" s="21">
        <f t="shared" si="54"/>
        <v>2000000</v>
      </c>
      <c r="G688" s="1077">
        <v>2000000</v>
      </c>
      <c r="H688" s="1033"/>
      <c r="I688" s="1033"/>
      <c r="J688" s="1033"/>
      <c r="K688" s="1033"/>
      <c r="L688" s="1033"/>
      <c r="M688" s="1033"/>
      <c r="N688" s="1033"/>
      <c r="O688" s="1033"/>
      <c r="P688" s="1033"/>
      <c r="Q688" s="1033"/>
      <c r="R688" s="1033"/>
      <c r="S688" s="1033"/>
      <c r="T688" s="1033"/>
      <c r="U688" s="1033"/>
      <c r="V688" s="1033"/>
      <c r="W688" s="1033"/>
      <c r="X688" s="1033"/>
      <c r="Y688" s="1033"/>
      <c r="Z688" s="1033"/>
    </row>
    <row r="689" spans="1:26" ht="16.5" customHeight="1">
      <c r="A689" s="141">
        <v>3110599</v>
      </c>
      <c r="B689" s="76" t="s">
        <v>993</v>
      </c>
      <c r="C689" s="155" t="s">
        <v>238</v>
      </c>
      <c r="D689" s="154">
        <v>3000000</v>
      </c>
      <c r="E689" s="154"/>
      <c r="F689" s="21">
        <f t="shared" si="54"/>
        <v>3000000</v>
      </c>
      <c r="G689" s="1077">
        <v>3000000</v>
      </c>
      <c r="H689" s="1033"/>
      <c r="I689" s="1033"/>
      <c r="J689" s="1033"/>
      <c r="K689" s="1033"/>
      <c r="L689" s="1033"/>
      <c r="M689" s="1033"/>
      <c r="N689" s="1033"/>
      <c r="O689" s="1033"/>
      <c r="P689" s="1033"/>
      <c r="Q689" s="1033"/>
      <c r="R689" s="1033"/>
      <c r="S689" s="1033"/>
      <c r="T689" s="1033"/>
      <c r="U689" s="1033"/>
      <c r="V689" s="1033"/>
      <c r="W689" s="1033"/>
      <c r="X689" s="1033"/>
      <c r="Y689" s="1033"/>
      <c r="Z689" s="1033"/>
    </row>
    <row r="690" spans="1:26" ht="16.5" customHeight="1">
      <c r="A690" s="141">
        <v>3110599</v>
      </c>
      <c r="B690" s="76" t="s">
        <v>994</v>
      </c>
      <c r="C690" s="155" t="s">
        <v>995</v>
      </c>
      <c r="D690" s="154">
        <v>2500000</v>
      </c>
      <c r="E690" s="154"/>
      <c r="F690" s="21">
        <f t="shared" si="54"/>
        <v>2500000</v>
      </c>
      <c r="G690" s="1077">
        <f>SUM(E690:F690)</f>
        <v>2500000</v>
      </c>
      <c r="H690" s="1033"/>
      <c r="I690" s="1033"/>
      <c r="J690" s="1033"/>
      <c r="K690" s="1033"/>
      <c r="L690" s="1033"/>
      <c r="M690" s="1033"/>
      <c r="N690" s="1033"/>
      <c r="O690" s="1033"/>
      <c r="P690" s="1033"/>
      <c r="Q690" s="1033"/>
      <c r="R690" s="1033"/>
      <c r="S690" s="1033"/>
      <c r="T690" s="1033"/>
      <c r="U690" s="1033"/>
      <c r="V690" s="1033"/>
      <c r="W690" s="1033"/>
      <c r="X690" s="1033"/>
      <c r="Y690" s="1033"/>
      <c r="Z690" s="1033"/>
    </row>
    <row r="691" spans="1:26" ht="16.5" customHeight="1">
      <c r="A691" s="141">
        <v>3110599</v>
      </c>
      <c r="B691" s="76" t="s">
        <v>996</v>
      </c>
      <c r="C691" s="155" t="s">
        <v>995</v>
      </c>
      <c r="D691" s="154">
        <v>3500000</v>
      </c>
      <c r="E691" s="154"/>
      <c r="F691" s="21">
        <f t="shared" si="54"/>
        <v>3500000</v>
      </c>
      <c r="G691" s="1051"/>
      <c r="H691" s="1033"/>
      <c r="I691" s="1033"/>
      <c r="J691" s="1033"/>
      <c r="K691" s="1033"/>
      <c r="L691" s="1033"/>
      <c r="M691" s="1033"/>
      <c r="N691" s="1033"/>
      <c r="O691" s="1033"/>
      <c r="P691" s="1033"/>
      <c r="Q691" s="1033"/>
      <c r="R691" s="1033"/>
      <c r="S691" s="1033"/>
      <c r="T691" s="1033"/>
      <c r="U691" s="1033"/>
      <c r="V691" s="1033"/>
      <c r="W691" s="1033"/>
      <c r="X691" s="1033"/>
      <c r="Y691" s="1033"/>
      <c r="Z691" s="1033"/>
    </row>
    <row r="692" spans="1:26" ht="16.5" customHeight="1">
      <c r="A692" s="141">
        <v>3110599</v>
      </c>
      <c r="B692" s="76" t="s">
        <v>997</v>
      </c>
      <c r="C692" s="155" t="s">
        <v>239</v>
      </c>
      <c r="D692" s="154"/>
      <c r="E692" s="154">
        <v>4200000</v>
      </c>
      <c r="F692" s="21">
        <f t="shared" si="54"/>
        <v>4200000</v>
      </c>
      <c r="G692" s="1051">
        <v>5200000</v>
      </c>
      <c r="H692" s="1033"/>
      <c r="I692" s="1033"/>
      <c r="J692" s="1033"/>
      <c r="K692" s="1033"/>
      <c r="L692" s="1033"/>
      <c r="M692" s="1033"/>
      <c r="N692" s="1033"/>
      <c r="O692" s="1033"/>
      <c r="P692" s="1033"/>
      <c r="Q692" s="1033"/>
      <c r="R692" s="1033"/>
      <c r="S692" s="1033"/>
      <c r="T692" s="1033"/>
      <c r="U692" s="1033"/>
      <c r="V692" s="1033"/>
      <c r="W692" s="1033"/>
      <c r="X692" s="1033"/>
      <c r="Y692" s="1033"/>
      <c r="Z692" s="1033"/>
    </row>
    <row r="693" spans="1:26" ht="16.5" customHeight="1">
      <c r="A693" s="141">
        <v>3110599</v>
      </c>
      <c r="B693" s="76" t="s">
        <v>998</v>
      </c>
      <c r="C693" s="155" t="s">
        <v>239</v>
      </c>
      <c r="D693" s="154">
        <v>3000000</v>
      </c>
      <c r="E693" s="154"/>
      <c r="F693" s="21">
        <f t="shared" si="54"/>
        <v>3000000</v>
      </c>
      <c r="G693" s="1051"/>
      <c r="H693" s="1033"/>
      <c r="I693" s="1033"/>
      <c r="J693" s="1033"/>
      <c r="K693" s="1033"/>
      <c r="L693" s="1033"/>
      <c r="M693" s="1033"/>
      <c r="N693" s="1033"/>
      <c r="O693" s="1033"/>
      <c r="P693" s="1033"/>
      <c r="Q693" s="1033"/>
      <c r="R693" s="1033"/>
      <c r="S693" s="1033"/>
      <c r="T693" s="1033"/>
      <c r="U693" s="1033"/>
      <c r="V693" s="1033"/>
      <c r="W693" s="1033"/>
      <c r="X693" s="1033"/>
      <c r="Y693" s="1033"/>
      <c r="Z693" s="1033"/>
    </row>
    <row r="694" spans="1:26" ht="16.5" customHeight="1">
      <c r="A694" s="141">
        <v>3110599</v>
      </c>
      <c r="B694" s="76" t="s">
        <v>999</v>
      </c>
      <c r="C694" s="155" t="s">
        <v>239</v>
      </c>
      <c r="D694" s="154">
        <v>2000000</v>
      </c>
      <c r="E694" s="154"/>
      <c r="F694" s="21">
        <f t="shared" si="54"/>
        <v>2000000</v>
      </c>
      <c r="G694" s="1051"/>
      <c r="H694" s="1033"/>
      <c r="I694" s="1033"/>
      <c r="J694" s="1033"/>
      <c r="K694" s="1033"/>
      <c r="L694" s="1033"/>
      <c r="M694" s="1033"/>
      <c r="N694" s="1033"/>
      <c r="O694" s="1033"/>
      <c r="P694" s="1033"/>
      <c r="Q694" s="1033"/>
      <c r="R694" s="1033"/>
      <c r="S694" s="1033"/>
      <c r="T694" s="1033"/>
      <c r="U694" s="1033"/>
      <c r="V694" s="1033"/>
      <c r="W694" s="1033"/>
      <c r="X694" s="1033"/>
      <c r="Y694" s="1033"/>
      <c r="Z694" s="1033"/>
    </row>
    <row r="695" spans="1:26" ht="16.5" customHeight="1">
      <c r="A695" s="141">
        <v>3110599</v>
      </c>
      <c r="B695" s="76" t="s">
        <v>1000</v>
      </c>
      <c r="C695" s="155" t="s">
        <v>239</v>
      </c>
      <c r="D695" s="154">
        <v>1000000</v>
      </c>
      <c r="E695" s="154"/>
      <c r="F695" s="21">
        <f t="shared" si="54"/>
        <v>1000000</v>
      </c>
      <c r="G695" s="1051"/>
      <c r="H695" s="1033"/>
      <c r="I695" s="1033"/>
      <c r="J695" s="1033"/>
      <c r="K695" s="1033"/>
      <c r="L695" s="1033"/>
      <c r="M695" s="1033"/>
      <c r="N695" s="1033"/>
      <c r="O695" s="1033"/>
      <c r="P695" s="1033"/>
      <c r="Q695" s="1033"/>
      <c r="R695" s="1033"/>
      <c r="S695" s="1033"/>
      <c r="T695" s="1033"/>
      <c r="U695" s="1033"/>
      <c r="V695" s="1033"/>
      <c r="W695" s="1033"/>
      <c r="X695" s="1033"/>
      <c r="Y695" s="1033"/>
      <c r="Z695" s="1033"/>
    </row>
    <row r="696" spans="1:26" ht="16.5" customHeight="1">
      <c r="A696" s="141">
        <v>3110599</v>
      </c>
      <c r="B696" s="76" t="s">
        <v>1001</v>
      </c>
      <c r="C696" s="155" t="s">
        <v>241</v>
      </c>
      <c r="D696" s="154">
        <v>1000000</v>
      </c>
      <c r="E696" s="154"/>
      <c r="F696" s="21">
        <f t="shared" si="54"/>
        <v>1000000</v>
      </c>
      <c r="G696" s="1051"/>
      <c r="H696" s="1033"/>
      <c r="I696" s="1033"/>
      <c r="J696" s="1033"/>
      <c r="K696" s="1033"/>
      <c r="L696" s="1033"/>
      <c r="M696" s="1033"/>
      <c r="N696" s="1033"/>
      <c r="O696" s="1033"/>
      <c r="P696" s="1033"/>
      <c r="Q696" s="1033"/>
      <c r="R696" s="1033"/>
      <c r="S696" s="1033"/>
      <c r="T696" s="1033"/>
      <c r="U696" s="1033"/>
      <c r="V696" s="1033"/>
      <c r="W696" s="1033"/>
      <c r="X696" s="1033"/>
      <c r="Y696" s="1033"/>
      <c r="Z696" s="1033"/>
    </row>
    <row r="697" spans="1:26" ht="16.5" customHeight="1">
      <c r="A697" s="141">
        <v>3110599</v>
      </c>
      <c r="B697" s="76" t="s">
        <v>1002</v>
      </c>
      <c r="C697" s="155" t="s">
        <v>241</v>
      </c>
      <c r="D697" s="154">
        <v>2000000</v>
      </c>
      <c r="E697" s="154"/>
      <c r="F697" s="21">
        <f t="shared" si="54"/>
        <v>2000000</v>
      </c>
      <c r="G697" s="1051"/>
      <c r="H697" s="1033"/>
      <c r="I697" s="1033"/>
      <c r="J697" s="1033"/>
      <c r="K697" s="1033"/>
      <c r="L697" s="1033"/>
      <c r="M697" s="1033"/>
      <c r="N697" s="1033"/>
      <c r="O697" s="1033"/>
      <c r="P697" s="1033"/>
      <c r="Q697" s="1033"/>
      <c r="R697" s="1033"/>
      <c r="S697" s="1033"/>
      <c r="T697" s="1033"/>
      <c r="U697" s="1033"/>
      <c r="V697" s="1033"/>
      <c r="W697" s="1033"/>
      <c r="X697" s="1033"/>
      <c r="Y697" s="1033"/>
      <c r="Z697" s="1033"/>
    </row>
    <row r="698" spans="1:26" ht="16.5" customHeight="1">
      <c r="A698" s="141">
        <v>3110599</v>
      </c>
      <c r="B698" s="76" t="s">
        <v>1003</v>
      </c>
      <c r="C698" s="155" t="s">
        <v>241</v>
      </c>
      <c r="D698" s="154">
        <v>1000000</v>
      </c>
      <c r="E698" s="154"/>
      <c r="F698" s="21">
        <f t="shared" si="54"/>
        <v>1000000</v>
      </c>
      <c r="G698" s="1051"/>
      <c r="H698" s="1033"/>
      <c r="I698" s="1033"/>
      <c r="J698" s="1033"/>
      <c r="K698" s="1033"/>
      <c r="L698" s="1033"/>
      <c r="M698" s="1033"/>
      <c r="N698" s="1033"/>
      <c r="O698" s="1033"/>
      <c r="P698" s="1033"/>
      <c r="Q698" s="1033"/>
      <c r="R698" s="1033"/>
      <c r="S698" s="1033"/>
      <c r="T698" s="1033"/>
      <c r="U698" s="1033"/>
      <c r="V698" s="1033"/>
      <c r="W698" s="1033"/>
      <c r="X698" s="1033"/>
      <c r="Y698" s="1033"/>
      <c r="Z698" s="1033"/>
    </row>
    <row r="699" spans="1:26" ht="16.5" customHeight="1">
      <c r="A699" s="141">
        <v>3110599</v>
      </c>
      <c r="B699" s="76" t="s">
        <v>1004</v>
      </c>
      <c r="C699" s="155" t="s">
        <v>270</v>
      </c>
      <c r="D699" s="154">
        <v>1283700</v>
      </c>
      <c r="E699" s="154"/>
      <c r="F699" s="21">
        <f t="shared" si="54"/>
        <v>1283700</v>
      </c>
      <c r="G699" s="1051"/>
      <c r="H699" s="1033"/>
      <c r="I699" s="1033"/>
      <c r="J699" s="1033"/>
      <c r="K699" s="1033"/>
      <c r="L699" s="1033"/>
      <c r="M699" s="1033"/>
      <c r="N699" s="1033"/>
      <c r="O699" s="1033"/>
      <c r="P699" s="1033"/>
      <c r="Q699" s="1033"/>
      <c r="R699" s="1033"/>
      <c r="S699" s="1033"/>
      <c r="T699" s="1033"/>
      <c r="U699" s="1033"/>
      <c r="V699" s="1033"/>
      <c r="W699" s="1033"/>
      <c r="X699" s="1033"/>
      <c r="Y699" s="1033"/>
      <c r="Z699" s="1033"/>
    </row>
    <row r="700" spans="1:26" ht="16.5" customHeight="1">
      <c r="A700" s="141">
        <v>3110599</v>
      </c>
      <c r="B700" s="299" t="s">
        <v>1005</v>
      </c>
      <c r="C700" s="300" t="s">
        <v>270</v>
      </c>
      <c r="D700" s="301"/>
      <c r="E700" s="301"/>
      <c r="F700" s="301"/>
      <c r="G700" s="1051">
        <v>3000000</v>
      </c>
      <c r="H700" s="1033"/>
      <c r="I700" s="1033"/>
      <c r="J700" s="1033"/>
      <c r="K700" s="1033"/>
      <c r="L700" s="1033"/>
      <c r="M700" s="1033"/>
      <c r="N700" s="1033"/>
      <c r="O700" s="1033"/>
      <c r="P700" s="1033"/>
      <c r="Q700" s="1033"/>
      <c r="R700" s="1033"/>
      <c r="S700" s="1033"/>
      <c r="T700" s="1033"/>
      <c r="U700" s="1033"/>
      <c r="V700" s="1033"/>
      <c r="W700" s="1033"/>
      <c r="X700" s="1033"/>
      <c r="Y700" s="1033"/>
      <c r="Z700" s="1033"/>
    </row>
    <row r="701" spans="1:26" ht="16.5" customHeight="1">
      <c r="A701" s="141">
        <v>3110599</v>
      </c>
      <c r="B701" s="76" t="s">
        <v>1006</v>
      </c>
      <c r="C701" s="155" t="s">
        <v>243</v>
      </c>
      <c r="D701" s="154">
        <v>2260850</v>
      </c>
      <c r="E701" s="154"/>
      <c r="F701" s="21">
        <f t="shared" ref="F701:F713" si="56">SUM(D701:E701)</f>
        <v>2260850</v>
      </c>
      <c r="G701" s="1051"/>
      <c r="H701" s="1033"/>
      <c r="I701" s="1033"/>
      <c r="J701" s="1033"/>
      <c r="K701" s="1033"/>
      <c r="L701" s="1033"/>
      <c r="M701" s="1033"/>
      <c r="N701" s="1033"/>
      <c r="O701" s="1033"/>
      <c r="P701" s="1033"/>
      <c r="Q701" s="1033"/>
      <c r="R701" s="1033"/>
      <c r="S701" s="1033"/>
      <c r="T701" s="1033"/>
      <c r="U701" s="1033"/>
      <c r="V701" s="1033"/>
      <c r="W701" s="1033"/>
      <c r="X701" s="1033"/>
      <c r="Y701" s="1033"/>
      <c r="Z701" s="1033"/>
    </row>
    <row r="702" spans="1:26" ht="16.5" customHeight="1">
      <c r="A702" s="141">
        <v>3110599</v>
      </c>
      <c r="B702" s="76" t="s">
        <v>1007</v>
      </c>
      <c r="C702" s="155" t="s">
        <v>243</v>
      </c>
      <c r="D702" s="154">
        <v>2000000</v>
      </c>
      <c r="E702" s="154"/>
      <c r="F702" s="21">
        <f t="shared" si="56"/>
        <v>2000000</v>
      </c>
      <c r="G702" s="1051"/>
      <c r="H702" s="1033"/>
      <c r="I702" s="1033"/>
      <c r="J702" s="1033"/>
      <c r="K702" s="1033"/>
      <c r="L702" s="1033"/>
      <c r="M702" s="1033"/>
      <c r="N702" s="1033"/>
      <c r="O702" s="1033"/>
      <c r="P702" s="1033"/>
      <c r="Q702" s="1033"/>
      <c r="R702" s="1033"/>
      <c r="S702" s="1033"/>
      <c r="T702" s="1033"/>
      <c r="U702" s="1033"/>
      <c r="V702" s="1033"/>
      <c r="W702" s="1033"/>
      <c r="X702" s="1033"/>
      <c r="Y702" s="1033"/>
      <c r="Z702" s="1033"/>
    </row>
    <row r="703" spans="1:26" ht="16.5" customHeight="1">
      <c r="A703" s="141">
        <v>3110599</v>
      </c>
      <c r="B703" s="76" t="s">
        <v>1008</v>
      </c>
      <c r="C703" s="155" t="s">
        <v>1009</v>
      </c>
      <c r="D703" s="154"/>
      <c r="E703" s="154">
        <v>5000000</v>
      </c>
      <c r="F703" s="21">
        <f t="shared" si="56"/>
        <v>5000000</v>
      </c>
      <c r="G703" s="1051"/>
      <c r="H703" s="1033"/>
      <c r="I703" s="1033"/>
      <c r="J703" s="1033"/>
      <c r="K703" s="1033"/>
      <c r="L703" s="1033"/>
      <c r="M703" s="1033"/>
      <c r="N703" s="1033"/>
      <c r="O703" s="1033"/>
      <c r="P703" s="1033"/>
      <c r="Q703" s="1033"/>
      <c r="R703" s="1033"/>
      <c r="S703" s="1033"/>
      <c r="T703" s="1033"/>
      <c r="U703" s="1033"/>
      <c r="V703" s="1033"/>
      <c r="W703" s="1033"/>
      <c r="X703" s="1033"/>
      <c r="Y703" s="1033"/>
      <c r="Z703" s="1033"/>
    </row>
    <row r="704" spans="1:26" ht="16.5" customHeight="1">
      <c r="A704" s="141">
        <v>3110599</v>
      </c>
      <c r="B704" s="76" t="s">
        <v>1010</v>
      </c>
      <c r="C704" s="155" t="s">
        <v>1009</v>
      </c>
      <c r="D704" s="154">
        <v>3700000</v>
      </c>
      <c r="E704" s="154"/>
      <c r="F704" s="21">
        <f t="shared" si="56"/>
        <v>3700000</v>
      </c>
      <c r="G704" s="1077">
        <v>3700000</v>
      </c>
      <c r="H704" s="1033"/>
      <c r="I704" s="1033"/>
      <c r="J704" s="1033"/>
      <c r="K704" s="1033"/>
      <c r="L704" s="1033"/>
      <c r="M704" s="1033"/>
      <c r="N704" s="1033"/>
      <c r="O704" s="1033"/>
      <c r="P704" s="1033"/>
      <c r="Q704" s="1033"/>
      <c r="R704" s="1033"/>
      <c r="S704" s="1033"/>
      <c r="T704" s="1033"/>
      <c r="U704" s="1033"/>
      <c r="V704" s="1033"/>
      <c r="W704" s="1033"/>
      <c r="X704" s="1033"/>
      <c r="Y704" s="1033"/>
      <c r="Z704" s="1033"/>
    </row>
    <row r="705" spans="1:26" ht="16.5" customHeight="1">
      <c r="A705" s="141">
        <v>3110599</v>
      </c>
      <c r="B705" s="76" t="s">
        <v>1011</v>
      </c>
      <c r="C705" s="155" t="s">
        <v>245</v>
      </c>
      <c r="D705" s="154">
        <v>3000000</v>
      </c>
      <c r="E705" s="154"/>
      <c r="F705" s="21">
        <f t="shared" si="56"/>
        <v>3000000</v>
      </c>
      <c r="G705" s="1051">
        <v>3000000</v>
      </c>
      <c r="H705" s="1033"/>
      <c r="I705" s="1033"/>
      <c r="J705" s="1033"/>
      <c r="K705" s="1033"/>
      <c r="L705" s="1033"/>
      <c r="M705" s="1033"/>
      <c r="N705" s="1033"/>
      <c r="O705" s="1033"/>
      <c r="P705" s="1033"/>
      <c r="Q705" s="1033"/>
      <c r="R705" s="1033"/>
      <c r="S705" s="1033"/>
      <c r="T705" s="1033"/>
      <c r="U705" s="1033"/>
      <c r="V705" s="1033"/>
      <c r="W705" s="1033"/>
      <c r="X705" s="1033"/>
      <c r="Y705" s="1033"/>
      <c r="Z705" s="1033"/>
    </row>
    <row r="706" spans="1:26" ht="16.5" customHeight="1">
      <c r="A706" s="141">
        <v>3110599</v>
      </c>
      <c r="B706" s="76" t="s">
        <v>1012</v>
      </c>
      <c r="C706" s="155" t="s">
        <v>245</v>
      </c>
      <c r="D706" s="154">
        <v>1000000</v>
      </c>
      <c r="E706" s="154"/>
      <c r="F706" s="21">
        <f t="shared" si="56"/>
        <v>1000000</v>
      </c>
      <c r="G706" s="1051"/>
      <c r="H706" s="1033"/>
      <c r="I706" s="1033"/>
      <c r="J706" s="1033"/>
      <c r="K706" s="1033"/>
      <c r="L706" s="1033"/>
      <c r="M706" s="1033"/>
      <c r="N706" s="1033"/>
      <c r="O706" s="1033"/>
      <c r="P706" s="1033"/>
      <c r="Q706" s="1033"/>
      <c r="R706" s="1033"/>
      <c r="S706" s="1033"/>
      <c r="T706" s="1033"/>
      <c r="U706" s="1033"/>
      <c r="V706" s="1033"/>
      <c r="W706" s="1033"/>
      <c r="X706" s="1033"/>
      <c r="Y706" s="1033"/>
      <c r="Z706" s="1033"/>
    </row>
    <row r="707" spans="1:26" ht="16.5" customHeight="1">
      <c r="A707" s="141">
        <v>3110599</v>
      </c>
      <c r="B707" s="76" t="s">
        <v>1013</v>
      </c>
      <c r="C707" s="155" t="s">
        <v>246</v>
      </c>
      <c r="D707" s="154">
        <v>1977500</v>
      </c>
      <c r="E707" s="154"/>
      <c r="F707" s="21">
        <f t="shared" si="56"/>
        <v>1977500</v>
      </c>
      <c r="G707" s="1051"/>
      <c r="H707" s="1033"/>
      <c r="I707" s="1033"/>
      <c r="J707" s="1033"/>
      <c r="K707" s="1033"/>
      <c r="L707" s="1033"/>
      <c r="M707" s="1033"/>
      <c r="N707" s="1033"/>
      <c r="O707" s="1033"/>
      <c r="P707" s="1033"/>
      <c r="Q707" s="1033"/>
      <c r="R707" s="1033"/>
      <c r="S707" s="1033"/>
      <c r="T707" s="1033"/>
      <c r="U707" s="1033"/>
      <c r="V707" s="1033"/>
      <c r="W707" s="1033"/>
      <c r="X707" s="1033"/>
      <c r="Y707" s="1033"/>
      <c r="Z707" s="1033"/>
    </row>
    <row r="708" spans="1:26" ht="16.5" customHeight="1">
      <c r="A708" s="141">
        <v>3110599</v>
      </c>
      <c r="B708" s="76" t="s">
        <v>1014</v>
      </c>
      <c r="C708" s="155" t="s">
        <v>246</v>
      </c>
      <c r="D708" s="154">
        <v>3000000</v>
      </c>
      <c r="E708" s="154"/>
      <c r="F708" s="21">
        <f t="shared" si="56"/>
        <v>3000000</v>
      </c>
      <c r="G708" s="1051"/>
      <c r="H708" s="1033"/>
      <c r="I708" s="1033"/>
      <c r="J708" s="1033"/>
      <c r="K708" s="1033"/>
      <c r="L708" s="1033"/>
      <c r="M708" s="1033"/>
      <c r="N708" s="1033"/>
      <c r="O708" s="1033"/>
      <c r="P708" s="1033"/>
      <c r="Q708" s="1033"/>
      <c r="R708" s="1033"/>
      <c r="S708" s="1033"/>
      <c r="T708" s="1033"/>
      <c r="U708" s="1033"/>
      <c r="V708" s="1033"/>
      <c r="W708" s="1033"/>
      <c r="X708" s="1033"/>
      <c r="Y708" s="1033"/>
      <c r="Z708" s="1033"/>
    </row>
    <row r="709" spans="1:26" ht="16.5" customHeight="1">
      <c r="A709" s="141">
        <v>3110599</v>
      </c>
      <c r="B709" s="76" t="s">
        <v>1015</v>
      </c>
      <c r="C709" s="155" t="s">
        <v>247</v>
      </c>
      <c r="D709" s="154">
        <v>4000000</v>
      </c>
      <c r="E709" s="154"/>
      <c r="F709" s="21">
        <f t="shared" si="56"/>
        <v>4000000</v>
      </c>
      <c r="G709" s="1051"/>
      <c r="H709" s="1033"/>
      <c r="I709" s="1033"/>
      <c r="J709" s="1033"/>
      <c r="K709" s="1033"/>
      <c r="L709" s="1033"/>
      <c r="M709" s="1033"/>
      <c r="N709" s="1033"/>
      <c r="O709" s="1033"/>
      <c r="P709" s="1033"/>
      <c r="Q709" s="1033"/>
      <c r="R709" s="1033"/>
      <c r="S709" s="1033"/>
      <c r="T709" s="1033"/>
      <c r="U709" s="1033"/>
      <c r="V709" s="1033"/>
      <c r="W709" s="1033"/>
      <c r="X709" s="1033"/>
      <c r="Y709" s="1033"/>
      <c r="Z709" s="1033"/>
    </row>
    <row r="710" spans="1:26" ht="16.5" customHeight="1">
      <c r="A710" s="141">
        <v>3110599</v>
      </c>
      <c r="B710" s="76" t="s">
        <v>1016</v>
      </c>
      <c r="C710" s="155" t="s">
        <v>248</v>
      </c>
      <c r="D710" s="154">
        <v>2000000</v>
      </c>
      <c r="E710" s="154"/>
      <c r="F710" s="21">
        <f t="shared" si="56"/>
        <v>2000000</v>
      </c>
      <c r="G710" s="1051"/>
      <c r="H710" s="1033"/>
      <c r="I710" s="1033"/>
      <c r="J710" s="1033"/>
      <c r="K710" s="1033"/>
      <c r="L710" s="1033"/>
      <c r="M710" s="1033"/>
      <c r="N710" s="1033"/>
      <c r="O710" s="1033"/>
      <c r="P710" s="1033"/>
      <c r="Q710" s="1033"/>
      <c r="R710" s="1033"/>
      <c r="S710" s="1033"/>
      <c r="T710" s="1033"/>
      <c r="U710" s="1033"/>
      <c r="V710" s="1033"/>
      <c r="W710" s="1033"/>
      <c r="X710" s="1033"/>
      <c r="Y710" s="1033"/>
      <c r="Z710" s="1033"/>
    </row>
    <row r="711" spans="1:26" ht="16.5" customHeight="1">
      <c r="A711" s="141">
        <v>3110599</v>
      </c>
      <c r="B711" s="76" t="s">
        <v>1017</v>
      </c>
      <c r="C711" s="155" t="s">
        <v>471</v>
      </c>
      <c r="D711" s="154"/>
      <c r="E711" s="154">
        <v>3000000</v>
      </c>
      <c r="F711" s="21">
        <f t="shared" si="56"/>
        <v>3000000</v>
      </c>
      <c r="G711" s="1051"/>
      <c r="H711" s="1033"/>
      <c r="I711" s="1033"/>
      <c r="J711" s="1033"/>
      <c r="K711" s="1033"/>
      <c r="L711" s="1033"/>
      <c r="M711" s="1033"/>
      <c r="N711" s="1033"/>
      <c r="O711" s="1033"/>
      <c r="P711" s="1033"/>
      <c r="Q711" s="1033"/>
      <c r="R711" s="1033"/>
      <c r="S711" s="1033"/>
      <c r="T711" s="1033"/>
      <c r="U711" s="1033"/>
      <c r="V711" s="1033"/>
      <c r="W711" s="1033"/>
      <c r="X711" s="1033"/>
      <c r="Y711" s="1033"/>
      <c r="Z711" s="1033"/>
    </row>
    <row r="712" spans="1:26" ht="16.5" customHeight="1">
      <c r="A712" s="141">
        <v>3110599</v>
      </c>
      <c r="B712" s="76" t="s">
        <v>1018</v>
      </c>
      <c r="C712" s="155" t="s">
        <v>471</v>
      </c>
      <c r="D712" s="154">
        <v>1873950</v>
      </c>
      <c r="E712" s="154"/>
      <c r="F712" s="21">
        <f t="shared" si="56"/>
        <v>1873950</v>
      </c>
      <c r="G712" s="1051"/>
      <c r="H712" s="1033"/>
      <c r="I712" s="1033"/>
      <c r="J712" s="1033"/>
      <c r="K712" s="1033"/>
      <c r="L712" s="1033"/>
      <c r="M712" s="1033"/>
      <c r="N712" s="1033"/>
      <c r="O712" s="1033"/>
      <c r="P712" s="1033"/>
      <c r="Q712" s="1033"/>
      <c r="R712" s="1033"/>
      <c r="S712" s="1033"/>
      <c r="T712" s="1033"/>
      <c r="U712" s="1033"/>
      <c r="V712" s="1033"/>
      <c r="W712" s="1033"/>
      <c r="X712" s="1033"/>
      <c r="Y712" s="1033"/>
      <c r="Z712" s="1033"/>
    </row>
    <row r="713" spans="1:26" ht="16.5" customHeight="1">
      <c r="A713" s="141">
        <v>3110599</v>
      </c>
      <c r="B713" s="76" t="s">
        <v>1019</v>
      </c>
      <c r="C713" s="155" t="s">
        <v>471</v>
      </c>
      <c r="D713" s="154">
        <v>1412484</v>
      </c>
      <c r="E713" s="154"/>
      <c r="F713" s="21">
        <f t="shared" si="56"/>
        <v>1412484</v>
      </c>
      <c r="G713" s="1051"/>
      <c r="H713" s="1033"/>
      <c r="I713" s="1033"/>
      <c r="J713" s="1033"/>
      <c r="K713" s="1033"/>
      <c r="L713" s="1033"/>
      <c r="M713" s="1033"/>
      <c r="N713" s="1033"/>
      <c r="O713" s="1033"/>
      <c r="P713" s="1033"/>
      <c r="Q713" s="1033"/>
      <c r="R713" s="1033"/>
      <c r="S713" s="1033"/>
      <c r="T713" s="1033"/>
      <c r="U713" s="1033"/>
      <c r="V713" s="1033"/>
      <c r="W713" s="1033"/>
      <c r="X713" s="1033"/>
      <c r="Y713" s="1033"/>
      <c r="Z713" s="1033"/>
    </row>
    <row r="714" spans="1:26" ht="16.5" customHeight="1">
      <c r="A714" s="141">
        <v>3110599</v>
      </c>
      <c r="B714" s="299" t="s">
        <v>1020</v>
      </c>
      <c r="C714" s="300" t="s">
        <v>471</v>
      </c>
      <c r="D714" s="301"/>
      <c r="E714" s="301"/>
      <c r="F714" s="301">
        <v>0</v>
      </c>
      <c r="G714" s="1051">
        <v>3000000</v>
      </c>
      <c r="H714" s="1033"/>
      <c r="I714" s="1033"/>
      <c r="J714" s="1033"/>
      <c r="K714" s="1033"/>
      <c r="L714" s="1033"/>
      <c r="M714" s="1033"/>
      <c r="N714" s="1033"/>
      <c r="O714" s="1033"/>
      <c r="P714" s="1033"/>
      <c r="Q714" s="1033"/>
      <c r="R714" s="1033"/>
      <c r="S714" s="1033"/>
      <c r="T714" s="1033"/>
      <c r="U714" s="1033"/>
      <c r="V714" s="1033"/>
      <c r="W714" s="1033"/>
      <c r="X714" s="1033"/>
      <c r="Y714" s="1033"/>
      <c r="Z714" s="1033"/>
    </row>
    <row r="715" spans="1:26" ht="16.5" customHeight="1">
      <c r="A715" s="141">
        <v>3110599</v>
      </c>
      <c r="B715" s="76" t="s">
        <v>1021</v>
      </c>
      <c r="C715" s="155" t="s">
        <v>249</v>
      </c>
      <c r="D715" s="154">
        <v>1000000</v>
      </c>
      <c r="E715" s="154"/>
      <c r="F715" s="21">
        <f t="shared" ref="F715:F717" si="57">SUM(D715:E715)</f>
        <v>1000000</v>
      </c>
      <c r="G715" s="1051"/>
      <c r="H715" s="1033"/>
      <c r="I715" s="1033"/>
      <c r="J715" s="1033"/>
      <c r="K715" s="1033"/>
      <c r="L715" s="1033"/>
      <c r="M715" s="1033"/>
      <c r="N715" s="1033"/>
      <c r="O715" s="1033"/>
      <c r="P715" s="1033"/>
      <c r="Q715" s="1033"/>
      <c r="R715" s="1033"/>
      <c r="S715" s="1033"/>
      <c r="T715" s="1033"/>
      <c r="U715" s="1033"/>
      <c r="V715" s="1033"/>
      <c r="W715" s="1033"/>
      <c r="X715" s="1033"/>
      <c r="Y715" s="1033"/>
      <c r="Z715" s="1033"/>
    </row>
    <row r="716" spans="1:26" ht="16.5" customHeight="1">
      <c r="A716" s="141">
        <v>3110599</v>
      </c>
      <c r="B716" s="76" t="s">
        <v>1022</v>
      </c>
      <c r="C716" s="155" t="s">
        <v>249</v>
      </c>
      <c r="D716" s="154">
        <v>2000000</v>
      </c>
      <c r="E716" s="154"/>
      <c r="F716" s="21">
        <f t="shared" si="57"/>
        <v>2000000</v>
      </c>
      <c r="G716" s="1051"/>
      <c r="H716" s="1033"/>
      <c r="I716" s="1033"/>
      <c r="J716" s="1033"/>
      <c r="K716" s="1033"/>
      <c r="L716" s="1033"/>
      <c r="M716" s="1033"/>
      <c r="N716" s="1033"/>
      <c r="O716" s="1033"/>
      <c r="P716" s="1033"/>
      <c r="Q716" s="1033"/>
      <c r="R716" s="1033"/>
      <c r="S716" s="1033"/>
      <c r="T716" s="1033"/>
      <c r="U716" s="1033"/>
      <c r="V716" s="1033"/>
      <c r="W716" s="1033"/>
      <c r="X716" s="1033"/>
      <c r="Y716" s="1033"/>
      <c r="Z716" s="1033"/>
    </row>
    <row r="717" spans="1:26" ht="16.5" customHeight="1">
      <c r="A717" s="141">
        <v>3110599</v>
      </c>
      <c r="B717" s="76" t="s">
        <v>1023</v>
      </c>
      <c r="C717" s="155" t="s">
        <v>249</v>
      </c>
      <c r="D717" s="154">
        <v>1000000</v>
      </c>
      <c r="E717" s="154"/>
      <c r="F717" s="21">
        <f t="shared" si="57"/>
        <v>1000000</v>
      </c>
      <c r="G717" s="1051"/>
      <c r="H717" s="1033"/>
      <c r="I717" s="1033"/>
      <c r="J717" s="1033"/>
      <c r="K717" s="1033"/>
      <c r="L717" s="1033"/>
      <c r="M717" s="1033"/>
      <c r="N717" s="1033"/>
      <c r="O717" s="1033"/>
      <c r="P717" s="1033"/>
      <c r="Q717" s="1033"/>
      <c r="R717" s="1033"/>
      <c r="S717" s="1033"/>
      <c r="T717" s="1033"/>
      <c r="U717" s="1033"/>
      <c r="V717" s="1033"/>
      <c r="W717" s="1033"/>
      <c r="X717" s="1033"/>
      <c r="Y717" s="1033"/>
      <c r="Z717" s="1033"/>
    </row>
    <row r="718" spans="1:26" ht="15.75" customHeight="1">
      <c r="A718" s="152"/>
      <c r="B718" s="302" t="s">
        <v>606</v>
      </c>
      <c r="C718" s="303"/>
      <c r="D718" s="301"/>
      <c r="E718" s="301"/>
      <c r="F718" s="301"/>
      <c r="G718" s="1051"/>
      <c r="H718" s="1038"/>
      <c r="I718" s="1038"/>
      <c r="J718" s="1038"/>
      <c r="K718" s="1038"/>
      <c r="L718" s="1038"/>
      <c r="M718" s="1038"/>
      <c r="N718" s="1038"/>
      <c r="O718" s="1038"/>
      <c r="P718" s="1038"/>
      <c r="Q718" s="1038"/>
      <c r="R718" s="1038"/>
      <c r="S718" s="1038"/>
      <c r="T718" s="1038"/>
      <c r="U718" s="1038"/>
      <c r="V718" s="1038"/>
      <c r="W718" s="1038"/>
      <c r="X718" s="1038"/>
      <c r="Y718" s="1038"/>
      <c r="Z718" s="1038"/>
    </row>
    <row r="719" spans="1:26" ht="15.75" customHeight="1">
      <c r="A719" s="141">
        <v>3110599</v>
      </c>
      <c r="B719" s="304" t="s">
        <v>1024</v>
      </c>
      <c r="C719" s="304" t="s">
        <v>214</v>
      </c>
      <c r="D719" s="301"/>
      <c r="E719" s="301"/>
      <c r="F719" s="301"/>
      <c r="G719" s="1051">
        <v>5000000</v>
      </c>
      <c r="H719" s="1033"/>
      <c r="I719" s="1033"/>
      <c r="J719" s="1033"/>
      <c r="K719" s="1033"/>
      <c r="L719" s="1033"/>
      <c r="M719" s="1033"/>
      <c r="N719" s="1033"/>
      <c r="O719" s="1033"/>
      <c r="P719" s="1033"/>
      <c r="Q719" s="1033"/>
      <c r="R719" s="1033"/>
      <c r="S719" s="1033"/>
      <c r="T719" s="1033"/>
      <c r="U719" s="1033"/>
      <c r="V719" s="1033"/>
      <c r="W719" s="1033"/>
      <c r="X719" s="1033"/>
      <c r="Y719" s="1033"/>
      <c r="Z719" s="1033"/>
    </row>
    <row r="720" spans="1:26" ht="15.75" customHeight="1">
      <c r="A720" s="141">
        <v>3110599</v>
      </c>
      <c r="B720" s="305" t="s">
        <v>1025</v>
      </c>
      <c r="C720" s="305" t="s">
        <v>215</v>
      </c>
      <c r="D720" s="301"/>
      <c r="E720" s="301"/>
      <c r="F720" s="301"/>
      <c r="G720" s="1051">
        <v>2500000</v>
      </c>
      <c r="H720" s="1033"/>
      <c r="I720" s="1033"/>
      <c r="J720" s="1033"/>
      <c r="K720" s="1033"/>
      <c r="L720" s="1033"/>
      <c r="M720" s="1033"/>
      <c r="N720" s="1033"/>
      <c r="O720" s="1033"/>
      <c r="P720" s="1033"/>
      <c r="Q720" s="1033"/>
      <c r="R720" s="1033"/>
      <c r="S720" s="1033"/>
      <c r="T720" s="1033"/>
      <c r="U720" s="1033"/>
      <c r="V720" s="1033"/>
      <c r="W720" s="1033"/>
      <c r="X720" s="1033"/>
      <c r="Y720" s="1033"/>
      <c r="Z720" s="1033"/>
    </row>
    <row r="721" spans="1:26" ht="15.75" customHeight="1">
      <c r="A721" s="141">
        <v>3110599</v>
      </c>
      <c r="B721" s="305" t="s">
        <v>1026</v>
      </c>
      <c r="C721" s="305" t="s">
        <v>218</v>
      </c>
      <c r="D721" s="301"/>
      <c r="E721" s="301"/>
      <c r="F721" s="301"/>
      <c r="G721" s="1051">
        <v>800000</v>
      </c>
      <c r="H721" s="1033"/>
      <c r="I721" s="1033"/>
      <c r="J721" s="1033"/>
      <c r="K721" s="1033"/>
      <c r="L721" s="1033"/>
      <c r="M721" s="1033"/>
      <c r="N721" s="1033"/>
      <c r="O721" s="1033"/>
      <c r="P721" s="1033"/>
      <c r="Q721" s="1033"/>
      <c r="R721" s="1033"/>
      <c r="S721" s="1033"/>
      <c r="T721" s="1033"/>
      <c r="U721" s="1033"/>
      <c r="V721" s="1033"/>
      <c r="W721" s="1033"/>
      <c r="X721" s="1033"/>
      <c r="Y721" s="1033"/>
      <c r="Z721" s="1033"/>
    </row>
    <row r="722" spans="1:26" ht="15.75" customHeight="1">
      <c r="A722" s="141">
        <v>3110599</v>
      </c>
      <c r="B722" s="305" t="s">
        <v>1027</v>
      </c>
      <c r="C722" s="305" t="s">
        <v>219</v>
      </c>
      <c r="D722" s="301"/>
      <c r="E722" s="301"/>
      <c r="F722" s="301"/>
      <c r="G722" s="1051">
        <v>2000000</v>
      </c>
      <c r="H722" s="1033"/>
      <c r="I722" s="1033"/>
      <c r="J722" s="1033"/>
      <c r="K722" s="1033"/>
      <c r="L722" s="1033"/>
      <c r="M722" s="1033"/>
      <c r="N722" s="1033"/>
      <c r="O722" s="1033"/>
      <c r="P722" s="1033"/>
      <c r="Q722" s="1033"/>
      <c r="R722" s="1033"/>
      <c r="S722" s="1033"/>
      <c r="T722" s="1033"/>
      <c r="U722" s="1033"/>
      <c r="V722" s="1033"/>
      <c r="W722" s="1033"/>
      <c r="X722" s="1033"/>
      <c r="Y722" s="1033"/>
      <c r="Z722" s="1033"/>
    </row>
    <row r="723" spans="1:26" ht="15.75" customHeight="1">
      <c r="A723" s="141">
        <v>3110599</v>
      </c>
      <c r="B723" s="305" t="s">
        <v>1028</v>
      </c>
      <c r="C723" s="305" t="s">
        <v>219</v>
      </c>
      <c r="D723" s="301"/>
      <c r="E723" s="301"/>
      <c r="F723" s="301"/>
      <c r="G723" s="1051">
        <v>500000</v>
      </c>
      <c r="H723" s="1033"/>
      <c r="I723" s="1033"/>
      <c r="J723" s="1033"/>
      <c r="K723" s="1033"/>
      <c r="L723" s="1033"/>
      <c r="M723" s="1033"/>
      <c r="N723" s="1033"/>
      <c r="O723" s="1033"/>
      <c r="P723" s="1033"/>
      <c r="Q723" s="1033"/>
      <c r="R723" s="1033"/>
      <c r="S723" s="1033"/>
      <c r="T723" s="1033"/>
      <c r="U723" s="1033"/>
      <c r="V723" s="1033"/>
      <c r="W723" s="1033"/>
      <c r="X723" s="1033"/>
      <c r="Y723" s="1033"/>
      <c r="Z723" s="1033"/>
    </row>
    <row r="724" spans="1:26" ht="15.75" customHeight="1">
      <c r="A724" s="141">
        <v>3110599</v>
      </c>
      <c r="B724" s="305" t="s">
        <v>1029</v>
      </c>
      <c r="C724" s="305" t="s">
        <v>220</v>
      </c>
      <c r="D724" s="301"/>
      <c r="E724" s="301"/>
      <c r="F724" s="301"/>
      <c r="G724" s="1051">
        <v>2000000</v>
      </c>
      <c r="H724" s="1033"/>
      <c r="I724" s="1033"/>
      <c r="J724" s="1033"/>
      <c r="K724" s="1033"/>
      <c r="L724" s="1033"/>
      <c r="M724" s="1033"/>
      <c r="N724" s="1033"/>
      <c r="O724" s="1033"/>
      <c r="P724" s="1033"/>
      <c r="Q724" s="1033"/>
      <c r="R724" s="1033"/>
      <c r="S724" s="1033"/>
      <c r="T724" s="1033"/>
      <c r="U724" s="1033"/>
      <c r="V724" s="1033"/>
      <c r="W724" s="1033"/>
      <c r="X724" s="1033"/>
      <c r="Y724" s="1033"/>
      <c r="Z724" s="1033"/>
    </row>
    <row r="725" spans="1:26" ht="15.75" customHeight="1">
      <c r="A725" s="141">
        <v>3110599</v>
      </c>
      <c r="B725" s="305" t="s">
        <v>1030</v>
      </c>
      <c r="C725" s="305" t="s">
        <v>221</v>
      </c>
      <c r="D725" s="301"/>
      <c r="E725" s="301"/>
      <c r="F725" s="301"/>
      <c r="G725" s="1051">
        <v>2000000</v>
      </c>
      <c r="H725" s="1033"/>
      <c r="I725" s="1033"/>
      <c r="J725" s="1033"/>
      <c r="K725" s="1033"/>
      <c r="L725" s="1033"/>
      <c r="M725" s="1033"/>
      <c r="N725" s="1033"/>
      <c r="O725" s="1033"/>
      <c r="P725" s="1033"/>
      <c r="Q725" s="1033"/>
      <c r="R725" s="1033"/>
      <c r="S725" s="1033"/>
      <c r="T725" s="1033"/>
      <c r="U725" s="1033"/>
      <c r="V725" s="1033"/>
      <c r="W725" s="1033"/>
      <c r="X725" s="1033"/>
      <c r="Y725" s="1033"/>
      <c r="Z725" s="1033"/>
    </row>
    <row r="726" spans="1:26" ht="15.75" customHeight="1">
      <c r="A726" s="141">
        <v>3110599</v>
      </c>
      <c r="B726" s="305" t="s">
        <v>1031</v>
      </c>
      <c r="C726" s="299" t="s">
        <v>773</v>
      </c>
      <c r="D726" s="301"/>
      <c r="E726" s="301"/>
      <c r="F726" s="301"/>
      <c r="G726" s="1051">
        <v>2000000</v>
      </c>
      <c r="H726" s="1033"/>
      <c r="I726" s="1033"/>
      <c r="J726" s="1033"/>
      <c r="K726" s="1033"/>
      <c r="L726" s="1033"/>
      <c r="M726" s="1033"/>
      <c r="N726" s="1033"/>
      <c r="O726" s="1033"/>
      <c r="P726" s="1033"/>
      <c r="Q726" s="1033"/>
      <c r="R726" s="1033"/>
      <c r="S726" s="1033"/>
      <c r="T726" s="1033"/>
      <c r="U726" s="1033"/>
      <c r="V726" s="1033"/>
      <c r="W726" s="1033"/>
      <c r="X726" s="1033"/>
      <c r="Y726" s="1033"/>
      <c r="Z726" s="1033"/>
    </row>
    <row r="727" spans="1:26" ht="15.75" customHeight="1">
      <c r="A727" s="141">
        <v>3110599</v>
      </c>
      <c r="B727" s="305" t="s">
        <v>1032</v>
      </c>
      <c r="C727" s="299" t="s">
        <v>773</v>
      </c>
      <c r="D727" s="301"/>
      <c r="E727" s="301"/>
      <c r="F727" s="301"/>
      <c r="G727" s="1051">
        <v>3000000</v>
      </c>
      <c r="H727" s="1033"/>
      <c r="I727" s="1033"/>
      <c r="J727" s="1033"/>
      <c r="K727" s="1033"/>
      <c r="L727" s="1033"/>
      <c r="M727" s="1033"/>
      <c r="N727" s="1033"/>
      <c r="O727" s="1033"/>
      <c r="P727" s="1033"/>
      <c r="Q727" s="1033"/>
      <c r="R727" s="1033"/>
      <c r="S727" s="1033"/>
      <c r="T727" s="1033"/>
      <c r="U727" s="1033"/>
      <c r="V727" s="1033"/>
      <c r="W727" s="1033"/>
      <c r="X727" s="1033"/>
      <c r="Y727" s="1033"/>
      <c r="Z727" s="1033"/>
    </row>
    <row r="728" spans="1:26" ht="15.75" customHeight="1">
      <c r="A728" s="141">
        <v>3110599</v>
      </c>
      <c r="B728" s="305" t="s">
        <v>1033</v>
      </c>
      <c r="C728" s="299" t="s">
        <v>773</v>
      </c>
      <c r="D728" s="301"/>
      <c r="E728" s="301"/>
      <c r="F728" s="301"/>
      <c r="G728" s="1051">
        <v>1500000</v>
      </c>
      <c r="H728" s="1033"/>
      <c r="I728" s="1033"/>
      <c r="J728" s="1033"/>
      <c r="K728" s="1033"/>
      <c r="L728" s="1033"/>
      <c r="M728" s="1033"/>
      <c r="N728" s="1033"/>
      <c r="O728" s="1033"/>
      <c r="P728" s="1033"/>
      <c r="Q728" s="1033"/>
      <c r="R728" s="1033"/>
      <c r="S728" s="1033"/>
      <c r="T728" s="1033"/>
      <c r="U728" s="1033"/>
      <c r="V728" s="1033"/>
      <c r="W728" s="1033"/>
      <c r="X728" s="1033"/>
      <c r="Y728" s="1033"/>
      <c r="Z728" s="1033"/>
    </row>
    <row r="729" spans="1:26" ht="15.75" customHeight="1">
      <c r="A729" s="141">
        <v>3110599</v>
      </c>
      <c r="B729" s="305" t="s">
        <v>1034</v>
      </c>
      <c r="C729" s="305" t="s">
        <v>624</v>
      </c>
      <c r="D729" s="301"/>
      <c r="E729" s="301"/>
      <c r="F729" s="301"/>
      <c r="G729" s="1051">
        <v>2500000</v>
      </c>
      <c r="H729" s="1033"/>
      <c r="I729" s="1033"/>
      <c r="J729" s="1033"/>
      <c r="K729" s="1033"/>
      <c r="L729" s="1033"/>
      <c r="M729" s="1033"/>
      <c r="N729" s="1033"/>
      <c r="O729" s="1033"/>
      <c r="P729" s="1033"/>
      <c r="Q729" s="1033"/>
      <c r="R729" s="1033"/>
      <c r="S729" s="1033"/>
      <c r="T729" s="1033"/>
      <c r="U729" s="1033"/>
      <c r="V729" s="1033"/>
      <c r="W729" s="1033"/>
      <c r="X729" s="1033"/>
      <c r="Y729" s="1033"/>
      <c r="Z729" s="1033"/>
    </row>
    <row r="730" spans="1:26" ht="15.75" customHeight="1">
      <c r="A730" s="141">
        <v>3110599</v>
      </c>
      <c r="B730" s="305" t="s">
        <v>1035</v>
      </c>
      <c r="C730" s="305" t="s">
        <v>624</v>
      </c>
      <c r="D730" s="301"/>
      <c r="E730" s="301"/>
      <c r="F730" s="301"/>
      <c r="G730" s="1051">
        <v>2500000</v>
      </c>
      <c r="H730" s="1033"/>
      <c r="I730" s="1033"/>
      <c r="J730" s="1033"/>
      <c r="K730" s="1033"/>
      <c r="L730" s="1033"/>
      <c r="M730" s="1033"/>
      <c r="N730" s="1033"/>
      <c r="O730" s="1033"/>
      <c r="P730" s="1033"/>
      <c r="Q730" s="1033"/>
      <c r="R730" s="1033"/>
      <c r="S730" s="1033"/>
      <c r="T730" s="1033"/>
      <c r="U730" s="1033"/>
      <c r="V730" s="1033"/>
      <c r="W730" s="1033"/>
      <c r="X730" s="1033"/>
      <c r="Y730" s="1033"/>
      <c r="Z730" s="1033"/>
    </row>
    <row r="731" spans="1:26" ht="15.75" customHeight="1">
      <c r="A731" s="141">
        <v>3110599</v>
      </c>
      <c r="B731" s="305" t="s">
        <v>1036</v>
      </c>
      <c r="C731" s="305" t="s">
        <v>225</v>
      </c>
      <c r="D731" s="301"/>
      <c r="E731" s="301"/>
      <c r="F731" s="301"/>
      <c r="G731" s="1051">
        <v>300000</v>
      </c>
      <c r="H731" s="1033"/>
      <c r="I731" s="1033"/>
      <c r="J731" s="1033"/>
      <c r="K731" s="1033"/>
      <c r="L731" s="1033"/>
      <c r="M731" s="1033"/>
      <c r="N731" s="1033"/>
      <c r="O731" s="1033"/>
      <c r="P731" s="1033"/>
      <c r="Q731" s="1033"/>
      <c r="R731" s="1033"/>
      <c r="S731" s="1033"/>
      <c r="T731" s="1033"/>
      <c r="U731" s="1033"/>
      <c r="V731" s="1033"/>
      <c r="W731" s="1033"/>
      <c r="X731" s="1033"/>
      <c r="Y731" s="1033"/>
      <c r="Z731" s="1033"/>
    </row>
    <row r="732" spans="1:26" ht="15.75" customHeight="1">
      <c r="A732" s="141">
        <v>3110599</v>
      </c>
      <c r="B732" s="305" t="s">
        <v>1037</v>
      </c>
      <c r="C732" s="299" t="s">
        <v>966</v>
      </c>
      <c r="D732" s="301"/>
      <c r="E732" s="301"/>
      <c r="F732" s="301"/>
      <c r="G732" s="1051">
        <v>700000</v>
      </c>
      <c r="H732" s="1033"/>
      <c r="I732" s="1033"/>
      <c r="J732" s="1033"/>
      <c r="K732" s="1033"/>
      <c r="L732" s="1033"/>
      <c r="M732" s="1033"/>
      <c r="N732" s="1033"/>
      <c r="O732" s="1033"/>
      <c r="P732" s="1033"/>
      <c r="Q732" s="1033"/>
      <c r="R732" s="1033"/>
      <c r="S732" s="1033"/>
      <c r="T732" s="1033"/>
      <c r="U732" s="1033"/>
      <c r="V732" s="1033"/>
      <c r="W732" s="1033"/>
      <c r="X732" s="1033"/>
      <c r="Y732" s="1033"/>
      <c r="Z732" s="1033"/>
    </row>
    <row r="733" spans="1:26" ht="15.75" customHeight="1">
      <c r="A733" s="141">
        <v>3110599</v>
      </c>
      <c r="B733" s="305" t="s">
        <v>1038</v>
      </c>
      <c r="C733" s="299" t="s">
        <v>417</v>
      </c>
      <c r="D733" s="301"/>
      <c r="E733" s="301"/>
      <c r="F733" s="301"/>
      <c r="G733" s="1051">
        <v>1000000</v>
      </c>
      <c r="H733" s="1033"/>
      <c r="I733" s="1033"/>
      <c r="J733" s="1033"/>
      <c r="K733" s="1033"/>
      <c r="L733" s="1033"/>
      <c r="M733" s="1033"/>
      <c r="N733" s="1033"/>
      <c r="O733" s="1033"/>
      <c r="P733" s="1033"/>
      <c r="Q733" s="1033"/>
      <c r="R733" s="1033"/>
      <c r="S733" s="1033"/>
      <c r="T733" s="1033"/>
      <c r="U733" s="1033"/>
      <c r="V733" s="1033"/>
      <c r="W733" s="1033"/>
      <c r="X733" s="1033"/>
      <c r="Y733" s="1033"/>
      <c r="Z733" s="1033"/>
    </row>
    <row r="734" spans="1:26" ht="15.75" customHeight="1">
      <c r="A734" s="141">
        <v>3110599</v>
      </c>
      <c r="B734" s="305" t="s">
        <v>1039</v>
      </c>
      <c r="C734" s="299" t="s">
        <v>656</v>
      </c>
      <c r="D734" s="301"/>
      <c r="E734" s="301"/>
      <c r="F734" s="301"/>
      <c r="G734" s="1051">
        <v>1000000</v>
      </c>
      <c r="H734" s="1033"/>
      <c r="I734" s="1033"/>
      <c r="J734" s="1033"/>
      <c r="K734" s="1033"/>
      <c r="L734" s="1033"/>
      <c r="M734" s="1033"/>
      <c r="N734" s="1033"/>
      <c r="O734" s="1033"/>
      <c r="P734" s="1033"/>
      <c r="Q734" s="1033"/>
      <c r="R734" s="1033"/>
      <c r="S734" s="1033"/>
      <c r="T734" s="1033"/>
      <c r="U734" s="1033"/>
      <c r="V734" s="1033"/>
      <c r="W734" s="1033"/>
      <c r="X734" s="1033"/>
      <c r="Y734" s="1033"/>
      <c r="Z734" s="1033"/>
    </row>
    <row r="735" spans="1:26" ht="15.75" customHeight="1">
      <c r="A735" s="141">
        <v>3110599</v>
      </c>
      <c r="B735" s="305" t="s">
        <v>1040</v>
      </c>
      <c r="C735" s="299" t="s">
        <v>656</v>
      </c>
      <c r="D735" s="301"/>
      <c r="E735" s="301"/>
      <c r="F735" s="301"/>
      <c r="G735" s="1051">
        <v>1000000</v>
      </c>
      <c r="H735" s="1033"/>
      <c r="I735" s="1033"/>
      <c r="J735" s="1033"/>
      <c r="K735" s="1033"/>
      <c r="L735" s="1033"/>
      <c r="M735" s="1033"/>
      <c r="N735" s="1033"/>
      <c r="O735" s="1033"/>
      <c r="P735" s="1033"/>
      <c r="Q735" s="1033"/>
      <c r="R735" s="1033"/>
      <c r="S735" s="1033"/>
      <c r="T735" s="1033"/>
      <c r="U735" s="1033"/>
      <c r="V735" s="1033"/>
      <c r="W735" s="1033"/>
      <c r="X735" s="1033"/>
      <c r="Y735" s="1033"/>
      <c r="Z735" s="1033"/>
    </row>
    <row r="736" spans="1:26" ht="15.75" customHeight="1">
      <c r="A736" s="141">
        <v>3110599</v>
      </c>
      <c r="B736" s="305" t="s">
        <v>1041</v>
      </c>
      <c r="C736" s="299" t="s">
        <v>656</v>
      </c>
      <c r="D736" s="301"/>
      <c r="E736" s="301"/>
      <c r="F736" s="301"/>
      <c r="G736" s="1051">
        <v>1000000</v>
      </c>
      <c r="H736" s="1033"/>
      <c r="I736" s="1033"/>
      <c r="J736" s="1033"/>
      <c r="K736" s="1033"/>
      <c r="L736" s="1033"/>
      <c r="M736" s="1033"/>
      <c r="N736" s="1033"/>
      <c r="O736" s="1033"/>
      <c r="P736" s="1033"/>
      <c r="Q736" s="1033"/>
      <c r="R736" s="1033"/>
      <c r="S736" s="1033"/>
      <c r="T736" s="1033"/>
      <c r="U736" s="1033"/>
      <c r="V736" s="1033"/>
      <c r="W736" s="1033"/>
      <c r="X736" s="1033"/>
      <c r="Y736" s="1033"/>
      <c r="Z736" s="1033"/>
    </row>
    <row r="737" spans="1:26" ht="15.75" customHeight="1">
      <c r="A737" s="141">
        <v>3110599</v>
      </c>
      <c r="B737" s="305" t="s">
        <v>1042</v>
      </c>
      <c r="C737" s="299" t="s">
        <v>656</v>
      </c>
      <c r="D737" s="301"/>
      <c r="E737" s="301"/>
      <c r="F737" s="301"/>
      <c r="G737" s="1051">
        <v>800000</v>
      </c>
      <c r="H737" s="1033"/>
      <c r="I737" s="1033"/>
      <c r="J737" s="1033"/>
      <c r="K737" s="1033"/>
      <c r="L737" s="1033"/>
      <c r="M737" s="1033"/>
      <c r="N737" s="1033"/>
      <c r="O737" s="1033"/>
      <c r="P737" s="1033"/>
      <c r="Q737" s="1033"/>
      <c r="R737" s="1033"/>
      <c r="S737" s="1033"/>
      <c r="T737" s="1033"/>
      <c r="U737" s="1033"/>
      <c r="V737" s="1033"/>
      <c r="W737" s="1033"/>
      <c r="X737" s="1033"/>
      <c r="Y737" s="1033"/>
      <c r="Z737" s="1033"/>
    </row>
    <row r="738" spans="1:26" ht="15.75" customHeight="1">
      <c r="A738" s="141">
        <v>3110599</v>
      </c>
      <c r="B738" s="305" t="s">
        <v>1043</v>
      </c>
      <c r="C738" s="305" t="s">
        <v>229</v>
      </c>
      <c r="D738" s="301"/>
      <c r="E738" s="301"/>
      <c r="F738" s="301"/>
      <c r="G738" s="1051">
        <v>3000000</v>
      </c>
      <c r="H738" s="1033"/>
      <c r="I738" s="1033"/>
      <c r="J738" s="1033"/>
      <c r="K738" s="1033"/>
      <c r="L738" s="1033"/>
      <c r="M738" s="1033"/>
      <c r="N738" s="1033"/>
      <c r="O738" s="1033"/>
      <c r="P738" s="1033"/>
      <c r="Q738" s="1033"/>
      <c r="R738" s="1033"/>
      <c r="S738" s="1033"/>
      <c r="T738" s="1033"/>
      <c r="U738" s="1033"/>
      <c r="V738" s="1033"/>
      <c r="W738" s="1033"/>
      <c r="X738" s="1033"/>
      <c r="Y738" s="1033"/>
      <c r="Z738" s="1033"/>
    </row>
    <row r="739" spans="1:26" ht="15.75" customHeight="1">
      <c r="A739" s="141">
        <v>3110599</v>
      </c>
      <c r="B739" s="305" t="s">
        <v>1044</v>
      </c>
      <c r="C739" s="305" t="s">
        <v>229</v>
      </c>
      <c r="D739" s="301"/>
      <c r="E739" s="301"/>
      <c r="F739" s="301"/>
      <c r="G739" s="1051">
        <v>2000000</v>
      </c>
      <c r="H739" s="1033"/>
      <c r="I739" s="1033"/>
      <c r="J739" s="1033"/>
      <c r="K739" s="1033"/>
      <c r="L739" s="1033"/>
      <c r="M739" s="1033"/>
      <c r="N739" s="1033"/>
      <c r="O739" s="1033"/>
      <c r="P739" s="1033"/>
      <c r="Q739" s="1033"/>
      <c r="R739" s="1033"/>
      <c r="S739" s="1033"/>
      <c r="T739" s="1033"/>
      <c r="U739" s="1033"/>
      <c r="V739" s="1033"/>
      <c r="W739" s="1033"/>
      <c r="X739" s="1033"/>
      <c r="Y739" s="1033"/>
      <c r="Z739" s="1033"/>
    </row>
    <row r="740" spans="1:26" ht="15.75" customHeight="1">
      <c r="A740" s="141">
        <v>3110599</v>
      </c>
      <c r="B740" s="305" t="s">
        <v>1045</v>
      </c>
      <c r="C740" s="305" t="s">
        <v>230</v>
      </c>
      <c r="D740" s="301"/>
      <c r="E740" s="301"/>
      <c r="F740" s="301"/>
      <c r="G740" s="1051">
        <v>4000000</v>
      </c>
      <c r="H740" s="1033"/>
      <c r="I740" s="1033"/>
      <c r="J740" s="1033"/>
      <c r="K740" s="1033"/>
      <c r="L740" s="1033"/>
      <c r="M740" s="1033"/>
      <c r="N740" s="1033"/>
      <c r="O740" s="1033"/>
      <c r="P740" s="1033"/>
      <c r="Q740" s="1033"/>
      <c r="R740" s="1033"/>
      <c r="S740" s="1033"/>
      <c r="T740" s="1033"/>
      <c r="U740" s="1033"/>
      <c r="V740" s="1033"/>
      <c r="W740" s="1033"/>
      <c r="X740" s="1033"/>
      <c r="Y740" s="1033"/>
      <c r="Z740" s="1033"/>
    </row>
    <row r="741" spans="1:26" ht="15.75" customHeight="1">
      <c r="A741" s="141">
        <v>3110599</v>
      </c>
      <c r="B741" s="305" t="s">
        <v>1046</v>
      </c>
      <c r="C741" s="305" t="s">
        <v>231</v>
      </c>
      <c r="D741" s="301"/>
      <c r="E741" s="301"/>
      <c r="F741" s="301"/>
      <c r="G741" s="1051">
        <v>2000000</v>
      </c>
      <c r="H741" s="1033"/>
      <c r="I741" s="1033"/>
      <c r="J741" s="1033"/>
      <c r="K741" s="1033"/>
      <c r="L741" s="1033"/>
      <c r="M741" s="1033"/>
      <c r="N741" s="1033"/>
      <c r="O741" s="1033"/>
      <c r="P741" s="1033"/>
      <c r="Q741" s="1033"/>
      <c r="R741" s="1033"/>
      <c r="S741" s="1033"/>
      <c r="T741" s="1033"/>
      <c r="U741" s="1033"/>
      <c r="V741" s="1033"/>
      <c r="W741" s="1033"/>
      <c r="X741" s="1033"/>
      <c r="Y741" s="1033"/>
      <c r="Z741" s="1033"/>
    </row>
    <row r="742" spans="1:26" ht="15.75" customHeight="1">
      <c r="A742" s="141">
        <v>3110599</v>
      </c>
      <c r="B742" s="305" t="s">
        <v>1047</v>
      </c>
      <c r="C742" s="305" t="s">
        <v>231</v>
      </c>
      <c r="D742" s="301"/>
      <c r="E742" s="301"/>
      <c r="F742" s="301"/>
      <c r="G742" s="1051">
        <v>2000000</v>
      </c>
      <c r="H742" s="1033"/>
      <c r="I742" s="1033"/>
      <c r="J742" s="1033"/>
      <c r="K742" s="1033"/>
      <c r="L742" s="1033"/>
      <c r="M742" s="1033"/>
      <c r="N742" s="1033"/>
      <c r="O742" s="1033"/>
      <c r="P742" s="1033"/>
      <c r="Q742" s="1033"/>
      <c r="R742" s="1033"/>
      <c r="S742" s="1033"/>
      <c r="T742" s="1033"/>
      <c r="U742" s="1033"/>
      <c r="V742" s="1033"/>
      <c r="W742" s="1033"/>
      <c r="X742" s="1033"/>
      <c r="Y742" s="1033"/>
      <c r="Z742" s="1033"/>
    </row>
    <row r="743" spans="1:26" ht="15.75" customHeight="1">
      <c r="A743" s="141">
        <v>3110599</v>
      </c>
      <c r="B743" s="305" t="s">
        <v>1048</v>
      </c>
      <c r="C743" s="305" t="s">
        <v>231</v>
      </c>
      <c r="D743" s="301"/>
      <c r="E743" s="301"/>
      <c r="F743" s="301"/>
      <c r="G743" s="1051">
        <v>5000000</v>
      </c>
      <c r="H743" s="1033"/>
      <c r="I743" s="1033"/>
      <c r="J743" s="1033"/>
      <c r="K743" s="1033"/>
      <c r="L743" s="1033"/>
      <c r="M743" s="1033"/>
      <c r="N743" s="1033"/>
      <c r="O743" s="1033"/>
      <c r="P743" s="1033"/>
      <c r="Q743" s="1033"/>
      <c r="R743" s="1033"/>
      <c r="S743" s="1033"/>
      <c r="T743" s="1033"/>
      <c r="U743" s="1033"/>
      <c r="V743" s="1033"/>
      <c r="W743" s="1033"/>
      <c r="X743" s="1033"/>
      <c r="Y743" s="1033"/>
      <c r="Z743" s="1033"/>
    </row>
    <row r="744" spans="1:26" ht="15.75" customHeight="1">
      <c r="A744" s="141">
        <v>3110599</v>
      </c>
      <c r="B744" s="305" t="s">
        <v>1049</v>
      </c>
      <c r="C744" s="305" t="s">
        <v>233</v>
      </c>
      <c r="D744" s="301"/>
      <c r="E744" s="301"/>
      <c r="F744" s="301"/>
      <c r="G744" s="1051">
        <v>4000000</v>
      </c>
      <c r="H744" s="1033"/>
      <c r="I744" s="1033"/>
      <c r="J744" s="1033"/>
      <c r="K744" s="1033"/>
      <c r="L744" s="1033"/>
      <c r="M744" s="1033"/>
      <c r="N744" s="1033"/>
      <c r="O744" s="1033"/>
      <c r="P744" s="1033"/>
      <c r="Q744" s="1033"/>
      <c r="R744" s="1033"/>
      <c r="S744" s="1033"/>
      <c r="T744" s="1033"/>
      <c r="U744" s="1033"/>
      <c r="V744" s="1033"/>
      <c r="W744" s="1033"/>
      <c r="X744" s="1033"/>
      <c r="Y744" s="1033"/>
      <c r="Z744" s="1033"/>
    </row>
    <row r="745" spans="1:26" ht="15.75" customHeight="1">
      <c r="A745" s="141">
        <v>3110599</v>
      </c>
      <c r="B745" s="305" t="s">
        <v>1050</v>
      </c>
      <c r="C745" s="305" t="s">
        <v>234</v>
      </c>
      <c r="D745" s="301"/>
      <c r="E745" s="301"/>
      <c r="F745" s="301"/>
      <c r="G745" s="1051">
        <v>5000000</v>
      </c>
      <c r="H745" s="1033"/>
      <c r="I745" s="1033"/>
      <c r="J745" s="1033"/>
      <c r="K745" s="1033"/>
      <c r="L745" s="1033"/>
      <c r="M745" s="1033"/>
      <c r="N745" s="1033"/>
      <c r="O745" s="1033"/>
      <c r="P745" s="1033"/>
      <c r="Q745" s="1033"/>
      <c r="R745" s="1033"/>
      <c r="S745" s="1033"/>
      <c r="T745" s="1033"/>
      <c r="U745" s="1033"/>
      <c r="V745" s="1033"/>
      <c r="W745" s="1033"/>
      <c r="X745" s="1033"/>
      <c r="Y745" s="1033"/>
      <c r="Z745" s="1033"/>
    </row>
    <row r="746" spans="1:26" ht="15.75" customHeight="1">
      <c r="A746" s="141">
        <v>3110599</v>
      </c>
      <c r="B746" s="305" t="s">
        <v>1051</v>
      </c>
      <c r="C746" s="305" t="s">
        <v>235</v>
      </c>
      <c r="D746" s="301"/>
      <c r="E746" s="301"/>
      <c r="F746" s="301"/>
      <c r="G746" s="1051">
        <v>3000000</v>
      </c>
      <c r="H746" s="1033"/>
      <c r="I746" s="1033"/>
      <c r="J746" s="1033"/>
      <c r="K746" s="1033"/>
      <c r="L746" s="1033"/>
      <c r="M746" s="1033"/>
      <c r="N746" s="1033"/>
      <c r="O746" s="1033"/>
      <c r="P746" s="1033"/>
      <c r="Q746" s="1033"/>
      <c r="R746" s="1033"/>
      <c r="S746" s="1033"/>
      <c r="T746" s="1033"/>
      <c r="U746" s="1033"/>
      <c r="V746" s="1033"/>
      <c r="W746" s="1033"/>
      <c r="X746" s="1033"/>
      <c r="Y746" s="1033"/>
      <c r="Z746" s="1033"/>
    </row>
    <row r="747" spans="1:26" ht="15.75" customHeight="1">
      <c r="A747" s="141">
        <v>3110599</v>
      </c>
      <c r="B747" s="305" t="s">
        <v>1052</v>
      </c>
      <c r="C747" s="305" t="s">
        <v>521</v>
      </c>
      <c r="D747" s="301"/>
      <c r="E747" s="301"/>
      <c r="F747" s="301"/>
      <c r="G747" s="1051">
        <v>2000000</v>
      </c>
      <c r="H747" s="1033"/>
      <c r="I747" s="1033"/>
      <c r="J747" s="1033"/>
      <c r="K747" s="1033"/>
      <c r="L747" s="1033"/>
      <c r="M747" s="1033"/>
      <c r="N747" s="1033"/>
      <c r="O747" s="1033"/>
      <c r="P747" s="1033"/>
      <c r="Q747" s="1033"/>
      <c r="R747" s="1033"/>
      <c r="S747" s="1033"/>
      <c r="T747" s="1033"/>
      <c r="U747" s="1033"/>
      <c r="V747" s="1033"/>
      <c r="W747" s="1033"/>
      <c r="X747" s="1033"/>
      <c r="Y747" s="1033"/>
      <c r="Z747" s="1033"/>
    </row>
    <row r="748" spans="1:26" ht="15.75" customHeight="1">
      <c r="A748" s="141">
        <v>3110599</v>
      </c>
      <c r="B748" s="305" t="s">
        <v>1053</v>
      </c>
      <c r="C748" s="305" t="s">
        <v>521</v>
      </c>
      <c r="D748" s="301"/>
      <c r="E748" s="301"/>
      <c r="F748" s="301"/>
      <c r="G748" s="1051">
        <v>2800000</v>
      </c>
      <c r="H748" s="1033"/>
      <c r="I748" s="1033"/>
      <c r="J748" s="1033"/>
      <c r="K748" s="1033"/>
      <c r="L748" s="1033"/>
      <c r="M748" s="1033"/>
      <c r="N748" s="1033"/>
      <c r="O748" s="1033"/>
      <c r="P748" s="1033"/>
      <c r="Q748" s="1033"/>
      <c r="R748" s="1033"/>
      <c r="S748" s="1033"/>
      <c r="T748" s="1033"/>
      <c r="U748" s="1033"/>
      <c r="V748" s="1033"/>
      <c r="W748" s="1033"/>
      <c r="X748" s="1033"/>
      <c r="Y748" s="1033"/>
      <c r="Z748" s="1033"/>
    </row>
    <row r="749" spans="1:26" ht="15.75" customHeight="1">
      <c r="A749" s="141">
        <v>3110599</v>
      </c>
      <c r="B749" s="305" t="s">
        <v>1054</v>
      </c>
      <c r="C749" s="305" t="s">
        <v>236</v>
      </c>
      <c r="D749" s="301"/>
      <c r="E749" s="301"/>
      <c r="F749" s="301"/>
      <c r="G749" s="1051">
        <v>800000</v>
      </c>
      <c r="H749" s="1033"/>
      <c r="I749" s="1033"/>
      <c r="J749" s="1033"/>
      <c r="K749" s="1033"/>
      <c r="L749" s="1033"/>
      <c r="M749" s="1033"/>
      <c r="N749" s="1033"/>
      <c r="O749" s="1033"/>
      <c r="P749" s="1033"/>
      <c r="Q749" s="1033"/>
      <c r="R749" s="1033"/>
      <c r="S749" s="1033"/>
      <c r="T749" s="1033"/>
      <c r="U749" s="1033"/>
      <c r="V749" s="1033"/>
      <c r="W749" s="1033"/>
      <c r="X749" s="1033"/>
      <c r="Y749" s="1033"/>
      <c r="Z749" s="1033"/>
    </row>
    <row r="750" spans="1:26" ht="15.75" customHeight="1">
      <c r="A750" s="141">
        <v>3110599</v>
      </c>
      <c r="B750" s="305" t="s">
        <v>1055</v>
      </c>
      <c r="C750" s="305" t="s">
        <v>669</v>
      </c>
      <c r="D750" s="301"/>
      <c r="E750" s="301"/>
      <c r="F750" s="301"/>
      <c r="G750" s="1051">
        <v>700000</v>
      </c>
      <c r="H750" s="1033"/>
      <c r="I750" s="1033"/>
      <c r="J750" s="1033"/>
      <c r="K750" s="1033"/>
      <c r="L750" s="1033"/>
      <c r="M750" s="1033"/>
      <c r="N750" s="1033"/>
      <c r="O750" s="1033"/>
      <c r="P750" s="1033"/>
      <c r="Q750" s="1033"/>
      <c r="R750" s="1033"/>
      <c r="S750" s="1033"/>
      <c r="T750" s="1033"/>
      <c r="U750" s="1033"/>
      <c r="V750" s="1033"/>
      <c r="W750" s="1033"/>
      <c r="X750" s="1033"/>
      <c r="Y750" s="1033"/>
      <c r="Z750" s="1033"/>
    </row>
    <row r="751" spans="1:26" ht="15.75" customHeight="1">
      <c r="A751" s="141">
        <v>3110599</v>
      </c>
      <c r="B751" s="305" t="s">
        <v>1056</v>
      </c>
      <c r="C751" s="305" t="s">
        <v>257</v>
      </c>
      <c r="D751" s="301"/>
      <c r="E751" s="301"/>
      <c r="F751" s="301"/>
      <c r="G751" s="1051">
        <v>2000000</v>
      </c>
      <c r="H751" s="1033"/>
      <c r="I751" s="1033"/>
      <c r="J751" s="1033"/>
      <c r="K751" s="1033"/>
      <c r="L751" s="1033"/>
      <c r="M751" s="1033"/>
      <c r="N751" s="1033"/>
      <c r="O751" s="1033"/>
      <c r="P751" s="1033"/>
      <c r="Q751" s="1033"/>
      <c r="R751" s="1033"/>
      <c r="S751" s="1033"/>
      <c r="T751" s="1033"/>
      <c r="U751" s="1033"/>
      <c r="V751" s="1033"/>
      <c r="W751" s="1033"/>
      <c r="X751" s="1033"/>
      <c r="Y751" s="1033"/>
      <c r="Z751" s="1033"/>
    </row>
    <row r="752" spans="1:26" ht="15.75" customHeight="1">
      <c r="A752" s="141">
        <v>3110599</v>
      </c>
      <c r="B752" s="305" t="s">
        <v>1057</v>
      </c>
      <c r="C752" s="305" t="s">
        <v>238</v>
      </c>
      <c r="D752" s="301"/>
      <c r="E752" s="301"/>
      <c r="F752" s="301"/>
      <c r="G752" s="1051">
        <v>800000</v>
      </c>
      <c r="H752" s="1033"/>
      <c r="I752" s="1033"/>
      <c r="J752" s="1033"/>
      <c r="K752" s="1033"/>
      <c r="L752" s="1033"/>
      <c r="M752" s="1033"/>
      <c r="N752" s="1033"/>
      <c r="O752" s="1033"/>
      <c r="P752" s="1033"/>
      <c r="Q752" s="1033"/>
      <c r="R752" s="1033"/>
      <c r="S752" s="1033"/>
      <c r="T752" s="1033"/>
      <c r="U752" s="1033"/>
      <c r="V752" s="1033"/>
      <c r="W752" s="1033"/>
      <c r="X752" s="1033"/>
      <c r="Y752" s="1033"/>
      <c r="Z752" s="1033"/>
    </row>
    <row r="753" spans="1:26" ht="15.75" customHeight="1">
      <c r="A753" s="141">
        <v>3110599</v>
      </c>
      <c r="B753" s="305" t="s">
        <v>1058</v>
      </c>
      <c r="C753" s="305" t="s">
        <v>671</v>
      </c>
      <c r="D753" s="301"/>
      <c r="E753" s="301"/>
      <c r="F753" s="301"/>
      <c r="G753" s="1051">
        <v>1200000</v>
      </c>
      <c r="H753" s="1033"/>
      <c r="I753" s="1033"/>
      <c r="J753" s="1033"/>
      <c r="K753" s="1033"/>
      <c r="L753" s="1033"/>
      <c r="M753" s="1033"/>
      <c r="N753" s="1033"/>
      <c r="O753" s="1033"/>
      <c r="P753" s="1033"/>
      <c r="Q753" s="1033"/>
      <c r="R753" s="1033"/>
      <c r="S753" s="1033"/>
      <c r="T753" s="1033"/>
      <c r="U753" s="1033"/>
      <c r="V753" s="1033"/>
      <c r="W753" s="1033"/>
      <c r="X753" s="1033"/>
      <c r="Y753" s="1033"/>
      <c r="Z753" s="1033"/>
    </row>
    <row r="754" spans="1:26" ht="15.75" customHeight="1">
      <c r="A754" s="141">
        <v>3110599</v>
      </c>
      <c r="B754" s="305" t="s">
        <v>1059</v>
      </c>
      <c r="C754" s="305" t="s">
        <v>238</v>
      </c>
      <c r="D754" s="301"/>
      <c r="E754" s="301"/>
      <c r="F754" s="301"/>
      <c r="G754" s="1051">
        <v>1000000</v>
      </c>
      <c r="H754" s="1033"/>
      <c r="I754" s="1033"/>
      <c r="J754" s="1033"/>
      <c r="K754" s="1033"/>
      <c r="L754" s="1033"/>
      <c r="M754" s="1033"/>
      <c r="N754" s="1033"/>
      <c r="O754" s="1033"/>
      <c r="P754" s="1033"/>
      <c r="Q754" s="1033"/>
      <c r="R754" s="1033"/>
      <c r="S754" s="1033"/>
      <c r="T754" s="1033"/>
      <c r="U754" s="1033"/>
      <c r="V754" s="1033"/>
      <c r="W754" s="1033"/>
      <c r="X754" s="1033"/>
      <c r="Y754" s="1033"/>
      <c r="Z754" s="1033"/>
    </row>
    <row r="755" spans="1:26" ht="15.75" customHeight="1">
      <c r="A755" s="141">
        <v>3110599</v>
      </c>
      <c r="B755" s="305" t="s">
        <v>1060</v>
      </c>
      <c r="C755" s="305" t="s">
        <v>749</v>
      </c>
      <c r="D755" s="301"/>
      <c r="E755" s="301"/>
      <c r="F755" s="301"/>
      <c r="G755" s="1051">
        <v>3000000</v>
      </c>
      <c r="H755" s="1033"/>
      <c r="I755" s="1033"/>
      <c r="J755" s="1033"/>
      <c r="K755" s="1033"/>
      <c r="L755" s="1033"/>
      <c r="M755" s="1033"/>
      <c r="N755" s="1033"/>
      <c r="O755" s="1033"/>
      <c r="P755" s="1033"/>
      <c r="Q755" s="1033"/>
      <c r="R755" s="1033"/>
      <c r="S755" s="1033"/>
      <c r="T755" s="1033"/>
      <c r="U755" s="1033"/>
      <c r="V755" s="1033"/>
      <c r="W755" s="1033"/>
      <c r="X755" s="1033"/>
      <c r="Y755" s="1033"/>
      <c r="Z755" s="1033"/>
    </row>
    <row r="756" spans="1:26" ht="15.75" customHeight="1">
      <c r="A756" s="141">
        <v>3110599</v>
      </c>
      <c r="B756" s="305" t="s">
        <v>1061</v>
      </c>
      <c r="C756" s="305" t="s">
        <v>749</v>
      </c>
      <c r="D756" s="301"/>
      <c r="E756" s="301"/>
      <c r="F756" s="301"/>
      <c r="G756" s="1051">
        <v>2000000</v>
      </c>
      <c r="H756" s="1033"/>
      <c r="I756" s="1033"/>
      <c r="J756" s="1033"/>
      <c r="K756" s="1033"/>
      <c r="L756" s="1033"/>
      <c r="M756" s="1033"/>
      <c r="N756" s="1033"/>
      <c r="O756" s="1033"/>
      <c r="P756" s="1033"/>
      <c r="Q756" s="1033"/>
      <c r="R756" s="1033"/>
      <c r="S756" s="1033"/>
      <c r="T756" s="1033"/>
      <c r="U756" s="1033"/>
      <c r="V756" s="1033"/>
      <c r="W756" s="1033"/>
      <c r="X756" s="1033"/>
      <c r="Y756" s="1033"/>
      <c r="Z756" s="1033"/>
    </row>
    <row r="757" spans="1:26" ht="15.75" customHeight="1">
      <c r="A757" s="141">
        <v>3110599</v>
      </c>
      <c r="B757" s="305" t="s">
        <v>1062</v>
      </c>
      <c r="C757" s="305" t="s">
        <v>241</v>
      </c>
      <c r="D757" s="301"/>
      <c r="E757" s="301"/>
      <c r="F757" s="301"/>
      <c r="G757" s="1051">
        <v>5000000</v>
      </c>
      <c r="H757" s="1033"/>
      <c r="I757" s="1033"/>
      <c r="J757" s="1033"/>
      <c r="K757" s="1033"/>
      <c r="L757" s="1033"/>
      <c r="M757" s="1033"/>
      <c r="N757" s="1033"/>
      <c r="O757" s="1033"/>
      <c r="P757" s="1033"/>
      <c r="Q757" s="1033"/>
      <c r="R757" s="1033"/>
      <c r="S757" s="1033"/>
      <c r="T757" s="1033"/>
      <c r="U757" s="1033"/>
      <c r="V757" s="1033"/>
      <c r="W757" s="1033"/>
      <c r="X757" s="1033"/>
      <c r="Y757" s="1033"/>
      <c r="Z757" s="1033"/>
    </row>
    <row r="758" spans="1:26" ht="15.75" customHeight="1">
      <c r="A758" s="141">
        <v>3110599</v>
      </c>
      <c r="B758" s="305" t="s">
        <v>1063</v>
      </c>
      <c r="C758" s="299" t="s">
        <v>242</v>
      </c>
      <c r="D758" s="301"/>
      <c r="E758" s="301"/>
      <c r="F758" s="301"/>
      <c r="G758" s="1051">
        <v>4000000</v>
      </c>
      <c r="H758" s="1033"/>
      <c r="I758" s="1033"/>
      <c r="J758" s="1033"/>
      <c r="K758" s="1033"/>
      <c r="L758" s="1033"/>
      <c r="M758" s="1033"/>
      <c r="N758" s="1033"/>
      <c r="O758" s="1033"/>
      <c r="P758" s="1033"/>
      <c r="Q758" s="1033"/>
      <c r="R758" s="1033"/>
      <c r="S758" s="1033"/>
      <c r="T758" s="1033"/>
      <c r="U758" s="1033"/>
      <c r="V758" s="1033"/>
      <c r="W758" s="1033"/>
      <c r="X758" s="1033"/>
      <c r="Y758" s="1033"/>
      <c r="Z758" s="1033"/>
    </row>
    <row r="759" spans="1:26" ht="15.75" customHeight="1">
      <c r="A759" s="141">
        <v>3110599</v>
      </c>
      <c r="B759" s="305" t="s">
        <v>1064</v>
      </c>
      <c r="C759" s="305" t="s">
        <v>243</v>
      </c>
      <c r="D759" s="301"/>
      <c r="E759" s="301"/>
      <c r="F759" s="301"/>
      <c r="G759" s="1051">
        <v>2800110</v>
      </c>
      <c r="H759" s="1033"/>
      <c r="I759" s="1033"/>
      <c r="J759" s="1033"/>
      <c r="K759" s="1033"/>
      <c r="L759" s="1033"/>
      <c r="M759" s="1033"/>
      <c r="N759" s="1033"/>
      <c r="O759" s="1033"/>
      <c r="P759" s="1033"/>
      <c r="Q759" s="1033"/>
      <c r="R759" s="1033"/>
      <c r="S759" s="1033"/>
      <c r="T759" s="1033"/>
      <c r="U759" s="1033"/>
      <c r="V759" s="1033"/>
      <c r="W759" s="1033"/>
      <c r="X759" s="1033"/>
      <c r="Y759" s="1033"/>
      <c r="Z759" s="1033"/>
    </row>
    <row r="760" spans="1:26" ht="15.75" customHeight="1">
      <c r="A760" s="141">
        <v>3110599</v>
      </c>
      <c r="B760" s="305" t="s">
        <v>1065</v>
      </c>
      <c r="C760" s="305" t="s">
        <v>243</v>
      </c>
      <c r="D760" s="301"/>
      <c r="E760" s="301"/>
      <c r="F760" s="301"/>
      <c r="G760" s="1051">
        <v>1700000</v>
      </c>
      <c r="H760" s="1033"/>
      <c r="I760" s="1033"/>
      <c r="J760" s="1033"/>
      <c r="K760" s="1033"/>
      <c r="L760" s="1033"/>
      <c r="M760" s="1033"/>
      <c r="N760" s="1033"/>
      <c r="O760" s="1033"/>
      <c r="P760" s="1033"/>
      <c r="Q760" s="1033"/>
      <c r="R760" s="1033"/>
      <c r="S760" s="1033"/>
      <c r="T760" s="1033"/>
      <c r="U760" s="1033"/>
      <c r="V760" s="1033"/>
      <c r="W760" s="1033"/>
      <c r="X760" s="1033"/>
      <c r="Y760" s="1033"/>
      <c r="Z760" s="1033"/>
    </row>
    <row r="761" spans="1:26" ht="15.75" customHeight="1">
      <c r="A761" s="141">
        <v>3110599</v>
      </c>
      <c r="B761" s="305" t="s">
        <v>1066</v>
      </c>
      <c r="C761" s="305" t="s">
        <v>243</v>
      </c>
      <c r="D761" s="301"/>
      <c r="E761" s="301"/>
      <c r="F761" s="301"/>
      <c r="G761" s="1051">
        <v>2499890</v>
      </c>
      <c r="H761" s="1033"/>
      <c r="I761" s="1033"/>
      <c r="J761" s="1033"/>
      <c r="K761" s="1033"/>
      <c r="L761" s="1033"/>
      <c r="M761" s="1033"/>
      <c r="N761" s="1033"/>
      <c r="O761" s="1033"/>
      <c r="P761" s="1033"/>
      <c r="Q761" s="1033"/>
      <c r="R761" s="1033"/>
      <c r="S761" s="1033"/>
      <c r="T761" s="1033"/>
      <c r="U761" s="1033"/>
      <c r="V761" s="1033"/>
      <c r="W761" s="1033"/>
      <c r="X761" s="1033"/>
      <c r="Y761" s="1033"/>
      <c r="Z761" s="1033"/>
    </row>
    <row r="762" spans="1:26" ht="15.75" customHeight="1">
      <c r="A762" s="141">
        <v>3110599</v>
      </c>
      <c r="B762" s="305" t="s">
        <v>1067</v>
      </c>
      <c r="C762" s="305" t="s">
        <v>244</v>
      </c>
      <c r="D762" s="301"/>
      <c r="E762" s="301"/>
      <c r="F762" s="301"/>
      <c r="G762" s="1051">
        <v>3000000</v>
      </c>
      <c r="H762" s="1033"/>
      <c r="I762" s="1033"/>
      <c r="J762" s="1033"/>
      <c r="K762" s="1033"/>
      <c r="L762" s="1033"/>
      <c r="M762" s="1033"/>
      <c r="N762" s="1033"/>
      <c r="O762" s="1033"/>
      <c r="P762" s="1033"/>
      <c r="Q762" s="1033"/>
      <c r="R762" s="1033"/>
      <c r="S762" s="1033"/>
      <c r="T762" s="1033"/>
      <c r="U762" s="1033"/>
      <c r="V762" s="1033"/>
      <c r="W762" s="1033"/>
      <c r="X762" s="1033"/>
      <c r="Y762" s="1033"/>
      <c r="Z762" s="1033"/>
    </row>
    <row r="763" spans="1:26" ht="15.75" customHeight="1">
      <c r="A763" s="141">
        <v>3110599</v>
      </c>
      <c r="B763" s="305" t="s">
        <v>1068</v>
      </c>
      <c r="C763" s="305" t="s">
        <v>245</v>
      </c>
      <c r="D763" s="301"/>
      <c r="E763" s="301"/>
      <c r="F763" s="301"/>
      <c r="G763" s="1051">
        <v>2300000</v>
      </c>
      <c r="H763" s="1033"/>
      <c r="I763" s="1033"/>
      <c r="J763" s="1033"/>
      <c r="K763" s="1033"/>
      <c r="L763" s="1033"/>
      <c r="M763" s="1033"/>
      <c r="N763" s="1033"/>
      <c r="O763" s="1033"/>
      <c r="P763" s="1033"/>
      <c r="Q763" s="1033"/>
      <c r="R763" s="1033"/>
      <c r="S763" s="1033"/>
      <c r="T763" s="1033"/>
      <c r="U763" s="1033"/>
      <c r="V763" s="1033"/>
      <c r="W763" s="1033"/>
      <c r="X763" s="1033"/>
      <c r="Y763" s="1033"/>
      <c r="Z763" s="1033"/>
    </row>
    <row r="764" spans="1:26" ht="15.75" customHeight="1">
      <c r="A764" s="141">
        <v>3110599</v>
      </c>
      <c r="B764" s="305" t="s">
        <v>1069</v>
      </c>
      <c r="C764" s="305" t="s">
        <v>245</v>
      </c>
      <c r="D764" s="301"/>
      <c r="E764" s="301"/>
      <c r="F764" s="301"/>
      <c r="G764" s="1051">
        <v>3300000</v>
      </c>
      <c r="H764" s="1033"/>
      <c r="I764" s="1033"/>
      <c r="J764" s="1033"/>
      <c r="K764" s="1033"/>
      <c r="L764" s="1033"/>
      <c r="M764" s="1033"/>
      <c r="N764" s="1033"/>
      <c r="O764" s="1033"/>
      <c r="P764" s="1033"/>
      <c r="Q764" s="1033"/>
      <c r="R764" s="1033"/>
      <c r="S764" s="1033"/>
      <c r="T764" s="1033"/>
      <c r="U764" s="1033"/>
      <c r="V764" s="1033"/>
      <c r="W764" s="1033"/>
      <c r="X764" s="1033"/>
      <c r="Y764" s="1033"/>
      <c r="Z764" s="1033"/>
    </row>
    <row r="765" spans="1:26" ht="15.75" customHeight="1">
      <c r="A765" s="141">
        <v>3110599</v>
      </c>
      <c r="B765" s="305" t="s">
        <v>1070</v>
      </c>
      <c r="C765" s="305" t="s">
        <v>247</v>
      </c>
      <c r="D765" s="301"/>
      <c r="E765" s="301"/>
      <c r="F765" s="301"/>
      <c r="G765" s="1051">
        <v>600000</v>
      </c>
      <c r="H765" s="1033"/>
      <c r="I765" s="1033"/>
      <c r="J765" s="1033"/>
      <c r="K765" s="1033"/>
      <c r="L765" s="1033"/>
      <c r="M765" s="1033"/>
      <c r="N765" s="1033"/>
      <c r="O765" s="1033"/>
      <c r="P765" s="1033"/>
      <c r="Q765" s="1033"/>
      <c r="R765" s="1033"/>
      <c r="S765" s="1033"/>
      <c r="T765" s="1033"/>
      <c r="U765" s="1033"/>
      <c r="V765" s="1033"/>
      <c r="W765" s="1033"/>
      <c r="X765" s="1033"/>
      <c r="Y765" s="1033"/>
      <c r="Z765" s="1033"/>
    </row>
    <row r="766" spans="1:26" ht="15.75" customHeight="1">
      <c r="A766" s="141">
        <v>3110599</v>
      </c>
      <c r="B766" s="305" t="s">
        <v>1071</v>
      </c>
      <c r="C766" s="305" t="s">
        <v>247</v>
      </c>
      <c r="D766" s="301"/>
      <c r="E766" s="301"/>
      <c r="F766" s="301"/>
      <c r="G766" s="1051">
        <v>4500000</v>
      </c>
      <c r="H766" s="1033"/>
      <c r="I766" s="1033"/>
      <c r="J766" s="1033"/>
      <c r="K766" s="1033"/>
      <c r="L766" s="1033"/>
      <c r="M766" s="1033"/>
      <c r="N766" s="1033"/>
      <c r="O766" s="1033"/>
      <c r="P766" s="1033"/>
      <c r="Q766" s="1033"/>
      <c r="R766" s="1033"/>
      <c r="S766" s="1033"/>
      <c r="T766" s="1033"/>
      <c r="U766" s="1033"/>
      <c r="V766" s="1033"/>
      <c r="W766" s="1033"/>
      <c r="X766" s="1033"/>
      <c r="Y766" s="1033"/>
      <c r="Z766" s="1033"/>
    </row>
    <row r="767" spans="1:26" ht="15.75" customHeight="1">
      <c r="A767" s="141">
        <v>3110599</v>
      </c>
      <c r="B767" s="305" t="s">
        <v>1072</v>
      </c>
      <c r="C767" s="305" t="s">
        <v>248</v>
      </c>
      <c r="D767" s="301"/>
      <c r="E767" s="301"/>
      <c r="F767" s="301"/>
      <c r="G767" s="1051">
        <v>1000000</v>
      </c>
      <c r="H767" s="1033"/>
      <c r="I767" s="1033"/>
      <c r="J767" s="1033"/>
      <c r="K767" s="1033"/>
      <c r="L767" s="1033"/>
      <c r="M767" s="1033"/>
      <c r="N767" s="1033"/>
      <c r="O767" s="1033"/>
      <c r="P767" s="1033"/>
      <c r="Q767" s="1033"/>
      <c r="R767" s="1033"/>
      <c r="S767" s="1033"/>
      <c r="T767" s="1033"/>
      <c r="U767" s="1033"/>
      <c r="V767" s="1033"/>
      <c r="W767" s="1033"/>
      <c r="X767" s="1033"/>
      <c r="Y767" s="1033"/>
      <c r="Z767" s="1033"/>
    </row>
    <row r="768" spans="1:26" ht="15.75" customHeight="1">
      <c r="A768" s="141">
        <v>3110599</v>
      </c>
      <c r="B768" s="305" t="s">
        <v>1073</v>
      </c>
      <c r="C768" s="305" t="s">
        <v>248</v>
      </c>
      <c r="D768" s="301"/>
      <c r="E768" s="301"/>
      <c r="F768" s="301"/>
      <c r="G768" s="1051">
        <v>2000000</v>
      </c>
      <c r="H768" s="1033"/>
      <c r="I768" s="1033"/>
      <c r="J768" s="1033"/>
      <c r="K768" s="1033"/>
      <c r="L768" s="1033"/>
      <c r="M768" s="1033"/>
      <c r="N768" s="1033"/>
      <c r="O768" s="1033"/>
      <c r="P768" s="1033"/>
      <c r="Q768" s="1033"/>
      <c r="R768" s="1033"/>
      <c r="S768" s="1033"/>
      <c r="T768" s="1033"/>
      <c r="U768" s="1033"/>
      <c r="V768" s="1033"/>
      <c r="W768" s="1033"/>
      <c r="X768" s="1033"/>
      <c r="Y768" s="1033"/>
      <c r="Z768" s="1033"/>
    </row>
    <row r="769" spans="1:26" ht="15.75" customHeight="1">
      <c r="A769" s="141">
        <v>3110599</v>
      </c>
      <c r="B769" s="305" t="s">
        <v>1074</v>
      </c>
      <c r="C769" s="305" t="s">
        <v>248</v>
      </c>
      <c r="D769" s="301"/>
      <c r="E769" s="301"/>
      <c r="F769" s="301"/>
      <c r="G769" s="1051">
        <v>1000000</v>
      </c>
      <c r="H769" s="1033"/>
      <c r="I769" s="1033"/>
      <c r="J769" s="1033"/>
      <c r="K769" s="1033"/>
      <c r="L769" s="1033"/>
      <c r="M769" s="1033"/>
      <c r="N769" s="1033"/>
      <c r="O769" s="1033"/>
      <c r="P769" s="1033"/>
      <c r="Q769" s="1033"/>
      <c r="R769" s="1033"/>
      <c r="S769" s="1033"/>
      <c r="T769" s="1033"/>
      <c r="U769" s="1033"/>
      <c r="V769" s="1033"/>
      <c r="W769" s="1033"/>
      <c r="X769" s="1033"/>
      <c r="Y769" s="1033"/>
      <c r="Z769" s="1033"/>
    </row>
    <row r="770" spans="1:26" ht="15.75" customHeight="1">
      <c r="A770" s="141">
        <v>3110599</v>
      </c>
      <c r="B770" s="305" t="s">
        <v>1075</v>
      </c>
      <c r="C770" s="305" t="s">
        <v>471</v>
      </c>
      <c r="D770" s="242"/>
      <c r="E770" s="242"/>
      <c r="F770" s="242"/>
      <c r="G770" s="1051">
        <v>2000000</v>
      </c>
      <c r="H770" s="1033"/>
      <c r="I770" s="1033"/>
      <c r="J770" s="1033"/>
      <c r="K770" s="1033"/>
      <c r="L770" s="1033"/>
      <c r="M770" s="1033"/>
      <c r="N770" s="1033"/>
      <c r="O770" s="1033"/>
      <c r="P770" s="1033"/>
      <c r="Q770" s="1033"/>
      <c r="R770" s="1033"/>
      <c r="S770" s="1033"/>
      <c r="T770" s="1033"/>
      <c r="U770" s="1033"/>
      <c r="V770" s="1033"/>
      <c r="W770" s="1033"/>
      <c r="X770" s="1033"/>
      <c r="Y770" s="1033"/>
      <c r="Z770" s="1033"/>
    </row>
    <row r="771" spans="1:26" ht="15.75" customHeight="1">
      <c r="A771" s="141">
        <v>3110599</v>
      </c>
      <c r="B771" s="305" t="s">
        <v>1076</v>
      </c>
      <c r="C771" s="305" t="s">
        <v>471</v>
      </c>
      <c r="D771" s="242"/>
      <c r="E771" s="242"/>
      <c r="F771" s="242"/>
      <c r="G771" s="1051">
        <v>1550000</v>
      </c>
      <c r="H771" s="1033"/>
      <c r="I771" s="1033"/>
      <c r="J771" s="1033"/>
      <c r="K771" s="1033"/>
      <c r="L771" s="1033"/>
      <c r="M771" s="1033"/>
      <c r="N771" s="1033"/>
      <c r="O771" s="1033"/>
      <c r="P771" s="1033"/>
      <c r="Q771" s="1033"/>
      <c r="R771" s="1033"/>
      <c r="S771" s="1033"/>
      <c r="T771" s="1033"/>
      <c r="U771" s="1033"/>
      <c r="V771" s="1033"/>
      <c r="W771" s="1033"/>
      <c r="X771" s="1033"/>
      <c r="Y771" s="1033"/>
      <c r="Z771" s="1033"/>
    </row>
    <row r="772" spans="1:26" ht="15.75" customHeight="1">
      <c r="A772" s="141">
        <v>3110599</v>
      </c>
      <c r="B772" s="305" t="s">
        <v>1077</v>
      </c>
      <c r="C772" s="305" t="s">
        <v>249</v>
      </c>
      <c r="D772" s="301"/>
      <c r="E772" s="301"/>
      <c r="F772" s="301"/>
      <c r="G772" s="1051">
        <v>3000000</v>
      </c>
      <c r="H772" s="1041"/>
      <c r="I772" s="1033"/>
      <c r="J772" s="1033"/>
      <c r="K772" s="1033"/>
      <c r="L772" s="1033"/>
      <c r="M772" s="1033"/>
      <c r="N772" s="1033"/>
      <c r="O772" s="1033"/>
      <c r="P772" s="1033"/>
      <c r="Q772" s="1033"/>
      <c r="R772" s="1033"/>
      <c r="S772" s="1033"/>
      <c r="T772" s="1033"/>
      <c r="U772" s="1033"/>
      <c r="V772" s="1033"/>
      <c r="W772" s="1033"/>
      <c r="X772" s="1033"/>
      <c r="Y772" s="1033"/>
      <c r="Z772" s="1033"/>
    </row>
    <row r="773" spans="1:26" ht="15.75" customHeight="1">
      <c r="A773" s="141">
        <v>3110599</v>
      </c>
      <c r="B773" s="305" t="s">
        <v>1078</v>
      </c>
      <c r="C773" s="305" t="s">
        <v>249</v>
      </c>
      <c r="D773" s="301"/>
      <c r="E773" s="301"/>
      <c r="F773" s="301"/>
      <c r="G773" s="1051">
        <v>3000000</v>
      </c>
      <c r="H773" s="1033"/>
      <c r="I773" s="1033"/>
      <c r="J773" s="1033"/>
      <c r="K773" s="1033"/>
      <c r="L773" s="1033"/>
      <c r="M773" s="1033"/>
      <c r="N773" s="1033"/>
      <c r="O773" s="1033"/>
      <c r="P773" s="1033"/>
      <c r="Q773" s="1033"/>
      <c r="R773" s="1033"/>
      <c r="S773" s="1033"/>
      <c r="T773" s="1033"/>
      <c r="U773" s="1033"/>
      <c r="V773" s="1033"/>
      <c r="W773" s="1033"/>
      <c r="X773" s="1033"/>
      <c r="Y773" s="1033"/>
      <c r="Z773" s="1033"/>
    </row>
    <row r="774" spans="1:26" ht="15.75" customHeight="1">
      <c r="A774" s="141">
        <v>3110599</v>
      </c>
      <c r="B774" s="304" t="s">
        <v>1079</v>
      </c>
      <c r="C774" s="306" t="s">
        <v>1080</v>
      </c>
      <c r="D774" s="301"/>
      <c r="E774" s="301"/>
      <c r="F774" s="301"/>
      <c r="G774" s="1051">
        <v>2260850</v>
      </c>
      <c r="H774" s="1033"/>
      <c r="I774" s="1033"/>
      <c r="J774" s="1033"/>
      <c r="K774" s="1033"/>
      <c r="L774" s="1033"/>
      <c r="M774" s="1033"/>
      <c r="N774" s="1033"/>
      <c r="O774" s="1033"/>
      <c r="P774" s="1033"/>
      <c r="Q774" s="1033"/>
      <c r="R774" s="1033"/>
      <c r="S774" s="1033"/>
      <c r="T774" s="1033"/>
      <c r="U774" s="1033"/>
      <c r="V774" s="1033"/>
      <c r="W774" s="1033"/>
      <c r="X774" s="1033"/>
      <c r="Y774" s="1033"/>
      <c r="Z774" s="1033"/>
    </row>
    <row r="775" spans="1:26" ht="15.75" customHeight="1">
      <c r="A775" s="141">
        <v>3110599</v>
      </c>
      <c r="B775" s="305" t="s">
        <v>1081</v>
      </c>
      <c r="C775" s="300" t="s">
        <v>1082</v>
      </c>
      <c r="D775" s="301"/>
      <c r="E775" s="301"/>
      <c r="F775" s="301"/>
      <c r="G775" s="1051">
        <v>1862325</v>
      </c>
      <c r="H775" s="1033"/>
      <c r="I775" s="1033"/>
      <c r="J775" s="1033"/>
      <c r="K775" s="1033"/>
      <c r="L775" s="1033"/>
      <c r="M775" s="1033"/>
      <c r="N775" s="1033"/>
      <c r="O775" s="1033"/>
      <c r="P775" s="1033"/>
      <c r="Q775" s="1033"/>
      <c r="R775" s="1033"/>
      <c r="S775" s="1033"/>
      <c r="T775" s="1033"/>
      <c r="U775" s="1033"/>
      <c r="V775" s="1033"/>
      <c r="W775" s="1033"/>
      <c r="X775" s="1033"/>
      <c r="Y775" s="1033"/>
      <c r="Z775" s="1033"/>
    </row>
    <row r="776" spans="1:26" ht="15.75" customHeight="1">
      <c r="A776" s="141">
        <v>3110599</v>
      </c>
      <c r="B776" s="305" t="s">
        <v>1083</v>
      </c>
      <c r="C776" s="300" t="s">
        <v>1084</v>
      </c>
      <c r="D776" s="301"/>
      <c r="E776" s="301"/>
      <c r="F776" s="301"/>
      <c r="G776" s="1051">
        <v>1920400</v>
      </c>
      <c r="H776" s="1033"/>
      <c r="I776" s="1033"/>
      <c r="J776" s="1033"/>
      <c r="K776" s="1033"/>
      <c r="L776" s="1033"/>
      <c r="M776" s="1033"/>
      <c r="N776" s="1033"/>
      <c r="O776" s="1033"/>
      <c r="P776" s="1033"/>
      <c r="Q776" s="1033"/>
      <c r="R776" s="1033"/>
      <c r="S776" s="1033"/>
      <c r="T776" s="1033"/>
      <c r="U776" s="1033"/>
      <c r="V776" s="1033"/>
      <c r="W776" s="1033"/>
      <c r="X776" s="1033"/>
      <c r="Y776" s="1033"/>
      <c r="Z776" s="1033"/>
    </row>
    <row r="777" spans="1:26" ht="15.75" customHeight="1">
      <c r="A777" s="141">
        <v>3110599</v>
      </c>
      <c r="B777" s="305" t="s">
        <v>1085</v>
      </c>
      <c r="C777" s="300" t="s">
        <v>1084</v>
      </c>
      <c r="D777" s="301"/>
      <c r="E777" s="301"/>
      <c r="F777" s="301"/>
      <c r="G777" s="1051">
        <v>1955300</v>
      </c>
      <c r="H777" s="1033"/>
      <c r="I777" s="1033"/>
      <c r="J777" s="1033"/>
      <c r="K777" s="1033"/>
      <c r="L777" s="1033"/>
      <c r="M777" s="1033"/>
      <c r="N777" s="1033"/>
      <c r="O777" s="1033"/>
      <c r="P777" s="1033"/>
      <c r="Q777" s="1033"/>
      <c r="R777" s="1033"/>
      <c r="S777" s="1033"/>
      <c r="T777" s="1033"/>
      <c r="U777" s="1033"/>
      <c r="V777" s="1033"/>
      <c r="W777" s="1033"/>
      <c r="X777" s="1033"/>
      <c r="Y777" s="1033"/>
      <c r="Z777" s="1033"/>
    </row>
    <row r="778" spans="1:26" ht="15.75" customHeight="1">
      <c r="A778" s="141">
        <v>3110599</v>
      </c>
      <c r="B778" s="305" t="s">
        <v>1086</v>
      </c>
      <c r="C778" s="300" t="s">
        <v>1087</v>
      </c>
      <c r="D778" s="301"/>
      <c r="E778" s="301"/>
      <c r="F778" s="301"/>
      <c r="G778" s="1051">
        <v>1779480</v>
      </c>
      <c r="H778" s="1033"/>
      <c r="I778" s="1033"/>
      <c r="J778" s="1033"/>
      <c r="K778" s="1033"/>
      <c r="L778" s="1033"/>
      <c r="M778" s="1033"/>
      <c r="N778" s="1033"/>
      <c r="O778" s="1033"/>
      <c r="P778" s="1033"/>
      <c r="Q778" s="1033"/>
      <c r="R778" s="1033"/>
      <c r="S778" s="1033"/>
      <c r="T778" s="1033"/>
      <c r="U778" s="1033"/>
      <c r="V778" s="1033"/>
      <c r="W778" s="1033"/>
      <c r="X778" s="1033"/>
      <c r="Y778" s="1033"/>
      <c r="Z778" s="1033"/>
    </row>
    <row r="779" spans="1:26" ht="15.75" customHeight="1">
      <c r="A779" s="141">
        <v>3110599</v>
      </c>
      <c r="B779" s="305" t="s">
        <v>1088</v>
      </c>
      <c r="C779" s="300" t="s">
        <v>214</v>
      </c>
      <c r="D779" s="301"/>
      <c r="E779" s="301"/>
      <c r="F779" s="301"/>
      <c r="G779" s="1051">
        <v>2755725</v>
      </c>
      <c r="H779" s="1033"/>
      <c r="I779" s="1033"/>
      <c r="J779" s="1033"/>
      <c r="K779" s="1033"/>
      <c r="L779" s="1033"/>
      <c r="M779" s="1033"/>
      <c r="N779" s="1033"/>
      <c r="O779" s="1033"/>
      <c r="P779" s="1033"/>
      <c r="Q779" s="1033"/>
      <c r="R779" s="1033"/>
      <c r="S779" s="1033"/>
      <c r="T779" s="1033"/>
      <c r="U779" s="1033"/>
      <c r="V779" s="1033"/>
      <c r="W779" s="1033"/>
      <c r="X779" s="1033"/>
      <c r="Y779" s="1033"/>
      <c r="Z779" s="1033"/>
    </row>
    <row r="780" spans="1:26" ht="15.75" customHeight="1">
      <c r="A780" s="141">
        <v>3110599</v>
      </c>
      <c r="B780" s="305" t="s">
        <v>1089</v>
      </c>
      <c r="C780" s="300" t="s">
        <v>1090</v>
      </c>
      <c r="D780" s="301"/>
      <c r="E780" s="301"/>
      <c r="F780" s="301"/>
      <c r="G780" s="1051">
        <v>1862325</v>
      </c>
      <c r="H780" s="1033"/>
      <c r="I780" s="1033"/>
      <c r="J780" s="1033"/>
      <c r="K780" s="1033"/>
      <c r="L780" s="1033"/>
      <c r="M780" s="1033"/>
      <c r="N780" s="1033"/>
      <c r="O780" s="1033"/>
      <c r="P780" s="1033"/>
      <c r="Q780" s="1033"/>
      <c r="R780" s="1033"/>
      <c r="S780" s="1033"/>
      <c r="T780" s="1033"/>
      <c r="U780" s="1033"/>
      <c r="V780" s="1033"/>
      <c r="W780" s="1033"/>
      <c r="X780" s="1033"/>
      <c r="Y780" s="1033"/>
      <c r="Z780" s="1033"/>
    </row>
    <row r="781" spans="1:26" ht="15.75" customHeight="1">
      <c r="A781" s="141">
        <v>3110599</v>
      </c>
      <c r="B781" s="305" t="s">
        <v>1091</v>
      </c>
      <c r="C781" s="300" t="s">
        <v>1092</v>
      </c>
      <c r="D781" s="301"/>
      <c r="E781" s="301"/>
      <c r="F781" s="301"/>
      <c r="G781" s="1051">
        <v>1977500</v>
      </c>
      <c r="H781" s="1033"/>
      <c r="I781" s="1033"/>
      <c r="J781" s="1033"/>
      <c r="K781" s="1033"/>
      <c r="L781" s="1033"/>
      <c r="M781" s="1033"/>
      <c r="N781" s="1033"/>
      <c r="O781" s="1033"/>
      <c r="P781" s="1033"/>
      <c r="Q781" s="1033"/>
      <c r="R781" s="1033"/>
      <c r="S781" s="1033"/>
      <c r="T781" s="1033"/>
      <c r="U781" s="1033"/>
      <c r="V781" s="1033"/>
      <c r="W781" s="1033"/>
      <c r="X781" s="1033"/>
      <c r="Y781" s="1033"/>
      <c r="Z781" s="1033"/>
    </row>
    <row r="782" spans="1:26" ht="15.75" customHeight="1">
      <c r="A782" s="141">
        <v>3110599</v>
      </c>
      <c r="B782" s="305" t="s">
        <v>1093</v>
      </c>
      <c r="C782" s="300" t="s">
        <v>1080</v>
      </c>
      <c r="D782" s="301"/>
      <c r="E782" s="301"/>
      <c r="F782" s="301"/>
      <c r="G782" s="1051">
        <v>2495860</v>
      </c>
      <c r="H782" s="1033"/>
      <c r="I782" s="1033"/>
      <c r="J782" s="1033"/>
      <c r="K782" s="1033"/>
      <c r="L782" s="1033"/>
      <c r="M782" s="1033"/>
      <c r="N782" s="1033"/>
      <c r="O782" s="1033"/>
      <c r="P782" s="1033"/>
      <c r="Q782" s="1033"/>
      <c r="R782" s="1033"/>
      <c r="S782" s="1033"/>
      <c r="T782" s="1033"/>
      <c r="U782" s="1033"/>
      <c r="V782" s="1033"/>
      <c r="W782" s="1033"/>
      <c r="X782" s="1033"/>
      <c r="Y782" s="1033"/>
      <c r="Z782" s="1033"/>
    </row>
    <row r="783" spans="1:26" ht="15.75" customHeight="1">
      <c r="A783" s="141">
        <v>3110599</v>
      </c>
      <c r="B783" s="305" t="s">
        <v>1094</v>
      </c>
      <c r="C783" s="300" t="s">
        <v>1095</v>
      </c>
      <c r="D783" s="301"/>
      <c r="E783" s="301"/>
      <c r="F783" s="301"/>
      <c r="G783" s="1051">
        <v>4269780</v>
      </c>
      <c r="H783" s="1033"/>
      <c r="I783" s="1033"/>
      <c r="J783" s="1033"/>
      <c r="K783" s="1033"/>
      <c r="L783" s="1033"/>
      <c r="M783" s="1033"/>
      <c r="N783" s="1033"/>
      <c r="O783" s="1033"/>
      <c r="P783" s="1033"/>
      <c r="Q783" s="1033"/>
      <c r="R783" s="1033"/>
      <c r="S783" s="1033"/>
      <c r="T783" s="1033"/>
      <c r="U783" s="1033"/>
      <c r="V783" s="1033"/>
      <c r="W783" s="1033"/>
      <c r="X783" s="1033"/>
      <c r="Y783" s="1033"/>
      <c r="Z783" s="1033"/>
    </row>
    <row r="784" spans="1:26" ht="15.75" customHeight="1">
      <c r="A784" s="141">
        <v>3110599</v>
      </c>
      <c r="B784" s="307" t="s">
        <v>1096</v>
      </c>
      <c r="C784" s="308"/>
      <c r="D784" s="301"/>
      <c r="E784" s="301"/>
      <c r="F784" s="301"/>
      <c r="G784" s="1051"/>
      <c r="H784" s="1033"/>
      <c r="I784" s="1033"/>
      <c r="J784" s="1033"/>
      <c r="K784" s="1033"/>
      <c r="L784" s="1033"/>
      <c r="M784" s="1033"/>
      <c r="N784" s="1033"/>
      <c r="O784" s="1033"/>
      <c r="P784" s="1033"/>
      <c r="Q784" s="1033"/>
      <c r="R784" s="1033"/>
      <c r="S784" s="1033"/>
      <c r="T784" s="1033"/>
      <c r="U784" s="1033"/>
      <c r="V784" s="1033"/>
      <c r="W784" s="1033"/>
      <c r="X784" s="1033"/>
      <c r="Y784" s="1033"/>
      <c r="Z784" s="1033"/>
    </row>
    <row r="785" spans="1:26" ht="15.75" customHeight="1">
      <c r="A785" s="141">
        <v>3110599</v>
      </c>
      <c r="B785" s="304" t="s">
        <v>1097</v>
      </c>
      <c r="C785" s="306" t="s">
        <v>749</v>
      </c>
      <c r="D785" s="309">
        <v>3884412</v>
      </c>
      <c r="E785" s="301"/>
      <c r="F785" s="301"/>
      <c r="G785" s="1051">
        <v>3884412</v>
      </c>
      <c r="H785" s="1033"/>
      <c r="I785" s="1033"/>
      <c r="J785" s="1033"/>
      <c r="K785" s="1033"/>
      <c r="L785" s="1033"/>
      <c r="M785" s="1033"/>
      <c r="N785" s="1033"/>
      <c r="O785" s="1033"/>
      <c r="P785" s="1033"/>
      <c r="Q785" s="1033"/>
      <c r="R785" s="1033"/>
      <c r="S785" s="1033"/>
      <c r="T785" s="1033"/>
      <c r="U785" s="1033"/>
      <c r="V785" s="1033"/>
      <c r="W785" s="1033"/>
      <c r="X785" s="1033"/>
      <c r="Y785" s="1033"/>
      <c r="Z785" s="1033"/>
    </row>
    <row r="786" spans="1:26" ht="15.75" customHeight="1">
      <c r="A786" s="141">
        <v>3110599</v>
      </c>
      <c r="B786" s="310" t="s">
        <v>1098</v>
      </c>
      <c r="C786" s="311" t="s">
        <v>1099</v>
      </c>
      <c r="D786" s="312">
        <v>1999880</v>
      </c>
      <c r="E786" s="301"/>
      <c r="F786" s="301"/>
      <c r="G786" s="1051">
        <v>1999880</v>
      </c>
      <c r="H786" s="1033"/>
      <c r="I786" s="1033"/>
      <c r="J786" s="1033"/>
      <c r="K786" s="1033"/>
      <c r="L786" s="1033"/>
      <c r="M786" s="1033"/>
      <c r="N786" s="1033"/>
      <c r="O786" s="1033"/>
      <c r="P786" s="1033"/>
      <c r="Q786" s="1033"/>
      <c r="R786" s="1033"/>
      <c r="S786" s="1033"/>
      <c r="T786" s="1033"/>
      <c r="U786" s="1033"/>
      <c r="V786" s="1033"/>
      <c r="W786" s="1033"/>
      <c r="X786" s="1033"/>
      <c r="Y786" s="1033"/>
      <c r="Z786" s="1033"/>
    </row>
    <row r="787" spans="1:26" ht="15.75" customHeight="1">
      <c r="A787" s="141">
        <v>3110599</v>
      </c>
      <c r="B787" s="310" t="s">
        <v>1017</v>
      </c>
      <c r="C787" s="311" t="s">
        <v>471</v>
      </c>
      <c r="D787" s="312">
        <v>4977900</v>
      </c>
      <c r="E787" s="301"/>
      <c r="F787" s="301"/>
      <c r="G787" s="1051">
        <v>4977900</v>
      </c>
      <c r="H787" s="1033"/>
      <c r="I787" s="1033"/>
      <c r="J787" s="1033"/>
      <c r="K787" s="1033"/>
      <c r="L787" s="1033"/>
      <c r="M787" s="1033"/>
      <c r="N787" s="1033"/>
      <c r="O787" s="1033"/>
      <c r="P787" s="1033"/>
      <c r="Q787" s="1033"/>
      <c r="R787" s="1033"/>
      <c r="S787" s="1033"/>
      <c r="T787" s="1033"/>
      <c r="U787" s="1033"/>
      <c r="V787" s="1033"/>
      <c r="W787" s="1033"/>
      <c r="X787" s="1033"/>
      <c r="Y787" s="1033"/>
      <c r="Z787" s="1033"/>
    </row>
    <row r="788" spans="1:26" ht="15.75" customHeight="1">
      <c r="A788" s="141">
        <v>3110599</v>
      </c>
      <c r="B788" s="310" t="s">
        <v>991</v>
      </c>
      <c r="C788" s="311" t="s">
        <v>238</v>
      </c>
      <c r="D788" s="312">
        <v>998000</v>
      </c>
      <c r="E788" s="301"/>
      <c r="F788" s="301"/>
      <c r="G788" s="1051">
        <v>998000</v>
      </c>
      <c r="H788" s="1033"/>
      <c r="I788" s="1033"/>
      <c r="J788" s="1033"/>
      <c r="K788" s="1033"/>
      <c r="L788" s="1033"/>
      <c r="M788" s="1033"/>
      <c r="N788" s="1033"/>
      <c r="O788" s="1033"/>
      <c r="P788" s="1033"/>
      <c r="Q788" s="1033"/>
      <c r="R788" s="1033"/>
      <c r="S788" s="1033"/>
      <c r="T788" s="1033"/>
      <c r="U788" s="1033"/>
      <c r="V788" s="1033"/>
      <c r="W788" s="1033"/>
      <c r="X788" s="1033"/>
      <c r="Y788" s="1033"/>
      <c r="Z788" s="1033"/>
    </row>
    <row r="789" spans="1:26" ht="15.75" customHeight="1">
      <c r="A789" s="141">
        <v>3110599</v>
      </c>
      <c r="B789" s="310" t="s">
        <v>1100</v>
      </c>
      <c r="C789" s="311" t="s">
        <v>624</v>
      </c>
      <c r="D789" s="312">
        <v>1499764</v>
      </c>
      <c r="E789" s="301"/>
      <c r="F789" s="301"/>
      <c r="G789" s="1051">
        <v>1499764</v>
      </c>
      <c r="H789" s="1033"/>
      <c r="I789" s="1033"/>
      <c r="J789" s="1033"/>
      <c r="K789" s="1033"/>
      <c r="L789" s="1033"/>
      <c r="M789" s="1033"/>
      <c r="N789" s="1033"/>
      <c r="O789" s="1033"/>
      <c r="P789" s="1033"/>
      <c r="Q789" s="1033"/>
      <c r="R789" s="1033"/>
      <c r="S789" s="1033"/>
      <c r="T789" s="1033"/>
      <c r="U789" s="1033"/>
      <c r="V789" s="1033"/>
      <c r="W789" s="1033"/>
      <c r="X789" s="1033"/>
      <c r="Y789" s="1033"/>
      <c r="Z789" s="1033"/>
    </row>
    <row r="790" spans="1:26" ht="15.75" customHeight="1">
      <c r="A790" s="141">
        <v>3110599</v>
      </c>
      <c r="B790" s="310" t="s">
        <v>1101</v>
      </c>
      <c r="C790" s="311" t="s">
        <v>624</v>
      </c>
      <c r="D790" s="312">
        <v>1898548</v>
      </c>
      <c r="E790" s="301"/>
      <c r="F790" s="301"/>
      <c r="G790" s="1051">
        <v>1898548</v>
      </c>
      <c r="H790" s="1033"/>
      <c r="I790" s="1033"/>
      <c r="J790" s="1033"/>
      <c r="K790" s="1033"/>
      <c r="L790" s="1033"/>
      <c r="M790" s="1033"/>
      <c r="N790" s="1033"/>
      <c r="O790" s="1033"/>
      <c r="P790" s="1033"/>
      <c r="Q790" s="1033"/>
      <c r="R790" s="1033"/>
      <c r="S790" s="1033"/>
      <c r="T790" s="1033"/>
      <c r="U790" s="1033"/>
      <c r="V790" s="1033"/>
      <c r="W790" s="1033"/>
      <c r="X790" s="1033"/>
      <c r="Y790" s="1033"/>
      <c r="Z790" s="1033"/>
    </row>
    <row r="791" spans="1:26" ht="15.75" customHeight="1">
      <c r="A791" s="152"/>
      <c r="B791" s="307" t="s">
        <v>1102</v>
      </c>
      <c r="C791" s="303"/>
      <c r="D791" s="301"/>
      <c r="E791" s="301"/>
      <c r="F791" s="301"/>
      <c r="G791" s="1051"/>
      <c r="H791" s="1038"/>
      <c r="I791" s="1038"/>
      <c r="J791" s="1038"/>
      <c r="K791" s="1038"/>
      <c r="L791" s="1038"/>
      <c r="M791" s="1038"/>
      <c r="N791" s="1038"/>
      <c r="O791" s="1038"/>
      <c r="P791" s="1038"/>
      <c r="Q791" s="1038"/>
      <c r="R791" s="1038"/>
      <c r="S791" s="1038"/>
      <c r="T791" s="1038"/>
      <c r="U791" s="1038"/>
      <c r="V791" s="1038"/>
      <c r="W791" s="1038"/>
      <c r="X791" s="1038"/>
      <c r="Y791" s="1038"/>
      <c r="Z791" s="1038"/>
    </row>
    <row r="792" spans="1:26" ht="15.75" customHeight="1">
      <c r="A792" s="141">
        <v>3110599</v>
      </c>
      <c r="B792" s="313" t="s">
        <v>1103</v>
      </c>
      <c r="C792" s="313" t="s">
        <v>476</v>
      </c>
      <c r="D792" s="301"/>
      <c r="E792" s="301"/>
      <c r="F792" s="301"/>
      <c r="G792" s="1051">
        <v>15000000</v>
      </c>
      <c r="H792" s="1033"/>
      <c r="I792" s="1033"/>
      <c r="J792" s="1033"/>
      <c r="K792" s="1033"/>
      <c r="L792" s="1033"/>
      <c r="M792" s="1033"/>
      <c r="N792" s="1033"/>
      <c r="O792" s="1033"/>
      <c r="P792" s="1033"/>
      <c r="Q792" s="1033"/>
      <c r="R792" s="1033"/>
      <c r="S792" s="1033"/>
      <c r="T792" s="1033"/>
      <c r="U792" s="1033"/>
      <c r="V792" s="1033"/>
      <c r="W792" s="1033"/>
      <c r="X792" s="1033"/>
      <c r="Y792" s="1033"/>
      <c r="Z792" s="1033"/>
    </row>
    <row r="793" spans="1:26" ht="15.75" customHeight="1">
      <c r="A793" s="141">
        <v>3110599</v>
      </c>
      <c r="B793" s="314" t="s">
        <v>1104</v>
      </c>
      <c r="C793" s="314" t="s">
        <v>243</v>
      </c>
      <c r="D793" s="301"/>
      <c r="E793" s="301"/>
      <c r="F793" s="301"/>
      <c r="G793" s="1051">
        <v>5000000</v>
      </c>
      <c r="H793" s="1033"/>
      <c r="I793" s="1033"/>
      <c r="J793" s="1033"/>
      <c r="K793" s="1033"/>
      <c r="L793" s="1033"/>
      <c r="M793" s="1033"/>
      <c r="N793" s="1033"/>
      <c r="O793" s="1033"/>
      <c r="P793" s="1033"/>
      <c r="Q793" s="1033"/>
      <c r="R793" s="1033"/>
      <c r="S793" s="1033"/>
      <c r="T793" s="1033"/>
      <c r="U793" s="1033"/>
      <c r="V793" s="1033"/>
      <c r="W793" s="1033"/>
      <c r="X793" s="1033"/>
      <c r="Y793" s="1033"/>
      <c r="Z793" s="1033"/>
    </row>
    <row r="794" spans="1:26" ht="15.75" customHeight="1">
      <c r="A794" s="141">
        <v>3110599</v>
      </c>
      <c r="B794" s="314" t="s">
        <v>1105</v>
      </c>
      <c r="C794" s="314" t="s">
        <v>229</v>
      </c>
      <c r="D794" s="301"/>
      <c r="E794" s="301"/>
      <c r="F794" s="301"/>
      <c r="G794" s="1051">
        <v>12000000</v>
      </c>
      <c r="H794" s="1033"/>
      <c r="I794" s="1033"/>
      <c r="J794" s="1033"/>
      <c r="K794" s="1033"/>
      <c r="L794" s="1033"/>
      <c r="M794" s="1033"/>
      <c r="N794" s="1033"/>
      <c r="O794" s="1033"/>
      <c r="P794" s="1033"/>
      <c r="Q794" s="1033"/>
      <c r="R794" s="1033"/>
      <c r="S794" s="1033"/>
      <c r="T794" s="1033"/>
      <c r="U794" s="1033"/>
      <c r="V794" s="1033"/>
      <c r="W794" s="1033"/>
      <c r="X794" s="1033"/>
      <c r="Y794" s="1033"/>
      <c r="Z794" s="1033"/>
    </row>
    <row r="795" spans="1:26" ht="15.75" customHeight="1">
      <c r="A795" s="141"/>
      <c r="B795" s="314" t="s">
        <v>1106</v>
      </c>
      <c r="C795" s="314" t="s">
        <v>632</v>
      </c>
      <c r="D795" s="301"/>
      <c r="E795" s="301"/>
      <c r="F795" s="301"/>
      <c r="G795" s="1051">
        <v>10000000</v>
      </c>
      <c r="H795" s="1033"/>
      <c r="I795" s="1033"/>
      <c r="J795" s="1033"/>
      <c r="K795" s="1033"/>
      <c r="L795" s="1033"/>
      <c r="M795" s="1033"/>
      <c r="N795" s="1033"/>
      <c r="O795" s="1033"/>
      <c r="P795" s="1033"/>
      <c r="Q795" s="1033"/>
      <c r="R795" s="1033"/>
      <c r="S795" s="1033"/>
      <c r="T795" s="1033"/>
      <c r="U795" s="1033"/>
      <c r="V795" s="1033"/>
      <c r="W795" s="1033"/>
      <c r="X795" s="1033"/>
      <c r="Y795" s="1033"/>
      <c r="Z795" s="1033"/>
    </row>
    <row r="796" spans="1:26" ht="15.75" customHeight="1">
      <c r="A796" s="141"/>
      <c r="B796" s="314" t="s">
        <v>1107</v>
      </c>
      <c r="C796" s="314" t="s">
        <v>1108</v>
      </c>
      <c r="D796" s="301"/>
      <c r="E796" s="301"/>
      <c r="F796" s="301"/>
      <c r="G796" s="1051">
        <v>17151951</v>
      </c>
      <c r="H796" s="1033"/>
      <c r="I796" s="1033"/>
      <c r="J796" s="1033"/>
      <c r="K796" s="1033"/>
      <c r="L796" s="1033"/>
      <c r="M796" s="1033"/>
      <c r="N796" s="1033"/>
      <c r="O796" s="1033"/>
      <c r="P796" s="1033"/>
      <c r="Q796" s="1033"/>
      <c r="R796" s="1033"/>
      <c r="S796" s="1033"/>
      <c r="T796" s="1033"/>
      <c r="U796" s="1033"/>
      <c r="V796" s="1033"/>
      <c r="W796" s="1033"/>
      <c r="X796" s="1033"/>
      <c r="Y796" s="1033"/>
      <c r="Z796" s="1033"/>
    </row>
    <row r="797" spans="1:26" ht="15.75" customHeight="1">
      <c r="A797" s="141"/>
      <c r="B797" s="314" t="s">
        <v>1109</v>
      </c>
      <c r="C797" s="314" t="s">
        <v>232</v>
      </c>
      <c r="D797" s="301"/>
      <c r="E797" s="301"/>
      <c r="F797" s="301"/>
      <c r="G797" s="1051">
        <v>10000000</v>
      </c>
      <c r="H797" s="1033"/>
      <c r="I797" s="1033"/>
      <c r="J797" s="1033"/>
      <c r="K797" s="1033"/>
      <c r="L797" s="1033"/>
      <c r="M797" s="1033"/>
      <c r="N797" s="1033"/>
      <c r="O797" s="1033"/>
      <c r="P797" s="1033"/>
      <c r="Q797" s="1033"/>
      <c r="R797" s="1033"/>
      <c r="S797" s="1033"/>
      <c r="T797" s="1033"/>
      <c r="U797" s="1033"/>
      <c r="V797" s="1033"/>
      <c r="W797" s="1033"/>
      <c r="X797" s="1033"/>
      <c r="Y797" s="1033"/>
      <c r="Z797" s="1033"/>
    </row>
    <row r="798" spans="1:26" ht="15.75" customHeight="1">
      <c r="A798" s="152"/>
      <c r="B798" s="172" t="s">
        <v>250</v>
      </c>
      <c r="C798" s="185"/>
      <c r="D798" s="174">
        <f>SUM(D605:D717)</f>
        <v>175893008</v>
      </c>
      <c r="E798" s="174">
        <f>SUM(E605:E717)</f>
        <v>258398900</v>
      </c>
      <c r="F798" s="174">
        <f>SUM(F605:F717)</f>
        <v>434291908</v>
      </c>
      <c r="G798" s="1058">
        <f>SUM(G605:G797)</f>
        <v>545000000</v>
      </c>
      <c r="H798" s="1033"/>
      <c r="I798" s="1033"/>
      <c r="J798" s="1033"/>
      <c r="K798" s="1033"/>
      <c r="L798" s="1033"/>
      <c r="M798" s="1033"/>
      <c r="N798" s="1033"/>
      <c r="O798" s="1033"/>
      <c r="P798" s="1033"/>
      <c r="Q798" s="1033"/>
      <c r="R798" s="1033"/>
      <c r="S798" s="1033"/>
      <c r="T798" s="1033"/>
      <c r="U798" s="1033"/>
      <c r="V798" s="1033"/>
      <c r="W798" s="1033"/>
      <c r="X798" s="1033"/>
      <c r="Y798" s="1033"/>
      <c r="Z798" s="1033"/>
    </row>
    <row r="799" spans="1:26" ht="30.75" customHeight="1">
      <c r="A799" s="141">
        <v>2630203</v>
      </c>
      <c r="B799" s="153" t="s">
        <v>1110</v>
      </c>
      <c r="C799" s="155"/>
      <c r="D799" s="154"/>
      <c r="E799" s="154"/>
      <c r="F799" s="21"/>
      <c r="G799" s="1051"/>
      <c r="H799" s="1033"/>
      <c r="I799" s="1033"/>
      <c r="J799" s="1033"/>
      <c r="K799" s="1033"/>
      <c r="L799" s="1033"/>
      <c r="M799" s="1033"/>
      <c r="N799" s="1033"/>
      <c r="O799" s="1033"/>
      <c r="P799" s="1033"/>
      <c r="Q799" s="1033"/>
      <c r="R799" s="1033"/>
      <c r="S799" s="1033"/>
      <c r="T799" s="1033"/>
      <c r="U799" s="1033"/>
      <c r="V799" s="1033"/>
      <c r="W799" s="1033"/>
      <c r="X799" s="1033"/>
      <c r="Y799" s="1033"/>
      <c r="Z799" s="1033"/>
    </row>
    <row r="800" spans="1:26" ht="15.75" customHeight="1">
      <c r="A800" s="141">
        <v>2630203</v>
      </c>
      <c r="B800" s="76" t="s">
        <v>1111</v>
      </c>
      <c r="C800" s="20" t="s">
        <v>1112</v>
      </c>
      <c r="D800" s="154">
        <v>67500000</v>
      </c>
      <c r="E800" s="154"/>
      <c r="F800" s="21">
        <f>SUM(D800:E800)</f>
        <v>67500000</v>
      </c>
      <c r="G800" s="1051"/>
      <c r="H800" s="1033"/>
      <c r="I800" s="1033"/>
      <c r="J800" s="1033"/>
      <c r="K800" s="1033"/>
      <c r="L800" s="1033"/>
      <c r="M800" s="1033"/>
      <c r="N800" s="1033"/>
      <c r="O800" s="1033"/>
      <c r="P800" s="1033"/>
      <c r="Q800" s="1033"/>
      <c r="R800" s="1033"/>
      <c r="S800" s="1033"/>
      <c r="T800" s="1033"/>
      <c r="U800" s="1033"/>
      <c r="V800" s="1033"/>
      <c r="W800" s="1033"/>
      <c r="X800" s="1033"/>
      <c r="Y800" s="1033"/>
      <c r="Z800" s="1033"/>
    </row>
    <row r="801" spans="1:26" ht="15.75" customHeight="1">
      <c r="A801" s="152"/>
      <c r="B801" s="172" t="s">
        <v>250</v>
      </c>
      <c r="C801" s="185"/>
      <c r="D801" s="174">
        <f t="shared" ref="D801:G801" si="58">SUM(D800)</f>
        <v>67500000</v>
      </c>
      <c r="E801" s="174">
        <f t="shared" si="58"/>
        <v>0</v>
      </c>
      <c r="F801" s="174">
        <f t="shared" si="58"/>
        <v>67500000</v>
      </c>
      <c r="G801" s="1058">
        <f t="shared" si="58"/>
        <v>0</v>
      </c>
      <c r="H801" s="1033"/>
      <c r="I801" s="1033"/>
      <c r="J801" s="1033"/>
      <c r="K801" s="1033"/>
      <c r="L801" s="1033"/>
      <c r="M801" s="1033"/>
      <c r="N801" s="1033"/>
      <c r="O801" s="1033"/>
      <c r="P801" s="1033"/>
      <c r="Q801" s="1033"/>
      <c r="R801" s="1033"/>
      <c r="S801" s="1033"/>
      <c r="T801" s="1033"/>
      <c r="U801" s="1033"/>
      <c r="V801" s="1033"/>
      <c r="W801" s="1033"/>
      <c r="X801" s="1033"/>
      <c r="Y801" s="1033"/>
      <c r="Z801" s="1033"/>
    </row>
    <row r="802" spans="1:26" ht="15.75" customHeight="1">
      <c r="A802" s="141">
        <v>3111112</v>
      </c>
      <c r="B802" s="76" t="s">
        <v>1113</v>
      </c>
      <c r="C802" s="20"/>
      <c r="D802" s="154">
        <v>5000000</v>
      </c>
      <c r="E802" s="154"/>
      <c r="F802" s="21">
        <f t="shared" ref="F802:F803" si="59">SUM(D802:E802)</f>
        <v>5000000</v>
      </c>
      <c r="G802" s="1091">
        <v>5000000</v>
      </c>
      <c r="H802" s="1033"/>
      <c r="I802" s="1033"/>
      <c r="J802" s="1033"/>
      <c r="K802" s="1033"/>
      <c r="L802" s="1033"/>
      <c r="M802" s="1033"/>
      <c r="N802" s="1033"/>
      <c r="O802" s="1033"/>
      <c r="P802" s="1033"/>
      <c r="Q802" s="1033"/>
      <c r="R802" s="1033"/>
      <c r="S802" s="1033"/>
      <c r="T802" s="1033"/>
      <c r="U802" s="1033"/>
      <c r="V802" s="1033"/>
      <c r="W802" s="1033"/>
      <c r="X802" s="1033"/>
      <c r="Y802" s="1033"/>
      <c r="Z802" s="1033"/>
    </row>
    <row r="803" spans="1:26" ht="15.75" customHeight="1">
      <c r="A803" s="141">
        <v>2630203</v>
      </c>
      <c r="B803" s="76" t="s">
        <v>1114</v>
      </c>
      <c r="C803" s="20" t="s">
        <v>277</v>
      </c>
      <c r="D803" s="154">
        <v>124723404</v>
      </c>
      <c r="E803" s="154"/>
      <c r="F803" s="21">
        <f t="shared" si="59"/>
        <v>124723404</v>
      </c>
      <c r="G803" s="1051"/>
      <c r="H803" s="1033"/>
      <c r="I803" s="1033"/>
      <c r="J803" s="1033"/>
      <c r="K803" s="1033"/>
      <c r="L803" s="1033"/>
      <c r="M803" s="1033"/>
      <c r="N803" s="1033"/>
      <c r="O803" s="1033"/>
      <c r="P803" s="1033"/>
      <c r="Q803" s="1033"/>
      <c r="R803" s="1033"/>
      <c r="S803" s="1033"/>
      <c r="T803" s="1033"/>
      <c r="U803" s="1033"/>
      <c r="V803" s="1033"/>
      <c r="W803" s="1033"/>
      <c r="X803" s="1033"/>
      <c r="Y803" s="1033"/>
      <c r="Z803" s="1033"/>
    </row>
    <row r="804" spans="1:26" ht="15.75" customHeight="1">
      <c r="A804" s="152"/>
      <c r="B804" s="172" t="s">
        <v>250</v>
      </c>
      <c r="C804" s="185"/>
      <c r="D804" s="174">
        <f>SUM(D802:D803)</f>
        <v>129723404</v>
      </c>
      <c r="E804" s="174">
        <f>SUM(E802:E803)</f>
        <v>0</v>
      </c>
      <c r="F804" s="174">
        <f>SUM(F802:F803)</f>
        <v>129723404</v>
      </c>
      <c r="G804" s="1058">
        <f>SUM(G802:G803)</f>
        <v>5000000</v>
      </c>
      <c r="H804" s="1033"/>
      <c r="I804" s="1033"/>
      <c r="J804" s="1033"/>
      <c r="K804" s="1033"/>
      <c r="L804" s="1033"/>
      <c r="M804" s="1033"/>
      <c r="N804" s="1033"/>
      <c r="O804" s="1033"/>
      <c r="P804" s="1033"/>
      <c r="Q804" s="1033"/>
      <c r="R804" s="1033"/>
      <c r="S804" s="1033"/>
      <c r="T804" s="1033"/>
      <c r="U804" s="1033"/>
      <c r="V804" s="1033"/>
      <c r="W804" s="1033"/>
      <c r="X804" s="1033"/>
      <c r="Y804" s="1033"/>
      <c r="Z804" s="1033"/>
    </row>
    <row r="805" spans="1:26" ht="30.75" customHeight="1">
      <c r="A805" s="141"/>
      <c r="B805" s="16" t="s">
        <v>1115</v>
      </c>
      <c r="C805" s="315"/>
      <c r="D805" s="144">
        <f>SUM(D804,D801,D798)</f>
        <v>373116412</v>
      </c>
      <c r="E805" s="144">
        <f>SUM(E804,E801,E798)</f>
        <v>258398900</v>
      </c>
      <c r="F805" s="144">
        <f>SUM(F804,F801,F798)</f>
        <v>631515312</v>
      </c>
      <c r="G805" s="1052">
        <f>SUM(G804,G801,G798)</f>
        <v>550000000</v>
      </c>
      <c r="H805" s="1033"/>
      <c r="I805" s="1033"/>
      <c r="J805" s="1033"/>
      <c r="K805" s="1033"/>
      <c r="L805" s="1033"/>
      <c r="M805" s="1033"/>
      <c r="N805" s="1033"/>
      <c r="O805" s="1033"/>
      <c r="P805" s="1033"/>
      <c r="Q805" s="1033"/>
      <c r="R805" s="1033"/>
      <c r="S805" s="1033"/>
      <c r="T805" s="1033"/>
      <c r="U805" s="1033"/>
      <c r="V805" s="1033"/>
      <c r="W805" s="1033"/>
      <c r="X805" s="1033"/>
      <c r="Y805" s="1033"/>
      <c r="Z805" s="1033"/>
    </row>
    <row r="806" spans="1:26" ht="15.75" customHeight="1">
      <c r="A806" s="138" t="s">
        <v>179</v>
      </c>
      <c r="B806" s="139"/>
      <c r="C806" s="139"/>
      <c r="D806" s="296"/>
      <c r="E806" s="296"/>
      <c r="F806" s="296"/>
      <c r="G806" s="1090"/>
      <c r="H806" s="1033"/>
      <c r="I806" s="1033"/>
      <c r="J806" s="1033"/>
      <c r="K806" s="1033"/>
      <c r="L806" s="1033"/>
      <c r="M806" s="1033"/>
      <c r="N806" s="1033"/>
      <c r="O806" s="1033"/>
      <c r="P806" s="1033"/>
      <c r="Q806" s="1033"/>
      <c r="R806" s="1033"/>
      <c r="S806" s="1033"/>
      <c r="T806" s="1033"/>
      <c r="U806" s="1033"/>
      <c r="V806" s="1033"/>
      <c r="W806" s="1033"/>
      <c r="X806" s="1033"/>
      <c r="Y806" s="1033"/>
      <c r="Z806" s="1033"/>
    </row>
    <row r="807" spans="1:26" ht="15.75" customHeight="1">
      <c r="A807" s="152">
        <v>3110400</v>
      </c>
      <c r="B807" s="100" t="s">
        <v>1116</v>
      </c>
      <c r="C807" s="100"/>
      <c r="D807" s="154"/>
      <c r="E807" s="154"/>
      <c r="F807" s="21"/>
      <c r="G807" s="1051"/>
      <c r="H807" s="1033"/>
      <c r="I807" s="1033"/>
      <c r="J807" s="1033"/>
      <c r="K807" s="1033"/>
      <c r="L807" s="1033"/>
      <c r="M807" s="1033"/>
      <c r="N807" s="1033"/>
      <c r="O807" s="1033"/>
      <c r="P807" s="1033"/>
      <c r="Q807" s="1033"/>
      <c r="R807" s="1033"/>
      <c r="S807" s="1033"/>
      <c r="T807" s="1033"/>
      <c r="U807" s="1033"/>
      <c r="V807" s="1033"/>
      <c r="W807" s="1033"/>
      <c r="X807" s="1033"/>
      <c r="Y807" s="1033"/>
      <c r="Z807" s="1033"/>
    </row>
    <row r="808" spans="1:26" ht="15.75" customHeight="1">
      <c r="A808" s="141">
        <v>3110499</v>
      </c>
      <c r="B808" s="155" t="s">
        <v>1117</v>
      </c>
      <c r="C808" s="316" t="s">
        <v>749</v>
      </c>
      <c r="D808" s="154"/>
      <c r="E808" s="154">
        <v>30160</v>
      </c>
      <c r="F808" s="21">
        <f>SUM(D808:E808)</f>
        <v>30160</v>
      </c>
      <c r="G808" s="1051"/>
      <c r="H808" s="1033"/>
      <c r="I808" s="1033"/>
      <c r="J808" s="1033"/>
      <c r="K808" s="1033"/>
      <c r="L808" s="1033"/>
      <c r="M808" s="1033"/>
      <c r="N808" s="1033"/>
      <c r="O808" s="1033"/>
      <c r="P808" s="1033"/>
      <c r="Q808" s="1033"/>
      <c r="R808" s="1033"/>
      <c r="S808" s="1033"/>
      <c r="T808" s="1033"/>
      <c r="U808" s="1033"/>
      <c r="V808" s="1033"/>
      <c r="W808" s="1033"/>
      <c r="X808" s="1033"/>
      <c r="Y808" s="1033"/>
      <c r="Z808" s="1033"/>
    </row>
    <row r="809" spans="1:26" ht="15.75" customHeight="1">
      <c r="A809" s="141">
        <v>3110499</v>
      </c>
      <c r="B809" s="155" t="s">
        <v>1118</v>
      </c>
      <c r="C809" s="316" t="s">
        <v>269</v>
      </c>
      <c r="D809" s="154"/>
      <c r="E809" s="154">
        <v>360438</v>
      </c>
      <c r="F809" s="21">
        <f t="shared" ref="F809:F815" si="60">SUM(D809:E809)</f>
        <v>360438</v>
      </c>
      <c r="G809" s="1051"/>
      <c r="H809" s="1033"/>
      <c r="I809" s="1033"/>
      <c r="J809" s="1033"/>
      <c r="K809" s="1033"/>
      <c r="L809" s="1033"/>
      <c r="M809" s="1033"/>
      <c r="N809" s="1033"/>
      <c r="O809" s="1033"/>
      <c r="P809" s="1033"/>
      <c r="Q809" s="1033"/>
      <c r="R809" s="1033"/>
      <c r="S809" s="1033"/>
      <c r="T809" s="1033"/>
      <c r="U809" s="1033"/>
      <c r="V809" s="1033"/>
      <c r="W809" s="1033"/>
      <c r="X809" s="1033"/>
      <c r="Y809" s="1033"/>
      <c r="Z809" s="1033"/>
    </row>
    <row r="810" spans="1:26" ht="15.75" customHeight="1">
      <c r="A810" s="141">
        <v>3110499</v>
      </c>
      <c r="B810" s="155" t="s">
        <v>1119</v>
      </c>
      <c r="C810" s="285" t="s">
        <v>222</v>
      </c>
      <c r="D810" s="154"/>
      <c r="E810" s="154">
        <v>2803308</v>
      </c>
      <c r="F810" s="21">
        <f t="shared" si="60"/>
        <v>2803308</v>
      </c>
      <c r="G810" s="1051"/>
      <c r="H810" s="1033"/>
      <c r="I810" s="1033"/>
      <c r="J810" s="1033"/>
      <c r="K810" s="1033"/>
      <c r="L810" s="1033"/>
      <c r="M810" s="1033"/>
      <c r="N810" s="1033"/>
      <c r="O810" s="1033"/>
      <c r="P810" s="1033"/>
      <c r="Q810" s="1033"/>
      <c r="R810" s="1033"/>
      <c r="S810" s="1033"/>
      <c r="T810" s="1033"/>
      <c r="U810" s="1033"/>
      <c r="V810" s="1033"/>
      <c r="W810" s="1033"/>
      <c r="X810" s="1033"/>
      <c r="Y810" s="1033"/>
      <c r="Z810" s="1033"/>
    </row>
    <row r="811" spans="1:26" ht="15.75" customHeight="1">
      <c r="A811" s="141">
        <v>3110499</v>
      </c>
      <c r="B811" s="20" t="s">
        <v>1120</v>
      </c>
      <c r="C811" s="285" t="s">
        <v>632</v>
      </c>
      <c r="D811" s="154"/>
      <c r="E811" s="154">
        <v>2100000</v>
      </c>
      <c r="F811" s="21">
        <f t="shared" si="60"/>
        <v>2100000</v>
      </c>
      <c r="G811" s="1051">
        <v>2100000</v>
      </c>
      <c r="H811" s="1033"/>
      <c r="I811" s="1033"/>
      <c r="J811" s="1033"/>
      <c r="K811" s="1033"/>
      <c r="L811" s="1033"/>
      <c r="M811" s="1033"/>
      <c r="N811" s="1033"/>
      <c r="O811" s="1033"/>
      <c r="P811" s="1033"/>
      <c r="Q811" s="1033"/>
      <c r="R811" s="1033"/>
      <c r="S811" s="1033"/>
      <c r="T811" s="1033"/>
      <c r="U811" s="1033"/>
      <c r="V811" s="1033"/>
      <c r="W811" s="1033"/>
      <c r="X811" s="1033"/>
      <c r="Y811" s="1033"/>
      <c r="Z811" s="1033"/>
    </row>
    <row r="812" spans="1:26" ht="15.75" customHeight="1">
      <c r="A812" s="141">
        <v>3110499</v>
      </c>
      <c r="B812" s="20" t="s">
        <v>1121</v>
      </c>
      <c r="C812" s="285" t="s">
        <v>220</v>
      </c>
      <c r="D812" s="154"/>
      <c r="E812" s="154">
        <v>1954857</v>
      </c>
      <c r="F812" s="21">
        <f t="shared" si="60"/>
        <v>1954857</v>
      </c>
      <c r="G812" s="1051">
        <v>1954857</v>
      </c>
      <c r="H812" s="1033"/>
      <c r="I812" s="1033"/>
      <c r="J812" s="1033"/>
      <c r="K812" s="1033"/>
      <c r="L812" s="1033"/>
      <c r="M812" s="1033"/>
      <c r="N812" s="1033"/>
      <c r="O812" s="1033"/>
      <c r="P812" s="1033"/>
      <c r="Q812" s="1033"/>
      <c r="R812" s="1033"/>
      <c r="S812" s="1033"/>
      <c r="T812" s="1033"/>
      <c r="U812" s="1033"/>
      <c r="V812" s="1033"/>
      <c r="W812" s="1033"/>
      <c r="X812" s="1033"/>
      <c r="Y812" s="1033"/>
      <c r="Z812" s="1033"/>
    </row>
    <row r="813" spans="1:26" ht="15.75" customHeight="1">
      <c r="A813" s="141">
        <v>3110499</v>
      </c>
      <c r="B813" s="20" t="s">
        <v>1122</v>
      </c>
      <c r="C813" s="285" t="s">
        <v>225</v>
      </c>
      <c r="D813" s="154"/>
      <c r="E813" s="154">
        <v>2751000</v>
      </c>
      <c r="F813" s="21">
        <f t="shared" si="60"/>
        <v>2751000</v>
      </c>
      <c r="G813" s="1051">
        <v>2751000</v>
      </c>
      <c r="H813" s="1033"/>
      <c r="I813" s="1033"/>
      <c r="J813" s="1033"/>
      <c r="K813" s="1033"/>
      <c r="L813" s="1033"/>
      <c r="M813" s="1033"/>
      <c r="N813" s="1033"/>
      <c r="O813" s="1033"/>
      <c r="P813" s="1033"/>
      <c r="Q813" s="1033"/>
      <c r="R813" s="1033"/>
      <c r="S813" s="1033"/>
      <c r="T813" s="1033"/>
      <c r="U813" s="1033"/>
      <c r="V813" s="1033"/>
      <c r="W813" s="1033"/>
      <c r="X813" s="1033"/>
      <c r="Y813" s="1033"/>
      <c r="Z813" s="1033"/>
    </row>
    <row r="814" spans="1:26" ht="15.75" customHeight="1">
      <c r="A814" s="141">
        <v>3110499</v>
      </c>
      <c r="B814" s="76" t="s">
        <v>1123</v>
      </c>
      <c r="C814" s="68" t="s">
        <v>232</v>
      </c>
      <c r="D814" s="154">
        <v>3000000</v>
      </c>
      <c r="E814" s="154"/>
      <c r="F814" s="21">
        <f t="shared" si="60"/>
        <v>3000000</v>
      </c>
      <c r="G814" s="1051"/>
      <c r="H814" s="1033"/>
      <c r="I814" s="1033"/>
      <c r="J814" s="1033"/>
      <c r="K814" s="1033"/>
      <c r="L814" s="1033"/>
      <c r="M814" s="1033"/>
      <c r="N814" s="1033"/>
      <c r="O814" s="1033"/>
      <c r="P814" s="1033"/>
      <c r="Q814" s="1033"/>
      <c r="R814" s="1033"/>
      <c r="S814" s="1033"/>
      <c r="T814" s="1033"/>
      <c r="U814" s="1033"/>
      <c r="V814" s="1033"/>
      <c r="W814" s="1033"/>
      <c r="X814" s="1033"/>
      <c r="Y814" s="1033"/>
      <c r="Z814" s="1033"/>
    </row>
    <row r="815" spans="1:26" ht="15.75" customHeight="1">
      <c r="A815" s="141">
        <v>3110499</v>
      </c>
      <c r="B815" s="68" t="s">
        <v>1125</v>
      </c>
      <c r="C815" s="250" t="s">
        <v>337</v>
      </c>
      <c r="D815" s="21">
        <v>2000000</v>
      </c>
      <c r="E815" s="21"/>
      <c r="F815" s="21">
        <f t="shared" si="60"/>
        <v>2000000</v>
      </c>
      <c r="G815" s="1051"/>
      <c r="H815" s="1033"/>
      <c r="I815" s="1033"/>
      <c r="J815" s="1033"/>
      <c r="K815" s="1033"/>
      <c r="L815" s="1033"/>
      <c r="M815" s="1033"/>
      <c r="N815" s="1033"/>
      <c r="O815" s="1033"/>
      <c r="P815" s="1033"/>
      <c r="Q815" s="1033"/>
      <c r="R815" s="1033"/>
      <c r="S815" s="1033"/>
      <c r="T815" s="1033"/>
      <c r="U815" s="1033"/>
      <c r="V815" s="1033"/>
      <c r="W815" s="1033"/>
      <c r="X815" s="1033"/>
      <c r="Y815" s="1033"/>
      <c r="Z815" s="1033"/>
    </row>
    <row r="816" spans="1:26" ht="15.75" customHeight="1">
      <c r="A816" s="189"/>
      <c r="B816" s="172" t="s">
        <v>250</v>
      </c>
      <c r="C816" s="317"/>
      <c r="D816" s="174">
        <f>SUM(D808:D815)</f>
        <v>5000000</v>
      </c>
      <c r="E816" s="174">
        <f>SUM(E808:E815)</f>
        <v>9999763</v>
      </c>
      <c r="F816" s="174">
        <f>SUM(F808:F815)</f>
        <v>14999763</v>
      </c>
      <c r="G816" s="1058">
        <f>SUM(G808:G815)</f>
        <v>6805857</v>
      </c>
      <c r="H816" s="1033"/>
      <c r="I816" s="1033"/>
      <c r="J816" s="1033"/>
      <c r="K816" s="1033"/>
      <c r="L816" s="1033"/>
      <c r="M816" s="1033"/>
      <c r="N816" s="1033"/>
      <c r="O816" s="1033"/>
      <c r="P816" s="1033"/>
      <c r="Q816" s="1033"/>
      <c r="R816" s="1033"/>
      <c r="S816" s="1033"/>
      <c r="T816" s="1033"/>
      <c r="U816" s="1033"/>
      <c r="V816" s="1033"/>
      <c r="W816" s="1033"/>
      <c r="X816" s="1033"/>
      <c r="Y816" s="1033"/>
      <c r="Z816" s="1033"/>
    </row>
    <row r="817" spans="1:26" ht="15.75" customHeight="1">
      <c r="A817" s="141"/>
      <c r="B817" s="318" t="s">
        <v>1127</v>
      </c>
      <c r="C817" s="217"/>
      <c r="D817" s="242"/>
      <c r="E817" s="242">
        <v>10000000</v>
      </c>
      <c r="F817" s="21">
        <f t="shared" ref="F817" si="61">SUM(D817:E817)</f>
        <v>10000000</v>
      </c>
      <c r="G817" s="1051">
        <v>5000000</v>
      </c>
      <c r="H817" s="1033"/>
      <c r="I817" s="1033"/>
      <c r="J817" s="1033"/>
      <c r="K817" s="1033"/>
      <c r="L817" s="1033"/>
      <c r="M817" s="1033"/>
      <c r="N817" s="1033"/>
      <c r="O817" s="1033"/>
      <c r="P817" s="1033"/>
      <c r="Q817" s="1033"/>
      <c r="R817" s="1033"/>
      <c r="S817" s="1033"/>
      <c r="T817" s="1033"/>
      <c r="U817" s="1033"/>
      <c r="V817" s="1033"/>
      <c r="W817" s="1033"/>
      <c r="X817" s="1033"/>
      <c r="Y817" s="1033"/>
      <c r="Z817" s="1033"/>
    </row>
    <row r="818" spans="1:26" ht="15.75" customHeight="1">
      <c r="A818" s="141"/>
      <c r="B818" s="172" t="s">
        <v>250</v>
      </c>
      <c r="C818" s="207"/>
      <c r="D818" s="174">
        <f>SUM(D817:D817)</f>
        <v>0</v>
      </c>
      <c r="E818" s="174">
        <f>SUM(E817:E817)</f>
        <v>10000000</v>
      </c>
      <c r="F818" s="174">
        <f>SUM(F817:F817)</f>
        <v>10000000</v>
      </c>
      <c r="G818" s="1058">
        <f>SUM(G817:G817)</f>
        <v>5000000</v>
      </c>
      <c r="H818" s="1033"/>
      <c r="I818" s="1033"/>
      <c r="J818" s="1033"/>
      <c r="K818" s="1033"/>
      <c r="L818" s="1033"/>
      <c r="M818" s="1033"/>
      <c r="N818" s="1033"/>
      <c r="O818" s="1033"/>
      <c r="P818" s="1033"/>
      <c r="Q818" s="1033"/>
      <c r="R818" s="1033"/>
      <c r="S818" s="1033"/>
      <c r="T818" s="1033"/>
      <c r="U818" s="1033"/>
      <c r="V818" s="1033"/>
      <c r="W818" s="1033"/>
      <c r="X818" s="1033"/>
      <c r="Y818" s="1033"/>
      <c r="Z818" s="1033"/>
    </row>
    <row r="819" spans="1:26" ht="15.75" customHeight="1">
      <c r="A819" s="141">
        <v>3110799</v>
      </c>
      <c r="B819" s="76" t="s">
        <v>1128</v>
      </c>
      <c r="C819" s="20" t="s">
        <v>259</v>
      </c>
      <c r="D819" s="154">
        <v>11500000</v>
      </c>
      <c r="E819" s="154"/>
      <c r="F819" s="21">
        <f t="shared" ref="F819:F833" si="62">SUM(D819:E819)</f>
        <v>11500000</v>
      </c>
      <c r="G819" s="1051"/>
      <c r="H819" s="1033"/>
      <c r="I819" s="1033"/>
      <c r="J819" s="1033"/>
      <c r="K819" s="1033"/>
      <c r="L819" s="1033"/>
      <c r="M819" s="1033"/>
      <c r="N819" s="1033"/>
      <c r="O819" s="1033"/>
      <c r="P819" s="1033"/>
      <c r="Q819" s="1033"/>
      <c r="R819" s="1033"/>
      <c r="S819" s="1033"/>
      <c r="T819" s="1033"/>
      <c r="U819" s="1033"/>
      <c r="V819" s="1033"/>
      <c r="W819" s="1033"/>
      <c r="X819" s="1033"/>
      <c r="Y819" s="1033"/>
      <c r="Z819" s="1033"/>
    </row>
    <row r="820" spans="1:26" ht="15.75" customHeight="1">
      <c r="A820" s="141"/>
      <c r="B820" s="76" t="s">
        <v>1129</v>
      </c>
      <c r="C820" s="20" t="s">
        <v>259</v>
      </c>
      <c r="D820" s="21">
        <v>50000000</v>
      </c>
      <c r="E820" s="21"/>
      <c r="F820" s="21">
        <f t="shared" si="62"/>
        <v>50000000</v>
      </c>
      <c r="G820" s="1051">
        <v>50000000</v>
      </c>
      <c r="H820" s="1033"/>
      <c r="I820" s="1033"/>
      <c r="J820" s="1033"/>
      <c r="K820" s="1033"/>
      <c r="L820" s="1033"/>
      <c r="M820" s="1033"/>
      <c r="N820" s="1033"/>
      <c r="O820" s="1033"/>
      <c r="P820" s="1033"/>
      <c r="Q820" s="1033"/>
      <c r="R820" s="1033"/>
      <c r="S820" s="1033"/>
      <c r="T820" s="1033"/>
      <c r="U820" s="1033"/>
      <c r="V820" s="1033"/>
      <c r="W820" s="1033"/>
      <c r="X820" s="1033"/>
      <c r="Y820" s="1033"/>
      <c r="Z820" s="1033"/>
    </row>
    <row r="821" spans="1:26" ht="15.75" customHeight="1">
      <c r="A821" s="141"/>
      <c r="B821" s="76" t="s">
        <v>1130</v>
      </c>
      <c r="C821" s="20" t="s">
        <v>259</v>
      </c>
      <c r="D821" s="21">
        <v>10000000</v>
      </c>
      <c r="E821" s="21">
        <v>-5000000</v>
      </c>
      <c r="F821" s="21">
        <f t="shared" si="62"/>
        <v>5000000</v>
      </c>
      <c r="G821" s="1051">
        <v>2500000</v>
      </c>
      <c r="H821" s="1033"/>
      <c r="I821" s="1033"/>
      <c r="J821" s="1033"/>
      <c r="K821" s="1033"/>
      <c r="L821" s="1033"/>
      <c r="M821" s="1033"/>
      <c r="N821" s="1033"/>
      <c r="O821" s="1033"/>
      <c r="P821" s="1033"/>
      <c r="Q821" s="1033"/>
      <c r="R821" s="1033"/>
      <c r="S821" s="1033"/>
      <c r="T821" s="1033"/>
      <c r="U821" s="1033"/>
      <c r="V821" s="1033"/>
      <c r="W821" s="1033"/>
      <c r="X821" s="1033"/>
      <c r="Y821" s="1033"/>
      <c r="Z821" s="1033"/>
    </row>
    <row r="822" spans="1:26" ht="15.75" customHeight="1">
      <c r="A822" s="141"/>
      <c r="B822" s="76" t="s">
        <v>1131</v>
      </c>
      <c r="C822" s="20" t="s">
        <v>259</v>
      </c>
      <c r="D822" s="21">
        <v>4000000</v>
      </c>
      <c r="E822" s="21">
        <v>-4000000</v>
      </c>
      <c r="F822" s="21">
        <f t="shared" si="62"/>
        <v>0</v>
      </c>
      <c r="G822" s="1051">
        <v>3500000</v>
      </c>
      <c r="H822" s="1033"/>
      <c r="I822" s="1033"/>
      <c r="J822" s="1033"/>
      <c r="K822" s="1033"/>
      <c r="L822" s="1033"/>
      <c r="M822" s="1033"/>
      <c r="N822" s="1033"/>
      <c r="O822" s="1033"/>
      <c r="P822" s="1033"/>
      <c r="Q822" s="1033"/>
      <c r="R822" s="1033"/>
      <c r="S822" s="1033"/>
      <c r="T822" s="1033"/>
      <c r="U822" s="1033"/>
      <c r="V822" s="1033"/>
      <c r="W822" s="1033"/>
      <c r="X822" s="1033"/>
      <c r="Y822" s="1033"/>
      <c r="Z822" s="1033"/>
    </row>
    <row r="823" spans="1:26" ht="15.75" customHeight="1">
      <c r="A823" s="141"/>
      <c r="B823" s="68" t="s">
        <v>1132</v>
      </c>
      <c r="C823" s="20" t="s">
        <v>259</v>
      </c>
      <c r="D823" s="21">
        <v>15000000</v>
      </c>
      <c r="E823" s="21"/>
      <c r="F823" s="21">
        <f t="shared" si="62"/>
        <v>15000000</v>
      </c>
      <c r="G823" s="1051">
        <v>7500000</v>
      </c>
      <c r="H823" s="1033"/>
      <c r="I823" s="1033"/>
      <c r="J823" s="1033"/>
      <c r="K823" s="1033"/>
      <c r="L823" s="1033"/>
      <c r="M823" s="1033"/>
      <c r="N823" s="1033"/>
      <c r="O823" s="1033"/>
      <c r="P823" s="1033"/>
      <c r="Q823" s="1033"/>
      <c r="R823" s="1033"/>
      <c r="S823" s="1033"/>
      <c r="T823" s="1033"/>
      <c r="U823" s="1033"/>
      <c r="V823" s="1033"/>
      <c r="W823" s="1033"/>
      <c r="X823" s="1033"/>
      <c r="Y823" s="1033"/>
      <c r="Z823" s="1033"/>
    </row>
    <row r="824" spans="1:26" ht="15.75" customHeight="1">
      <c r="A824" s="141"/>
      <c r="B824" s="68" t="s">
        <v>1133</v>
      </c>
      <c r="C824" s="26" t="s">
        <v>236</v>
      </c>
      <c r="D824" s="21">
        <v>8000000</v>
      </c>
      <c r="E824" s="21"/>
      <c r="F824" s="21">
        <f t="shared" si="62"/>
        <v>8000000</v>
      </c>
      <c r="G824" s="1051">
        <v>8000000</v>
      </c>
      <c r="H824" s="1033"/>
      <c r="I824" s="1033"/>
      <c r="J824" s="1033"/>
      <c r="K824" s="1033"/>
      <c r="L824" s="1033"/>
      <c r="M824" s="1033"/>
      <c r="N824" s="1033"/>
      <c r="O824" s="1033"/>
      <c r="P824" s="1033"/>
      <c r="Q824" s="1033"/>
      <c r="R824" s="1033"/>
      <c r="S824" s="1033"/>
      <c r="T824" s="1033"/>
      <c r="U824" s="1033"/>
      <c r="V824" s="1033"/>
      <c r="W824" s="1033"/>
      <c r="X824" s="1033"/>
      <c r="Y824" s="1033"/>
      <c r="Z824" s="1033"/>
    </row>
    <row r="825" spans="1:26" ht="15.75" customHeight="1">
      <c r="A825" s="141"/>
      <c r="B825" s="68" t="s">
        <v>1124</v>
      </c>
      <c r="C825" s="26" t="s">
        <v>236</v>
      </c>
      <c r="D825" s="21">
        <v>3351430</v>
      </c>
      <c r="E825" s="21"/>
      <c r="F825" s="21">
        <f t="shared" si="62"/>
        <v>3351430</v>
      </c>
      <c r="G825" s="1051"/>
      <c r="H825" s="1033"/>
      <c r="I825" s="1033"/>
      <c r="J825" s="1033"/>
      <c r="K825" s="1033"/>
      <c r="L825" s="1033"/>
      <c r="M825" s="1033"/>
      <c r="N825" s="1033"/>
      <c r="O825" s="1033"/>
      <c r="P825" s="1033"/>
      <c r="Q825" s="1033"/>
      <c r="R825" s="1033"/>
      <c r="S825" s="1033"/>
      <c r="T825" s="1033"/>
      <c r="U825" s="1033"/>
      <c r="V825" s="1033"/>
      <c r="W825" s="1033"/>
      <c r="X825" s="1033"/>
      <c r="Y825" s="1033"/>
      <c r="Z825" s="1033"/>
    </row>
    <row r="826" spans="1:26" ht="15.75" customHeight="1">
      <c r="A826" s="141"/>
      <c r="B826" s="68" t="s">
        <v>1134</v>
      </c>
      <c r="C826" s="26" t="s">
        <v>236</v>
      </c>
      <c r="D826" s="21">
        <v>2300000</v>
      </c>
      <c r="E826" s="21"/>
      <c r="F826" s="21">
        <f t="shared" si="62"/>
        <v>2300000</v>
      </c>
      <c r="G826" s="1051">
        <v>2300000</v>
      </c>
      <c r="H826" s="1033"/>
      <c r="I826" s="1033"/>
      <c r="J826" s="1033"/>
      <c r="K826" s="1033"/>
      <c r="L826" s="1033"/>
      <c r="M826" s="1033"/>
      <c r="N826" s="1033"/>
      <c r="O826" s="1033"/>
      <c r="P826" s="1033"/>
      <c r="Q826" s="1033"/>
      <c r="R826" s="1033"/>
      <c r="S826" s="1033"/>
      <c r="T826" s="1033"/>
      <c r="U826" s="1033"/>
      <c r="V826" s="1033"/>
      <c r="W826" s="1033"/>
      <c r="X826" s="1033"/>
      <c r="Y826" s="1033"/>
      <c r="Z826" s="1033"/>
    </row>
    <row r="827" spans="1:26" ht="15.75" customHeight="1">
      <c r="A827" s="141"/>
      <c r="B827" s="319" t="s">
        <v>1136</v>
      </c>
      <c r="C827" s="316" t="s">
        <v>236</v>
      </c>
      <c r="D827" s="21"/>
      <c r="E827" s="21">
        <v>40000000</v>
      </c>
      <c r="F827" s="21">
        <f t="shared" si="62"/>
        <v>40000000</v>
      </c>
      <c r="G827" s="1051">
        <v>40000000</v>
      </c>
      <c r="H827" s="1033"/>
      <c r="I827" s="1033"/>
      <c r="J827" s="1033"/>
      <c r="K827" s="1033"/>
      <c r="L827" s="1033"/>
      <c r="M827" s="1033"/>
      <c r="N827" s="1033"/>
      <c r="O827" s="1033"/>
      <c r="P827" s="1033"/>
      <c r="Q827" s="1033"/>
      <c r="R827" s="1033"/>
      <c r="S827" s="1033"/>
      <c r="T827" s="1033"/>
      <c r="U827" s="1033"/>
      <c r="V827" s="1033"/>
      <c r="W827" s="1033"/>
      <c r="X827" s="1033"/>
      <c r="Y827" s="1033"/>
      <c r="Z827" s="1033"/>
    </row>
    <row r="828" spans="1:26" ht="15.75" customHeight="1">
      <c r="A828" s="141"/>
      <c r="B828" s="319" t="s">
        <v>1137</v>
      </c>
      <c r="C828" s="316" t="s">
        <v>269</v>
      </c>
      <c r="D828" s="21"/>
      <c r="E828" s="21">
        <v>8000000</v>
      </c>
      <c r="F828" s="21">
        <f t="shared" si="62"/>
        <v>8000000</v>
      </c>
      <c r="G828" s="1051">
        <v>8000000</v>
      </c>
      <c r="H828" s="1033"/>
      <c r="I828" s="1033"/>
      <c r="J828" s="1033"/>
      <c r="K828" s="1033"/>
      <c r="L828" s="1033"/>
      <c r="M828" s="1033"/>
      <c r="N828" s="1033"/>
      <c r="O828" s="1033"/>
      <c r="P828" s="1033"/>
      <c r="Q828" s="1033"/>
      <c r="R828" s="1033"/>
      <c r="S828" s="1033"/>
      <c r="T828" s="1033"/>
      <c r="U828" s="1033"/>
      <c r="V828" s="1033"/>
      <c r="W828" s="1033"/>
      <c r="X828" s="1033"/>
      <c r="Y828" s="1033"/>
      <c r="Z828" s="1033"/>
    </row>
    <row r="829" spans="1:26" ht="15.75" customHeight="1">
      <c r="A829" s="141"/>
      <c r="B829" s="155" t="s">
        <v>1135</v>
      </c>
      <c r="C829" s="316" t="s">
        <v>236</v>
      </c>
      <c r="D829" s="21"/>
      <c r="E829" s="21">
        <v>2000000</v>
      </c>
      <c r="F829" s="21">
        <f t="shared" si="62"/>
        <v>2000000</v>
      </c>
      <c r="G829" s="1051"/>
      <c r="H829" s="1033"/>
      <c r="I829" s="1033"/>
      <c r="J829" s="1033"/>
      <c r="K829" s="1033"/>
      <c r="L829" s="1033"/>
      <c r="M829" s="1033"/>
      <c r="N829" s="1033"/>
      <c r="O829" s="1033"/>
      <c r="P829" s="1033"/>
      <c r="Q829" s="1033"/>
      <c r="R829" s="1033"/>
      <c r="S829" s="1033"/>
      <c r="T829" s="1033"/>
      <c r="U829" s="1033"/>
      <c r="V829" s="1033"/>
      <c r="W829" s="1033"/>
      <c r="X829" s="1033"/>
      <c r="Y829" s="1033"/>
      <c r="Z829" s="1033"/>
    </row>
    <row r="830" spans="1:26" ht="15.75" customHeight="1">
      <c r="A830" s="141"/>
      <c r="B830" s="68" t="s">
        <v>1138</v>
      </c>
      <c r="C830" s="26" t="s">
        <v>236</v>
      </c>
      <c r="D830" s="21">
        <v>3000000</v>
      </c>
      <c r="E830" s="21"/>
      <c r="F830" s="21">
        <f t="shared" si="62"/>
        <v>3000000</v>
      </c>
      <c r="G830" s="1051">
        <v>4500000</v>
      </c>
      <c r="H830" s="1033"/>
      <c r="I830" s="1033"/>
      <c r="J830" s="1033"/>
      <c r="K830" s="1033"/>
      <c r="L830" s="1033"/>
      <c r="M830" s="1033"/>
      <c r="N830" s="1033"/>
      <c r="O830" s="1033"/>
      <c r="P830" s="1033"/>
      <c r="Q830" s="1033"/>
      <c r="R830" s="1033"/>
      <c r="S830" s="1033"/>
      <c r="T830" s="1033"/>
      <c r="U830" s="1033"/>
      <c r="V830" s="1033"/>
      <c r="W830" s="1033"/>
      <c r="X830" s="1033"/>
      <c r="Y830" s="1033"/>
      <c r="Z830" s="1033"/>
    </row>
    <row r="831" spans="1:26" ht="15.75" customHeight="1">
      <c r="A831" s="141"/>
      <c r="B831" s="68" t="s">
        <v>1139</v>
      </c>
      <c r="C831" s="26" t="s">
        <v>259</v>
      </c>
      <c r="D831" s="21">
        <v>20000000</v>
      </c>
      <c r="E831" s="21">
        <v>-5000000</v>
      </c>
      <c r="F831" s="21">
        <f t="shared" si="62"/>
        <v>15000000</v>
      </c>
      <c r="G831" s="1051"/>
      <c r="H831" s="1033"/>
      <c r="I831" s="1033"/>
      <c r="J831" s="1033"/>
      <c r="K831" s="1033"/>
      <c r="L831" s="1033"/>
      <c r="M831" s="1033"/>
      <c r="N831" s="1033"/>
      <c r="O831" s="1033"/>
      <c r="P831" s="1033"/>
      <c r="Q831" s="1033"/>
      <c r="R831" s="1033"/>
      <c r="S831" s="1033"/>
      <c r="T831" s="1033"/>
      <c r="U831" s="1033"/>
      <c r="V831" s="1033"/>
      <c r="W831" s="1033"/>
      <c r="X831" s="1033"/>
      <c r="Y831" s="1033"/>
      <c r="Z831" s="1033"/>
    </row>
    <row r="832" spans="1:26" ht="15.75" customHeight="1">
      <c r="A832" s="141"/>
      <c r="B832" s="68" t="s">
        <v>1140</v>
      </c>
      <c r="C832" s="26" t="s">
        <v>259</v>
      </c>
      <c r="D832" s="21">
        <v>3000000</v>
      </c>
      <c r="E832" s="21"/>
      <c r="F832" s="21">
        <f t="shared" si="62"/>
        <v>3000000</v>
      </c>
      <c r="G832" s="1051"/>
      <c r="H832" s="1033"/>
      <c r="I832" s="1033"/>
      <c r="J832" s="1033"/>
      <c r="K832" s="1033"/>
      <c r="L832" s="1033"/>
      <c r="M832" s="1033"/>
      <c r="N832" s="1033"/>
      <c r="O832" s="1033"/>
      <c r="P832" s="1033"/>
      <c r="Q832" s="1033"/>
      <c r="R832" s="1033"/>
      <c r="S832" s="1033"/>
      <c r="T832" s="1033"/>
      <c r="U832" s="1033"/>
      <c r="V832" s="1033"/>
      <c r="W832" s="1033"/>
      <c r="X832" s="1033"/>
      <c r="Y832" s="1033"/>
      <c r="Z832" s="1033"/>
    </row>
    <row r="833" spans="1:26" ht="31.5" customHeight="1">
      <c r="A833" s="141"/>
      <c r="B833" s="68" t="s">
        <v>1141</v>
      </c>
      <c r="C833" s="26" t="s">
        <v>1142</v>
      </c>
      <c r="D833" s="21">
        <v>15000000</v>
      </c>
      <c r="E833" s="21"/>
      <c r="F833" s="21">
        <f t="shared" si="62"/>
        <v>15000000</v>
      </c>
      <c r="G833" s="1051">
        <v>12600000</v>
      </c>
      <c r="H833" s="1033"/>
      <c r="I833" s="1033"/>
      <c r="J833" s="1033"/>
      <c r="K833" s="1033"/>
      <c r="L833" s="1033"/>
      <c r="M833" s="1033"/>
      <c r="N833" s="1033"/>
      <c r="O833" s="1033"/>
      <c r="P833" s="1033"/>
      <c r="Q833" s="1033"/>
      <c r="R833" s="1033"/>
      <c r="S833" s="1033"/>
      <c r="T833" s="1033"/>
      <c r="U833" s="1033"/>
      <c r="V833" s="1033"/>
      <c r="W833" s="1033"/>
      <c r="X833" s="1033"/>
      <c r="Y833" s="1033"/>
      <c r="Z833" s="1033"/>
    </row>
    <row r="834" spans="1:26" ht="31.5" customHeight="1">
      <c r="A834" s="141"/>
      <c r="B834" s="320" t="s">
        <v>1143</v>
      </c>
      <c r="C834" s="26"/>
      <c r="D834" s="21"/>
      <c r="E834" s="21"/>
      <c r="F834" s="21"/>
      <c r="G834" s="1051">
        <v>2800000</v>
      </c>
      <c r="H834" s="1033"/>
      <c r="I834" s="1033"/>
      <c r="J834" s="1033"/>
      <c r="K834" s="1033"/>
      <c r="L834" s="1033"/>
      <c r="M834" s="1033"/>
      <c r="N834" s="1033"/>
      <c r="O834" s="1033"/>
      <c r="P834" s="1033"/>
      <c r="Q834" s="1033"/>
      <c r="R834" s="1033"/>
      <c r="S834" s="1033"/>
      <c r="T834" s="1033"/>
      <c r="U834" s="1033"/>
      <c r="V834" s="1033"/>
      <c r="W834" s="1033"/>
      <c r="X834" s="1033"/>
      <c r="Y834" s="1033"/>
      <c r="Z834" s="1033"/>
    </row>
    <row r="835" spans="1:26" ht="31.5" customHeight="1">
      <c r="A835" s="141"/>
      <c r="B835" s="68" t="s">
        <v>1144</v>
      </c>
      <c r="C835" s="26"/>
      <c r="D835" s="21"/>
      <c r="E835" s="21"/>
      <c r="F835" s="21"/>
      <c r="G835" s="1051">
        <v>6194143</v>
      </c>
      <c r="H835" s="1033"/>
      <c r="I835" s="1033"/>
      <c r="J835" s="1033"/>
      <c r="K835" s="1033"/>
      <c r="L835" s="1033"/>
      <c r="M835" s="1033"/>
      <c r="N835" s="1033"/>
      <c r="O835" s="1033"/>
      <c r="P835" s="1033"/>
      <c r="Q835" s="1033"/>
      <c r="R835" s="1033"/>
      <c r="S835" s="1033"/>
      <c r="T835" s="1033"/>
      <c r="U835" s="1033"/>
      <c r="V835" s="1033"/>
      <c r="W835" s="1033"/>
      <c r="X835" s="1033"/>
      <c r="Y835" s="1033"/>
      <c r="Z835" s="1033"/>
    </row>
    <row r="836" spans="1:26" ht="19" customHeight="1">
      <c r="A836" s="141"/>
      <c r="B836" s="68" t="s">
        <v>1145</v>
      </c>
      <c r="C836" s="26"/>
      <c r="D836" s="21"/>
      <c r="E836" s="21"/>
      <c r="F836" s="21"/>
      <c r="G836" s="1051">
        <v>6000000</v>
      </c>
      <c r="H836" s="1033"/>
      <c r="I836" s="1033"/>
      <c r="J836" s="1033"/>
      <c r="K836" s="1033"/>
      <c r="L836" s="1033"/>
      <c r="M836" s="1033"/>
      <c r="N836" s="1033"/>
      <c r="O836" s="1033"/>
      <c r="P836" s="1033"/>
      <c r="Q836" s="1033"/>
      <c r="R836" s="1033"/>
      <c r="S836" s="1033"/>
      <c r="T836" s="1033"/>
      <c r="U836" s="1033"/>
      <c r="V836" s="1033"/>
      <c r="W836" s="1033"/>
      <c r="X836" s="1033"/>
      <c r="Y836" s="1033"/>
      <c r="Z836" s="1033"/>
    </row>
    <row r="837" spans="1:26" ht="19" customHeight="1">
      <c r="A837" s="152">
        <v>3111504</v>
      </c>
      <c r="B837" s="153" t="s">
        <v>1146</v>
      </c>
      <c r="C837" s="100"/>
      <c r="D837" s="77"/>
      <c r="E837" s="77"/>
      <c r="F837" s="21">
        <f t="shared" ref="F837:F843" si="63">SUM(D837:E837)</f>
        <v>0</v>
      </c>
      <c r="G837" s="1051"/>
      <c r="H837" s="1038"/>
      <c r="I837" s="1038"/>
      <c r="J837" s="1038"/>
      <c r="K837" s="1038"/>
      <c r="L837" s="1038"/>
      <c r="M837" s="1038"/>
      <c r="N837" s="1038"/>
      <c r="O837" s="1038"/>
      <c r="P837" s="1038"/>
      <c r="Q837" s="1038"/>
      <c r="R837" s="1038"/>
      <c r="S837" s="1038"/>
      <c r="T837" s="1038"/>
      <c r="U837" s="1038"/>
      <c r="V837" s="1038"/>
      <c r="W837" s="1038"/>
      <c r="X837" s="1038"/>
      <c r="Y837" s="1038"/>
      <c r="Z837" s="1038"/>
    </row>
    <row r="838" spans="1:26" ht="31.5" customHeight="1">
      <c r="A838" s="141"/>
      <c r="B838" s="68" t="s">
        <v>1147</v>
      </c>
      <c r="C838" s="76" t="s">
        <v>218</v>
      </c>
      <c r="D838" s="21">
        <v>750000</v>
      </c>
      <c r="E838" s="21"/>
      <c r="F838" s="21">
        <f t="shared" si="63"/>
        <v>750000</v>
      </c>
      <c r="G838" s="1051"/>
      <c r="H838" s="1033"/>
      <c r="I838" s="1033"/>
      <c r="J838" s="1033"/>
      <c r="K838" s="1033"/>
      <c r="L838" s="1033"/>
      <c r="M838" s="1033"/>
      <c r="N838" s="1033"/>
      <c r="O838" s="1033"/>
      <c r="P838" s="1033"/>
      <c r="Q838" s="1033"/>
      <c r="R838" s="1033"/>
      <c r="S838" s="1033"/>
      <c r="T838" s="1033"/>
      <c r="U838" s="1033"/>
      <c r="V838" s="1033"/>
      <c r="W838" s="1033"/>
      <c r="X838" s="1033"/>
      <c r="Y838" s="1033"/>
      <c r="Z838" s="1033"/>
    </row>
    <row r="839" spans="1:26" ht="15.75" customHeight="1">
      <c r="A839" s="141"/>
      <c r="B839" s="68" t="s">
        <v>1148</v>
      </c>
      <c r="C839" s="76" t="s">
        <v>218</v>
      </c>
      <c r="D839" s="21">
        <v>1250000</v>
      </c>
      <c r="E839" s="21"/>
      <c r="F839" s="21">
        <f t="shared" si="63"/>
        <v>1250000</v>
      </c>
      <c r="G839" s="1051"/>
      <c r="H839" s="1033"/>
      <c r="I839" s="1033"/>
      <c r="J839" s="1033"/>
      <c r="K839" s="1033"/>
      <c r="L839" s="1033"/>
      <c r="M839" s="1033"/>
      <c r="N839" s="1033"/>
      <c r="O839" s="1033"/>
      <c r="P839" s="1033"/>
      <c r="Q839" s="1033"/>
      <c r="R839" s="1033"/>
      <c r="S839" s="1033"/>
      <c r="T839" s="1033"/>
      <c r="U839" s="1033"/>
      <c r="V839" s="1033"/>
      <c r="W839" s="1033"/>
      <c r="X839" s="1033"/>
      <c r="Y839" s="1033"/>
      <c r="Z839" s="1033"/>
    </row>
    <row r="840" spans="1:26" ht="15.75" customHeight="1">
      <c r="A840" s="141"/>
      <c r="B840" s="68" t="s">
        <v>1149</v>
      </c>
      <c r="C840" s="76" t="s">
        <v>492</v>
      </c>
      <c r="D840" s="21">
        <v>2000000</v>
      </c>
      <c r="E840" s="21"/>
      <c r="F840" s="21">
        <f t="shared" si="63"/>
        <v>2000000</v>
      </c>
      <c r="G840" s="1051"/>
      <c r="H840" s="1033"/>
      <c r="I840" s="1033"/>
      <c r="J840" s="1033"/>
      <c r="K840" s="1033"/>
      <c r="L840" s="1033"/>
      <c r="M840" s="1033"/>
      <c r="N840" s="1033"/>
      <c r="O840" s="1033"/>
      <c r="P840" s="1033"/>
      <c r="Q840" s="1033"/>
      <c r="R840" s="1033"/>
      <c r="S840" s="1033"/>
      <c r="T840" s="1033"/>
      <c r="U840" s="1033"/>
      <c r="V840" s="1033"/>
      <c r="W840" s="1033"/>
      <c r="X840" s="1033"/>
      <c r="Y840" s="1033"/>
      <c r="Z840" s="1033"/>
    </row>
    <row r="841" spans="1:26" ht="15.75" customHeight="1">
      <c r="A841" s="141"/>
      <c r="B841" s="68" t="s">
        <v>1150</v>
      </c>
      <c r="C841" s="76" t="s">
        <v>493</v>
      </c>
      <c r="D841" s="21">
        <v>2000000</v>
      </c>
      <c r="E841" s="21">
        <f>-805857</f>
        <v>-805857</v>
      </c>
      <c r="F841" s="21">
        <f t="shared" si="63"/>
        <v>1194143</v>
      </c>
      <c r="G841" s="1051"/>
      <c r="H841" s="1033"/>
      <c r="I841" s="1033"/>
      <c r="J841" s="1033"/>
      <c r="K841" s="1033"/>
      <c r="L841" s="1033"/>
      <c r="M841" s="1033"/>
      <c r="N841" s="1033"/>
      <c r="O841" s="1033"/>
      <c r="P841" s="1033"/>
      <c r="Q841" s="1033"/>
      <c r="R841" s="1033"/>
      <c r="S841" s="1033"/>
      <c r="T841" s="1033"/>
      <c r="U841" s="1033"/>
      <c r="V841" s="1033"/>
      <c r="W841" s="1033"/>
      <c r="X841" s="1033"/>
      <c r="Y841" s="1033"/>
      <c r="Z841" s="1033"/>
    </row>
    <row r="842" spans="1:26" ht="15.75" customHeight="1">
      <c r="A842" s="141"/>
      <c r="B842" s="68" t="s">
        <v>1151</v>
      </c>
      <c r="C842" s="76" t="s">
        <v>248</v>
      </c>
      <c r="D842" s="21">
        <v>1500000</v>
      </c>
      <c r="E842" s="21"/>
      <c r="F842" s="21">
        <f t="shared" si="63"/>
        <v>1500000</v>
      </c>
      <c r="G842" s="1051"/>
      <c r="H842" s="1033"/>
      <c r="I842" s="1033"/>
      <c r="J842" s="1033"/>
      <c r="K842" s="1033"/>
      <c r="L842" s="1033"/>
      <c r="M842" s="1033"/>
      <c r="N842" s="1033"/>
      <c r="O842" s="1033"/>
      <c r="P842" s="1033"/>
      <c r="Q842" s="1033"/>
      <c r="R842" s="1033"/>
      <c r="S842" s="1033"/>
      <c r="T842" s="1033"/>
      <c r="U842" s="1033"/>
      <c r="V842" s="1033"/>
      <c r="W842" s="1033"/>
      <c r="X842" s="1033"/>
      <c r="Y842" s="1033"/>
      <c r="Z842" s="1033"/>
    </row>
    <row r="843" spans="1:26" ht="47.25" customHeight="1">
      <c r="A843" s="141"/>
      <c r="B843" s="68" t="s">
        <v>1152</v>
      </c>
      <c r="C843" s="76" t="s">
        <v>231</v>
      </c>
      <c r="D843" s="21">
        <v>2000000</v>
      </c>
      <c r="E843" s="21">
        <f>-1000000</f>
        <v>-1000000</v>
      </c>
      <c r="F843" s="21">
        <f t="shared" si="63"/>
        <v>1000000</v>
      </c>
      <c r="G843" s="1051"/>
      <c r="H843" s="1033"/>
      <c r="I843" s="1033"/>
      <c r="J843" s="1033"/>
      <c r="K843" s="1033"/>
      <c r="L843" s="1033"/>
      <c r="M843" s="1033"/>
      <c r="N843" s="1033"/>
      <c r="O843" s="1033"/>
      <c r="P843" s="1033"/>
      <c r="Q843" s="1033"/>
      <c r="R843" s="1033"/>
      <c r="S843" s="1033"/>
      <c r="T843" s="1033"/>
      <c r="U843" s="1033"/>
      <c r="V843" s="1033"/>
      <c r="W843" s="1033"/>
      <c r="X843" s="1033"/>
      <c r="Y843" s="1033"/>
      <c r="Z843" s="1033"/>
    </row>
    <row r="844" spans="1:26" ht="17.25" customHeight="1">
      <c r="A844" s="141"/>
      <c r="B844" s="172" t="s">
        <v>250</v>
      </c>
      <c r="C844" s="207"/>
      <c r="D844" s="174">
        <f>SUM(D819:D843)</f>
        <v>154651430</v>
      </c>
      <c r="E844" s="174">
        <f>SUM(E819:E843)</f>
        <v>34194143</v>
      </c>
      <c r="F844" s="174">
        <f>SUM(F819:F843)</f>
        <v>188845573</v>
      </c>
      <c r="G844" s="1058">
        <f>SUM(G819:G843)</f>
        <v>153894143</v>
      </c>
      <c r="H844" s="1033"/>
      <c r="I844" s="1033"/>
      <c r="J844" s="1033"/>
      <c r="K844" s="1033"/>
      <c r="L844" s="1033"/>
      <c r="M844" s="1033"/>
      <c r="N844" s="1033"/>
      <c r="O844" s="1033"/>
      <c r="P844" s="1033"/>
      <c r="Q844" s="1033"/>
      <c r="R844" s="1033"/>
      <c r="S844" s="1033"/>
      <c r="T844" s="1033"/>
      <c r="U844" s="1033"/>
      <c r="V844" s="1033"/>
      <c r="W844" s="1033"/>
      <c r="X844" s="1033"/>
      <c r="Y844" s="1033"/>
      <c r="Z844" s="1033"/>
    </row>
    <row r="845" spans="1:26" ht="30.75" customHeight="1">
      <c r="A845" s="321"/>
      <c r="B845" s="68" t="s">
        <v>1153</v>
      </c>
      <c r="C845" s="68" t="s">
        <v>247</v>
      </c>
      <c r="D845" s="322"/>
      <c r="E845" s="322"/>
      <c r="F845" s="322"/>
      <c r="G845" s="1092">
        <v>2000000</v>
      </c>
      <c r="H845" s="1033"/>
      <c r="I845" s="1033"/>
      <c r="J845" s="1033"/>
      <c r="K845" s="1033"/>
      <c r="L845" s="1033"/>
      <c r="M845" s="1033"/>
      <c r="N845" s="1033"/>
      <c r="O845" s="1033"/>
      <c r="P845" s="1033"/>
      <c r="Q845" s="1033"/>
      <c r="R845" s="1033"/>
      <c r="S845" s="1033"/>
      <c r="T845" s="1033"/>
      <c r="U845" s="1033"/>
      <c r="V845" s="1033"/>
      <c r="W845" s="1033"/>
      <c r="X845" s="1033"/>
      <c r="Y845" s="1033"/>
      <c r="Z845" s="1033"/>
    </row>
    <row r="846" spans="1:26" ht="30.75" customHeight="1">
      <c r="A846" s="321"/>
      <c r="B846" s="68" t="s">
        <v>1154</v>
      </c>
      <c r="C846" s="68" t="s">
        <v>632</v>
      </c>
      <c r="D846" s="322"/>
      <c r="E846" s="322"/>
      <c r="F846" s="322"/>
      <c r="G846" s="1093">
        <v>200000</v>
      </c>
      <c r="H846" s="1033"/>
      <c r="I846" s="1033"/>
      <c r="J846" s="1033"/>
      <c r="K846" s="1033"/>
      <c r="L846" s="1033"/>
      <c r="M846" s="1033"/>
      <c r="N846" s="1033"/>
      <c r="O846" s="1033"/>
      <c r="P846" s="1033"/>
      <c r="Q846" s="1033"/>
      <c r="R846" s="1033"/>
      <c r="S846" s="1033"/>
      <c r="T846" s="1033"/>
      <c r="U846" s="1033"/>
      <c r="V846" s="1033"/>
      <c r="W846" s="1033"/>
      <c r="X846" s="1033"/>
      <c r="Y846" s="1033"/>
      <c r="Z846" s="1033"/>
    </row>
    <row r="847" spans="1:26" ht="30.75" customHeight="1">
      <c r="A847" s="321"/>
      <c r="B847" s="68" t="s">
        <v>1155</v>
      </c>
      <c r="C847" s="68" t="s">
        <v>246</v>
      </c>
      <c r="D847" s="322"/>
      <c r="E847" s="322"/>
      <c r="F847" s="322"/>
      <c r="G847" s="1093">
        <v>3000000</v>
      </c>
      <c r="H847" s="1033"/>
      <c r="I847" s="1033"/>
      <c r="J847" s="1033"/>
      <c r="K847" s="1033"/>
      <c r="L847" s="1033"/>
      <c r="M847" s="1033"/>
      <c r="N847" s="1033"/>
      <c r="O847" s="1033"/>
      <c r="P847" s="1033"/>
      <c r="Q847" s="1033"/>
      <c r="R847" s="1033"/>
      <c r="S847" s="1033"/>
      <c r="T847" s="1033"/>
      <c r="U847" s="1033"/>
      <c r="V847" s="1033"/>
      <c r="W847" s="1033"/>
      <c r="X847" s="1033"/>
      <c r="Y847" s="1033"/>
      <c r="Z847" s="1033"/>
    </row>
    <row r="848" spans="1:26" ht="30.75" customHeight="1">
      <c r="A848" s="321"/>
      <c r="B848" s="68" t="s">
        <v>1156</v>
      </c>
      <c r="C848" s="68" t="s">
        <v>521</v>
      </c>
      <c r="D848" s="322"/>
      <c r="E848" s="322"/>
      <c r="F848" s="322"/>
      <c r="G848" s="1093">
        <v>600000</v>
      </c>
      <c r="H848" s="1033"/>
      <c r="I848" s="1033"/>
      <c r="J848" s="1033"/>
      <c r="K848" s="1033"/>
      <c r="L848" s="1033"/>
      <c r="M848" s="1033"/>
      <c r="N848" s="1033"/>
      <c r="O848" s="1033"/>
      <c r="P848" s="1033"/>
      <c r="Q848" s="1033"/>
      <c r="R848" s="1033"/>
      <c r="S848" s="1033"/>
      <c r="T848" s="1033"/>
      <c r="U848" s="1033"/>
      <c r="V848" s="1033"/>
      <c r="W848" s="1033"/>
      <c r="X848" s="1033"/>
      <c r="Y848" s="1033"/>
      <c r="Z848" s="1033"/>
    </row>
    <row r="849" spans="1:26" ht="30.75" customHeight="1">
      <c r="A849" s="321"/>
      <c r="B849" s="68" t="s">
        <v>1157</v>
      </c>
      <c r="C849" s="68" t="s">
        <v>521</v>
      </c>
      <c r="D849" s="322"/>
      <c r="E849" s="322"/>
      <c r="F849" s="322"/>
      <c r="G849" s="1093">
        <v>600000</v>
      </c>
      <c r="H849" s="1033"/>
      <c r="I849" s="1033"/>
      <c r="J849" s="1033"/>
      <c r="K849" s="1033"/>
      <c r="L849" s="1033"/>
      <c r="M849" s="1033"/>
      <c r="N849" s="1033"/>
      <c r="O849" s="1033"/>
      <c r="P849" s="1033"/>
      <c r="Q849" s="1033"/>
      <c r="R849" s="1033"/>
      <c r="S849" s="1033"/>
      <c r="T849" s="1033"/>
      <c r="U849" s="1033"/>
      <c r="V849" s="1033"/>
      <c r="W849" s="1033"/>
      <c r="X849" s="1033"/>
      <c r="Y849" s="1033"/>
      <c r="Z849" s="1033"/>
    </row>
    <row r="850" spans="1:26" ht="30.75" customHeight="1">
      <c r="A850" s="321"/>
      <c r="B850" s="68" t="s">
        <v>1158</v>
      </c>
      <c r="C850" s="68" t="s">
        <v>521</v>
      </c>
      <c r="D850" s="322"/>
      <c r="E850" s="322"/>
      <c r="F850" s="322"/>
      <c r="G850" s="1093">
        <v>600000</v>
      </c>
      <c r="H850" s="1033"/>
      <c r="I850" s="1033"/>
      <c r="J850" s="1033"/>
      <c r="K850" s="1033"/>
      <c r="L850" s="1033"/>
      <c r="M850" s="1033"/>
      <c r="N850" s="1033"/>
      <c r="O850" s="1033"/>
      <c r="P850" s="1033"/>
      <c r="Q850" s="1033"/>
      <c r="R850" s="1033"/>
      <c r="S850" s="1033"/>
      <c r="T850" s="1033"/>
      <c r="U850" s="1033"/>
      <c r="V850" s="1033"/>
      <c r="W850" s="1033"/>
      <c r="X850" s="1033"/>
      <c r="Y850" s="1033"/>
      <c r="Z850" s="1033"/>
    </row>
    <row r="851" spans="1:26" ht="30.75" customHeight="1">
      <c r="A851" s="321"/>
      <c r="B851" s="68" t="s">
        <v>1159</v>
      </c>
      <c r="C851" s="68" t="s">
        <v>521</v>
      </c>
      <c r="D851" s="322"/>
      <c r="E851" s="322"/>
      <c r="F851" s="322"/>
      <c r="G851" s="1093">
        <v>600000</v>
      </c>
      <c r="H851" s="1033"/>
      <c r="I851" s="1033"/>
      <c r="J851" s="1033"/>
      <c r="K851" s="1033"/>
      <c r="L851" s="1033"/>
      <c r="M851" s="1033"/>
      <c r="N851" s="1033"/>
      <c r="O851" s="1033"/>
      <c r="P851" s="1033"/>
      <c r="Q851" s="1033"/>
      <c r="R851" s="1033"/>
      <c r="S851" s="1033"/>
      <c r="T851" s="1033"/>
      <c r="U851" s="1033"/>
      <c r="V851" s="1033"/>
      <c r="W851" s="1033"/>
      <c r="X851" s="1033"/>
      <c r="Y851" s="1033"/>
      <c r="Z851" s="1033"/>
    </row>
    <row r="852" spans="1:26" ht="30.75" customHeight="1">
      <c r="A852" s="321"/>
      <c r="B852" s="68" t="s">
        <v>1160</v>
      </c>
      <c r="C852" s="68" t="s">
        <v>521</v>
      </c>
      <c r="D852" s="322"/>
      <c r="E852" s="322"/>
      <c r="F852" s="322"/>
      <c r="G852" s="1093">
        <v>600000</v>
      </c>
      <c r="H852" s="1033"/>
      <c r="I852" s="1033"/>
      <c r="J852" s="1033"/>
      <c r="K852" s="1033"/>
      <c r="L852" s="1033"/>
      <c r="M852" s="1033"/>
      <c r="N852" s="1033"/>
      <c r="O852" s="1033"/>
      <c r="P852" s="1033"/>
      <c r="Q852" s="1033"/>
      <c r="R852" s="1033"/>
      <c r="S852" s="1033"/>
      <c r="T852" s="1033"/>
      <c r="U852" s="1033"/>
      <c r="V852" s="1033"/>
      <c r="W852" s="1033"/>
      <c r="X852" s="1033"/>
      <c r="Y852" s="1033"/>
      <c r="Z852" s="1033"/>
    </row>
    <row r="853" spans="1:26" ht="30.75" customHeight="1">
      <c r="A853" s="321"/>
      <c r="B853" s="68" t="s">
        <v>1161</v>
      </c>
      <c r="C853" s="68" t="s">
        <v>521</v>
      </c>
      <c r="D853" s="322"/>
      <c r="E853" s="322"/>
      <c r="F853" s="322"/>
      <c r="G853" s="1093">
        <v>600000</v>
      </c>
      <c r="H853" s="1033"/>
      <c r="I853" s="1033"/>
      <c r="J853" s="1033"/>
      <c r="K853" s="1033"/>
      <c r="L853" s="1033"/>
      <c r="M853" s="1033"/>
      <c r="N853" s="1033"/>
      <c r="O853" s="1033"/>
      <c r="P853" s="1033"/>
      <c r="Q853" s="1033"/>
      <c r="R853" s="1033"/>
      <c r="S853" s="1033"/>
      <c r="T853" s="1033"/>
      <c r="U853" s="1033"/>
      <c r="V853" s="1033"/>
      <c r="W853" s="1033"/>
      <c r="X853" s="1033"/>
      <c r="Y853" s="1033"/>
      <c r="Z853" s="1033"/>
    </row>
    <row r="854" spans="1:26" ht="30.75" customHeight="1">
      <c r="A854" s="321"/>
      <c r="B854" s="68" t="s">
        <v>1162</v>
      </c>
      <c r="C854" s="68" t="s">
        <v>217</v>
      </c>
      <c r="D854" s="322"/>
      <c r="E854" s="322"/>
      <c r="F854" s="322"/>
      <c r="G854" s="1093">
        <v>6000000</v>
      </c>
      <c r="H854" s="1033"/>
      <c r="I854" s="1033"/>
      <c r="J854" s="1033"/>
      <c r="K854" s="1033"/>
      <c r="L854" s="1033"/>
      <c r="M854" s="1033"/>
      <c r="N854" s="1033"/>
      <c r="O854" s="1033"/>
      <c r="P854" s="1033"/>
      <c r="Q854" s="1033"/>
      <c r="R854" s="1033"/>
      <c r="S854" s="1033"/>
      <c r="T854" s="1033"/>
      <c r="U854" s="1033"/>
      <c r="V854" s="1033"/>
      <c r="W854" s="1033"/>
      <c r="X854" s="1033"/>
      <c r="Y854" s="1033"/>
      <c r="Z854" s="1033"/>
    </row>
    <row r="855" spans="1:26" ht="30.75" customHeight="1">
      <c r="A855" s="321"/>
      <c r="B855" s="68" t="s">
        <v>1163</v>
      </c>
      <c r="C855" s="68" t="s">
        <v>242</v>
      </c>
      <c r="D855" s="322"/>
      <c r="E855" s="322"/>
      <c r="F855" s="322"/>
      <c r="G855" s="1093">
        <v>1000000</v>
      </c>
      <c r="H855" s="1033"/>
      <c r="I855" s="1033"/>
      <c r="J855" s="1033"/>
      <c r="K855" s="1033"/>
      <c r="L855" s="1033"/>
      <c r="M855" s="1033"/>
      <c r="N855" s="1033"/>
      <c r="O855" s="1033"/>
      <c r="P855" s="1033"/>
      <c r="Q855" s="1033"/>
      <c r="R855" s="1033"/>
      <c r="S855" s="1033"/>
      <c r="T855" s="1033"/>
      <c r="U855" s="1033"/>
      <c r="V855" s="1033"/>
      <c r="W855" s="1033"/>
      <c r="X855" s="1033"/>
      <c r="Y855" s="1033"/>
      <c r="Z855" s="1033"/>
    </row>
    <row r="856" spans="1:26" ht="30.75" customHeight="1">
      <c r="A856" s="321"/>
      <c r="B856" s="68" t="s">
        <v>1164</v>
      </c>
      <c r="C856" s="68" t="s">
        <v>231</v>
      </c>
      <c r="D856" s="322"/>
      <c r="E856" s="322"/>
      <c r="F856" s="322"/>
      <c r="G856" s="1093">
        <v>2000000</v>
      </c>
      <c r="H856" s="1033"/>
      <c r="I856" s="1033"/>
      <c r="J856" s="1033"/>
      <c r="K856" s="1033"/>
      <c r="L856" s="1033"/>
      <c r="M856" s="1033"/>
      <c r="N856" s="1033"/>
      <c r="O856" s="1033"/>
      <c r="P856" s="1033"/>
      <c r="Q856" s="1033"/>
      <c r="R856" s="1033"/>
      <c r="S856" s="1033"/>
      <c r="T856" s="1033"/>
      <c r="U856" s="1033"/>
      <c r="V856" s="1033"/>
      <c r="W856" s="1033"/>
      <c r="X856" s="1033"/>
      <c r="Y856" s="1033"/>
      <c r="Z856" s="1033"/>
    </row>
    <row r="857" spans="1:26" ht="30.75" customHeight="1">
      <c r="A857" s="321"/>
      <c r="B857" s="68" t="s">
        <v>1165</v>
      </c>
      <c r="C857" s="68" t="s">
        <v>249</v>
      </c>
      <c r="D857" s="322"/>
      <c r="E857" s="322"/>
      <c r="F857" s="322"/>
      <c r="G857" s="1093">
        <v>3000000</v>
      </c>
      <c r="H857" s="1033"/>
      <c r="I857" s="1033"/>
      <c r="J857" s="1033"/>
      <c r="K857" s="1033"/>
      <c r="L857" s="1033"/>
      <c r="M857" s="1033"/>
      <c r="N857" s="1033"/>
      <c r="O857" s="1033"/>
      <c r="P857" s="1033"/>
      <c r="Q857" s="1033"/>
      <c r="R857" s="1033"/>
      <c r="S857" s="1033"/>
      <c r="T857" s="1033"/>
      <c r="U857" s="1033"/>
      <c r="V857" s="1033"/>
      <c r="W857" s="1033"/>
      <c r="X857" s="1033"/>
      <c r="Y857" s="1033"/>
      <c r="Z857" s="1033"/>
    </row>
    <row r="858" spans="1:26" ht="30.75" customHeight="1">
      <c r="A858" s="321"/>
      <c r="B858" s="68" t="s">
        <v>1166</v>
      </c>
      <c r="C858" s="68" t="s">
        <v>218</v>
      </c>
      <c r="D858" s="322"/>
      <c r="E858" s="322"/>
      <c r="F858" s="322"/>
      <c r="G858" s="1094">
        <v>3000000</v>
      </c>
      <c r="H858" s="1033"/>
      <c r="I858" s="1033"/>
      <c r="J858" s="1033"/>
      <c r="K858" s="1033"/>
      <c r="L858" s="1033"/>
      <c r="M858" s="1033"/>
      <c r="N858" s="1033"/>
      <c r="O858" s="1033"/>
      <c r="P858" s="1033"/>
      <c r="Q858" s="1033"/>
      <c r="R858" s="1033"/>
      <c r="S858" s="1033"/>
      <c r="T858" s="1033"/>
      <c r="U858" s="1033"/>
      <c r="V858" s="1033"/>
      <c r="W858" s="1033"/>
      <c r="X858" s="1033"/>
      <c r="Y858" s="1033"/>
      <c r="Z858" s="1033"/>
    </row>
    <row r="859" spans="1:26" ht="30.75" customHeight="1">
      <c r="A859" s="321"/>
      <c r="B859" s="68" t="s">
        <v>1167</v>
      </c>
      <c r="C859" s="68" t="s">
        <v>218</v>
      </c>
      <c r="D859" s="322"/>
      <c r="E859" s="322"/>
      <c r="F859" s="322"/>
      <c r="G859" s="1094">
        <v>1000000</v>
      </c>
      <c r="H859" s="1033"/>
      <c r="I859" s="1033"/>
      <c r="J859" s="1033"/>
      <c r="K859" s="1033"/>
      <c r="L859" s="1033"/>
      <c r="M859" s="1033"/>
      <c r="N859" s="1033"/>
      <c r="O859" s="1033"/>
      <c r="P859" s="1033"/>
      <c r="Q859" s="1033"/>
      <c r="R859" s="1033"/>
      <c r="S859" s="1033"/>
      <c r="T859" s="1033"/>
      <c r="U859" s="1033"/>
      <c r="V859" s="1033"/>
      <c r="W859" s="1033"/>
      <c r="X859" s="1033"/>
      <c r="Y859" s="1033"/>
      <c r="Z859" s="1033"/>
    </row>
    <row r="860" spans="1:26" ht="30.75" customHeight="1">
      <c r="A860" s="321"/>
      <c r="B860" s="68" t="s">
        <v>1168</v>
      </c>
      <c r="C860" s="68" t="s">
        <v>244</v>
      </c>
      <c r="D860" s="322"/>
      <c r="E860" s="322"/>
      <c r="F860" s="322"/>
      <c r="G860" s="1094">
        <v>2000000</v>
      </c>
      <c r="H860" s="1033"/>
      <c r="I860" s="1033"/>
      <c r="J860" s="1033"/>
      <c r="K860" s="1033"/>
      <c r="L860" s="1033"/>
      <c r="M860" s="1033"/>
      <c r="N860" s="1033"/>
      <c r="O860" s="1033"/>
      <c r="P860" s="1033"/>
      <c r="Q860" s="1033"/>
      <c r="R860" s="1033"/>
      <c r="S860" s="1033"/>
      <c r="T860" s="1033"/>
      <c r="U860" s="1033"/>
      <c r="V860" s="1033"/>
      <c r="W860" s="1033"/>
      <c r="X860" s="1033"/>
      <c r="Y860" s="1033"/>
      <c r="Z860" s="1033"/>
    </row>
    <row r="861" spans="1:26" ht="30.75" customHeight="1">
      <c r="A861" s="321"/>
      <c r="B861" s="68" t="s">
        <v>1169</v>
      </c>
      <c r="C861" s="68" t="s">
        <v>244</v>
      </c>
      <c r="D861" s="322"/>
      <c r="E861" s="322"/>
      <c r="F861" s="322"/>
      <c r="G861" s="1094">
        <v>2000000</v>
      </c>
      <c r="H861" s="1033"/>
      <c r="I861" s="1033"/>
      <c r="J861" s="1033"/>
      <c r="K861" s="1033"/>
      <c r="L861" s="1033"/>
      <c r="M861" s="1033"/>
      <c r="N861" s="1033"/>
      <c r="O861" s="1033"/>
      <c r="P861" s="1033"/>
      <c r="Q861" s="1033"/>
      <c r="R861" s="1033"/>
      <c r="S861" s="1033"/>
      <c r="T861" s="1033"/>
      <c r="U861" s="1033"/>
      <c r="V861" s="1033"/>
      <c r="W861" s="1033"/>
      <c r="X861" s="1033"/>
      <c r="Y861" s="1033"/>
      <c r="Z861" s="1033"/>
    </row>
    <row r="862" spans="1:26" ht="30.75" customHeight="1">
      <c r="A862" s="321"/>
      <c r="B862" s="68" t="s">
        <v>1170</v>
      </c>
      <c r="C862" s="68" t="s">
        <v>221</v>
      </c>
      <c r="D862" s="322"/>
      <c r="E862" s="322"/>
      <c r="F862" s="322"/>
      <c r="G862" s="1094">
        <v>2000000</v>
      </c>
      <c r="H862" s="1033"/>
      <c r="I862" s="1033"/>
      <c r="J862" s="1033"/>
      <c r="K862" s="1033"/>
      <c r="L862" s="1033"/>
      <c r="M862" s="1033"/>
      <c r="N862" s="1033"/>
      <c r="O862" s="1033"/>
      <c r="P862" s="1033"/>
      <c r="Q862" s="1033"/>
      <c r="R862" s="1033"/>
      <c r="S862" s="1033"/>
      <c r="T862" s="1033"/>
      <c r="U862" s="1033"/>
      <c r="V862" s="1033"/>
      <c r="W862" s="1033"/>
      <c r="X862" s="1033"/>
      <c r="Y862" s="1033"/>
      <c r="Z862" s="1033"/>
    </row>
    <row r="863" spans="1:26" ht="30.75" customHeight="1">
      <c r="A863" s="321"/>
      <c r="B863" s="68" t="s">
        <v>1171</v>
      </c>
      <c r="C863" s="68" t="s">
        <v>224</v>
      </c>
      <c r="D863" s="322"/>
      <c r="E863" s="322"/>
      <c r="F863" s="322"/>
      <c r="G863" s="1094">
        <v>3000000</v>
      </c>
      <c r="H863" s="1033"/>
      <c r="I863" s="1033"/>
      <c r="J863" s="1033"/>
      <c r="K863" s="1033"/>
      <c r="L863" s="1033"/>
      <c r="M863" s="1033"/>
      <c r="N863" s="1033"/>
      <c r="O863" s="1033"/>
      <c r="P863" s="1033"/>
      <c r="Q863" s="1033"/>
      <c r="R863" s="1033"/>
      <c r="S863" s="1033"/>
      <c r="T863" s="1033"/>
      <c r="U863" s="1033"/>
      <c r="V863" s="1033"/>
      <c r="W863" s="1033"/>
      <c r="X863" s="1033"/>
      <c r="Y863" s="1033"/>
      <c r="Z863" s="1033"/>
    </row>
    <row r="864" spans="1:26" ht="30.75" customHeight="1">
      <c r="A864" s="321"/>
      <c r="B864" s="68" t="s">
        <v>1172</v>
      </c>
      <c r="C864" s="68" t="s">
        <v>1173</v>
      </c>
      <c r="D864" s="322"/>
      <c r="E864" s="322"/>
      <c r="F864" s="322"/>
      <c r="G864" s="1094">
        <v>500000</v>
      </c>
      <c r="H864" s="1033"/>
      <c r="I864" s="1033"/>
      <c r="J864" s="1033"/>
      <c r="K864" s="1033"/>
      <c r="L864" s="1033"/>
      <c r="M864" s="1033"/>
      <c r="N864" s="1033"/>
      <c r="O864" s="1033"/>
      <c r="P864" s="1033"/>
      <c r="Q864" s="1033"/>
      <c r="R864" s="1033"/>
      <c r="S864" s="1033"/>
      <c r="T864" s="1033"/>
      <c r="U864" s="1033"/>
      <c r="V864" s="1033"/>
      <c r="W864" s="1033"/>
      <c r="X864" s="1033"/>
      <c r="Y864" s="1033"/>
      <c r="Z864" s="1033"/>
    </row>
    <row r="865" spans="1:26" ht="30.75" customHeight="1">
      <c r="A865" s="321"/>
      <c r="B865" s="172" t="s">
        <v>1174</v>
      </c>
      <c r="C865" s="258"/>
      <c r="D865" s="174"/>
      <c r="E865" s="174"/>
      <c r="F865" s="174"/>
      <c r="G865" s="1058">
        <f>SUM(G845:G864)</f>
        <v>34300000</v>
      </c>
      <c r="H865" s="1033"/>
      <c r="I865" s="1033"/>
      <c r="J865" s="1033"/>
      <c r="K865" s="1033"/>
      <c r="L865" s="1033"/>
      <c r="M865" s="1033"/>
      <c r="N865" s="1033"/>
      <c r="O865" s="1033"/>
      <c r="P865" s="1033"/>
      <c r="Q865" s="1033"/>
      <c r="R865" s="1033"/>
      <c r="S865" s="1033"/>
      <c r="T865" s="1033"/>
      <c r="U865" s="1033"/>
      <c r="V865" s="1033"/>
      <c r="W865" s="1033"/>
      <c r="X865" s="1033"/>
      <c r="Y865" s="1033"/>
      <c r="Z865" s="1033"/>
    </row>
    <row r="866" spans="1:26" ht="30.75" customHeight="1">
      <c r="A866" s="323"/>
      <c r="B866" s="16" t="s">
        <v>1175</v>
      </c>
      <c r="C866" s="143"/>
      <c r="D866" s="144">
        <f>SUM(D844,D818,D816, )</f>
        <v>159651430</v>
      </c>
      <c r="E866" s="144">
        <f>SUM(E844,E818,E816, )</f>
        <v>54193906</v>
      </c>
      <c r="F866" s="144">
        <f>SUM(F844,F818,F816, )</f>
        <v>213845336</v>
      </c>
      <c r="G866" s="1052">
        <f>SUM(G865,G844,G816,G818)</f>
        <v>200000000</v>
      </c>
      <c r="H866" s="1033"/>
      <c r="I866" s="1033"/>
      <c r="J866" s="1033"/>
      <c r="K866" s="1033"/>
      <c r="L866" s="1033"/>
      <c r="M866" s="1033"/>
      <c r="N866" s="1033"/>
      <c r="O866" s="1033"/>
      <c r="P866" s="1033"/>
      <c r="Q866" s="1033"/>
      <c r="R866" s="1033"/>
      <c r="S866" s="1033"/>
      <c r="T866" s="1033"/>
      <c r="U866" s="1033"/>
      <c r="V866" s="1033"/>
      <c r="W866" s="1033"/>
      <c r="X866" s="1033"/>
      <c r="Y866" s="1033"/>
      <c r="Z866" s="1033"/>
    </row>
    <row r="867" spans="1:26" ht="15.75" customHeight="1">
      <c r="A867" s="137"/>
      <c r="B867" s="138" t="s">
        <v>1176</v>
      </c>
      <c r="C867" s="139"/>
      <c r="D867" s="324"/>
      <c r="E867" s="324"/>
      <c r="F867" s="324"/>
      <c r="G867" s="1090"/>
      <c r="H867" s="1033"/>
      <c r="I867" s="1033"/>
      <c r="J867" s="1033"/>
      <c r="K867" s="1033"/>
      <c r="L867" s="1033"/>
      <c r="M867" s="1033"/>
      <c r="N867" s="1033"/>
      <c r="O867" s="1033"/>
      <c r="P867" s="1033"/>
      <c r="Q867" s="1033"/>
      <c r="R867" s="1033"/>
      <c r="S867" s="1033"/>
      <c r="T867" s="1033"/>
      <c r="U867" s="1033"/>
      <c r="V867" s="1033"/>
      <c r="W867" s="1033"/>
      <c r="X867" s="1033"/>
      <c r="Y867" s="1033"/>
      <c r="Z867" s="1033"/>
    </row>
    <row r="868" spans="1:26" ht="15.75" customHeight="1">
      <c r="A868" s="212">
        <v>3110402</v>
      </c>
      <c r="B868" s="325" t="s">
        <v>1177</v>
      </c>
      <c r="C868" s="326"/>
      <c r="D868" s="240"/>
      <c r="E868" s="240"/>
      <c r="F868" s="240"/>
      <c r="G868" s="1078"/>
      <c r="H868" s="1033"/>
      <c r="I868" s="1033"/>
      <c r="J868" s="1033"/>
      <c r="K868" s="1033"/>
      <c r="L868" s="1033"/>
      <c r="M868" s="1033"/>
      <c r="N868" s="1033"/>
      <c r="O868" s="1033"/>
      <c r="P868" s="1033"/>
      <c r="Q868" s="1033"/>
      <c r="R868" s="1033"/>
      <c r="S868" s="1033"/>
      <c r="T868" s="1033"/>
      <c r="U868" s="1033"/>
      <c r="V868" s="1033"/>
      <c r="W868" s="1033"/>
      <c r="X868" s="1033"/>
      <c r="Y868" s="1033"/>
      <c r="Z868" s="1033"/>
    </row>
    <row r="869" spans="1:26" ht="15.75" customHeight="1">
      <c r="A869" s="141"/>
      <c r="B869" s="76" t="s">
        <v>1190</v>
      </c>
      <c r="C869" s="68" t="s">
        <v>222</v>
      </c>
      <c r="D869" s="154">
        <v>2500000</v>
      </c>
      <c r="E869" s="242">
        <f t="shared" ref="E869" si="64">-D869</f>
        <v>-2500000</v>
      </c>
      <c r="F869" s="21">
        <f t="shared" ref="F869" si="65">SUM(D869:E869)</f>
        <v>0</v>
      </c>
      <c r="G869" s="1051">
        <v>2139272</v>
      </c>
      <c r="H869" s="1033"/>
      <c r="I869" s="1033"/>
      <c r="J869" s="1033"/>
      <c r="K869" s="1033"/>
      <c r="L869" s="1033"/>
      <c r="M869" s="1033"/>
      <c r="N869" s="1033"/>
      <c r="O869" s="1033"/>
      <c r="P869" s="1033"/>
      <c r="Q869" s="1033"/>
      <c r="R869" s="1033"/>
      <c r="S869" s="1033"/>
      <c r="T869" s="1033"/>
      <c r="U869" s="1033"/>
      <c r="V869" s="1033"/>
      <c r="W869" s="1033"/>
      <c r="X869" s="1033"/>
      <c r="Y869" s="1033"/>
      <c r="Z869" s="1033"/>
    </row>
    <row r="870" spans="1:26" ht="15.75" customHeight="1">
      <c r="A870" s="141"/>
      <c r="B870" s="76" t="s">
        <v>1191</v>
      </c>
      <c r="C870" s="68" t="s">
        <v>229</v>
      </c>
      <c r="D870" s="154"/>
      <c r="E870" s="242"/>
      <c r="F870" s="21">
        <v>0</v>
      </c>
      <c r="G870" s="1051">
        <v>2956724</v>
      </c>
      <c r="H870" s="1033"/>
      <c r="I870" s="1033"/>
      <c r="J870" s="1033"/>
      <c r="K870" s="1033"/>
      <c r="L870" s="1033"/>
      <c r="M870" s="1033"/>
      <c r="N870" s="1033"/>
      <c r="O870" s="1033"/>
      <c r="P870" s="1033"/>
      <c r="Q870" s="1033"/>
      <c r="R870" s="1033"/>
      <c r="S870" s="1033"/>
      <c r="T870" s="1033"/>
      <c r="U870" s="1033"/>
      <c r="V870" s="1033"/>
      <c r="W870" s="1033"/>
      <c r="X870" s="1033"/>
      <c r="Y870" s="1033"/>
      <c r="Z870" s="1033"/>
    </row>
    <row r="871" spans="1:26" ht="15.75" customHeight="1">
      <c r="A871" s="141"/>
      <c r="B871" s="76" t="s">
        <v>1192</v>
      </c>
      <c r="C871" s="68" t="s">
        <v>471</v>
      </c>
      <c r="D871" s="154"/>
      <c r="E871" s="242"/>
      <c r="F871" s="21">
        <v>0</v>
      </c>
      <c r="G871" s="1051">
        <v>1998448</v>
      </c>
      <c r="H871" s="1033"/>
      <c r="I871" s="1033"/>
      <c r="J871" s="1033"/>
      <c r="K871" s="1033"/>
      <c r="L871" s="1033"/>
      <c r="M871" s="1033"/>
      <c r="N871" s="1033"/>
      <c r="O871" s="1033"/>
      <c r="P871" s="1033"/>
      <c r="Q871" s="1033"/>
      <c r="R871" s="1033"/>
      <c r="S871" s="1033"/>
      <c r="T871" s="1033"/>
      <c r="U871" s="1033"/>
      <c r="V871" s="1033"/>
      <c r="W871" s="1033"/>
      <c r="X871" s="1033"/>
      <c r="Y871" s="1033"/>
      <c r="Z871" s="1033"/>
    </row>
    <row r="872" spans="1:26" ht="15.75" customHeight="1">
      <c r="A872" s="141"/>
      <c r="B872" s="76" t="s">
        <v>1213</v>
      </c>
      <c r="C872" s="68" t="s">
        <v>221</v>
      </c>
      <c r="D872" s="154">
        <v>3000000</v>
      </c>
      <c r="E872" s="242"/>
      <c r="F872" s="21">
        <f t="shared" ref="F872:F958" si="66">SUM(D872:E872)</f>
        <v>3000000</v>
      </c>
      <c r="G872" s="1051">
        <v>0</v>
      </c>
      <c r="H872" s="1033"/>
      <c r="I872" s="1033"/>
      <c r="J872" s="1033"/>
      <c r="K872" s="1033"/>
      <c r="L872" s="1033"/>
      <c r="M872" s="1033"/>
      <c r="N872" s="1033"/>
      <c r="O872" s="1033"/>
      <c r="P872" s="1033"/>
      <c r="Q872" s="1033"/>
      <c r="R872" s="1033"/>
      <c r="S872" s="1033"/>
      <c r="T872" s="1033"/>
      <c r="U872" s="1033"/>
      <c r="V872" s="1033"/>
      <c r="W872" s="1033"/>
      <c r="X872" s="1033"/>
      <c r="Y872" s="1033"/>
      <c r="Z872" s="1033"/>
    </row>
    <row r="873" spans="1:26" ht="15.75" customHeight="1">
      <c r="A873" s="141">
        <v>3110402</v>
      </c>
      <c r="B873" s="155" t="s">
        <v>1214</v>
      </c>
      <c r="C873" s="285" t="s">
        <v>407</v>
      </c>
      <c r="D873" s="154"/>
      <c r="E873" s="154">
        <v>2842704</v>
      </c>
      <c r="F873" s="21">
        <f t="shared" si="66"/>
        <v>2842704</v>
      </c>
      <c r="G873" s="1051">
        <v>0</v>
      </c>
      <c r="H873" s="1033"/>
      <c r="I873" s="1033"/>
      <c r="J873" s="1033"/>
      <c r="K873" s="1033"/>
      <c r="L873" s="1033"/>
      <c r="M873" s="1033"/>
      <c r="N873" s="1033"/>
      <c r="O873" s="1033"/>
      <c r="P873" s="1033"/>
      <c r="Q873" s="1033"/>
      <c r="R873" s="1033"/>
      <c r="S873" s="1033"/>
      <c r="T873" s="1033"/>
      <c r="U873" s="1033"/>
      <c r="V873" s="1033"/>
      <c r="W873" s="1033"/>
      <c r="X873" s="1033"/>
      <c r="Y873" s="1033"/>
      <c r="Z873" s="1033"/>
    </row>
    <row r="874" spans="1:26" ht="15.75" customHeight="1">
      <c r="A874" s="273">
        <v>3110402</v>
      </c>
      <c r="B874" s="274" t="s">
        <v>1215</v>
      </c>
      <c r="C874" s="327"/>
      <c r="D874" s="154"/>
      <c r="E874" s="276">
        <v>2798558</v>
      </c>
      <c r="F874" s="21">
        <f t="shared" si="66"/>
        <v>2798558</v>
      </c>
      <c r="G874" s="1051">
        <v>0</v>
      </c>
      <c r="H874" s="1033"/>
      <c r="I874" s="1033"/>
      <c r="J874" s="1033"/>
      <c r="K874" s="1033"/>
      <c r="L874" s="1033"/>
      <c r="M874" s="1033"/>
      <c r="N874" s="1033"/>
      <c r="O874" s="1033"/>
      <c r="P874" s="1033"/>
      <c r="Q874" s="1033"/>
      <c r="R874" s="1033"/>
      <c r="S874" s="1033"/>
      <c r="T874" s="1033"/>
      <c r="U874" s="1033"/>
      <c r="V874" s="1033"/>
      <c r="W874" s="1033"/>
      <c r="X874" s="1033"/>
      <c r="Y874" s="1033"/>
      <c r="Z874" s="1033"/>
    </row>
    <row r="875" spans="1:26" ht="15.75" customHeight="1">
      <c r="A875" s="273">
        <v>3110402</v>
      </c>
      <c r="B875" s="274" t="s">
        <v>1216</v>
      </c>
      <c r="C875" s="327" t="s">
        <v>220</v>
      </c>
      <c r="D875" s="154"/>
      <c r="E875" s="276">
        <v>3000000</v>
      </c>
      <c r="F875" s="21">
        <f t="shared" si="66"/>
        <v>3000000</v>
      </c>
      <c r="G875" s="1051"/>
      <c r="H875" s="1033"/>
      <c r="I875" s="1033"/>
      <c r="J875" s="1033"/>
      <c r="K875" s="1033"/>
      <c r="L875" s="1033"/>
      <c r="M875" s="1033"/>
      <c r="N875" s="1033"/>
      <c r="O875" s="1033"/>
      <c r="P875" s="1033"/>
      <c r="Q875" s="1033"/>
      <c r="R875" s="1033"/>
      <c r="S875" s="1033"/>
      <c r="T875" s="1033"/>
      <c r="U875" s="1033"/>
      <c r="V875" s="1033"/>
      <c r="W875" s="1033"/>
      <c r="X875" s="1033"/>
      <c r="Y875" s="1033"/>
      <c r="Z875" s="1033"/>
    </row>
    <row r="876" spans="1:26" ht="15.75" customHeight="1">
      <c r="A876" s="273">
        <v>3110402</v>
      </c>
      <c r="B876" s="274" t="s">
        <v>1217</v>
      </c>
      <c r="C876" s="327" t="s">
        <v>773</v>
      </c>
      <c r="D876" s="154"/>
      <c r="E876" s="276">
        <v>2058246</v>
      </c>
      <c r="F876" s="21">
        <f t="shared" si="66"/>
        <v>2058246</v>
      </c>
      <c r="G876" s="1051"/>
      <c r="H876" s="1033"/>
      <c r="I876" s="1033"/>
      <c r="J876" s="1033"/>
      <c r="K876" s="1033"/>
      <c r="L876" s="1033"/>
      <c r="M876" s="1033"/>
      <c r="N876" s="1033"/>
      <c r="O876" s="1033"/>
      <c r="P876" s="1033"/>
      <c r="Q876" s="1033"/>
      <c r="R876" s="1033"/>
      <c r="S876" s="1033"/>
      <c r="T876" s="1033"/>
      <c r="U876" s="1033"/>
      <c r="V876" s="1033"/>
      <c r="W876" s="1033"/>
      <c r="X876" s="1033"/>
      <c r="Y876" s="1033"/>
      <c r="Z876" s="1033"/>
    </row>
    <row r="877" spans="1:26" ht="15.75" customHeight="1">
      <c r="A877" s="273">
        <v>3110402</v>
      </c>
      <c r="B877" s="274" t="s">
        <v>1218</v>
      </c>
      <c r="C877" s="327" t="s">
        <v>624</v>
      </c>
      <c r="D877" s="154"/>
      <c r="E877" s="276">
        <v>3499430</v>
      </c>
      <c r="F877" s="21">
        <f t="shared" si="66"/>
        <v>3499430</v>
      </c>
      <c r="G877" s="1051"/>
      <c r="H877" s="1033"/>
      <c r="I877" s="1033"/>
      <c r="J877" s="1033"/>
      <c r="K877" s="1033"/>
      <c r="L877" s="1033"/>
      <c r="M877" s="1033"/>
      <c r="N877" s="1033"/>
      <c r="O877" s="1033"/>
      <c r="P877" s="1033"/>
      <c r="Q877" s="1033"/>
      <c r="R877" s="1033"/>
      <c r="S877" s="1033"/>
      <c r="T877" s="1033"/>
      <c r="U877" s="1033"/>
      <c r="V877" s="1033"/>
      <c r="W877" s="1033"/>
      <c r="X877" s="1033"/>
      <c r="Y877" s="1033"/>
      <c r="Z877" s="1033"/>
    </row>
    <row r="878" spans="1:26" ht="15.75" customHeight="1">
      <c r="A878" s="273">
        <v>3110402</v>
      </c>
      <c r="B878" s="274" t="s">
        <v>1219</v>
      </c>
      <c r="C878" s="327" t="s">
        <v>624</v>
      </c>
      <c r="D878" s="154"/>
      <c r="E878" s="276">
        <v>2320</v>
      </c>
      <c r="F878" s="21">
        <f t="shared" si="66"/>
        <v>2320</v>
      </c>
      <c r="G878" s="1051"/>
      <c r="H878" s="1033"/>
      <c r="I878" s="1033"/>
      <c r="J878" s="1033"/>
      <c r="K878" s="1033"/>
      <c r="L878" s="1033"/>
      <c r="M878" s="1033"/>
      <c r="N878" s="1033"/>
      <c r="O878" s="1033"/>
      <c r="P878" s="1033"/>
      <c r="Q878" s="1033"/>
      <c r="R878" s="1033"/>
      <c r="S878" s="1033"/>
      <c r="T878" s="1033"/>
      <c r="U878" s="1033"/>
      <c r="V878" s="1033"/>
      <c r="W878" s="1033"/>
      <c r="X878" s="1033"/>
      <c r="Y878" s="1033"/>
      <c r="Z878" s="1033"/>
    </row>
    <row r="879" spans="1:26" ht="15.75" customHeight="1">
      <c r="A879" s="273">
        <v>3110402</v>
      </c>
      <c r="B879" s="274" t="s">
        <v>1220</v>
      </c>
      <c r="C879" s="327" t="s">
        <v>224</v>
      </c>
      <c r="D879" s="154"/>
      <c r="E879" s="276">
        <v>697701</v>
      </c>
      <c r="F879" s="21">
        <f t="shared" si="66"/>
        <v>697701</v>
      </c>
      <c r="G879" s="1051">
        <v>1677051</v>
      </c>
      <c r="H879" s="1033"/>
      <c r="I879" s="1033"/>
      <c r="J879" s="1033"/>
      <c r="K879" s="1033"/>
      <c r="L879" s="1033"/>
      <c r="M879" s="1033"/>
      <c r="N879" s="1033"/>
      <c r="O879" s="1033"/>
      <c r="P879" s="1033"/>
      <c r="Q879" s="1033"/>
      <c r="R879" s="1033"/>
      <c r="S879" s="1033"/>
      <c r="T879" s="1033"/>
      <c r="U879" s="1033"/>
      <c r="V879" s="1033"/>
      <c r="W879" s="1033"/>
      <c r="X879" s="1033"/>
      <c r="Y879" s="1033"/>
      <c r="Z879" s="1033"/>
    </row>
    <row r="880" spans="1:26" ht="15.75" customHeight="1">
      <c r="A880" s="273">
        <v>3110402</v>
      </c>
      <c r="B880" s="274" t="s">
        <v>1221</v>
      </c>
      <c r="C880" s="327" t="s">
        <v>1222</v>
      </c>
      <c r="D880" s="154"/>
      <c r="E880" s="276">
        <v>2999760</v>
      </c>
      <c r="F880" s="21">
        <f t="shared" si="66"/>
        <v>2999760</v>
      </c>
      <c r="G880" s="1051"/>
      <c r="H880" s="1033"/>
      <c r="I880" s="1033"/>
      <c r="J880" s="1033"/>
      <c r="K880" s="1033"/>
      <c r="L880" s="1033"/>
      <c r="M880" s="1033"/>
      <c r="N880" s="1033"/>
      <c r="O880" s="1033"/>
      <c r="P880" s="1033"/>
      <c r="Q880" s="1033"/>
      <c r="R880" s="1033"/>
      <c r="S880" s="1033"/>
      <c r="T880" s="1033"/>
      <c r="U880" s="1033"/>
      <c r="V880" s="1033"/>
      <c r="W880" s="1033"/>
      <c r="X880" s="1033"/>
      <c r="Y880" s="1033"/>
      <c r="Z880" s="1033"/>
    </row>
    <row r="881" spans="1:26" ht="15.75" customHeight="1">
      <c r="A881" s="273">
        <v>3110402</v>
      </c>
      <c r="B881" s="274" t="s">
        <v>1223</v>
      </c>
      <c r="C881" s="327" t="s">
        <v>226</v>
      </c>
      <c r="D881" s="154"/>
      <c r="E881" s="276">
        <v>46545</v>
      </c>
      <c r="F881" s="21">
        <f t="shared" si="66"/>
        <v>46545</v>
      </c>
      <c r="G881" s="1051"/>
      <c r="H881" s="1033"/>
      <c r="I881" s="1033"/>
      <c r="J881" s="1033"/>
      <c r="K881" s="1033"/>
      <c r="L881" s="1033"/>
      <c r="M881" s="1033"/>
      <c r="N881" s="1033"/>
      <c r="O881" s="1033"/>
      <c r="P881" s="1033"/>
      <c r="Q881" s="1033"/>
      <c r="R881" s="1033"/>
      <c r="S881" s="1033"/>
      <c r="T881" s="1033"/>
      <c r="U881" s="1033"/>
      <c r="V881" s="1033"/>
      <c r="W881" s="1033"/>
      <c r="X881" s="1033"/>
      <c r="Y881" s="1033"/>
      <c r="Z881" s="1033"/>
    </row>
    <row r="882" spans="1:26" ht="15.75" customHeight="1">
      <c r="A882" s="273">
        <v>3110402</v>
      </c>
      <c r="B882" s="274" t="s">
        <v>1224</v>
      </c>
      <c r="C882" s="327" t="s">
        <v>417</v>
      </c>
      <c r="D882" s="154"/>
      <c r="E882" s="276">
        <v>2999876</v>
      </c>
      <c r="F882" s="21">
        <f t="shared" si="66"/>
        <v>2999876</v>
      </c>
      <c r="G882" s="1051"/>
      <c r="H882" s="1033"/>
      <c r="I882" s="1033"/>
      <c r="J882" s="1033"/>
      <c r="K882" s="1033"/>
      <c r="L882" s="1033"/>
      <c r="M882" s="1033"/>
      <c r="N882" s="1033"/>
      <c r="O882" s="1033"/>
      <c r="P882" s="1033"/>
      <c r="Q882" s="1033"/>
      <c r="R882" s="1033"/>
      <c r="S882" s="1033"/>
      <c r="T882" s="1033"/>
      <c r="U882" s="1033"/>
      <c r="V882" s="1033"/>
      <c r="W882" s="1033"/>
      <c r="X882" s="1033"/>
      <c r="Y882" s="1033"/>
      <c r="Z882" s="1033"/>
    </row>
    <row r="883" spans="1:26" ht="15.75" customHeight="1">
      <c r="A883" s="273">
        <v>3110402</v>
      </c>
      <c r="B883" s="274" t="s">
        <v>1225</v>
      </c>
      <c r="C883" s="327" t="s">
        <v>229</v>
      </c>
      <c r="D883" s="154"/>
      <c r="E883" s="276">
        <v>2684398</v>
      </c>
      <c r="F883" s="21">
        <f t="shared" si="66"/>
        <v>2684398</v>
      </c>
      <c r="G883" s="1051"/>
      <c r="H883" s="1033"/>
      <c r="I883" s="1033"/>
      <c r="J883" s="1033"/>
      <c r="K883" s="1033"/>
      <c r="L883" s="1033"/>
      <c r="M883" s="1033"/>
      <c r="N883" s="1033"/>
      <c r="O883" s="1033"/>
      <c r="P883" s="1033"/>
      <c r="Q883" s="1033"/>
      <c r="R883" s="1033"/>
      <c r="S883" s="1033"/>
      <c r="T883" s="1033"/>
      <c r="U883" s="1033"/>
      <c r="V883" s="1033"/>
      <c r="W883" s="1033"/>
      <c r="X883" s="1033"/>
      <c r="Y883" s="1033"/>
      <c r="Z883" s="1033"/>
    </row>
    <row r="884" spans="1:26" ht="15.75" customHeight="1">
      <c r="A884" s="273">
        <v>3110402</v>
      </c>
      <c r="B884" s="274" t="s">
        <v>1226</v>
      </c>
      <c r="C884" s="327" t="s">
        <v>229</v>
      </c>
      <c r="D884" s="154"/>
      <c r="E884" s="276">
        <v>2645728</v>
      </c>
      <c r="F884" s="21">
        <f t="shared" si="66"/>
        <v>2645728</v>
      </c>
      <c r="G884" s="1051"/>
      <c r="H884" s="1033"/>
      <c r="I884" s="1033"/>
      <c r="J884" s="1033"/>
      <c r="K884" s="1033"/>
      <c r="L884" s="1033"/>
      <c r="M884" s="1033"/>
      <c r="N884" s="1033"/>
      <c r="O884" s="1033"/>
      <c r="P884" s="1033"/>
      <c r="Q884" s="1033"/>
      <c r="R884" s="1033"/>
      <c r="S884" s="1033"/>
      <c r="T884" s="1033"/>
      <c r="U884" s="1033"/>
      <c r="V884" s="1033"/>
      <c r="W884" s="1033"/>
      <c r="X884" s="1033"/>
      <c r="Y884" s="1033"/>
      <c r="Z884" s="1033"/>
    </row>
    <row r="885" spans="1:26" ht="15.75" customHeight="1">
      <c r="A885" s="273">
        <v>3110402</v>
      </c>
      <c r="B885" s="274" t="s">
        <v>1227</v>
      </c>
      <c r="C885" s="327" t="s">
        <v>229</v>
      </c>
      <c r="D885" s="154"/>
      <c r="E885" s="276">
        <v>2798848</v>
      </c>
      <c r="F885" s="21">
        <f t="shared" si="66"/>
        <v>2798848</v>
      </c>
      <c r="G885" s="1051"/>
      <c r="H885" s="1033"/>
      <c r="I885" s="1033"/>
      <c r="J885" s="1033"/>
      <c r="K885" s="1033"/>
      <c r="L885" s="1033"/>
      <c r="M885" s="1033"/>
      <c r="N885" s="1033"/>
      <c r="O885" s="1033"/>
      <c r="P885" s="1033"/>
      <c r="Q885" s="1033"/>
      <c r="R885" s="1033"/>
      <c r="S885" s="1033"/>
      <c r="T885" s="1033"/>
      <c r="U885" s="1033"/>
      <c r="V885" s="1033"/>
      <c r="W885" s="1033"/>
      <c r="X885" s="1033"/>
      <c r="Y885" s="1033"/>
      <c r="Z885" s="1033"/>
    </row>
    <row r="886" spans="1:26" ht="15.75" customHeight="1">
      <c r="A886" s="273">
        <v>3110402</v>
      </c>
      <c r="B886" s="274" t="s">
        <v>1228</v>
      </c>
      <c r="C886" s="327" t="s">
        <v>229</v>
      </c>
      <c r="D886" s="154"/>
      <c r="E886" s="276">
        <v>1199440</v>
      </c>
      <c r="F886" s="21">
        <f t="shared" si="66"/>
        <v>1199440</v>
      </c>
      <c r="G886" s="1051"/>
      <c r="H886" s="1033"/>
      <c r="I886" s="1033"/>
      <c r="J886" s="1033"/>
      <c r="K886" s="1033"/>
      <c r="L886" s="1033"/>
      <c r="M886" s="1033"/>
      <c r="N886" s="1033"/>
      <c r="O886" s="1033"/>
      <c r="P886" s="1033"/>
      <c r="Q886" s="1033"/>
      <c r="R886" s="1033"/>
      <c r="S886" s="1033"/>
      <c r="T886" s="1033"/>
      <c r="U886" s="1033"/>
      <c r="V886" s="1033"/>
      <c r="W886" s="1033"/>
      <c r="X886" s="1033"/>
      <c r="Y886" s="1033"/>
      <c r="Z886" s="1033"/>
    </row>
    <row r="887" spans="1:26" ht="15.75" customHeight="1">
      <c r="A887" s="273">
        <v>3110402</v>
      </c>
      <c r="B887" s="274" t="s">
        <v>1229</v>
      </c>
      <c r="C887" s="327" t="s">
        <v>232</v>
      </c>
      <c r="D887" s="154"/>
      <c r="E887" s="276">
        <v>3804</v>
      </c>
      <c r="F887" s="21">
        <f t="shared" si="66"/>
        <v>3804</v>
      </c>
      <c r="G887" s="1051"/>
      <c r="H887" s="1033"/>
      <c r="I887" s="1033"/>
      <c r="J887" s="1033"/>
      <c r="K887" s="1033"/>
      <c r="L887" s="1033"/>
      <c r="M887" s="1033"/>
      <c r="N887" s="1033"/>
      <c r="O887" s="1033"/>
      <c r="P887" s="1033"/>
      <c r="Q887" s="1033"/>
      <c r="R887" s="1033"/>
      <c r="S887" s="1033"/>
      <c r="T887" s="1033"/>
      <c r="U887" s="1033"/>
      <c r="V887" s="1033"/>
      <c r="W887" s="1033"/>
      <c r="X887" s="1033"/>
      <c r="Y887" s="1033"/>
      <c r="Z887" s="1033"/>
    </row>
    <row r="888" spans="1:26" ht="15.75" customHeight="1">
      <c r="A888" s="273">
        <v>3110402</v>
      </c>
      <c r="B888" s="274" t="s">
        <v>1230</v>
      </c>
      <c r="C888" s="327" t="s">
        <v>233</v>
      </c>
      <c r="D888" s="154"/>
      <c r="E888" s="276">
        <v>2297728</v>
      </c>
      <c r="F888" s="21">
        <f t="shared" si="66"/>
        <v>2297728</v>
      </c>
      <c r="G888" s="1051"/>
      <c r="H888" s="1033"/>
      <c r="I888" s="1033"/>
      <c r="J888" s="1033"/>
      <c r="K888" s="1033"/>
      <c r="L888" s="1033"/>
      <c r="M888" s="1033"/>
      <c r="N888" s="1033"/>
      <c r="O888" s="1033"/>
      <c r="P888" s="1033"/>
      <c r="Q888" s="1033"/>
      <c r="R888" s="1033"/>
      <c r="S888" s="1033"/>
      <c r="T888" s="1033"/>
      <c r="U888" s="1033"/>
      <c r="V888" s="1033"/>
      <c r="W888" s="1033"/>
      <c r="X888" s="1033"/>
      <c r="Y888" s="1033"/>
      <c r="Z888" s="1033"/>
    </row>
    <row r="889" spans="1:26" ht="15.75" customHeight="1">
      <c r="A889" s="273">
        <v>3110402</v>
      </c>
      <c r="B889" s="274" t="s">
        <v>1231</v>
      </c>
      <c r="C889" s="327" t="s">
        <v>257</v>
      </c>
      <c r="D889" s="154"/>
      <c r="E889" s="276">
        <v>855000</v>
      </c>
      <c r="F889" s="21">
        <f t="shared" si="66"/>
        <v>855000</v>
      </c>
      <c r="G889" s="1051"/>
      <c r="H889" s="1033"/>
      <c r="I889" s="1033"/>
      <c r="J889" s="1033"/>
      <c r="K889" s="1033"/>
      <c r="L889" s="1033"/>
      <c r="M889" s="1033"/>
      <c r="N889" s="1033"/>
      <c r="O889" s="1033"/>
      <c r="P889" s="1033"/>
      <c r="Q889" s="1033"/>
      <c r="R889" s="1033"/>
      <c r="S889" s="1033"/>
      <c r="T889" s="1033"/>
      <c r="U889" s="1033"/>
      <c r="V889" s="1033"/>
      <c r="W889" s="1033"/>
      <c r="X889" s="1033"/>
      <c r="Y889" s="1033"/>
      <c r="Z889" s="1033"/>
    </row>
    <row r="890" spans="1:26" ht="15.75" customHeight="1">
      <c r="A890" s="273">
        <v>3110402</v>
      </c>
      <c r="B890" s="274" t="s">
        <v>1232</v>
      </c>
      <c r="C890" s="327" t="s">
        <v>238</v>
      </c>
      <c r="D890" s="154"/>
      <c r="E890" s="276">
        <v>1200000</v>
      </c>
      <c r="F890" s="21">
        <f t="shared" si="66"/>
        <v>1200000</v>
      </c>
      <c r="G890" s="1051"/>
      <c r="H890" s="1033"/>
      <c r="I890" s="1033"/>
      <c r="J890" s="1033"/>
      <c r="K890" s="1033"/>
      <c r="L890" s="1033"/>
      <c r="M890" s="1033"/>
      <c r="N890" s="1033"/>
      <c r="O890" s="1033"/>
      <c r="P890" s="1033"/>
      <c r="Q890" s="1033"/>
      <c r="R890" s="1033"/>
      <c r="S890" s="1033"/>
      <c r="T890" s="1033"/>
      <c r="U890" s="1033"/>
      <c r="V890" s="1033"/>
      <c r="W890" s="1033"/>
      <c r="X890" s="1033"/>
      <c r="Y890" s="1033"/>
      <c r="Z890" s="1033"/>
    </row>
    <row r="891" spans="1:26" ht="15.75" customHeight="1">
      <c r="A891" s="273">
        <v>3110402</v>
      </c>
      <c r="B891" s="274" t="s">
        <v>1233</v>
      </c>
      <c r="C891" s="327" t="s">
        <v>238</v>
      </c>
      <c r="D891" s="154"/>
      <c r="E891" s="276">
        <v>2592020</v>
      </c>
      <c r="F891" s="21">
        <f t="shared" si="66"/>
        <v>2592020</v>
      </c>
      <c r="G891" s="1051"/>
      <c r="H891" s="1033"/>
      <c r="I891" s="1033"/>
      <c r="J891" s="1033"/>
      <c r="K891" s="1033"/>
      <c r="L891" s="1033"/>
      <c r="M891" s="1033"/>
      <c r="N891" s="1033"/>
      <c r="O891" s="1033"/>
      <c r="P891" s="1033"/>
      <c r="Q891" s="1033"/>
      <c r="R891" s="1033"/>
      <c r="S891" s="1033"/>
      <c r="T891" s="1033"/>
      <c r="U891" s="1033"/>
      <c r="V891" s="1033"/>
      <c r="W891" s="1033"/>
      <c r="X891" s="1033"/>
      <c r="Y891" s="1033"/>
      <c r="Z891" s="1033"/>
    </row>
    <row r="892" spans="1:26" ht="15.75" customHeight="1">
      <c r="A892" s="273">
        <v>3110402</v>
      </c>
      <c r="B892" s="274" t="s">
        <v>1234</v>
      </c>
      <c r="C892" s="327" t="s">
        <v>749</v>
      </c>
      <c r="D892" s="154"/>
      <c r="E892" s="276">
        <v>2647266</v>
      </c>
      <c r="F892" s="21">
        <f t="shared" si="66"/>
        <v>2647266</v>
      </c>
      <c r="G892" s="1051"/>
      <c r="H892" s="1033"/>
      <c r="I892" s="1033"/>
      <c r="J892" s="1033"/>
      <c r="K892" s="1033"/>
      <c r="L892" s="1033"/>
      <c r="M892" s="1033"/>
      <c r="N892" s="1033"/>
      <c r="O892" s="1033"/>
      <c r="P892" s="1033"/>
      <c r="Q892" s="1033"/>
      <c r="R892" s="1033"/>
      <c r="S892" s="1033"/>
      <c r="T892" s="1033"/>
      <c r="U892" s="1033"/>
      <c r="V892" s="1033"/>
      <c r="W892" s="1033"/>
      <c r="X892" s="1033"/>
      <c r="Y892" s="1033"/>
      <c r="Z892" s="1033"/>
    </row>
    <row r="893" spans="1:26" ht="15.75" customHeight="1">
      <c r="A893" s="273">
        <v>3110402</v>
      </c>
      <c r="B893" s="274" t="s">
        <v>1235</v>
      </c>
      <c r="C893" s="327" t="s">
        <v>749</v>
      </c>
      <c r="D893" s="154"/>
      <c r="E893" s="276">
        <v>2232536</v>
      </c>
      <c r="F893" s="21">
        <f t="shared" si="66"/>
        <v>2232536</v>
      </c>
      <c r="G893" s="1051"/>
      <c r="H893" s="1033"/>
      <c r="I893" s="1033"/>
      <c r="J893" s="1033"/>
      <c r="K893" s="1033"/>
      <c r="L893" s="1033"/>
      <c r="M893" s="1033"/>
      <c r="N893" s="1033"/>
      <c r="O893" s="1033"/>
      <c r="P893" s="1033"/>
      <c r="Q893" s="1033"/>
      <c r="R893" s="1033"/>
      <c r="S893" s="1033"/>
      <c r="T893" s="1033"/>
      <c r="U893" s="1033"/>
      <c r="V893" s="1033"/>
      <c r="W893" s="1033"/>
      <c r="X893" s="1033"/>
      <c r="Y893" s="1033"/>
      <c r="Z893" s="1033"/>
    </row>
    <row r="894" spans="1:26" ht="15.75" customHeight="1">
      <c r="A894" s="273">
        <v>3110402</v>
      </c>
      <c r="B894" s="274" t="s">
        <v>1236</v>
      </c>
      <c r="C894" s="327" t="s">
        <v>749</v>
      </c>
      <c r="D894" s="154"/>
      <c r="E894" s="276">
        <v>2993914</v>
      </c>
      <c r="F894" s="21">
        <f t="shared" si="66"/>
        <v>2993914</v>
      </c>
      <c r="G894" s="1051"/>
      <c r="H894" s="1033"/>
      <c r="I894" s="1033"/>
      <c r="J894" s="1033"/>
      <c r="K894" s="1033"/>
      <c r="L894" s="1033"/>
      <c r="M894" s="1033"/>
      <c r="N894" s="1033"/>
      <c r="O894" s="1033"/>
      <c r="P894" s="1033"/>
      <c r="Q894" s="1033"/>
      <c r="R894" s="1033"/>
      <c r="S894" s="1033"/>
      <c r="T894" s="1033"/>
      <c r="U894" s="1033"/>
      <c r="V894" s="1033"/>
      <c r="W894" s="1033"/>
      <c r="X894" s="1033"/>
      <c r="Y894" s="1033"/>
      <c r="Z894" s="1033"/>
    </row>
    <row r="895" spans="1:26" ht="15.75" customHeight="1">
      <c r="A895" s="273">
        <v>3110402</v>
      </c>
      <c r="B895" s="274" t="s">
        <v>1237</v>
      </c>
      <c r="C895" s="327" t="s">
        <v>243</v>
      </c>
      <c r="D895" s="154"/>
      <c r="E895" s="276">
        <v>6820</v>
      </c>
      <c r="F895" s="21">
        <f t="shared" si="66"/>
        <v>6820</v>
      </c>
      <c r="G895" s="1051"/>
      <c r="H895" s="1033"/>
      <c r="I895" s="1033"/>
      <c r="J895" s="1033"/>
      <c r="K895" s="1033"/>
      <c r="L895" s="1033"/>
      <c r="M895" s="1033"/>
      <c r="N895" s="1033"/>
      <c r="O895" s="1033"/>
      <c r="P895" s="1033"/>
      <c r="Q895" s="1033"/>
      <c r="R895" s="1033"/>
      <c r="S895" s="1033"/>
      <c r="T895" s="1033"/>
      <c r="U895" s="1033"/>
      <c r="V895" s="1033"/>
      <c r="W895" s="1033"/>
      <c r="X895" s="1033"/>
      <c r="Y895" s="1033"/>
      <c r="Z895" s="1033"/>
    </row>
    <row r="896" spans="1:26" ht="15.75" customHeight="1">
      <c r="A896" s="273">
        <v>3110402</v>
      </c>
      <c r="B896" s="274" t="s">
        <v>1238</v>
      </c>
      <c r="C896" s="327" t="s">
        <v>632</v>
      </c>
      <c r="D896" s="154"/>
      <c r="E896" s="276">
        <v>2997904</v>
      </c>
      <c r="F896" s="21">
        <f t="shared" si="66"/>
        <v>2997904</v>
      </c>
      <c r="G896" s="1051"/>
      <c r="H896" s="1033"/>
      <c r="I896" s="1033"/>
      <c r="J896" s="1033"/>
      <c r="K896" s="1033"/>
      <c r="L896" s="1033"/>
      <c r="M896" s="1033"/>
      <c r="N896" s="1033"/>
      <c r="O896" s="1033"/>
      <c r="P896" s="1033"/>
      <c r="Q896" s="1033"/>
      <c r="R896" s="1033"/>
      <c r="S896" s="1033"/>
      <c r="T896" s="1033"/>
      <c r="U896" s="1033"/>
      <c r="V896" s="1033"/>
      <c r="W896" s="1033"/>
      <c r="X896" s="1033"/>
      <c r="Y896" s="1033"/>
      <c r="Z896" s="1033"/>
    </row>
    <row r="897" spans="1:26" ht="15.75" customHeight="1">
      <c r="A897" s="273">
        <v>3110402</v>
      </c>
      <c r="B897" s="274" t="s">
        <v>1239</v>
      </c>
      <c r="C897" s="327" t="s">
        <v>248</v>
      </c>
      <c r="D897" s="154"/>
      <c r="E897" s="276">
        <v>2521422</v>
      </c>
      <c r="F897" s="21">
        <f t="shared" si="66"/>
        <v>2521422</v>
      </c>
      <c r="G897" s="1051"/>
      <c r="H897" s="1033"/>
      <c r="I897" s="1033"/>
      <c r="J897" s="1033"/>
      <c r="K897" s="1033"/>
      <c r="L897" s="1033"/>
      <c r="M897" s="1033"/>
      <c r="N897" s="1033"/>
      <c r="O897" s="1033"/>
      <c r="P897" s="1033"/>
      <c r="Q897" s="1033"/>
      <c r="R897" s="1033"/>
      <c r="S897" s="1033"/>
      <c r="T897" s="1033"/>
      <c r="U897" s="1033"/>
      <c r="V897" s="1033"/>
      <c r="W897" s="1033"/>
      <c r="X897" s="1033"/>
      <c r="Y897" s="1033"/>
      <c r="Z897" s="1033"/>
    </row>
    <row r="898" spans="1:26" ht="15.75" customHeight="1">
      <c r="A898" s="273">
        <v>3110402</v>
      </c>
      <c r="B898" s="274" t="s">
        <v>1240</v>
      </c>
      <c r="C898" s="327" t="s">
        <v>248</v>
      </c>
      <c r="D898" s="154"/>
      <c r="E898" s="276">
        <v>2899739</v>
      </c>
      <c r="F898" s="21">
        <f t="shared" si="66"/>
        <v>2899739</v>
      </c>
      <c r="G898" s="1051"/>
      <c r="H898" s="1033"/>
      <c r="I898" s="1033"/>
      <c r="J898" s="1033"/>
      <c r="K898" s="1033"/>
      <c r="L898" s="1033"/>
      <c r="M898" s="1033"/>
      <c r="N898" s="1033"/>
      <c r="O898" s="1033"/>
      <c r="P898" s="1033"/>
      <c r="Q898" s="1033"/>
      <c r="R898" s="1033"/>
      <c r="S898" s="1033"/>
      <c r="T898" s="1033"/>
      <c r="U898" s="1033"/>
      <c r="V898" s="1033"/>
      <c r="W898" s="1033"/>
      <c r="X898" s="1033"/>
      <c r="Y898" s="1033"/>
      <c r="Z898" s="1033"/>
    </row>
    <row r="899" spans="1:26" ht="15.75" customHeight="1">
      <c r="A899" s="273">
        <v>3110402</v>
      </c>
      <c r="B899" s="274" t="s">
        <v>1241</v>
      </c>
      <c r="C899" s="327" t="s">
        <v>471</v>
      </c>
      <c r="D899" s="154"/>
      <c r="E899" s="276">
        <v>900485</v>
      </c>
      <c r="F899" s="21">
        <f t="shared" si="66"/>
        <v>900485</v>
      </c>
      <c r="G899" s="1051"/>
      <c r="H899" s="1033"/>
      <c r="I899" s="1033"/>
      <c r="J899" s="1033"/>
      <c r="K899" s="1033"/>
      <c r="L899" s="1033"/>
      <c r="M899" s="1033"/>
      <c r="N899" s="1033"/>
      <c r="O899" s="1033"/>
      <c r="P899" s="1033"/>
      <c r="Q899" s="1033"/>
      <c r="R899" s="1033"/>
      <c r="S899" s="1033"/>
      <c r="T899" s="1033"/>
      <c r="U899" s="1033"/>
      <c r="V899" s="1033"/>
      <c r="W899" s="1033"/>
      <c r="X899" s="1033"/>
      <c r="Y899" s="1033"/>
      <c r="Z899" s="1033"/>
    </row>
    <row r="900" spans="1:26" ht="15.75" customHeight="1">
      <c r="A900" s="273">
        <v>3110402</v>
      </c>
      <c r="B900" s="274" t="s">
        <v>1242</v>
      </c>
      <c r="C900" s="327" t="s">
        <v>471</v>
      </c>
      <c r="D900" s="154"/>
      <c r="E900" s="276">
        <v>3749120</v>
      </c>
      <c r="F900" s="21">
        <f t="shared" si="66"/>
        <v>3749120</v>
      </c>
      <c r="G900" s="1051"/>
      <c r="H900" s="1033"/>
      <c r="I900" s="1033"/>
      <c r="J900" s="1033"/>
      <c r="K900" s="1033"/>
      <c r="L900" s="1033"/>
      <c r="M900" s="1033"/>
      <c r="N900" s="1033"/>
      <c r="O900" s="1033"/>
      <c r="P900" s="1033"/>
      <c r="Q900" s="1033"/>
      <c r="R900" s="1033"/>
      <c r="S900" s="1033"/>
      <c r="T900" s="1033"/>
      <c r="U900" s="1033"/>
      <c r="V900" s="1033"/>
      <c r="W900" s="1033"/>
      <c r="X900" s="1033"/>
      <c r="Y900" s="1033"/>
      <c r="Z900" s="1033"/>
    </row>
    <row r="901" spans="1:26" ht="15.75" customHeight="1">
      <c r="A901" s="273">
        <v>3110402</v>
      </c>
      <c r="B901" s="274" t="s">
        <v>1243</v>
      </c>
      <c r="C901" s="327" t="s">
        <v>249</v>
      </c>
      <c r="D901" s="154"/>
      <c r="E901" s="276">
        <v>10985</v>
      </c>
      <c r="F901" s="21">
        <f t="shared" si="66"/>
        <v>10985</v>
      </c>
      <c r="G901" s="1051"/>
      <c r="H901" s="1033"/>
      <c r="I901" s="1033"/>
      <c r="J901" s="1033"/>
      <c r="K901" s="1033"/>
      <c r="L901" s="1033"/>
      <c r="M901" s="1033"/>
      <c r="N901" s="1033"/>
      <c r="O901" s="1033"/>
      <c r="P901" s="1033"/>
      <c r="Q901" s="1033"/>
      <c r="R901" s="1033"/>
      <c r="S901" s="1033"/>
      <c r="T901" s="1033"/>
      <c r="U901" s="1033"/>
      <c r="V901" s="1033"/>
      <c r="W901" s="1033"/>
      <c r="X901" s="1033"/>
      <c r="Y901" s="1033"/>
      <c r="Z901" s="1033"/>
    </row>
    <row r="902" spans="1:26" ht="15.75" customHeight="1">
      <c r="A902" s="273">
        <v>3110402</v>
      </c>
      <c r="B902" s="274" t="s">
        <v>1244</v>
      </c>
      <c r="C902" s="327"/>
      <c r="D902" s="154"/>
      <c r="E902" s="276">
        <v>1949942</v>
      </c>
      <c r="F902" s="21">
        <f t="shared" si="66"/>
        <v>1949942</v>
      </c>
      <c r="G902" s="1051"/>
      <c r="H902" s="1033"/>
      <c r="I902" s="1033"/>
      <c r="J902" s="1033"/>
      <c r="K902" s="1033"/>
      <c r="L902" s="1033"/>
      <c r="M902" s="1033"/>
      <c r="N902" s="1033"/>
      <c r="O902" s="1033"/>
      <c r="P902" s="1033"/>
      <c r="Q902" s="1033"/>
      <c r="R902" s="1033"/>
      <c r="S902" s="1033"/>
      <c r="T902" s="1033"/>
      <c r="U902" s="1033"/>
      <c r="V902" s="1033"/>
      <c r="W902" s="1033"/>
      <c r="X902" s="1033"/>
      <c r="Y902" s="1033"/>
      <c r="Z902" s="1033"/>
    </row>
    <row r="903" spans="1:26" ht="15.75" customHeight="1">
      <c r="A903" s="273">
        <v>3110402</v>
      </c>
      <c r="B903" s="274" t="s">
        <v>1245</v>
      </c>
      <c r="C903" s="327"/>
      <c r="D903" s="154"/>
      <c r="E903" s="276">
        <v>1120</v>
      </c>
      <c r="F903" s="21">
        <f t="shared" si="66"/>
        <v>1120</v>
      </c>
      <c r="G903" s="1051"/>
      <c r="H903" s="1033"/>
      <c r="I903" s="1033"/>
      <c r="J903" s="1033"/>
      <c r="K903" s="1033"/>
      <c r="L903" s="1033"/>
      <c r="M903" s="1033"/>
      <c r="N903" s="1033"/>
      <c r="O903" s="1033"/>
      <c r="P903" s="1033"/>
      <c r="Q903" s="1033"/>
      <c r="R903" s="1033"/>
      <c r="S903" s="1033"/>
      <c r="T903" s="1033"/>
      <c r="U903" s="1033"/>
      <c r="V903" s="1033"/>
      <c r="W903" s="1033"/>
      <c r="X903" s="1033"/>
      <c r="Y903" s="1033"/>
      <c r="Z903" s="1033"/>
    </row>
    <row r="904" spans="1:26" ht="15.75" customHeight="1">
      <c r="A904" s="273">
        <v>3110402</v>
      </c>
      <c r="B904" s="274" t="s">
        <v>1246</v>
      </c>
      <c r="C904" s="327"/>
      <c r="D904" s="154"/>
      <c r="E904" s="276">
        <v>6090</v>
      </c>
      <c r="F904" s="21">
        <f t="shared" si="66"/>
        <v>6090</v>
      </c>
      <c r="G904" s="1051"/>
      <c r="H904" s="1033"/>
      <c r="I904" s="1033"/>
      <c r="J904" s="1033"/>
      <c r="K904" s="1033"/>
      <c r="L904" s="1033"/>
      <c r="M904" s="1033"/>
      <c r="N904" s="1033"/>
      <c r="O904" s="1033"/>
      <c r="P904" s="1033"/>
      <c r="Q904" s="1033"/>
      <c r="R904" s="1033"/>
      <c r="S904" s="1033"/>
      <c r="T904" s="1033"/>
      <c r="U904" s="1033"/>
      <c r="V904" s="1033"/>
      <c r="W904" s="1033"/>
      <c r="X904" s="1033"/>
      <c r="Y904" s="1033"/>
      <c r="Z904" s="1033"/>
    </row>
    <row r="905" spans="1:26" ht="15.75" customHeight="1">
      <c r="A905" s="273">
        <v>3110402</v>
      </c>
      <c r="B905" s="274" t="s">
        <v>1247</v>
      </c>
      <c r="C905" s="327"/>
      <c r="D905" s="154"/>
      <c r="E905" s="276">
        <v>997716</v>
      </c>
      <c r="F905" s="21">
        <f t="shared" si="66"/>
        <v>997716</v>
      </c>
      <c r="G905" s="1051"/>
      <c r="H905" s="1033"/>
      <c r="I905" s="1033"/>
      <c r="J905" s="1033"/>
      <c r="K905" s="1033"/>
      <c r="L905" s="1033"/>
      <c r="M905" s="1033"/>
      <c r="N905" s="1033"/>
      <c r="O905" s="1033"/>
      <c r="P905" s="1033"/>
      <c r="Q905" s="1033"/>
      <c r="R905" s="1033"/>
      <c r="S905" s="1033"/>
      <c r="T905" s="1033"/>
      <c r="U905" s="1033"/>
      <c r="V905" s="1033"/>
      <c r="W905" s="1033"/>
      <c r="X905" s="1033"/>
      <c r="Y905" s="1033"/>
      <c r="Z905" s="1033"/>
    </row>
    <row r="906" spans="1:26" ht="15.75" customHeight="1">
      <c r="A906" s="273">
        <v>3110402</v>
      </c>
      <c r="B906" s="274" t="s">
        <v>1248</v>
      </c>
      <c r="C906" s="327"/>
      <c r="D906" s="154"/>
      <c r="E906" s="276">
        <v>2999992</v>
      </c>
      <c r="F906" s="21">
        <f t="shared" si="66"/>
        <v>2999992</v>
      </c>
      <c r="G906" s="1051"/>
      <c r="H906" s="1033"/>
      <c r="I906" s="1033"/>
      <c r="J906" s="1033"/>
      <c r="K906" s="1033"/>
      <c r="L906" s="1033"/>
      <c r="M906" s="1033"/>
      <c r="N906" s="1033"/>
      <c r="O906" s="1033"/>
      <c r="P906" s="1033"/>
      <c r="Q906" s="1033"/>
      <c r="R906" s="1033"/>
      <c r="S906" s="1033"/>
      <c r="T906" s="1033"/>
      <c r="U906" s="1033"/>
      <c r="V906" s="1033"/>
      <c r="W906" s="1033"/>
      <c r="X906" s="1033"/>
      <c r="Y906" s="1033"/>
      <c r="Z906" s="1033"/>
    </row>
    <row r="907" spans="1:26" ht="15.75" customHeight="1">
      <c r="A907" s="273">
        <v>3110402</v>
      </c>
      <c r="B907" s="274" t="s">
        <v>1249</v>
      </c>
      <c r="C907" s="327"/>
      <c r="D907" s="154"/>
      <c r="E907" s="276">
        <v>2998102</v>
      </c>
      <c r="F907" s="21">
        <f t="shared" si="66"/>
        <v>2998102</v>
      </c>
      <c r="G907" s="1051"/>
      <c r="H907" s="1033"/>
      <c r="I907" s="1033"/>
      <c r="J907" s="1033"/>
      <c r="K907" s="1033"/>
      <c r="L907" s="1033"/>
      <c r="M907" s="1033"/>
      <c r="N907" s="1033"/>
      <c r="O907" s="1033"/>
      <c r="P907" s="1033"/>
      <c r="Q907" s="1033"/>
      <c r="R907" s="1033"/>
      <c r="S907" s="1033"/>
      <c r="T907" s="1033"/>
      <c r="U907" s="1033"/>
      <c r="V907" s="1033"/>
      <c r="W907" s="1033"/>
      <c r="X907" s="1033"/>
      <c r="Y907" s="1033"/>
      <c r="Z907" s="1033"/>
    </row>
    <row r="908" spans="1:26" ht="15.75" customHeight="1">
      <c r="A908" s="273">
        <v>3110402</v>
      </c>
      <c r="B908" s="274" t="s">
        <v>1250</v>
      </c>
      <c r="C908" s="327"/>
      <c r="D908" s="154"/>
      <c r="E908" s="276">
        <v>1021</v>
      </c>
      <c r="F908" s="21">
        <f t="shared" si="66"/>
        <v>1021</v>
      </c>
      <c r="G908" s="1051"/>
      <c r="H908" s="1033"/>
      <c r="I908" s="1033"/>
      <c r="J908" s="1033"/>
      <c r="K908" s="1033"/>
      <c r="L908" s="1033"/>
      <c r="M908" s="1033"/>
      <c r="N908" s="1033"/>
      <c r="O908" s="1033"/>
      <c r="P908" s="1033"/>
      <c r="Q908" s="1033"/>
      <c r="R908" s="1033"/>
      <c r="S908" s="1033"/>
      <c r="T908" s="1033"/>
      <c r="U908" s="1033"/>
      <c r="V908" s="1033"/>
      <c r="W908" s="1033"/>
      <c r="X908" s="1033"/>
      <c r="Y908" s="1033"/>
      <c r="Z908" s="1033"/>
    </row>
    <row r="909" spans="1:26" ht="15.75" customHeight="1">
      <c r="A909" s="273">
        <v>3110402</v>
      </c>
      <c r="B909" s="274" t="s">
        <v>1251</v>
      </c>
      <c r="C909" s="327"/>
      <c r="D909" s="154"/>
      <c r="E909" s="276">
        <v>6055</v>
      </c>
      <c r="F909" s="21">
        <f t="shared" si="66"/>
        <v>6055</v>
      </c>
      <c r="G909" s="1051"/>
      <c r="H909" s="1033"/>
      <c r="I909" s="1033"/>
      <c r="J909" s="1033"/>
      <c r="K909" s="1033"/>
      <c r="L909" s="1033"/>
      <c r="M909" s="1033"/>
      <c r="N909" s="1033"/>
      <c r="O909" s="1033"/>
      <c r="P909" s="1033"/>
      <c r="Q909" s="1033"/>
      <c r="R909" s="1033"/>
      <c r="S909" s="1033"/>
      <c r="T909" s="1033"/>
      <c r="U909" s="1033"/>
      <c r="V909" s="1033"/>
      <c r="W909" s="1033"/>
      <c r="X909" s="1033"/>
      <c r="Y909" s="1033"/>
      <c r="Z909" s="1033"/>
    </row>
    <row r="910" spans="1:26" ht="15.75" customHeight="1">
      <c r="A910" s="273">
        <v>3110402</v>
      </c>
      <c r="B910" s="274" t="s">
        <v>1252</v>
      </c>
      <c r="C910" s="327"/>
      <c r="D910" s="154"/>
      <c r="E910" s="276">
        <v>25000</v>
      </c>
      <c r="F910" s="21">
        <f t="shared" si="66"/>
        <v>25000</v>
      </c>
      <c r="G910" s="1051"/>
      <c r="H910" s="1033"/>
      <c r="I910" s="1033"/>
      <c r="J910" s="1033"/>
      <c r="K910" s="1033"/>
      <c r="L910" s="1033"/>
      <c r="M910" s="1033"/>
      <c r="N910" s="1033"/>
      <c r="O910" s="1033"/>
      <c r="P910" s="1033"/>
      <c r="Q910" s="1033"/>
      <c r="R910" s="1033"/>
      <c r="S910" s="1033"/>
      <c r="T910" s="1033"/>
      <c r="U910" s="1033"/>
      <c r="V910" s="1033"/>
      <c r="W910" s="1033"/>
      <c r="X910" s="1033"/>
      <c r="Y910" s="1033"/>
      <c r="Z910" s="1033"/>
    </row>
    <row r="911" spans="1:26" ht="15.75" customHeight="1">
      <c r="A911" s="273">
        <v>3110402</v>
      </c>
      <c r="B911" s="274" t="s">
        <v>1253</v>
      </c>
      <c r="C911" s="327"/>
      <c r="D911" s="154"/>
      <c r="E911" s="276">
        <v>307400</v>
      </c>
      <c r="F911" s="21">
        <f t="shared" si="66"/>
        <v>307400</v>
      </c>
      <c r="G911" s="1051"/>
      <c r="H911" s="1033"/>
      <c r="I911" s="1033"/>
      <c r="J911" s="1033"/>
      <c r="K911" s="1033"/>
      <c r="L911" s="1033"/>
      <c r="M911" s="1033"/>
      <c r="N911" s="1033"/>
      <c r="O911" s="1033"/>
      <c r="P911" s="1033"/>
      <c r="Q911" s="1033"/>
      <c r="R911" s="1033"/>
      <c r="S911" s="1033"/>
      <c r="T911" s="1033"/>
      <c r="U911" s="1033"/>
      <c r="V911" s="1033"/>
      <c r="W911" s="1033"/>
      <c r="X911" s="1033"/>
      <c r="Y911" s="1033"/>
      <c r="Z911" s="1033"/>
    </row>
    <row r="912" spans="1:26" ht="15.75" customHeight="1">
      <c r="A912" s="273">
        <v>3110402</v>
      </c>
      <c r="B912" s="274" t="s">
        <v>1254</v>
      </c>
      <c r="C912" s="327"/>
      <c r="D912" s="154"/>
      <c r="E912" s="276">
        <v>2746001</v>
      </c>
      <c r="F912" s="21">
        <f t="shared" si="66"/>
        <v>2746001</v>
      </c>
      <c r="G912" s="1051"/>
      <c r="H912" s="1033"/>
      <c r="I912" s="1033"/>
      <c r="J912" s="1033"/>
      <c r="K912" s="1033"/>
      <c r="L912" s="1033"/>
      <c r="M912" s="1033"/>
      <c r="N912" s="1033"/>
      <c r="O912" s="1033"/>
      <c r="P912" s="1033"/>
      <c r="Q912" s="1033"/>
      <c r="R912" s="1033"/>
      <c r="S912" s="1033"/>
      <c r="T912" s="1033"/>
      <c r="U912" s="1033"/>
      <c r="V912" s="1033"/>
      <c r="W912" s="1033"/>
      <c r="X912" s="1033"/>
      <c r="Y912" s="1033"/>
      <c r="Z912" s="1033"/>
    </row>
    <row r="913" spans="1:26" ht="15.75" customHeight="1">
      <c r="A913" s="273">
        <v>3110402</v>
      </c>
      <c r="B913" s="274" t="s">
        <v>1255</v>
      </c>
      <c r="C913" s="327"/>
      <c r="D913" s="154"/>
      <c r="E913" s="276">
        <v>4089997</v>
      </c>
      <c r="F913" s="21">
        <f t="shared" si="66"/>
        <v>4089997</v>
      </c>
      <c r="G913" s="1051"/>
      <c r="H913" s="1033"/>
      <c r="I913" s="1033"/>
      <c r="J913" s="1033"/>
      <c r="K913" s="1033"/>
      <c r="L913" s="1033"/>
      <c r="M913" s="1033"/>
      <c r="N913" s="1033"/>
      <c r="O913" s="1033"/>
      <c r="P913" s="1033"/>
      <c r="Q913" s="1033"/>
      <c r="R913" s="1033"/>
      <c r="S913" s="1033"/>
      <c r="T913" s="1033"/>
      <c r="U913" s="1033"/>
      <c r="V913" s="1033"/>
      <c r="W913" s="1033"/>
      <c r="X913" s="1033"/>
      <c r="Y913" s="1033"/>
      <c r="Z913" s="1033"/>
    </row>
    <row r="914" spans="1:26" ht="15.75" customHeight="1">
      <c r="A914" s="273">
        <v>3110402</v>
      </c>
      <c r="B914" s="274" t="s">
        <v>1256</v>
      </c>
      <c r="C914" s="327"/>
      <c r="D914" s="154"/>
      <c r="E914" s="276">
        <v>3905000</v>
      </c>
      <c r="F914" s="21">
        <f t="shared" si="66"/>
        <v>3905000</v>
      </c>
      <c r="G914" s="1051"/>
      <c r="H914" s="1033"/>
      <c r="I914" s="1033"/>
      <c r="J914" s="1033"/>
      <c r="K914" s="1033"/>
      <c r="L914" s="1033"/>
      <c r="M914" s="1033"/>
      <c r="N914" s="1033"/>
      <c r="O914" s="1033"/>
      <c r="P914" s="1033"/>
      <c r="Q914" s="1033"/>
      <c r="R914" s="1033"/>
      <c r="S914" s="1033"/>
      <c r="T914" s="1033"/>
      <c r="U914" s="1033"/>
      <c r="V914" s="1033"/>
      <c r="W914" s="1033"/>
      <c r="X914" s="1033"/>
      <c r="Y914" s="1033"/>
      <c r="Z914" s="1033"/>
    </row>
    <row r="915" spans="1:26" ht="15.75" customHeight="1">
      <c r="A915" s="273">
        <v>3110402</v>
      </c>
      <c r="B915" s="274" t="s">
        <v>1257</v>
      </c>
      <c r="C915" s="327"/>
      <c r="D915" s="154"/>
      <c r="E915" s="276">
        <v>2410003</v>
      </c>
      <c r="F915" s="21">
        <f t="shared" si="66"/>
        <v>2410003</v>
      </c>
      <c r="G915" s="1051"/>
      <c r="H915" s="1033"/>
      <c r="I915" s="1033"/>
      <c r="J915" s="1033"/>
      <c r="K915" s="1033"/>
      <c r="L915" s="1033"/>
      <c r="M915" s="1033"/>
      <c r="N915" s="1033"/>
      <c r="O915" s="1033"/>
      <c r="P915" s="1033"/>
      <c r="Q915" s="1033"/>
      <c r="R915" s="1033"/>
      <c r="S915" s="1033"/>
      <c r="T915" s="1033"/>
      <c r="U915" s="1033"/>
      <c r="V915" s="1033"/>
      <c r="W915" s="1033"/>
      <c r="X915" s="1033"/>
      <c r="Y915" s="1033"/>
      <c r="Z915" s="1033"/>
    </row>
    <row r="916" spans="1:26" ht="15.75" customHeight="1">
      <c r="A916" s="273">
        <v>3110402</v>
      </c>
      <c r="B916" s="274" t="s">
        <v>1258</v>
      </c>
      <c r="C916" s="327"/>
      <c r="D916" s="154"/>
      <c r="E916" s="276">
        <v>1200000</v>
      </c>
      <c r="F916" s="21">
        <f t="shared" si="66"/>
        <v>1200000</v>
      </c>
      <c r="G916" s="1051"/>
      <c r="H916" s="1033"/>
      <c r="I916" s="1033"/>
      <c r="J916" s="1033"/>
      <c r="K916" s="1033"/>
      <c r="L916" s="1033"/>
      <c r="M916" s="1033"/>
      <c r="N916" s="1033"/>
      <c r="O916" s="1033"/>
      <c r="P916" s="1033"/>
      <c r="Q916" s="1033"/>
      <c r="R916" s="1033"/>
      <c r="S916" s="1033"/>
      <c r="T916" s="1033"/>
      <c r="U916" s="1033"/>
      <c r="V916" s="1033"/>
      <c r="W916" s="1033"/>
      <c r="X916" s="1033"/>
      <c r="Y916" s="1033"/>
      <c r="Z916" s="1033"/>
    </row>
    <row r="917" spans="1:26" ht="15.75" customHeight="1">
      <c r="A917" s="273">
        <v>3110402</v>
      </c>
      <c r="B917" s="274" t="s">
        <v>1259</v>
      </c>
      <c r="C917" s="327"/>
      <c r="D917" s="154"/>
      <c r="E917" s="276">
        <v>855000</v>
      </c>
      <c r="F917" s="21">
        <f t="shared" si="66"/>
        <v>855000</v>
      </c>
      <c r="G917" s="1051"/>
      <c r="H917" s="1033"/>
      <c r="I917" s="1033"/>
      <c r="J917" s="1033"/>
      <c r="K917" s="1033"/>
      <c r="L917" s="1033"/>
      <c r="M917" s="1033"/>
      <c r="N917" s="1033"/>
      <c r="O917" s="1033"/>
      <c r="P917" s="1033"/>
      <c r="Q917" s="1033"/>
      <c r="R917" s="1033"/>
      <c r="S917" s="1033"/>
      <c r="T917" s="1033"/>
      <c r="U917" s="1033"/>
      <c r="V917" s="1033"/>
      <c r="W917" s="1033"/>
      <c r="X917" s="1033"/>
      <c r="Y917" s="1033"/>
      <c r="Z917" s="1033"/>
    </row>
    <row r="918" spans="1:26" ht="15.75" customHeight="1">
      <c r="A918" s="273">
        <v>3110402</v>
      </c>
      <c r="B918" s="274" t="s">
        <v>1260</v>
      </c>
      <c r="C918" s="327"/>
      <c r="D918" s="154"/>
      <c r="E918" s="276">
        <v>2047725</v>
      </c>
      <c r="F918" s="21">
        <f t="shared" si="66"/>
        <v>2047725</v>
      </c>
      <c r="G918" s="1051"/>
      <c r="H918" s="1033"/>
      <c r="I918" s="1033"/>
      <c r="J918" s="1033"/>
      <c r="K918" s="1033"/>
      <c r="L918" s="1033"/>
      <c r="M918" s="1033"/>
      <c r="N918" s="1033"/>
      <c r="O918" s="1033"/>
      <c r="P918" s="1033"/>
      <c r="Q918" s="1033"/>
      <c r="R918" s="1033"/>
      <c r="S918" s="1033"/>
      <c r="T918" s="1033"/>
      <c r="U918" s="1033"/>
      <c r="V918" s="1033"/>
      <c r="W918" s="1033"/>
      <c r="X918" s="1033"/>
      <c r="Y918" s="1033"/>
      <c r="Z918" s="1033"/>
    </row>
    <row r="919" spans="1:26" ht="15.75" customHeight="1">
      <c r="A919" s="273">
        <v>3110402</v>
      </c>
      <c r="B919" s="274" t="s">
        <v>1261</v>
      </c>
      <c r="C919" s="327" t="s">
        <v>632</v>
      </c>
      <c r="D919" s="154"/>
      <c r="E919" s="276">
        <v>2000000</v>
      </c>
      <c r="F919" s="21">
        <f t="shared" si="66"/>
        <v>2000000</v>
      </c>
      <c r="G919" s="1051"/>
      <c r="H919" s="1033"/>
      <c r="I919" s="1033"/>
      <c r="J919" s="1033"/>
      <c r="K919" s="1033"/>
      <c r="L919" s="1033"/>
      <c r="M919" s="1033"/>
      <c r="N919" s="1033"/>
      <c r="O919" s="1033"/>
      <c r="P919" s="1033"/>
      <c r="Q919" s="1033"/>
      <c r="R919" s="1033"/>
      <c r="S919" s="1033"/>
      <c r="T919" s="1033"/>
      <c r="U919" s="1033"/>
      <c r="V919" s="1033"/>
      <c r="W919" s="1033"/>
      <c r="X919" s="1033"/>
      <c r="Y919" s="1033"/>
      <c r="Z919" s="1033"/>
    </row>
    <row r="920" spans="1:26" ht="15.75" customHeight="1">
      <c r="A920" s="273">
        <v>3110402</v>
      </c>
      <c r="B920" s="274" t="s">
        <v>1262</v>
      </c>
      <c r="C920" s="327" t="s">
        <v>246</v>
      </c>
      <c r="D920" s="154"/>
      <c r="E920" s="276">
        <v>2400000</v>
      </c>
      <c r="F920" s="21">
        <f t="shared" si="66"/>
        <v>2400000</v>
      </c>
      <c r="G920" s="1051"/>
      <c r="H920" s="1033"/>
      <c r="I920" s="1033"/>
      <c r="J920" s="1033"/>
      <c r="K920" s="1033"/>
      <c r="L920" s="1033"/>
      <c r="M920" s="1033"/>
      <c r="N920" s="1033"/>
      <c r="O920" s="1033"/>
      <c r="P920" s="1033"/>
      <c r="Q920" s="1033"/>
      <c r="R920" s="1033"/>
      <c r="S920" s="1033"/>
      <c r="T920" s="1033"/>
      <c r="U920" s="1033"/>
      <c r="V920" s="1033"/>
      <c r="W920" s="1033"/>
      <c r="X920" s="1033"/>
      <c r="Y920" s="1033"/>
      <c r="Z920" s="1033"/>
    </row>
    <row r="921" spans="1:26" ht="15.75" customHeight="1">
      <c r="A921" s="273">
        <v>3110402</v>
      </c>
      <c r="B921" s="328" t="s">
        <v>1263</v>
      </c>
      <c r="C921" s="329" t="s">
        <v>222</v>
      </c>
      <c r="D921" s="154"/>
      <c r="E921" s="330">
        <v>3245500</v>
      </c>
      <c r="F921" s="21">
        <f t="shared" si="66"/>
        <v>3245500</v>
      </c>
      <c r="G921" s="1051"/>
      <c r="H921" s="1033"/>
      <c r="I921" s="1033"/>
      <c r="J921" s="1033"/>
      <c r="K921" s="1033"/>
      <c r="L921" s="1033"/>
      <c r="M921" s="1033"/>
      <c r="N921" s="1033"/>
      <c r="O921" s="1033"/>
      <c r="P921" s="1033"/>
      <c r="Q921" s="1033"/>
      <c r="R921" s="1033"/>
      <c r="S921" s="1033"/>
      <c r="T921" s="1033"/>
      <c r="U921" s="1033"/>
      <c r="V921" s="1033"/>
      <c r="W921" s="1033"/>
      <c r="X921" s="1033"/>
      <c r="Y921" s="1033"/>
      <c r="Z921" s="1033"/>
    </row>
    <row r="922" spans="1:26" ht="15.75" customHeight="1">
      <c r="A922" s="273">
        <v>3110402</v>
      </c>
      <c r="B922" s="328" t="s">
        <v>1264</v>
      </c>
      <c r="C922" s="329" t="s">
        <v>270</v>
      </c>
      <c r="D922" s="154"/>
      <c r="E922" s="330">
        <v>3000000</v>
      </c>
      <c r="F922" s="21">
        <f t="shared" si="66"/>
        <v>3000000</v>
      </c>
      <c r="G922" s="1051"/>
      <c r="H922" s="1033"/>
      <c r="I922" s="1033"/>
      <c r="J922" s="1033"/>
      <c r="K922" s="1033"/>
      <c r="L922" s="1033"/>
      <c r="M922" s="1033"/>
      <c r="N922" s="1033"/>
      <c r="O922" s="1033"/>
      <c r="P922" s="1033"/>
      <c r="Q922" s="1033"/>
      <c r="R922" s="1033"/>
      <c r="S922" s="1033"/>
      <c r="T922" s="1033"/>
      <c r="U922" s="1033"/>
      <c r="V922" s="1033"/>
      <c r="W922" s="1033"/>
      <c r="X922" s="1033"/>
      <c r="Y922" s="1033"/>
      <c r="Z922" s="1033"/>
    </row>
    <row r="923" spans="1:26" ht="15.75" customHeight="1">
      <c r="A923" s="273">
        <v>3110402</v>
      </c>
      <c r="B923" s="328" t="s">
        <v>1178</v>
      </c>
      <c r="C923" s="329" t="s">
        <v>270</v>
      </c>
      <c r="D923" s="154"/>
      <c r="E923" s="330">
        <v>2800000</v>
      </c>
      <c r="F923" s="21">
        <f t="shared" si="66"/>
        <v>2800000</v>
      </c>
      <c r="G923" s="1051"/>
      <c r="H923" s="1033"/>
      <c r="I923" s="1033"/>
      <c r="J923" s="1033"/>
      <c r="K923" s="1033"/>
      <c r="L923" s="1033"/>
      <c r="M923" s="1033"/>
      <c r="N923" s="1033"/>
      <c r="O923" s="1033"/>
      <c r="P923" s="1033"/>
      <c r="Q923" s="1033"/>
      <c r="R923" s="1033"/>
      <c r="S923" s="1033"/>
      <c r="T923" s="1033"/>
      <c r="U923" s="1033"/>
      <c r="V923" s="1033"/>
      <c r="W923" s="1033"/>
      <c r="X923" s="1033"/>
      <c r="Y923" s="1033"/>
      <c r="Z923" s="1033"/>
    </row>
    <row r="924" spans="1:26" ht="15.75" customHeight="1">
      <c r="A924" s="273">
        <v>3110402</v>
      </c>
      <c r="B924" s="331" t="s">
        <v>1179</v>
      </c>
      <c r="C924" s="327" t="s">
        <v>243</v>
      </c>
      <c r="D924" s="154"/>
      <c r="E924" s="276">
        <v>2594096</v>
      </c>
      <c r="F924" s="21">
        <f t="shared" si="66"/>
        <v>2594096</v>
      </c>
      <c r="G924" s="1051"/>
      <c r="H924" s="1033"/>
      <c r="I924" s="1033"/>
      <c r="J924" s="1033"/>
      <c r="K924" s="1033"/>
      <c r="L924" s="1033"/>
      <c r="M924" s="1033"/>
      <c r="N924" s="1033"/>
      <c r="O924" s="1033"/>
      <c r="P924" s="1033"/>
      <c r="Q924" s="1033"/>
      <c r="R924" s="1033"/>
      <c r="S924" s="1033"/>
      <c r="T924" s="1033"/>
      <c r="U924" s="1033"/>
      <c r="V924" s="1033"/>
      <c r="W924" s="1033"/>
      <c r="X924" s="1033"/>
      <c r="Y924" s="1033"/>
      <c r="Z924" s="1033"/>
    </row>
    <row r="925" spans="1:26" ht="15.75" customHeight="1">
      <c r="A925" s="273">
        <v>3110402</v>
      </c>
      <c r="B925" s="331" t="s">
        <v>1180</v>
      </c>
      <c r="C925" s="327" t="s">
        <v>270</v>
      </c>
      <c r="D925" s="154"/>
      <c r="E925" s="276">
        <v>3350000</v>
      </c>
      <c r="F925" s="21">
        <f t="shared" si="66"/>
        <v>3350000</v>
      </c>
      <c r="G925" s="1051"/>
      <c r="H925" s="1033"/>
      <c r="I925" s="1033"/>
      <c r="J925" s="1033"/>
      <c r="K925" s="1033"/>
      <c r="L925" s="1033"/>
      <c r="M925" s="1033"/>
      <c r="N925" s="1033"/>
      <c r="O925" s="1033"/>
      <c r="P925" s="1033"/>
      <c r="Q925" s="1033"/>
      <c r="R925" s="1033"/>
      <c r="S925" s="1033"/>
      <c r="T925" s="1033"/>
      <c r="U925" s="1033"/>
      <c r="V925" s="1033"/>
      <c r="W925" s="1033"/>
      <c r="X925" s="1033"/>
      <c r="Y925" s="1033"/>
      <c r="Z925" s="1033"/>
    </row>
    <row r="926" spans="1:26" ht="15.75" customHeight="1">
      <c r="A926" s="273">
        <v>3110402</v>
      </c>
      <c r="B926" s="328" t="s">
        <v>1181</v>
      </c>
      <c r="C926" s="329" t="s">
        <v>471</v>
      </c>
      <c r="D926" s="154"/>
      <c r="E926" s="330">
        <v>3000000</v>
      </c>
      <c r="F926" s="21">
        <f t="shared" si="66"/>
        <v>3000000</v>
      </c>
      <c r="G926" s="1051"/>
      <c r="H926" s="1033"/>
      <c r="I926" s="1033"/>
      <c r="J926" s="1033"/>
      <c r="K926" s="1033"/>
      <c r="L926" s="1033"/>
      <c r="M926" s="1033"/>
      <c r="N926" s="1033"/>
      <c r="O926" s="1033"/>
      <c r="P926" s="1033"/>
      <c r="Q926" s="1033"/>
      <c r="R926" s="1033"/>
      <c r="S926" s="1033"/>
      <c r="T926" s="1033"/>
      <c r="U926" s="1033"/>
      <c r="V926" s="1033"/>
      <c r="W926" s="1033"/>
      <c r="X926" s="1033"/>
      <c r="Y926" s="1033"/>
      <c r="Z926" s="1033"/>
    </row>
    <row r="927" spans="1:26" ht="15.75" customHeight="1">
      <c r="A927" s="273">
        <v>3110402</v>
      </c>
      <c r="B927" s="331" t="s">
        <v>1182</v>
      </c>
      <c r="C927" s="327" t="s">
        <v>749</v>
      </c>
      <c r="D927" s="154"/>
      <c r="E927" s="276">
        <v>2500000</v>
      </c>
      <c r="F927" s="21">
        <f t="shared" si="66"/>
        <v>2500000</v>
      </c>
      <c r="G927" s="1051"/>
      <c r="H927" s="1033"/>
      <c r="I927" s="1033"/>
      <c r="J927" s="1033"/>
      <c r="K927" s="1033"/>
      <c r="L927" s="1033"/>
      <c r="M927" s="1033"/>
      <c r="N927" s="1033"/>
      <c r="O927" s="1033"/>
      <c r="P927" s="1033"/>
      <c r="Q927" s="1033"/>
      <c r="R927" s="1033"/>
      <c r="S927" s="1033"/>
      <c r="T927" s="1033"/>
      <c r="U927" s="1033"/>
      <c r="V927" s="1033"/>
      <c r="W927" s="1033"/>
      <c r="X927" s="1033"/>
      <c r="Y927" s="1033"/>
      <c r="Z927" s="1033"/>
    </row>
    <row r="928" spans="1:26" ht="15.75" customHeight="1">
      <c r="A928" s="273">
        <v>3110402</v>
      </c>
      <c r="B928" s="331" t="s">
        <v>1183</v>
      </c>
      <c r="C928" s="327" t="s">
        <v>217</v>
      </c>
      <c r="D928" s="154"/>
      <c r="E928" s="276">
        <v>1800000</v>
      </c>
      <c r="F928" s="21">
        <f t="shared" si="66"/>
        <v>1800000</v>
      </c>
      <c r="G928" s="1051"/>
      <c r="H928" s="1033"/>
      <c r="I928" s="1033"/>
      <c r="J928" s="1033"/>
      <c r="K928" s="1033"/>
      <c r="L928" s="1033"/>
      <c r="M928" s="1033"/>
      <c r="N928" s="1033"/>
      <c r="O928" s="1033"/>
      <c r="P928" s="1033"/>
      <c r="Q928" s="1033"/>
      <c r="R928" s="1033"/>
      <c r="S928" s="1033"/>
      <c r="T928" s="1033"/>
      <c r="U928" s="1033"/>
      <c r="V928" s="1033"/>
      <c r="W928" s="1033"/>
      <c r="X928" s="1033"/>
      <c r="Y928" s="1033"/>
      <c r="Z928" s="1033"/>
    </row>
    <row r="929" spans="1:26" ht="15.75" customHeight="1">
      <c r="A929" s="273">
        <v>3110402</v>
      </c>
      <c r="B929" s="331" t="s">
        <v>1184</v>
      </c>
      <c r="C929" s="327" t="s">
        <v>221</v>
      </c>
      <c r="D929" s="154"/>
      <c r="E929" s="276">
        <v>1000000</v>
      </c>
      <c r="F929" s="21">
        <f t="shared" si="66"/>
        <v>1000000</v>
      </c>
      <c r="G929" s="1051"/>
      <c r="H929" s="1033"/>
      <c r="I929" s="1033"/>
      <c r="J929" s="1033"/>
      <c r="K929" s="1033"/>
      <c r="L929" s="1033"/>
      <c r="M929" s="1033"/>
      <c r="N929" s="1033"/>
      <c r="O929" s="1033"/>
      <c r="P929" s="1033"/>
      <c r="Q929" s="1033"/>
      <c r="R929" s="1033"/>
      <c r="S929" s="1033"/>
      <c r="T929" s="1033"/>
      <c r="U929" s="1033"/>
      <c r="V929" s="1033"/>
      <c r="W929" s="1033"/>
      <c r="X929" s="1033"/>
      <c r="Y929" s="1033"/>
      <c r="Z929" s="1033"/>
    </row>
    <row r="930" spans="1:26" ht="15.75" customHeight="1">
      <c r="A930" s="273">
        <v>3110402</v>
      </c>
      <c r="B930" s="331" t="s">
        <v>1185</v>
      </c>
      <c r="C930" s="327" t="s">
        <v>221</v>
      </c>
      <c r="D930" s="154"/>
      <c r="E930" s="276">
        <v>2500000</v>
      </c>
      <c r="F930" s="21">
        <f t="shared" si="66"/>
        <v>2500000</v>
      </c>
      <c r="G930" s="1051"/>
      <c r="H930" s="1033"/>
      <c r="I930" s="1033"/>
      <c r="J930" s="1033"/>
      <c r="K930" s="1033"/>
      <c r="L930" s="1033"/>
      <c r="M930" s="1033"/>
      <c r="N930" s="1033"/>
      <c r="O930" s="1033"/>
      <c r="P930" s="1033"/>
      <c r="Q930" s="1033"/>
      <c r="R930" s="1033"/>
      <c r="S930" s="1033"/>
      <c r="T930" s="1033"/>
      <c r="U930" s="1033"/>
      <c r="V930" s="1033"/>
      <c r="W930" s="1033"/>
      <c r="X930" s="1033"/>
      <c r="Y930" s="1033"/>
      <c r="Z930" s="1033"/>
    </row>
    <row r="931" spans="1:26" ht="15.75" customHeight="1">
      <c r="A931" s="273">
        <v>3110402</v>
      </c>
      <c r="B931" s="331" t="s">
        <v>1186</v>
      </c>
      <c r="C931" s="327" t="s">
        <v>243</v>
      </c>
      <c r="D931" s="154"/>
      <c r="E931" s="276">
        <v>3156000</v>
      </c>
      <c r="F931" s="21">
        <f t="shared" si="66"/>
        <v>3156000</v>
      </c>
      <c r="G931" s="1051"/>
      <c r="H931" s="1033"/>
      <c r="I931" s="1033"/>
      <c r="J931" s="1033"/>
      <c r="K931" s="1033"/>
      <c r="L931" s="1033"/>
      <c r="M931" s="1033"/>
      <c r="N931" s="1033"/>
      <c r="O931" s="1033"/>
      <c r="P931" s="1033"/>
      <c r="Q931" s="1033"/>
      <c r="R931" s="1033"/>
      <c r="S931" s="1033"/>
      <c r="T931" s="1033"/>
      <c r="U931" s="1033"/>
      <c r="V931" s="1033"/>
      <c r="W931" s="1033"/>
      <c r="X931" s="1033"/>
      <c r="Y931" s="1033"/>
      <c r="Z931" s="1033"/>
    </row>
    <row r="932" spans="1:26" ht="15.75" customHeight="1">
      <c r="A932" s="273">
        <v>3110402</v>
      </c>
      <c r="B932" s="331" t="s">
        <v>1187</v>
      </c>
      <c r="C932" s="327" t="s">
        <v>224</v>
      </c>
      <c r="D932" s="154"/>
      <c r="E932" s="276">
        <v>2700000</v>
      </c>
      <c r="F932" s="21">
        <f t="shared" si="66"/>
        <v>2700000</v>
      </c>
      <c r="G932" s="1051"/>
      <c r="H932" s="1033"/>
      <c r="I932" s="1033"/>
      <c r="J932" s="1033"/>
      <c r="K932" s="1033"/>
      <c r="L932" s="1033"/>
      <c r="M932" s="1033"/>
      <c r="N932" s="1033"/>
      <c r="O932" s="1033"/>
      <c r="P932" s="1033"/>
      <c r="Q932" s="1033"/>
      <c r="R932" s="1033"/>
      <c r="S932" s="1033"/>
      <c r="T932" s="1033"/>
      <c r="U932" s="1033"/>
      <c r="V932" s="1033"/>
      <c r="W932" s="1033"/>
      <c r="X932" s="1033"/>
      <c r="Y932" s="1033"/>
      <c r="Z932" s="1033"/>
    </row>
    <row r="933" spans="1:26" ht="15.75" customHeight="1">
      <c r="A933" s="273">
        <v>3110402</v>
      </c>
      <c r="B933" s="328" t="s">
        <v>1188</v>
      </c>
      <c r="C933" s="329" t="s">
        <v>270</v>
      </c>
      <c r="D933" s="154"/>
      <c r="E933" s="330">
        <v>1994000</v>
      </c>
      <c r="F933" s="21">
        <f t="shared" si="66"/>
        <v>1994000</v>
      </c>
      <c r="G933" s="1051"/>
      <c r="H933" s="1033"/>
      <c r="I933" s="1033"/>
      <c r="J933" s="1033"/>
      <c r="K933" s="1033"/>
      <c r="L933" s="1033"/>
      <c r="M933" s="1033"/>
      <c r="N933" s="1033"/>
      <c r="O933" s="1033"/>
      <c r="P933" s="1033"/>
      <c r="Q933" s="1033"/>
      <c r="R933" s="1033"/>
      <c r="S933" s="1033"/>
      <c r="T933" s="1033"/>
      <c r="U933" s="1033"/>
      <c r="V933" s="1033"/>
      <c r="W933" s="1033"/>
      <c r="X933" s="1033"/>
      <c r="Y933" s="1033"/>
      <c r="Z933" s="1033"/>
    </row>
    <row r="934" spans="1:26" ht="15.75" customHeight="1">
      <c r="A934" s="273">
        <v>3110402</v>
      </c>
      <c r="B934" s="331" t="s">
        <v>1189</v>
      </c>
      <c r="C934" s="327" t="s">
        <v>219</v>
      </c>
      <c r="D934" s="154"/>
      <c r="E934" s="276">
        <v>2300000</v>
      </c>
      <c r="F934" s="21">
        <f t="shared" si="66"/>
        <v>2300000</v>
      </c>
      <c r="G934" s="1051"/>
      <c r="H934" s="1033"/>
      <c r="I934" s="1033"/>
      <c r="J934" s="1033"/>
      <c r="K934" s="1033"/>
      <c r="L934" s="1033"/>
      <c r="M934" s="1033"/>
      <c r="N934" s="1033"/>
      <c r="O934" s="1033"/>
      <c r="P934" s="1033"/>
      <c r="Q934" s="1033"/>
      <c r="R934" s="1033"/>
      <c r="S934" s="1033"/>
      <c r="T934" s="1033"/>
      <c r="U934" s="1033"/>
      <c r="V934" s="1033"/>
      <c r="W934" s="1033"/>
      <c r="X934" s="1033"/>
      <c r="Y934" s="1033"/>
      <c r="Z934" s="1033"/>
    </row>
    <row r="935" spans="1:26" ht="15.75" customHeight="1">
      <c r="A935" s="273">
        <v>3110402</v>
      </c>
      <c r="B935" s="331" t="s">
        <v>1193</v>
      </c>
      <c r="C935" s="327" t="s">
        <v>471</v>
      </c>
      <c r="D935" s="154"/>
      <c r="E935" s="276">
        <v>2700000</v>
      </c>
      <c r="F935" s="21">
        <f t="shared" si="66"/>
        <v>2700000</v>
      </c>
      <c r="G935" s="1051"/>
      <c r="H935" s="1033"/>
      <c r="I935" s="1033"/>
      <c r="J935" s="1033"/>
      <c r="K935" s="1033"/>
      <c r="L935" s="1033"/>
      <c r="M935" s="1033"/>
      <c r="N935" s="1033"/>
      <c r="O935" s="1033"/>
      <c r="P935" s="1033"/>
      <c r="Q935" s="1033"/>
      <c r="R935" s="1033"/>
      <c r="S935" s="1033"/>
      <c r="T935" s="1033"/>
      <c r="U935" s="1033"/>
      <c r="V935" s="1033"/>
      <c r="W935" s="1033"/>
      <c r="X935" s="1033"/>
      <c r="Y935" s="1033"/>
      <c r="Z935" s="1033"/>
    </row>
    <row r="936" spans="1:26" ht="15.75" customHeight="1">
      <c r="A936" s="273">
        <v>3110402</v>
      </c>
      <c r="B936" s="331" t="s">
        <v>1194</v>
      </c>
      <c r="C936" s="327" t="s">
        <v>471</v>
      </c>
      <c r="D936" s="154"/>
      <c r="E936" s="276">
        <v>3160371</v>
      </c>
      <c r="F936" s="21">
        <f t="shared" si="66"/>
        <v>3160371</v>
      </c>
      <c r="G936" s="1051"/>
      <c r="H936" s="1033"/>
      <c r="I936" s="1033"/>
      <c r="J936" s="1033"/>
      <c r="K936" s="1033"/>
      <c r="L936" s="1033"/>
      <c r="M936" s="1033"/>
      <c r="N936" s="1033"/>
      <c r="O936" s="1033"/>
      <c r="P936" s="1033"/>
      <c r="Q936" s="1033"/>
      <c r="R936" s="1033"/>
      <c r="S936" s="1033"/>
      <c r="T936" s="1033"/>
      <c r="U936" s="1033"/>
      <c r="V936" s="1033"/>
      <c r="W936" s="1033"/>
      <c r="X936" s="1033"/>
      <c r="Y936" s="1033"/>
      <c r="Z936" s="1033"/>
    </row>
    <row r="937" spans="1:26" ht="15.75" customHeight="1">
      <c r="A937" s="273">
        <v>3110402</v>
      </c>
      <c r="B937" s="331" t="s">
        <v>1195</v>
      </c>
      <c r="C937" s="327" t="s">
        <v>218</v>
      </c>
      <c r="D937" s="154"/>
      <c r="E937" s="276">
        <v>2300000</v>
      </c>
      <c r="F937" s="21">
        <f t="shared" si="66"/>
        <v>2300000</v>
      </c>
      <c r="G937" s="1051"/>
      <c r="H937" s="1033"/>
      <c r="I937" s="1033"/>
      <c r="J937" s="1033"/>
      <c r="K937" s="1033"/>
      <c r="L937" s="1033"/>
      <c r="M937" s="1033"/>
      <c r="N937" s="1033"/>
      <c r="O937" s="1033"/>
      <c r="P937" s="1033"/>
      <c r="Q937" s="1033"/>
      <c r="R937" s="1033"/>
      <c r="S937" s="1033"/>
      <c r="T937" s="1033"/>
      <c r="U937" s="1033"/>
      <c r="V937" s="1033"/>
      <c r="W937" s="1033"/>
      <c r="X937" s="1033"/>
      <c r="Y937" s="1033"/>
      <c r="Z937" s="1033"/>
    </row>
    <row r="938" spans="1:26" ht="15.75" customHeight="1">
      <c r="A938" s="273">
        <v>3110402</v>
      </c>
      <c r="B938" s="331" t="s">
        <v>1196</v>
      </c>
      <c r="C938" s="327" t="s">
        <v>257</v>
      </c>
      <c r="D938" s="154"/>
      <c r="E938" s="276">
        <v>2600000</v>
      </c>
      <c r="F938" s="21">
        <f t="shared" si="66"/>
        <v>2600000</v>
      </c>
      <c r="G938" s="1051"/>
      <c r="H938" s="1033"/>
      <c r="I938" s="1033"/>
      <c r="J938" s="1033"/>
      <c r="K938" s="1033"/>
      <c r="L938" s="1033"/>
      <c r="M938" s="1033"/>
      <c r="N938" s="1033"/>
      <c r="O938" s="1033"/>
      <c r="P938" s="1033"/>
      <c r="Q938" s="1033"/>
      <c r="R938" s="1033"/>
      <c r="S938" s="1033"/>
      <c r="T938" s="1033"/>
      <c r="U938" s="1033"/>
      <c r="V938" s="1033"/>
      <c r="W938" s="1033"/>
      <c r="X938" s="1033"/>
      <c r="Y938" s="1033"/>
      <c r="Z938" s="1033"/>
    </row>
    <row r="939" spans="1:26" ht="15.75" customHeight="1">
      <c r="A939" s="273">
        <v>3110402</v>
      </c>
      <c r="B939" s="331" t="s">
        <v>1197</v>
      </c>
      <c r="C939" s="327" t="s">
        <v>1265</v>
      </c>
      <c r="D939" s="154"/>
      <c r="E939" s="276">
        <v>4500000</v>
      </c>
      <c r="F939" s="21">
        <f t="shared" si="66"/>
        <v>4500000</v>
      </c>
      <c r="G939" s="1051"/>
      <c r="H939" s="1033"/>
      <c r="I939" s="1033"/>
      <c r="J939" s="1033"/>
      <c r="K939" s="1033"/>
      <c r="L939" s="1033"/>
      <c r="M939" s="1033"/>
      <c r="N939" s="1033"/>
      <c r="O939" s="1033"/>
      <c r="P939" s="1033"/>
      <c r="Q939" s="1033"/>
      <c r="R939" s="1033"/>
      <c r="S939" s="1033"/>
      <c r="T939" s="1033"/>
      <c r="U939" s="1033"/>
      <c r="V939" s="1033"/>
      <c r="W939" s="1033"/>
      <c r="X939" s="1033"/>
      <c r="Y939" s="1033"/>
      <c r="Z939" s="1033"/>
    </row>
    <row r="940" spans="1:26" ht="15.75" customHeight="1">
      <c r="A940" s="273">
        <v>3110402</v>
      </c>
      <c r="B940" s="331" t="s">
        <v>1198</v>
      </c>
      <c r="C940" s="332" t="s">
        <v>995</v>
      </c>
      <c r="D940" s="154"/>
      <c r="E940" s="276">
        <v>2800000</v>
      </c>
      <c r="F940" s="21">
        <f t="shared" si="66"/>
        <v>2800000</v>
      </c>
      <c r="G940" s="1051"/>
      <c r="H940" s="1033"/>
      <c r="I940" s="1033"/>
      <c r="J940" s="1033"/>
      <c r="K940" s="1033"/>
      <c r="L940" s="1033"/>
      <c r="M940" s="1033"/>
      <c r="N940" s="1033"/>
      <c r="O940" s="1033"/>
      <c r="P940" s="1033"/>
      <c r="Q940" s="1033"/>
      <c r="R940" s="1033"/>
      <c r="S940" s="1033"/>
      <c r="T940" s="1033"/>
      <c r="U940" s="1033"/>
      <c r="V940" s="1033"/>
      <c r="W940" s="1033"/>
      <c r="X940" s="1033"/>
      <c r="Y940" s="1033"/>
      <c r="Z940" s="1033"/>
    </row>
    <row r="941" spans="1:26" ht="15.75" customHeight="1">
      <c r="A941" s="273">
        <v>3110402</v>
      </c>
      <c r="B941" s="84" t="s">
        <v>1199</v>
      </c>
      <c r="C941" s="84" t="s">
        <v>222</v>
      </c>
      <c r="D941" s="154"/>
      <c r="E941" s="276">
        <v>2870420</v>
      </c>
      <c r="F941" s="21">
        <f t="shared" si="66"/>
        <v>2870420</v>
      </c>
      <c r="G941" s="1051"/>
      <c r="H941" s="1033"/>
      <c r="I941" s="1033"/>
      <c r="J941" s="1033"/>
      <c r="K941" s="1033"/>
      <c r="L941" s="1033"/>
      <c r="M941" s="1033"/>
      <c r="N941" s="1033"/>
      <c r="O941" s="1033"/>
      <c r="P941" s="1033"/>
      <c r="Q941" s="1033"/>
      <c r="R941" s="1033"/>
      <c r="S941" s="1033"/>
      <c r="T941" s="1033"/>
      <c r="U941" s="1033"/>
      <c r="V941" s="1033"/>
      <c r="W941" s="1033"/>
      <c r="X941" s="1033"/>
      <c r="Y941" s="1033"/>
      <c r="Z941" s="1033"/>
    </row>
    <row r="942" spans="1:26" ht="15.75" customHeight="1">
      <c r="A942" s="273">
        <v>3110402</v>
      </c>
      <c r="B942" s="20" t="s">
        <v>1200</v>
      </c>
      <c r="C942" s="285" t="s">
        <v>214</v>
      </c>
      <c r="D942" s="154"/>
      <c r="E942" s="276">
        <v>4500000</v>
      </c>
      <c r="F942" s="21">
        <f t="shared" si="66"/>
        <v>4500000</v>
      </c>
      <c r="G942" s="1051"/>
      <c r="H942" s="1033"/>
      <c r="I942" s="1033"/>
      <c r="J942" s="1033"/>
      <c r="K942" s="1033"/>
      <c r="L942" s="1033"/>
      <c r="M942" s="1033"/>
      <c r="N942" s="1033"/>
      <c r="O942" s="1033"/>
      <c r="P942" s="1033"/>
      <c r="Q942" s="1033"/>
      <c r="R942" s="1033"/>
      <c r="S942" s="1033"/>
      <c r="T942" s="1033"/>
      <c r="U942" s="1033"/>
      <c r="V942" s="1033"/>
      <c r="W942" s="1033"/>
      <c r="X942" s="1033"/>
      <c r="Y942" s="1033"/>
      <c r="Z942" s="1033"/>
    </row>
    <row r="943" spans="1:26" ht="15.75" customHeight="1">
      <c r="A943" s="273">
        <v>3110402</v>
      </c>
      <c r="B943" s="331" t="s">
        <v>1201</v>
      </c>
      <c r="C943" s="327" t="s">
        <v>632</v>
      </c>
      <c r="D943" s="154"/>
      <c r="E943" s="276">
        <v>2999180</v>
      </c>
      <c r="F943" s="21">
        <f t="shared" si="66"/>
        <v>2999180</v>
      </c>
      <c r="G943" s="1051"/>
      <c r="H943" s="1033"/>
      <c r="I943" s="1033"/>
      <c r="J943" s="1033"/>
      <c r="K943" s="1033"/>
      <c r="L943" s="1033"/>
      <c r="M943" s="1033"/>
      <c r="N943" s="1033"/>
      <c r="O943" s="1033"/>
      <c r="P943" s="1033"/>
      <c r="Q943" s="1033"/>
      <c r="R943" s="1033"/>
      <c r="S943" s="1033"/>
      <c r="T943" s="1033"/>
      <c r="U943" s="1033"/>
      <c r="V943" s="1033"/>
      <c r="W943" s="1033"/>
      <c r="X943" s="1033"/>
      <c r="Y943" s="1033"/>
      <c r="Z943" s="1033"/>
    </row>
    <row r="944" spans="1:26" ht="15.75" customHeight="1">
      <c r="A944" s="273">
        <v>3110402</v>
      </c>
      <c r="B944" s="331" t="s">
        <v>1202</v>
      </c>
      <c r="C944" s="327" t="s">
        <v>257</v>
      </c>
      <c r="D944" s="154"/>
      <c r="E944" s="276">
        <v>1809020</v>
      </c>
      <c r="F944" s="21">
        <f t="shared" si="66"/>
        <v>1809020</v>
      </c>
      <c r="G944" s="1051"/>
      <c r="H944" s="1033"/>
      <c r="I944" s="1033"/>
      <c r="J944" s="1033"/>
      <c r="K944" s="1033"/>
      <c r="L944" s="1033"/>
      <c r="M944" s="1033"/>
      <c r="N944" s="1033"/>
      <c r="O944" s="1033"/>
      <c r="P944" s="1033"/>
      <c r="Q944" s="1033"/>
      <c r="R944" s="1033"/>
      <c r="S944" s="1033"/>
      <c r="T944" s="1033"/>
      <c r="U944" s="1033"/>
      <c r="V944" s="1033"/>
      <c r="W944" s="1033"/>
      <c r="X944" s="1033"/>
      <c r="Y944" s="1033"/>
      <c r="Z944" s="1033"/>
    </row>
    <row r="945" spans="1:26" ht="15.75" customHeight="1">
      <c r="A945" s="273">
        <v>3110402</v>
      </c>
      <c r="B945" s="331" t="s">
        <v>1203</v>
      </c>
      <c r="C945" s="327" t="s">
        <v>417</v>
      </c>
      <c r="D945" s="154"/>
      <c r="E945" s="276">
        <v>3500000</v>
      </c>
      <c r="F945" s="21">
        <f t="shared" si="66"/>
        <v>3500000</v>
      </c>
      <c r="G945" s="1051"/>
      <c r="H945" s="1033"/>
      <c r="I945" s="1033"/>
      <c r="J945" s="1033"/>
      <c r="K945" s="1033"/>
      <c r="L945" s="1033"/>
      <c r="M945" s="1033"/>
      <c r="N945" s="1033"/>
      <c r="O945" s="1033"/>
      <c r="P945" s="1033"/>
      <c r="Q945" s="1033"/>
      <c r="R945" s="1033"/>
      <c r="S945" s="1033"/>
      <c r="T945" s="1033"/>
      <c r="U945" s="1033"/>
      <c r="V945" s="1033"/>
      <c r="W945" s="1033"/>
      <c r="X945" s="1033"/>
      <c r="Y945" s="1033"/>
      <c r="Z945" s="1033"/>
    </row>
    <row r="946" spans="1:26" ht="15.75" customHeight="1">
      <c r="A946" s="273">
        <v>3110402</v>
      </c>
      <c r="B946" s="331" t="s">
        <v>1204</v>
      </c>
      <c r="C946" s="327" t="s">
        <v>409</v>
      </c>
      <c r="D946" s="154"/>
      <c r="E946" s="276">
        <v>4500000</v>
      </c>
      <c r="F946" s="21">
        <f t="shared" si="66"/>
        <v>4500000</v>
      </c>
      <c r="G946" s="1051"/>
      <c r="H946" s="1033"/>
      <c r="I946" s="1033"/>
      <c r="J946" s="1033"/>
      <c r="K946" s="1033"/>
      <c r="L946" s="1033"/>
      <c r="M946" s="1033"/>
      <c r="N946" s="1033"/>
      <c r="O946" s="1033"/>
      <c r="P946" s="1033"/>
      <c r="Q946" s="1033"/>
      <c r="R946" s="1033"/>
      <c r="S946" s="1033"/>
      <c r="T946" s="1033"/>
      <c r="U946" s="1033"/>
      <c r="V946" s="1033"/>
      <c r="W946" s="1033"/>
      <c r="X946" s="1033"/>
      <c r="Y946" s="1033"/>
      <c r="Z946" s="1033"/>
    </row>
    <row r="947" spans="1:26" ht="15.75" customHeight="1">
      <c r="A947" s="273">
        <v>3110402</v>
      </c>
      <c r="B947" s="331" t="s">
        <v>1266</v>
      </c>
      <c r="C947" s="327" t="s">
        <v>214</v>
      </c>
      <c r="D947" s="154"/>
      <c r="E947" s="276">
        <v>4000000</v>
      </c>
      <c r="F947" s="21">
        <f t="shared" si="66"/>
        <v>4000000</v>
      </c>
      <c r="G947" s="1051"/>
      <c r="H947" s="1033"/>
      <c r="I947" s="1033"/>
      <c r="J947" s="1033"/>
      <c r="K947" s="1033"/>
      <c r="L947" s="1033"/>
      <c r="M947" s="1033"/>
      <c r="N947" s="1033"/>
      <c r="O947" s="1033"/>
      <c r="P947" s="1033"/>
      <c r="Q947" s="1033"/>
      <c r="R947" s="1033"/>
      <c r="S947" s="1033"/>
      <c r="T947" s="1033"/>
      <c r="U947" s="1033"/>
      <c r="V947" s="1033"/>
      <c r="W947" s="1033"/>
      <c r="X947" s="1033"/>
      <c r="Y947" s="1033"/>
      <c r="Z947" s="1033"/>
    </row>
    <row r="948" spans="1:26" ht="15.75" customHeight="1">
      <c r="A948" s="273">
        <v>3110402</v>
      </c>
      <c r="B948" s="331" t="s">
        <v>1205</v>
      </c>
      <c r="C948" s="327" t="s">
        <v>471</v>
      </c>
      <c r="D948" s="154"/>
      <c r="E948" s="276">
        <v>1698000</v>
      </c>
      <c r="F948" s="21">
        <f t="shared" si="66"/>
        <v>1698000</v>
      </c>
      <c r="G948" s="1051"/>
      <c r="H948" s="1033"/>
      <c r="I948" s="1033"/>
      <c r="J948" s="1033"/>
      <c r="K948" s="1033"/>
      <c r="L948" s="1033"/>
      <c r="M948" s="1033"/>
      <c r="N948" s="1033"/>
      <c r="O948" s="1033"/>
      <c r="P948" s="1033"/>
      <c r="Q948" s="1033"/>
      <c r="R948" s="1033"/>
      <c r="S948" s="1033"/>
      <c r="T948" s="1033"/>
      <c r="U948" s="1033"/>
      <c r="V948" s="1033"/>
      <c r="W948" s="1033"/>
      <c r="X948" s="1033"/>
      <c r="Y948" s="1033"/>
      <c r="Z948" s="1033"/>
    </row>
    <row r="949" spans="1:26" ht="15.75" customHeight="1">
      <c r="A949" s="273">
        <v>3110402</v>
      </c>
      <c r="B949" s="331" t="s">
        <v>1206</v>
      </c>
      <c r="C949" s="327" t="s">
        <v>241</v>
      </c>
      <c r="D949" s="154"/>
      <c r="E949" s="276">
        <v>2500000</v>
      </c>
      <c r="F949" s="21">
        <f t="shared" si="66"/>
        <v>2500000</v>
      </c>
      <c r="G949" s="1051"/>
      <c r="H949" s="1033"/>
      <c r="I949" s="1033"/>
      <c r="J949" s="1033"/>
      <c r="K949" s="1033"/>
      <c r="L949" s="1033"/>
      <c r="M949" s="1033"/>
      <c r="N949" s="1033"/>
      <c r="O949" s="1033"/>
      <c r="P949" s="1033"/>
      <c r="Q949" s="1033"/>
      <c r="R949" s="1033"/>
      <c r="S949" s="1033"/>
      <c r="T949" s="1033"/>
      <c r="U949" s="1033"/>
      <c r="V949" s="1033"/>
      <c r="W949" s="1033"/>
      <c r="X949" s="1033"/>
      <c r="Y949" s="1033"/>
      <c r="Z949" s="1033"/>
    </row>
    <row r="950" spans="1:26" ht="15.75" customHeight="1">
      <c r="A950" s="273">
        <v>3110402</v>
      </c>
      <c r="B950" s="331" t="s">
        <v>1267</v>
      </c>
      <c r="C950" s="327" t="s">
        <v>243</v>
      </c>
      <c r="D950" s="154"/>
      <c r="E950" s="276">
        <v>3113440</v>
      </c>
      <c r="F950" s="21">
        <f t="shared" si="66"/>
        <v>3113440</v>
      </c>
      <c r="G950" s="1051"/>
      <c r="H950" s="1033"/>
      <c r="I950" s="1033"/>
      <c r="J950" s="1033"/>
      <c r="K950" s="1033"/>
      <c r="L950" s="1033"/>
      <c r="M950" s="1033"/>
      <c r="N950" s="1033"/>
      <c r="O950" s="1033"/>
      <c r="P950" s="1033"/>
      <c r="Q950" s="1033"/>
      <c r="R950" s="1033"/>
      <c r="S950" s="1033"/>
      <c r="T950" s="1033"/>
      <c r="U950" s="1033"/>
      <c r="V950" s="1033"/>
      <c r="W950" s="1033"/>
      <c r="X950" s="1033"/>
      <c r="Y950" s="1033"/>
      <c r="Z950" s="1033"/>
    </row>
    <row r="951" spans="1:26" ht="15.75" customHeight="1">
      <c r="A951" s="273">
        <v>3110402</v>
      </c>
      <c r="B951" s="331" t="s">
        <v>1207</v>
      </c>
      <c r="C951" s="327" t="s">
        <v>214</v>
      </c>
      <c r="D951" s="154"/>
      <c r="E951" s="276">
        <v>2649464</v>
      </c>
      <c r="F951" s="21">
        <f t="shared" si="66"/>
        <v>2649464</v>
      </c>
      <c r="G951" s="1051"/>
      <c r="H951" s="1033"/>
      <c r="I951" s="1033"/>
      <c r="J951" s="1033"/>
      <c r="K951" s="1033"/>
      <c r="L951" s="1033"/>
      <c r="M951" s="1033"/>
      <c r="N951" s="1033"/>
      <c r="O951" s="1033"/>
      <c r="P951" s="1033"/>
      <c r="Q951" s="1033"/>
      <c r="R951" s="1033"/>
      <c r="S951" s="1033"/>
      <c r="T951" s="1033"/>
      <c r="U951" s="1033"/>
      <c r="V951" s="1033"/>
      <c r="W951" s="1033"/>
      <c r="X951" s="1033"/>
      <c r="Y951" s="1033"/>
      <c r="Z951" s="1033"/>
    </row>
    <row r="952" spans="1:26" ht="15.75" customHeight="1">
      <c r="A952" s="273">
        <v>3110402</v>
      </c>
      <c r="B952" s="331" t="s">
        <v>1208</v>
      </c>
      <c r="C952" s="327" t="s">
        <v>218</v>
      </c>
      <c r="D952" s="154"/>
      <c r="E952" s="276">
        <v>2300000</v>
      </c>
      <c r="F952" s="21">
        <f t="shared" si="66"/>
        <v>2300000</v>
      </c>
      <c r="G952" s="1051"/>
      <c r="H952" s="1033"/>
      <c r="I952" s="1033"/>
      <c r="J952" s="1033"/>
      <c r="K952" s="1033"/>
      <c r="L952" s="1033"/>
      <c r="M952" s="1033"/>
      <c r="N952" s="1033"/>
      <c r="O952" s="1033"/>
      <c r="P952" s="1033"/>
      <c r="Q952" s="1033"/>
      <c r="R952" s="1033"/>
      <c r="S952" s="1033"/>
      <c r="T952" s="1033"/>
      <c r="U952" s="1033"/>
      <c r="V952" s="1033"/>
      <c r="W952" s="1033"/>
      <c r="X952" s="1033"/>
      <c r="Y952" s="1033"/>
      <c r="Z952" s="1033"/>
    </row>
    <row r="953" spans="1:26" ht="15.75" customHeight="1">
      <c r="A953" s="273"/>
      <c r="B953" s="331" t="s">
        <v>1268</v>
      </c>
      <c r="C953" s="327"/>
      <c r="D953" s="154"/>
      <c r="E953" s="276">
        <v>1650000</v>
      </c>
      <c r="F953" s="21">
        <f t="shared" si="66"/>
        <v>1650000</v>
      </c>
      <c r="G953" s="1051"/>
      <c r="H953" s="1033"/>
      <c r="I953" s="1033"/>
      <c r="J953" s="1033"/>
      <c r="K953" s="1033"/>
      <c r="L953" s="1033"/>
      <c r="M953" s="1033"/>
      <c r="N953" s="1033"/>
      <c r="O953" s="1033"/>
      <c r="P953" s="1033"/>
      <c r="Q953" s="1033"/>
      <c r="R953" s="1033"/>
      <c r="S953" s="1033"/>
      <c r="T953" s="1033"/>
      <c r="U953" s="1033"/>
      <c r="V953" s="1033"/>
      <c r="W953" s="1033"/>
      <c r="X953" s="1033"/>
      <c r="Y953" s="1033"/>
      <c r="Z953" s="1033"/>
    </row>
    <row r="954" spans="1:26" ht="15.75" customHeight="1">
      <c r="A954" s="273">
        <v>3110402</v>
      </c>
      <c r="B954" s="331" t="s">
        <v>1269</v>
      </c>
      <c r="C954" s="327" t="s">
        <v>221</v>
      </c>
      <c r="D954" s="154"/>
      <c r="E954" s="276">
        <v>2450268</v>
      </c>
      <c r="F954" s="21">
        <f t="shared" si="66"/>
        <v>2450268</v>
      </c>
      <c r="G954" s="1051"/>
      <c r="H954" s="1033"/>
      <c r="I954" s="1033"/>
      <c r="J954" s="1033"/>
      <c r="K954" s="1033"/>
      <c r="L954" s="1033"/>
      <c r="M954" s="1033"/>
      <c r="N954" s="1033"/>
      <c r="O954" s="1033"/>
      <c r="P954" s="1033"/>
      <c r="Q954" s="1033"/>
      <c r="R954" s="1033"/>
      <c r="S954" s="1033"/>
      <c r="T954" s="1033"/>
      <c r="U954" s="1033"/>
      <c r="V954" s="1033"/>
      <c r="W954" s="1033"/>
      <c r="X954" s="1033"/>
      <c r="Y954" s="1033"/>
      <c r="Z954" s="1033"/>
    </row>
    <row r="955" spans="1:26" ht="15.75" customHeight="1">
      <c r="A955" s="273">
        <v>3110402</v>
      </c>
      <c r="B955" s="331" t="s">
        <v>1209</v>
      </c>
      <c r="C955" s="327" t="s">
        <v>221</v>
      </c>
      <c r="D955" s="154"/>
      <c r="E955" s="276">
        <v>2460128</v>
      </c>
      <c r="F955" s="21">
        <f t="shared" si="66"/>
        <v>2460128</v>
      </c>
      <c r="G955" s="1051"/>
      <c r="H955" s="1033"/>
      <c r="I955" s="1033"/>
      <c r="J955" s="1033"/>
      <c r="K955" s="1033"/>
      <c r="L955" s="1033"/>
      <c r="M955" s="1033"/>
      <c r="N955" s="1033"/>
      <c r="O955" s="1033"/>
      <c r="P955" s="1033"/>
      <c r="Q955" s="1033"/>
      <c r="R955" s="1033"/>
      <c r="S955" s="1033"/>
      <c r="T955" s="1033"/>
      <c r="U955" s="1033"/>
      <c r="V955" s="1033"/>
      <c r="W955" s="1033"/>
      <c r="X955" s="1033"/>
      <c r="Y955" s="1033"/>
      <c r="Z955" s="1033"/>
    </row>
    <row r="956" spans="1:26" ht="15.75" customHeight="1">
      <c r="A956" s="273">
        <v>3110402</v>
      </c>
      <c r="B956" s="331" t="s">
        <v>1210</v>
      </c>
      <c r="C956" s="327" t="s">
        <v>1211</v>
      </c>
      <c r="D956" s="154"/>
      <c r="E956" s="276">
        <v>1112614</v>
      </c>
      <c r="F956" s="21">
        <f t="shared" si="66"/>
        <v>1112614</v>
      </c>
      <c r="G956" s="1051"/>
      <c r="H956" s="1033"/>
      <c r="I956" s="1033"/>
      <c r="J956" s="1033"/>
      <c r="K956" s="1033"/>
      <c r="L956" s="1033"/>
      <c r="M956" s="1033"/>
      <c r="N956" s="1033"/>
      <c r="O956" s="1033"/>
      <c r="P956" s="1033"/>
      <c r="Q956" s="1033"/>
      <c r="R956" s="1033"/>
      <c r="S956" s="1033"/>
      <c r="T956" s="1033"/>
      <c r="U956" s="1033"/>
      <c r="V956" s="1033"/>
      <c r="W956" s="1033"/>
      <c r="X956" s="1033"/>
      <c r="Y956" s="1033"/>
      <c r="Z956" s="1033"/>
    </row>
    <row r="957" spans="1:26" ht="15.75" customHeight="1">
      <c r="A957" s="273">
        <v>3110402</v>
      </c>
      <c r="B957" s="331" t="s">
        <v>1270</v>
      </c>
      <c r="C957" s="327" t="s">
        <v>1212</v>
      </c>
      <c r="D957" s="154"/>
      <c r="E957" s="276">
        <v>3500000</v>
      </c>
      <c r="F957" s="21">
        <f t="shared" si="66"/>
        <v>3500000</v>
      </c>
      <c r="G957" s="1051"/>
      <c r="H957" s="1033"/>
      <c r="I957" s="1033"/>
      <c r="J957" s="1033"/>
      <c r="K957" s="1033"/>
      <c r="L957" s="1033"/>
      <c r="M957" s="1033"/>
      <c r="N957" s="1033"/>
      <c r="O957" s="1033"/>
      <c r="P957" s="1033"/>
      <c r="Q957" s="1033"/>
      <c r="R957" s="1033"/>
      <c r="S957" s="1033"/>
      <c r="T957" s="1033"/>
      <c r="U957" s="1033"/>
      <c r="V957" s="1033"/>
      <c r="W957" s="1033"/>
      <c r="X957" s="1033"/>
      <c r="Y957" s="1033"/>
      <c r="Z957" s="1033"/>
    </row>
    <row r="958" spans="1:26" ht="15.75" customHeight="1">
      <c r="A958" s="273">
        <v>3110402</v>
      </c>
      <c r="B958" s="331" t="s">
        <v>1271</v>
      </c>
      <c r="C958" s="327" t="s">
        <v>232</v>
      </c>
      <c r="D958" s="154"/>
      <c r="E958" s="276">
        <v>2757896</v>
      </c>
      <c r="F958" s="21">
        <f t="shared" si="66"/>
        <v>2757896</v>
      </c>
      <c r="G958" s="1051"/>
      <c r="H958" s="1033"/>
      <c r="I958" s="1033"/>
      <c r="J958" s="1033"/>
      <c r="K958" s="1033"/>
      <c r="L958" s="1033"/>
      <c r="M958" s="1033"/>
      <c r="N958" s="1033"/>
      <c r="O958" s="1033"/>
      <c r="P958" s="1033"/>
      <c r="Q958" s="1033"/>
      <c r="R958" s="1033"/>
      <c r="S958" s="1033"/>
      <c r="T958" s="1033"/>
      <c r="U958" s="1033"/>
      <c r="V958" s="1033"/>
      <c r="W958" s="1033"/>
      <c r="X958" s="1033"/>
      <c r="Y958" s="1033"/>
      <c r="Z958" s="1033"/>
    </row>
    <row r="959" spans="1:26" ht="16.5" customHeight="1">
      <c r="A959" s="291"/>
      <c r="B959" s="172" t="s">
        <v>250</v>
      </c>
      <c r="C959" s="333"/>
      <c r="D959" s="174">
        <f>SUM(D869:D958)</f>
        <v>5500000</v>
      </c>
      <c r="E959" s="174">
        <f>SUM(E869:E958)</f>
        <v>190998858</v>
      </c>
      <c r="F959" s="174">
        <f>SUM(F869:F958)</f>
        <v>196498858</v>
      </c>
      <c r="G959" s="1058">
        <f>SUM(G869:G958)</f>
        <v>8771495</v>
      </c>
      <c r="H959" s="1033"/>
      <c r="I959" s="1033"/>
      <c r="J959" s="1033"/>
      <c r="K959" s="1033"/>
      <c r="L959" s="1033"/>
      <c r="M959" s="1033"/>
      <c r="N959" s="1033"/>
      <c r="O959" s="1033"/>
      <c r="P959" s="1033"/>
      <c r="Q959" s="1033"/>
      <c r="R959" s="1033"/>
      <c r="S959" s="1033"/>
      <c r="T959" s="1033"/>
      <c r="U959" s="1033"/>
      <c r="V959" s="1033"/>
      <c r="W959" s="1033"/>
      <c r="X959" s="1033"/>
      <c r="Y959" s="1033"/>
      <c r="Z959" s="1033"/>
    </row>
    <row r="960" spans="1:26" ht="15.75" customHeight="1">
      <c r="A960" s="212">
        <v>3110401</v>
      </c>
      <c r="B960" s="325" t="s">
        <v>1272</v>
      </c>
      <c r="C960" s="334"/>
      <c r="D960" s="335"/>
      <c r="E960" s="335"/>
      <c r="F960" s="335"/>
      <c r="G960" s="1095"/>
      <c r="H960" s="1033"/>
      <c r="I960" s="1033"/>
      <c r="J960" s="1033"/>
      <c r="K960" s="1033"/>
      <c r="L960" s="1033"/>
      <c r="M960" s="1033"/>
      <c r="N960" s="1033"/>
      <c r="O960" s="1033"/>
      <c r="P960" s="1033"/>
      <c r="Q960" s="1033"/>
      <c r="R960" s="1033"/>
      <c r="S960" s="1033"/>
      <c r="T960" s="1033"/>
      <c r="U960" s="1033"/>
      <c r="V960" s="1033"/>
      <c r="W960" s="1033"/>
      <c r="X960" s="1033"/>
      <c r="Y960" s="1033"/>
      <c r="Z960" s="1033"/>
    </row>
    <row r="961" spans="1:26" ht="15.75" customHeight="1">
      <c r="A961" s="141"/>
      <c r="B961" s="76" t="s">
        <v>1273</v>
      </c>
      <c r="C961" s="68" t="s">
        <v>471</v>
      </c>
      <c r="D961" s="154">
        <v>5000000</v>
      </c>
      <c r="E961" s="154">
        <f>-2669305</f>
        <v>-2669305</v>
      </c>
      <c r="F961" s="21">
        <f t="shared" ref="F961:F971" si="67">SUM(D961:E961)</f>
        <v>2330695</v>
      </c>
      <c r="G961" s="1051"/>
      <c r="H961" s="1033"/>
      <c r="I961" s="1033"/>
      <c r="J961" s="1033"/>
      <c r="K961" s="1033"/>
      <c r="L961" s="1033"/>
      <c r="M961" s="1033"/>
      <c r="N961" s="1033"/>
      <c r="O961" s="1033"/>
      <c r="P961" s="1033"/>
      <c r="Q961" s="1033"/>
      <c r="R961" s="1033"/>
      <c r="S961" s="1033"/>
      <c r="T961" s="1033"/>
      <c r="U961" s="1033"/>
      <c r="V961" s="1033"/>
      <c r="W961" s="1033"/>
      <c r="X961" s="1033"/>
      <c r="Y961" s="1033"/>
      <c r="Z961" s="1033"/>
    </row>
    <row r="962" spans="1:26" ht="15.75" customHeight="1">
      <c r="A962" s="141"/>
      <c r="B962" s="76" t="s">
        <v>1274</v>
      </c>
      <c r="C962" s="20" t="s">
        <v>624</v>
      </c>
      <c r="D962" s="154">
        <v>871314</v>
      </c>
      <c r="E962" s="154"/>
      <c r="F962" s="21">
        <f t="shared" si="67"/>
        <v>871314</v>
      </c>
      <c r="G962" s="1051"/>
      <c r="H962" s="1033"/>
      <c r="I962" s="1033"/>
      <c r="J962" s="1033"/>
      <c r="K962" s="1033"/>
      <c r="L962" s="1033"/>
      <c r="M962" s="1033"/>
      <c r="N962" s="1033"/>
      <c r="O962" s="1033"/>
      <c r="P962" s="1033"/>
      <c r="Q962" s="1033"/>
      <c r="R962" s="1033"/>
      <c r="S962" s="1033"/>
      <c r="T962" s="1033"/>
      <c r="U962" s="1033"/>
      <c r="V962" s="1033"/>
      <c r="W962" s="1033"/>
      <c r="X962" s="1033"/>
      <c r="Y962" s="1033"/>
      <c r="Z962" s="1033"/>
    </row>
    <row r="963" spans="1:26" ht="15.75" customHeight="1">
      <c r="A963" s="141"/>
      <c r="B963" s="76" t="s">
        <v>1275</v>
      </c>
      <c r="C963" s="20" t="s">
        <v>231</v>
      </c>
      <c r="D963" s="154">
        <v>3000000</v>
      </c>
      <c r="E963" s="154"/>
      <c r="F963" s="21">
        <f t="shared" si="67"/>
        <v>3000000</v>
      </c>
      <c r="G963" s="1051"/>
      <c r="H963" s="1033"/>
      <c r="I963" s="1033"/>
      <c r="J963" s="1033"/>
      <c r="K963" s="1033"/>
      <c r="L963" s="1033"/>
      <c r="M963" s="1033"/>
      <c r="N963" s="1033"/>
      <c r="O963" s="1033"/>
      <c r="P963" s="1033"/>
      <c r="Q963" s="1033"/>
      <c r="R963" s="1033"/>
      <c r="S963" s="1033"/>
      <c r="T963" s="1033"/>
      <c r="U963" s="1033"/>
      <c r="V963" s="1033"/>
      <c r="W963" s="1033"/>
      <c r="X963" s="1033"/>
      <c r="Y963" s="1033"/>
      <c r="Z963" s="1033"/>
    </row>
    <row r="964" spans="1:26" ht="15.75" customHeight="1">
      <c r="A964" s="141"/>
      <c r="B964" s="76" t="s">
        <v>1276</v>
      </c>
      <c r="C964" s="20" t="s">
        <v>243</v>
      </c>
      <c r="D964" s="154">
        <v>3000000</v>
      </c>
      <c r="E964" s="154"/>
      <c r="F964" s="21">
        <f t="shared" si="67"/>
        <v>3000000</v>
      </c>
      <c r="G964" s="1051"/>
      <c r="H964" s="1033"/>
      <c r="I964" s="1033"/>
      <c r="J964" s="1033"/>
      <c r="K964" s="1033"/>
      <c r="L964" s="1033"/>
      <c r="M964" s="1033"/>
      <c r="N964" s="1033"/>
      <c r="O964" s="1033"/>
      <c r="P964" s="1033"/>
      <c r="Q964" s="1033"/>
      <c r="R964" s="1033"/>
      <c r="S964" s="1033"/>
      <c r="T964" s="1033"/>
      <c r="U964" s="1033"/>
      <c r="V964" s="1033"/>
      <c r="W964" s="1033"/>
      <c r="X964" s="1033"/>
      <c r="Y964" s="1033"/>
      <c r="Z964" s="1033"/>
    </row>
    <row r="965" spans="1:26" ht="15.75" customHeight="1">
      <c r="A965" s="141"/>
      <c r="B965" s="76" t="s">
        <v>1277</v>
      </c>
      <c r="C965" s="20" t="s">
        <v>246</v>
      </c>
      <c r="D965" s="154">
        <v>3000000</v>
      </c>
      <c r="E965" s="154">
        <f>-378980</f>
        <v>-378980</v>
      </c>
      <c r="F965" s="21">
        <f t="shared" si="67"/>
        <v>2621020</v>
      </c>
      <c r="G965" s="1051"/>
      <c r="H965" s="1033"/>
      <c r="I965" s="1033"/>
      <c r="J965" s="1033"/>
      <c r="K965" s="1033"/>
      <c r="L965" s="1033"/>
      <c r="M965" s="1033"/>
      <c r="N965" s="1033"/>
      <c r="O965" s="1033"/>
      <c r="P965" s="1033"/>
      <c r="Q965" s="1033"/>
      <c r="R965" s="1033"/>
      <c r="S965" s="1033"/>
      <c r="T965" s="1033"/>
      <c r="U965" s="1033"/>
      <c r="V965" s="1033"/>
      <c r="W965" s="1033"/>
      <c r="X965" s="1033"/>
      <c r="Y965" s="1033"/>
      <c r="Z965" s="1033"/>
    </row>
    <row r="966" spans="1:26" ht="15.75" customHeight="1">
      <c r="A966" s="141"/>
      <c r="B966" s="76" t="s">
        <v>1278</v>
      </c>
      <c r="C966" s="20" t="s">
        <v>218</v>
      </c>
      <c r="D966" s="154">
        <v>1000000</v>
      </c>
      <c r="E966" s="154"/>
      <c r="F966" s="21">
        <f t="shared" si="67"/>
        <v>1000000</v>
      </c>
      <c r="G966" s="1051"/>
      <c r="H966" s="1033"/>
      <c r="I966" s="1033"/>
      <c r="J966" s="1033"/>
      <c r="K966" s="1033"/>
      <c r="L966" s="1033"/>
      <c r="M966" s="1033"/>
      <c r="N966" s="1033"/>
      <c r="O966" s="1033"/>
      <c r="P966" s="1033"/>
      <c r="Q966" s="1033"/>
      <c r="R966" s="1033"/>
      <c r="S966" s="1033"/>
      <c r="T966" s="1033"/>
      <c r="U966" s="1033"/>
      <c r="V966" s="1033"/>
      <c r="W966" s="1033"/>
      <c r="X966" s="1033"/>
      <c r="Y966" s="1033"/>
      <c r="Z966" s="1033"/>
    </row>
    <row r="967" spans="1:26" ht="18" customHeight="1">
      <c r="A967" s="141"/>
      <c r="B967" s="76" t="s">
        <v>1279</v>
      </c>
      <c r="C967" s="20" t="s">
        <v>238</v>
      </c>
      <c r="D967" s="154">
        <v>3296676</v>
      </c>
      <c r="E967" s="154"/>
      <c r="F967" s="21">
        <f t="shared" si="67"/>
        <v>3296676</v>
      </c>
      <c r="G967" s="1051"/>
      <c r="H967" s="1033"/>
      <c r="I967" s="1033"/>
      <c r="J967" s="1033"/>
      <c r="K967" s="1033"/>
      <c r="L967" s="1033"/>
      <c r="M967" s="1033"/>
      <c r="N967" s="1033"/>
      <c r="O967" s="1033"/>
      <c r="P967" s="1033"/>
      <c r="Q967" s="1033"/>
      <c r="R967" s="1033"/>
      <c r="S967" s="1033"/>
      <c r="T967" s="1033"/>
      <c r="U967" s="1033"/>
      <c r="V967" s="1033"/>
      <c r="W967" s="1033"/>
      <c r="X967" s="1033"/>
      <c r="Y967" s="1033"/>
      <c r="Z967" s="1033"/>
    </row>
    <row r="968" spans="1:26" ht="15.75" customHeight="1">
      <c r="A968" s="141"/>
      <c r="B968" s="76" t="s">
        <v>1280</v>
      </c>
      <c r="C968" s="20" t="s">
        <v>270</v>
      </c>
      <c r="D968" s="154">
        <v>3500000</v>
      </c>
      <c r="E968" s="154"/>
      <c r="F968" s="21">
        <f t="shared" si="67"/>
        <v>3500000</v>
      </c>
      <c r="G968" s="1051"/>
      <c r="H968" s="1033"/>
      <c r="I968" s="1033"/>
      <c r="J968" s="1033"/>
      <c r="K968" s="1033"/>
      <c r="L968" s="1033"/>
      <c r="M968" s="1033"/>
      <c r="N968" s="1033"/>
      <c r="O968" s="1033"/>
      <c r="P968" s="1033"/>
      <c r="Q968" s="1033"/>
      <c r="R968" s="1033"/>
      <c r="S968" s="1033"/>
      <c r="T968" s="1033"/>
      <c r="U968" s="1033"/>
      <c r="V968" s="1033"/>
      <c r="W968" s="1033"/>
      <c r="X968" s="1033"/>
      <c r="Y968" s="1033"/>
      <c r="Z968" s="1033"/>
    </row>
    <row r="969" spans="1:26" ht="15.75" customHeight="1">
      <c r="A969" s="141"/>
      <c r="B969" s="76" t="s">
        <v>1281</v>
      </c>
      <c r="C969" s="20" t="s">
        <v>244</v>
      </c>
      <c r="D969" s="154">
        <v>1500000</v>
      </c>
      <c r="E969" s="154"/>
      <c r="F969" s="21">
        <f t="shared" si="67"/>
        <v>1500000</v>
      </c>
      <c r="G969" s="1051"/>
      <c r="H969" s="1033"/>
      <c r="I969" s="1033"/>
      <c r="J969" s="1033"/>
      <c r="K969" s="1033"/>
      <c r="L969" s="1033"/>
      <c r="M969" s="1033"/>
      <c r="N969" s="1033"/>
      <c r="O969" s="1033"/>
      <c r="P969" s="1033"/>
      <c r="Q969" s="1033"/>
      <c r="R969" s="1033"/>
      <c r="S969" s="1033"/>
      <c r="T969" s="1033"/>
      <c r="U969" s="1033"/>
      <c r="V969" s="1033"/>
      <c r="W969" s="1033"/>
      <c r="X969" s="1033"/>
      <c r="Y969" s="1033"/>
      <c r="Z969" s="1033"/>
    </row>
    <row r="970" spans="1:26" ht="15.75" customHeight="1">
      <c r="A970" s="141"/>
      <c r="B970" s="20" t="s">
        <v>1282</v>
      </c>
      <c r="C970" s="336" t="s">
        <v>269</v>
      </c>
      <c r="D970" s="154"/>
      <c r="E970" s="154">
        <v>2700000</v>
      </c>
      <c r="F970" s="21">
        <f t="shared" si="67"/>
        <v>2700000</v>
      </c>
      <c r="G970" s="1051"/>
      <c r="H970" s="1033"/>
      <c r="I970" s="1033"/>
      <c r="J970" s="1033"/>
      <c r="K970" s="1033"/>
      <c r="L970" s="1033"/>
      <c r="M970" s="1033"/>
      <c r="N970" s="1033"/>
      <c r="O970" s="1033"/>
      <c r="P970" s="1033"/>
      <c r="Q970" s="1033"/>
      <c r="R970" s="1033"/>
      <c r="S970" s="1033"/>
      <c r="T970" s="1033"/>
      <c r="U970" s="1033"/>
      <c r="V970" s="1033"/>
      <c r="W970" s="1033"/>
      <c r="X970" s="1033"/>
      <c r="Y970" s="1033"/>
      <c r="Z970" s="1033"/>
    </row>
    <row r="971" spans="1:26" ht="15.75" customHeight="1">
      <c r="A971" s="141"/>
      <c r="B971" s="76" t="s">
        <v>1283</v>
      </c>
      <c r="C971" s="20" t="s">
        <v>221</v>
      </c>
      <c r="D971" s="154">
        <v>3000000</v>
      </c>
      <c r="E971" s="154"/>
      <c r="F971" s="21">
        <f t="shared" si="67"/>
        <v>3000000</v>
      </c>
      <c r="G971" s="1051"/>
      <c r="H971" s="1033"/>
      <c r="I971" s="1033"/>
      <c r="J971" s="1033"/>
      <c r="K971" s="1033"/>
      <c r="L971" s="1033"/>
      <c r="M971" s="1033"/>
      <c r="N971" s="1033"/>
      <c r="O971" s="1033"/>
      <c r="P971" s="1033"/>
      <c r="Q971" s="1033"/>
      <c r="R971" s="1033"/>
      <c r="S971" s="1033"/>
      <c r="T971" s="1033"/>
      <c r="U971" s="1033"/>
      <c r="V971" s="1033"/>
      <c r="W971" s="1033"/>
      <c r="X971" s="1033"/>
      <c r="Y971" s="1033"/>
      <c r="Z971" s="1033"/>
    </row>
    <row r="972" spans="1:26" ht="15.75" customHeight="1">
      <c r="A972" s="141"/>
      <c r="B972" s="337" t="s">
        <v>250</v>
      </c>
      <c r="C972" s="338"/>
      <c r="D972" s="339">
        <f>SUM(D961:D971)</f>
        <v>27167990</v>
      </c>
      <c r="E972" s="339">
        <f>SUM(E961:E971)</f>
        <v>-348285</v>
      </c>
      <c r="F972" s="339">
        <f>SUM(F961:F971)</f>
        <v>26819705</v>
      </c>
      <c r="G972" s="1096">
        <f>SUM(G961:G971)</f>
        <v>0</v>
      </c>
      <c r="H972" s="1033"/>
      <c r="I972" s="1033"/>
      <c r="J972" s="1033"/>
      <c r="K972" s="1033"/>
      <c r="L972" s="1033"/>
      <c r="M972" s="1033"/>
      <c r="N972" s="1033"/>
      <c r="O972" s="1033"/>
      <c r="P972" s="1033"/>
      <c r="Q972" s="1033"/>
      <c r="R972" s="1033"/>
      <c r="S972" s="1033"/>
      <c r="T972" s="1033"/>
      <c r="U972" s="1033"/>
      <c r="V972" s="1033"/>
      <c r="W972" s="1033"/>
      <c r="X972" s="1033"/>
      <c r="Y972" s="1033"/>
      <c r="Z972" s="1033"/>
    </row>
    <row r="973" spans="1:26" ht="15.75" customHeight="1">
      <c r="A973" s="152">
        <v>3110499</v>
      </c>
      <c r="B973" s="153" t="s">
        <v>1284</v>
      </c>
      <c r="C973" s="100"/>
      <c r="D973" s="188"/>
      <c r="E973" s="188"/>
      <c r="F973" s="21"/>
      <c r="G973" s="1051"/>
      <c r="H973" s="1038"/>
      <c r="I973" s="1038"/>
      <c r="J973" s="1038"/>
      <c r="K973" s="1038"/>
      <c r="L973" s="1038"/>
      <c r="M973" s="1038"/>
      <c r="N973" s="1038"/>
      <c r="O973" s="1038"/>
      <c r="P973" s="1038"/>
      <c r="Q973" s="1038"/>
      <c r="R973" s="1038"/>
      <c r="S973" s="1038"/>
      <c r="T973" s="1038"/>
      <c r="U973" s="1038"/>
      <c r="V973" s="1038"/>
      <c r="W973" s="1038"/>
      <c r="X973" s="1038"/>
      <c r="Y973" s="1038"/>
      <c r="Z973" s="1038"/>
    </row>
    <row r="974" spans="1:26" ht="15.75" customHeight="1">
      <c r="A974" s="152"/>
      <c r="B974" s="76" t="s">
        <v>1285</v>
      </c>
      <c r="C974" s="20" t="s">
        <v>270</v>
      </c>
      <c r="D974" s="188"/>
      <c r="E974" s="188"/>
      <c r="F974" s="21"/>
      <c r="G974" s="1051">
        <v>2455140</v>
      </c>
      <c r="H974" s="1038"/>
      <c r="I974" s="1038"/>
      <c r="J974" s="1038"/>
      <c r="K974" s="1038"/>
      <c r="L974" s="1038"/>
      <c r="M974" s="1038"/>
      <c r="N974" s="1038"/>
      <c r="O974" s="1038"/>
      <c r="P974" s="1038"/>
      <c r="Q974" s="1038"/>
      <c r="R974" s="1038"/>
      <c r="S974" s="1038"/>
      <c r="T974" s="1038"/>
      <c r="U974" s="1038"/>
      <c r="V974" s="1038"/>
      <c r="W974" s="1038"/>
      <c r="X974" s="1038"/>
      <c r="Y974" s="1038"/>
      <c r="Z974" s="1038"/>
    </row>
    <row r="975" spans="1:26" ht="15.75" customHeight="1">
      <c r="A975" s="152"/>
      <c r="B975" s="76" t="s">
        <v>1286</v>
      </c>
      <c r="C975" s="20" t="s">
        <v>773</v>
      </c>
      <c r="D975" s="188"/>
      <c r="E975" s="188"/>
      <c r="F975" s="21"/>
      <c r="G975" s="1051">
        <v>2991872</v>
      </c>
      <c r="H975" s="1038"/>
      <c r="I975" s="1038"/>
      <c r="J975" s="1038"/>
      <c r="K975" s="1038"/>
      <c r="L975" s="1038"/>
      <c r="M975" s="1038"/>
      <c r="N975" s="1038"/>
      <c r="O975" s="1038"/>
      <c r="P975" s="1038"/>
      <c r="Q975" s="1038"/>
      <c r="R975" s="1038"/>
      <c r="S975" s="1038"/>
      <c r="T975" s="1038"/>
      <c r="U975" s="1038"/>
      <c r="V975" s="1038"/>
      <c r="W975" s="1038"/>
      <c r="X975" s="1038"/>
      <c r="Y975" s="1038"/>
      <c r="Z975" s="1038"/>
    </row>
    <row r="976" spans="1:26" ht="15.75" customHeight="1">
      <c r="A976" s="152"/>
      <c r="B976" s="337" t="s">
        <v>250</v>
      </c>
      <c r="C976" s="340"/>
      <c r="D976" s="341"/>
      <c r="E976" s="341"/>
      <c r="F976" s="342"/>
      <c r="G976" s="1096">
        <f>SUM(G974:G975)</f>
        <v>5447012</v>
      </c>
      <c r="H976" s="1038"/>
      <c r="I976" s="1038"/>
      <c r="J976" s="1038"/>
      <c r="K976" s="1038"/>
      <c r="L976" s="1038"/>
      <c r="M976" s="1038"/>
      <c r="N976" s="1038"/>
      <c r="O976" s="1038"/>
      <c r="P976" s="1038"/>
      <c r="Q976" s="1038"/>
      <c r="R976" s="1038"/>
      <c r="S976" s="1038"/>
      <c r="T976" s="1038"/>
      <c r="U976" s="1038"/>
      <c r="V976" s="1038"/>
      <c r="W976" s="1038"/>
      <c r="X976" s="1038"/>
      <c r="Y976" s="1038"/>
      <c r="Z976" s="1038"/>
    </row>
    <row r="977" spans="1:26" ht="15.75" customHeight="1">
      <c r="A977" s="152">
        <v>3110599</v>
      </c>
      <c r="B977" s="153" t="s">
        <v>1287</v>
      </c>
      <c r="C977" s="100"/>
      <c r="D977" s="188"/>
      <c r="E977" s="188"/>
      <c r="F977" s="21"/>
      <c r="G977" s="1051"/>
      <c r="H977" s="1038"/>
      <c r="I977" s="1038"/>
      <c r="J977" s="1038"/>
      <c r="K977" s="1038"/>
      <c r="L977" s="1038"/>
      <c r="M977" s="1038"/>
      <c r="N977" s="1038"/>
      <c r="O977" s="1038"/>
      <c r="P977" s="1038"/>
      <c r="Q977" s="1038"/>
      <c r="R977" s="1038"/>
      <c r="S977" s="1038"/>
      <c r="T977" s="1038"/>
      <c r="U977" s="1038"/>
      <c r="V977" s="1038"/>
      <c r="W977" s="1038"/>
      <c r="X977" s="1038"/>
      <c r="Y977" s="1038"/>
      <c r="Z977" s="1038"/>
    </row>
    <row r="978" spans="1:26" ht="15.75" customHeight="1">
      <c r="A978" s="152"/>
      <c r="B978" s="76" t="s">
        <v>1288</v>
      </c>
      <c r="C978" s="20" t="s">
        <v>233</v>
      </c>
      <c r="D978" s="188"/>
      <c r="E978" s="188"/>
      <c r="F978" s="21"/>
      <c r="G978" s="1051">
        <v>2126477</v>
      </c>
      <c r="H978" s="1038"/>
      <c r="I978" s="1038"/>
      <c r="J978" s="1038"/>
      <c r="K978" s="1038"/>
      <c r="L978" s="1038"/>
      <c r="M978" s="1038"/>
      <c r="N978" s="1038"/>
      <c r="O978" s="1038"/>
      <c r="P978" s="1038"/>
      <c r="Q978" s="1038"/>
      <c r="R978" s="1038"/>
      <c r="S978" s="1038"/>
      <c r="T978" s="1038"/>
      <c r="U978" s="1038"/>
      <c r="V978" s="1038"/>
      <c r="W978" s="1038"/>
      <c r="X978" s="1038"/>
      <c r="Y978" s="1038"/>
      <c r="Z978" s="1038"/>
    </row>
    <row r="979" spans="1:26" ht="15.75" customHeight="1">
      <c r="A979" s="152"/>
      <c r="B979" s="76" t="s">
        <v>1126</v>
      </c>
      <c r="C979" s="20" t="s">
        <v>277</v>
      </c>
      <c r="D979" s="188"/>
      <c r="E979" s="188"/>
      <c r="F979" s="21">
        <v>15000000</v>
      </c>
      <c r="G979" s="1051">
        <v>30000000</v>
      </c>
      <c r="H979" s="1038"/>
      <c r="I979" s="1038"/>
      <c r="J979" s="1038"/>
      <c r="K979" s="1038"/>
      <c r="L979" s="1038"/>
      <c r="M979" s="1038"/>
      <c r="N979" s="1038"/>
      <c r="O979" s="1038"/>
      <c r="P979" s="1038"/>
      <c r="Q979" s="1038"/>
      <c r="R979" s="1038"/>
      <c r="S979" s="1038"/>
      <c r="T979" s="1038"/>
      <c r="U979" s="1038"/>
      <c r="V979" s="1038"/>
      <c r="W979" s="1038"/>
      <c r="X979" s="1038"/>
      <c r="Y979" s="1038"/>
      <c r="Z979" s="1038"/>
    </row>
    <row r="980" spans="1:26" ht="15.75" customHeight="1">
      <c r="A980" s="152"/>
      <c r="B980" s="76" t="s">
        <v>1289</v>
      </c>
      <c r="C980" s="20" t="s">
        <v>277</v>
      </c>
      <c r="D980" s="188"/>
      <c r="E980" s="188"/>
      <c r="F980" s="21">
        <v>10000000</v>
      </c>
      <c r="G980" s="1051">
        <v>10614264</v>
      </c>
      <c r="H980" s="1038"/>
      <c r="I980" s="1038"/>
      <c r="J980" s="1038"/>
      <c r="K980" s="1038"/>
      <c r="L980" s="1038"/>
      <c r="M980" s="1038"/>
      <c r="N980" s="1038"/>
      <c r="O980" s="1038"/>
      <c r="P980" s="1038"/>
      <c r="Q980" s="1038"/>
      <c r="R980" s="1038"/>
      <c r="S980" s="1038"/>
      <c r="T980" s="1038"/>
      <c r="U980" s="1038"/>
      <c r="V980" s="1038"/>
      <c r="W980" s="1038"/>
      <c r="X980" s="1038"/>
      <c r="Y980" s="1038"/>
      <c r="Z980" s="1038"/>
    </row>
    <row r="981" spans="1:26" ht="15.75" customHeight="1">
      <c r="A981" s="152"/>
      <c r="B981" s="153" t="s">
        <v>1290</v>
      </c>
      <c r="C981" s="100"/>
      <c r="D981" s="188"/>
      <c r="E981" s="188"/>
      <c r="F981" s="21"/>
      <c r="G981" s="1097"/>
      <c r="H981" s="1038"/>
      <c r="I981" s="1038"/>
      <c r="J981" s="1038"/>
      <c r="K981" s="1038"/>
      <c r="L981" s="1038"/>
      <c r="M981" s="1038"/>
      <c r="N981" s="1038"/>
      <c r="O981" s="1038"/>
      <c r="P981" s="1038"/>
      <c r="Q981" s="1038"/>
      <c r="R981" s="1038"/>
      <c r="S981" s="1038"/>
      <c r="T981" s="1038"/>
      <c r="U981" s="1038"/>
      <c r="V981" s="1038"/>
      <c r="W981" s="1038"/>
      <c r="X981" s="1038"/>
      <c r="Y981" s="1038"/>
      <c r="Z981" s="1038"/>
    </row>
    <row r="982" spans="1:26" ht="15.75" customHeight="1">
      <c r="A982" s="152"/>
      <c r="B982" s="76" t="s">
        <v>1291</v>
      </c>
      <c r="C982" s="20" t="s">
        <v>966</v>
      </c>
      <c r="D982" s="154"/>
      <c r="E982" s="154"/>
      <c r="F982" s="21"/>
      <c r="G982" s="1073">
        <v>8000000</v>
      </c>
      <c r="H982" s="1038"/>
      <c r="I982" s="1038"/>
      <c r="J982" s="1038"/>
      <c r="K982" s="1038"/>
      <c r="L982" s="1038"/>
      <c r="M982" s="1038"/>
      <c r="N982" s="1038"/>
      <c r="O982" s="1038"/>
      <c r="P982" s="1038"/>
      <c r="Q982" s="1038"/>
      <c r="R982" s="1038"/>
      <c r="S982" s="1038"/>
      <c r="T982" s="1038"/>
      <c r="U982" s="1038"/>
      <c r="V982" s="1038"/>
      <c r="W982" s="1038"/>
      <c r="X982" s="1038"/>
      <c r="Y982" s="1038"/>
      <c r="Z982" s="1038"/>
    </row>
    <row r="983" spans="1:26" ht="15.75" customHeight="1">
      <c r="A983" s="152"/>
      <c r="B983" s="76" t="s">
        <v>1292</v>
      </c>
      <c r="C983" s="20" t="s">
        <v>234</v>
      </c>
      <c r="D983" s="154"/>
      <c r="E983" s="154"/>
      <c r="F983" s="21"/>
      <c r="G983" s="1073">
        <v>10000000</v>
      </c>
      <c r="H983" s="1038"/>
      <c r="I983" s="1038"/>
      <c r="J983" s="1038"/>
      <c r="K983" s="1038"/>
      <c r="L983" s="1038"/>
      <c r="M983" s="1038"/>
      <c r="N983" s="1038"/>
      <c r="O983" s="1038"/>
      <c r="P983" s="1038"/>
      <c r="Q983" s="1038"/>
      <c r="R983" s="1038"/>
      <c r="S983" s="1038"/>
      <c r="T983" s="1038"/>
      <c r="U983" s="1038"/>
      <c r="V983" s="1038"/>
      <c r="W983" s="1038"/>
      <c r="X983" s="1038"/>
      <c r="Y983" s="1038"/>
      <c r="Z983" s="1038"/>
    </row>
    <row r="984" spans="1:26" ht="15.75" customHeight="1">
      <c r="A984" s="152"/>
      <c r="B984" s="76" t="s">
        <v>1293</v>
      </c>
      <c r="C984" s="20" t="s">
        <v>471</v>
      </c>
      <c r="D984" s="154"/>
      <c r="E984" s="154"/>
      <c r="F984" s="21"/>
      <c r="G984" s="1073">
        <v>8000000</v>
      </c>
      <c r="H984" s="1038"/>
      <c r="I984" s="1038"/>
      <c r="J984" s="1038"/>
      <c r="K984" s="1038"/>
      <c r="L984" s="1038"/>
      <c r="M984" s="1038"/>
      <c r="N984" s="1038"/>
      <c r="O984" s="1038"/>
      <c r="P984" s="1038"/>
      <c r="Q984" s="1038"/>
      <c r="R984" s="1038"/>
      <c r="S984" s="1038"/>
      <c r="T984" s="1038"/>
      <c r="U984" s="1038"/>
      <c r="V984" s="1038"/>
      <c r="W984" s="1038"/>
      <c r="X984" s="1038"/>
      <c r="Y984" s="1038"/>
      <c r="Z984" s="1038"/>
    </row>
    <row r="985" spans="1:26" ht="15.75" customHeight="1">
      <c r="A985" s="152"/>
      <c r="B985" s="76" t="s">
        <v>1294</v>
      </c>
      <c r="C985" s="20" t="s">
        <v>239</v>
      </c>
      <c r="D985" s="154"/>
      <c r="E985" s="154"/>
      <c r="F985" s="21"/>
      <c r="G985" s="1073">
        <v>8000000</v>
      </c>
      <c r="H985" s="1038"/>
      <c r="I985" s="1038"/>
      <c r="J985" s="1038"/>
      <c r="K985" s="1038"/>
      <c r="L985" s="1038"/>
      <c r="M985" s="1038"/>
      <c r="N985" s="1038"/>
      <c r="O985" s="1038"/>
      <c r="P985" s="1038"/>
      <c r="Q985" s="1038"/>
      <c r="R985" s="1038"/>
      <c r="S985" s="1038"/>
      <c r="T985" s="1038"/>
      <c r="U985" s="1038"/>
      <c r="V985" s="1038"/>
      <c r="W985" s="1038"/>
      <c r="X985" s="1038"/>
      <c r="Y985" s="1038"/>
      <c r="Z985" s="1038"/>
    </row>
    <row r="986" spans="1:26" ht="15.75" customHeight="1">
      <c r="A986" s="152"/>
      <c r="B986" s="76" t="s">
        <v>1295</v>
      </c>
      <c r="C986" s="20" t="s">
        <v>249</v>
      </c>
      <c r="D986" s="154"/>
      <c r="E986" s="154"/>
      <c r="F986" s="21"/>
      <c r="G986" s="1073">
        <v>8000000</v>
      </c>
      <c r="H986" s="1038"/>
      <c r="I986" s="1038"/>
      <c r="J986" s="1038"/>
      <c r="K986" s="1038"/>
      <c r="L986" s="1038"/>
      <c r="M986" s="1038"/>
      <c r="N986" s="1038"/>
      <c r="O986" s="1038"/>
      <c r="P986" s="1038"/>
      <c r="Q986" s="1038"/>
      <c r="R986" s="1038"/>
      <c r="S986" s="1038"/>
      <c r="T986" s="1038"/>
      <c r="U986" s="1038"/>
      <c r="V986" s="1038"/>
      <c r="W986" s="1038"/>
      <c r="X986" s="1038"/>
      <c r="Y986" s="1038"/>
      <c r="Z986" s="1038"/>
    </row>
    <row r="987" spans="1:26" ht="15.75" customHeight="1">
      <c r="A987" s="152"/>
      <c r="B987" s="76" t="s">
        <v>1296</v>
      </c>
      <c r="C987" s="20" t="s">
        <v>238</v>
      </c>
      <c r="D987" s="154"/>
      <c r="E987" s="154"/>
      <c r="F987" s="21"/>
      <c r="G987" s="1073">
        <v>8000000</v>
      </c>
      <c r="H987" s="1038"/>
      <c r="I987" s="1038"/>
      <c r="J987" s="1038"/>
      <c r="K987" s="1038"/>
      <c r="L987" s="1038"/>
      <c r="M987" s="1038"/>
      <c r="N987" s="1038"/>
      <c r="O987" s="1038"/>
      <c r="P987" s="1038"/>
      <c r="Q987" s="1038"/>
      <c r="R987" s="1038"/>
      <c r="S987" s="1038"/>
      <c r="T987" s="1038"/>
      <c r="U987" s="1038"/>
      <c r="V987" s="1038"/>
      <c r="W987" s="1038"/>
      <c r="X987" s="1038"/>
      <c r="Y987" s="1038"/>
      <c r="Z987" s="1038"/>
    </row>
    <row r="988" spans="1:26" ht="15.75" customHeight="1">
      <c r="A988" s="152"/>
      <c r="B988" s="76" t="s">
        <v>1297</v>
      </c>
      <c r="C988" s="20" t="s">
        <v>247</v>
      </c>
      <c r="D988" s="154"/>
      <c r="E988" s="154"/>
      <c r="F988" s="21"/>
      <c r="G988" s="1073">
        <v>8000000</v>
      </c>
      <c r="H988" s="1038"/>
      <c r="I988" s="1038"/>
      <c r="J988" s="1038"/>
      <c r="K988" s="1038"/>
      <c r="L988" s="1038"/>
      <c r="M988" s="1038"/>
      <c r="N988" s="1038"/>
      <c r="O988" s="1038"/>
      <c r="P988" s="1038"/>
      <c r="Q988" s="1038"/>
      <c r="R988" s="1038"/>
      <c r="S988" s="1038"/>
      <c r="T988" s="1038"/>
      <c r="U988" s="1038"/>
      <c r="V988" s="1038"/>
      <c r="W988" s="1038"/>
      <c r="X988" s="1038"/>
      <c r="Y988" s="1038"/>
      <c r="Z988" s="1038"/>
    </row>
    <row r="989" spans="1:26" ht="15.75" customHeight="1">
      <c r="A989" s="152"/>
      <c r="B989" s="76" t="s">
        <v>1298</v>
      </c>
      <c r="C989" s="20" t="s">
        <v>257</v>
      </c>
      <c r="D989" s="154"/>
      <c r="E989" s="154"/>
      <c r="F989" s="21"/>
      <c r="G989" s="1073">
        <v>8000000</v>
      </c>
      <c r="H989" s="1038"/>
      <c r="I989" s="1038"/>
      <c r="J989" s="1038"/>
      <c r="K989" s="1038"/>
      <c r="L989" s="1038"/>
      <c r="M989" s="1038"/>
      <c r="N989" s="1038"/>
      <c r="O989" s="1038"/>
      <c r="P989" s="1038"/>
      <c r="Q989" s="1038"/>
      <c r="R989" s="1038"/>
      <c r="S989" s="1038"/>
      <c r="T989" s="1038"/>
      <c r="U989" s="1038"/>
      <c r="V989" s="1038"/>
      <c r="W989" s="1038"/>
      <c r="X989" s="1038"/>
      <c r="Y989" s="1038"/>
      <c r="Z989" s="1038"/>
    </row>
    <row r="990" spans="1:26" ht="15.75" customHeight="1">
      <c r="A990" s="152"/>
      <c r="B990" s="76" t="s">
        <v>1299</v>
      </c>
      <c r="C990" s="20" t="s">
        <v>218</v>
      </c>
      <c r="D990" s="154"/>
      <c r="E990" s="154"/>
      <c r="F990" s="21"/>
      <c r="G990" s="1073">
        <v>12000000</v>
      </c>
      <c r="H990" s="1038"/>
      <c r="I990" s="1038"/>
      <c r="J990" s="1038"/>
      <c r="K990" s="1038"/>
      <c r="L990" s="1038"/>
      <c r="M990" s="1038"/>
      <c r="N990" s="1038"/>
      <c r="O990" s="1038"/>
      <c r="P990" s="1038"/>
      <c r="Q990" s="1038"/>
      <c r="R990" s="1038"/>
      <c r="S990" s="1038"/>
      <c r="T990" s="1038"/>
      <c r="U990" s="1038"/>
      <c r="V990" s="1038"/>
      <c r="W990" s="1038"/>
      <c r="X990" s="1038"/>
      <c r="Y990" s="1038"/>
      <c r="Z990" s="1038"/>
    </row>
    <row r="991" spans="1:26" ht="15.75" customHeight="1">
      <c r="A991" s="152"/>
      <c r="B991" s="76" t="s">
        <v>1300</v>
      </c>
      <c r="C991" s="20" t="s">
        <v>1301</v>
      </c>
      <c r="D991" s="154"/>
      <c r="E991" s="154"/>
      <c r="F991" s="21"/>
      <c r="G991" s="1073">
        <v>8000000</v>
      </c>
      <c r="H991" s="1038"/>
      <c r="I991" s="1038"/>
      <c r="J991" s="1038"/>
      <c r="K991" s="1038"/>
      <c r="L991" s="1038"/>
      <c r="M991" s="1038"/>
      <c r="N991" s="1038"/>
      <c r="O991" s="1038"/>
      <c r="P991" s="1038"/>
      <c r="Q991" s="1038"/>
      <c r="R991" s="1038"/>
      <c r="S991" s="1038"/>
      <c r="T991" s="1038"/>
      <c r="U991" s="1038"/>
      <c r="V991" s="1038"/>
      <c r="W991" s="1038"/>
      <c r="X991" s="1038"/>
      <c r="Y991" s="1038"/>
      <c r="Z991" s="1038"/>
    </row>
    <row r="992" spans="1:26" ht="15.75" customHeight="1">
      <c r="A992" s="152"/>
      <c r="B992" s="76" t="s">
        <v>1302</v>
      </c>
      <c r="C992" s="20" t="s">
        <v>521</v>
      </c>
      <c r="D992" s="154"/>
      <c r="E992" s="154"/>
      <c r="F992" s="21"/>
      <c r="G992" s="1073">
        <v>10000000</v>
      </c>
      <c r="H992" s="1038"/>
      <c r="I992" s="1038"/>
      <c r="J992" s="1038"/>
      <c r="K992" s="1038"/>
      <c r="L992" s="1038"/>
      <c r="M992" s="1038"/>
      <c r="N992" s="1038"/>
      <c r="O992" s="1038"/>
      <c r="P992" s="1038"/>
      <c r="Q992" s="1038"/>
      <c r="R992" s="1038"/>
      <c r="S992" s="1038"/>
      <c r="T992" s="1038"/>
      <c r="U992" s="1038"/>
      <c r="V992" s="1038"/>
      <c r="W992" s="1038"/>
      <c r="X992" s="1038"/>
      <c r="Y992" s="1038"/>
      <c r="Z992" s="1038"/>
    </row>
    <row r="993" spans="1:26" ht="15.75" customHeight="1">
      <c r="A993" s="152"/>
      <c r="B993" s="337" t="s">
        <v>250</v>
      </c>
      <c r="C993" s="340"/>
      <c r="D993" s="341"/>
      <c r="E993" s="341"/>
      <c r="F993" s="342"/>
      <c r="G993" s="1096">
        <f>SUM(G978:G992)</f>
        <v>138740741</v>
      </c>
      <c r="H993" s="1038"/>
      <c r="I993" s="1038"/>
      <c r="J993" s="1038"/>
      <c r="K993" s="1038"/>
      <c r="L993" s="1038"/>
      <c r="M993" s="1038"/>
      <c r="N993" s="1038"/>
      <c r="O993" s="1038"/>
      <c r="P993" s="1038"/>
      <c r="Q993" s="1038"/>
      <c r="R993" s="1038"/>
      <c r="S993" s="1038"/>
      <c r="T993" s="1038"/>
      <c r="U993" s="1038"/>
      <c r="V993" s="1038"/>
      <c r="W993" s="1038"/>
      <c r="X993" s="1038"/>
      <c r="Y993" s="1038"/>
      <c r="Z993" s="1038"/>
    </row>
    <row r="994" spans="1:26" ht="15.75" customHeight="1">
      <c r="A994" s="152"/>
      <c r="B994" s="153" t="s">
        <v>1303</v>
      </c>
      <c r="C994" s="100"/>
      <c r="D994" s="188"/>
      <c r="E994" s="188"/>
      <c r="F994" s="21"/>
      <c r="G994" s="1051"/>
      <c r="H994" s="1038"/>
      <c r="I994" s="1038"/>
      <c r="J994" s="1038"/>
      <c r="K994" s="1038"/>
      <c r="L994" s="1038"/>
      <c r="M994" s="1038"/>
      <c r="N994" s="1038"/>
      <c r="O994" s="1038"/>
      <c r="P994" s="1038"/>
      <c r="Q994" s="1038"/>
      <c r="R994" s="1038"/>
      <c r="S994" s="1038"/>
      <c r="T994" s="1038"/>
      <c r="U994" s="1038"/>
      <c r="V994" s="1038"/>
      <c r="W994" s="1038"/>
      <c r="X994" s="1038"/>
      <c r="Y994" s="1038"/>
      <c r="Z994" s="1038"/>
    </row>
    <row r="995" spans="1:26" ht="15.75" customHeight="1">
      <c r="A995" s="141"/>
      <c r="B995" s="100" t="s">
        <v>478</v>
      </c>
      <c r="C995" s="20"/>
      <c r="D995" s="21"/>
      <c r="E995" s="21"/>
      <c r="F995" s="21"/>
      <c r="G995" s="1051"/>
      <c r="H995" s="1033"/>
      <c r="I995" s="1033"/>
      <c r="J995" s="1033"/>
      <c r="K995" s="1033"/>
      <c r="L995" s="1033"/>
      <c r="M995" s="1033"/>
      <c r="N995" s="1033"/>
      <c r="O995" s="1033"/>
      <c r="P995" s="1033"/>
      <c r="Q995" s="1033"/>
      <c r="R995" s="1033"/>
      <c r="S995" s="1033"/>
      <c r="T995" s="1033"/>
      <c r="U995" s="1033"/>
      <c r="V995" s="1033"/>
      <c r="W995" s="1033"/>
      <c r="X995" s="1033"/>
      <c r="Y995" s="1033"/>
      <c r="Z995" s="1033"/>
    </row>
    <row r="996" spans="1:26" ht="15.75" customHeight="1">
      <c r="A996" s="141"/>
      <c r="B996" s="250" t="s">
        <v>1304</v>
      </c>
      <c r="C996" s="194" t="s">
        <v>214</v>
      </c>
      <c r="D996" s="21">
        <v>4000000</v>
      </c>
      <c r="E996" s="21"/>
      <c r="F996" s="21">
        <f t="shared" ref="F996:F999" si="68">SUM(D996:E996)</f>
        <v>4000000</v>
      </c>
      <c r="G996" s="1051"/>
      <c r="H996" s="1033"/>
      <c r="I996" s="1033"/>
      <c r="J996" s="1033"/>
      <c r="K996" s="1033"/>
      <c r="L996" s="1033"/>
      <c r="M996" s="1033"/>
      <c r="N996" s="1033"/>
      <c r="O996" s="1033"/>
      <c r="P996" s="1033"/>
      <c r="Q996" s="1033"/>
      <c r="R996" s="1033"/>
      <c r="S996" s="1033"/>
      <c r="T996" s="1033"/>
      <c r="U996" s="1033"/>
      <c r="V996" s="1033"/>
      <c r="W996" s="1033"/>
      <c r="X996" s="1033"/>
      <c r="Y996" s="1033"/>
      <c r="Z996" s="1033"/>
    </row>
    <row r="997" spans="1:26" ht="15.75" customHeight="1">
      <c r="A997" s="141"/>
      <c r="B997" s="250" t="s">
        <v>1305</v>
      </c>
      <c r="C997" s="194" t="s">
        <v>214</v>
      </c>
      <c r="D997" s="21">
        <v>3000000</v>
      </c>
      <c r="E997" s="21">
        <f>-141412</f>
        <v>-141412</v>
      </c>
      <c r="F997" s="21">
        <f t="shared" si="68"/>
        <v>2858588</v>
      </c>
      <c r="G997" s="1098">
        <v>2858588</v>
      </c>
      <c r="H997" s="1033"/>
      <c r="I997" s="1033"/>
      <c r="J997" s="1033"/>
      <c r="K997" s="1033"/>
      <c r="L997" s="1033"/>
      <c r="M997" s="1033"/>
      <c r="N997" s="1033"/>
      <c r="O997" s="1033"/>
      <c r="P997" s="1033"/>
      <c r="Q997" s="1033"/>
      <c r="R997" s="1033"/>
      <c r="S997" s="1033"/>
      <c r="T997" s="1033"/>
      <c r="U997" s="1033"/>
      <c r="V997" s="1033"/>
      <c r="W997" s="1033"/>
      <c r="X997" s="1033"/>
      <c r="Y997" s="1033"/>
      <c r="Z997" s="1033"/>
    </row>
    <row r="998" spans="1:26" ht="15.75" customHeight="1">
      <c r="A998" s="141"/>
      <c r="B998" s="250" t="s">
        <v>1306</v>
      </c>
      <c r="C998" s="194" t="s">
        <v>214</v>
      </c>
      <c r="D998" s="21">
        <v>3000000</v>
      </c>
      <c r="E998" s="21">
        <v>10664</v>
      </c>
      <c r="F998" s="21">
        <f t="shared" si="68"/>
        <v>3010664</v>
      </c>
      <c r="G998" s="1051"/>
      <c r="H998" s="1033"/>
      <c r="I998" s="1033"/>
      <c r="J998" s="1033"/>
      <c r="K998" s="1033"/>
      <c r="L998" s="1033"/>
      <c r="M998" s="1033"/>
      <c r="N998" s="1033"/>
      <c r="O998" s="1033"/>
      <c r="P998" s="1033"/>
      <c r="Q998" s="1033"/>
      <c r="R998" s="1033"/>
      <c r="S998" s="1033"/>
      <c r="T998" s="1033"/>
      <c r="U998" s="1033"/>
      <c r="V998" s="1033"/>
      <c r="W998" s="1033"/>
      <c r="X998" s="1033"/>
      <c r="Y998" s="1033"/>
      <c r="Z998" s="1033"/>
    </row>
    <row r="999" spans="1:26" ht="15.75" customHeight="1">
      <c r="A999" s="141"/>
      <c r="B999" s="250" t="s">
        <v>1307</v>
      </c>
      <c r="C999" s="194" t="s">
        <v>214</v>
      </c>
      <c r="D999" s="21">
        <v>2000000</v>
      </c>
      <c r="E999" s="21">
        <v>73710</v>
      </c>
      <c r="F999" s="21">
        <f t="shared" si="68"/>
        <v>2073710</v>
      </c>
      <c r="G999" s="1051"/>
      <c r="H999" s="1033"/>
      <c r="I999" s="1033"/>
      <c r="J999" s="1033"/>
      <c r="K999" s="1033"/>
      <c r="L999" s="1033"/>
      <c r="M999" s="1033"/>
      <c r="N999" s="1033"/>
      <c r="O999" s="1033"/>
      <c r="P999" s="1033"/>
      <c r="Q999" s="1033"/>
      <c r="R999" s="1033"/>
      <c r="S999" s="1033"/>
      <c r="T999" s="1033"/>
      <c r="U999" s="1033"/>
      <c r="V999" s="1033"/>
      <c r="W999" s="1033"/>
      <c r="X999" s="1033"/>
      <c r="Y999" s="1033"/>
      <c r="Z999" s="1033"/>
    </row>
    <row r="1000" spans="1:26" ht="15.75" customHeight="1">
      <c r="A1000" s="141"/>
      <c r="B1000" s="343" t="s">
        <v>1308</v>
      </c>
      <c r="C1000" s="194" t="s">
        <v>214</v>
      </c>
      <c r="D1000" s="260"/>
      <c r="E1000" s="243">
        <v>5000000</v>
      </c>
      <c r="F1000" s="154"/>
      <c r="G1000" s="1062">
        <v>5000000</v>
      </c>
      <c r="H1000" s="1033"/>
      <c r="I1000" s="1033"/>
      <c r="J1000" s="1033"/>
      <c r="K1000" s="1033"/>
      <c r="L1000" s="1033"/>
      <c r="M1000" s="1033"/>
      <c r="N1000" s="1033"/>
      <c r="O1000" s="1033"/>
      <c r="P1000" s="1033"/>
      <c r="Q1000" s="1033"/>
      <c r="R1000" s="1033"/>
      <c r="S1000" s="1033"/>
      <c r="T1000" s="1033"/>
      <c r="U1000" s="1033"/>
      <c r="V1000" s="1033"/>
      <c r="W1000" s="1033"/>
      <c r="X1000" s="1033"/>
      <c r="Y1000" s="1033"/>
      <c r="Z1000" s="1033"/>
    </row>
    <row r="1001" spans="1:26" ht="15.75" customHeight="1">
      <c r="A1001" s="141"/>
      <c r="B1001" s="343" t="s">
        <v>1309</v>
      </c>
      <c r="C1001" s="194" t="s">
        <v>214</v>
      </c>
      <c r="D1001" s="260"/>
      <c r="E1001" s="243">
        <v>5000000</v>
      </c>
      <c r="F1001" s="154"/>
      <c r="G1001" s="1062">
        <v>5000000</v>
      </c>
      <c r="H1001" s="1033"/>
      <c r="I1001" s="1033"/>
      <c r="J1001" s="1033"/>
      <c r="K1001" s="1033"/>
      <c r="L1001" s="1033"/>
      <c r="M1001" s="1033"/>
      <c r="N1001" s="1033"/>
      <c r="O1001" s="1033"/>
      <c r="P1001" s="1033"/>
      <c r="Q1001" s="1033"/>
      <c r="R1001" s="1033"/>
      <c r="S1001" s="1033"/>
      <c r="T1001" s="1033"/>
      <c r="U1001" s="1033"/>
      <c r="V1001" s="1033"/>
      <c r="W1001" s="1033"/>
      <c r="X1001" s="1033"/>
      <c r="Y1001" s="1033"/>
      <c r="Z1001" s="1033"/>
    </row>
    <row r="1002" spans="1:26" ht="15.75" customHeight="1">
      <c r="A1002" s="141"/>
      <c r="B1002" s="343" t="s">
        <v>1310</v>
      </c>
      <c r="C1002" s="194" t="s">
        <v>214</v>
      </c>
      <c r="D1002" s="260"/>
      <c r="E1002" s="243">
        <v>4600000</v>
      </c>
      <c r="F1002" s="154"/>
      <c r="G1002" s="1062">
        <v>4600000</v>
      </c>
      <c r="H1002" s="1033"/>
      <c r="I1002" s="1033"/>
      <c r="J1002" s="1033"/>
      <c r="K1002" s="1033"/>
      <c r="L1002" s="1033"/>
      <c r="M1002" s="1033"/>
      <c r="N1002" s="1033"/>
      <c r="O1002" s="1033"/>
      <c r="P1002" s="1033"/>
      <c r="Q1002" s="1033"/>
      <c r="R1002" s="1033"/>
      <c r="S1002" s="1033"/>
      <c r="T1002" s="1033"/>
      <c r="U1002" s="1033"/>
      <c r="V1002" s="1033"/>
      <c r="W1002" s="1033"/>
      <c r="X1002" s="1033"/>
      <c r="Y1002" s="1033"/>
      <c r="Z1002" s="1033"/>
    </row>
    <row r="1003" spans="1:26" ht="15.75" customHeight="1">
      <c r="A1003" s="141"/>
      <c r="B1003" s="344" t="s">
        <v>1311</v>
      </c>
      <c r="C1003" s="338"/>
      <c r="D1003" s="24">
        <f>SUM(D996:D999)</f>
        <v>12000000</v>
      </c>
      <c r="E1003" s="24">
        <f>SUM(E996:E999)</f>
        <v>-57038</v>
      </c>
      <c r="F1003" s="24">
        <f>SUM(F996:F999)</f>
        <v>11942962</v>
      </c>
      <c r="G1003" s="1099">
        <f>SUM(G996:G1002)</f>
        <v>17458588</v>
      </c>
      <c r="H1003" s="1033"/>
      <c r="I1003" s="1033"/>
      <c r="J1003" s="1033"/>
      <c r="K1003" s="1033"/>
      <c r="L1003" s="1033"/>
      <c r="M1003" s="1033"/>
      <c r="N1003" s="1033"/>
      <c r="O1003" s="1033"/>
      <c r="P1003" s="1033"/>
      <c r="Q1003" s="1033"/>
      <c r="R1003" s="1033"/>
      <c r="S1003" s="1033"/>
      <c r="T1003" s="1033"/>
      <c r="U1003" s="1033"/>
      <c r="V1003" s="1033"/>
      <c r="W1003" s="1033"/>
      <c r="X1003" s="1033"/>
      <c r="Y1003" s="1033"/>
      <c r="Z1003" s="1033"/>
    </row>
    <row r="1004" spans="1:26" ht="18" customHeight="1">
      <c r="A1004" s="141"/>
      <c r="B1004" s="100" t="s">
        <v>534</v>
      </c>
      <c r="C1004" s="20"/>
      <c r="D1004" s="21"/>
      <c r="E1004" s="21"/>
      <c r="F1004" s="21"/>
      <c r="G1004" s="1051"/>
      <c r="H1004" s="1033"/>
      <c r="I1004" s="1033"/>
      <c r="J1004" s="1033"/>
      <c r="K1004" s="1033"/>
      <c r="L1004" s="1033"/>
      <c r="M1004" s="1033"/>
      <c r="N1004" s="1033"/>
      <c r="O1004" s="1033"/>
      <c r="P1004" s="1033"/>
      <c r="Q1004" s="1033"/>
      <c r="R1004" s="1033"/>
      <c r="S1004" s="1033"/>
      <c r="T1004" s="1033"/>
      <c r="U1004" s="1033"/>
      <c r="V1004" s="1033"/>
      <c r="W1004" s="1033"/>
      <c r="X1004" s="1033"/>
      <c r="Y1004" s="1033"/>
      <c r="Z1004" s="1033"/>
    </row>
    <row r="1005" spans="1:26" ht="15.75" customHeight="1">
      <c r="A1005" s="141"/>
      <c r="B1005" s="76" t="s">
        <v>1312</v>
      </c>
      <c r="C1005" s="194" t="s">
        <v>216</v>
      </c>
      <c r="D1005" s="21">
        <v>3500000</v>
      </c>
      <c r="E1005" s="21">
        <v>54820</v>
      </c>
      <c r="F1005" s="21">
        <f t="shared" ref="F1005:F1008" si="69">SUM(D1005:E1005)</f>
        <v>3554820</v>
      </c>
      <c r="G1005" s="1051"/>
      <c r="H1005" s="1033"/>
      <c r="I1005" s="1033"/>
      <c r="J1005" s="1033"/>
      <c r="K1005" s="1033"/>
      <c r="L1005" s="1033"/>
      <c r="M1005" s="1033"/>
      <c r="N1005" s="1033"/>
      <c r="O1005" s="1033"/>
      <c r="P1005" s="1033"/>
      <c r="Q1005" s="1033"/>
      <c r="R1005" s="1033"/>
      <c r="S1005" s="1033"/>
      <c r="T1005" s="1033"/>
      <c r="U1005" s="1033"/>
      <c r="V1005" s="1033"/>
      <c r="W1005" s="1033"/>
      <c r="X1005" s="1033"/>
      <c r="Y1005" s="1033"/>
      <c r="Z1005" s="1033"/>
    </row>
    <row r="1006" spans="1:26" ht="15.75" customHeight="1">
      <c r="A1006" s="141"/>
      <c r="B1006" s="76" t="s">
        <v>1313</v>
      </c>
      <c r="C1006" s="194" t="s">
        <v>216</v>
      </c>
      <c r="D1006" s="21">
        <v>3000000</v>
      </c>
      <c r="E1006" s="21">
        <f>-190480</f>
        <v>-190480</v>
      </c>
      <c r="F1006" s="21">
        <f t="shared" si="69"/>
        <v>2809520</v>
      </c>
      <c r="G1006" s="1051"/>
      <c r="H1006" s="1033"/>
      <c r="I1006" s="1033"/>
      <c r="J1006" s="1033"/>
      <c r="K1006" s="1033"/>
      <c r="L1006" s="1033"/>
      <c r="M1006" s="1033"/>
      <c r="N1006" s="1033"/>
      <c r="O1006" s="1033"/>
      <c r="P1006" s="1033"/>
      <c r="Q1006" s="1033"/>
      <c r="R1006" s="1033"/>
      <c r="S1006" s="1033"/>
      <c r="T1006" s="1033"/>
      <c r="U1006" s="1033"/>
      <c r="V1006" s="1033"/>
      <c r="W1006" s="1033"/>
      <c r="X1006" s="1033"/>
      <c r="Y1006" s="1033"/>
      <c r="Z1006" s="1033"/>
    </row>
    <row r="1007" spans="1:26" ht="15.75" customHeight="1">
      <c r="A1007" s="141"/>
      <c r="B1007" s="76" t="s">
        <v>1314</v>
      </c>
      <c r="C1007" s="194" t="s">
        <v>216</v>
      </c>
      <c r="D1007" s="21">
        <v>3000000</v>
      </c>
      <c r="E1007" s="21">
        <v>-270520</v>
      </c>
      <c r="F1007" s="21">
        <f t="shared" si="69"/>
        <v>2729480</v>
      </c>
      <c r="G1007" s="1051"/>
      <c r="H1007" s="1033"/>
      <c r="I1007" s="1033"/>
      <c r="J1007" s="1033"/>
      <c r="K1007" s="1033"/>
      <c r="L1007" s="1033"/>
      <c r="M1007" s="1033"/>
      <c r="N1007" s="1033"/>
      <c r="O1007" s="1033"/>
      <c r="P1007" s="1033"/>
      <c r="Q1007" s="1033"/>
      <c r="R1007" s="1033"/>
      <c r="S1007" s="1033"/>
      <c r="T1007" s="1033"/>
      <c r="U1007" s="1033"/>
      <c r="V1007" s="1033"/>
      <c r="W1007" s="1033"/>
      <c r="X1007" s="1033"/>
      <c r="Y1007" s="1033"/>
      <c r="Z1007" s="1033"/>
    </row>
    <row r="1008" spans="1:26" ht="21" customHeight="1">
      <c r="A1008" s="141"/>
      <c r="B1008" s="76" t="s">
        <v>1315</v>
      </c>
      <c r="C1008" s="194" t="s">
        <v>216</v>
      </c>
      <c r="D1008" s="21">
        <v>1500000</v>
      </c>
      <c r="E1008" s="21"/>
      <c r="F1008" s="21">
        <f t="shared" si="69"/>
        <v>1500000</v>
      </c>
      <c r="G1008" s="1051"/>
      <c r="H1008" s="1033"/>
      <c r="I1008" s="1033"/>
      <c r="J1008" s="1033"/>
      <c r="K1008" s="1033"/>
      <c r="L1008" s="1033"/>
      <c r="M1008" s="1033"/>
      <c r="N1008" s="1033"/>
      <c r="O1008" s="1033"/>
      <c r="P1008" s="1033"/>
      <c r="Q1008" s="1033"/>
      <c r="R1008" s="1033"/>
      <c r="S1008" s="1033"/>
      <c r="T1008" s="1033"/>
      <c r="U1008" s="1033"/>
      <c r="V1008" s="1033"/>
      <c r="W1008" s="1033"/>
      <c r="X1008" s="1033"/>
      <c r="Y1008" s="1033"/>
      <c r="Z1008" s="1033"/>
    </row>
    <row r="1009" spans="1:26" ht="15.75" customHeight="1">
      <c r="A1009" s="141"/>
      <c r="B1009" s="343" t="s">
        <v>1316</v>
      </c>
      <c r="C1009" s="194" t="s">
        <v>216</v>
      </c>
      <c r="D1009" s="154"/>
      <c r="E1009" s="154"/>
      <c r="F1009" s="154"/>
      <c r="G1009" s="1062">
        <v>4000000</v>
      </c>
      <c r="H1009" s="1033"/>
      <c r="I1009" s="1033"/>
      <c r="J1009" s="1033"/>
      <c r="K1009" s="1033"/>
      <c r="L1009" s="1033"/>
      <c r="M1009" s="1033"/>
      <c r="N1009" s="1033"/>
      <c r="O1009" s="1033"/>
      <c r="P1009" s="1033"/>
      <c r="Q1009" s="1033"/>
      <c r="R1009" s="1033"/>
      <c r="S1009" s="1033"/>
      <c r="T1009" s="1033"/>
      <c r="U1009" s="1033"/>
      <c r="V1009" s="1033"/>
      <c r="W1009" s="1033"/>
      <c r="X1009" s="1033"/>
      <c r="Y1009" s="1033"/>
      <c r="Z1009" s="1033"/>
    </row>
    <row r="1010" spans="1:26" ht="15.75" customHeight="1">
      <c r="A1010" s="141"/>
      <c r="B1010" s="343" t="s">
        <v>1317</v>
      </c>
      <c r="C1010" s="194" t="s">
        <v>216</v>
      </c>
      <c r="D1010" s="154"/>
      <c r="E1010" s="154"/>
      <c r="F1010" s="154"/>
      <c r="G1010" s="1062">
        <v>3000000</v>
      </c>
      <c r="H1010" s="1033"/>
      <c r="I1010" s="1033"/>
      <c r="J1010" s="1033"/>
      <c r="K1010" s="1033"/>
      <c r="L1010" s="1033"/>
      <c r="M1010" s="1033"/>
      <c r="N1010" s="1033"/>
      <c r="O1010" s="1033"/>
      <c r="P1010" s="1033"/>
      <c r="Q1010" s="1033"/>
      <c r="R1010" s="1033"/>
      <c r="S1010" s="1033"/>
      <c r="T1010" s="1033"/>
      <c r="U1010" s="1033"/>
      <c r="V1010" s="1033"/>
      <c r="W1010" s="1033"/>
      <c r="X1010" s="1033"/>
      <c r="Y1010" s="1033"/>
      <c r="Z1010" s="1033"/>
    </row>
    <row r="1011" spans="1:26" ht="15.75" customHeight="1">
      <c r="A1011" s="141"/>
      <c r="B1011" s="343" t="s">
        <v>1318</v>
      </c>
      <c r="C1011" s="194" t="s">
        <v>216</v>
      </c>
      <c r="D1011" s="154"/>
      <c r="E1011" s="154"/>
      <c r="F1011" s="154"/>
      <c r="G1011" s="1062">
        <v>3000000</v>
      </c>
      <c r="H1011" s="1033"/>
      <c r="I1011" s="1033"/>
      <c r="J1011" s="1033"/>
      <c r="K1011" s="1033"/>
      <c r="L1011" s="1033"/>
      <c r="M1011" s="1033"/>
      <c r="N1011" s="1033"/>
      <c r="O1011" s="1033"/>
      <c r="P1011" s="1033"/>
      <c r="Q1011" s="1033"/>
      <c r="R1011" s="1033"/>
      <c r="S1011" s="1033"/>
      <c r="T1011" s="1033"/>
      <c r="U1011" s="1033"/>
      <c r="V1011" s="1033"/>
      <c r="W1011" s="1033"/>
      <c r="X1011" s="1033"/>
      <c r="Y1011" s="1033"/>
      <c r="Z1011" s="1033"/>
    </row>
    <row r="1012" spans="1:26" ht="15.75" customHeight="1">
      <c r="A1012" s="141"/>
      <c r="B1012" s="343" t="s">
        <v>1319</v>
      </c>
      <c r="C1012" s="194" t="s">
        <v>216</v>
      </c>
      <c r="D1012" s="154"/>
      <c r="E1012" s="154"/>
      <c r="F1012" s="154"/>
      <c r="G1012" s="1062">
        <v>4000000</v>
      </c>
      <c r="H1012" s="1033"/>
      <c r="I1012" s="1033"/>
      <c r="J1012" s="1033"/>
      <c r="K1012" s="1033"/>
      <c r="L1012" s="1033"/>
      <c r="M1012" s="1033"/>
      <c r="N1012" s="1033"/>
      <c r="O1012" s="1033"/>
      <c r="P1012" s="1033"/>
      <c r="Q1012" s="1033"/>
      <c r="R1012" s="1033"/>
      <c r="S1012" s="1033"/>
      <c r="T1012" s="1033"/>
      <c r="U1012" s="1033"/>
      <c r="V1012" s="1033"/>
      <c r="W1012" s="1033"/>
      <c r="X1012" s="1033"/>
      <c r="Y1012" s="1033"/>
      <c r="Z1012" s="1033"/>
    </row>
    <row r="1013" spans="1:26" ht="15.75" customHeight="1">
      <c r="A1013" s="141"/>
      <c r="B1013" s="343" t="s">
        <v>1320</v>
      </c>
      <c r="C1013" s="194" t="s">
        <v>216</v>
      </c>
      <c r="D1013" s="154"/>
      <c r="E1013" s="154"/>
      <c r="F1013" s="154"/>
      <c r="G1013" s="1062">
        <v>3000000</v>
      </c>
      <c r="H1013" s="1033"/>
      <c r="I1013" s="1033"/>
      <c r="J1013" s="1033"/>
      <c r="K1013" s="1033"/>
      <c r="L1013" s="1033"/>
      <c r="M1013" s="1033"/>
      <c r="N1013" s="1033"/>
      <c r="O1013" s="1033"/>
      <c r="P1013" s="1033"/>
      <c r="Q1013" s="1033"/>
      <c r="R1013" s="1033"/>
      <c r="S1013" s="1033"/>
      <c r="T1013" s="1033"/>
      <c r="U1013" s="1033"/>
      <c r="V1013" s="1033"/>
      <c r="W1013" s="1033"/>
      <c r="X1013" s="1033"/>
      <c r="Y1013" s="1033"/>
      <c r="Z1013" s="1033"/>
    </row>
    <row r="1014" spans="1:26" ht="15.75" customHeight="1">
      <c r="A1014" s="141"/>
      <c r="B1014" s="343" t="s">
        <v>1321</v>
      </c>
      <c r="C1014" s="194" t="s">
        <v>216</v>
      </c>
      <c r="D1014" s="154"/>
      <c r="E1014" s="154"/>
      <c r="F1014" s="154"/>
      <c r="G1014" s="1062">
        <v>5000000</v>
      </c>
      <c r="H1014" s="1033"/>
      <c r="I1014" s="1033"/>
      <c r="J1014" s="1033"/>
      <c r="K1014" s="1033"/>
      <c r="L1014" s="1033"/>
      <c r="M1014" s="1033"/>
      <c r="N1014" s="1033"/>
      <c r="O1014" s="1033"/>
      <c r="P1014" s="1033"/>
      <c r="Q1014" s="1033"/>
      <c r="R1014" s="1033"/>
      <c r="S1014" s="1033"/>
      <c r="T1014" s="1033"/>
      <c r="U1014" s="1033"/>
      <c r="V1014" s="1033"/>
      <c r="W1014" s="1033"/>
      <c r="X1014" s="1033"/>
      <c r="Y1014" s="1033"/>
      <c r="Z1014" s="1033"/>
    </row>
    <row r="1015" spans="1:26" ht="15.75" customHeight="1">
      <c r="A1015" s="141"/>
      <c r="B1015" s="344" t="s">
        <v>1322</v>
      </c>
      <c r="C1015" s="338"/>
      <c r="D1015" s="24">
        <f>SUM(D1005:D1008)</f>
        <v>11000000</v>
      </c>
      <c r="E1015" s="24">
        <f>SUM(E1005:E1008)</f>
        <v>-406180</v>
      </c>
      <c r="F1015" s="24">
        <f>SUM(F1005:F1008)</f>
        <v>10593820</v>
      </c>
      <c r="G1015" s="1099">
        <f>SUM(G1009:G1014)</f>
        <v>22000000</v>
      </c>
      <c r="H1015" s="1033"/>
      <c r="I1015" s="1033"/>
      <c r="J1015" s="1033"/>
      <c r="K1015" s="1033"/>
      <c r="L1015" s="1033"/>
      <c r="M1015" s="1033"/>
      <c r="N1015" s="1033"/>
      <c r="O1015" s="1033"/>
      <c r="P1015" s="1033"/>
      <c r="Q1015" s="1033"/>
      <c r="R1015" s="1033"/>
      <c r="S1015" s="1033"/>
      <c r="T1015" s="1033"/>
      <c r="U1015" s="1033"/>
      <c r="V1015" s="1033"/>
      <c r="W1015" s="1033"/>
      <c r="X1015" s="1033"/>
      <c r="Y1015" s="1033"/>
      <c r="Z1015" s="1033"/>
    </row>
    <row r="1016" spans="1:26" ht="18.75" customHeight="1">
      <c r="A1016" s="141"/>
      <c r="B1016" s="250" t="s">
        <v>1323</v>
      </c>
      <c r="C1016" s="194" t="s">
        <v>217</v>
      </c>
      <c r="D1016" s="21">
        <v>3500000</v>
      </c>
      <c r="E1016" s="21">
        <v>-241792</v>
      </c>
      <c r="F1016" s="21">
        <f t="shared" ref="F1016:F1023" si="70">SUM(D1016:E1016)</f>
        <v>3258208</v>
      </c>
      <c r="G1016" s="1051">
        <v>3258208</v>
      </c>
      <c r="H1016" s="1033"/>
      <c r="I1016" s="1033"/>
      <c r="J1016" s="1033"/>
      <c r="K1016" s="1033"/>
      <c r="L1016" s="1033"/>
      <c r="M1016" s="1033"/>
      <c r="N1016" s="1033"/>
      <c r="O1016" s="1033"/>
      <c r="P1016" s="1033"/>
      <c r="Q1016" s="1033"/>
      <c r="R1016" s="1033"/>
      <c r="S1016" s="1033"/>
      <c r="T1016" s="1033"/>
      <c r="U1016" s="1033"/>
      <c r="V1016" s="1033"/>
      <c r="W1016" s="1033"/>
      <c r="X1016" s="1033"/>
      <c r="Y1016" s="1033"/>
      <c r="Z1016" s="1033"/>
    </row>
    <row r="1017" spans="1:26" ht="15.75" customHeight="1">
      <c r="A1017" s="141"/>
      <c r="B1017" s="250" t="s">
        <v>1324</v>
      </c>
      <c r="C1017" s="194" t="s">
        <v>217</v>
      </c>
      <c r="D1017" s="21">
        <v>3000000</v>
      </c>
      <c r="E1017" s="21"/>
      <c r="F1017" s="21">
        <f t="shared" si="70"/>
        <v>3000000</v>
      </c>
      <c r="G1017" s="1051"/>
      <c r="H1017" s="1033"/>
      <c r="I1017" s="1033"/>
      <c r="J1017" s="1033"/>
      <c r="K1017" s="1033"/>
      <c r="L1017" s="1033"/>
      <c r="M1017" s="1033"/>
      <c r="N1017" s="1033"/>
      <c r="O1017" s="1033"/>
      <c r="P1017" s="1033"/>
      <c r="Q1017" s="1033"/>
      <c r="R1017" s="1033"/>
      <c r="S1017" s="1033"/>
      <c r="T1017" s="1033"/>
      <c r="U1017" s="1033"/>
      <c r="V1017" s="1033"/>
      <c r="W1017" s="1033"/>
      <c r="X1017" s="1033"/>
      <c r="Y1017" s="1033"/>
      <c r="Z1017" s="1033"/>
    </row>
    <row r="1018" spans="1:26" ht="15.75" customHeight="1">
      <c r="A1018" s="141"/>
      <c r="B1018" s="250" t="s">
        <v>1325</v>
      </c>
      <c r="C1018" s="194" t="s">
        <v>217</v>
      </c>
      <c r="D1018" s="21">
        <v>3000000</v>
      </c>
      <c r="E1018" s="21"/>
      <c r="F1018" s="21">
        <f t="shared" si="70"/>
        <v>3000000</v>
      </c>
      <c r="G1018" s="1051"/>
      <c r="H1018" s="1033"/>
      <c r="I1018" s="1033"/>
      <c r="J1018" s="1033"/>
      <c r="K1018" s="1033"/>
      <c r="L1018" s="1033"/>
      <c r="M1018" s="1033"/>
      <c r="N1018" s="1033"/>
      <c r="O1018" s="1033"/>
      <c r="P1018" s="1033"/>
      <c r="Q1018" s="1033"/>
      <c r="R1018" s="1033"/>
      <c r="S1018" s="1033"/>
      <c r="T1018" s="1033"/>
      <c r="U1018" s="1033"/>
      <c r="V1018" s="1033"/>
      <c r="W1018" s="1033"/>
      <c r="X1018" s="1033"/>
      <c r="Y1018" s="1033"/>
      <c r="Z1018" s="1033"/>
    </row>
    <row r="1019" spans="1:26" ht="15.75" customHeight="1">
      <c r="A1019" s="141"/>
      <c r="B1019" s="250" t="s">
        <v>1326</v>
      </c>
      <c r="C1019" s="194" t="s">
        <v>217</v>
      </c>
      <c r="D1019" s="21">
        <v>2500000</v>
      </c>
      <c r="E1019" s="21">
        <v>-327784</v>
      </c>
      <c r="F1019" s="21">
        <f t="shared" si="70"/>
        <v>2172216</v>
      </c>
      <c r="G1019" s="1051">
        <v>2172216</v>
      </c>
      <c r="H1019" s="1033"/>
      <c r="I1019" s="1033"/>
      <c r="J1019" s="1033"/>
      <c r="K1019" s="1033"/>
      <c r="L1019" s="1033"/>
      <c r="M1019" s="1033"/>
      <c r="N1019" s="1033"/>
      <c r="O1019" s="1033"/>
      <c r="P1019" s="1033"/>
      <c r="Q1019" s="1033"/>
      <c r="R1019" s="1033"/>
      <c r="S1019" s="1033"/>
      <c r="T1019" s="1033"/>
      <c r="U1019" s="1033"/>
      <c r="V1019" s="1033"/>
      <c r="W1019" s="1033"/>
      <c r="X1019" s="1033"/>
      <c r="Y1019" s="1033"/>
      <c r="Z1019" s="1033"/>
    </row>
    <row r="1020" spans="1:26" ht="15.75" customHeight="1">
      <c r="A1020" s="141"/>
      <c r="B1020" s="250" t="s">
        <v>1327</v>
      </c>
      <c r="C1020" s="194" t="s">
        <v>217</v>
      </c>
      <c r="D1020" s="21">
        <v>2500000</v>
      </c>
      <c r="E1020" s="21"/>
      <c r="F1020" s="21">
        <f t="shared" si="70"/>
        <v>2500000</v>
      </c>
      <c r="G1020" s="1051"/>
      <c r="H1020" s="1033"/>
      <c r="I1020" s="1033"/>
      <c r="J1020" s="1033"/>
      <c r="K1020" s="1033"/>
      <c r="L1020" s="1033"/>
      <c r="M1020" s="1033"/>
      <c r="N1020" s="1033"/>
      <c r="O1020" s="1033"/>
      <c r="P1020" s="1033"/>
      <c r="Q1020" s="1033"/>
      <c r="R1020" s="1033"/>
      <c r="S1020" s="1033"/>
      <c r="T1020" s="1033"/>
      <c r="U1020" s="1033"/>
      <c r="V1020" s="1033"/>
      <c r="W1020" s="1033"/>
      <c r="X1020" s="1033"/>
      <c r="Y1020" s="1033"/>
      <c r="Z1020" s="1033"/>
    </row>
    <row r="1021" spans="1:26" ht="15.75" customHeight="1">
      <c r="A1021" s="141"/>
      <c r="B1021" s="250" t="s">
        <v>1328</v>
      </c>
      <c r="C1021" s="194" t="s">
        <v>217</v>
      </c>
      <c r="D1021" s="21">
        <v>2500000</v>
      </c>
      <c r="E1021" s="21"/>
      <c r="F1021" s="21">
        <f t="shared" si="70"/>
        <v>2500000</v>
      </c>
      <c r="G1021" s="1051"/>
      <c r="H1021" s="1033"/>
      <c r="I1021" s="1033"/>
      <c r="J1021" s="1033"/>
      <c r="K1021" s="1033"/>
      <c r="L1021" s="1033"/>
      <c r="M1021" s="1033"/>
      <c r="N1021" s="1033"/>
      <c r="O1021" s="1033"/>
      <c r="P1021" s="1033"/>
      <c r="Q1021" s="1033"/>
      <c r="R1021" s="1033"/>
      <c r="S1021" s="1033"/>
      <c r="T1021" s="1033"/>
      <c r="U1021" s="1033"/>
      <c r="V1021" s="1033"/>
      <c r="W1021" s="1033"/>
      <c r="X1021" s="1033"/>
      <c r="Y1021" s="1033"/>
      <c r="Z1021" s="1033"/>
    </row>
    <row r="1022" spans="1:26" ht="15.75" customHeight="1">
      <c r="A1022" s="141"/>
      <c r="B1022" s="250" t="s">
        <v>1329</v>
      </c>
      <c r="C1022" s="194" t="s">
        <v>217</v>
      </c>
      <c r="D1022" s="21">
        <v>1000000</v>
      </c>
      <c r="E1022" s="21">
        <v>140512</v>
      </c>
      <c r="F1022" s="21">
        <f t="shared" si="70"/>
        <v>1140512</v>
      </c>
      <c r="G1022" s="1051">
        <v>1140512</v>
      </c>
      <c r="H1022" s="1033"/>
      <c r="I1022" s="1033"/>
      <c r="J1022" s="1033"/>
      <c r="K1022" s="1033"/>
      <c r="L1022" s="1033"/>
      <c r="M1022" s="1033"/>
      <c r="N1022" s="1033"/>
      <c r="O1022" s="1033"/>
      <c r="P1022" s="1033"/>
      <c r="Q1022" s="1033"/>
      <c r="R1022" s="1033"/>
      <c r="S1022" s="1033"/>
      <c r="T1022" s="1033"/>
      <c r="U1022" s="1033"/>
      <c r="V1022" s="1033"/>
      <c r="W1022" s="1033"/>
      <c r="X1022" s="1033"/>
      <c r="Y1022" s="1033"/>
      <c r="Z1022" s="1033"/>
    </row>
    <row r="1023" spans="1:26" ht="15.75" customHeight="1">
      <c r="A1023" s="141"/>
      <c r="B1023" s="250" t="s">
        <v>1330</v>
      </c>
      <c r="C1023" s="194" t="s">
        <v>217</v>
      </c>
      <c r="D1023" s="21">
        <v>2000000</v>
      </c>
      <c r="E1023" s="21"/>
      <c r="F1023" s="21">
        <f t="shared" si="70"/>
        <v>2000000</v>
      </c>
      <c r="G1023" s="1051"/>
      <c r="H1023" s="1033"/>
      <c r="I1023" s="1033"/>
      <c r="J1023" s="1033"/>
      <c r="K1023" s="1033"/>
      <c r="L1023" s="1033"/>
      <c r="M1023" s="1033"/>
      <c r="N1023" s="1033"/>
      <c r="O1023" s="1033"/>
      <c r="P1023" s="1033"/>
      <c r="Q1023" s="1033"/>
      <c r="R1023" s="1033"/>
      <c r="S1023" s="1033"/>
      <c r="T1023" s="1033"/>
      <c r="U1023" s="1033"/>
      <c r="V1023" s="1033"/>
      <c r="W1023" s="1033"/>
      <c r="X1023" s="1033"/>
      <c r="Y1023" s="1033"/>
      <c r="Z1023" s="1033"/>
    </row>
    <row r="1024" spans="1:26" ht="15.75" customHeight="1">
      <c r="A1024" s="345"/>
      <c r="B1024" s="106" t="s">
        <v>1331</v>
      </c>
      <c r="C1024" s="194" t="s">
        <v>217</v>
      </c>
      <c r="D1024" s="260"/>
      <c r="E1024" s="260"/>
      <c r="F1024" s="260"/>
      <c r="G1024" s="1062">
        <v>3500000</v>
      </c>
      <c r="H1024" s="1042"/>
      <c r="I1024" s="1042"/>
      <c r="J1024" s="1042"/>
      <c r="K1024" s="1042"/>
      <c r="L1024" s="1042"/>
      <c r="M1024" s="1042"/>
      <c r="N1024" s="1042"/>
      <c r="O1024" s="1042"/>
      <c r="P1024" s="1042"/>
      <c r="Q1024" s="1042"/>
      <c r="R1024" s="1042"/>
      <c r="S1024" s="1042"/>
      <c r="T1024" s="1042"/>
      <c r="U1024" s="1042"/>
      <c r="V1024" s="1042"/>
      <c r="W1024" s="1042"/>
      <c r="X1024" s="1042"/>
      <c r="Y1024" s="1042"/>
      <c r="Z1024" s="1042"/>
    </row>
    <row r="1025" spans="1:26" ht="15.75" customHeight="1">
      <c r="A1025" s="345"/>
      <c r="B1025" s="346" t="s">
        <v>1332</v>
      </c>
      <c r="C1025" s="194" t="s">
        <v>217</v>
      </c>
      <c r="D1025" s="260"/>
      <c r="E1025" s="260"/>
      <c r="F1025" s="260"/>
      <c r="G1025" s="1062">
        <v>2000000</v>
      </c>
      <c r="H1025" s="1042"/>
      <c r="I1025" s="1042"/>
      <c r="J1025" s="1042"/>
      <c r="K1025" s="1042"/>
      <c r="L1025" s="1042"/>
      <c r="M1025" s="1042"/>
      <c r="N1025" s="1042"/>
      <c r="O1025" s="1042"/>
      <c r="P1025" s="1042"/>
      <c r="Q1025" s="1042"/>
      <c r="R1025" s="1042"/>
      <c r="S1025" s="1042"/>
      <c r="T1025" s="1042"/>
      <c r="U1025" s="1042"/>
      <c r="V1025" s="1042"/>
      <c r="W1025" s="1042"/>
      <c r="X1025" s="1042"/>
      <c r="Y1025" s="1042"/>
      <c r="Z1025" s="1042"/>
    </row>
    <row r="1026" spans="1:26" ht="15.75" customHeight="1">
      <c r="A1026" s="345"/>
      <c r="B1026" s="346" t="s">
        <v>1333</v>
      </c>
      <c r="C1026" s="194" t="s">
        <v>217</v>
      </c>
      <c r="D1026" s="260"/>
      <c r="E1026" s="260"/>
      <c r="F1026" s="260"/>
      <c r="G1026" s="1062">
        <v>2000000</v>
      </c>
      <c r="H1026" s="1042"/>
      <c r="I1026" s="1042"/>
      <c r="J1026" s="1042"/>
      <c r="K1026" s="1042"/>
      <c r="L1026" s="1042"/>
      <c r="M1026" s="1042"/>
      <c r="N1026" s="1042"/>
      <c r="O1026" s="1042"/>
      <c r="P1026" s="1042"/>
      <c r="Q1026" s="1042"/>
      <c r="R1026" s="1042"/>
      <c r="S1026" s="1042"/>
      <c r="T1026" s="1042"/>
      <c r="U1026" s="1042"/>
      <c r="V1026" s="1042"/>
      <c r="W1026" s="1042"/>
      <c r="X1026" s="1042"/>
      <c r="Y1026" s="1042"/>
      <c r="Z1026" s="1042"/>
    </row>
    <row r="1027" spans="1:26" ht="15.75" customHeight="1">
      <c r="A1027" s="345"/>
      <c r="B1027" s="346" t="s">
        <v>1334</v>
      </c>
      <c r="C1027" s="194" t="s">
        <v>217</v>
      </c>
      <c r="D1027" s="260"/>
      <c r="E1027" s="260"/>
      <c r="F1027" s="260"/>
      <c r="G1027" s="1062">
        <v>1500000</v>
      </c>
      <c r="H1027" s="1042"/>
      <c r="I1027" s="1042"/>
      <c r="J1027" s="1042"/>
      <c r="K1027" s="1042"/>
      <c r="L1027" s="1042"/>
      <c r="M1027" s="1042"/>
      <c r="N1027" s="1042"/>
      <c r="O1027" s="1042"/>
      <c r="P1027" s="1042"/>
      <c r="Q1027" s="1042"/>
      <c r="R1027" s="1042"/>
      <c r="S1027" s="1042"/>
      <c r="T1027" s="1042"/>
      <c r="U1027" s="1042"/>
      <c r="V1027" s="1042"/>
      <c r="W1027" s="1042"/>
      <c r="X1027" s="1042"/>
      <c r="Y1027" s="1042"/>
      <c r="Z1027" s="1042"/>
    </row>
    <row r="1028" spans="1:26" ht="15.75" customHeight="1">
      <c r="A1028" s="345"/>
      <c r="B1028" s="346" t="s">
        <v>1335</v>
      </c>
      <c r="C1028" s="194" t="s">
        <v>217</v>
      </c>
      <c r="D1028" s="260"/>
      <c r="E1028" s="260"/>
      <c r="F1028" s="260"/>
      <c r="G1028" s="1062">
        <v>2000000</v>
      </c>
      <c r="H1028" s="1042"/>
      <c r="I1028" s="1042"/>
      <c r="J1028" s="1042"/>
      <c r="K1028" s="1042"/>
      <c r="L1028" s="1042"/>
      <c r="M1028" s="1042"/>
      <c r="N1028" s="1042"/>
      <c r="O1028" s="1042"/>
      <c r="P1028" s="1042"/>
      <c r="Q1028" s="1042"/>
      <c r="R1028" s="1042"/>
      <c r="S1028" s="1042"/>
      <c r="T1028" s="1042"/>
      <c r="U1028" s="1042"/>
      <c r="V1028" s="1042"/>
      <c r="W1028" s="1042"/>
      <c r="X1028" s="1042"/>
      <c r="Y1028" s="1042"/>
      <c r="Z1028" s="1042"/>
    </row>
    <row r="1029" spans="1:26" ht="15.75" customHeight="1">
      <c r="A1029" s="345"/>
      <c r="B1029" s="346" t="s">
        <v>1336</v>
      </c>
      <c r="C1029" s="194" t="s">
        <v>217</v>
      </c>
      <c r="D1029" s="260"/>
      <c r="E1029" s="260"/>
      <c r="F1029" s="260"/>
      <c r="G1029" s="1062">
        <v>2000000</v>
      </c>
      <c r="H1029" s="1042"/>
      <c r="I1029" s="1042"/>
      <c r="J1029" s="1042"/>
      <c r="K1029" s="1042"/>
      <c r="L1029" s="1042"/>
      <c r="M1029" s="1042"/>
      <c r="N1029" s="1042"/>
      <c r="O1029" s="1042"/>
      <c r="P1029" s="1042"/>
      <c r="Q1029" s="1042"/>
      <c r="R1029" s="1042"/>
      <c r="S1029" s="1042"/>
      <c r="T1029" s="1042"/>
      <c r="U1029" s="1042"/>
      <c r="V1029" s="1042"/>
      <c r="W1029" s="1042"/>
      <c r="X1029" s="1042"/>
      <c r="Y1029" s="1042"/>
      <c r="Z1029" s="1042"/>
    </row>
    <row r="1030" spans="1:26" ht="15.75" customHeight="1">
      <c r="A1030" s="345"/>
      <c r="B1030" s="346" t="s">
        <v>1337</v>
      </c>
      <c r="C1030" s="194" t="s">
        <v>217</v>
      </c>
      <c r="D1030" s="260"/>
      <c r="E1030" s="260"/>
      <c r="F1030" s="260"/>
      <c r="G1030" s="1062">
        <v>2000000</v>
      </c>
      <c r="H1030" s="1042"/>
      <c r="I1030" s="1042"/>
      <c r="J1030" s="1042"/>
      <c r="K1030" s="1042"/>
      <c r="L1030" s="1042"/>
      <c r="M1030" s="1042"/>
      <c r="N1030" s="1042"/>
      <c r="O1030" s="1042"/>
      <c r="P1030" s="1042"/>
      <c r="Q1030" s="1042"/>
      <c r="R1030" s="1042"/>
      <c r="S1030" s="1042"/>
      <c r="T1030" s="1042"/>
      <c r="U1030" s="1042"/>
      <c r="V1030" s="1042"/>
      <c r="W1030" s="1042"/>
      <c r="X1030" s="1042"/>
      <c r="Y1030" s="1042"/>
      <c r="Z1030" s="1042"/>
    </row>
    <row r="1031" spans="1:26" ht="15.75" customHeight="1">
      <c r="A1031" s="141"/>
      <c r="B1031" s="344" t="s">
        <v>1338</v>
      </c>
      <c r="C1031" s="338"/>
      <c r="D1031" s="24">
        <f t="shared" ref="D1031:F1031" si="71">SUM(D1016:D1023)</f>
        <v>20000000</v>
      </c>
      <c r="E1031" s="24">
        <f t="shared" si="71"/>
        <v>-429064</v>
      </c>
      <c r="F1031" s="24">
        <f t="shared" si="71"/>
        <v>19570936</v>
      </c>
      <c r="G1031" s="1099">
        <f>SUM(G1016:G1030)</f>
        <v>21570936</v>
      </c>
      <c r="H1031" s="1033"/>
      <c r="I1031" s="1033"/>
      <c r="J1031" s="1033"/>
      <c r="K1031" s="1033"/>
      <c r="L1031" s="1033"/>
      <c r="M1031" s="1033"/>
      <c r="N1031" s="1033"/>
      <c r="O1031" s="1033"/>
      <c r="P1031" s="1033"/>
      <c r="Q1031" s="1033"/>
      <c r="R1031" s="1033"/>
      <c r="S1031" s="1033"/>
      <c r="T1031" s="1033"/>
      <c r="U1031" s="1033"/>
      <c r="V1031" s="1033"/>
      <c r="W1031" s="1033"/>
      <c r="X1031" s="1033"/>
      <c r="Y1031" s="1033"/>
      <c r="Z1031" s="1033"/>
    </row>
    <row r="1032" spans="1:26" ht="15.75" customHeight="1">
      <c r="A1032" s="141"/>
      <c r="B1032" s="76" t="s">
        <v>1339</v>
      </c>
      <c r="C1032" s="20" t="s">
        <v>215</v>
      </c>
      <c r="D1032" s="21">
        <v>5400000</v>
      </c>
      <c r="E1032" s="21">
        <v>-624860</v>
      </c>
      <c r="F1032" s="21">
        <f t="shared" ref="F1032:F1035" si="72">SUM(D1032:E1032)</f>
        <v>4775140</v>
      </c>
      <c r="G1032" s="1051">
        <v>4775140</v>
      </c>
      <c r="H1032" s="1033"/>
      <c r="I1032" s="1033"/>
      <c r="J1032" s="1033"/>
      <c r="K1032" s="1033"/>
      <c r="L1032" s="1033"/>
      <c r="M1032" s="1033"/>
      <c r="N1032" s="1033"/>
      <c r="O1032" s="1033"/>
      <c r="P1032" s="1033"/>
      <c r="Q1032" s="1033"/>
      <c r="R1032" s="1033"/>
      <c r="S1032" s="1033"/>
      <c r="T1032" s="1033"/>
      <c r="U1032" s="1033"/>
      <c r="V1032" s="1033"/>
      <c r="W1032" s="1033"/>
      <c r="X1032" s="1033"/>
      <c r="Y1032" s="1033"/>
      <c r="Z1032" s="1033"/>
    </row>
    <row r="1033" spans="1:26" ht="15.75" customHeight="1">
      <c r="A1033" s="141"/>
      <c r="B1033" s="76" t="s">
        <v>1340</v>
      </c>
      <c r="C1033" s="20" t="s">
        <v>215</v>
      </c>
      <c r="D1033" s="21">
        <v>2200000</v>
      </c>
      <c r="E1033" s="21"/>
      <c r="F1033" s="21">
        <f t="shared" si="72"/>
        <v>2200000</v>
      </c>
      <c r="G1033" s="1051"/>
      <c r="H1033" s="1033"/>
      <c r="I1033" s="1033"/>
      <c r="J1033" s="1033"/>
      <c r="K1033" s="1033"/>
      <c r="L1033" s="1033"/>
      <c r="M1033" s="1033"/>
      <c r="N1033" s="1033"/>
      <c r="O1033" s="1033"/>
      <c r="P1033" s="1033"/>
      <c r="Q1033" s="1033"/>
      <c r="R1033" s="1033"/>
      <c r="S1033" s="1033"/>
      <c r="T1033" s="1033"/>
      <c r="U1033" s="1033"/>
      <c r="V1033" s="1033"/>
      <c r="W1033" s="1033"/>
      <c r="X1033" s="1033"/>
      <c r="Y1033" s="1033"/>
      <c r="Z1033" s="1033"/>
    </row>
    <row r="1034" spans="1:26" ht="15.75" customHeight="1">
      <c r="A1034" s="155"/>
      <c r="B1034" s="76" t="s">
        <v>1341</v>
      </c>
      <c r="C1034" s="20" t="s">
        <v>215</v>
      </c>
      <c r="D1034" s="21">
        <v>4000000</v>
      </c>
      <c r="E1034" s="21">
        <v>-182455</v>
      </c>
      <c r="F1034" s="21">
        <f t="shared" si="72"/>
        <v>3817545</v>
      </c>
      <c r="G1034" s="1051">
        <v>3817545</v>
      </c>
      <c r="H1034" s="1033"/>
      <c r="I1034" s="1033"/>
      <c r="J1034" s="1033"/>
      <c r="K1034" s="1033"/>
      <c r="L1034" s="1033"/>
      <c r="M1034" s="1033"/>
      <c r="N1034" s="1033"/>
      <c r="O1034" s="1033"/>
      <c r="P1034" s="1033"/>
      <c r="Q1034" s="1033"/>
      <c r="R1034" s="1033"/>
      <c r="S1034" s="1033"/>
      <c r="T1034" s="1033"/>
      <c r="U1034" s="1033"/>
      <c r="V1034" s="1033"/>
      <c r="W1034" s="1033"/>
      <c r="X1034" s="1033"/>
      <c r="Y1034" s="1033"/>
      <c r="Z1034" s="1033"/>
    </row>
    <row r="1035" spans="1:26" ht="15.75" customHeight="1">
      <c r="A1035" s="155"/>
      <c r="B1035" s="76" t="s">
        <v>1342</v>
      </c>
      <c r="C1035" s="20" t="s">
        <v>215</v>
      </c>
      <c r="D1035" s="21">
        <v>3400000</v>
      </c>
      <c r="E1035" s="21">
        <v>-126225</v>
      </c>
      <c r="F1035" s="21">
        <f t="shared" si="72"/>
        <v>3273775</v>
      </c>
      <c r="G1035" s="1051">
        <v>3273775</v>
      </c>
      <c r="H1035" s="1033"/>
      <c r="I1035" s="1033"/>
      <c r="J1035" s="1033"/>
      <c r="K1035" s="1033"/>
      <c r="L1035" s="1033"/>
      <c r="M1035" s="1033"/>
      <c r="N1035" s="1033"/>
      <c r="O1035" s="1033"/>
      <c r="P1035" s="1033"/>
      <c r="Q1035" s="1033"/>
      <c r="R1035" s="1033"/>
      <c r="S1035" s="1033"/>
      <c r="T1035" s="1033"/>
      <c r="U1035" s="1033"/>
      <c r="V1035" s="1033"/>
      <c r="W1035" s="1033"/>
      <c r="X1035" s="1033"/>
      <c r="Y1035" s="1033"/>
      <c r="Z1035" s="1033"/>
    </row>
    <row r="1036" spans="1:26" ht="15.75" customHeight="1">
      <c r="A1036" s="345"/>
      <c r="B1036" s="106" t="s">
        <v>1343</v>
      </c>
      <c r="C1036" s="231" t="s">
        <v>215</v>
      </c>
      <c r="D1036" s="260"/>
      <c r="E1036" s="260"/>
      <c r="F1036" s="260"/>
      <c r="G1036" s="1062">
        <v>4000000</v>
      </c>
      <c r="H1036" s="1042"/>
      <c r="I1036" s="1042"/>
      <c r="J1036" s="1042"/>
      <c r="K1036" s="1042"/>
      <c r="L1036" s="1042"/>
      <c r="M1036" s="1042"/>
      <c r="N1036" s="1042"/>
      <c r="O1036" s="1042"/>
      <c r="P1036" s="1042"/>
      <c r="Q1036" s="1042"/>
      <c r="R1036" s="1042"/>
      <c r="S1036" s="1042"/>
      <c r="T1036" s="1042"/>
      <c r="U1036" s="1042"/>
      <c r="V1036" s="1042"/>
      <c r="W1036" s="1042"/>
      <c r="X1036" s="1042"/>
      <c r="Y1036" s="1042"/>
      <c r="Z1036" s="1042"/>
    </row>
    <row r="1037" spans="1:26" ht="15.75" customHeight="1">
      <c r="A1037" s="345"/>
      <c r="B1037" s="346" t="s">
        <v>1344</v>
      </c>
      <c r="C1037" s="231" t="s">
        <v>215</v>
      </c>
      <c r="D1037" s="260"/>
      <c r="E1037" s="260"/>
      <c r="F1037" s="260"/>
      <c r="G1037" s="1062">
        <v>3000000</v>
      </c>
      <c r="H1037" s="1042"/>
      <c r="I1037" s="1042"/>
      <c r="J1037" s="1042"/>
      <c r="K1037" s="1042"/>
      <c r="L1037" s="1042"/>
      <c r="M1037" s="1042"/>
      <c r="N1037" s="1042"/>
      <c r="O1037" s="1042"/>
      <c r="P1037" s="1042"/>
      <c r="Q1037" s="1042"/>
      <c r="R1037" s="1042"/>
      <c r="S1037" s="1042"/>
      <c r="T1037" s="1042"/>
      <c r="U1037" s="1042"/>
      <c r="V1037" s="1042"/>
      <c r="W1037" s="1042"/>
      <c r="X1037" s="1042"/>
      <c r="Y1037" s="1042"/>
      <c r="Z1037" s="1042"/>
    </row>
    <row r="1038" spans="1:26" ht="15.75" customHeight="1">
      <c r="A1038" s="345"/>
      <c r="B1038" s="346" t="s">
        <v>1345</v>
      </c>
      <c r="C1038" s="231" t="s">
        <v>215</v>
      </c>
      <c r="D1038" s="260"/>
      <c r="E1038" s="260"/>
      <c r="F1038" s="260"/>
      <c r="G1038" s="1062">
        <v>2500000</v>
      </c>
      <c r="H1038" s="1042"/>
      <c r="I1038" s="1042"/>
      <c r="J1038" s="1042"/>
      <c r="K1038" s="1042"/>
      <c r="L1038" s="1042"/>
      <c r="M1038" s="1042"/>
      <c r="N1038" s="1042"/>
      <c r="O1038" s="1042"/>
      <c r="P1038" s="1042"/>
      <c r="Q1038" s="1042"/>
      <c r="R1038" s="1042"/>
      <c r="S1038" s="1042"/>
      <c r="T1038" s="1042"/>
      <c r="U1038" s="1042"/>
      <c r="V1038" s="1042"/>
      <c r="W1038" s="1042"/>
      <c r="X1038" s="1042"/>
      <c r="Y1038" s="1042"/>
      <c r="Z1038" s="1042"/>
    </row>
    <row r="1039" spans="1:26" ht="15.75" customHeight="1">
      <c r="A1039" s="345"/>
      <c r="B1039" s="346" t="s">
        <v>1346</v>
      </c>
      <c r="C1039" s="231" t="s">
        <v>215</v>
      </c>
      <c r="D1039" s="260"/>
      <c r="E1039" s="260"/>
      <c r="F1039" s="260"/>
      <c r="G1039" s="1062">
        <v>2500000</v>
      </c>
      <c r="H1039" s="1042"/>
      <c r="I1039" s="1042"/>
      <c r="J1039" s="1042"/>
      <c r="K1039" s="1042"/>
      <c r="L1039" s="1042"/>
      <c r="M1039" s="1042"/>
      <c r="N1039" s="1042"/>
      <c r="O1039" s="1042"/>
      <c r="P1039" s="1042"/>
      <c r="Q1039" s="1042"/>
      <c r="R1039" s="1042"/>
      <c r="S1039" s="1042"/>
      <c r="T1039" s="1042"/>
      <c r="U1039" s="1042"/>
      <c r="V1039" s="1042"/>
      <c r="W1039" s="1042"/>
      <c r="X1039" s="1042"/>
      <c r="Y1039" s="1042"/>
      <c r="Z1039" s="1042"/>
    </row>
    <row r="1040" spans="1:26" ht="15.75" customHeight="1">
      <c r="A1040" s="155"/>
      <c r="B1040" s="344" t="s">
        <v>1347</v>
      </c>
      <c r="C1040" s="338"/>
      <c r="D1040" s="24">
        <f t="shared" ref="D1040:F1040" si="73">SUM(D1032:D1035)</f>
        <v>15000000</v>
      </c>
      <c r="E1040" s="24">
        <f t="shared" si="73"/>
        <v>-933540</v>
      </c>
      <c r="F1040" s="24">
        <f t="shared" si="73"/>
        <v>14066460</v>
      </c>
      <c r="G1040" s="1099">
        <f>SUM(G1032:G1039)</f>
        <v>23866460</v>
      </c>
      <c r="H1040" s="1033"/>
      <c r="I1040" s="1033"/>
      <c r="J1040" s="1033"/>
      <c r="K1040" s="1033"/>
      <c r="L1040" s="1033"/>
      <c r="M1040" s="1033"/>
      <c r="N1040" s="1033"/>
      <c r="O1040" s="1033"/>
      <c r="P1040" s="1033"/>
      <c r="Q1040" s="1033"/>
      <c r="R1040" s="1033"/>
      <c r="S1040" s="1033"/>
      <c r="T1040" s="1033"/>
      <c r="U1040" s="1033"/>
      <c r="V1040" s="1033"/>
      <c r="W1040" s="1033"/>
      <c r="X1040" s="1033"/>
      <c r="Y1040" s="1033"/>
      <c r="Z1040" s="1033"/>
    </row>
    <row r="1041" spans="1:26" ht="15.75" customHeight="1">
      <c r="A1041" s="155"/>
      <c r="B1041" s="250" t="s">
        <v>1348</v>
      </c>
      <c r="C1041" s="194" t="s">
        <v>218</v>
      </c>
      <c r="D1041" s="21">
        <v>4000000</v>
      </c>
      <c r="E1041" s="21">
        <v>-388653</v>
      </c>
      <c r="F1041" s="21">
        <f t="shared" ref="F1041:F1045" si="74">SUM(D1041:E1041)</f>
        <v>3611347</v>
      </c>
      <c r="G1041" s="1051"/>
      <c r="H1041" s="1033"/>
      <c r="I1041" s="1033"/>
      <c r="J1041" s="1033"/>
      <c r="K1041" s="1033"/>
      <c r="L1041" s="1033"/>
      <c r="M1041" s="1033"/>
      <c r="N1041" s="1033"/>
      <c r="O1041" s="1033"/>
      <c r="P1041" s="1033"/>
      <c r="Q1041" s="1033"/>
      <c r="R1041" s="1033"/>
      <c r="S1041" s="1033"/>
      <c r="T1041" s="1033"/>
      <c r="U1041" s="1033"/>
      <c r="V1041" s="1033"/>
      <c r="W1041" s="1033"/>
      <c r="X1041" s="1033"/>
      <c r="Y1041" s="1033"/>
      <c r="Z1041" s="1033"/>
    </row>
    <row r="1042" spans="1:26" ht="15.75" customHeight="1">
      <c r="A1042" s="155"/>
      <c r="B1042" s="250" t="s">
        <v>1349</v>
      </c>
      <c r="C1042" s="194" t="s">
        <v>218</v>
      </c>
      <c r="D1042" s="21">
        <v>2300000</v>
      </c>
      <c r="E1042" s="21">
        <v>-102554</v>
      </c>
      <c r="F1042" s="21">
        <f t="shared" si="74"/>
        <v>2197446</v>
      </c>
      <c r="G1042" s="1051"/>
      <c r="H1042" s="1033"/>
      <c r="I1042" s="1033"/>
      <c r="J1042" s="1033"/>
      <c r="K1042" s="1033"/>
      <c r="L1042" s="1033"/>
      <c r="M1042" s="1033"/>
      <c r="N1042" s="1033"/>
      <c r="O1042" s="1033"/>
      <c r="P1042" s="1033"/>
      <c r="Q1042" s="1033"/>
      <c r="R1042" s="1033"/>
      <c r="S1042" s="1033"/>
      <c r="T1042" s="1033"/>
      <c r="U1042" s="1033"/>
      <c r="V1042" s="1033"/>
      <c r="W1042" s="1033"/>
      <c r="X1042" s="1033"/>
      <c r="Y1042" s="1033"/>
      <c r="Z1042" s="1033"/>
    </row>
    <row r="1043" spans="1:26" ht="15.75" customHeight="1">
      <c r="A1043" s="141"/>
      <c r="B1043" s="250" t="s">
        <v>1350</v>
      </c>
      <c r="C1043" s="194" t="s">
        <v>218</v>
      </c>
      <c r="D1043" s="21">
        <v>2500000</v>
      </c>
      <c r="E1043" s="21">
        <v>-94694</v>
      </c>
      <c r="F1043" s="21">
        <f t="shared" si="74"/>
        <v>2405306</v>
      </c>
      <c r="G1043" s="1051"/>
      <c r="H1043" s="1033"/>
      <c r="I1043" s="1033"/>
      <c r="J1043" s="1033"/>
      <c r="K1043" s="1033"/>
      <c r="L1043" s="1033"/>
      <c r="M1043" s="1033"/>
      <c r="N1043" s="1033"/>
      <c r="O1043" s="1033"/>
      <c r="P1043" s="1033"/>
      <c r="Q1043" s="1033"/>
      <c r="R1043" s="1033"/>
      <c r="S1043" s="1033"/>
      <c r="T1043" s="1033"/>
      <c r="U1043" s="1033"/>
      <c r="V1043" s="1033"/>
      <c r="W1043" s="1033"/>
      <c r="X1043" s="1033"/>
      <c r="Y1043" s="1033"/>
      <c r="Z1043" s="1033"/>
    </row>
    <row r="1044" spans="1:26" ht="15.75" customHeight="1">
      <c r="A1044" s="141"/>
      <c r="B1044" s="250" t="s">
        <v>1351</v>
      </c>
      <c r="C1044" s="194" t="s">
        <v>218</v>
      </c>
      <c r="D1044" s="21">
        <v>2400000</v>
      </c>
      <c r="E1044" s="21">
        <v>-130785</v>
      </c>
      <c r="F1044" s="21">
        <f t="shared" si="74"/>
        <v>2269215</v>
      </c>
      <c r="G1044" s="1051"/>
      <c r="H1044" s="1033"/>
      <c r="I1044" s="1033"/>
      <c r="J1044" s="1033"/>
      <c r="K1044" s="1033"/>
      <c r="L1044" s="1033"/>
      <c r="M1044" s="1033"/>
      <c r="N1044" s="1033"/>
      <c r="O1044" s="1033"/>
      <c r="P1044" s="1033"/>
      <c r="Q1044" s="1033"/>
      <c r="R1044" s="1033"/>
      <c r="S1044" s="1033"/>
      <c r="T1044" s="1033"/>
      <c r="U1044" s="1033"/>
      <c r="V1044" s="1033"/>
      <c r="W1044" s="1033"/>
      <c r="X1044" s="1033"/>
      <c r="Y1044" s="1033"/>
      <c r="Z1044" s="1033"/>
    </row>
    <row r="1045" spans="1:26" ht="15.75" customHeight="1">
      <c r="A1045" s="141"/>
      <c r="B1045" s="250" t="s">
        <v>1352</v>
      </c>
      <c r="C1045" s="194" t="s">
        <v>218</v>
      </c>
      <c r="D1045" s="21">
        <v>3300000</v>
      </c>
      <c r="E1045" s="21">
        <v>-187604</v>
      </c>
      <c r="F1045" s="21">
        <f t="shared" si="74"/>
        <v>3112396</v>
      </c>
      <c r="G1045" s="1051"/>
      <c r="H1045" s="1033"/>
      <c r="I1045" s="1033"/>
      <c r="J1045" s="1033"/>
      <c r="K1045" s="1033"/>
      <c r="L1045" s="1033"/>
      <c r="M1045" s="1033"/>
      <c r="N1045" s="1033"/>
      <c r="O1045" s="1033"/>
      <c r="P1045" s="1033"/>
      <c r="Q1045" s="1033"/>
      <c r="R1045" s="1033"/>
      <c r="S1045" s="1033"/>
      <c r="T1045" s="1033"/>
      <c r="U1045" s="1033"/>
      <c r="V1045" s="1033"/>
      <c r="W1045" s="1033"/>
      <c r="X1045" s="1033"/>
      <c r="Y1045" s="1033"/>
      <c r="Z1045" s="1033"/>
    </row>
    <row r="1046" spans="1:26" ht="15.75" customHeight="1">
      <c r="A1046" s="345"/>
      <c r="B1046" s="260" t="s">
        <v>1353</v>
      </c>
      <c r="C1046" s="194" t="s">
        <v>218</v>
      </c>
      <c r="D1046" s="260"/>
      <c r="E1046" s="260"/>
      <c r="F1046" s="260"/>
      <c r="G1046" s="1062">
        <v>4000000</v>
      </c>
      <c r="H1046" s="1042"/>
      <c r="I1046" s="1042"/>
      <c r="J1046" s="1042"/>
      <c r="K1046" s="1042"/>
      <c r="L1046" s="1042"/>
      <c r="M1046" s="1042"/>
      <c r="N1046" s="1042"/>
      <c r="O1046" s="1042"/>
      <c r="P1046" s="1042"/>
      <c r="Q1046" s="1042"/>
      <c r="R1046" s="1042"/>
      <c r="S1046" s="1042"/>
      <c r="T1046" s="1042"/>
      <c r="U1046" s="1042"/>
      <c r="V1046" s="1042"/>
      <c r="W1046" s="1042"/>
      <c r="X1046" s="1042"/>
      <c r="Y1046" s="1042"/>
      <c r="Z1046" s="1042"/>
    </row>
    <row r="1047" spans="1:26" ht="15.75" customHeight="1">
      <c r="A1047" s="345"/>
      <c r="B1047" s="106" t="s">
        <v>1354</v>
      </c>
      <c r="C1047" s="194" t="s">
        <v>218</v>
      </c>
      <c r="D1047" s="260"/>
      <c r="E1047" s="260"/>
      <c r="F1047" s="260"/>
      <c r="G1047" s="1062">
        <v>2200000</v>
      </c>
      <c r="H1047" s="1042"/>
      <c r="I1047" s="1042"/>
      <c r="J1047" s="1042"/>
      <c r="K1047" s="1042"/>
      <c r="L1047" s="1042"/>
      <c r="M1047" s="1042"/>
      <c r="N1047" s="1042"/>
      <c r="O1047" s="1042"/>
      <c r="P1047" s="1042"/>
      <c r="Q1047" s="1042"/>
      <c r="R1047" s="1042"/>
      <c r="S1047" s="1042"/>
      <c r="T1047" s="1042"/>
      <c r="U1047" s="1042"/>
      <c r="V1047" s="1042"/>
      <c r="W1047" s="1042"/>
      <c r="X1047" s="1042"/>
      <c r="Y1047" s="1042"/>
      <c r="Z1047" s="1042"/>
    </row>
    <row r="1048" spans="1:26" ht="15.75" customHeight="1">
      <c r="A1048" s="345"/>
      <c r="B1048" s="346" t="s">
        <v>1355</v>
      </c>
      <c r="C1048" s="194" t="s">
        <v>218</v>
      </c>
      <c r="D1048" s="260"/>
      <c r="E1048" s="260"/>
      <c r="F1048" s="260"/>
      <c r="G1048" s="1062">
        <v>3600000</v>
      </c>
      <c r="H1048" s="1042"/>
      <c r="I1048" s="1042"/>
      <c r="J1048" s="1042"/>
      <c r="K1048" s="1042"/>
      <c r="L1048" s="1042"/>
      <c r="M1048" s="1042"/>
      <c r="N1048" s="1042"/>
      <c r="O1048" s="1042"/>
      <c r="P1048" s="1042"/>
      <c r="Q1048" s="1042"/>
      <c r="R1048" s="1042"/>
      <c r="S1048" s="1042"/>
      <c r="T1048" s="1042"/>
      <c r="U1048" s="1042"/>
      <c r="V1048" s="1042"/>
      <c r="W1048" s="1042"/>
      <c r="X1048" s="1042"/>
      <c r="Y1048" s="1042"/>
      <c r="Z1048" s="1042"/>
    </row>
    <row r="1049" spans="1:26" ht="15.75" customHeight="1">
      <c r="A1049" s="345"/>
      <c r="B1049" s="346" t="s">
        <v>1356</v>
      </c>
      <c r="C1049" s="194" t="s">
        <v>218</v>
      </c>
      <c r="D1049" s="260"/>
      <c r="E1049" s="260"/>
      <c r="F1049" s="260"/>
      <c r="G1049" s="1062">
        <v>3200000</v>
      </c>
      <c r="H1049" s="1042"/>
      <c r="I1049" s="1042"/>
      <c r="J1049" s="1042"/>
      <c r="K1049" s="1042"/>
      <c r="L1049" s="1042"/>
      <c r="M1049" s="1042"/>
      <c r="N1049" s="1042"/>
      <c r="O1049" s="1042"/>
      <c r="P1049" s="1042"/>
      <c r="Q1049" s="1042"/>
      <c r="R1049" s="1042"/>
      <c r="S1049" s="1042"/>
      <c r="T1049" s="1042"/>
      <c r="U1049" s="1042"/>
      <c r="V1049" s="1042"/>
      <c r="W1049" s="1042"/>
      <c r="X1049" s="1042"/>
      <c r="Y1049" s="1042"/>
      <c r="Z1049" s="1042"/>
    </row>
    <row r="1050" spans="1:26" ht="15.75" customHeight="1">
      <c r="A1050" s="345"/>
      <c r="B1050" s="346" t="s">
        <v>1357</v>
      </c>
      <c r="C1050" s="194" t="s">
        <v>218</v>
      </c>
      <c r="D1050" s="260"/>
      <c r="E1050" s="260"/>
      <c r="F1050" s="260"/>
      <c r="G1050" s="1062">
        <v>3200000</v>
      </c>
      <c r="H1050" s="1042"/>
      <c r="I1050" s="1042"/>
      <c r="J1050" s="1042"/>
      <c r="K1050" s="1042"/>
      <c r="L1050" s="1042"/>
      <c r="M1050" s="1042"/>
      <c r="N1050" s="1042"/>
      <c r="O1050" s="1042"/>
      <c r="P1050" s="1042"/>
      <c r="Q1050" s="1042"/>
      <c r="R1050" s="1042"/>
      <c r="S1050" s="1042"/>
      <c r="T1050" s="1042"/>
      <c r="U1050" s="1042"/>
      <c r="V1050" s="1042"/>
      <c r="W1050" s="1042"/>
      <c r="X1050" s="1042"/>
      <c r="Y1050" s="1042"/>
      <c r="Z1050" s="1042"/>
    </row>
    <row r="1051" spans="1:26" ht="15.75" customHeight="1">
      <c r="A1051" s="345"/>
      <c r="B1051" s="346" t="s">
        <v>1358</v>
      </c>
      <c r="C1051" s="194" t="s">
        <v>218</v>
      </c>
      <c r="D1051" s="260"/>
      <c r="E1051" s="260"/>
      <c r="F1051" s="260"/>
      <c r="G1051" s="1062">
        <v>2200000</v>
      </c>
      <c r="H1051" s="1042"/>
      <c r="I1051" s="1042"/>
      <c r="J1051" s="1042"/>
      <c r="K1051" s="1042"/>
      <c r="L1051" s="1042"/>
      <c r="M1051" s="1042"/>
      <c r="N1051" s="1042"/>
      <c r="O1051" s="1042"/>
      <c r="P1051" s="1042"/>
      <c r="Q1051" s="1042"/>
      <c r="R1051" s="1042"/>
      <c r="S1051" s="1042"/>
      <c r="T1051" s="1042"/>
      <c r="U1051" s="1042"/>
      <c r="V1051" s="1042"/>
      <c r="W1051" s="1042"/>
      <c r="X1051" s="1042"/>
      <c r="Y1051" s="1042"/>
      <c r="Z1051" s="1042"/>
    </row>
    <row r="1052" spans="1:26" ht="15.75" customHeight="1">
      <c r="A1052" s="141"/>
      <c r="B1052" s="344" t="s">
        <v>1359</v>
      </c>
      <c r="C1052" s="338"/>
      <c r="D1052" s="24">
        <f t="shared" ref="D1052:F1052" si="75">SUM(D1041:D1045)</f>
        <v>14500000</v>
      </c>
      <c r="E1052" s="24">
        <f t="shared" si="75"/>
        <v>-904290</v>
      </c>
      <c r="F1052" s="24">
        <f t="shared" si="75"/>
        <v>13595710</v>
      </c>
      <c r="G1052" s="1099">
        <f>SUM(G1041:G1051)</f>
        <v>18400000</v>
      </c>
      <c r="H1052" s="1033"/>
      <c r="I1052" s="1033"/>
      <c r="J1052" s="1033"/>
      <c r="K1052" s="1033"/>
      <c r="L1052" s="1033"/>
      <c r="M1052" s="1033"/>
      <c r="N1052" s="1033"/>
      <c r="O1052" s="1033"/>
      <c r="P1052" s="1033"/>
      <c r="Q1052" s="1033"/>
      <c r="R1052" s="1033"/>
      <c r="S1052" s="1033"/>
      <c r="T1052" s="1033"/>
      <c r="U1052" s="1033"/>
      <c r="V1052" s="1033"/>
      <c r="W1052" s="1033"/>
      <c r="X1052" s="1033"/>
      <c r="Y1052" s="1033"/>
      <c r="Z1052" s="1033"/>
    </row>
    <row r="1053" spans="1:26" ht="15.75" customHeight="1">
      <c r="A1053" s="141"/>
      <c r="B1053" s="76" t="s">
        <v>1360</v>
      </c>
      <c r="C1053" s="194" t="s">
        <v>409</v>
      </c>
      <c r="D1053" s="21">
        <v>3000000</v>
      </c>
      <c r="E1053" s="21">
        <v>983672</v>
      </c>
      <c r="F1053" s="21">
        <f t="shared" ref="F1053:F1056" si="76">SUM(D1053:E1053)</f>
        <v>3983672</v>
      </c>
      <c r="G1053" s="1051">
        <v>3983672</v>
      </c>
      <c r="H1053" s="1033"/>
      <c r="I1053" s="1033"/>
      <c r="J1053" s="1033"/>
      <c r="K1053" s="1033"/>
      <c r="L1053" s="1033"/>
      <c r="M1053" s="1033"/>
      <c r="N1053" s="1033"/>
      <c r="O1053" s="1033"/>
      <c r="P1053" s="1033"/>
      <c r="Q1053" s="1033"/>
      <c r="R1053" s="1033"/>
      <c r="S1053" s="1033"/>
      <c r="T1053" s="1033"/>
      <c r="U1053" s="1033"/>
      <c r="V1053" s="1033"/>
      <c r="W1053" s="1033"/>
      <c r="X1053" s="1033"/>
      <c r="Y1053" s="1033"/>
      <c r="Z1053" s="1033"/>
    </row>
    <row r="1054" spans="1:26" ht="15.75" customHeight="1">
      <c r="A1054" s="141"/>
      <c r="B1054" s="76" t="s">
        <v>1361</v>
      </c>
      <c r="C1054" s="194" t="s">
        <v>409</v>
      </c>
      <c r="D1054" s="21">
        <v>3000000</v>
      </c>
      <c r="E1054" s="21">
        <v>-608173</v>
      </c>
      <c r="F1054" s="21">
        <f t="shared" si="76"/>
        <v>2391827</v>
      </c>
      <c r="G1054" s="1051">
        <v>2391827</v>
      </c>
      <c r="H1054" s="1033"/>
      <c r="I1054" s="1033"/>
      <c r="J1054" s="1033"/>
      <c r="K1054" s="1033"/>
      <c r="L1054" s="1033"/>
      <c r="M1054" s="1033"/>
      <c r="N1054" s="1033"/>
      <c r="O1054" s="1033"/>
      <c r="P1054" s="1033"/>
      <c r="Q1054" s="1033"/>
      <c r="R1054" s="1033"/>
      <c r="S1054" s="1033"/>
      <c r="T1054" s="1033"/>
      <c r="U1054" s="1033"/>
      <c r="V1054" s="1033"/>
      <c r="W1054" s="1033"/>
      <c r="X1054" s="1033"/>
      <c r="Y1054" s="1033"/>
      <c r="Z1054" s="1033"/>
    </row>
    <row r="1055" spans="1:26" ht="15.75" customHeight="1">
      <c r="A1055" s="141"/>
      <c r="B1055" s="76" t="s">
        <v>1362</v>
      </c>
      <c r="C1055" s="194" t="s">
        <v>409</v>
      </c>
      <c r="D1055" s="21">
        <v>4000000</v>
      </c>
      <c r="E1055" s="21">
        <v>-757220</v>
      </c>
      <c r="F1055" s="21">
        <f t="shared" si="76"/>
        <v>3242780</v>
      </c>
      <c r="G1055" s="1051">
        <v>3242780</v>
      </c>
      <c r="H1055" s="1033"/>
      <c r="I1055" s="1033"/>
      <c r="J1055" s="1033"/>
      <c r="K1055" s="1033"/>
      <c r="L1055" s="1033"/>
      <c r="M1055" s="1033"/>
      <c r="N1055" s="1033"/>
      <c r="O1055" s="1033"/>
      <c r="P1055" s="1033"/>
      <c r="Q1055" s="1033"/>
      <c r="R1055" s="1033"/>
      <c r="S1055" s="1033"/>
      <c r="T1055" s="1033"/>
      <c r="U1055" s="1033"/>
      <c r="V1055" s="1033"/>
      <c r="W1055" s="1033"/>
      <c r="X1055" s="1033"/>
      <c r="Y1055" s="1033"/>
      <c r="Z1055" s="1033"/>
    </row>
    <row r="1056" spans="1:26" ht="15.75" customHeight="1">
      <c r="A1056" s="141"/>
      <c r="B1056" s="76" t="s">
        <v>1363</v>
      </c>
      <c r="C1056" s="194" t="s">
        <v>409</v>
      </c>
      <c r="D1056" s="21">
        <v>5000000</v>
      </c>
      <c r="E1056" s="21"/>
      <c r="F1056" s="21">
        <f t="shared" si="76"/>
        <v>5000000</v>
      </c>
      <c r="G1056" s="1051"/>
      <c r="H1056" s="1033"/>
      <c r="I1056" s="1033"/>
      <c r="J1056" s="1033"/>
      <c r="K1056" s="1033"/>
      <c r="L1056" s="1033"/>
      <c r="M1056" s="1033"/>
      <c r="N1056" s="1033"/>
      <c r="O1056" s="1033"/>
      <c r="P1056" s="1033"/>
      <c r="Q1056" s="1033"/>
      <c r="R1056" s="1033"/>
      <c r="S1056" s="1033"/>
      <c r="T1056" s="1033"/>
      <c r="U1056" s="1033"/>
      <c r="V1056" s="1033"/>
      <c r="W1056" s="1033"/>
      <c r="X1056" s="1033"/>
      <c r="Y1056" s="1033"/>
      <c r="Z1056" s="1033"/>
    </row>
    <row r="1057" spans="1:26" ht="15.75" customHeight="1">
      <c r="A1057" s="345"/>
      <c r="B1057" s="106" t="s">
        <v>1364</v>
      </c>
      <c r="C1057" s="194" t="s">
        <v>409</v>
      </c>
      <c r="D1057" s="260"/>
      <c r="E1057" s="260"/>
      <c r="F1057" s="260"/>
      <c r="G1057" s="1062">
        <v>2500000</v>
      </c>
      <c r="H1057" s="1042"/>
      <c r="I1057" s="1042"/>
      <c r="J1057" s="1042"/>
      <c r="K1057" s="1042"/>
      <c r="L1057" s="1042"/>
      <c r="M1057" s="1042"/>
      <c r="N1057" s="1042"/>
      <c r="O1057" s="1042"/>
      <c r="P1057" s="1042"/>
      <c r="Q1057" s="1042"/>
      <c r="R1057" s="1042"/>
      <c r="S1057" s="1042"/>
      <c r="T1057" s="1042"/>
      <c r="U1057" s="1042"/>
      <c r="V1057" s="1042"/>
      <c r="W1057" s="1042"/>
      <c r="X1057" s="1042"/>
      <c r="Y1057" s="1042"/>
      <c r="Z1057" s="1042"/>
    </row>
    <row r="1058" spans="1:26" ht="15.75" customHeight="1">
      <c r="A1058" s="345"/>
      <c r="B1058" s="346" t="s">
        <v>1365</v>
      </c>
      <c r="C1058" s="194" t="s">
        <v>409</v>
      </c>
      <c r="D1058" s="260"/>
      <c r="E1058" s="260"/>
      <c r="F1058" s="260"/>
      <c r="G1058" s="1062">
        <v>3000000</v>
      </c>
      <c r="H1058" s="1042"/>
      <c r="I1058" s="1042"/>
      <c r="J1058" s="1042"/>
      <c r="K1058" s="1042"/>
      <c r="L1058" s="1042"/>
      <c r="M1058" s="1042"/>
      <c r="N1058" s="1042"/>
      <c r="O1058" s="1042"/>
      <c r="P1058" s="1042"/>
      <c r="Q1058" s="1042"/>
      <c r="R1058" s="1042"/>
      <c r="S1058" s="1042"/>
      <c r="T1058" s="1042"/>
      <c r="U1058" s="1042"/>
      <c r="V1058" s="1042"/>
      <c r="W1058" s="1042"/>
      <c r="X1058" s="1042"/>
      <c r="Y1058" s="1042"/>
      <c r="Z1058" s="1042"/>
    </row>
    <row r="1059" spans="1:26" ht="15.75" customHeight="1">
      <c r="A1059" s="345"/>
      <c r="B1059" s="346" t="s">
        <v>1366</v>
      </c>
      <c r="C1059" s="194" t="s">
        <v>409</v>
      </c>
      <c r="D1059" s="260"/>
      <c r="E1059" s="260"/>
      <c r="F1059" s="260"/>
      <c r="G1059" s="1062">
        <v>2000000</v>
      </c>
      <c r="H1059" s="1042"/>
      <c r="I1059" s="1042"/>
      <c r="J1059" s="1042"/>
      <c r="K1059" s="1042"/>
      <c r="L1059" s="1042"/>
      <c r="M1059" s="1042"/>
      <c r="N1059" s="1042"/>
      <c r="O1059" s="1042"/>
      <c r="P1059" s="1042"/>
      <c r="Q1059" s="1042"/>
      <c r="R1059" s="1042"/>
      <c r="S1059" s="1042"/>
      <c r="T1059" s="1042"/>
      <c r="U1059" s="1042"/>
      <c r="V1059" s="1042"/>
      <c r="W1059" s="1042"/>
      <c r="X1059" s="1042"/>
      <c r="Y1059" s="1042"/>
      <c r="Z1059" s="1042"/>
    </row>
    <row r="1060" spans="1:26" ht="15.75" customHeight="1">
      <c r="A1060" s="345"/>
      <c r="B1060" s="346" t="s">
        <v>1367</v>
      </c>
      <c r="C1060" s="194" t="s">
        <v>409</v>
      </c>
      <c r="D1060" s="260"/>
      <c r="E1060" s="260"/>
      <c r="F1060" s="260"/>
      <c r="G1060" s="1062">
        <v>2500000</v>
      </c>
      <c r="H1060" s="1042"/>
      <c r="I1060" s="1042"/>
      <c r="J1060" s="1042"/>
      <c r="K1060" s="1042"/>
      <c r="L1060" s="1042"/>
      <c r="M1060" s="1042"/>
      <c r="N1060" s="1042"/>
      <c r="O1060" s="1042"/>
      <c r="P1060" s="1042"/>
      <c r="Q1060" s="1042"/>
      <c r="R1060" s="1042"/>
      <c r="S1060" s="1042"/>
      <c r="T1060" s="1042"/>
      <c r="U1060" s="1042"/>
      <c r="V1060" s="1042"/>
      <c r="W1060" s="1042"/>
      <c r="X1060" s="1042"/>
      <c r="Y1060" s="1042"/>
      <c r="Z1060" s="1042"/>
    </row>
    <row r="1061" spans="1:26" ht="15.75" customHeight="1">
      <c r="A1061" s="141"/>
      <c r="B1061" s="344" t="s">
        <v>1368</v>
      </c>
      <c r="C1061" s="338"/>
      <c r="D1061" s="24">
        <f t="shared" ref="D1061:F1061" si="77">SUM(D1053:D1056)</f>
        <v>15000000</v>
      </c>
      <c r="E1061" s="24">
        <f t="shared" si="77"/>
        <v>-381721</v>
      </c>
      <c r="F1061" s="24">
        <f t="shared" si="77"/>
        <v>14618279</v>
      </c>
      <c r="G1061" s="1099">
        <f>SUM(G1053:G1060)</f>
        <v>19618279</v>
      </c>
      <c r="H1061" s="1033"/>
      <c r="I1061" s="1033"/>
      <c r="J1061" s="1033"/>
      <c r="K1061" s="1033"/>
      <c r="L1061" s="1033"/>
      <c r="M1061" s="1033"/>
      <c r="N1061" s="1033"/>
      <c r="O1061" s="1033"/>
      <c r="P1061" s="1033"/>
      <c r="Q1061" s="1033"/>
      <c r="R1061" s="1033"/>
      <c r="S1061" s="1033"/>
      <c r="T1061" s="1033"/>
      <c r="U1061" s="1033"/>
      <c r="V1061" s="1033"/>
      <c r="W1061" s="1033"/>
      <c r="X1061" s="1033"/>
      <c r="Y1061" s="1033"/>
      <c r="Z1061" s="1033"/>
    </row>
    <row r="1062" spans="1:26" ht="15.75" customHeight="1">
      <c r="A1062" s="141"/>
      <c r="B1062" s="76" t="s">
        <v>1369</v>
      </c>
      <c r="C1062" s="194" t="s">
        <v>220</v>
      </c>
      <c r="D1062" s="21">
        <v>3000000</v>
      </c>
      <c r="E1062" s="21">
        <v>-513830</v>
      </c>
      <c r="F1062" s="21">
        <f t="shared" ref="F1062:F1066" si="78">SUM(D1062:E1062)</f>
        <v>2486170</v>
      </c>
      <c r="G1062" s="1051"/>
      <c r="H1062" s="1033"/>
      <c r="I1062" s="1033"/>
      <c r="J1062" s="1033"/>
      <c r="K1062" s="1033"/>
      <c r="L1062" s="1033"/>
      <c r="M1062" s="1033"/>
      <c r="N1062" s="1033"/>
      <c r="O1062" s="1033"/>
      <c r="P1062" s="1033"/>
      <c r="Q1062" s="1033"/>
      <c r="R1062" s="1033"/>
      <c r="S1062" s="1033"/>
      <c r="T1062" s="1033"/>
      <c r="U1062" s="1033"/>
      <c r="V1062" s="1033"/>
      <c r="W1062" s="1033"/>
      <c r="X1062" s="1033"/>
      <c r="Y1062" s="1033"/>
      <c r="Z1062" s="1033"/>
    </row>
    <row r="1063" spans="1:26" ht="19.5" customHeight="1">
      <c r="A1063" s="141"/>
      <c r="B1063" s="76" t="s">
        <v>1370</v>
      </c>
      <c r="C1063" s="194" t="s">
        <v>220</v>
      </c>
      <c r="D1063" s="21">
        <v>4500000</v>
      </c>
      <c r="E1063" s="21">
        <v>-863358</v>
      </c>
      <c r="F1063" s="21">
        <f t="shared" si="78"/>
        <v>3636642</v>
      </c>
      <c r="G1063" s="1051"/>
      <c r="H1063" s="1033"/>
      <c r="I1063" s="1033"/>
      <c r="J1063" s="1033"/>
      <c r="K1063" s="1033"/>
      <c r="L1063" s="1033"/>
      <c r="M1063" s="1033"/>
      <c r="N1063" s="1033"/>
      <c r="O1063" s="1033"/>
      <c r="P1063" s="1033"/>
      <c r="Q1063" s="1033"/>
      <c r="R1063" s="1033"/>
      <c r="S1063" s="1033"/>
      <c r="T1063" s="1033"/>
      <c r="U1063" s="1033"/>
      <c r="V1063" s="1033"/>
      <c r="W1063" s="1033"/>
      <c r="X1063" s="1033"/>
      <c r="Y1063" s="1033"/>
      <c r="Z1063" s="1033"/>
    </row>
    <row r="1064" spans="1:26" ht="17.25" customHeight="1">
      <c r="A1064" s="141"/>
      <c r="B1064" s="76" t="s">
        <v>1371</v>
      </c>
      <c r="C1064" s="194" t="s">
        <v>220</v>
      </c>
      <c r="D1064" s="21">
        <v>4000000</v>
      </c>
      <c r="E1064" s="21">
        <v>-632288</v>
      </c>
      <c r="F1064" s="21">
        <f t="shared" si="78"/>
        <v>3367712</v>
      </c>
      <c r="G1064" s="1051"/>
      <c r="H1064" s="1033"/>
      <c r="I1064" s="1033"/>
      <c r="J1064" s="1033"/>
      <c r="K1064" s="1033"/>
      <c r="L1064" s="1033"/>
      <c r="M1064" s="1033"/>
      <c r="N1064" s="1033"/>
      <c r="O1064" s="1033"/>
      <c r="P1064" s="1033"/>
      <c r="Q1064" s="1033"/>
      <c r="R1064" s="1033"/>
      <c r="S1064" s="1033"/>
      <c r="T1064" s="1033"/>
      <c r="U1064" s="1033"/>
      <c r="V1064" s="1033"/>
      <c r="W1064" s="1033"/>
      <c r="X1064" s="1033"/>
      <c r="Y1064" s="1033"/>
      <c r="Z1064" s="1033"/>
    </row>
    <row r="1065" spans="1:26" ht="15.75" customHeight="1">
      <c r="A1065" s="141"/>
      <c r="B1065" s="76" t="s">
        <v>1372</v>
      </c>
      <c r="C1065" s="194" t="s">
        <v>220</v>
      </c>
      <c r="D1065" s="21">
        <v>2500000</v>
      </c>
      <c r="E1065" s="21"/>
      <c r="F1065" s="21">
        <f t="shared" si="78"/>
        <v>2500000</v>
      </c>
      <c r="G1065" s="1051"/>
      <c r="H1065" s="1033"/>
      <c r="I1065" s="1033"/>
      <c r="J1065" s="1033"/>
      <c r="K1065" s="1033"/>
      <c r="L1065" s="1033"/>
      <c r="M1065" s="1033"/>
      <c r="N1065" s="1033"/>
      <c r="O1065" s="1033"/>
      <c r="P1065" s="1033"/>
      <c r="Q1065" s="1033"/>
      <c r="R1065" s="1033"/>
      <c r="S1065" s="1033"/>
      <c r="T1065" s="1033"/>
      <c r="U1065" s="1033"/>
      <c r="V1065" s="1033"/>
      <c r="W1065" s="1033"/>
      <c r="X1065" s="1033"/>
      <c r="Y1065" s="1033"/>
      <c r="Z1065" s="1033"/>
    </row>
    <row r="1066" spans="1:26" ht="15.75" customHeight="1">
      <c r="A1066" s="141"/>
      <c r="B1066" s="76" t="s">
        <v>1373</v>
      </c>
      <c r="C1066" s="194" t="s">
        <v>220</v>
      </c>
      <c r="D1066" s="21">
        <v>2500000</v>
      </c>
      <c r="E1066" s="21">
        <v>-362120</v>
      </c>
      <c r="F1066" s="21">
        <f t="shared" si="78"/>
        <v>2137880</v>
      </c>
      <c r="G1066" s="1051"/>
      <c r="H1066" s="1033"/>
      <c r="I1066" s="1033"/>
      <c r="J1066" s="1033"/>
      <c r="K1066" s="1033"/>
      <c r="L1066" s="1033"/>
      <c r="M1066" s="1033"/>
      <c r="N1066" s="1033"/>
      <c r="O1066" s="1033"/>
      <c r="P1066" s="1033"/>
      <c r="Q1066" s="1033"/>
      <c r="R1066" s="1033"/>
      <c r="S1066" s="1033"/>
      <c r="T1066" s="1033"/>
      <c r="U1066" s="1033"/>
      <c r="V1066" s="1033"/>
      <c r="W1066" s="1033"/>
      <c r="X1066" s="1033"/>
      <c r="Y1066" s="1033"/>
      <c r="Z1066" s="1033"/>
    </row>
    <row r="1067" spans="1:26" ht="15.75" customHeight="1">
      <c r="A1067" s="345"/>
      <c r="B1067" s="36" t="s">
        <v>1374</v>
      </c>
      <c r="C1067" s="194" t="s">
        <v>220</v>
      </c>
      <c r="D1067" s="260"/>
      <c r="E1067" s="260"/>
      <c r="F1067" s="260"/>
      <c r="G1067" s="1062">
        <v>4500000</v>
      </c>
      <c r="H1067" s="1042"/>
      <c r="I1067" s="1042"/>
      <c r="J1067" s="1042"/>
      <c r="K1067" s="1042"/>
      <c r="L1067" s="1042"/>
      <c r="M1067" s="1042"/>
      <c r="N1067" s="1042"/>
      <c r="O1067" s="1042"/>
      <c r="P1067" s="1042"/>
      <c r="Q1067" s="1042"/>
      <c r="R1067" s="1042"/>
      <c r="S1067" s="1042"/>
      <c r="T1067" s="1042"/>
      <c r="U1067" s="1042"/>
      <c r="V1067" s="1042"/>
      <c r="W1067" s="1042"/>
      <c r="X1067" s="1042"/>
      <c r="Y1067" s="1042"/>
      <c r="Z1067" s="1042"/>
    </row>
    <row r="1068" spans="1:26" ht="15.75" customHeight="1">
      <c r="A1068" s="345"/>
      <c r="B1068" s="343" t="s">
        <v>1375</v>
      </c>
      <c r="C1068" s="194" t="s">
        <v>220</v>
      </c>
      <c r="D1068" s="260"/>
      <c r="E1068" s="260"/>
      <c r="F1068" s="260"/>
      <c r="G1068" s="1062">
        <v>3000000</v>
      </c>
      <c r="H1068" s="1042"/>
      <c r="I1068" s="1042"/>
      <c r="J1068" s="1042"/>
      <c r="K1068" s="1042"/>
      <c r="L1068" s="1042"/>
      <c r="M1068" s="1042"/>
      <c r="N1068" s="1042"/>
      <c r="O1068" s="1042"/>
      <c r="P1068" s="1042"/>
      <c r="Q1068" s="1042"/>
      <c r="R1068" s="1042"/>
      <c r="S1068" s="1042"/>
      <c r="T1068" s="1042"/>
      <c r="U1068" s="1042"/>
      <c r="V1068" s="1042"/>
      <c r="W1068" s="1042"/>
      <c r="X1068" s="1042"/>
      <c r="Y1068" s="1042"/>
      <c r="Z1068" s="1042"/>
    </row>
    <row r="1069" spans="1:26" ht="15.75" customHeight="1">
      <c r="A1069" s="345"/>
      <c r="B1069" s="343" t="s">
        <v>1376</v>
      </c>
      <c r="C1069" s="194" t="s">
        <v>220</v>
      </c>
      <c r="D1069" s="260"/>
      <c r="E1069" s="260"/>
      <c r="F1069" s="260"/>
      <c r="G1069" s="1062">
        <v>3000000</v>
      </c>
      <c r="H1069" s="1042"/>
      <c r="I1069" s="1042"/>
      <c r="J1069" s="1042"/>
      <c r="K1069" s="1042"/>
      <c r="L1069" s="1042"/>
      <c r="M1069" s="1042"/>
      <c r="N1069" s="1042"/>
      <c r="O1069" s="1042"/>
      <c r="P1069" s="1042"/>
      <c r="Q1069" s="1042"/>
      <c r="R1069" s="1042"/>
      <c r="S1069" s="1042"/>
      <c r="T1069" s="1042"/>
      <c r="U1069" s="1042"/>
      <c r="V1069" s="1042"/>
      <c r="W1069" s="1042"/>
      <c r="X1069" s="1042"/>
      <c r="Y1069" s="1042"/>
      <c r="Z1069" s="1042"/>
    </row>
    <row r="1070" spans="1:26" ht="15.75" customHeight="1">
      <c r="A1070" s="345"/>
      <c r="B1070" s="343" t="s">
        <v>1377</v>
      </c>
      <c r="C1070" s="194" t="s">
        <v>220</v>
      </c>
      <c r="D1070" s="260"/>
      <c r="E1070" s="260"/>
      <c r="F1070" s="260"/>
      <c r="G1070" s="1062">
        <v>2000000</v>
      </c>
      <c r="H1070" s="1042"/>
      <c r="I1070" s="1042"/>
      <c r="J1070" s="1042"/>
      <c r="K1070" s="1042"/>
      <c r="L1070" s="1042"/>
      <c r="M1070" s="1042"/>
      <c r="N1070" s="1042"/>
      <c r="O1070" s="1042"/>
      <c r="P1070" s="1042"/>
      <c r="Q1070" s="1042"/>
      <c r="R1070" s="1042"/>
      <c r="S1070" s="1042"/>
      <c r="T1070" s="1042"/>
      <c r="U1070" s="1042"/>
      <c r="V1070" s="1042"/>
      <c r="W1070" s="1042"/>
      <c r="X1070" s="1042"/>
      <c r="Y1070" s="1042"/>
      <c r="Z1070" s="1042"/>
    </row>
    <row r="1071" spans="1:26" ht="15.75" customHeight="1">
      <c r="A1071" s="345"/>
      <c r="B1071" s="343" t="s">
        <v>1378</v>
      </c>
      <c r="C1071" s="194" t="s">
        <v>220</v>
      </c>
      <c r="D1071" s="260"/>
      <c r="E1071" s="260"/>
      <c r="F1071" s="260"/>
      <c r="G1071" s="1062">
        <v>2500000</v>
      </c>
      <c r="H1071" s="1042"/>
      <c r="I1071" s="1042"/>
      <c r="J1071" s="1042"/>
      <c r="K1071" s="1042"/>
      <c r="L1071" s="1042"/>
      <c r="M1071" s="1042"/>
      <c r="N1071" s="1042"/>
      <c r="O1071" s="1042"/>
      <c r="P1071" s="1042"/>
      <c r="Q1071" s="1042"/>
      <c r="R1071" s="1042"/>
      <c r="S1071" s="1042"/>
      <c r="T1071" s="1042"/>
      <c r="U1071" s="1042"/>
      <c r="V1071" s="1042"/>
      <c r="W1071" s="1042"/>
      <c r="X1071" s="1042"/>
      <c r="Y1071" s="1042"/>
      <c r="Z1071" s="1042"/>
    </row>
    <row r="1072" spans="1:26" ht="15.75" customHeight="1">
      <c r="A1072" s="141"/>
      <c r="B1072" s="344" t="s">
        <v>1379</v>
      </c>
      <c r="C1072" s="338"/>
      <c r="D1072" s="24">
        <f t="shared" ref="D1072:F1072" si="79">SUM(D1062:D1066)</f>
        <v>16500000</v>
      </c>
      <c r="E1072" s="24">
        <f t="shared" si="79"/>
        <v>-2371596</v>
      </c>
      <c r="F1072" s="24">
        <f t="shared" si="79"/>
        <v>14128404</v>
      </c>
      <c r="G1072" s="1099">
        <f>SUM(G1062:G1071)</f>
        <v>15000000</v>
      </c>
      <c r="H1072" s="1033"/>
      <c r="I1072" s="1033"/>
      <c r="J1072" s="1033"/>
      <c r="K1072" s="1033"/>
      <c r="L1072" s="1033"/>
      <c r="M1072" s="1033"/>
      <c r="N1072" s="1033"/>
      <c r="O1072" s="1033"/>
      <c r="P1072" s="1033"/>
      <c r="Q1072" s="1033"/>
      <c r="R1072" s="1033"/>
      <c r="S1072" s="1033"/>
      <c r="T1072" s="1033"/>
      <c r="U1072" s="1033"/>
      <c r="V1072" s="1033"/>
      <c r="W1072" s="1033"/>
      <c r="X1072" s="1033"/>
      <c r="Y1072" s="1033"/>
      <c r="Z1072" s="1033"/>
    </row>
    <row r="1073" spans="1:26" ht="15.75" customHeight="1">
      <c r="A1073" s="141"/>
      <c r="B1073" s="250" t="s">
        <v>1380</v>
      </c>
      <c r="C1073" s="194" t="s">
        <v>221</v>
      </c>
      <c r="D1073" s="21">
        <v>3000000</v>
      </c>
      <c r="E1073" s="21"/>
      <c r="F1073" s="21">
        <f t="shared" ref="F1073:F1077" si="80">SUM(D1073:E1073)</f>
        <v>3000000</v>
      </c>
      <c r="G1073" s="1051"/>
      <c r="H1073" s="1033"/>
      <c r="I1073" s="1033"/>
      <c r="J1073" s="1033"/>
      <c r="K1073" s="1033"/>
      <c r="L1073" s="1033"/>
      <c r="M1073" s="1033"/>
      <c r="N1073" s="1033"/>
      <c r="O1073" s="1033"/>
      <c r="P1073" s="1033"/>
      <c r="Q1073" s="1033"/>
      <c r="R1073" s="1033"/>
      <c r="S1073" s="1033"/>
      <c r="T1073" s="1033"/>
      <c r="U1073" s="1033"/>
      <c r="V1073" s="1033"/>
      <c r="W1073" s="1033"/>
      <c r="X1073" s="1033"/>
      <c r="Y1073" s="1033"/>
      <c r="Z1073" s="1033"/>
    </row>
    <row r="1074" spans="1:26" ht="15.75" customHeight="1">
      <c r="A1074" s="141"/>
      <c r="B1074" s="250" t="s">
        <v>1381</v>
      </c>
      <c r="C1074" s="194" t="s">
        <v>221</v>
      </c>
      <c r="D1074" s="21">
        <v>3000000</v>
      </c>
      <c r="E1074" s="21">
        <v>-186599</v>
      </c>
      <c r="F1074" s="21">
        <f t="shared" si="80"/>
        <v>2813401</v>
      </c>
      <c r="G1074" s="1051">
        <v>2813401</v>
      </c>
      <c r="H1074" s="1033"/>
      <c r="I1074" s="1033"/>
      <c r="J1074" s="1033"/>
      <c r="K1074" s="1033"/>
      <c r="L1074" s="1033"/>
      <c r="M1074" s="1033"/>
      <c r="N1074" s="1033"/>
      <c r="O1074" s="1033"/>
      <c r="P1074" s="1033"/>
      <c r="Q1074" s="1033"/>
      <c r="R1074" s="1033"/>
      <c r="S1074" s="1033"/>
      <c r="T1074" s="1033"/>
      <c r="U1074" s="1033"/>
      <c r="V1074" s="1033"/>
      <c r="W1074" s="1033"/>
      <c r="X1074" s="1033"/>
      <c r="Y1074" s="1033"/>
      <c r="Z1074" s="1033"/>
    </row>
    <row r="1075" spans="1:26" ht="15.75" customHeight="1">
      <c r="A1075" s="141"/>
      <c r="B1075" s="250" t="s">
        <v>1382</v>
      </c>
      <c r="C1075" s="194" t="s">
        <v>221</v>
      </c>
      <c r="D1075" s="21">
        <v>3000000</v>
      </c>
      <c r="E1075" s="21">
        <v>-228823</v>
      </c>
      <c r="F1075" s="21">
        <f t="shared" si="80"/>
        <v>2771177</v>
      </c>
      <c r="G1075" s="1051">
        <v>2771177</v>
      </c>
      <c r="H1075" s="1033"/>
      <c r="I1075" s="1033"/>
      <c r="J1075" s="1033"/>
      <c r="K1075" s="1033"/>
      <c r="L1075" s="1033"/>
      <c r="M1075" s="1033"/>
      <c r="N1075" s="1033"/>
      <c r="O1075" s="1033"/>
      <c r="P1075" s="1033"/>
      <c r="Q1075" s="1033"/>
      <c r="R1075" s="1033"/>
      <c r="S1075" s="1033"/>
      <c r="T1075" s="1033"/>
      <c r="U1075" s="1033"/>
      <c r="V1075" s="1033"/>
      <c r="W1075" s="1033"/>
      <c r="X1075" s="1033"/>
      <c r="Y1075" s="1033"/>
      <c r="Z1075" s="1033"/>
    </row>
    <row r="1076" spans="1:26" ht="15.75" customHeight="1">
      <c r="A1076" s="141"/>
      <c r="B1076" s="250" t="s">
        <v>1383</v>
      </c>
      <c r="C1076" s="194" t="s">
        <v>221</v>
      </c>
      <c r="D1076" s="21">
        <v>3000000</v>
      </c>
      <c r="E1076" s="21">
        <v>-486517</v>
      </c>
      <c r="F1076" s="21">
        <f t="shared" si="80"/>
        <v>2513483</v>
      </c>
      <c r="G1076" s="1051">
        <v>2513483</v>
      </c>
      <c r="H1076" s="1033"/>
      <c r="I1076" s="1033"/>
      <c r="J1076" s="1033"/>
      <c r="K1076" s="1033"/>
      <c r="L1076" s="1033"/>
      <c r="M1076" s="1033"/>
      <c r="N1076" s="1033"/>
      <c r="O1076" s="1033"/>
      <c r="P1076" s="1033"/>
      <c r="Q1076" s="1033"/>
      <c r="R1076" s="1033"/>
      <c r="S1076" s="1033"/>
      <c r="T1076" s="1033"/>
      <c r="U1076" s="1033"/>
      <c r="V1076" s="1033"/>
      <c r="W1076" s="1033"/>
      <c r="X1076" s="1033"/>
      <c r="Y1076" s="1033"/>
      <c r="Z1076" s="1033"/>
    </row>
    <row r="1077" spans="1:26" ht="15.75" customHeight="1">
      <c r="A1077" s="141"/>
      <c r="B1077" s="250" t="s">
        <v>1384</v>
      </c>
      <c r="C1077" s="194" t="s">
        <v>221</v>
      </c>
      <c r="D1077" s="21">
        <v>3000000</v>
      </c>
      <c r="E1077" s="21"/>
      <c r="F1077" s="21">
        <f t="shared" si="80"/>
        <v>3000000</v>
      </c>
      <c r="G1077" s="1051"/>
      <c r="H1077" s="1033"/>
      <c r="I1077" s="1033"/>
      <c r="J1077" s="1033"/>
      <c r="K1077" s="1033"/>
      <c r="L1077" s="1033"/>
      <c r="M1077" s="1033"/>
      <c r="N1077" s="1033"/>
      <c r="O1077" s="1033"/>
      <c r="P1077" s="1033"/>
      <c r="Q1077" s="1033"/>
      <c r="R1077" s="1033"/>
      <c r="S1077" s="1033"/>
      <c r="T1077" s="1033"/>
      <c r="U1077" s="1033"/>
      <c r="V1077" s="1033"/>
      <c r="W1077" s="1033"/>
      <c r="X1077" s="1033"/>
      <c r="Y1077" s="1033"/>
      <c r="Z1077" s="1033"/>
    </row>
    <row r="1078" spans="1:26" ht="15.75" customHeight="1">
      <c r="A1078" s="141"/>
      <c r="B1078" s="347" t="s">
        <v>1385</v>
      </c>
      <c r="C1078" s="194" t="s">
        <v>221</v>
      </c>
      <c r="D1078" s="260"/>
      <c r="E1078" s="260"/>
      <c r="F1078" s="260"/>
      <c r="G1078" s="1062">
        <v>3000000</v>
      </c>
      <c r="H1078" s="1033"/>
      <c r="I1078" s="1033"/>
      <c r="J1078" s="1033"/>
      <c r="K1078" s="1033"/>
      <c r="L1078" s="1033"/>
      <c r="M1078" s="1033"/>
      <c r="N1078" s="1033"/>
      <c r="O1078" s="1033"/>
      <c r="P1078" s="1033"/>
      <c r="Q1078" s="1033"/>
      <c r="R1078" s="1033"/>
      <c r="S1078" s="1033"/>
      <c r="T1078" s="1033"/>
      <c r="U1078" s="1033"/>
      <c r="V1078" s="1033"/>
      <c r="W1078" s="1033"/>
      <c r="X1078" s="1033"/>
      <c r="Y1078" s="1033"/>
      <c r="Z1078" s="1033"/>
    </row>
    <row r="1079" spans="1:26" ht="15.75" customHeight="1">
      <c r="A1079" s="141"/>
      <c r="B1079" s="348" t="s">
        <v>1386</v>
      </c>
      <c r="C1079" s="194" t="s">
        <v>221</v>
      </c>
      <c r="D1079" s="260"/>
      <c r="E1079" s="260"/>
      <c r="F1079" s="260"/>
      <c r="G1079" s="1062">
        <v>2500000</v>
      </c>
      <c r="H1079" s="1033"/>
      <c r="I1079" s="1033"/>
      <c r="J1079" s="1033"/>
      <c r="K1079" s="1033"/>
      <c r="L1079" s="1033"/>
      <c r="M1079" s="1033"/>
      <c r="N1079" s="1033"/>
      <c r="O1079" s="1033"/>
      <c r="P1079" s="1033"/>
      <c r="Q1079" s="1033"/>
      <c r="R1079" s="1033"/>
      <c r="S1079" s="1033"/>
      <c r="T1079" s="1033"/>
      <c r="U1079" s="1033"/>
      <c r="V1079" s="1033"/>
      <c r="W1079" s="1033"/>
      <c r="X1079" s="1033"/>
      <c r="Y1079" s="1033"/>
      <c r="Z1079" s="1033"/>
    </row>
    <row r="1080" spans="1:26" ht="15.75" customHeight="1">
      <c r="A1080" s="141"/>
      <c r="B1080" s="348" t="s">
        <v>1387</v>
      </c>
      <c r="C1080" s="194" t="s">
        <v>221</v>
      </c>
      <c r="D1080" s="260"/>
      <c r="E1080" s="260"/>
      <c r="F1080" s="260"/>
      <c r="G1080" s="1062">
        <v>2500000</v>
      </c>
      <c r="H1080" s="1033"/>
      <c r="I1080" s="1033"/>
      <c r="J1080" s="1033"/>
      <c r="K1080" s="1033"/>
      <c r="L1080" s="1033"/>
      <c r="M1080" s="1033"/>
      <c r="N1080" s="1033"/>
      <c r="O1080" s="1033"/>
      <c r="P1080" s="1033"/>
      <c r="Q1080" s="1033"/>
      <c r="R1080" s="1033"/>
      <c r="S1080" s="1033"/>
      <c r="T1080" s="1033"/>
      <c r="U1080" s="1033"/>
      <c r="V1080" s="1033"/>
      <c r="W1080" s="1033"/>
      <c r="X1080" s="1033"/>
      <c r="Y1080" s="1033"/>
      <c r="Z1080" s="1033"/>
    </row>
    <row r="1081" spans="1:26" ht="15.75" customHeight="1">
      <c r="A1081" s="141"/>
      <c r="B1081" s="348" t="s">
        <v>1388</v>
      </c>
      <c r="C1081" s="194" t="s">
        <v>221</v>
      </c>
      <c r="D1081" s="260"/>
      <c r="E1081" s="260"/>
      <c r="F1081" s="260"/>
      <c r="G1081" s="1062">
        <v>3500000</v>
      </c>
      <c r="H1081" s="1033"/>
      <c r="I1081" s="1033"/>
      <c r="J1081" s="1033"/>
      <c r="K1081" s="1033"/>
      <c r="L1081" s="1033"/>
      <c r="M1081" s="1033"/>
      <c r="N1081" s="1033"/>
      <c r="O1081" s="1033"/>
      <c r="P1081" s="1033"/>
      <c r="Q1081" s="1033"/>
      <c r="R1081" s="1033"/>
      <c r="S1081" s="1033"/>
      <c r="T1081" s="1033"/>
      <c r="U1081" s="1033"/>
      <c r="V1081" s="1033"/>
      <c r="W1081" s="1033"/>
      <c r="X1081" s="1033"/>
      <c r="Y1081" s="1033"/>
      <c r="Z1081" s="1033"/>
    </row>
    <row r="1082" spans="1:26" ht="15.75" customHeight="1">
      <c r="A1082" s="141"/>
      <c r="B1082" s="348" t="s">
        <v>1389</v>
      </c>
      <c r="C1082" s="194" t="s">
        <v>221</v>
      </c>
      <c r="D1082" s="260"/>
      <c r="E1082" s="260"/>
      <c r="F1082" s="260"/>
      <c r="G1082" s="1062">
        <v>3500000</v>
      </c>
      <c r="H1082" s="1033"/>
      <c r="I1082" s="1033"/>
      <c r="J1082" s="1033"/>
      <c r="K1082" s="1033"/>
      <c r="L1082" s="1033"/>
      <c r="M1082" s="1033"/>
      <c r="N1082" s="1033"/>
      <c r="O1082" s="1033"/>
      <c r="P1082" s="1033"/>
      <c r="Q1082" s="1033"/>
      <c r="R1082" s="1033"/>
      <c r="S1082" s="1033"/>
      <c r="T1082" s="1033"/>
      <c r="U1082" s="1033"/>
      <c r="V1082" s="1033"/>
      <c r="W1082" s="1033"/>
      <c r="X1082" s="1033"/>
      <c r="Y1082" s="1033"/>
      <c r="Z1082" s="1033"/>
    </row>
    <row r="1083" spans="1:26" ht="15.75" customHeight="1">
      <c r="A1083" s="141"/>
      <c r="B1083" s="344" t="s">
        <v>1390</v>
      </c>
      <c r="C1083" s="338"/>
      <c r="D1083" s="24">
        <f t="shared" ref="D1083:F1083" si="81">SUM(D1073:D1077)</f>
        <v>15000000</v>
      </c>
      <c r="E1083" s="24">
        <f t="shared" si="81"/>
        <v>-901939</v>
      </c>
      <c r="F1083" s="24">
        <f t="shared" si="81"/>
        <v>14098061</v>
      </c>
      <c r="G1083" s="1099">
        <f>SUM(G1073:G1082)</f>
        <v>23098061</v>
      </c>
      <c r="H1083" s="1033"/>
      <c r="I1083" s="1033"/>
      <c r="J1083" s="1033"/>
      <c r="K1083" s="1033"/>
      <c r="L1083" s="1033"/>
      <c r="M1083" s="1033"/>
      <c r="N1083" s="1033"/>
      <c r="O1083" s="1033"/>
      <c r="P1083" s="1033"/>
      <c r="Q1083" s="1033"/>
      <c r="R1083" s="1033"/>
      <c r="S1083" s="1033"/>
      <c r="T1083" s="1033"/>
      <c r="U1083" s="1033"/>
      <c r="V1083" s="1033"/>
      <c r="W1083" s="1033"/>
      <c r="X1083" s="1033"/>
      <c r="Y1083" s="1033"/>
      <c r="Z1083" s="1033"/>
    </row>
    <row r="1084" spans="1:26" ht="15.75" customHeight="1">
      <c r="A1084" s="141"/>
      <c r="B1084" s="250" t="s">
        <v>1391</v>
      </c>
      <c r="C1084" s="194" t="s">
        <v>773</v>
      </c>
      <c r="D1084" s="21">
        <v>2200000</v>
      </c>
      <c r="E1084" s="21">
        <v>-2200000</v>
      </c>
      <c r="F1084" s="21">
        <f t="shared" ref="F1084:F1090" si="82">SUM(D1084:E1084)</f>
        <v>0</v>
      </c>
      <c r="G1084" s="1051"/>
      <c r="H1084" s="1033"/>
      <c r="I1084" s="1033"/>
      <c r="J1084" s="1033"/>
      <c r="K1084" s="1033"/>
      <c r="L1084" s="1033"/>
      <c r="M1084" s="1033"/>
      <c r="N1084" s="1033"/>
      <c r="O1084" s="1033"/>
      <c r="P1084" s="1033"/>
      <c r="Q1084" s="1033"/>
      <c r="R1084" s="1033"/>
      <c r="S1084" s="1033"/>
      <c r="T1084" s="1033"/>
      <c r="U1084" s="1033"/>
      <c r="V1084" s="1033"/>
      <c r="W1084" s="1033"/>
      <c r="X1084" s="1033"/>
      <c r="Y1084" s="1033"/>
      <c r="Z1084" s="1033"/>
    </row>
    <row r="1085" spans="1:26" ht="15.75" customHeight="1">
      <c r="A1085" s="141"/>
      <c r="B1085" s="250" t="s">
        <v>1392</v>
      </c>
      <c r="C1085" s="194" t="s">
        <v>773</v>
      </c>
      <c r="D1085" s="21">
        <v>3000000</v>
      </c>
      <c r="E1085" s="21"/>
      <c r="F1085" s="21">
        <f t="shared" si="82"/>
        <v>3000000</v>
      </c>
      <c r="G1085" s="1051"/>
      <c r="H1085" s="1033"/>
      <c r="I1085" s="1033"/>
      <c r="J1085" s="1033"/>
      <c r="K1085" s="1033"/>
      <c r="L1085" s="1033"/>
      <c r="M1085" s="1033"/>
      <c r="N1085" s="1033"/>
      <c r="O1085" s="1033"/>
      <c r="P1085" s="1033"/>
      <c r="Q1085" s="1033"/>
      <c r="R1085" s="1033"/>
      <c r="S1085" s="1033"/>
      <c r="T1085" s="1033"/>
      <c r="U1085" s="1033"/>
      <c r="V1085" s="1033"/>
      <c r="W1085" s="1033"/>
      <c r="X1085" s="1033"/>
      <c r="Y1085" s="1033"/>
      <c r="Z1085" s="1033"/>
    </row>
    <row r="1086" spans="1:26" ht="15.75" customHeight="1">
      <c r="A1086" s="141"/>
      <c r="B1086" s="250" t="s">
        <v>1393</v>
      </c>
      <c r="C1086" s="194" t="s">
        <v>773</v>
      </c>
      <c r="D1086" s="21">
        <v>2200000</v>
      </c>
      <c r="E1086" s="21">
        <v>-117336</v>
      </c>
      <c r="F1086" s="21">
        <f t="shared" si="82"/>
        <v>2082664</v>
      </c>
      <c r="G1086" s="1051"/>
      <c r="H1086" s="1033"/>
      <c r="I1086" s="1033"/>
      <c r="J1086" s="1033"/>
      <c r="K1086" s="1033"/>
      <c r="L1086" s="1033"/>
      <c r="M1086" s="1033"/>
      <c r="N1086" s="1033"/>
      <c r="O1086" s="1033"/>
      <c r="P1086" s="1033"/>
      <c r="Q1086" s="1033"/>
      <c r="R1086" s="1033"/>
      <c r="S1086" s="1033"/>
      <c r="T1086" s="1033"/>
      <c r="U1086" s="1033"/>
      <c r="V1086" s="1033"/>
      <c r="W1086" s="1033"/>
      <c r="X1086" s="1033"/>
      <c r="Y1086" s="1033"/>
      <c r="Z1086" s="1033"/>
    </row>
    <row r="1087" spans="1:26" ht="15.75" customHeight="1">
      <c r="A1087" s="141"/>
      <c r="B1087" s="250" t="s">
        <v>1394</v>
      </c>
      <c r="C1087" s="194" t="s">
        <v>773</v>
      </c>
      <c r="D1087" s="21">
        <v>4000000</v>
      </c>
      <c r="E1087" s="21">
        <v>-268721</v>
      </c>
      <c r="F1087" s="21">
        <f t="shared" si="82"/>
        <v>3731279</v>
      </c>
      <c r="G1087" s="1051"/>
      <c r="H1087" s="1033"/>
      <c r="I1087" s="1033"/>
      <c r="J1087" s="1033"/>
      <c r="K1087" s="1033"/>
      <c r="L1087" s="1033"/>
      <c r="M1087" s="1033"/>
      <c r="N1087" s="1033"/>
      <c r="O1087" s="1033"/>
      <c r="P1087" s="1033"/>
      <c r="Q1087" s="1033"/>
      <c r="R1087" s="1033"/>
      <c r="S1087" s="1033"/>
      <c r="T1087" s="1033"/>
      <c r="U1087" s="1033"/>
      <c r="V1087" s="1033"/>
      <c r="W1087" s="1033"/>
      <c r="X1087" s="1033"/>
      <c r="Y1087" s="1033"/>
      <c r="Z1087" s="1033"/>
    </row>
    <row r="1088" spans="1:26" ht="15.75" customHeight="1">
      <c r="A1088" s="141"/>
      <c r="B1088" s="250" t="s">
        <v>1395</v>
      </c>
      <c r="C1088" s="194" t="s">
        <v>773</v>
      </c>
      <c r="D1088" s="21">
        <v>2100000</v>
      </c>
      <c r="E1088" s="21"/>
      <c r="F1088" s="21">
        <f t="shared" si="82"/>
        <v>2100000</v>
      </c>
      <c r="G1088" s="1051"/>
      <c r="H1088" s="1033"/>
      <c r="I1088" s="1033"/>
      <c r="J1088" s="1033"/>
      <c r="K1088" s="1033"/>
      <c r="L1088" s="1033"/>
      <c r="M1088" s="1033"/>
      <c r="N1088" s="1033"/>
      <c r="O1088" s="1033"/>
      <c r="P1088" s="1033"/>
      <c r="Q1088" s="1033"/>
      <c r="R1088" s="1033"/>
      <c r="S1088" s="1033"/>
      <c r="T1088" s="1033"/>
      <c r="U1088" s="1033"/>
      <c r="V1088" s="1033"/>
      <c r="W1088" s="1033"/>
      <c r="X1088" s="1033"/>
      <c r="Y1088" s="1033"/>
      <c r="Z1088" s="1033"/>
    </row>
    <row r="1089" spans="1:26" ht="15.75" customHeight="1">
      <c r="A1089" s="141"/>
      <c r="B1089" s="250" t="s">
        <v>1396</v>
      </c>
      <c r="C1089" s="194" t="s">
        <v>773</v>
      </c>
      <c r="D1089" s="21">
        <v>2500000</v>
      </c>
      <c r="E1089" s="21"/>
      <c r="F1089" s="21">
        <f t="shared" si="82"/>
        <v>2500000</v>
      </c>
      <c r="G1089" s="1051"/>
      <c r="H1089" s="1033"/>
      <c r="I1089" s="1033"/>
      <c r="J1089" s="1033"/>
      <c r="K1089" s="1033"/>
      <c r="L1089" s="1033"/>
      <c r="M1089" s="1033"/>
      <c r="N1089" s="1033"/>
      <c r="O1089" s="1033"/>
      <c r="P1089" s="1033"/>
      <c r="Q1089" s="1033"/>
      <c r="R1089" s="1033"/>
      <c r="S1089" s="1033"/>
      <c r="T1089" s="1033"/>
      <c r="U1089" s="1033"/>
      <c r="V1089" s="1033"/>
      <c r="W1089" s="1033"/>
      <c r="X1089" s="1033"/>
      <c r="Y1089" s="1033"/>
      <c r="Z1089" s="1033"/>
    </row>
    <row r="1090" spans="1:26" ht="15.75" customHeight="1">
      <c r="A1090" s="141"/>
      <c r="B1090" s="250" t="s">
        <v>1397</v>
      </c>
      <c r="C1090" s="194" t="s">
        <v>773</v>
      </c>
      <c r="D1090" s="21">
        <v>2000000</v>
      </c>
      <c r="E1090" s="21">
        <v>-121937</v>
      </c>
      <c r="F1090" s="21">
        <f t="shared" si="82"/>
        <v>1878063</v>
      </c>
      <c r="G1090" s="1051"/>
      <c r="H1090" s="1033"/>
      <c r="I1090" s="1033"/>
      <c r="J1090" s="1033"/>
      <c r="K1090" s="1033"/>
      <c r="L1090" s="1033"/>
      <c r="M1090" s="1033"/>
      <c r="N1090" s="1033"/>
      <c r="O1090" s="1033"/>
      <c r="P1090" s="1033"/>
      <c r="Q1090" s="1033"/>
      <c r="R1090" s="1033"/>
      <c r="S1090" s="1033"/>
      <c r="T1090" s="1033"/>
      <c r="U1090" s="1033"/>
      <c r="V1090" s="1033"/>
      <c r="W1090" s="1033"/>
      <c r="X1090" s="1033"/>
      <c r="Y1090" s="1033"/>
      <c r="Z1090" s="1033"/>
    </row>
    <row r="1091" spans="1:26" ht="15.75" customHeight="1">
      <c r="A1091" s="141"/>
      <c r="B1091" s="106" t="s">
        <v>1398</v>
      </c>
      <c r="C1091" s="194" t="s">
        <v>773</v>
      </c>
      <c r="D1091" s="260"/>
      <c r="E1091" s="260"/>
      <c r="F1091" s="260"/>
      <c r="G1091" s="1062">
        <v>3000000</v>
      </c>
      <c r="H1091" s="1033"/>
      <c r="I1091" s="1033"/>
      <c r="J1091" s="1033"/>
      <c r="K1091" s="1033"/>
      <c r="L1091" s="1033"/>
      <c r="M1091" s="1033"/>
      <c r="N1091" s="1033"/>
      <c r="O1091" s="1033"/>
      <c r="P1091" s="1033"/>
      <c r="Q1091" s="1033"/>
      <c r="R1091" s="1033"/>
      <c r="S1091" s="1033"/>
      <c r="T1091" s="1033"/>
      <c r="U1091" s="1033"/>
      <c r="V1091" s="1033"/>
      <c r="W1091" s="1033"/>
      <c r="X1091" s="1033"/>
      <c r="Y1091" s="1033"/>
      <c r="Z1091" s="1033"/>
    </row>
    <row r="1092" spans="1:26" ht="15.75" customHeight="1">
      <c r="A1092" s="141"/>
      <c r="B1092" s="346" t="s">
        <v>1399</v>
      </c>
      <c r="C1092" s="194" t="s">
        <v>773</v>
      </c>
      <c r="D1092" s="260"/>
      <c r="E1092" s="260"/>
      <c r="F1092" s="260"/>
      <c r="G1092" s="1062">
        <v>3000000</v>
      </c>
      <c r="H1092" s="1033"/>
      <c r="I1092" s="1033"/>
      <c r="J1092" s="1033"/>
      <c r="K1092" s="1033"/>
      <c r="L1092" s="1033"/>
      <c r="M1092" s="1033"/>
      <c r="N1092" s="1033"/>
      <c r="O1092" s="1033"/>
      <c r="P1092" s="1033"/>
      <c r="Q1092" s="1033"/>
      <c r="R1092" s="1033"/>
      <c r="S1092" s="1033"/>
      <c r="T1092" s="1033"/>
      <c r="U1092" s="1033"/>
      <c r="V1092" s="1033"/>
      <c r="W1092" s="1033"/>
      <c r="X1092" s="1033"/>
      <c r="Y1092" s="1033"/>
      <c r="Z1092" s="1033"/>
    </row>
    <row r="1093" spans="1:26" ht="15.75" customHeight="1">
      <c r="A1093" s="141"/>
      <c r="B1093" s="346" t="s">
        <v>1400</v>
      </c>
      <c r="C1093" s="194" t="s">
        <v>773</v>
      </c>
      <c r="D1093" s="260"/>
      <c r="E1093" s="260"/>
      <c r="F1093" s="260"/>
      <c r="G1093" s="1062">
        <v>3000000</v>
      </c>
      <c r="H1093" s="1033"/>
      <c r="I1093" s="1033"/>
      <c r="J1093" s="1033"/>
      <c r="K1093" s="1033"/>
      <c r="L1093" s="1033"/>
      <c r="M1093" s="1033"/>
      <c r="N1093" s="1033"/>
      <c r="O1093" s="1033"/>
      <c r="P1093" s="1033"/>
      <c r="Q1093" s="1033"/>
      <c r="R1093" s="1033"/>
      <c r="S1093" s="1033"/>
      <c r="T1093" s="1033"/>
      <c r="U1093" s="1033"/>
      <c r="V1093" s="1033"/>
      <c r="W1093" s="1033"/>
      <c r="X1093" s="1033"/>
      <c r="Y1093" s="1033"/>
      <c r="Z1093" s="1033"/>
    </row>
    <row r="1094" spans="1:26" ht="15.75" customHeight="1">
      <c r="A1094" s="141"/>
      <c r="B1094" s="346" t="s">
        <v>1401</v>
      </c>
      <c r="C1094" s="194" t="s">
        <v>773</v>
      </c>
      <c r="D1094" s="260"/>
      <c r="E1094" s="260"/>
      <c r="F1094" s="260"/>
      <c r="G1094" s="1062">
        <v>3000000</v>
      </c>
      <c r="H1094" s="1033"/>
      <c r="I1094" s="1033"/>
      <c r="J1094" s="1033"/>
      <c r="K1094" s="1033"/>
      <c r="L1094" s="1033"/>
      <c r="M1094" s="1033"/>
      <c r="N1094" s="1033"/>
      <c r="O1094" s="1033"/>
      <c r="P1094" s="1033"/>
      <c r="Q1094" s="1033"/>
      <c r="R1094" s="1033"/>
      <c r="S1094" s="1033"/>
      <c r="T1094" s="1033"/>
      <c r="U1094" s="1033"/>
      <c r="V1094" s="1033"/>
      <c r="W1094" s="1033"/>
      <c r="X1094" s="1033"/>
      <c r="Y1094" s="1033"/>
      <c r="Z1094" s="1033"/>
    </row>
    <row r="1095" spans="1:26" ht="15.75" customHeight="1">
      <c r="A1095" s="141"/>
      <c r="B1095" s="346" t="s">
        <v>1402</v>
      </c>
      <c r="C1095" s="194" t="s">
        <v>773</v>
      </c>
      <c r="D1095" s="260"/>
      <c r="E1095" s="260"/>
      <c r="F1095" s="260"/>
      <c r="G1095" s="1062">
        <v>3000000</v>
      </c>
      <c r="H1095" s="1033"/>
      <c r="I1095" s="1033"/>
      <c r="J1095" s="1033"/>
      <c r="K1095" s="1033"/>
      <c r="L1095" s="1033"/>
      <c r="M1095" s="1033"/>
      <c r="N1095" s="1033"/>
      <c r="O1095" s="1033"/>
      <c r="P1095" s="1033"/>
      <c r="Q1095" s="1033"/>
      <c r="R1095" s="1033"/>
      <c r="S1095" s="1033"/>
      <c r="T1095" s="1033"/>
      <c r="U1095" s="1033"/>
      <c r="V1095" s="1033"/>
      <c r="W1095" s="1033"/>
      <c r="X1095" s="1033"/>
      <c r="Y1095" s="1033"/>
      <c r="Z1095" s="1033"/>
    </row>
    <row r="1096" spans="1:26" ht="15.75" customHeight="1">
      <c r="A1096" s="141"/>
      <c r="B1096" s="346" t="s">
        <v>1403</v>
      </c>
      <c r="C1096" s="194" t="s">
        <v>773</v>
      </c>
      <c r="D1096" s="260"/>
      <c r="E1096" s="260"/>
      <c r="F1096" s="260"/>
      <c r="G1096" s="1062">
        <v>2500000</v>
      </c>
      <c r="H1096" s="1033"/>
      <c r="I1096" s="1033"/>
      <c r="J1096" s="1033"/>
      <c r="K1096" s="1033"/>
      <c r="L1096" s="1033"/>
      <c r="M1096" s="1033"/>
      <c r="N1096" s="1033"/>
      <c r="O1096" s="1033"/>
      <c r="P1096" s="1033"/>
      <c r="Q1096" s="1033"/>
      <c r="R1096" s="1033"/>
      <c r="S1096" s="1033"/>
      <c r="T1096" s="1033"/>
      <c r="U1096" s="1033"/>
      <c r="V1096" s="1033"/>
      <c r="W1096" s="1033"/>
      <c r="X1096" s="1033"/>
      <c r="Y1096" s="1033"/>
      <c r="Z1096" s="1033"/>
    </row>
    <row r="1097" spans="1:26" ht="15.75" customHeight="1">
      <c r="A1097" s="141"/>
      <c r="B1097" s="346" t="s">
        <v>1404</v>
      </c>
      <c r="C1097" s="194" t="s">
        <v>773</v>
      </c>
      <c r="D1097" s="260"/>
      <c r="E1097" s="260"/>
      <c r="F1097" s="260"/>
      <c r="G1097" s="1062">
        <v>3000000</v>
      </c>
      <c r="H1097" s="1033"/>
      <c r="I1097" s="1033"/>
      <c r="J1097" s="1033"/>
      <c r="K1097" s="1033"/>
      <c r="L1097" s="1033"/>
      <c r="M1097" s="1033"/>
      <c r="N1097" s="1033"/>
      <c r="O1097" s="1033"/>
      <c r="P1097" s="1033"/>
      <c r="Q1097" s="1033"/>
      <c r="R1097" s="1033"/>
      <c r="S1097" s="1033"/>
      <c r="T1097" s="1033"/>
      <c r="U1097" s="1033"/>
      <c r="V1097" s="1033"/>
      <c r="W1097" s="1033"/>
      <c r="X1097" s="1033"/>
      <c r="Y1097" s="1033"/>
      <c r="Z1097" s="1033"/>
    </row>
    <row r="1098" spans="1:26" ht="15.75" customHeight="1">
      <c r="A1098" s="141"/>
      <c r="B1098" s="344" t="s">
        <v>1405</v>
      </c>
      <c r="C1098" s="338"/>
      <c r="D1098" s="24">
        <f t="shared" ref="D1098:F1098" si="83">SUM(D1084:D1090)</f>
        <v>18000000</v>
      </c>
      <c r="E1098" s="24">
        <f t="shared" si="83"/>
        <v>-2707994</v>
      </c>
      <c r="F1098" s="24">
        <f t="shared" si="83"/>
        <v>15292006</v>
      </c>
      <c r="G1098" s="1099">
        <f>SUM(G1084:G1097)</f>
        <v>20500000</v>
      </c>
      <c r="H1098" s="1033"/>
      <c r="I1098" s="1033"/>
      <c r="J1098" s="1033"/>
      <c r="K1098" s="1033"/>
      <c r="L1098" s="1033"/>
      <c r="M1098" s="1033"/>
      <c r="N1098" s="1033"/>
      <c r="O1098" s="1033"/>
      <c r="P1098" s="1033"/>
      <c r="Q1098" s="1033"/>
      <c r="R1098" s="1033"/>
      <c r="S1098" s="1033"/>
      <c r="T1098" s="1033"/>
      <c r="U1098" s="1033"/>
      <c r="V1098" s="1033"/>
      <c r="W1098" s="1033"/>
      <c r="X1098" s="1033"/>
      <c r="Y1098" s="1033"/>
      <c r="Z1098" s="1033"/>
    </row>
    <row r="1099" spans="1:26" ht="18.75" customHeight="1">
      <c r="A1099" s="141"/>
      <c r="B1099" s="76" t="s">
        <v>1406</v>
      </c>
      <c r="C1099" s="194" t="s">
        <v>223</v>
      </c>
      <c r="D1099" s="21">
        <v>6000000</v>
      </c>
      <c r="E1099" s="21">
        <v>-972792</v>
      </c>
      <c r="F1099" s="21">
        <f t="shared" ref="F1099:F1100" si="84">SUM(D1099:E1099)</f>
        <v>5027208</v>
      </c>
      <c r="G1099" s="1051"/>
      <c r="H1099" s="1033"/>
      <c r="I1099" s="1033"/>
      <c r="J1099" s="1033"/>
      <c r="K1099" s="1033"/>
      <c r="L1099" s="1033"/>
      <c r="M1099" s="1033"/>
      <c r="N1099" s="1033"/>
      <c r="O1099" s="1033"/>
      <c r="P1099" s="1033"/>
      <c r="Q1099" s="1033"/>
      <c r="R1099" s="1033"/>
      <c r="S1099" s="1033"/>
      <c r="T1099" s="1033"/>
      <c r="U1099" s="1033"/>
      <c r="V1099" s="1033"/>
      <c r="W1099" s="1033"/>
      <c r="X1099" s="1033"/>
      <c r="Y1099" s="1033"/>
      <c r="Z1099" s="1033"/>
    </row>
    <row r="1100" spans="1:26" ht="15.75" customHeight="1">
      <c r="A1100" s="141"/>
      <c r="B1100" s="76" t="s">
        <v>1407</v>
      </c>
      <c r="C1100" s="194" t="s">
        <v>223</v>
      </c>
      <c r="D1100" s="21">
        <v>3500000</v>
      </c>
      <c r="E1100" s="21">
        <v>-406686</v>
      </c>
      <c r="F1100" s="21">
        <f t="shared" si="84"/>
        <v>3093314</v>
      </c>
      <c r="G1100" s="1051"/>
      <c r="H1100" s="1033"/>
      <c r="I1100" s="1033"/>
      <c r="J1100" s="1033"/>
      <c r="K1100" s="1033"/>
      <c r="L1100" s="1033"/>
      <c r="M1100" s="1033"/>
      <c r="N1100" s="1033"/>
      <c r="O1100" s="1033"/>
      <c r="P1100" s="1033"/>
      <c r="Q1100" s="1033"/>
      <c r="R1100" s="1033"/>
      <c r="S1100" s="1033"/>
      <c r="T1100" s="1033"/>
      <c r="U1100" s="1033"/>
      <c r="V1100" s="1033"/>
      <c r="W1100" s="1033"/>
      <c r="X1100" s="1033"/>
      <c r="Y1100" s="1033"/>
      <c r="Z1100" s="1033"/>
    </row>
    <row r="1101" spans="1:26" ht="15.75" customHeight="1">
      <c r="A1101" s="141"/>
      <c r="B1101" s="349" t="s">
        <v>1408</v>
      </c>
      <c r="C1101" s="194" t="s">
        <v>223</v>
      </c>
      <c r="D1101" s="260"/>
      <c r="E1101" s="260"/>
      <c r="F1101" s="260"/>
      <c r="G1101" s="1062">
        <v>2000000</v>
      </c>
      <c r="H1101" s="1033"/>
      <c r="I1101" s="1033"/>
      <c r="J1101" s="1033"/>
      <c r="K1101" s="1033"/>
      <c r="L1101" s="1033"/>
      <c r="M1101" s="1033"/>
      <c r="N1101" s="1033"/>
      <c r="O1101" s="1033"/>
      <c r="P1101" s="1033"/>
      <c r="Q1101" s="1033"/>
      <c r="R1101" s="1033"/>
      <c r="S1101" s="1033"/>
      <c r="T1101" s="1033"/>
      <c r="U1101" s="1033"/>
      <c r="V1101" s="1033"/>
      <c r="W1101" s="1033"/>
      <c r="X1101" s="1033"/>
      <c r="Y1101" s="1033"/>
      <c r="Z1101" s="1033"/>
    </row>
    <row r="1102" spans="1:26" ht="15.75" customHeight="1">
      <c r="A1102" s="141"/>
      <c r="B1102" s="350" t="s">
        <v>1409</v>
      </c>
      <c r="C1102" s="194" t="s">
        <v>223</v>
      </c>
      <c r="D1102" s="260"/>
      <c r="E1102" s="260"/>
      <c r="F1102" s="260"/>
      <c r="G1102" s="1062">
        <v>2000000</v>
      </c>
      <c r="H1102" s="1033"/>
      <c r="I1102" s="1033"/>
      <c r="J1102" s="1033"/>
      <c r="K1102" s="1033"/>
      <c r="L1102" s="1033"/>
      <c r="M1102" s="1033"/>
      <c r="N1102" s="1033"/>
      <c r="O1102" s="1033"/>
      <c r="P1102" s="1033"/>
      <c r="Q1102" s="1033"/>
      <c r="R1102" s="1033"/>
      <c r="S1102" s="1033"/>
      <c r="T1102" s="1033"/>
      <c r="U1102" s="1033"/>
      <c r="V1102" s="1033"/>
      <c r="W1102" s="1033"/>
      <c r="X1102" s="1033"/>
      <c r="Y1102" s="1033"/>
      <c r="Z1102" s="1033"/>
    </row>
    <row r="1103" spans="1:26" ht="15.75" customHeight="1">
      <c r="A1103" s="141"/>
      <c r="B1103" s="350" t="s">
        <v>1410</v>
      </c>
      <c r="C1103" s="194" t="s">
        <v>223</v>
      </c>
      <c r="D1103" s="260"/>
      <c r="E1103" s="260"/>
      <c r="F1103" s="260"/>
      <c r="G1103" s="1062">
        <v>2000000</v>
      </c>
      <c r="H1103" s="1033"/>
      <c r="I1103" s="1033"/>
      <c r="J1103" s="1033"/>
      <c r="K1103" s="1033"/>
      <c r="L1103" s="1033"/>
      <c r="M1103" s="1033"/>
      <c r="N1103" s="1033"/>
      <c r="O1103" s="1033"/>
      <c r="P1103" s="1033"/>
      <c r="Q1103" s="1033"/>
      <c r="R1103" s="1033"/>
      <c r="S1103" s="1033"/>
      <c r="T1103" s="1033"/>
      <c r="U1103" s="1033"/>
      <c r="V1103" s="1033"/>
      <c r="W1103" s="1033"/>
      <c r="X1103" s="1033"/>
      <c r="Y1103" s="1033"/>
      <c r="Z1103" s="1033"/>
    </row>
    <row r="1104" spans="1:26" ht="15.75" customHeight="1">
      <c r="A1104" s="141"/>
      <c r="B1104" s="350" t="s">
        <v>1411</v>
      </c>
      <c r="C1104" s="194" t="s">
        <v>223</v>
      </c>
      <c r="D1104" s="260"/>
      <c r="E1104" s="260"/>
      <c r="F1104" s="260"/>
      <c r="G1104" s="1062">
        <v>3000000</v>
      </c>
      <c r="H1104" s="1033"/>
      <c r="I1104" s="1033"/>
      <c r="J1104" s="1033"/>
      <c r="K1104" s="1033"/>
      <c r="L1104" s="1033"/>
      <c r="M1104" s="1033"/>
      <c r="N1104" s="1033"/>
      <c r="O1104" s="1033"/>
      <c r="P1104" s="1033"/>
      <c r="Q1104" s="1033"/>
      <c r="R1104" s="1033"/>
      <c r="S1104" s="1033"/>
      <c r="T1104" s="1033"/>
      <c r="U1104" s="1033"/>
      <c r="V1104" s="1033"/>
      <c r="W1104" s="1033"/>
      <c r="X1104" s="1033"/>
      <c r="Y1104" s="1033"/>
      <c r="Z1104" s="1033"/>
    </row>
    <row r="1105" spans="1:26" ht="15.75" customHeight="1">
      <c r="A1105" s="141"/>
      <c r="B1105" s="350" t="s">
        <v>1412</v>
      </c>
      <c r="C1105" s="194" t="s">
        <v>223</v>
      </c>
      <c r="D1105" s="260"/>
      <c r="E1105" s="260"/>
      <c r="F1105" s="260"/>
      <c r="G1105" s="1062">
        <v>2500000</v>
      </c>
      <c r="H1105" s="1033"/>
      <c r="I1105" s="1033"/>
      <c r="J1105" s="1033"/>
      <c r="K1105" s="1033"/>
      <c r="L1105" s="1033"/>
      <c r="M1105" s="1033"/>
      <c r="N1105" s="1033"/>
      <c r="O1105" s="1033"/>
      <c r="P1105" s="1033"/>
      <c r="Q1105" s="1033"/>
      <c r="R1105" s="1033"/>
      <c r="S1105" s="1033"/>
      <c r="T1105" s="1033"/>
      <c r="U1105" s="1033"/>
      <c r="V1105" s="1033"/>
      <c r="W1105" s="1033"/>
      <c r="X1105" s="1033"/>
      <c r="Y1105" s="1033"/>
      <c r="Z1105" s="1033"/>
    </row>
    <row r="1106" spans="1:26" ht="15.75" customHeight="1">
      <c r="A1106" s="141"/>
      <c r="B1106" s="344" t="s">
        <v>1413</v>
      </c>
      <c r="C1106" s="338"/>
      <c r="D1106" s="24">
        <f>SUM(D1099:D1100)</f>
        <v>9500000</v>
      </c>
      <c r="E1106" s="24">
        <f>SUM(E1099:E1100)</f>
        <v>-1379478</v>
      </c>
      <c r="F1106" s="24">
        <f>SUM(F1099:F1100)</f>
        <v>8120522</v>
      </c>
      <c r="G1106" s="1099">
        <f>SUM(G1099:G1105)</f>
        <v>11500000</v>
      </c>
      <c r="H1106" s="1033"/>
      <c r="I1106" s="1033"/>
      <c r="J1106" s="1033"/>
      <c r="K1106" s="1033"/>
      <c r="L1106" s="1033"/>
      <c r="M1106" s="1033"/>
      <c r="N1106" s="1033"/>
      <c r="O1106" s="1033"/>
      <c r="P1106" s="1033"/>
      <c r="Q1106" s="1033"/>
      <c r="R1106" s="1033"/>
      <c r="S1106" s="1033"/>
      <c r="T1106" s="1033"/>
      <c r="U1106" s="1033"/>
      <c r="V1106" s="1033"/>
      <c r="W1106" s="1033"/>
      <c r="X1106" s="1033"/>
      <c r="Y1106" s="1033"/>
      <c r="Z1106" s="1033"/>
    </row>
    <row r="1107" spans="1:26" ht="15.75" customHeight="1">
      <c r="A1107" s="141"/>
      <c r="B1107" s="76" t="s">
        <v>1414</v>
      </c>
      <c r="C1107" s="194" t="s">
        <v>407</v>
      </c>
      <c r="D1107" s="21">
        <v>3000000</v>
      </c>
      <c r="E1107" s="21"/>
      <c r="F1107" s="21">
        <f t="shared" ref="F1107:F1112" si="85">SUM(D1107:E1107)</f>
        <v>3000000</v>
      </c>
      <c r="G1107" s="1051"/>
      <c r="H1107" s="1033"/>
      <c r="I1107" s="1033"/>
      <c r="J1107" s="1033"/>
      <c r="K1107" s="1033"/>
      <c r="L1107" s="1033"/>
      <c r="M1107" s="1033"/>
      <c r="N1107" s="1033"/>
      <c r="O1107" s="1033"/>
      <c r="P1107" s="1033"/>
      <c r="Q1107" s="1033"/>
      <c r="R1107" s="1033"/>
      <c r="S1107" s="1033"/>
      <c r="T1107" s="1033"/>
      <c r="U1107" s="1033"/>
      <c r="V1107" s="1033"/>
      <c r="W1107" s="1033"/>
      <c r="X1107" s="1033"/>
      <c r="Y1107" s="1033"/>
      <c r="Z1107" s="1033"/>
    </row>
    <row r="1108" spans="1:26" ht="15.75" customHeight="1">
      <c r="A1108" s="141"/>
      <c r="B1108" s="76" t="s">
        <v>1415</v>
      </c>
      <c r="C1108" s="194" t="s">
        <v>407</v>
      </c>
      <c r="D1108" s="21">
        <v>2000000</v>
      </c>
      <c r="E1108" s="21"/>
      <c r="F1108" s="21">
        <f t="shared" si="85"/>
        <v>2000000</v>
      </c>
      <c r="G1108" s="1051"/>
      <c r="H1108" s="1033"/>
      <c r="I1108" s="1033"/>
      <c r="J1108" s="1033"/>
      <c r="K1108" s="1033"/>
      <c r="L1108" s="1033"/>
      <c r="M1108" s="1033"/>
      <c r="N1108" s="1033"/>
      <c r="O1108" s="1033"/>
      <c r="P1108" s="1033"/>
      <c r="Q1108" s="1033"/>
      <c r="R1108" s="1033"/>
      <c r="S1108" s="1033"/>
      <c r="T1108" s="1033"/>
      <c r="U1108" s="1033"/>
      <c r="V1108" s="1033"/>
      <c r="W1108" s="1033"/>
      <c r="X1108" s="1033"/>
      <c r="Y1108" s="1033"/>
      <c r="Z1108" s="1033"/>
    </row>
    <row r="1109" spans="1:26" ht="15.75" customHeight="1">
      <c r="A1109" s="141"/>
      <c r="B1109" s="20" t="s">
        <v>1416</v>
      </c>
      <c r="C1109" s="194" t="s">
        <v>407</v>
      </c>
      <c r="D1109" s="21"/>
      <c r="E1109" s="21">
        <v>2500000</v>
      </c>
      <c r="F1109" s="21">
        <f t="shared" si="85"/>
        <v>2500000</v>
      </c>
      <c r="G1109" s="1051"/>
      <c r="H1109" s="1033"/>
      <c r="I1109" s="1033"/>
      <c r="J1109" s="1033"/>
      <c r="K1109" s="1033"/>
      <c r="L1109" s="1033"/>
      <c r="M1109" s="1033"/>
      <c r="N1109" s="1033"/>
      <c r="O1109" s="1033"/>
      <c r="P1109" s="1033"/>
      <c r="Q1109" s="1033"/>
      <c r="R1109" s="1033"/>
      <c r="S1109" s="1033"/>
      <c r="T1109" s="1033"/>
      <c r="U1109" s="1033"/>
      <c r="V1109" s="1033"/>
      <c r="W1109" s="1033"/>
      <c r="X1109" s="1033"/>
      <c r="Y1109" s="1033"/>
      <c r="Z1109" s="1033"/>
    </row>
    <row r="1110" spans="1:26" ht="15.75" customHeight="1">
      <c r="A1110" s="141"/>
      <c r="B1110" s="76" t="s">
        <v>1417</v>
      </c>
      <c r="C1110" s="194" t="s">
        <v>407</v>
      </c>
      <c r="D1110" s="21">
        <v>2000000</v>
      </c>
      <c r="E1110" s="21">
        <v>-89874</v>
      </c>
      <c r="F1110" s="21">
        <f t="shared" si="85"/>
        <v>1910126</v>
      </c>
      <c r="G1110" s="1051">
        <v>1910126</v>
      </c>
      <c r="H1110" s="1033"/>
      <c r="I1110" s="1033"/>
      <c r="J1110" s="1033"/>
      <c r="K1110" s="1033"/>
      <c r="L1110" s="1033"/>
      <c r="M1110" s="1033"/>
      <c r="N1110" s="1033"/>
      <c r="O1110" s="1033"/>
      <c r="P1110" s="1033"/>
      <c r="Q1110" s="1033"/>
      <c r="R1110" s="1033"/>
      <c r="S1110" s="1033"/>
      <c r="T1110" s="1033"/>
      <c r="U1110" s="1033"/>
      <c r="V1110" s="1033"/>
      <c r="W1110" s="1033"/>
      <c r="X1110" s="1033"/>
      <c r="Y1110" s="1033"/>
      <c r="Z1110" s="1033"/>
    </row>
    <row r="1111" spans="1:26" ht="15.75" customHeight="1">
      <c r="A1111" s="141"/>
      <c r="B1111" s="76" t="s">
        <v>1418</v>
      </c>
      <c r="C1111" s="194" t="s">
        <v>407</v>
      </c>
      <c r="D1111" s="21">
        <v>3000000</v>
      </c>
      <c r="E1111" s="21">
        <v>-338264</v>
      </c>
      <c r="F1111" s="21">
        <f t="shared" si="85"/>
        <v>2661736</v>
      </c>
      <c r="G1111" s="1051">
        <v>2661736</v>
      </c>
      <c r="H1111" s="1033"/>
      <c r="I1111" s="1033"/>
      <c r="J1111" s="1033"/>
      <c r="K1111" s="1033"/>
      <c r="L1111" s="1033"/>
      <c r="M1111" s="1033"/>
      <c r="N1111" s="1033"/>
      <c r="O1111" s="1033"/>
      <c r="P1111" s="1033"/>
      <c r="Q1111" s="1033"/>
      <c r="R1111" s="1033"/>
      <c r="S1111" s="1033"/>
      <c r="T1111" s="1033"/>
      <c r="U1111" s="1033"/>
      <c r="V1111" s="1033"/>
      <c r="W1111" s="1033"/>
      <c r="X1111" s="1033"/>
      <c r="Y1111" s="1033"/>
      <c r="Z1111" s="1033"/>
    </row>
    <row r="1112" spans="1:26" ht="15.75" customHeight="1">
      <c r="A1112" s="141"/>
      <c r="B1112" s="76" t="s">
        <v>1419</v>
      </c>
      <c r="C1112" s="194" t="s">
        <v>407</v>
      </c>
      <c r="D1112" s="21">
        <v>3000000</v>
      </c>
      <c r="E1112" s="21">
        <v>-236460</v>
      </c>
      <c r="F1112" s="21">
        <f t="shared" si="85"/>
        <v>2763540</v>
      </c>
      <c r="G1112" s="1051">
        <v>2763540</v>
      </c>
      <c r="H1112" s="1033"/>
      <c r="I1112" s="1033"/>
      <c r="J1112" s="1033"/>
      <c r="K1112" s="1033"/>
      <c r="L1112" s="1033"/>
      <c r="M1112" s="1033"/>
      <c r="N1112" s="1033"/>
      <c r="O1112" s="1033"/>
      <c r="P1112" s="1033"/>
      <c r="Q1112" s="1033"/>
      <c r="R1112" s="1033"/>
      <c r="S1112" s="1033"/>
      <c r="T1112" s="1033"/>
      <c r="U1112" s="1033"/>
      <c r="V1112" s="1033"/>
      <c r="W1112" s="1033"/>
      <c r="X1112" s="1033"/>
      <c r="Y1112" s="1033"/>
      <c r="Z1112" s="1033"/>
    </row>
    <row r="1113" spans="1:26" ht="15.75" customHeight="1">
      <c r="A1113" s="141"/>
      <c r="B1113" s="231" t="s">
        <v>1420</v>
      </c>
      <c r="C1113" s="194" t="s">
        <v>407</v>
      </c>
      <c r="D1113" s="260"/>
      <c r="E1113" s="260"/>
      <c r="F1113" s="260"/>
      <c r="G1113" s="1062">
        <v>2000000</v>
      </c>
      <c r="H1113" s="1033"/>
      <c r="I1113" s="1033"/>
      <c r="J1113" s="1033"/>
      <c r="K1113" s="1033"/>
      <c r="L1113" s="1033"/>
      <c r="M1113" s="1033"/>
      <c r="N1113" s="1033"/>
      <c r="O1113" s="1033"/>
      <c r="P1113" s="1033"/>
      <c r="Q1113" s="1033"/>
      <c r="R1113" s="1033"/>
      <c r="S1113" s="1033"/>
      <c r="T1113" s="1033"/>
      <c r="U1113" s="1033"/>
      <c r="V1113" s="1033"/>
      <c r="W1113" s="1033"/>
      <c r="X1113" s="1033"/>
      <c r="Y1113" s="1033"/>
      <c r="Z1113" s="1033"/>
    </row>
    <row r="1114" spans="1:26" ht="15.75" customHeight="1">
      <c r="A1114" s="141"/>
      <c r="B1114" s="231" t="s">
        <v>1421</v>
      </c>
      <c r="C1114" s="194" t="s">
        <v>407</v>
      </c>
      <c r="D1114" s="260"/>
      <c r="E1114" s="260"/>
      <c r="F1114" s="260"/>
      <c r="G1114" s="1062">
        <v>2500000</v>
      </c>
      <c r="H1114" s="1033"/>
      <c r="I1114" s="1033"/>
      <c r="J1114" s="1033"/>
      <c r="K1114" s="1033"/>
      <c r="L1114" s="1033"/>
      <c r="M1114" s="1033"/>
      <c r="N1114" s="1033"/>
      <c r="O1114" s="1033"/>
      <c r="P1114" s="1033"/>
      <c r="Q1114" s="1033"/>
      <c r="R1114" s="1033"/>
      <c r="S1114" s="1033"/>
      <c r="T1114" s="1033"/>
      <c r="U1114" s="1033"/>
      <c r="V1114" s="1033"/>
      <c r="W1114" s="1033"/>
      <c r="X1114" s="1033"/>
      <c r="Y1114" s="1033"/>
      <c r="Z1114" s="1033"/>
    </row>
    <row r="1115" spans="1:26" ht="15.75" customHeight="1">
      <c r="A1115" s="141"/>
      <c r="B1115" s="231" t="s">
        <v>1422</v>
      </c>
      <c r="C1115" s="194" t="s">
        <v>407</v>
      </c>
      <c r="D1115" s="260"/>
      <c r="E1115" s="260"/>
      <c r="F1115" s="260"/>
      <c r="G1115" s="1062">
        <v>2500000</v>
      </c>
      <c r="H1115" s="1033"/>
      <c r="I1115" s="1033"/>
      <c r="J1115" s="1033"/>
      <c r="K1115" s="1033"/>
      <c r="L1115" s="1033"/>
      <c r="M1115" s="1033"/>
      <c r="N1115" s="1033"/>
      <c r="O1115" s="1033"/>
      <c r="P1115" s="1033"/>
      <c r="Q1115" s="1033"/>
      <c r="R1115" s="1033"/>
      <c r="S1115" s="1033"/>
      <c r="T1115" s="1033"/>
      <c r="U1115" s="1033"/>
      <c r="V1115" s="1033"/>
      <c r="W1115" s="1033"/>
      <c r="X1115" s="1033"/>
      <c r="Y1115" s="1033"/>
      <c r="Z1115" s="1033"/>
    </row>
    <row r="1116" spans="1:26" ht="15.75" customHeight="1">
      <c r="A1116" s="141"/>
      <c r="B1116" s="231" t="s">
        <v>1423</v>
      </c>
      <c r="C1116" s="194" t="s">
        <v>407</v>
      </c>
      <c r="D1116" s="260"/>
      <c r="E1116" s="260"/>
      <c r="F1116" s="260"/>
      <c r="G1116" s="1062">
        <v>2500000</v>
      </c>
      <c r="H1116" s="1033"/>
      <c r="I1116" s="1033"/>
      <c r="J1116" s="1033"/>
      <c r="K1116" s="1033"/>
      <c r="L1116" s="1033"/>
      <c r="M1116" s="1033"/>
      <c r="N1116" s="1033"/>
      <c r="O1116" s="1033"/>
      <c r="P1116" s="1033"/>
      <c r="Q1116" s="1033"/>
      <c r="R1116" s="1033"/>
      <c r="S1116" s="1033"/>
      <c r="T1116" s="1033"/>
      <c r="U1116" s="1033"/>
      <c r="V1116" s="1033"/>
      <c r="W1116" s="1033"/>
      <c r="X1116" s="1033"/>
      <c r="Y1116" s="1033"/>
      <c r="Z1116" s="1033"/>
    </row>
    <row r="1117" spans="1:26" ht="15.75" customHeight="1">
      <c r="A1117" s="141"/>
      <c r="B1117" s="231" t="s">
        <v>1424</v>
      </c>
      <c r="C1117" s="194" t="s">
        <v>407</v>
      </c>
      <c r="D1117" s="260"/>
      <c r="E1117" s="260"/>
      <c r="F1117" s="260"/>
      <c r="G1117" s="1062">
        <v>2500000</v>
      </c>
      <c r="H1117" s="1033"/>
      <c r="I1117" s="1033"/>
      <c r="J1117" s="1033"/>
      <c r="K1117" s="1033"/>
      <c r="L1117" s="1033"/>
      <c r="M1117" s="1033"/>
      <c r="N1117" s="1033"/>
      <c r="O1117" s="1033"/>
      <c r="P1117" s="1033"/>
      <c r="Q1117" s="1033"/>
      <c r="R1117" s="1033"/>
      <c r="S1117" s="1033"/>
      <c r="T1117" s="1033"/>
      <c r="U1117" s="1033"/>
      <c r="V1117" s="1033"/>
      <c r="W1117" s="1033"/>
      <c r="X1117" s="1033"/>
      <c r="Y1117" s="1033"/>
      <c r="Z1117" s="1033"/>
    </row>
    <row r="1118" spans="1:26" ht="15.75" customHeight="1">
      <c r="A1118" s="141"/>
      <c r="B1118" s="231" t="s">
        <v>1425</v>
      </c>
      <c r="C1118" s="194" t="s">
        <v>407</v>
      </c>
      <c r="D1118" s="260"/>
      <c r="E1118" s="260"/>
      <c r="F1118" s="260"/>
      <c r="G1118" s="1062">
        <v>3000000</v>
      </c>
      <c r="H1118" s="1033"/>
      <c r="I1118" s="1033"/>
      <c r="J1118" s="1033"/>
      <c r="K1118" s="1033"/>
      <c r="L1118" s="1033"/>
      <c r="M1118" s="1033"/>
      <c r="N1118" s="1033"/>
      <c r="O1118" s="1033"/>
      <c r="P1118" s="1033"/>
      <c r="Q1118" s="1033"/>
      <c r="R1118" s="1033"/>
      <c r="S1118" s="1033"/>
      <c r="T1118" s="1033"/>
      <c r="U1118" s="1033"/>
      <c r="V1118" s="1033"/>
      <c r="W1118" s="1033"/>
      <c r="X1118" s="1033"/>
      <c r="Y1118" s="1033"/>
      <c r="Z1118" s="1033"/>
    </row>
    <row r="1119" spans="1:26" ht="15.75" customHeight="1">
      <c r="A1119" s="141"/>
      <c r="B1119" s="231" t="s">
        <v>1426</v>
      </c>
      <c r="C1119" s="194" t="s">
        <v>407</v>
      </c>
      <c r="D1119" s="260"/>
      <c r="E1119" s="260"/>
      <c r="F1119" s="260"/>
      <c r="G1119" s="1062">
        <v>2000000</v>
      </c>
      <c r="H1119" s="1033"/>
      <c r="I1119" s="1033"/>
      <c r="J1119" s="1033"/>
      <c r="K1119" s="1033"/>
      <c r="L1119" s="1033"/>
      <c r="M1119" s="1033"/>
      <c r="N1119" s="1033"/>
      <c r="O1119" s="1033"/>
      <c r="P1119" s="1033"/>
      <c r="Q1119" s="1033"/>
      <c r="R1119" s="1033"/>
      <c r="S1119" s="1033"/>
      <c r="T1119" s="1033"/>
      <c r="U1119" s="1033"/>
      <c r="V1119" s="1033"/>
      <c r="W1119" s="1033"/>
      <c r="X1119" s="1033"/>
      <c r="Y1119" s="1033"/>
      <c r="Z1119" s="1033"/>
    </row>
    <row r="1120" spans="1:26" ht="15.75" customHeight="1">
      <c r="A1120" s="141"/>
      <c r="B1120" s="231" t="s">
        <v>1427</v>
      </c>
      <c r="C1120" s="194" t="s">
        <v>407</v>
      </c>
      <c r="D1120" s="260"/>
      <c r="E1120" s="260"/>
      <c r="F1120" s="260"/>
      <c r="G1120" s="1062">
        <v>3000000</v>
      </c>
      <c r="H1120" s="1033"/>
      <c r="I1120" s="1033"/>
      <c r="J1120" s="1033"/>
      <c r="K1120" s="1033"/>
      <c r="L1120" s="1033"/>
      <c r="M1120" s="1033"/>
      <c r="N1120" s="1033"/>
      <c r="O1120" s="1033"/>
      <c r="P1120" s="1033"/>
      <c r="Q1120" s="1033"/>
      <c r="R1120" s="1033"/>
      <c r="S1120" s="1033"/>
      <c r="T1120" s="1033"/>
      <c r="U1120" s="1033"/>
      <c r="V1120" s="1033"/>
      <c r="W1120" s="1033"/>
      <c r="X1120" s="1033"/>
      <c r="Y1120" s="1033"/>
      <c r="Z1120" s="1033"/>
    </row>
    <row r="1121" spans="1:26" ht="15.75" customHeight="1">
      <c r="A1121" s="141"/>
      <c r="B1121" s="231" t="s">
        <v>1428</v>
      </c>
      <c r="C1121" s="194" t="s">
        <v>407</v>
      </c>
      <c r="D1121" s="260"/>
      <c r="E1121" s="260"/>
      <c r="F1121" s="260"/>
      <c r="G1121" s="1062">
        <v>2000000</v>
      </c>
      <c r="H1121" s="1033"/>
      <c r="I1121" s="1033"/>
      <c r="J1121" s="1033"/>
      <c r="K1121" s="1033"/>
      <c r="L1121" s="1033"/>
      <c r="M1121" s="1033"/>
      <c r="N1121" s="1033"/>
      <c r="O1121" s="1033"/>
      <c r="P1121" s="1033"/>
      <c r="Q1121" s="1033"/>
      <c r="R1121" s="1033"/>
      <c r="S1121" s="1033"/>
      <c r="T1121" s="1033"/>
      <c r="U1121" s="1033"/>
      <c r="V1121" s="1033"/>
      <c r="W1121" s="1033"/>
      <c r="X1121" s="1033"/>
      <c r="Y1121" s="1033"/>
      <c r="Z1121" s="1033"/>
    </row>
    <row r="1122" spans="1:26" ht="15.75" customHeight="1">
      <c r="A1122" s="141"/>
      <c r="B1122" s="344" t="s">
        <v>1429</v>
      </c>
      <c r="C1122" s="338"/>
      <c r="D1122" s="24">
        <f>SUM(D1107:D1112)</f>
        <v>13000000</v>
      </c>
      <c r="E1122" s="24">
        <f>SUM(E1107:E1112)</f>
        <v>1835402</v>
      </c>
      <c r="F1122" s="24">
        <f>SUM(F1107:F1112)</f>
        <v>14835402</v>
      </c>
      <c r="G1122" s="1099">
        <f>SUM(G1107:G1121)</f>
        <v>29335402</v>
      </c>
      <c r="H1122" s="1033"/>
      <c r="I1122" s="1033"/>
      <c r="J1122" s="1033"/>
      <c r="K1122" s="1033"/>
      <c r="L1122" s="1033"/>
      <c r="M1122" s="1033"/>
      <c r="N1122" s="1033"/>
      <c r="O1122" s="1033"/>
      <c r="P1122" s="1033"/>
      <c r="Q1122" s="1033"/>
      <c r="R1122" s="1033"/>
      <c r="S1122" s="1033"/>
      <c r="T1122" s="1033"/>
      <c r="U1122" s="1033"/>
      <c r="V1122" s="1033"/>
      <c r="W1122" s="1033"/>
      <c r="X1122" s="1033"/>
      <c r="Y1122" s="1033"/>
      <c r="Z1122" s="1033"/>
    </row>
    <row r="1123" spans="1:26" ht="15.75" customHeight="1">
      <c r="A1123" s="141"/>
      <c r="B1123" s="250" t="s">
        <v>1430</v>
      </c>
      <c r="C1123" s="194" t="s">
        <v>222</v>
      </c>
      <c r="D1123" s="21">
        <v>3200000</v>
      </c>
      <c r="E1123" s="21">
        <v>-61040</v>
      </c>
      <c r="F1123" s="21">
        <f t="shared" ref="F1123:F1128" si="86">SUM(D1123:E1123)</f>
        <v>3138960</v>
      </c>
      <c r="G1123" s="1051"/>
      <c r="H1123" s="1033"/>
      <c r="I1123" s="1033"/>
      <c r="J1123" s="1033"/>
      <c r="K1123" s="1033"/>
      <c r="L1123" s="1033"/>
      <c r="M1123" s="1033"/>
      <c r="N1123" s="1033"/>
      <c r="O1123" s="1033"/>
      <c r="P1123" s="1033"/>
      <c r="Q1123" s="1033"/>
      <c r="R1123" s="1033"/>
      <c r="S1123" s="1033"/>
      <c r="T1123" s="1033"/>
      <c r="U1123" s="1033"/>
      <c r="V1123" s="1033"/>
      <c r="W1123" s="1033"/>
      <c r="X1123" s="1033"/>
      <c r="Y1123" s="1033"/>
      <c r="Z1123" s="1033"/>
    </row>
    <row r="1124" spans="1:26" ht="15.75" customHeight="1">
      <c r="A1124" s="141"/>
      <c r="B1124" s="250" t="s">
        <v>1431</v>
      </c>
      <c r="C1124" s="194" t="s">
        <v>222</v>
      </c>
      <c r="D1124" s="21">
        <v>3000000</v>
      </c>
      <c r="E1124" s="21"/>
      <c r="F1124" s="21">
        <f t="shared" si="86"/>
        <v>3000000</v>
      </c>
      <c r="G1124" s="1051"/>
      <c r="H1124" s="1033"/>
      <c r="I1124" s="1033"/>
      <c r="J1124" s="1033"/>
      <c r="K1124" s="1033"/>
      <c r="L1124" s="1033"/>
      <c r="M1124" s="1033"/>
      <c r="N1124" s="1033"/>
      <c r="O1124" s="1033"/>
      <c r="P1124" s="1033"/>
      <c r="Q1124" s="1033"/>
      <c r="R1124" s="1033"/>
      <c r="S1124" s="1033"/>
      <c r="T1124" s="1033"/>
      <c r="U1124" s="1033"/>
      <c r="V1124" s="1033"/>
      <c r="W1124" s="1033"/>
      <c r="X1124" s="1033"/>
      <c r="Y1124" s="1033"/>
      <c r="Z1124" s="1033"/>
    </row>
    <row r="1125" spans="1:26" ht="15.75" customHeight="1">
      <c r="A1125" s="141"/>
      <c r="B1125" s="250" t="s">
        <v>1432</v>
      </c>
      <c r="C1125" s="194" t="s">
        <v>222</v>
      </c>
      <c r="D1125" s="21">
        <v>3538303</v>
      </c>
      <c r="E1125" s="21">
        <v>-13063</v>
      </c>
      <c r="F1125" s="21">
        <f t="shared" si="86"/>
        <v>3525240</v>
      </c>
      <c r="G1125" s="1051"/>
      <c r="H1125" s="1033"/>
      <c r="I1125" s="1033"/>
      <c r="J1125" s="1033"/>
      <c r="K1125" s="1033"/>
      <c r="L1125" s="1033"/>
      <c r="M1125" s="1033"/>
      <c r="N1125" s="1033"/>
      <c r="O1125" s="1033"/>
      <c r="P1125" s="1033"/>
      <c r="Q1125" s="1033"/>
      <c r="R1125" s="1033"/>
      <c r="S1125" s="1033"/>
      <c r="T1125" s="1033"/>
      <c r="U1125" s="1033"/>
      <c r="V1125" s="1033"/>
      <c r="W1125" s="1033"/>
      <c r="X1125" s="1033"/>
      <c r="Y1125" s="1033"/>
      <c r="Z1125" s="1033"/>
    </row>
    <row r="1126" spans="1:26" ht="15.75" customHeight="1">
      <c r="A1126" s="141"/>
      <c r="B1126" s="250" t="s">
        <v>1433</v>
      </c>
      <c r="C1126" s="194" t="s">
        <v>222</v>
      </c>
      <c r="D1126" s="21">
        <v>2300000</v>
      </c>
      <c r="E1126" s="21">
        <v>-179404</v>
      </c>
      <c r="F1126" s="21">
        <f t="shared" si="86"/>
        <v>2120596</v>
      </c>
      <c r="G1126" s="1051"/>
      <c r="H1126" s="1033"/>
      <c r="I1126" s="1033"/>
      <c r="J1126" s="1033"/>
      <c r="K1126" s="1033"/>
      <c r="L1126" s="1033"/>
      <c r="M1126" s="1033"/>
      <c r="N1126" s="1033"/>
      <c r="O1126" s="1033"/>
      <c r="P1126" s="1033"/>
      <c r="Q1126" s="1033"/>
      <c r="R1126" s="1033"/>
      <c r="S1126" s="1033"/>
      <c r="T1126" s="1033"/>
      <c r="U1126" s="1033"/>
      <c r="V1126" s="1033"/>
      <c r="W1126" s="1033"/>
      <c r="X1126" s="1033"/>
      <c r="Y1126" s="1033"/>
      <c r="Z1126" s="1033"/>
    </row>
    <row r="1127" spans="1:26" ht="15.75" customHeight="1">
      <c r="A1127" s="141"/>
      <c r="B1127" s="250" t="s">
        <v>1434</v>
      </c>
      <c r="C1127" s="194" t="s">
        <v>222</v>
      </c>
      <c r="D1127" s="21">
        <v>2200000</v>
      </c>
      <c r="E1127" s="21"/>
      <c r="F1127" s="21">
        <f t="shared" si="86"/>
        <v>2200000</v>
      </c>
      <c r="G1127" s="1051"/>
      <c r="H1127" s="1033"/>
      <c r="I1127" s="1033"/>
      <c r="J1127" s="1033"/>
      <c r="K1127" s="1033"/>
      <c r="L1127" s="1033"/>
      <c r="M1127" s="1033"/>
      <c r="N1127" s="1033"/>
      <c r="O1127" s="1033"/>
      <c r="P1127" s="1033"/>
      <c r="Q1127" s="1033"/>
      <c r="R1127" s="1033"/>
      <c r="S1127" s="1033"/>
      <c r="T1127" s="1033"/>
      <c r="U1127" s="1033"/>
      <c r="V1127" s="1033"/>
      <c r="W1127" s="1033"/>
      <c r="X1127" s="1033"/>
      <c r="Y1127" s="1033"/>
      <c r="Z1127" s="1033"/>
    </row>
    <row r="1128" spans="1:26" ht="15.75" customHeight="1">
      <c r="A1128" s="141"/>
      <c r="B1128" s="250" t="s">
        <v>1435</v>
      </c>
      <c r="C1128" s="194" t="s">
        <v>222</v>
      </c>
      <c r="D1128" s="21">
        <v>1800000</v>
      </c>
      <c r="E1128" s="21">
        <v>-128904</v>
      </c>
      <c r="F1128" s="21">
        <f t="shared" si="86"/>
        <v>1671096</v>
      </c>
      <c r="G1128" s="1051"/>
      <c r="H1128" s="1033"/>
      <c r="I1128" s="1033"/>
      <c r="J1128" s="1033"/>
      <c r="K1128" s="1033"/>
      <c r="L1128" s="1033"/>
      <c r="M1128" s="1033"/>
      <c r="N1128" s="1033"/>
      <c r="O1128" s="1033"/>
      <c r="P1128" s="1033"/>
      <c r="Q1128" s="1033"/>
      <c r="R1128" s="1033"/>
      <c r="S1128" s="1033"/>
      <c r="T1128" s="1033"/>
      <c r="U1128" s="1033"/>
      <c r="V1128" s="1033"/>
      <c r="W1128" s="1033"/>
      <c r="X1128" s="1033"/>
      <c r="Y1128" s="1033"/>
      <c r="Z1128" s="1033"/>
    </row>
    <row r="1129" spans="1:26" ht="15.75" customHeight="1">
      <c r="A1129" s="141"/>
      <c r="B1129" s="347" t="s">
        <v>1436</v>
      </c>
      <c r="C1129" s="194" t="s">
        <v>222</v>
      </c>
      <c r="D1129" s="260"/>
      <c r="E1129" s="260"/>
      <c r="F1129" s="260"/>
      <c r="G1129" s="1062">
        <v>3300000</v>
      </c>
      <c r="H1129" s="1033"/>
      <c r="I1129" s="1033"/>
      <c r="J1129" s="1033"/>
      <c r="K1129" s="1033"/>
      <c r="L1129" s="1033"/>
      <c r="M1129" s="1033"/>
      <c r="N1129" s="1033"/>
      <c r="O1129" s="1033"/>
      <c r="P1129" s="1033"/>
      <c r="Q1129" s="1033"/>
      <c r="R1129" s="1033"/>
      <c r="S1129" s="1033"/>
      <c r="T1129" s="1033"/>
      <c r="U1129" s="1033"/>
      <c r="V1129" s="1033"/>
      <c r="W1129" s="1033"/>
      <c r="X1129" s="1033"/>
      <c r="Y1129" s="1033"/>
      <c r="Z1129" s="1033"/>
    </row>
    <row r="1130" spans="1:26" ht="15.75" customHeight="1">
      <c r="A1130" s="141"/>
      <c r="B1130" s="348" t="s">
        <v>1437</v>
      </c>
      <c r="C1130" s="194" t="s">
        <v>222</v>
      </c>
      <c r="D1130" s="260"/>
      <c r="E1130" s="260"/>
      <c r="F1130" s="260"/>
      <c r="G1130" s="1062">
        <v>3300000</v>
      </c>
      <c r="H1130" s="1033"/>
      <c r="I1130" s="1033"/>
      <c r="J1130" s="1033"/>
      <c r="K1130" s="1033"/>
      <c r="L1130" s="1033"/>
      <c r="M1130" s="1033"/>
      <c r="N1130" s="1033"/>
      <c r="O1130" s="1033"/>
      <c r="P1130" s="1033"/>
      <c r="Q1130" s="1033"/>
      <c r="R1130" s="1033"/>
      <c r="S1130" s="1033"/>
      <c r="T1130" s="1033"/>
      <c r="U1130" s="1033"/>
      <c r="V1130" s="1033"/>
      <c r="W1130" s="1033"/>
      <c r="X1130" s="1033"/>
      <c r="Y1130" s="1033"/>
      <c r="Z1130" s="1033"/>
    </row>
    <row r="1131" spans="1:26" ht="15.75" customHeight="1">
      <c r="A1131" s="141"/>
      <c r="B1131" s="348" t="s">
        <v>1438</v>
      </c>
      <c r="C1131" s="194" t="s">
        <v>222</v>
      </c>
      <c r="D1131" s="260"/>
      <c r="E1131" s="260"/>
      <c r="F1131" s="260"/>
      <c r="G1131" s="1062">
        <v>2300000</v>
      </c>
      <c r="H1131" s="1033"/>
      <c r="I1131" s="1033"/>
      <c r="J1131" s="1033"/>
      <c r="K1131" s="1033"/>
      <c r="L1131" s="1033"/>
      <c r="M1131" s="1033"/>
      <c r="N1131" s="1033"/>
      <c r="O1131" s="1033"/>
      <c r="P1131" s="1033"/>
      <c r="Q1131" s="1033"/>
      <c r="R1131" s="1033"/>
      <c r="S1131" s="1033"/>
      <c r="T1131" s="1033"/>
      <c r="U1131" s="1033"/>
      <c r="V1131" s="1033"/>
      <c r="W1131" s="1033"/>
      <c r="X1131" s="1033"/>
      <c r="Y1131" s="1033"/>
      <c r="Z1131" s="1033"/>
    </row>
    <row r="1132" spans="1:26" ht="15.75" customHeight="1">
      <c r="A1132" s="141"/>
      <c r="B1132" s="348" t="s">
        <v>1439</v>
      </c>
      <c r="C1132" s="194" t="s">
        <v>222</v>
      </c>
      <c r="D1132" s="260"/>
      <c r="E1132" s="260"/>
      <c r="F1132" s="260"/>
      <c r="G1132" s="1062">
        <v>3000000</v>
      </c>
      <c r="H1132" s="1033"/>
      <c r="I1132" s="1033"/>
      <c r="J1132" s="1033"/>
      <c r="K1132" s="1033"/>
      <c r="L1132" s="1033"/>
      <c r="M1132" s="1033"/>
      <c r="N1132" s="1033"/>
      <c r="O1132" s="1033"/>
      <c r="P1132" s="1033"/>
      <c r="Q1132" s="1033"/>
      <c r="R1132" s="1033"/>
      <c r="S1132" s="1033"/>
      <c r="T1132" s="1033"/>
      <c r="U1132" s="1033"/>
      <c r="V1132" s="1033"/>
      <c r="W1132" s="1033"/>
      <c r="X1132" s="1033"/>
      <c r="Y1132" s="1033"/>
      <c r="Z1132" s="1033"/>
    </row>
    <row r="1133" spans="1:26" ht="15.75" customHeight="1">
      <c r="A1133" s="141"/>
      <c r="B1133" s="348" t="s">
        <v>1440</v>
      </c>
      <c r="C1133" s="194" t="s">
        <v>222</v>
      </c>
      <c r="D1133" s="260"/>
      <c r="E1133" s="260"/>
      <c r="F1133" s="260"/>
      <c r="G1133" s="1062">
        <v>3100000</v>
      </c>
      <c r="H1133" s="1033"/>
      <c r="I1133" s="1033"/>
      <c r="J1133" s="1033"/>
      <c r="K1133" s="1033"/>
      <c r="L1133" s="1033"/>
      <c r="M1133" s="1033"/>
      <c r="N1133" s="1033"/>
      <c r="O1133" s="1033"/>
      <c r="P1133" s="1033"/>
      <c r="Q1133" s="1033"/>
      <c r="R1133" s="1033"/>
      <c r="S1133" s="1033"/>
      <c r="T1133" s="1033"/>
      <c r="U1133" s="1033"/>
      <c r="V1133" s="1033"/>
      <c r="W1133" s="1033"/>
      <c r="X1133" s="1033"/>
      <c r="Y1133" s="1033"/>
      <c r="Z1133" s="1033"/>
    </row>
    <row r="1134" spans="1:26" ht="15.75" customHeight="1">
      <c r="A1134" s="141"/>
      <c r="B1134" s="348" t="s">
        <v>1441</v>
      </c>
      <c r="C1134" s="194" t="s">
        <v>222</v>
      </c>
      <c r="D1134" s="260"/>
      <c r="E1134" s="260"/>
      <c r="F1134" s="260"/>
      <c r="G1134" s="1062">
        <v>3500000</v>
      </c>
      <c r="H1134" s="1033"/>
      <c r="I1134" s="1033"/>
      <c r="J1134" s="1033"/>
      <c r="K1134" s="1033"/>
      <c r="L1134" s="1033"/>
      <c r="M1134" s="1033"/>
      <c r="N1134" s="1033"/>
      <c r="O1134" s="1033"/>
      <c r="P1134" s="1033"/>
      <c r="Q1134" s="1033"/>
      <c r="R1134" s="1033"/>
      <c r="S1134" s="1033"/>
      <c r="T1134" s="1033"/>
      <c r="U1134" s="1033"/>
      <c r="V1134" s="1033"/>
      <c r="W1134" s="1033"/>
      <c r="X1134" s="1033"/>
      <c r="Y1134" s="1033"/>
      <c r="Z1134" s="1033"/>
    </row>
    <row r="1135" spans="1:26" ht="15.75" customHeight="1">
      <c r="A1135" s="141"/>
      <c r="B1135" s="348" t="s">
        <v>1442</v>
      </c>
      <c r="C1135" s="194" t="s">
        <v>222</v>
      </c>
      <c r="D1135" s="260"/>
      <c r="E1135" s="260"/>
      <c r="F1135" s="260"/>
      <c r="G1135" s="1062">
        <v>4100000</v>
      </c>
      <c r="H1135" s="1033"/>
      <c r="I1135" s="1033"/>
      <c r="J1135" s="1033"/>
      <c r="K1135" s="1033"/>
      <c r="L1135" s="1033"/>
      <c r="M1135" s="1033"/>
      <c r="N1135" s="1033"/>
      <c r="O1135" s="1033"/>
      <c r="P1135" s="1033"/>
      <c r="Q1135" s="1033"/>
      <c r="R1135" s="1033"/>
      <c r="S1135" s="1033"/>
      <c r="T1135" s="1033"/>
      <c r="U1135" s="1033"/>
      <c r="V1135" s="1033"/>
      <c r="W1135" s="1033"/>
      <c r="X1135" s="1033"/>
      <c r="Y1135" s="1033"/>
      <c r="Z1135" s="1033"/>
    </row>
    <row r="1136" spans="1:26" ht="15.75" customHeight="1">
      <c r="A1136" s="141"/>
      <c r="B1136" s="344" t="s">
        <v>1443</v>
      </c>
      <c r="C1136" s="338"/>
      <c r="D1136" s="24">
        <f>SUM(D1123:D1128)</f>
        <v>16038303</v>
      </c>
      <c r="E1136" s="24">
        <f>SUM(E1123:E1128)</f>
        <v>-382411</v>
      </c>
      <c r="F1136" s="24">
        <f>SUM(F1123:F1128)</f>
        <v>15655892</v>
      </c>
      <c r="G1136" s="1099">
        <f>SUM(G1123:G1135)</f>
        <v>22600000</v>
      </c>
      <c r="H1136" s="1033"/>
      <c r="I1136" s="1033"/>
      <c r="J1136" s="1033"/>
      <c r="K1136" s="1033"/>
      <c r="L1136" s="1033"/>
      <c r="M1136" s="1033"/>
      <c r="N1136" s="1033"/>
      <c r="O1136" s="1033"/>
      <c r="P1136" s="1033"/>
      <c r="Q1136" s="1033"/>
      <c r="R1136" s="1033"/>
      <c r="S1136" s="1033"/>
      <c r="T1136" s="1033"/>
      <c r="U1136" s="1033"/>
      <c r="V1136" s="1033"/>
      <c r="W1136" s="1033"/>
      <c r="X1136" s="1033"/>
      <c r="Y1136" s="1033"/>
      <c r="Z1136" s="1033"/>
    </row>
    <row r="1137" spans="1:26" ht="16.5" customHeight="1">
      <c r="A1137" s="141"/>
      <c r="B1137" s="76" t="s">
        <v>1444</v>
      </c>
      <c r="C1137" s="194" t="s">
        <v>224</v>
      </c>
      <c r="D1137" s="21">
        <v>4000000</v>
      </c>
      <c r="E1137" s="21"/>
      <c r="F1137" s="21">
        <f t="shared" ref="F1137:F1140" si="87">SUM(D1137:E1137)</f>
        <v>4000000</v>
      </c>
      <c r="G1137" s="1051"/>
      <c r="H1137" s="1033"/>
      <c r="I1137" s="1033"/>
      <c r="J1137" s="1033"/>
      <c r="K1137" s="1033"/>
      <c r="L1137" s="1033"/>
      <c r="M1137" s="1033"/>
      <c r="N1137" s="1033"/>
      <c r="O1137" s="1033"/>
      <c r="P1137" s="1033"/>
      <c r="Q1137" s="1033"/>
      <c r="R1137" s="1033"/>
      <c r="S1137" s="1033"/>
      <c r="T1137" s="1033"/>
      <c r="U1137" s="1033"/>
      <c r="V1137" s="1033"/>
      <c r="W1137" s="1033"/>
      <c r="X1137" s="1033"/>
      <c r="Y1137" s="1033"/>
      <c r="Z1137" s="1033"/>
    </row>
    <row r="1138" spans="1:26" ht="15.75" customHeight="1">
      <c r="A1138" s="141"/>
      <c r="B1138" s="76" t="s">
        <v>1445</v>
      </c>
      <c r="C1138" s="194" t="s">
        <v>224</v>
      </c>
      <c r="D1138" s="21">
        <v>4000000</v>
      </c>
      <c r="E1138" s="21">
        <v>-267067</v>
      </c>
      <c r="F1138" s="21">
        <f t="shared" si="87"/>
        <v>3732933</v>
      </c>
      <c r="G1138" s="1051">
        <v>3732933</v>
      </c>
      <c r="H1138" s="1033"/>
      <c r="I1138" s="1033"/>
      <c r="J1138" s="1033"/>
      <c r="K1138" s="1033"/>
      <c r="L1138" s="1033"/>
      <c r="M1138" s="1033"/>
      <c r="N1138" s="1033"/>
      <c r="O1138" s="1033"/>
      <c r="P1138" s="1033"/>
      <c r="Q1138" s="1033"/>
      <c r="R1138" s="1033"/>
      <c r="S1138" s="1033"/>
      <c r="T1138" s="1033"/>
      <c r="U1138" s="1033"/>
      <c r="V1138" s="1033"/>
      <c r="W1138" s="1033"/>
      <c r="X1138" s="1033"/>
      <c r="Y1138" s="1033"/>
      <c r="Z1138" s="1033"/>
    </row>
    <row r="1139" spans="1:26" ht="15.75" customHeight="1">
      <c r="A1139" s="141"/>
      <c r="B1139" s="76" t="s">
        <v>1446</v>
      </c>
      <c r="C1139" s="194" t="s">
        <v>224</v>
      </c>
      <c r="D1139" s="21">
        <v>2500000</v>
      </c>
      <c r="E1139" s="21"/>
      <c r="F1139" s="21">
        <f t="shared" si="87"/>
        <v>2500000</v>
      </c>
      <c r="G1139" s="1051"/>
      <c r="H1139" s="1033"/>
      <c r="I1139" s="1033"/>
      <c r="J1139" s="1033"/>
      <c r="K1139" s="1033"/>
      <c r="L1139" s="1033"/>
      <c r="M1139" s="1033"/>
      <c r="N1139" s="1033"/>
      <c r="O1139" s="1033"/>
      <c r="P1139" s="1033"/>
      <c r="Q1139" s="1033"/>
      <c r="R1139" s="1033"/>
      <c r="S1139" s="1033"/>
      <c r="T1139" s="1033"/>
      <c r="U1139" s="1033"/>
      <c r="V1139" s="1033"/>
      <c r="W1139" s="1033"/>
      <c r="X1139" s="1033"/>
      <c r="Y1139" s="1033"/>
      <c r="Z1139" s="1033"/>
    </row>
    <row r="1140" spans="1:26" ht="15.75" customHeight="1">
      <c r="A1140" s="141"/>
      <c r="B1140" s="76" t="s">
        <v>1447</v>
      </c>
      <c r="C1140" s="194" t="s">
        <v>224</v>
      </c>
      <c r="D1140" s="21">
        <v>3500000</v>
      </c>
      <c r="E1140" s="21">
        <v>-111065</v>
      </c>
      <c r="F1140" s="21">
        <f t="shared" si="87"/>
        <v>3388935</v>
      </c>
      <c r="G1140" s="1051">
        <v>3388935</v>
      </c>
      <c r="H1140" s="1033"/>
      <c r="I1140" s="1033"/>
      <c r="J1140" s="1033"/>
      <c r="K1140" s="1033"/>
      <c r="L1140" s="1033"/>
      <c r="M1140" s="1033"/>
      <c r="N1140" s="1033"/>
      <c r="O1140" s="1033"/>
      <c r="P1140" s="1033"/>
      <c r="Q1140" s="1033"/>
      <c r="R1140" s="1033"/>
      <c r="S1140" s="1033"/>
      <c r="T1140" s="1033"/>
      <c r="U1140" s="1033"/>
      <c r="V1140" s="1033"/>
      <c r="W1140" s="1033"/>
      <c r="X1140" s="1033"/>
      <c r="Y1140" s="1033"/>
      <c r="Z1140" s="1033"/>
    </row>
    <row r="1141" spans="1:26" ht="16.5" customHeight="1">
      <c r="A1141" s="141"/>
      <c r="B1141" s="349" t="s">
        <v>1448</v>
      </c>
      <c r="C1141" s="194" t="s">
        <v>224</v>
      </c>
      <c r="D1141" s="260"/>
      <c r="E1141" s="260"/>
      <c r="F1141" s="260"/>
      <c r="G1141" s="1062">
        <v>4000000</v>
      </c>
      <c r="H1141" s="1033"/>
      <c r="I1141" s="1033"/>
      <c r="J1141" s="1033"/>
      <c r="K1141" s="1033"/>
      <c r="L1141" s="1033"/>
      <c r="M1141" s="1033"/>
      <c r="N1141" s="1033"/>
      <c r="O1141" s="1033"/>
      <c r="P1141" s="1033"/>
      <c r="Q1141" s="1033"/>
      <c r="R1141" s="1033"/>
      <c r="S1141" s="1033"/>
      <c r="T1141" s="1033"/>
      <c r="U1141" s="1033"/>
      <c r="V1141" s="1033"/>
      <c r="W1141" s="1033"/>
      <c r="X1141" s="1033"/>
      <c r="Y1141" s="1033"/>
      <c r="Z1141" s="1033"/>
    </row>
    <row r="1142" spans="1:26" ht="15.75" customHeight="1">
      <c r="A1142" s="141"/>
      <c r="B1142" s="350" t="s">
        <v>1449</v>
      </c>
      <c r="C1142" s="194" t="s">
        <v>224</v>
      </c>
      <c r="D1142" s="260"/>
      <c r="E1142" s="260"/>
      <c r="F1142" s="260"/>
      <c r="G1142" s="1062">
        <v>1500000</v>
      </c>
      <c r="H1142" s="1033"/>
      <c r="I1142" s="1033"/>
      <c r="J1142" s="1033"/>
      <c r="K1142" s="1033"/>
      <c r="L1142" s="1033"/>
      <c r="M1142" s="1033"/>
      <c r="N1142" s="1033"/>
      <c r="O1142" s="1033"/>
      <c r="P1142" s="1033"/>
      <c r="Q1142" s="1033"/>
      <c r="R1142" s="1033"/>
      <c r="S1142" s="1033"/>
      <c r="T1142" s="1033"/>
      <c r="U1142" s="1033"/>
      <c r="V1142" s="1033"/>
      <c r="W1142" s="1033"/>
      <c r="X1142" s="1033"/>
      <c r="Y1142" s="1033"/>
      <c r="Z1142" s="1033"/>
    </row>
    <row r="1143" spans="1:26" ht="17.25" customHeight="1">
      <c r="A1143" s="141"/>
      <c r="B1143" s="350" t="s">
        <v>1450</v>
      </c>
      <c r="C1143" s="194" t="s">
        <v>224</v>
      </c>
      <c r="D1143" s="260"/>
      <c r="E1143" s="260"/>
      <c r="F1143" s="260"/>
      <c r="G1143" s="1062">
        <v>4000000</v>
      </c>
      <c r="H1143" s="1033"/>
      <c r="I1143" s="1033"/>
      <c r="J1143" s="1033"/>
      <c r="K1143" s="1033"/>
      <c r="L1143" s="1033"/>
      <c r="M1143" s="1033"/>
      <c r="N1143" s="1033"/>
      <c r="O1143" s="1033"/>
      <c r="P1143" s="1033"/>
      <c r="Q1143" s="1033"/>
      <c r="R1143" s="1033"/>
      <c r="S1143" s="1033"/>
      <c r="T1143" s="1033"/>
      <c r="U1143" s="1033"/>
      <c r="V1143" s="1033"/>
      <c r="W1143" s="1033"/>
      <c r="X1143" s="1033"/>
      <c r="Y1143" s="1033"/>
      <c r="Z1143" s="1033"/>
    </row>
    <row r="1144" spans="1:26" ht="15.75" customHeight="1">
      <c r="A1144" s="141"/>
      <c r="B1144" s="350" t="s">
        <v>1451</v>
      </c>
      <c r="C1144" s="194" t="s">
        <v>224</v>
      </c>
      <c r="D1144" s="260"/>
      <c r="E1144" s="260"/>
      <c r="F1144" s="260"/>
      <c r="G1144" s="1062">
        <v>4000000</v>
      </c>
      <c r="H1144" s="1033"/>
      <c r="I1144" s="1033"/>
      <c r="J1144" s="1033"/>
      <c r="K1144" s="1033"/>
      <c r="L1144" s="1033"/>
      <c r="M1144" s="1033"/>
      <c r="N1144" s="1033"/>
      <c r="O1144" s="1033"/>
      <c r="P1144" s="1033"/>
      <c r="Q1144" s="1033"/>
      <c r="R1144" s="1033"/>
      <c r="S1144" s="1033"/>
      <c r="T1144" s="1033"/>
      <c r="U1144" s="1033"/>
      <c r="V1144" s="1033"/>
      <c r="W1144" s="1033"/>
      <c r="X1144" s="1033"/>
      <c r="Y1144" s="1033"/>
      <c r="Z1144" s="1033"/>
    </row>
    <row r="1145" spans="1:26" ht="17.25" customHeight="1">
      <c r="A1145" s="141"/>
      <c r="B1145" s="350" t="s">
        <v>1452</v>
      </c>
      <c r="C1145" s="194" t="s">
        <v>224</v>
      </c>
      <c r="D1145" s="260"/>
      <c r="E1145" s="260"/>
      <c r="F1145" s="260"/>
      <c r="G1145" s="1062">
        <v>2500000</v>
      </c>
      <c r="H1145" s="1033"/>
      <c r="I1145" s="1033"/>
      <c r="J1145" s="1033"/>
      <c r="K1145" s="1033"/>
      <c r="L1145" s="1033"/>
      <c r="M1145" s="1033"/>
      <c r="N1145" s="1033"/>
      <c r="O1145" s="1033"/>
      <c r="P1145" s="1033"/>
      <c r="Q1145" s="1033"/>
      <c r="R1145" s="1033"/>
      <c r="S1145" s="1033"/>
      <c r="T1145" s="1033"/>
      <c r="U1145" s="1033"/>
      <c r="V1145" s="1033"/>
      <c r="W1145" s="1033"/>
      <c r="X1145" s="1033"/>
      <c r="Y1145" s="1033"/>
      <c r="Z1145" s="1033"/>
    </row>
    <row r="1146" spans="1:26" ht="15.75" customHeight="1">
      <c r="A1146" s="141"/>
      <c r="B1146" s="350" t="s">
        <v>1453</v>
      </c>
      <c r="C1146" s="194" t="s">
        <v>224</v>
      </c>
      <c r="D1146" s="260"/>
      <c r="E1146" s="260"/>
      <c r="F1146" s="260"/>
      <c r="G1146" s="1062">
        <v>1000000</v>
      </c>
      <c r="H1146" s="1033"/>
      <c r="I1146" s="1033"/>
      <c r="J1146" s="1033"/>
      <c r="K1146" s="1033"/>
      <c r="L1146" s="1033"/>
      <c r="M1146" s="1033"/>
      <c r="N1146" s="1033"/>
      <c r="O1146" s="1033"/>
      <c r="P1146" s="1033"/>
      <c r="Q1146" s="1033"/>
      <c r="R1146" s="1033"/>
      <c r="S1146" s="1033"/>
      <c r="T1146" s="1033"/>
      <c r="U1146" s="1033"/>
      <c r="V1146" s="1033"/>
      <c r="W1146" s="1033"/>
      <c r="X1146" s="1033"/>
      <c r="Y1146" s="1033"/>
      <c r="Z1146" s="1033"/>
    </row>
    <row r="1147" spans="1:26" ht="17.25" customHeight="1">
      <c r="A1147" s="141"/>
      <c r="B1147" s="350" t="s">
        <v>1454</v>
      </c>
      <c r="C1147" s="194" t="s">
        <v>224</v>
      </c>
      <c r="D1147" s="260"/>
      <c r="E1147" s="260"/>
      <c r="F1147" s="260"/>
      <c r="G1147" s="1062">
        <v>2000000</v>
      </c>
      <c r="H1147" s="1033"/>
      <c r="I1147" s="1033"/>
      <c r="J1147" s="1033"/>
      <c r="K1147" s="1033"/>
      <c r="L1147" s="1033"/>
      <c r="M1147" s="1033"/>
      <c r="N1147" s="1033"/>
      <c r="O1147" s="1033"/>
      <c r="P1147" s="1033"/>
      <c r="Q1147" s="1033"/>
      <c r="R1147" s="1033"/>
      <c r="S1147" s="1033"/>
      <c r="T1147" s="1033"/>
      <c r="U1147" s="1033"/>
      <c r="V1147" s="1033"/>
      <c r="W1147" s="1033"/>
      <c r="X1147" s="1033"/>
      <c r="Y1147" s="1033"/>
      <c r="Z1147" s="1033"/>
    </row>
    <row r="1148" spans="1:26" ht="18.75" customHeight="1">
      <c r="A1148" s="141"/>
      <c r="B1148" s="350" t="s">
        <v>1455</v>
      </c>
      <c r="C1148" s="194" t="s">
        <v>224</v>
      </c>
      <c r="D1148" s="260"/>
      <c r="E1148" s="260"/>
      <c r="F1148" s="260"/>
      <c r="G1148" s="1062">
        <v>2000000</v>
      </c>
      <c r="H1148" s="1033"/>
      <c r="I1148" s="1033"/>
      <c r="J1148" s="1033"/>
      <c r="K1148" s="1033"/>
      <c r="L1148" s="1033"/>
      <c r="M1148" s="1033"/>
      <c r="N1148" s="1033"/>
      <c r="O1148" s="1033"/>
      <c r="P1148" s="1033"/>
      <c r="Q1148" s="1033"/>
      <c r="R1148" s="1033"/>
      <c r="S1148" s="1033"/>
      <c r="T1148" s="1033"/>
      <c r="U1148" s="1033"/>
      <c r="V1148" s="1033"/>
      <c r="W1148" s="1033"/>
      <c r="X1148" s="1033"/>
      <c r="Y1148" s="1033"/>
      <c r="Z1148" s="1033"/>
    </row>
    <row r="1149" spans="1:26" ht="21" customHeight="1">
      <c r="A1149" s="141"/>
      <c r="B1149" s="350" t="s">
        <v>1456</v>
      </c>
      <c r="C1149" s="194" t="s">
        <v>224</v>
      </c>
      <c r="D1149" s="260"/>
      <c r="E1149" s="260"/>
      <c r="F1149" s="260"/>
      <c r="G1149" s="1062">
        <v>2000000</v>
      </c>
      <c r="H1149" s="1033"/>
      <c r="I1149" s="1033"/>
      <c r="J1149" s="1033"/>
      <c r="K1149" s="1033"/>
      <c r="L1149" s="1033"/>
      <c r="M1149" s="1033"/>
      <c r="N1149" s="1033"/>
      <c r="O1149" s="1033"/>
      <c r="P1149" s="1033"/>
      <c r="Q1149" s="1033"/>
      <c r="R1149" s="1033"/>
      <c r="S1149" s="1033"/>
      <c r="T1149" s="1033"/>
      <c r="U1149" s="1033"/>
      <c r="V1149" s="1033"/>
      <c r="W1149" s="1033"/>
      <c r="X1149" s="1033"/>
      <c r="Y1149" s="1033"/>
      <c r="Z1149" s="1033"/>
    </row>
    <row r="1150" spans="1:26" ht="15.75" customHeight="1">
      <c r="A1150" s="141"/>
      <c r="B1150" s="350" t="s">
        <v>1457</v>
      </c>
      <c r="C1150" s="194" t="s">
        <v>224</v>
      </c>
      <c r="D1150" s="260"/>
      <c r="E1150" s="260"/>
      <c r="F1150" s="260"/>
      <c r="G1150" s="1062">
        <v>1000000</v>
      </c>
      <c r="H1150" s="1033"/>
      <c r="I1150" s="1033"/>
      <c r="J1150" s="1033"/>
      <c r="K1150" s="1033"/>
      <c r="L1150" s="1033"/>
      <c r="M1150" s="1033"/>
      <c r="N1150" s="1033"/>
      <c r="O1150" s="1033"/>
      <c r="P1150" s="1033"/>
      <c r="Q1150" s="1033"/>
      <c r="R1150" s="1033"/>
      <c r="S1150" s="1033"/>
      <c r="T1150" s="1033"/>
      <c r="U1150" s="1033"/>
      <c r="V1150" s="1033"/>
      <c r="W1150" s="1033"/>
      <c r="X1150" s="1033"/>
      <c r="Y1150" s="1033"/>
      <c r="Z1150" s="1033"/>
    </row>
    <row r="1151" spans="1:26" ht="15.75" customHeight="1">
      <c r="A1151" s="141"/>
      <c r="B1151" s="344" t="s">
        <v>1458</v>
      </c>
      <c r="C1151" s="338"/>
      <c r="D1151" s="24">
        <f t="shared" ref="D1151:F1151" si="88">SUM(D1137:D1140)</f>
        <v>14000000</v>
      </c>
      <c r="E1151" s="24">
        <f t="shared" si="88"/>
        <v>-378132</v>
      </c>
      <c r="F1151" s="24">
        <f t="shared" si="88"/>
        <v>13621868</v>
      </c>
      <c r="G1151" s="1099">
        <f>SUM(G1137:G1150)</f>
        <v>31121868</v>
      </c>
      <c r="H1151" s="1033"/>
      <c r="I1151" s="1033"/>
      <c r="J1151" s="1033"/>
      <c r="K1151" s="1033"/>
      <c r="L1151" s="1033"/>
      <c r="M1151" s="1033"/>
      <c r="N1151" s="1033"/>
      <c r="O1151" s="1033"/>
      <c r="P1151" s="1033"/>
      <c r="Q1151" s="1033"/>
      <c r="R1151" s="1033"/>
      <c r="S1151" s="1033"/>
      <c r="T1151" s="1033"/>
      <c r="U1151" s="1033"/>
      <c r="V1151" s="1033"/>
      <c r="W1151" s="1033"/>
      <c r="X1151" s="1033"/>
      <c r="Y1151" s="1033"/>
      <c r="Z1151" s="1033"/>
    </row>
    <row r="1152" spans="1:26" ht="15.75" customHeight="1">
      <c r="A1152" s="141"/>
      <c r="B1152" s="76" t="s">
        <v>1459</v>
      </c>
      <c r="C1152" s="194" t="s">
        <v>225</v>
      </c>
      <c r="D1152" s="21">
        <v>3000000</v>
      </c>
      <c r="E1152" s="21">
        <v>-52440</v>
      </c>
      <c r="F1152" s="21">
        <f t="shared" ref="F1152:F1157" si="89">SUM(D1152:E1152)</f>
        <v>2947560</v>
      </c>
      <c r="G1152" s="1051"/>
      <c r="H1152" s="1033"/>
      <c r="I1152" s="1033"/>
      <c r="J1152" s="1033"/>
      <c r="K1152" s="1033"/>
      <c r="L1152" s="1033"/>
      <c r="M1152" s="1033"/>
      <c r="N1152" s="1033"/>
      <c r="O1152" s="1033"/>
      <c r="P1152" s="1033"/>
      <c r="Q1152" s="1033"/>
      <c r="R1152" s="1033"/>
      <c r="S1152" s="1033"/>
      <c r="T1152" s="1033"/>
      <c r="U1152" s="1033"/>
      <c r="V1152" s="1033"/>
      <c r="W1152" s="1033"/>
      <c r="X1152" s="1033"/>
      <c r="Y1152" s="1033"/>
      <c r="Z1152" s="1033"/>
    </row>
    <row r="1153" spans="1:26" ht="19.5" customHeight="1">
      <c r="A1153" s="141"/>
      <c r="B1153" s="76" t="s">
        <v>1460</v>
      </c>
      <c r="C1153" s="194" t="s">
        <v>225</v>
      </c>
      <c r="D1153" s="21">
        <v>3200000</v>
      </c>
      <c r="E1153" s="21">
        <v>-61272</v>
      </c>
      <c r="F1153" s="21">
        <f t="shared" si="89"/>
        <v>3138728</v>
      </c>
      <c r="G1153" s="1051"/>
      <c r="H1153" s="1033"/>
      <c r="I1153" s="1033"/>
      <c r="J1153" s="1033"/>
      <c r="K1153" s="1033"/>
      <c r="L1153" s="1033"/>
      <c r="M1153" s="1033"/>
      <c r="N1153" s="1033"/>
      <c r="O1153" s="1033"/>
      <c r="P1153" s="1033"/>
      <c r="Q1153" s="1033"/>
      <c r="R1153" s="1033"/>
      <c r="S1153" s="1033"/>
      <c r="T1153" s="1033"/>
      <c r="U1153" s="1033"/>
      <c r="V1153" s="1033"/>
      <c r="W1153" s="1033"/>
      <c r="X1153" s="1033"/>
      <c r="Y1153" s="1033"/>
      <c r="Z1153" s="1033"/>
    </row>
    <row r="1154" spans="1:26" ht="15.75" customHeight="1">
      <c r="A1154" s="141"/>
      <c r="B1154" s="76" t="s">
        <v>1461</v>
      </c>
      <c r="C1154" s="194" t="s">
        <v>225</v>
      </c>
      <c r="D1154" s="21">
        <v>2400000</v>
      </c>
      <c r="E1154" s="21"/>
      <c r="F1154" s="21">
        <f t="shared" si="89"/>
        <v>2400000</v>
      </c>
      <c r="G1154" s="1051"/>
      <c r="H1154" s="1033"/>
      <c r="I1154" s="1033"/>
      <c r="J1154" s="1033"/>
      <c r="K1154" s="1033"/>
      <c r="L1154" s="1033"/>
      <c r="M1154" s="1033"/>
      <c r="N1154" s="1033"/>
      <c r="O1154" s="1033"/>
      <c r="P1154" s="1033"/>
      <c r="Q1154" s="1033"/>
      <c r="R1154" s="1033"/>
      <c r="S1154" s="1033"/>
      <c r="T1154" s="1033"/>
      <c r="U1154" s="1033"/>
      <c r="V1154" s="1033"/>
      <c r="W1154" s="1033"/>
      <c r="X1154" s="1033"/>
      <c r="Y1154" s="1033"/>
      <c r="Z1154" s="1033"/>
    </row>
    <row r="1155" spans="1:26" ht="31.5" customHeight="1">
      <c r="A1155" s="141"/>
      <c r="B1155" s="76" t="s">
        <v>1462</v>
      </c>
      <c r="C1155" s="194" t="s">
        <v>225</v>
      </c>
      <c r="D1155" s="21">
        <v>3000000</v>
      </c>
      <c r="E1155" s="21">
        <v>-10680</v>
      </c>
      <c r="F1155" s="21">
        <f t="shared" si="89"/>
        <v>2989320</v>
      </c>
      <c r="G1155" s="1051"/>
      <c r="H1155" s="1033"/>
      <c r="I1155" s="1033"/>
      <c r="J1155" s="1033"/>
      <c r="K1155" s="1033"/>
      <c r="L1155" s="1033"/>
      <c r="M1155" s="1033"/>
      <c r="N1155" s="1033"/>
      <c r="O1155" s="1033"/>
      <c r="P1155" s="1033"/>
      <c r="Q1155" s="1033"/>
      <c r="R1155" s="1033"/>
      <c r="S1155" s="1033"/>
      <c r="T1155" s="1033"/>
      <c r="U1155" s="1033"/>
      <c r="V1155" s="1033"/>
      <c r="W1155" s="1033"/>
      <c r="X1155" s="1033"/>
      <c r="Y1155" s="1033"/>
      <c r="Z1155" s="1033"/>
    </row>
    <row r="1156" spans="1:26" ht="20.25" customHeight="1">
      <c r="A1156" s="141"/>
      <c r="B1156" s="76" t="s">
        <v>1463</v>
      </c>
      <c r="C1156" s="194" t="s">
        <v>225</v>
      </c>
      <c r="D1156" s="21">
        <v>500000</v>
      </c>
      <c r="E1156" s="21">
        <v>1874520</v>
      </c>
      <c r="F1156" s="21">
        <f t="shared" si="89"/>
        <v>2374520</v>
      </c>
      <c r="G1156" s="1051"/>
      <c r="H1156" s="1033"/>
      <c r="I1156" s="1033"/>
      <c r="J1156" s="1033"/>
      <c r="K1156" s="1033"/>
      <c r="L1156" s="1033"/>
      <c r="M1156" s="1033"/>
      <c r="N1156" s="1033"/>
      <c r="O1156" s="1033"/>
      <c r="P1156" s="1033"/>
      <c r="Q1156" s="1033"/>
      <c r="R1156" s="1033"/>
      <c r="S1156" s="1033"/>
      <c r="T1156" s="1033"/>
      <c r="U1156" s="1033"/>
      <c r="V1156" s="1033"/>
      <c r="W1156" s="1033"/>
      <c r="X1156" s="1033"/>
      <c r="Y1156" s="1033"/>
      <c r="Z1156" s="1033"/>
    </row>
    <row r="1157" spans="1:26" ht="18" customHeight="1">
      <c r="A1157" s="141"/>
      <c r="B1157" s="76" t="s">
        <v>1464</v>
      </c>
      <c r="C1157" s="194" t="s">
        <v>225</v>
      </c>
      <c r="D1157" s="21">
        <v>2900000</v>
      </c>
      <c r="E1157" s="21"/>
      <c r="F1157" s="21">
        <f t="shared" si="89"/>
        <v>2900000</v>
      </c>
      <c r="G1157" s="1051"/>
      <c r="H1157" s="1033"/>
      <c r="I1157" s="1033"/>
      <c r="J1157" s="1033"/>
      <c r="K1157" s="1033"/>
      <c r="L1157" s="1033"/>
      <c r="M1157" s="1033"/>
      <c r="N1157" s="1033"/>
      <c r="O1157" s="1033"/>
      <c r="P1157" s="1033"/>
      <c r="Q1157" s="1033"/>
      <c r="R1157" s="1033"/>
      <c r="S1157" s="1033"/>
      <c r="T1157" s="1033"/>
      <c r="U1157" s="1033"/>
      <c r="V1157" s="1033"/>
      <c r="W1157" s="1033"/>
      <c r="X1157" s="1033"/>
      <c r="Y1157" s="1033"/>
      <c r="Z1157" s="1033"/>
    </row>
    <row r="1158" spans="1:26" ht="15.75" customHeight="1">
      <c r="A1158" s="141"/>
      <c r="B1158" s="347" t="s">
        <v>1465</v>
      </c>
      <c r="C1158" s="194" t="s">
        <v>225</v>
      </c>
      <c r="D1158" s="260"/>
      <c r="E1158" s="260"/>
      <c r="F1158" s="260"/>
      <c r="G1158" s="1062">
        <v>2000000</v>
      </c>
      <c r="H1158" s="1033"/>
      <c r="I1158" s="1033"/>
      <c r="J1158" s="1033"/>
      <c r="K1158" s="1033"/>
      <c r="L1158" s="1033"/>
      <c r="M1158" s="1033"/>
      <c r="N1158" s="1033"/>
      <c r="O1158" s="1033"/>
      <c r="P1158" s="1033"/>
      <c r="Q1158" s="1033"/>
      <c r="R1158" s="1033"/>
      <c r="S1158" s="1033"/>
      <c r="T1158" s="1033"/>
      <c r="U1158" s="1033"/>
      <c r="V1158" s="1033"/>
      <c r="W1158" s="1033"/>
      <c r="X1158" s="1033"/>
      <c r="Y1158" s="1033"/>
      <c r="Z1158" s="1033"/>
    </row>
    <row r="1159" spans="1:26" ht="15.75" customHeight="1">
      <c r="A1159" s="141"/>
      <c r="B1159" s="348" t="s">
        <v>1466</v>
      </c>
      <c r="C1159" s="194" t="s">
        <v>225</v>
      </c>
      <c r="D1159" s="260"/>
      <c r="E1159" s="260"/>
      <c r="F1159" s="260"/>
      <c r="G1159" s="1062">
        <v>3000000</v>
      </c>
      <c r="H1159" s="1033"/>
      <c r="I1159" s="1033"/>
      <c r="J1159" s="1033"/>
      <c r="K1159" s="1033"/>
      <c r="L1159" s="1033"/>
      <c r="M1159" s="1033"/>
      <c r="N1159" s="1033"/>
      <c r="O1159" s="1033"/>
      <c r="P1159" s="1033"/>
      <c r="Q1159" s="1033"/>
      <c r="R1159" s="1033"/>
      <c r="S1159" s="1033"/>
      <c r="T1159" s="1033"/>
      <c r="U1159" s="1033"/>
      <c r="V1159" s="1033"/>
      <c r="W1159" s="1033"/>
      <c r="X1159" s="1033"/>
      <c r="Y1159" s="1033"/>
      <c r="Z1159" s="1033"/>
    </row>
    <row r="1160" spans="1:26" ht="15.75" customHeight="1">
      <c r="A1160" s="141"/>
      <c r="B1160" s="348" t="s">
        <v>1467</v>
      </c>
      <c r="C1160" s="194" t="s">
        <v>225</v>
      </c>
      <c r="D1160" s="260"/>
      <c r="E1160" s="260"/>
      <c r="F1160" s="260"/>
      <c r="G1160" s="1062">
        <v>3000000</v>
      </c>
      <c r="H1160" s="1033"/>
      <c r="I1160" s="1033"/>
      <c r="J1160" s="1033"/>
      <c r="K1160" s="1033"/>
      <c r="L1160" s="1033"/>
      <c r="M1160" s="1033"/>
      <c r="N1160" s="1033"/>
      <c r="O1160" s="1033"/>
      <c r="P1160" s="1033"/>
      <c r="Q1160" s="1033"/>
      <c r="R1160" s="1033"/>
      <c r="S1160" s="1033"/>
      <c r="T1160" s="1033"/>
      <c r="U1160" s="1033"/>
      <c r="V1160" s="1033"/>
      <c r="W1160" s="1033"/>
      <c r="X1160" s="1033"/>
      <c r="Y1160" s="1033"/>
      <c r="Z1160" s="1033"/>
    </row>
    <row r="1161" spans="1:26" ht="15.75" customHeight="1">
      <c r="A1161" s="141"/>
      <c r="B1161" s="348" t="s">
        <v>1468</v>
      </c>
      <c r="C1161" s="194" t="s">
        <v>225</v>
      </c>
      <c r="D1161" s="260"/>
      <c r="E1161" s="260"/>
      <c r="F1161" s="260"/>
      <c r="G1161" s="1062">
        <v>1700000</v>
      </c>
      <c r="H1161" s="1033"/>
      <c r="I1161" s="1033"/>
      <c r="J1161" s="1033"/>
      <c r="K1161" s="1033"/>
      <c r="L1161" s="1033"/>
      <c r="M1161" s="1033"/>
      <c r="N1161" s="1033"/>
      <c r="O1161" s="1033"/>
      <c r="P1161" s="1033"/>
      <c r="Q1161" s="1033"/>
      <c r="R1161" s="1033"/>
      <c r="S1161" s="1033"/>
      <c r="T1161" s="1033"/>
      <c r="U1161" s="1033"/>
      <c r="V1161" s="1033"/>
      <c r="W1161" s="1033"/>
      <c r="X1161" s="1033"/>
      <c r="Y1161" s="1033"/>
      <c r="Z1161" s="1033"/>
    </row>
    <row r="1162" spans="1:26" ht="15.75" customHeight="1">
      <c r="A1162" s="141"/>
      <c r="B1162" s="348" t="s">
        <v>1469</v>
      </c>
      <c r="C1162" s="194" t="s">
        <v>225</v>
      </c>
      <c r="D1162" s="260"/>
      <c r="E1162" s="260"/>
      <c r="F1162" s="260"/>
      <c r="G1162" s="1062">
        <v>2300000</v>
      </c>
      <c r="H1162" s="1033"/>
      <c r="I1162" s="1033"/>
      <c r="J1162" s="1033"/>
      <c r="K1162" s="1033"/>
      <c r="L1162" s="1033"/>
      <c r="M1162" s="1033"/>
      <c r="N1162" s="1033"/>
      <c r="O1162" s="1033"/>
      <c r="P1162" s="1033"/>
      <c r="Q1162" s="1033"/>
      <c r="R1162" s="1033"/>
      <c r="S1162" s="1033"/>
      <c r="T1162" s="1033"/>
      <c r="U1162" s="1033"/>
      <c r="V1162" s="1033"/>
      <c r="W1162" s="1033"/>
      <c r="X1162" s="1033"/>
      <c r="Y1162" s="1033"/>
      <c r="Z1162" s="1033"/>
    </row>
    <row r="1163" spans="1:26" ht="15.75" customHeight="1">
      <c r="A1163" s="141"/>
      <c r="B1163" s="348" t="s">
        <v>1470</v>
      </c>
      <c r="C1163" s="194" t="s">
        <v>225</v>
      </c>
      <c r="D1163" s="260"/>
      <c r="E1163" s="260"/>
      <c r="F1163" s="260"/>
      <c r="G1163" s="1062">
        <v>2000000</v>
      </c>
      <c r="H1163" s="1033"/>
      <c r="I1163" s="1033"/>
      <c r="J1163" s="1033"/>
      <c r="K1163" s="1033"/>
      <c r="L1163" s="1033"/>
      <c r="M1163" s="1033"/>
      <c r="N1163" s="1033"/>
      <c r="O1163" s="1033"/>
      <c r="P1163" s="1033"/>
      <c r="Q1163" s="1033"/>
      <c r="R1163" s="1033"/>
      <c r="S1163" s="1033"/>
      <c r="T1163" s="1033"/>
      <c r="U1163" s="1033"/>
      <c r="V1163" s="1033"/>
      <c r="W1163" s="1033"/>
      <c r="X1163" s="1033"/>
      <c r="Y1163" s="1033"/>
      <c r="Z1163" s="1033"/>
    </row>
    <row r="1164" spans="1:26" ht="15.75" customHeight="1">
      <c r="A1164" s="141"/>
      <c r="B1164" s="348" t="s">
        <v>1471</v>
      </c>
      <c r="C1164" s="194" t="s">
        <v>225</v>
      </c>
      <c r="D1164" s="260"/>
      <c r="E1164" s="260"/>
      <c r="F1164" s="260"/>
      <c r="G1164" s="1062">
        <v>3000000</v>
      </c>
      <c r="H1164" s="1033"/>
      <c r="I1164" s="1033"/>
      <c r="J1164" s="1033"/>
      <c r="K1164" s="1033"/>
      <c r="L1164" s="1033"/>
      <c r="M1164" s="1033"/>
      <c r="N1164" s="1033"/>
      <c r="O1164" s="1033"/>
      <c r="P1164" s="1033"/>
      <c r="Q1164" s="1033"/>
      <c r="R1164" s="1033"/>
      <c r="S1164" s="1033"/>
      <c r="T1164" s="1033"/>
      <c r="U1164" s="1033"/>
      <c r="V1164" s="1033"/>
      <c r="W1164" s="1033"/>
      <c r="X1164" s="1033"/>
      <c r="Y1164" s="1033"/>
      <c r="Z1164" s="1033"/>
    </row>
    <row r="1165" spans="1:26" ht="15.75" customHeight="1">
      <c r="A1165" s="141"/>
      <c r="B1165" s="344" t="s">
        <v>1472</v>
      </c>
      <c r="C1165" s="338"/>
      <c r="D1165" s="24">
        <f t="shared" ref="D1165:F1165" si="90">SUM(D1152:D1157)</f>
        <v>15000000</v>
      </c>
      <c r="E1165" s="24">
        <f t="shared" si="90"/>
        <v>1750128</v>
      </c>
      <c r="F1165" s="24">
        <f t="shared" si="90"/>
        <v>16750128</v>
      </c>
      <c r="G1165" s="1099">
        <f>SUM(G1152:G1164)</f>
        <v>17000000</v>
      </c>
      <c r="H1165" s="1033"/>
      <c r="I1165" s="1033"/>
      <c r="J1165" s="1033"/>
      <c r="K1165" s="1033"/>
      <c r="L1165" s="1033"/>
      <c r="M1165" s="1033"/>
      <c r="N1165" s="1033"/>
      <c r="O1165" s="1033"/>
      <c r="P1165" s="1033"/>
      <c r="Q1165" s="1033"/>
      <c r="R1165" s="1033"/>
      <c r="S1165" s="1033"/>
      <c r="T1165" s="1033"/>
      <c r="U1165" s="1033"/>
      <c r="V1165" s="1033"/>
      <c r="W1165" s="1033"/>
      <c r="X1165" s="1033"/>
      <c r="Y1165" s="1033"/>
      <c r="Z1165" s="1033"/>
    </row>
    <row r="1166" spans="1:26" ht="15.75" customHeight="1">
      <c r="A1166" s="141"/>
      <c r="B1166" s="76" t="s">
        <v>1473</v>
      </c>
      <c r="C1166" s="194" t="s">
        <v>269</v>
      </c>
      <c r="D1166" s="21">
        <v>4500000</v>
      </c>
      <c r="E1166" s="21">
        <v>-1308787</v>
      </c>
      <c r="F1166" s="21">
        <f t="shared" ref="F1166:F1171" si="91">SUM(D1166:E1166)</f>
        <v>3191213</v>
      </c>
      <c r="G1166" s="1051">
        <v>3191213</v>
      </c>
      <c r="H1166" s="1033"/>
      <c r="I1166" s="1033"/>
      <c r="J1166" s="1033"/>
      <c r="K1166" s="1033"/>
      <c r="L1166" s="1033"/>
      <c r="M1166" s="1033"/>
      <c r="N1166" s="1033"/>
      <c r="O1166" s="1033"/>
      <c r="P1166" s="1033"/>
      <c r="Q1166" s="1033"/>
      <c r="R1166" s="1033"/>
      <c r="S1166" s="1033"/>
      <c r="T1166" s="1033"/>
      <c r="U1166" s="1033"/>
      <c r="V1166" s="1033"/>
      <c r="W1166" s="1033"/>
      <c r="X1166" s="1033"/>
      <c r="Y1166" s="1033"/>
      <c r="Z1166" s="1033"/>
    </row>
    <row r="1167" spans="1:26" ht="15.75" customHeight="1">
      <c r="A1167" s="141"/>
      <c r="B1167" s="76" t="s">
        <v>1474</v>
      </c>
      <c r="C1167" s="194" t="s">
        <v>269</v>
      </c>
      <c r="D1167" s="21">
        <v>2500000</v>
      </c>
      <c r="E1167" s="21"/>
      <c r="F1167" s="21">
        <f t="shared" si="91"/>
        <v>2500000</v>
      </c>
      <c r="G1167" s="1051"/>
      <c r="H1167" s="1033"/>
      <c r="I1167" s="1033"/>
      <c r="J1167" s="1033"/>
      <c r="K1167" s="1033"/>
      <c r="L1167" s="1033"/>
      <c r="M1167" s="1033"/>
      <c r="N1167" s="1033"/>
      <c r="O1167" s="1033"/>
      <c r="P1167" s="1033"/>
      <c r="Q1167" s="1033"/>
      <c r="R1167" s="1033"/>
      <c r="S1167" s="1033"/>
      <c r="T1167" s="1033"/>
      <c r="U1167" s="1033"/>
      <c r="V1167" s="1033"/>
      <c r="W1167" s="1033"/>
      <c r="X1167" s="1033"/>
      <c r="Y1167" s="1033"/>
      <c r="Z1167" s="1033"/>
    </row>
    <row r="1168" spans="1:26" ht="15.75" customHeight="1">
      <c r="A1168" s="141"/>
      <c r="B1168" s="76" t="s">
        <v>1475</v>
      </c>
      <c r="C1168" s="194" t="s">
        <v>269</v>
      </c>
      <c r="D1168" s="21">
        <v>2500000</v>
      </c>
      <c r="E1168" s="21"/>
      <c r="F1168" s="21">
        <f t="shared" si="91"/>
        <v>2500000</v>
      </c>
      <c r="G1168" s="1051"/>
      <c r="H1168" s="1033"/>
      <c r="I1168" s="1033"/>
      <c r="J1168" s="1033"/>
      <c r="K1168" s="1033"/>
      <c r="L1168" s="1033"/>
      <c r="M1168" s="1033"/>
      <c r="N1168" s="1033"/>
      <c r="O1168" s="1033"/>
      <c r="P1168" s="1033"/>
      <c r="Q1168" s="1033"/>
      <c r="R1168" s="1033"/>
      <c r="S1168" s="1033"/>
      <c r="T1168" s="1033"/>
      <c r="U1168" s="1033"/>
      <c r="V1168" s="1033"/>
      <c r="W1168" s="1033"/>
      <c r="X1168" s="1033"/>
      <c r="Y1168" s="1033"/>
      <c r="Z1168" s="1033"/>
    </row>
    <row r="1169" spans="1:26" ht="15.75" customHeight="1">
      <c r="A1169" s="141"/>
      <c r="B1169" s="76" t="s">
        <v>1476</v>
      </c>
      <c r="C1169" s="194" t="s">
        <v>269</v>
      </c>
      <c r="D1169" s="21">
        <v>1500000</v>
      </c>
      <c r="E1169" s="21">
        <v>-77903</v>
      </c>
      <c r="F1169" s="21">
        <f t="shared" si="91"/>
        <v>1422097</v>
      </c>
      <c r="G1169" s="1051">
        <v>1422097</v>
      </c>
      <c r="H1169" s="1033"/>
      <c r="I1169" s="1033"/>
      <c r="J1169" s="1033"/>
      <c r="K1169" s="1033"/>
      <c r="L1169" s="1033"/>
      <c r="M1169" s="1033"/>
      <c r="N1169" s="1033"/>
      <c r="O1169" s="1033"/>
      <c r="P1169" s="1033"/>
      <c r="Q1169" s="1033"/>
      <c r="R1169" s="1033"/>
      <c r="S1169" s="1033"/>
      <c r="T1169" s="1033"/>
      <c r="U1169" s="1033"/>
      <c r="V1169" s="1033"/>
      <c r="W1169" s="1033"/>
      <c r="X1169" s="1033"/>
      <c r="Y1169" s="1033"/>
      <c r="Z1169" s="1033"/>
    </row>
    <row r="1170" spans="1:26" ht="15.75" customHeight="1">
      <c r="A1170" s="141"/>
      <c r="B1170" s="76" t="s">
        <v>1477</v>
      </c>
      <c r="C1170" s="194" t="s">
        <v>269</v>
      </c>
      <c r="D1170" s="21">
        <v>3500000</v>
      </c>
      <c r="E1170" s="21">
        <v>-1116727</v>
      </c>
      <c r="F1170" s="21">
        <f t="shared" si="91"/>
        <v>2383273</v>
      </c>
      <c r="G1170" s="1051">
        <v>2383273</v>
      </c>
      <c r="H1170" s="1033"/>
      <c r="I1170" s="1033"/>
      <c r="J1170" s="1033"/>
      <c r="K1170" s="1033"/>
      <c r="L1170" s="1033"/>
      <c r="M1170" s="1033"/>
      <c r="N1170" s="1033"/>
      <c r="O1170" s="1033"/>
      <c r="P1170" s="1033"/>
      <c r="Q1170" s="1033"/>
      <c r="R1170" s="1033"/>
      <c r="S1170" s="1033"/>
      <c r="T1170" s="1033"/>
      <c r="U1170" s="1033"/>
      <c r="V1170" s="1033"/>
      <c r="W1170" s="1033"/>
      <c r="X1170" s="1033"/>
      <c r="Y1170" s="1033"/>
      <c r="Z1170" s="1033"/>
    </row>
    <row r="1171" spans="1:26" ht="15.75" customHeight="1">
      <c r="A1171" s="141"/>
      <c r="B1171" s="76" t="s">
        <v>1478</v>
      </c>
      <c r="C1171" s="194" t="s">
        <v>269</v>
      </c>
      <c r="D1171" s="21">
        <v>3500000</v>
      </c>
      <c r="E1171" s="21">
        <v>-2405139</v>
      </c>
      <c r="F1171" s="21">
        <f t="shared" si="91"/>
        <v>1094861</v>
      </c>
      <c r="G1171" s="1051">
        <v>1094861</v>
      </c>
      <c r="H1171" s="1033"/>
      <c r="I1171" s="1033"/>
      <c r="J1171" s="1033"/>
      <c r="K1171" s="1033"/>
      <c r="L1171" s="1033"/>
      <c r="M1171" s="1033"/>
      <c r="N1171" s="1033"/>
      <c r="O1171" s="1033"/>
      <c r="P1171" s="1033"/>
      <c r="Q1171" s="1033"/>
      <c r="R1171" s="1033"/>
      <c r="S1171" s="1033"/>
      <c r="T1171" s="1033"/>
      <c r="U1171" s="1033"/>
      <c r="V1171" s="1033"/>
      <c r="W1171" s="1033"/>
      <c r="X1171" s="1033"/>
      <c r="Y1171" s="1033"/>
      <c r="Z1171" s="1033"/>
    </row>
    <row r="1172" spans="1:26" ht="15.75" customHeight="1">
      <c r="A1172" s="141"/>
      <c r="B1172" s="347" t="s">
        <v>1479</v>
      </c>
      <c r="C1172" s="194" t="s">
        <v>269</v>
      </c>
      <c r="D1172" s="260"/>
      <c r="E1172" s="260"/>
      <c r="F1172" s="260"/>
      <c r="G1172" s="1062">
        <v>4000000</v>
      </c>
      <c r="H1172" s="1033"/>
      <c r="I1172" s="1033"/>
      <c r="J1172" s="1033"/>
      <c r="K1172" s="1033"/>
      <c r="L1172" s="1033"/>
      <c r="M1172" s="1033"/>
      <c r="N1172" s="1033"/>
      <c r="O1172" s="1033"/>
      <c r="P1172" s="1033"/>
      <c r="Q1172" s="1033"/>
      <c r="R1172" s="1033"/>
      <c r="S1172" s="1033"/>
      <c r="T1172" s="1033"/>
      <c r="U1172" s="1033"/>
      <c r="V1172" s="1033"/>
      <c r="W1172" s="1033"/>
      <c r="X1172" s="1033"/>
      <c r="Y1172" s="1033"/>
      <c r="Z1172" s="1033"/>
    </row>
    <row r="1173" spans="1:26" ht="15.75" customHeight="1">
      <c r="A1173" s="141"/>
      <c r="B1173" s="348" t="s">
        <v>1480</v>
      </c>
      <c r="C1173" s="194" t="s">
        <v>269</v>
      </c>
      <c r="D1173" s="260"/>
      <c r="E1173" s="260"/>
      <c r="F1173" s="260"/>
      <c r="G1173" s="1062">
        <v>4000000</v>
      </c>
      <c r="H1173" s="1033"/>
      <c r="I1173" s="1033"/>
      <c r="J1173" s="1033"/>
      <c r="K1173" s="1033"/>
      <c r="L1173" s="1033"/>
      <c r="M1173" s="1033"/>
      <c r="N1173" s="1033"/>
      <c r="O1173" s="1033"/>
      <c r="P1173" s="1033"/>
      <c r="Q1173" s="1033"/>
      <c r="R1173" s="1033"/>
      <c r="S1173" s="1033"/>
      <c r="T1173" s="1033"/>
      <c r="U1173" s="1033"/>
      <c r="V1173" s="1033"/>
      <c r="W1173" s="1033"/>
      <c r="X1173" s="1033"/>
      <c r="Y1173" s="1033"/>
      <c r="Z1173" s="1033"/>
    </row>
    <row r="1174" spans="1:26" ht="15.75" customHeight="1">
      <c r="A1174" s="141"/>
      <c r="B1174" s="348" t="s">
        <v>1481</v>
      </c>
      <c r="C1174" s="194" t="s">
        <v>269</v>
      </c>
      <c r="D1174" s="260"/>
      <c r="E1174" s="260"/>
      <c r="F1174" s="260"/>
      <c r="G1174" s="1062">
        <v>3800000</v>
      </c>
      <c r="H1174" s="1033"/>
      <c r="I1174" s="1033"/>
      <c r="J1174" s="1033"/>
      <c r="K1174" s="1033"/>
      <c r="L1174" s="1033"/>
      <c r="M1174" s="1033"/>
      <c r="N1174" s="1033"/>
      <c r="O1174" s="1033"/>
      <c r="P1174" s="1033"/>
      <c r="Q1174" s="1033"/>
      <c r="R1174" s="1033"/>
      <c r="S1174" s="1033"/>
      <c r="T1174" s="1033"/>
      <c r="U1174" s="1033"/>
      <c r="V1174" s="1033"/>
      <c r="W1174" s="1033"/>
      <c r="X1174" s="1033"/>
      <c r="Y1174" s="1033"/>
      <c r="Z1174" s="1033"/>
    </row>
    <row r="1175" spans="1:26" ht="15.75" customHeight="1">
      <c r="A1175" s="141"/>
      <c r="B1175" s="348" t="s">
        <v>1482</v>
      </c>
      <c r="C1175" s="194" t="s">
        <v>269</v>
      </c>
      <c r="D1175" s="260"/>
      <c r="E1175" s="260"/>
      <c r="F1175" s="260"/>
      <c r="G1175" s="1062">
        <v>4500000</v>
      </c>
      <c r="H1175" s="1033"/>
      <c r="I1175" s="1033"/>
      <c r="J1175" s="1033"/>
      <c r="K1175" s="1033"/>
      <c r="L1175" s="1033"/>
      <c r="M1175" s="1033"/>
      <c r="N1175" s="1033"/>
      <c r="O1175" s="1033"/>
      <c r="P1175" s="1033"/>
      <c r="Q1175" s="1033"/>
      <c r="R1175" s="1033"/>
      <c r="S1175" s="1033"/>
      <c r="T1175" s="1033"/>
      <c r="U1175" s="1033"/>
      <c r="V1175" s="1033"/>
      <c r="W1175" s="1033"/>
      <c r="X1175" s="1033"/>
      <c r="Y1175" s="1033"/>
      <c r="Z1175" s="1033"/>
    </row>
    <row r="1176" spans="1:26" ht="15.75" customHeight="1">
      <c r="A1176" s="141"/>
      <c r="B1176" s="348" t="s">
        <v>1483</v>
      </c>
      <c r="C1176" s="194" t="s">
        <v>269</v>
      </c>
      <c r="D1176" s="260"/>
      <c r="E1176" s="260"/>
      <c r="F1176" s="260"/>
      <c r="G1176" s="1062">
        <v>3700000</v>
      </c>
      <c r="H1176" s="1033"/>
      <c r="I1176" s="1033"/>
      <c r="J1176" s="1033"/>
      <c r="K1176" s="1033"/>
      <c r="L1176" s="1033"/>
      <c r="M1176" s="1033"/>
      <c r="N1176" s="1033"/>
      <c r="O1176" s="1033"/>
      <c r="P1176" s="1033"/>
      <c r="Q1176" s="1033"/>
      <c r="R1176" s="1033"/>
      <c r="S1176" s="1033"/>
      <c r="T1176" s="1033"/>
      <c r="U1176" s="1033"/>
      <c r="V1176" s="1033"/>
      <c r="W1176" s="1033"/>
      <c r="X1176" s="1033"/>
      <c r="Y1176" s="1033"/>
      <c r="Z1176" s="1033"/>
    </row>
    <row r="1177" spans="1:26" ht="15.75" customHeight="1">
      <c r="A1177" s="141"/>
      <c r="B1177" s="344" t="s">
        <v>1484</v>
      </c>
      <c r="C1177" s="338"/>
      <c r="D1177" s="24">
        <f t="shared" ref="D1177:F1177" si="92">SUM(D1166:D1171)</f>
        <v>18000000</v>
      </c>
      <c r="E1177" s="24">
        <f t="shared" si="92"/>
        <v>-4908556</v>
      </c>
      <c r="F1177" s="24">
        <f t="shared" si="92"/>
        <v>13091444</v>
      </c>
      <c r="G1177" s="1099">
        <f>SUM(G1166:G1176)</f>
        <v>28091444</v>
      </c>
      <c r="H1177" s="1033"/>
      <c r="I1177" s="1033"/>
      <c r="J1177" s="1033"/>
      <c r="K1177" s="1033"/>
      <c r="L1177" s="1033"/>
      <c r="M1177" s="1033"/>
      <c r="N1177" s="1033"/>
      <c r="O1177" s="1033"/>
      <c r="P1177" s="1033"/>
      <c r="Q1177" s="1033"/>
      <c r="R1177" s="1033"/>
      <c r="S1177" s="1033"/>
      <c r="T1177" s="1033"/>
      <c r="U1177" s="1033"/>
      <c r="V1177" s="1033"/>
      <c r="W1177" s="1033"/>
      <c r="X1177" s="1033"/>
      <c r="Y1177" s="1033"/>
      <c r="Z1177" s="1033"/>
    </row>
    <row r="1178" spans="1:26" ht="15.75" customHeight="1">
      <c r="A1178" s="141"/>
      <c r="B1178" s="76" t="s">
        <v>1485</v>
      </c>
      <c r="C1178" s="194" t="s">
        <v>226</v>
      </c>
      <c r="D1178" s="21">
        <v>4393000</v>
      </c>
      <c r="E1178" s="21"/>
      <c r="F1178" s="21">
        <f t="shared" ref="F1178:F1182" si="93">SUM(D1178:E1178)</f>
        <v>4393000</v>
      </c>
      <c r="G1178" s="1051"/>
      <c r="H1178" s="1033"/>
      <c r="I1178" s="1033"/>
      <c r="J1178" s="1033"/>
      <c r="K1178" s="1033"/>
      <c r="L1178" s="1033"/>
      <c r="M1178" s="1033"/>
      <c r="N1178" s="1033"/>
      <c r="O1178" s="1033"/>
      <c r="P1178" s="1033"/>
      <c r="Q1178" s="1033"/>
      <c r="R1178" s="1033"/>
      <c r="S1178" s="1033"/>
      <c r="T1178" s="1033"/>
      <c r="U1178" s="1033"/>
      <c r="V1178" s="1033"/>
      <c r="W1178" s="1033"/>
      <c r="X1178" s="1033"/>
      <c r="Y1178" s="1033"/>
      <c r="Z1178" s="1033"/>
    </row>
    <row r="1179" spans="1:26" ht="18.75" customHeight="1">
      <c r="A1179" s="141"/>
      <c r="B1179" s="76" t="s">
        <v>1486</v>
      </c>
      <c r="C1179" s="194" t="s">
        <v>226</v>
      </c>
      <c r="D1179" s="21">
        <v>1675000</v>
      </c>
      <c r="E1179" s="21">
        <v>-104824</v>
      </c>
      <c r="F1179" s="21">
        <f t="shared" si="93"/>
        <v>1570176</v>
      </c>
      <c r="G1179" s="1051"/>
      <c r="H1179" s="1033"/>
      <c r="I1179" s="1033"/>
      <c r="J1179" s="1033"/>
      <c r="K1179" s="1033"/>
      <c r="L1179" s="1033"/>
      <c r="M1179" s="1033"/>
      <c r="N1179" s="1033"/>
      <c r="O1179" s="1033"/>
      <c r="P1179" s="1033"/>
      <c r="Q1179" s="1033"/>
      <c r="R1179" s="1033"/>
      <c r="S1179" s="1033"/>
      <c r="T1179" s="1033"/>
      <c r="U1179" s="1033"/>
      <c r="V1179" s="1033"/>
      <c r="W1179" s="1033"/>
      <c r="X1179" s="1033"/>
      <c r="Y1179" s="1033"/>
      <c r="Z1179" s="1033"/>
    </row>
    <row r="1180" spans="1:26" ht="15.75" customHeight="1">
      <c r="A1180" s="141"/>
      <c r="B1180" s="76" t="s">
        <v>1487</v>
      </c>
      <c r="C1180" s="194" t="s">
        <v>226</v>
      </c>
      <c r="D1180" s="21">
        <v>2546000</v>
      </c>
      <c r="E1180" s="21">
        <v>-138536</v>
      </c>
      <c r="F1180" s="21">
        <f t="shared" si="93"/>
        <v>2407464</v>
      </c>
      <c r="G1180" s="1051"/>
      <c r="H1180" s="1033"/>
      <c r="I1180" s="1033"/>
      <c r="J1180" s="1033"/>
      <c r="K1180" s="1033"/>
      <c r="L1180" s="1033"/>
      <c r="M1180" s="1033"/>
      <c r="N1180" s="1033"/>
      <c r="O1180" s="1033"/>
      <c r="P1180" s="1033"/>
      <c r="Q1180" s="1033"/>
      <c r="R1180" s="1033"/>
      <c r="S1180" s="1033"/>
      <c r="T1180" s="1033"/>
      <c r="U1180" s="1033"/>
      <c r="V1180" s="1033"/>
      <c r="W1180" s="1033"/>
      <c r="X1180" s="1033"/>
      <c r="Y1180" s="1033"/>
      <c r="Z1180" s="1033"/>
    </row>
    <row r="1181" spans="1:26" ht="15.75" customHeight="1">
      <c r="A1181" s="141"/>
      <c r="B1181" s="76" t="s">
        <v>1488</v>
      </c>
      <c r="C1181" s="194" t="s">
        <v>226</v>
      </c>
      <c r="D1181" s="21">
        <v>2921000</v>
      </c>
      <c r="E1181" s="21">
        <v>-12880</v>
      </c>
      <c r="F1181" s="21">
        <f t="shared" si="93"/>
        <v>2908120</v>
      </c>
      <c r="G1181" s="1051"/>
      <c r="H1181" s="1033"/>
      <c r="I1181" s="1033"/>
      <c r="J1181" s="1033"/>
      <c r="K1181" s="1033"/>
      <c r="L1181" s="1033"/>
      <c r="M1181" s="1033"/>
      <c r="N1181" s="1033"/>
      <c r="O1181" s="1033"/>
      <c r="P1181" s="1033"/>
      <c r="Q1181" s="1033"/>
      <c r="R1181" s="1033"/>
      <c r="S1181" s="1033"/>
      <c r="T1181" s="1033"/>
      <c r="U1181" s="1033"/>
      <c r="V1181" s="1033"/>
      <c r="W1181" s="1033"/>
      <c r="X1181" s="1033"/>
      <c r="Y1181" s="1033"/>
      <c r="Z1181" s="1033"/>
    </row>
    <row r="1182" spans="1:26" ht="15.75" customHeight="1">
      <c r="A1182" s="141"/>
      <c r="B1182" s="76" t="s">
        <v>1489</v>
      </c>
      <c r="C1182" s="194" t="s">
        <v>226</v>
      </c>
      <c r="D1182" s="21">
        <v>1465000</v>
      </c>
      <c r="E1182" s="21">
        <v>65504</v>
      </c>
      <c r="F1182" s="21">
        <f t="shared" si="93"/>
        <v>1530504</v>
      </c>
      <c r="G1182" s="1051"/>
      <c r="H1182" s="1033"/>
      <c r="I1182" s="1033"/>
      <c r="J1182" s="1033"/>
      <c r="K1182" s="1033"/>
      <c r="L1182" s="1033"/>
      <c r="M1182" s="1033"/>
      <c r="N1182" s="1033"/>
      <c r="O1182" s="1033"/>
      <c r="P1182" s="1033"/>
      <c r="Q1182" s="1033"/>
      <c r="R1182" s="1033"/>
      <c r="S1182" s="1033"/>
      <c r="T1182" s="1033"/>
      <c r="U1182" s="1033"/>
      <c r="V1182" s="1033"/>
      <c r="W1182" s="1033"/>
      <c r="X1182" s="1033"/>
      <c r="Y1182" s="1033"/>
      <c r="Z1182" s="1033"/>
    </row>
    <row r="1183" spans="1:26" ht="15.75" customHeight="1">
      <c r="A1183" s="141"/>
      <c r="B1183" s="347" t="s">
        <v>1490</v>
      </c>
      <c r="C1183" s="194" t="s">
        <v>226</v>
      </c>
      <c r="D1183" s="260"/>
      <c r="E1183" s="260"/>
      <c r="F1183" s="260"/>
      <c r="G1183" s="1062">
        <v>1500000</v>
      </c>
      <c r="H1183" s="1033"/>
      <c r="I1183" s="1033"/>
      <c r="J1183" s="1033"/>
      <c r="K1183" s="1033"/>
      <c r="L1183" s="1033"/>
      <c r="M1183" s="1033"/>
      <c r="N1183" s="1033"/>
      <c r="O1183" s="1033"/>
      <c r="P1183" s="1033"/>
      <c r="Q1183" s="1033"/>
      <c r="R1183" s="1033"/>
      <c r="S1183" s="1033"/>
      <c r="T1183" s="1033"/>
      <c r="U1183" s="1033"/>
      <c r="V1183" s="1033"/>
      <c r="W1183" s="1033"/>
      <c r="X1183" s="1033"/>
      <c r="Y1183" s="1033"/>
      <c r="Z1183" s="1033"/>
    </row>
    <row r="1184" spans="1:26" ht="15.75" customHeight="1">
      <c r="A1184" s="141"/>
      <c r="B1184" s="348" t="s">
        <v>1491</v>
      </c>
      <c r="C1184" s="194" t="s">
        <v>226</v>
      </c>
      <c r="D1184" s="260"/>
      <c r="E1184" s="260"/>
      <c r="F1184" s="260"/>
      <c r="G1184" s="1062">
        <v>2000000</v>
      </c>
      <c r="H1184" s="1033"/>
      <c r="I1184" s="1033"/>
      <c r="J1184" s="1033"/>
      <c r="K1184" s="1033"/>
      <c r="L1184" s="1033"/>
      <c r="M1184" s="1033"/>
      <c r="N1184" s="1033"/>
      <c r="O1184" s="1033"/>
      <c r="P1184" s="1033"/>
      <c r="Q1184" s="1033"/>
      <c r="R1184" s="1033"/>
      <c r="S1184" s="1033"/>
      <c r="T1184" s="1033"/>
      <c r="U1184" s="1033"/>
      <c r="V1184" s="1033"/>
      <c r="W1184" s="1033"/>
      <c r="X1184" s="1033"/>
      <c r="Y1184" s="1033"/>
      <c r="Z1184" s="1033"/>
    </row>
    <row r="1185" spans="1:26" ht="15.75" customHeight="1">
      <c r="A1185" s="141"/>
      <c r="B1185" s="348" t="s">
        <v>1492</v>
      </c>
      <c r="C1185" s="194" t="s">
        <v>226</v>
      </c>
      <c r="D1185" s="260"/>
      <c r="E1185" s="260"/>
      <c r="F1185" s="260"/>
      <c r="G1185" s="1062">
        <v>2000000</v>
      </c>
      <c r="H1185" s="1033"/>
      <c r="I1185" s="1033"/>
      <c r="J1185" s="1033"/>
      <c r="K1185" s="1033"/>
      <c r="L1185" s="1033"/>
      <c r="M1185" s="1033"/>
      <c r="N1185" s="1033"/>
      <c r="O1185" s="1033"/>
      <c r="P1185" s="1033"/>
      <c r="Q1185" s="1033"/>
      <c r="R1185" s="1033"/>
      <c r="S1185" s="1033"/>
      <c r="T1185" s="1033"/>
      <c r="U1185" s="1033"/>
      <c r="V1185" s="1033"/>
      <c r="W1185" s="1033"/>
      <c r="X1185" s="1033"/>
      <c r="Y1185" s="1033"/>
      <c r="Z1185" s="1033"/>
    </row>
    <row r="1186" spans="1:26" ht="15.75" customHeight="1">
      <c r="A1186" s="141"/>
      <c r="B1186" s="348" t="s">
        <v>1493</v>
      </c>
      <c r="C1186" s="194" t="s">
        <v>226</v>
      </c>
      <c r="D1186" s="260"/>
      <c r="E1186" s="260"/>
      <c r="F1186" s="260"/>
      <c r="G1186" s="1062">
        <v>1000000</v>
      </c>
      <c r="H1186" s="1033"/>
      <c r="I1186" s="1033"/>
      <c r="J1186" s="1033"/>
      <c r="K1186" s="1033"/>
      <c r="L1186" s="1033"/>
      <c r="M1186" s="1033"/>
      <c r="N1186" s="1033"/>
      <c r="O1186" s="1033"/>
      <c r="P1186" s="1033"/>
      <c r="Q1186" s="1033"/>
      <c r="R1186" s="1033"/>
      <c r="S1186" s="1033"/>
      <c r="T1186" s="1033"/>
      <c r="U1186" s="1033"/>
      <c r="V1186" s="1033"/>
      <c r="W1186" s="1033"/>
      <c r="X1186" s="1033"/>
      <c r="Y1186" s="1033"/>
      <c r="Z1186" s="1033"/>
    </row>
    <row r="1187" spans="1:26" ht="15.75" customHeight="1">
      <c r="A1187" s="141"/>
      <c r="B1187" s="348" t="s">
        <v>1494</v>
      </c>
      <c r="C1187" s="194" t="s">
        <v>226</v>
      </c>
      <c r="D1187" s="260"/>
      <c r="E1187" s="260"/>
      <c r="F1187" s="260"/>
      <c r="G1187" s="1062">
        <v>1000000</v>
      </c>
      <c r="H1187" s="1033"/>
      <c r="I1187" s="1033"/>
      <c r="J1187" s="1033"/>
      <c r="K1187" s="1033"/>
      <c r="L1187" s="1033"/>
      <c r="M1187" s="1033"/>
      <c r="N1187" s="1033"/>
      <c r="O1187" s="1033"/>
      <c r="P1187" s="1033"/>
      <c r="Q1187" s="1033"/>
      <c r="R1187" s="1033"/>
      <c r="S1187" s="1033"/>
      <c r="T1187" s="1033"/>
      <c r="U1187" s="1033"/>
      <c r="V1187" s="1033"/>
      <c r="W1187" s="1033"/>
      <c r="X1187" s="1033"/>
      <c r="Y1187" s="1033"/>
      <c r="Z1187" s="1033"/>
    </row>
    <row r="1188" spans="1:26" ht="15.75" customHeight="1">
      <c r="A1188" s="141"/>
      <c r="B1188" s="348" t="s">
        <v>1495</v>
      </c>
      <c r="C1188" s="194" t="s">
        <v>226</v>
      </c>
      <c r="D1188" s="260"/>
      <c r="E1188" s="260"/>
      <c r="F1188" s="260"/>
      <c r="G1188" s="1062">
        <v>4000000</v>
      </c>
      <c r="H1188" s="1033"/>
      <c r="I1188" s="1033"/>
      <c r="J1188" s="1033"/>
      <c r="K1188" s="1033"/>
      <c r="L1188" s="1033"/>
      <c r="M1188" s="1033"/>
      <c r="N1188" s="1033"/>
      <c r="O1188" s="1033"/>
      <c r="P1188" s="1033"/>
      <c r="Q1188" s="1033"/>
      <c r="R1188" s="1033"/>
      <c r="S1188" s="1033"/>
      <c r="T1188" s="1033"/>
      <c r="U1188" s="1033"/>
      <c r="V1188" s="1033"/>
      <c r="W1188" s="1033"/>
      <c r="X1188" s="1033"/>
      <c r="Y1188" s="1033"/>
      <c r="Z1188" s="1033"/>
    </row>
    <row r="1189" spans="1:26" ht="15.75" customHeight="1">
      <c r="A1189" s="141"/>
      <c r="B1189" s="344" t="s">
        <v>1496</v>
      </c>
      <c r="C1189" s="338"/>
      <c r="D1189" s="24">
        <f t="shared" ref="D1189:F1189" si="94">SUM(D1178:D1182)</f>
        <v>13000000</v>
      </c>
      <c r="E1189" s="24">
        <f t="shared" si="94"/>
        <v>-190736</v>
      </c>
      <c r="F1189" s="24">
        <f t="shared" si="94"/>
        <v>12809264</v>
      </c>
      <c r="G1189" s="1099">
        <f>SUM(G1178:G1188)</f>
        <v>11500000</v>
      </c>
      <c r="H1189" s="1033"/>
      <c r="I1189" s="1033"/>
      <c r="J1189" s="1033"/>
      <c r="K1189" s="1033"/>
      <c r="L1189" s="1033"/>
      <c r="M1189" s="1033"/>
      <c r="N1189" s="1033"/>
      <c r="O1189" s="1033"/>
      <c r="P1189" s="1033"/>
      <c r="Q1189" s="1033"/>
      <c r="R1189" s="1033"/>
      <c r="S1189" s="1033"/>
      <c r="T1189" s="1033"/>
      <c r="U1189" s="1033"/>
      <c r="V1189" s="1033"/>
      <c r="W1189" s="1033"/>
      <c r="X1189" s="1033"/>
      <c r="Y1189" s="1033"/>
      <c r="Z1189" s="1033"/>
    </row>
    <row r="1190" spans="1:26" ht="18.75" customHeight="1">
      <c r="A1190" s="141"/>
      <c r="B1190" s="76" t="s">
        <v>1497</v>
      </c>
      <c r="C1190" s="194" t="s">
        <v>966</v>
      </c>
      <c r="D1190" s="21">
        <v>6000000</v>
      </c>
      <c r="E1190" s="21"/>
      <c r="F1190" s="21">
        <f t="shared" ref="F1190:F1192" si="95">SUM(D1190:E1190)</f>
        <v>6000000</v>
      </c>
      <c r="G1190" s="1051"/>
      <c r="H1190" s="1033"/>
      <c r="I1190" s="1033"/>
      <c r="J1190" s="1033"/>
      <c r="K1190" s="1033"/>
      <c r="L1190" s="1033"/>
      <c r="M1190" s="1033"/>
      <c r="N1190" s="1033"/>
      <c r="O1190" s="1033"/>
      <c r="P1190" s="1033"/>
      <c r="Q1190" s="1033"/>
      <c r="R1190" s="1033"/>
      <c r="S1190" s="1033"/>
      <c r="T1190" s="1033"/>
      <c r="U1190" s="1033"/>
      <c r="V1190" s="1033"/>
      <c r="W1190" s="1033"/>
      <c r="X1190" s="1033"/>
      <c r="Y1190" s="1033"/>
      <c r="Z1190" s="1033"/>
    </row>
    <row r="1191" spans="1:26" ht="15.75" customHeight="1">
      <c r="A1191" s="141"/>
      <c r="B1191" s="76" t="s">
        <v>1498</v>
      </c>
      <c r="C1191" s="194" t="s">
        <v>966</v>
      </c>
      <c r="D1191" s="21">
        <v>5000000</v>
      </c>
      <c r="E1191" s="21"/>
      <c r="F1191" s="21">
        <f t="shared" si="95"/>
        <v>5000000</v>
      </c>
      <c r="G1191" s="1051"/>
      <c r="H1191" s="1033"/>
      <c r="I1191" s="1033"/>
      <c r="J1191" s="1033"/>
      <c r="K1191" s="1033"/>
      <c r="L1191" s="1033"/>
      <c r="M1191" s="1033"/>
      <c r="N1191" s="1033"/>
      <c r="O1191" s="1033"/>
      <c r="P1191" s="1033"/>
      <c r="Q1191" s="1033"/>
      <c r="R1191" s="1033"/>
      <c r="S1191" s="1033"/>
      <c r="T1191" s="1033"/>
      <c r="U1191" s="1033"/>
      <c r="V1191" s="1033"/>
      <c r="W1191" s="1033"/>
      <c r="X1191" s="1033"/>
      <c r="Y1191" s="1033"/>
      <c r="Z1191" s="1033"/>
    </row>
    <row r="1192" spans="1:26" ht="15.75" customHeight="1">
      <c r="A1192" s="141"/>
      <c r="B1192" s="76" t="s">
        <v>1499</v>
      </c>
      <c r="C1192" s="194" t="s">
        <v>966</v>
      </c>
      <c r="D1192" s="21">
        <v>1000000</v>
      </c>
      <c r="E1192" s="21"/>
      <c r="F1192" s="21">
        <f t="shared" si="95"/>
        <v>1000000</v>
      </c>
      <c r="G1192" s="1051"/>
      <c r="H1192" s="1033"/>
      <c r="I1192" s="1033"/>
      <c r="J1192" s="1033"/>
      <c r="K1192" s="1033"/>
      <c r="L1192" s="1033"/>
      <c r="M1192" s="1033"/>
      <c r="N1192" s="1033"/>
      <c r="O1192" s="1033"/>
      <c r="P1192" s="1033"/>
      <c r="Q1192" s="1033"/>
      <c r="R1192" s="1033"/>
      <c r="S1192" s="1033"/>
      <c r="T1192" s="1033"/>
      <c r="U1192" s="1033"/>
      <c r="V1192" s="1033"/>
      <c r="W1192" s="1033"/>
      <c r="X1192" s="1033"/>
      <c r="Y1192" s="1033"/>
      <c r="Z1192" s="1033"/>
    </row>
    <row r="1193" spans="1:26" ht="15.75" customHeight="1">
      <c r="A1193" s="141"/>
      <c r="B1193" s="347" t="s">
        <v>1500</v>
      </c>
      <c r="C1193" s="194" t="s">
        <v>966</v>
      </c>
      <c r="D1193" s="260"/>
      <c r="E1193" s="260"/>
      <c r="F1193" s="260"/>
      <c r="G1193" s="1062">
        <v>3500000</v>
      </c>
      <c r="H1193" s="1033"/>
      <c r="I1193" s="1033"/>
      <c r="J1193" s="1033"/>
      <c r="K1193" s="1033"/>
      <c r="L1193" s="1033"/>
      <c r="M1193" s="1033"/>
      <c r="N1193" s="1033"/>
      <c r="O1193" s="1033"/>
      <c r="P1193" s="1033"/>
      <c r="Q1193" s="1033"/>
      <c r="R1193" s="1033"/>
      <c r="S1193" s="1033"/>
      <c r="T1193" s="1033"/>
      <c r="U1193" s="1033"/>
      <c r="V1193" s="1033"/>
      <c r="W1193" s="1033"/>
      <c r="X1193" s="1033"/>
      <c r="Y1193" s="1033"/>
      <c r="Z1193" s="1033"/>
    </row>
    <row r="1194" spans="1:26" ht="15.75" customHeight="1">
      <c r="A1194" s="141"/>
      <c r="B1194" s="348" t="s">
        <v>1501</v>
      </c>
      <c r="C1194" s="194" t="s">
        <v>966</v>
      </c>
      <c r="D1194" s="260"/>
      <c r="E1194" s="260"/>
      <c r="F1194" s="260"/>
      <c r="G1194" s="1062">
        <v>2000000</v>
      </c>
      <c r="H1194" s="1033"/>
      <c r="I1194" s="1033"/>
      <c r="J1194" s="1033"/>
      <c r="K1194" s="1033"/>
      <c r="L1194" s="1033"/>
      <c r="M1194" s="1033"/>
      <c r="N1194" s="1033"/>
      <c r="O1194" s="1033"/>
      <c r="P1194" s="1033"/>
      <c r="Q1194" s="1033"/>
      <c r="R1194" s="1033"/>
      <c r="S1194" s="1033"/>
      <c r="T1194" s="1033"/>
      <c r="U1194" s="1033"/>
      <c r="V1194" s="1033"/>
      <c r="W1194" s="1033"/>
      <c r="X1194" s="1033"/>
      <c r="Y1194" s="1033"/>
      <c r="Z1194" s="1033"/>
    </row>
    <row r="1195" spans="1:26" ht="15.75" customHeight="1">
      <c r="A1195" s="141"/>
      <c r="B1195" s="348" t="s">
        <v>1502</v>
      </c>
      <c r="C1195" s="194" t="s">
        <v>966</v>
      </c>
      <c r="D1195" s="260"/>
      <c r="E1195" s="260"/>
      <c r="F1195" s="260"/>
      <c r="G1195" s="1062">
        <v>1700000</v>
      </c>
      <c r="H1195" s="1033"/>
      <c r="I1195" s="1033"/>
      <c r="J1195" s="1033"/>
      <c r="K1195" s="1033"/>
      <c r="L1195" s="1033"/>
      <c r="M1195" s="1033"/>
      <c r="N1195" s="1033"/>
      <c r="O1195" s="1033"/>
      <c r="P1195" s="1033"/>
      <c r="Q1195" s="1033"/>
      <c r="R1195" s="1033"/>
      <c r="S1195" s="1033"/>
      <c r="T1195" s="1033"/>
      <c r="U1195" s="1033"/>
      <c r="V1195" s="1033"/>
      <c r="W1195" s="1033"/>
      <c r="X1195" s="1033"/>
      <c r="Y1195" s="1033"/>
      <c r="Z1195" s="1033"/>
    </row>
    <row r="1196" spans="1:26" ht="15.75" customHeight="1">
      <c r="A1196" s="141"/>
      <c r="B1196" s="348" t="s">
        <v>1503</v>
      </c>
      <c r="C1196" s="194" t="s">
        <v>966</v>
      </c>
      <c r="D1196" s="260"/>
      <c r="E1196" s="260"/>
      <c r="F1196" s="260"/>
      <c r="G1196" s="1062">
        <v>2000000</v>
      </c>
      <c r="H1196" s="1033"/>
      <c r="I1196" s="1033"/>
      <c r="J1196" s="1033"/>
      <c r="K1196" s="1033"/>
      <c r="L1196" s="1033"/>
      <c r="M1196" s="1033"/>
      <c r="N1196" s="1033"/>
      <c r="O1196" s="1033"/>
      <c r="P1196" s="1033"/>
      <c r="Q1196" s="1033"/>
      <c r="R1196" s="1033"/>
      <c r="S1196" s="1033"/>
      <c r="T1196" s="1033"/>
      <c r="U1196" s="1033"/>
      <c r="V1196" s="1033"/>
      <c r="W1196" s="1033"/>
      <c r="X1196" s="1033"/>
      <c r="Y1196" s="1033"/>
      <c r="Z1196" s="1033"/>
    </row>
    <row r="1197" spans="1:26" ht="15.75" customHeight="1">
      <c r="A1197" s="141"/>
      <c r="B1197" s="348" t="s">
        <v>1504</v>
      </c>
      <c r="C1197" s="194" t="s">
        <v>966</v>
      </c>
      <c r="D1197" s="260"/>
      <c r="E1197" s="260"/>
      <c r="F1197" s="260"/>
      <c r="G1197" s="1062">
        <v>2000000</v>
      </c>
      <c r="H1197" s="1033"/>
      <c r="I1197" s="1033"/>
      <c r="J1197" s="1033"/>
      <c r="K1197" s="1033"/>
      <c r="L1197" s="1033"/>
      <c r="M1197" s="1033"/>
      <c r="N1197" s="1033"/>
      <c r="O1197" s="1033"/>
      <c r="P1197" s="1033"/>
      <c r="Q1197" s="1033"/>
      <c r="R1197" s="1033"/>
      <c r="S1197" s="1033"/>
      <c r="T1197" s="1033"/>
      <c r="U1197" s="1033"/>
      <c r="V1197" s="1033"/>
      <c r="W1197" s="1033"/>
      <c r="X1197" s="1033"/>
      <c r="Y1197" s="1033"/>
      <c r="Z1197" s="1033"/>
    </row>
    <row r="1198" spans="1:26" ht="15.75" customHeight="1">
      <c r="A1198" s="141"/>
      <c r="B1198" s="348" t="s">
        <v>1505</v>
      </c>
      <c r="C1198" s="194" t="s">
        <v>966</v>
      </c>
      <c r="D1198" s="260"/>
      <c r="E1198" s="260"/>
      <c r="F1198" s="260"/>
      <c r="G1198" s="1062">
        <v>1700000</v>
      </c>
      <c r="H1198" s="1033"/>
      <c r="I1198" s="1033"/>
      <c r="J1198" s="1033"/>
      <c r="K1198" s="1033"/>
      <c r="L1198" s="1033"/>
      <c r="M1198" s="1033"/>
      <c r="N1198" s="1033"/>
      <c r="O1198" s="1033"/>
      <c r="P1198" s="1033"/>
      <c r="Q1198" s="1033"/>
      <c r="R1198" s="1033"/>
      <c r="S1198" s="1033"/>
      <c r="T1198" s="1033"/>
      <c r="U1198" s="1033"/>
      <c r="V1198" s="1033"/>
      <c r="W1198" s="1033"/>
      <c r="X1198" s="1033"/>
      <c r="Y1198" s="1033"/>
      <c r="Z1198" s="1033"/>
    </row>
    <row r="1199" spans="1:26" ht="15.75" customHeight="1">
      <c r="A1199" s="141"/>
      <c r="B1199" s="348" t="s">
        <v>1506</v>
      </c>
      <c r="C1199" s="194" t="s">
        <v>966</v>
      </c>
      <c r="D1199" s="260"/>
      <c r="E1199" s="260"/>
      <c r="F1199" s="260"/>
      <c r="G1199" s="1062">
        <v>1500000</v>
      </c>
      <c r="H1199" s="1033"/>
      <c r="I1199" s="1033"/>
      <c r="J1199" s="1033"/>
      <c r="K1199" s="1033"/>
      <c r="L1199" s="1033"/>
      <c r="M1199" s="1033"/>
      <c r="N1199" s="1033"/>
      <c r="O1199" s="1033"/>
      <c r="P1199" s="1033"/>
      <c r="Q1199" s="1033"/>
      <c r="R1199" s="1033"/>
      <c r="S1199" s="1033"/>
      <c r="T1199" s="1033"/>
      <c r="U1199" s="1033"/>
      <c r="V1199" s="1033"/>
      <c r="W1199" s="1033"/>
      <c r="X1199" s="1033"/>
      <c r="Y1199" s="1033"/>
      <c r="Z1199" s="1033"/>
    </row>
    <row r="1200" spans="1:26" ht="15.75" customHeight="1">
      <c r="A1200" s="141"/>
      <c r="B1200" s="348" t="s">
        <v>1507</v>
      </c>
      <c r="C1200" s="194" t="s">
        <v>966</v>
      </c>
      <c r="D1200" s="260"/>
      <c r="E1200" s="260"/>
      <c r="F1200" s="260"/>
      <c r="G1200" s="1062">
        <v>2000000</v>
      </c>
      <c r="H1200" s="1033"/>
      <c r="I1200" s="1033"/>
      <c r="J1200" s="1033"/>
      <c r="K1200" s="1033"/>
      <c r="L1200" s="1033"/>
      <c r="M1200" s="1033"/>
      <c r="N1200" s="1033"/>
      <c r="O1200" s="1033"/>
      <c r="P1200" s="1033"/>
      <c r="Q1200" s="1033"/>
      <c r="R1200" s="1033"/>
      <c r="S1200" s="1033"/>
      <c r="T1200" s="1033"/>
      <c r="U1200" s="1033"/>
      <c r="V1200" s="1033"/>
      <c r="W1200" s="1033"/>
      <c r="X1200" s="1033"/>
      <c r="Y1200" s="1033"/>
      <c r="Z1200" s="1033"/>
    </row>
    <row r="1201" spans="1:26" ht="15.75" customHeight="1">
      <c r="A1201" s="141"/>
      <c r="B1201" s="348" t="s">
        <v>1508</v>
      </c>
      <c r="C1201" s="194" t="s">
        <v>966</v>
      </c>
      <c r="D1201" s="260"/>
      <c r="E1201" s="260"/>
      <c r="F1201" s="260"/>
      <c r="G1201" s="1062">
        <v>1200000</v>
      </c>
      <c r="H1201" s="1033"/>
      <c r="I1201" s="1033"/>
      <c r="J1201" s="1033"/>
      <c r="K1201" s="1033"/>
      <c r="L1201" s="1033"/>
      <c r="M1201" s="1033"/>
      <c r="N1201" s="1033"/>
      <c r="O1201" s="1033"/>
      <c r="P1201" s="1033"/>
      <c r="Q1201" s="1033"/>
      <c r="R1201" s="1033"/>
      <c r="S1201" s="1033"/>
      <c r="T1201" s="1033"/>
      <c r="U1201" s="1033"/>
      <c r="V1201" s="1033"/>
      <c r="W1201" s="1033"/>
      <c r="X1201" s="1033"/>
      <c r="Y1201" s="1033"/>
      <c r="Z1201" s="1033"/>
    </row>
    <row r="1202" spans="1:26" ht="15.75" customHeight="1">
      <c r="A1202" s="141"/>
      <c r="B1202" s="348" t="s">
        <v>1509</v>
      </c>
      <c r="C1202" s="194" t="s">
        <v>966</v>
      </c>
      <c r="D1202" s="260"/>
      <c r="E1202" s="260"/>
      <c r="F1202" s="260"/>
      <c r="G1202" s="1062">
        <v>1200000</v>
      </c>
      <c r="H1202" s="1033"/>
      <c r="I1202" s="1033"/>
      <c r="J1202" s="1033"/>
      <c r="K1202" s="1033"/>
      <c r="L1202" s="1033"/>
      <c r="M1202" s="1033"/>
      <c r="N1202" s="1033"/>
      <c r="O1202" s="1033"/>
      <c r="P1202" s="1033"/>
      <c r="Q1202" s="1033"/>
      <c r="R1202" s="1033"/>
      <c r="S1202" s="1033"/>
      <c r="T1202" s="1033"/>
      <c r="U1202" s="1033"/>
      <c r="V1202" s="1033"/>
      <c r="W1202" s="1033"/>
      <c r="X1202" s="1033"/>
      <c r="Y1202" s="1033"/>
      <c r="Z1202" s="1033"/>
    </row>
    <row r="1203" spans="1:26" ht="15.75" customHeight="1">
      <c r="A1203" s="141"/>
      <c r="B1203" s="348" t="s">
        <v>1510</v>
      </c>
      <c r="C1203" s="194" t="s">
        <v>966</v>
      </c>
      <c r="D1203" s="260"/>
      <c r="E1203" s="260"/>
      <c r="F1203" s="260"/>
      <c r="G1203" s="1062">
        <v>1500000</v>
      </c>
      <c r="H1203" s="1033"/>
      <c r="I1203" s="1033"/>
      <c r="J1203" s="1033"/>
      <c r="K1203" s="1033"/>
      <c r="L1203" s="1033"/>
      <c r="M1203" s="1033"/>
      <c r="N1203" s="1033"/>
      <c r="O1203" s="1033"/>
      <c r="P1203" s="1033"/>
      <c r="Q1203" s="1033"/>
      <c r="R1203" s="1033"/>
      <c r="S1203" s="1033"/>
      <c r="T1203" s="1033"/>
      <c r="U1203" s="1033"/>
      <c r="V1203" s="1033"/>
      <c r="W1203" s="1033"/>
      <c r="X1203" s="1033"/>
      <c r="Y1203" s="1033"/>
      <c r="Z1203" s="1033"/>
    </row>
    <row r="1204" spans="1:26" ht="15.75" customHeight="1">
      <c r="A1204" s="141"/>
      <c r="B1204" s="348" t="s">
        <v>1511</v>
      </c>
      <c r="C1204" s="194" t="s">
        <v>966</v>
      </c>
      <c r="D1204" s="260"/>
      <c r="E1204" s="260"/>
      <c r="F1204" s="260"/>
      <c r="G1204" s="1062">
        <v>2000000</v>
      </c>
      <c r="H1204" s="1033"/>
      <c r="I1204" s="1033"/>
      <c r="J1204" s="1033"/>
      <c r="K1204" s="1033"/>
      <c r="L1204" s="1033"/>
      <c r="M1204" s="1033"/>
      <c r="N1204" s="1033"/>
      <c r="O1204" s="1033"/>
      <c r="P1204" s="1033"/>
      <c r="Q1204" s="1033"/>
      <c r="R1204" s="1033"/>
      <c r="S1204" s="1033"/>
      <c r="T1204" s="1033"/>
      <c r="U1204" s="1033"/>
      <c r="V1204" s="1033"/>
      <c r="W1204" s="1033"/>
      <c r="X1204" s="1033"/>
      <c r="Y1204" s="1033"/>
      <c r="Z1204" s="1033"/>
    </row>
    <row r="1205" spans="1:26" ht="15.75" customHeight="1">
      <c r="A1205" s="141"/>
      <c r="B1205" s="344" t="s">
        <v>1512</v>
      </c>
      <c r="C1205" s="338"/>
      <c r="D1205" s="24">
        <f t="shared" ref="D1205:F1205" si="96">SUM(D1190:D1192)</f>
        <v>12000000</v>
      </c>
      <c r="E1205" s="24">
        <f t="shared" si="96"/>
        <v>0</v>
      </c>
      <c r="F1205" s="24">
        <f t="shared" si="96"/>
        <v>12000000</v>
      </c>
      <c r="G1205" s="1099">
        <f>SUM(G1190:G1204)</f>
        <v>22300000</v>
      </c>
      <c r="H1205" s="1033"/>
      <c r="I1205" s="1033"/>
      <c r="J1205" s="1033"/>
      <c r="K1205" s="1033"/>
      <c r="L1205" s="1033"/>
      <c r="M1205" s="1033"/>
      <c r="N1205" s="1033"/>
      <c r="O1205" s="1033"/>
      <c r="P1205" s="1033"/>
      <c r="Q1205" s="1033"/>
      <c r="R1205" s="1033"/>
      <c r="S1205" s="1033"/>
      <c r="T1205" s="1033"/>
      <c r="U1205" s="1033"/>
      <c r="V1205" s="1033"/>
      <c r="W1205" s="1033"/>
      <c r="X1205" s="1033"/>
      <c r="Y1205" s="1033"/>
      <c r="Z1205" s="1033"/>
    </row>
    <row r="1206" spans="1:26" ht="31.5" customHeight="1">
      <c r="A1206" s="141"/>
      <c r="B1206" s="76" t="s">
        <v>1513</v>
      </c>
      <c r="C1206" s="194" t="s">
        <v>417</v>
      </c>
      <c r="D1206" s="21">
        <v>4500000</v>
      </c>
      <c r="E1206" s="21"/>
      <c r="F1206" s="21">
        <f t="shared" ref="F1206:F1210" si="97">SUM(D1206:E1206)</f>
        <v>4500000</v>
      </c>
      <c r="G1206" s="1051"/>
      <c r="H1206" s="1033"/>
      <c r="I1206" s="1033"/>
      <c r="J1206" s="1033"/>
      <c r="K1206" s="1033"/>
      <c r="L1206" s="1033"/>
      <c r="M1206" s="1033"/>
      <c r="N1206" s="1033"/>
      <c r="O1206" s="1033"/>
      <c r="P1206" s="1033"/>
      <c r="Q1206" s="1033"/>
      <c r="R1206" s="1033"/>
      <c r="S1206" s="1033"/>
      <c r="T1206" s="1033"/>
      <c r="U1206" s="1033"/>
      <c r="V1206" s="1033"/>
      <c r="W1206" s="1033"/>
      <c r="X1206" s="1033"/>
      <c r="Y1206" s="1033"/>
      <c r="Z1206" s="1033"/>
    </row>
    <row r="1207" spans="1:26" ht="18.75" customHeight="1">
      <c r="A1207" s="141"/>
      <c r="B1207" s="76" t="s">
        <v>1514</v>
      </c>
      <c r="C1207" s="194" t="s">
        <v>417</v>
      </c>
      <c r="D1207" s="21">
        <v>4000000</v>
      </c>
      <c r="E1207" s="21"/>
      <c r="F1207" s="21">
        <f t="shared" si="97"/>
        <v>4000000</v>
      </c>
      <c r="G1207" s="1051"/>
      <c r="H1207" s="1033"/>
      <c r="I1207" s="1033"/>
      <c r="J1207" s="1033"/>
      <c r="K1207" s="1033"/>
      <c r="L1207" s="1033"/>
      <c r="M1207" s="1033"/>
      <c r="N1207" s="1033"/>
      <c r="O1207" s="1033"/>
      <c r="P1207" s="1033"/>
      <c r="Q1207" s="1033"/>
      <c r="R1207" s="1033"/>
      <c r="S1207" s="1033"/>
      <c r="T1207" s="1033"/>
      <c r="U1207" s="1033"/>
      <c r="V1207" s="1033"/>
      <c r="W1207" s="1033"/>
      <c r="X1207" s="1033"/>
      <c r="Y1207" s="1033"/>
      <c r="Z1207" s="1033"/>
    </row>
    <row r="1208" spans="1:26" ht="15.75" customHeight="1">
      <c r="A1208" s="141"/>
      <c r="B1208" s="76" t="s">
        <v>1515</v>
      </c>
      <c r="C1208" s="194" t="s">
        <v>417</v>
      </c>
      <c r="D1208" s="21">
        <v>2000000</v>
      </c>
      <c r="E1208" s="21"/>
      <c r="F1208" s="21">
        <f t="shared" si="97"/>
        <v>2000000</v>
      </c>
      <c r="G1208" s="1051"/>
      <c r="H1208" s="1033"/>
      <c r="I1208" s="1033"/>
      <c r="J1208" s="1033"/>
      <c r="K1208" s="1033"/>
      <c r="L1208" s="1033"/>
      <c r="M1208" s="1033"/>
      <c r="N1208" s="1033"/>
      <c r="O1208" s="1033"/>
      <c r="P1208" s="1033"/>
      <c r="Q1208" s="1033"/>
      <c r="R1208" s="1033"/>
      <c r="S1208" s="1033"/>
      <c r="T1208" s="1033"/>
      <c r="U1208" s="1033"/>
      <c r="V1208" s="1033"/>
      <c r="W1208" s="1033"/>
      <c r="X1208" s="1033"/>
      <c r="Y1208" s="1033"/>
      <c r="Z1208" s="1033"/>
    </row>
    <row r="1209" spans="1:26" ht="31.5" customHeight="1">
      <c r="A1209" s="141"/>
      <c r="B1209" s="76" t="s">
        <v>1516</v>
      </c>
      <c r="C1209" s="194" t="s">
        <v>417</v>
      </c>
      <c r="D1209" s="21">
        <v>3000000</v>
      </c>
      <c r="E1209" s="21"/>
      <c r="F1209" s="21">
        <f t="shared" si="97"/>
        <v>3000000</v>
      </c>
      <c r="G1209" s="1051"/>
      <c r="H1209" s="1033"/>
      <c r="I1209" s="1033"/>
      <c r="J1209" s="1033"/>
      <c r="K1209" s="1033"/>
      <c r="L1209" s="1033"/>
      <c r="M1209" s="1033"/>
      <c r="N1209" s="1033"/>
      <c r="O1209" s="1033"/>
      <c r="P1209" s="1033"/>
      <c r="Q1209" s="1033"/>
      <c r="R1209" s="1033"/>
      <c r="S1209" s="1033"/>
      <c r="T1209" s="1033"/>
      <c r="U1209" s="1033"/>
      <c r="V1209" s="1033"/>
      <c r="W1209" s="1033"/>
      <c r="X1209" s="1033"/>
      <c r="Y1209" s="1033"/>
      <c r="Z1209" s="1033"/>
    </row>
    <row r="1210" spans="1:26" ht="15.75" customHeight="1">
      <c r="A1210" s="141"/>
      <c r="B1210" s="76" t="s">
        <v>1517</v>
      </c>
      <c r="C1210" s="194" t="s">
        <v>417</v>
      </c>
      <c r="D1210" s="21">
        <v>1500000</v>
      </c>
      <c r="E1210" s="21"/>
      <c r="F1210" s="21">
        <f t="shared" si="97"/>
        <v>1500000</v>
      </c>
      <c r="G1210" s="1051"/>
      <c r="H1210" s="1033"/>
      <c r="I1210" s="1033"/>
      <c r="J1210" s="1033"/>
      <c r="K1210" s="1033"/>
      <c r="L1210" s="1033"/>
      <c r="M1210" s="1033"/>
      <c r="N1210" s="1033"/>
      <c r="O1210" s="1033"/>
      <c r="P1210" s="1033"/>
      <c r="Q1210" s="1033"/>
      <c r="R1210" s="1033"/>
      <c r="S1210" s="1033"/>
      <c r="T1210" s="1033"/>
      <c r="U1210" s="1033"/>
      <c r="V1210" s="1033"/>
      <c r="W1210" s="1033"/>
      <c r="X1210" s="1033"/>
      <c r="Y1210" s="1033"/>
      <c r="Z1210" s="1033"/>
    </row>
    <row r="1211" spans="1:26" ht="15.75" customHeight="1">
      <c r="A1211" s="141"/>
      <c r="B1211" s="347" t="s">
        <v>1518</v>
      </c>
      <c r="C1211" s="194" t="s">
        <v>417</v>
      </c>
      <c r="D1211" s="260"/>
      <c r="E1211" s="260"/>
      <c r="F1211" s="260"/>
      <c r="G1211" s="1062">
        <v>2500000</v>
      </c>
      <c r="H1211" s="1033"/>
      <c r="I1211" s="1033"/>
      <c r="J1211" s="1033"/>
      <c r="K1211" s="1033"/>
      <c r="L1211" s="1033"/>
      <c r="M1211" s="1033"/>
      <c r="N1211" s="1033"/>
      <c r="O1211" s="1033"/>
      <c r="P1211" s="1033"/>
      <c r="Q1211" s="1033"/>
      <c r="R1211" s="1033"/>
      <c r="S1211" s="1033"/>
      <c r="T1211" s="1033"/>
      <c r="U1211" s="1033"/>
      <c r="V1211" s="1033"/>
      <c r="W1211" s="1033"/>
      <c r="X1211" s="1033"/>
      <c r="Y1211" s="1033"/>
      <c r="Z1211" s="1033"/>
    </row>
    <row r="1212" spans="1:26" ht="15.75" customHeight="1">
      <c r="A1212" s="141"/>
      <c r="B1212" s="348" t="s">
        <v>1519</v>
      </c>
      <c r="C1212" s="194" t="s">
        <v>417</v>
      </c>
      <c r="D1212" s="260"/>
      <c r="E1212" s="260"/>
      <c r="F1212" s="260"/>
      <c r="G1212" s="1062">
        <v>2300000</v>
      </c>
      <c r="H1212" s="1033"/>
      <c r="I1212" s="1033"/>
      <c r="J1212" s="1033"/>
      <c r="K1212" s="1033"/>
      <c r="L1212" s="1033"/>
      <c r="M1212" s="1033"/>
      <c r="N1212" s="1033"/>
      <c r="O1212" s="1033"/>
      <c r="P1212" s="1033"/>
      <c r="Q1212" s="1033"/>
      <c r="R1212" s="1033"/>
      <c r="S1212" s="1033"/>
      <c r="T1212" s="1033"/>
      <c r="U1212" s="1033"/>
      <c r="V1212" s="1033"/>
      <c r="W1212" s="1033"/>
      <c r="X1212" s="1033"/>
      <c r="Y1212" s="1033"/>
      <c r="Z1212" s="1033"/>
    </row>
    <row r="1213" spans="1:26" ht="15.75" customHeight="1">
      <c r="A1213" s="141"/>
      <c r="B1213" s="348" t="s">
        <v>1520</v>
      </c>
      <c r="C1213" s="194" t="s">
        <v>417</v>
      </c>
      <c r="D1213" s="260"/>
      <c r="E1213" s="260"/>
      <c r="F1213" s="260"/>
      <c r="G1213" s="1062">
        <v>2500000</v>
      </c>
      <c r="H1213" s="1033"/>
      <c r="I1213" s="1033"/>
      <c r="J1213" s="1033"/>
      <c r="K1213" s="1033"/>
      <c r="L1213" s="1033"/>
      <c r="M1213" s="1033"/>
      <c r="N1213" s="1033"/>
      <c r="O1213" s="1033"/>
      <c r="P1213" s="1033"/>
      <c r="Q1213" s="1033"/>
      <c r="R1213" s="1033"/>
      <c r="S1213" s="1033"/>
      <c r="T1213" s="1033"/>
      <c r="U1213" s="1033"/>
      <c r="V1213" s="1033"/>
      <c r="W1213" s="1033"/>
      <c r="X1213" s="1033"/>
      <c r="Y1213" s="1033"/>
      <c r="Z1213" s="1033"/>
    </row>
    <row r="1214" spans="1:26" ht="15.75" customHeight="1">
      <c r="A1214" s="141"/>
      <c r="B1214" s="348" t="s">
        <v>1521</v>
      </c>
      <c r="C1214" s="194" t="s">
        <v>417</v>
      </c>
      <c r="D1214" s="260"/>
      <c r="E1214" s="260"/>
      <c r="F1214" s="260"/>
      <c r="G1214" s="1062">
        <v>2500000</v>
      </c>
      <c r="H1214" s="1033"/>
      <c r="I1214" s="1033"/>
      <c r="J1214" s="1033"/>
      <c r="K1214" s="1033"/>
      <c r="L1214" s="1033"/>
      <c r="M1214" s="1033"/>
      <c r="N1214" s="1033"/>
      <c r="O1214" s="1033"/>
      <c r="P1214" s="1033"/>
      <c r="Q1214" s="1033"/>
      <c r="R1214" s="1033"/>
      <c r="S1214" s="1033"/>
      <c r="T1214" s="1033"/>
      <c r="U1214" s="1033"/>
      <c r="V1214" s="1033"/>
      <c r="W1214" s="1033"/>
      <c r="X1214" s="1033"/>
      <c r="Y1214" s="1033"/>
      <c r="Z1214" s="1033"/>
    </row>
    <row r="1215" spans="1:26" ht="15.75" customHeight="1">
      <c r="A1215" s="141"/>
      <c r="B1215" s="348" t="s">
        <v>1522</v>
      </c>
      <c r="C1215" s="194" t="s">
        <v>417</v>
      </c>
      <c r="D1215" s="260"/>
      <c r="E1215" s="260"/>
      <c r="F1215" s="260"/>
      <c r="G1215" s="1062">
        <v>2500000</v>
      </c>
      <c r="H1215" s="1033"/>
      <c r="I1215" s="1033"/>
      <c r="J1215" s="1033"/>
      <c r="K1215" s="1033"/>
      <c r="L1215" s="1033"/>
      <c r="M1215" s="1033"/>
      <c r="N1215" s="1033"/>
      <c r="O1215" s="1033"/>
      <c r="P1215" s="1033"/>
      <c r="Q1215" s="1033"/>
      <c r="R1215" s="1033"/>
      <c r="S1215" s="1033"/>
      <c r="T1215" s="1033"/>
      <c r="U1215" s="1033"/>
      <c r="V1215" s="1033"/>
      <c r="W1215" s="1033"/>
      <c r="X1215" s="1033"/>
      <c r="Y1215" s="1033"/>
      <c r="Z1215" s="1033"/>
    </row>
    <row r="1216" spans="1:26" ht="15.75" customHeight="1">
      <c r="A1216" s="141"/>
      <c r="B1216" s="348" t="s">
        <v>1523</v>
      </c>
      <c r="C1216" s="194" t="s">
        <v>417</v>
      </c>
      <c r="D1216" s="260"/>
      <c r="E1216" s="260"/>
      <c r="F1216" s="260"/>
      <c r="G1216" s="1062">
        <v>2500000</v>
      </c>
      <c r="H1216" s="1033"/>
      <c r="I1216" s="1033"/>
      <c r="J1216" s="1033"/>
      <c r="K1216" s="1033"/>
      <c r="L1216" s="1033"/>
      <c r="M1216" s="1033"/>
      <c r="N1216" s="1033"/>
      <c r="O1216" s="1033"/>
      <c r="P1216" s="1033"/>
      <c r="Q1216" s="1033"/>
      <c r="R1216" s="1033"/>
      <c r="S1216" s="1033"/>
      <c r="T1216" s="1033"/>
      <c r="U1216" s="1033"/>
      <c r="V1216" s="1033"/>
      <c r="W1216" s="1033"/>
      <c r="X1216" s="1033"/>
      <c r="Y1216" s="1033"/>
      <c r="Z1216" s="1033"/>
    </row>
    <row r="1217" spans="1:26" ht="15.75" customHeight="1">
      <c r="A1217" s="141"/>
      <c r="B1217" s="344" t="s">
        <v>1524</v>
      </c>
      <c r="C1217" s="338"/>
      <c r="D1217" s="24">
        <f t="shared" ref="D1217:F1217" si="98">SUM(D1206:D1210)</f>
        <v>15000000</v>
      </c>
      <c r="E1217" s="24">
        <f t="shared" si="98"/>
        <v>0</v>
      </c>
      <c r="F1217" s="24">
        <f t="shared" si="98"/>
        <v>15000000</v>
      </c>
      <c r="G1217" s="1099">
        <f>SUM(G1206:G1216)</f>
        <v>14800000</v>
      </c>
      <c r="H1217" s="1033"/>
      <c r="I1217" s="1033"/>
      <c r="J1217" s="1033"/>
      <c r="K1217" s="1033"/>
      <c r="L1217" s="1033"/>
      <c r="M1217" s="1033"/>
      <c r="N1217" s="1033"/>
      <c r="O1217" s="1033"/>
      <c r="P1217" s="1033"/>
      <c r="Q1217" s="1033"/>
      <c r="R1217" s="1033"/>
      <c r="S1217" s="1033"/>
      <c r="T1217" s="1033"/>
      <c r="U1217" s="1033"/>
      <c r="V1217" s="1033"/>
      <c r="W1217" s="1033"/>
      <c r="X1217" s="1033"/>
      <c r="Y1217" s="1033"/>
      <c r="Z1217" s="1033"/>
    </row>
    <row r="1218" spans="1:26" ht="15.75" customHeight="1">
      <c r="A1218" s="141"/>
      <c r="B1218" s="76" t="s">
        <v>1525</v>
      </c>
      <c r="C1218" s="231" t="s">
        <v>228</v>
      </c>
      <c r="D1218" s="21">
        <v>5000000</v>
      </c>
      <c r="E1218" s="21">
        <v>-774932</v>
      </c>
      <c r="F1218" s="21">
        <f t="shared" ref="F1218:F1223" si="99">SUM(D1218:E1218)</f>
        <v>4225068</v>
      </c>
      <c r="G1218" s="1051"/>
      <c r="H1218" s="1033"/>
      <c r="I1218" s="1033"/>
      <c r="J1218" s="1033"/>
      <c r="K1218" s="1033"/>
      <c r="L1218" s="1033"/>
      <c r="M1218" s="1033"/>
      <c r="N1218" s="1033"/>
      <c r="O1218" s="1033"/>
      <c r="P1218" s="1033"/>
      <c r="Q1218" s="1033"/>
      <c r="R1218" s="1033"/>
      <c r="S1218" s="1033"/>
      <c r="T1218" s="1033"/>
      <c r="U1218" s="1033"/>
      <c r="V1218" s="1033"/>
      <c r="W1218" s="1033"/>
      <c r="X1218" s="1033"/>
      <c r="Y1218" s="1033"/>
      <c r="Z1218" s="1033"/>
    </row>
    <row r="1219" spans="1:26" ht="15.75" customHeight="1">
      <c r="A1219" s="141"/>
      <c r="B1219" s="76" t="s">
        <v>1526</v>
      </c>
      <c r="C1219" s="231" t="s">
        <v>228</v>
      </c>
      <c r="D1219" s="21">
        <v>2500000</v>
      </c>
      <c r="E1219" s="21">
        <v>-280630</v>
      </c>
      <c r="F1219" s="21">
        <f t="shared" si="99"/>
        <v>2219370</v>
      </c>
      <c r="G1219" s="1051"/>
      <c r="H1219" s="1033"/>
      <c r="I1219" s="1033"/>
      <c r="J1219" s="1033"/>
      <c r="K1219" s="1033"/>
      <c r="L1219" s="1033"/>
      <c r="M1219" s="1033"/>
      <c r="N1219" s="1033"/>
      <c r="O1219" s="1033"/>
      <c r="P1219" s="1033"/>
      <c r="Q1219" s="1033"/>
      <c r="R1219" s="1033"/>
      <c r="S1219" s="1033"/>
      <c r="T1219" s="1033"/>
      <c r="U1219" s="1033"/>
      <c r="V1219" s="1033"/>
      <c r="W1219" s="1033"/>
      <c r="X1219" s="1033"/>
      <c r="Y1219" s="1033"/>
      <c r="Z1219" s="1033"/>
    </row>
    <row r="1220" spans="1:26" ht="15.75" customHeight="1">
      <c r="A1220" s="141"/>
      <c r="B1220" s="76" t="s">
        <v>1527</v>
      </c>
      <c r="C1220" s="231" t="s">
        <v>228</v>
      </c>
      <c r="D1220" s="21">
        <v>2000000</v>
      </c>
      <c r="E1220" s="21"/>
      <c r="F1220" s="21">
        <f t="shared" si="99"/>
        <v>2000000</v>
      </c>
      <c r="G1220" s="1051"/>
      <c r="H1220" s="1033"/>
      <c r="I1220" s="1033"/>
      <c r="J1220" s="1033"/>
      <c r="K1220" s="1033"/>
      <c r="L1220" s="1033"/>
      <c r="M1220" s="1033"/>
      <c r="N1220" s="1033"/>
      <c r="O1220" s="1033"/>
      <c r="P1220" s="1033"/>
      <c r="Q1220" s="1033"/>
      <c r="R1220" s="1033"/>
      <c r="S1220" s="1033"/>
      <c r="T1220" s="1033"/>
      <c r="U1220" s="1033"/>
      <c r="V1220" s="1033"/>
      <c r="W1220" s="1033"/>
      <c r="X1220" s="1033"/>
      <c r="Y1220" s="1033"/>
      <c r="Z1220" s="1033"/>
    </row>
    <row r="1221" spans="1:26" ht="15.75" customHeight="1">
      <c r="A1221" s="141"/>
      <c r="B1221" s="76" t="s">
        <v>1528</v>
      </c>
      <c r="C1221" s="231" t="s">
        <v>228</v>
      </c>
      <c r="D1221" s="21">
        <v>2500000</v>
      </c>
      <c r="E1221" s="21">
        <v>-2500000</v>
      </c>
      <c r="F1221" s="21">
        <f t="shared" si="99"/>
        <v>0</v>
      </c>
      <c r="G1221" s="1051"/>
      <c r="H1221" s="1033"/>
      <c r="I1221" s="1033"/>
      <c r="J1221" s="1033"/>
      <c r="K1221" s="1033"/>
      <c r="L1221" s="1033"/>
      <c r="M1221" s="1033"/>
      <c r="N1221" s="1033"/>
      <c r="O1221" s="1033"/>
      <c r="P1221" s="1033"/>
      <c r="Q1221" s="1033"/>
      <c r="R1221" s="1033"/>
      <c r="S1221" s="1033"/>
      <c r="T1221" s="1033"/>
      <c r="U1221" s="1033"/>
      <c r="V1221" s="1033"/>
      <c r="W1221" s="1033"/>
      <c r="X1221" s="1033"/>
      <c r="Y1221" s="1033"/>
      <c r="Z1221" s="1033"/>
    </row>
    <row r="1222" spans="1:26" ht="15.75" customHeight="1">
      <c r="A1222" s="141"/>
      <c r="B1222" s="76" t="s">
        <v>1529</v>
      </c>
      <c r="C1222" s="231" t="s">
        <v>228</v>
      </c>
      <c r="D1222" s="21">
        <v>2000000</v>
      </c>
      <c r="E1222" s="21"/>
      <c r="F1222" s="21">
        <f t="shared" si="99"/>
        <v>2000000</v>
      </c>
      <c r="G1222" s="1051"/>
      <c r="H1222" s="1033"/>
      <c r="I1222" s="1033"/>
      <c r="J1222" s="1033"/>
      <c r="K1222" s="1033"/>
      <c r="L1222" s="1033"/>
      <c r="M1222" s="1033"/>
      <c r="N1222" s="1033"/>
      <c r="O1222" s="1033"/>
      <c r="P1222" s="1033"/>
      <c r="Q1222" s="1033"/>
      <c r="R1222" s="1033"/>
      <c r="S1222" s="1033"/>
      <c r="T1222" s="1033"/>
      <c r="U1222" s="1033"/>
      <c r="V1222" s="1033"/>
      <c r="W1222" s="1033"/>
      <c r="X1222" s="1033"/>
      <c r="Y1222" s="1033"/>
      <c r="Z1222" s="1033"/>
    </row>
    <row r="1223" spans="1:26" ht="15.75" customHeight="1">
      <c r="A1223" s="141"/>
      <c r="B1223" s="76" t="s">
        <v>1530</v>
      </c>
      <c r="C1223" s="231" t="s">
        <v>228</v>
      </c>
      <c r="D1223" s="21">
        <v>2000000</v>
      </c>
      <c r="E1223" s="21"/>
      <c r="F1223" s="21">
        <f t="shared" si="99"/>
        <v>2000000</v>
      </c>
      <c r="G1223" s="1051"/>
      <c r="H1223" s="1033"/>
      <c r="I1223" s="1033"/>
      <c r="J1223" s="1033"/>
      <c r="K1223" s="1033"/>
      <c r="L1223" s="1033"/>
      <c r="M1223" s="1033"/>
      <c r="N1223" s="1033"/>
      <c r="O1223" s="1033"/>
      <c r="P1223" s="1033"/>
      <c r="Q1223" s="1033"/>
      <c r="R1223" s="1033"/>
      <c r="S1223" s="1033"/>
      <c r="T1223" s="1033"/>
      <c r="U1223" s="1033"/>
      <c r="V1223" s="1033"/>
      <c r="W1223" s="1033"/>
      <c r="X1223" s="1033"/>
      <c r="Y1223" s="1033"/>
      <c r="Z1223" s="1033"/>
    </row>
    <row r="1224" spans="1:26" ht="15.75" customHeight="1">
      <c r="A1224" s="141"/>
      <c r="B1224" s="347" t="s">
        <v>1531</v>
      </c>
      <c r="C1224" s="231" t="s">
        <v>228</v>
      </c>
      <c r="D1224" s="260"/>
      <c r="E1224" s="260"/>
      <c r="F1224" s="260"/>
      <c r="G1224" s="1062">
        <v>3000000</v>
      </c>
      <c r="H1224" s="1033"/>
      <c r="I1224" s="1033"/>
      <c r="J1224" s="1033"/>
      <c r="K1224" s="1033"/>
      <c r="L1224" s="1033"/>
      <c r="M1224" s="1033"/>
      <c r="N1224" s="1033"/>
      <c r="O1224" s="1033"/>
      <c r="P1224" s="1033"/>
      <c r="Q1224" s="1033"/>
      <c r="R1224" s="1033"/>
      <c r="S1224" s="1033"/>
      <c r="T1224" s="1033"/>
      <c r="U1224" s="1033"/>
      <c r="V1224" s="1033"/>
      <c r="W1224" s="1033"/>
      <c r="X1224" s="1033"/>
      <c r="Y1224" s="1033"/>
      <c r="Z1224" s="1033"/>
    </row>
    <row r="1225" spans="1:26" ht="15.75" customHeight="1">
      <c r="A1225" s="141"/>
      <c r="B1225" s="348" t="s">
        <v>1532</v>
      </c>
      <c r="C1225" s="231" t="s">
        <v>228</v>
      </c>
      <c r="D1225" s="260"/>
      <c r="E1225" s="260"/>
      <c r="F1225" s="260"/>
      <c r="G1225" s="1062">
        <v>2000000</v>
      </c>
      <c r="H1225" s="1033"/>
      <c r="I1225" s="1033"/>
      <c r="J1225" s="1033"/>
      <c r="K1225" s="1033"/>
      <c r="L1225" s="1033"/>
      <c r="M1225" s="1033"/>
      <c r="N1225" s="1033"/>
      <c r="O1225" s="1033"/>
      <c r="P1225" s="1033"/>
      <c r="Q1225" s="1033"/>
      <c r="R1225" s="1033"/>
      <c r="S1225" s="1033"/>
      <c r="T1225" s="1033"/>
      <c r="U1225" s="1033"/>
      <c r="V1225" s="1033"/>
      <c r="W1225" s="1033"/>
      <c r="X1225" s="1033"/>
      <c r="Y1225" s="1033"/>
      <c r="Z1225" s="1033"/>
    </row>
    <row r="1226" spans="1:26" ht="15.75" customHeight="1">
      <c r="A1226" s="141"/>
      <c r="B1226" s="348" t="s">
        <v>1533</v>
      </c>
      <c r="C1226" s="231" t="s">
        <v>228</v>
      </c>
      <c r="D1226" s="260"/>
      <c r="E1226" s="260"/>
      <c r="F1226" s="260"/>
      <c r="G1226" s="1062">
        <v>2000000</v>
      </c>
      <c r="H1226" s="1033"/>
      <c r="I1226" s="1033"/>
      <c r="J1226" s="1033"/>
      <c r="K1226" s="1033"/>
      <c r="L1226" s="1033"/>
      <c r="M1226" s="1033"/>
      <c r="N1226" s="1033"/>
      <c r="O1226" s="1033"/>
      <c r="P1226" s="1033"/>
      <c r="Q1226" s="1033"/>
      <c r="R1226" s="1033"/>
      <c r="S1226" s="1033"/>
      <c r="T1226" s="1033"/>
      <c r="U1226" s="1033"/>
      <c r="V1226" s="1033"/>
      <c r="W1226" s="1033"/>
      <c r="X1226" s="1033"/>
      <c r="Y1226" s="1033"/>
      <c r="Z1226" s="1033"/>
    </row>
    <row r="1227" spans="1:26" ht="15.75" customHeight="1">
      <c r="A1227" s="141"/>
      <c r="B1227" s="348" t="s">
        <v>1534</v>
      </c>
      <c r="C1227" s="231" t="s">
        <v>228</v>
      </c>
      <c r="D1227" s="260"/>
      <c r="E1227" s="260"/>
      <c r="F1227" s="260"/>
      <c r="G1227" s="1062">
        <v>3000000</v>
      </c>
      <c r="H1227" s="1033"/>
      <c r="I1227" s="1033"/>
      <c r="J1227" s="1033"/>
      <c r="K1227" s="1033"/>
      <c r="L1227" s="1033"/>
      <c r="M1227" s="1033"/>
      <c r="N1227" s="1033"/>
      <c r="O1227" s="1033"/>
      <c r="P1227" s="1033"/>
      <c r="Q1227" s="1033"/>
      <c r="R1227" s="1033"/>
      <c r="S1227" s="1033"/>
      <c r="T1227" s="1033"/>
      <c r="U1227" s="1033"/>
      <c r="V1227" s="1033"/>
      <c r="W1227" s="1033"/>
      <c r="X1227" s="1033"/>
      <c r="Y1227" s="1033"/>
      <c r="Z1227" s="1033"/>
    </row>
    <row r="1228" spans="1:26" ht="15.75" customHeight="1">
      <c r="A1228" s="141"/>
      <c r="B1228" s="348" t="s">
        <v>1535</v>
      </c>
      <c r="C1228" s="231" t="s">
        <v>228</v>
      </c>
      <c r="D1228" s="260"/>
      <c r="E1228" s="260"/>
      <c r="F1228" s="260"/>
      <c r="G1228" s="1062">
        <v>3000000</v>
      </c>
      <c r="H1228" s="1033"/>
      <c r="I1228" s="1033"/>
      <c r="J1228" s="1033"/>
      <c r="K1228" s="1033"/>
      <c r="L1228" s="1033"/>
      <c r="M1228" s="1033"/>
      <c r="N1228" s="1033"/>
      <c r="O1228" s="1033"/>
      <c r="P1228" s="1033"/>
      <c r="Q1228" s="1033"/>
      <c r="R1228" s="1033"/>
      <c r="S1228" s="1033"/>
      <c r="T1228" s="1033"/>
      <c r="U1228" s="1033"/>
      <c r="V1228" s="1033"/>
      <c r="W1228" s="1033"/>
      <c r="X1228" s="1033"/>
      <c r="Y1228" s="1033"/>
      <c r="Z1228" s="1033"/>
    </row>
    <row r="1229" spans="1:26" ht="15.75" customHeight="1">
      <c r="A1229" s="141"/>
      <c r="B1229" s="344" t="s">
        <v>1536</v>
      </c>
      <c r="C1229" s="338"/>
      <c r="D1229" s="24">
        <f t="shared" ref="D1229:F1229" si="100">SUM(D1218:D1223)</f>
        <v>16000000</v>
      </c>
      <c r="E1229" s="24">
        <f t="shared" si="100"/>
        <v>-3555562</v>
      </c>
      <c r="F1229" s="24">
        <f t="shared" si="100"/>
        <v>12444438</v>
      </c>
      <c r="G1229" s="1099">
        <f>SUM(G1218:G1228)</f>
        <v>13000000</v>
      </c>
      <c r="H1229" s="1033"/>
      <c r="I1229" s="1033"/>
      <c r="J1229" s="1033"/>
      <c r="K1229" s="1033"/>
      <c r="L1229" s="1033"/>
      <c r="M1229" s="1033"/>
      <c r="N1229" s="1033"/>
      <c r="O1229" s="1033"/>
      <c r="P1229" s="1033"/>
      <c r="Q1229" s="1033"/>
      <c r="R1229" s="1033"/>
      <c r="S1229" s="1033"/>
      <c r="T1229" s="1033"/>
      <c r="U1229" s="1033"/>
      <c r="V1229" s="1033"/>
      <c r="W1229" s="1033"/>
      <c r="X1229" s="1033"/>
      <c r="Y1229" s="1033"/>
      <c r="Z1229" s="1033"/>
    </row>
    <row r="1230" spans="1:26" ht="15.75" customHeight="1">
      <c r="A1230" s="141"/>
      <c r="B1230" s="76" t="s">
        <v>1537</v>
      </c>
      <c r="C1230" s="194" t="s">
        <v>229</v>
      </c>
      <c r="D1230" s="21">
        <v>2500000</v>
      </c>
      <c r="E1230" s="21"/>
      <c r="F1230" s="21">
        <f t="shared" ref="F1230:F1235" si="101">SUM(D1230:E1230)</f>
        <v>2500000</v>
      </c>
      <c r="G1230" s="1051"/>
      <c r="H1230" s="1033"/>
      <c r="I1230" s="1033"/>
      <c r="J1230" s="1033"/>
      <c r="K1230" s="1033"/>
      <c r="L1230" s="1033"/>
      <c r="M1230" s="1033"/>
      <c r="N1230" s="1033"/>
      <c r="O1230" s="1033"/>
      <c r="P1230" s="1033"/>
      <c r="Q1230" s="1033"/>
      <c r="R1230" s="1033"/>
      <c r="S1230" s="1033"/>
      <c r="T1230" s="1033"/>
      <c r="U1230" s="1033"/>
      <c r="V1230" s="1033"/>
      <c r="W1230" s="1033"/>
      <c r="X1230" s="1033"/>
      <c r="Y1230" s="1033"/>
      <c r="Z1230" s="1033"/>
    </row>
    <row r="1231" spans="1:26" ht="15.75" customHeight="1">
      <c r="A1231" s="141"/>
      <c r="B1231" s="76" t="s">
        <v>1538</v>
      </c>
      <c r="C1231" s="194" t="s">
        <v>229</v>
      </c>
      <c r="D1231" s="21">
        <v>2000000</v>
      </c>
      <c r="E1231" s="21">
        <v>-327164</v>
      </c>
      <c r="F1231" s="21">
        <f t="shared" si="101"/>
        <v>1672836</v>
      </c>
      <c r="G1231" s="1051"/>
      <c r="H1231" s="1033"/>
      <c r="I1231" s="1033"/>
      <c r="J1231" s="1033"/>
      <c r="K1231" s="1033"/>
      <c r="L1231" s="1033"/>
      <c r="M1231" s="1033"/>
      <c r="N1231" s="1033"/>
      <c r="O1231" s="1033"/>
      <c r="P1231" s="1033"/>
      <c r="Q1231" s="1033"/>
      <c r="R1231" s="1033"/>
      <c r="S1231" s="1033"/>
      <c r="T1231" s="1033"/>
      <c r="U1231" s="1033"/>
      <c r="V1231" s="1033"/>
      <c r="W1231" s="1033"/>
      <c r="X1231" s="1033"/>
      <c r="Y1231" s="1033"/>
      <c r="Z1231" s="1033"/>
    </row>
    <row r="1232" spans="1:26" ht="15.75" customHeight="1">
      <c r="A1232" s="141"/>
      <c r="B1232" s="76" t="s">
        <v>1539</v>
      </c>
      <c r="C1232" s="194" t="s">
        <v>229</v>
      </c>
      <c r="D1232" s="21">
        <v>1500000</v>
      </c>
      <c r="E1232" s="21">
        <v>-1500000</v>
      </c>
      <c r="F1232" s="21">
        <f t="shared" si="101"/>
        <v>0</v>
      </c>
      <c r="G1232" s="1051"/>
      <c r="H1232" s="1033"/>
      <c r="I1232" s="1033"/>
      <c r="J1232" s="1033"/>
      <c r="K1232" s="1033"/>
      <c r="L1232" s="1033"/>
      <c r="M1232" s="1033"/>
      <c r="N1232" s="1033"/>
      <c r="O1232" s="1033"/>
      <c r="P1232" s="1033"/>
      <c r="Q1232" s="1033"/>
      <c r="R1232" s="1033"/>
      <c r="S1232" s="1033"/>
      <c r="T1232" s="1033"/>
      <c r="U1232" s="1033"/>
      <c r="V1232" s="1033"/>
      <c r="W1232" s="1033"/>
      <c r="X1232" s="1033"/>
      <c r="Y1232" s="1033"/>
      <c r="Z1232" s="1033"/>
    </row>
    <row r="1233" spans="1:26" ht="15.75" customHeight="1">
      <c r="A1233" s="141"/>
      <c r="B1233" s="76" t="s">
        <v>1540</v>
      </c>
      <c r="C1233" s="194" t="s">
        <v>229</v>
      </c>
      <c r="D1233" s="21">
        <v>2000000</v>
      </c>
      <c r="E1233" s="21"/>
      <c r="F1233" s="21">
        <f t="shared" si="101"/>
        <v>2000000</v>
      </c>
      <c r="G1233" s="1051"/>
      <c r="H1233" s="1033"/>
      <c r="I1233" s="1033"/>
      <c r="J1233" s="1033"/>
      <c r="K1233" s="1033"/>
      <c r="L1233" s="1033"/>
      <c r="M1233" s="1033"/>
      <c r="N1233" s="1033"/>
      <c r="O1233" s="1033"/>
      <c r="P1233" s="1033"/>
      <c r="Q1233" s="1033"/>
      <c r="R1233" s="1033"/>
      <c r="S1233" s="1033"/>
      <c r="T1233" s="1033"/>
      <c r="U1233" s="1033"/>
      <c r="V1233" s="1033"/>
      <c r="W1233" s="1033"/>
      <c r="X1233" s="1033"/>
      <c r="Y1233" s="1033"/>
      <c r="Z1233" s="1033"/>
    </row>
    <row r="1234" spans="1:26" ht="15.75" customHeight="1">
      <c r="A1234" s="141"/>
      <c r="B1234" s="76" t="s">
        <v>1541</v>
      </c>
      <c r="C1234" s="194" t="s">
        <v>229</v>
      </c>
      <c r="D1234" s="21">
        <v>2500000</v>
      </c>
      <c r="E1234" s="21">
        <v>29090</v>
      </c>
      <c r="F1234" s="21">
        <f t="shared" si="101"/>
        <v>2529090</v>
      </c>
      <c r="G1234" s="1051"/>
      <c r="H1234" s="1033"/>
      <c r="I1234" s="1033"/>
      <c r="J1234" s="1033"/>
      <c r="K1234" s="1033"/>
      <c r="L1234" s="1033"/>
      <c r="M1234" s="1033"/>
      <c r="N1234" s="1033"/>
      <c r="O1234" s="1033"/>
      <c r="P1234" s="1033"/>
      <c r="Q1234" s="1033"/>
      <c r="R1234" s="1033"/>
      <c r="S1234" s="1033"/>
      <c r="T1234" s="1033"/>
      <c r="U1234" s="1033"/>
      <c r="V1234" s="1033"/>
      <c r="W1234" s="1033"/>
      <c r="X1234" s="1033"/>
      <c r="Y1234" s="1033"/>
      <c r="Z1234" s="1033"/>
    </row>
    <row r="1235" spans="1:26" ht="15.75" customHeight="1">
      <c r="A1235" s="141"/>
      <c r="B1235" s="76" t="s">
        <v>1542</v>
      </c>
      <c r="C1235" s="194" t="s">
        <v>229</v>
      </c>
      <c r="D1235" s="21">
        <v>2000000</v>
      </c>
      <c r="E1235" s="21">
        <v>41484</v>
      </c>
      <c r="F1235" s="21">
        <f t="shared" si="101"/>
        <v>2041484</v>
      </c>
      <c r="G1235" s="1051"/>
      <c r="H1235" s="1033"/>
      <c r="I1235" s="1033"/>
      <c r="J1235" s="1033"/>
      <c r="K1235" s="1033"/>
      <c r="L1235" s="1033"/>
      <c r="M1235" s="1033"/>
      <c r="N1235" s="1033"/>
      <c r="O1235" s="1033"/>
      <c r="P1235" s="1033"/>
      <c r="Q1235" s="1033"/>
      <c r="R1235" s="1033"/>
      <c r="S1235" s="1033"/>
      <c r="T1235" s="1033"/>
      <c r="U1235" s="1033"/>
      <c r="V1235" s="1033"/>
      <c r="W1235" s="1033"/>
      <c r="X1235" s="1033"/>
      <c r="Y1235" s="1033"/>
      <c r="Z1235" s="1033"/>
    </row>
    <row r="1236" spans="1:26" ht="15.75" customHeight="1">
      <c r="A1236" s="141"/>
      <c r="B1236" s="347" t="s">
        <v>1543</v>
      </c>
      <c r="C1236" s="194" t="s">
        <v>229</v>
      </c>
      <c r="D1236" s="260"/>
      <c r="E1236" s="260"/>
      <c r="F1236" s="260"/>
      <c r="G1236" s="1062">
        <v>7000000</v>
      </c>
      <c r="H1236" s="1033"/>
      <c r="I1236" s="1033"/>
      <c r="J1236" s="1033"/>
      <c r="K1236" s="1033"/>
      <c r="L1236" s="1033"/>
      <c r="M1236" s="1033"/>
      <c r="N1236" s="1033"/>
      <c r="O1236" s="1033"/>
      <c r="P1236" s="1033"/>
      <c r="Q1236" s="1033"/>
      <c r="R1236" s="1033"/>
      <c r="S1236" s="1033"/>
      <c r="T1236" s="1033"/>
      <c r="U1236" s="1033"/>
      <c r="V1236" s="1033"/>
      <c r="W1236" s="1033"/>
      <c r="X1236" s="1033"/>
      <c r="Y1236" s="1033"/>
      <c r="Z1236" s="1033"/>
    </row>
    <row r="1237" spans="1:26" ht="15.75" customHeight="1">
      <c r="A1237" s="141"/>
      <c r="B1237" s="348" t="s">
        <v>1544</v>
      </c>
      <c r="C1237" s="194" t="s">
        <v>229</v>
      </c>
      <c r="D1237" s="260"/>
      <c r="E1237" s="260"/>
      <c r="F1237" s="260"/>
      <c r="G1237" s="1062">
        <v>1000000</v>
      </c>
      <c r="H1237" s="1033"/>
      <c r="I1237" s="1033"/>
      <c r="J1237" s="1033"/>
      <c r="K1237" s="1033"/>
      <c r="L1237" s="1033"/>
      <c r="M1237" s="1033"/>
      <c r="N1237" s="1033"/>
      <c r="O1237" s="1033"/>
      <c r="P1237" s="1033"/>
      <c r="Q1237" s="1033"/>
      <c r="R1237" s="1033"/>
      <c r="S1237" s="1033"/>
      <c r="T1237" s="1033"/>
      <c r="U1237" s="1033"/>
      <c r="V1237" s="1033"/>
      <c r="W1237" s="1033"/>
      <c r="X1237" s="1033"/>
      <c r="Y1237" s="1033"/>
      <c r="Z1237" s="1033"/>
    </row>
    <row r="1238" spans="1:26" ht="15.75" customHeight="1">
      <c r="A1238" s="141"/>
      <c r="B1238" s="260" t="s">
        <v>1545</v>
      </c>
      <c r="C1238" s="194" t="s">
        <v>229</v>
      </c>
      <c r="D1238" s="260"/>
      <c r="E1238" s="260"/>
      <c r="F1238" s="260"/>
      <c r="G1238" s="1062">
        <v>2000000</v>
      </c>
      <c r="H1238" s="1033"/>
      <c r="I1238" s="1033"/>
      <c r="J1238" s="1033"/>
      <c r="K1238" s="1033"/>
      <c r="L1238" s="1033"/>
      <c r="M1238" s="1033"/>
      <c r="N1238" s="1033"/>
      <c r="O1238" s="1033"/>
      <c r="P1238" s="1033"/>
      <c r="Q1238" s="1033"/>
      <c r="R1238" s="1033"/>
      <c r="S1238" s="1033"/>
      <c r="T1238" s="1033"/>
      <c r="U1238" s="1033"/>
      <c r="V1238" s="1033"/>
      <c r="W1238" s="1033"/>
      <c r="X1238" s="1033"/>
      <c r="Y1238" s="1033"/>
      <c r="Z1238" s="1033"/>
    </row>
    <row r="1239" spans="1:26" ht="15.75" customHeight="1">
      <c r="A1239" s="141"/>
      <c r="B1239" s="347" t="s">
        <v>1546</v>
      </c>
      <c r="C1239" s="194" t="s">
        <v>229</v>
      </c>
      <c r="D1239" s="260"/>
      <c r="E1239" s="260"/>
      <c r="F1239" s="260"/>
      <c r="G1239" s="1062">
        <v>3000000</v>
      </c>
      <c r="H1239" s="1033"/>
      <c r="I1239" s="1033"/>
      <c r="J1239" s="1033"/>
      <c r="K1239" s="1033"/>
      <c r="L1239" s="1033"/>
      <c r="M1239" s="1033"/>
      <c r="N1239" s="1033"/>
      <c r="O1239" s="1033"/>
      <c r="P1239" s="1033"/>
      <c r="Q1239" s="1033"/>
      <c r="R1239" s="1033"/>
      <c r="S1239" s="1033"/>
      <c r="T1239" s="1033"/>
      <c r="U1239" s="1033"/>
      <c r="V1239" s="1033"/>
      <c r="W1239" s="1033"/>
      <c r="X1239" s="1033"/>
      <c r="Y1239" s="1033"/>
      <c r="Z1239" s="1033"/>
    </row>
    <row r="1240" spans="1:26" ht="15.75" customHeight="1">
      <c r="A1240" s="141"/>
      <c r="B1240" s="348" t="s">
        <v>1547</v>
      </c>
      <c r="C1240" s="194" t="s">
        <v>229</v>
      </c>
      <c r="D1240" s="260"/>
      <c r="E1240" s="260"/>
      <c r="F1240" s="260"/>
      <c r="G1240" s="1062">
        <v>2000000</v>
      </c>
      <c r="H1240" s="1033"/>
      <c r="I1240" s="1033"/>
      <c r="J1240" s="1033"/>
      <c r="K1240" s="1033"/>
      <c r="L1240" s="1033"/>
      <c r="M1240" s="1033"/>
      <c r="N1240" s="1033"/>
      <c r="O1240" s="1033"/>
      <c r="P1240" s="1033"/>
      <c r="Q1240" s="1033"/>
      <c r="R1240" s="1033"/>
      <c r="S1240" s="1033"/>
      <c r="T1240" s="1033"/>
      <c r="U1240" s="1033"/>
      <c r="V1240" s="1033"/>
      <c r="W1240" s="1033"/>
      <c r="X1240" s="1033"/>
      <c r="Y1240" s="1033"/>
      <c r="Z1240" s="1033"/>
    </row>
    <row r="1241" spans="1:26" ht="15.75" customHeight="1">
      <c r="A1241" s="141"/>
      <c r="B1241" s="344" t="s">
        <v>1548</v>
      </c>
      <c r="C1241" s="338"/>
      <c r="D1241" s="24">
        <f t="shared" ref="D1241:F1241" si="102">SUM(D1230:D1235)</f>
        <v>12500000</v>
      </c>
      <c r="E1241" s="24">
        <f t="shared" si="102"/>
        <v>-1756590</v>
      </c>
      <c r="F1241" s="24">
        <f t="shared" si="102"/>
        <v>10743410</v>
      </c>
      <c r="G1241" s="1099">
        <f>SUM(G1230:G1240)</f>
        <v>15000000</v>
      </c>
      <c r="H1241" s="1033"/>
      <c r="I1241" s="1033"/>
      <c r="J1241" s="1033"/>
      <c r="K1241" s="1033"/>
      <c r="L1241" s="1033"/>
      <c r="M1241" s="1033"/>
      <c r="N1241" s="1033"/>
      <c r="O1241" s="1033"/>
      <c r="P1241" s="1033"/>
      <c r="Q1241" s="1033"/>
      <c r="R1241" s="1033"/>
      <c r="S1241" s="1033"/>
      <c r="T1241" s="1033"/>
      <c r="U1241" s="1033"/>
      <c r="V1241" s="1033"/>
      <c r="W1241" s="1033"/>
      <c r="X1241" s="1033"/>
      <c r="Y1241" s="1033"/>
      <c r="Z1241" s="1033"/>
    </row>
    <row r="1242" spans="1:26" ht="15.75" customHeight="1">
      <c r="A1242" s="141"/>
      <c r="B1242" s="351" t="s">
        <v>1549</v>
      </c>
      <c r="C1242" s="194" t="s">
        <v>230</v>
      </c>
      <c r="D1242" s="21">
        <v>3000000</v>
      </c>
      <c r="E1242" s="21">
        <v>434644</v>
      </c>
      <c r="F1242" s="21">
        <f t="shared" ref="F1242:F1246" si="103">SUM(D1242:E1242)</f>
        <v>3434644</v>
      </c>
      <c r="G1242" s="1051"/>
      <c r="H1242" s="1033"/>
      <c r="I1242" s="1033"/>
      <c r="J1242" s="1033"/>
      <c r="K1242" s="1033"/>
      <c r="L1242" s="1033"/>
      <c r="M1242" s="1033"/>
      <c r="N1242" s="1033"/>
      <c r="O1242" s="1033"/>
      <c r="P1242" s="1033"/>
      <c r="Q1242" s="1033"/>
      <c r="R1242" s="1033"/>
      <c r="S1242" s="1033"/>
      <c r="T1242" s="1033"/>
      <c r="U1242" s="1033"/>
      <c r="V1242" s="1033"/>
      <c r="W1242" s="1033"/>
      <c r="X1242" s="1033"/>
      <c r="Y1242" s="1033"/>
      <c r="Z1242" s="1033"/>
    </row>
    <row r="1243" spans="1:26" ht="15.75" customHeight="1">
      <c r="A1243" s="141"/>
      <c r="B1243" s="352" t="s">
        <v>1550</v>
      </c>
      <c r="C1243" s="194" t="s">
        <v>230</v>
      </c>
      <c r="D1243" s="21">
        <v>4000000</v>
      </c>
      <c r="E1243" s="21"/>
      <c r="F1243" s="21">
        <f t="shared" si="103"/>
        <v>4000000</v>
      </c>
      <c r="G1243" s="1051"/>
      <c r="H1243" s="1033"/>
      <c r="I1243" s="1033"/>
      <c r="J1243" s="1033"/>
      <c r="K1243" s="1033"/>
      <c r="L1243" s="1033"/>
      <c r="M1243" s="1033"/>
      <c r="N1243" s="1033"/>
      <c r="O1243" s="1033"/>
      <c r="P1243" s="1033"/>
      <c r="Q1243" s="1033"/>
      <c r="R1243" s="1033"/>
      <c r="S1243" s="1033"/>
      <c r="T1243" s="1033"/>
      <c r="U1243" s="1033"/>
      <c r="V1243" s="1033"/>
      <c r="W1243" s="1033"/>
      <c r="X1243" s="1033"/>
      <c r="Y1243" s="1033"/>
      <c r="Z1243" s="1033"/>
    </row>
    <row r="1244" spans="1:26" ht="15.75" customHeight="1">
      <c r="A1244" s="141"/>
      <c r="B1244" s="352" t="s">
        <v>1551</v>
      </c>
      <c r="C1244" s="194" t="s">
        <v>230</v>
      </c>
      <c r="D1244" s="21">
        <v>4000000</v>
      </c>
      <c r="E1244" s="21">
        <v>418440</v>
      </c>
      <c r="F1244" s="21">
        <f t="shared" si="103"/>
        <v>4418440</v>
      </c>
      <c r="G1244" s="1051"/>
      <c r="H1244" s="1033"/>
      <c r="I1244" s="1033"/>
      <c r="J1244" s="1033"/>
      <c r="K1244" s="1033"/>
      <c r="L1244" s="1033"/>
      <c r="M1244" s="1033"/>
      <c r="N1244" s="1033"/>
      <c r="O1244" s="1033"/>
      <c r="P1244" s="1033"/>
      <c r="Q1244" s="1033"/>
      <c r="R1244" s="1033"/>
      <c r="S1244" s="1033"/>
      <c r="T1244" s="1033"/>
      <c r="U1244" s="1033"/>
      <c r="V1244" s="1033"/>
      <c r="W1244" s="1033"/>
      <c r="X1244" s="1033"/>
      <c r="Y1244" s="1033"/>
      <c r="Z1244" s="1033"/>
    </row>
    <row r="1245" spans="1:26" ht="15.75" customHeight="1">
      <c r="A1245" s="141"/>
      <c r="B1245" s="352" t="s">
        <v>1552</v>
      </c>
      <c r="C1245" s="194" t="s">
        <v>230</v>
      </c>
      <c r="D1245" s="21">
        <v>2000000</v>
      </c>
      <c r="E1245" s="21"/>
      <c r="F1245" s="21">
        <f t="shared" si="103"/>
        <v>2000000</v>
      </c>
      <c r="G1245" s="1051"/>
      <c r="H1245" s="1033"/>
      <c r="I1245" s="1033"/>
      <c r="J1245" s="1033"/>
      <c r="K1245" s="1033"/>
      <c r="L1245" s="1033"/>
      <c r="M1245" s="1033"/>
      <c r="N1245" s="1033"/>
      <c r="O1245" s="1033"/>
      <c r="P1245" s="1033"/>
      <c r="Q1245" s="1033"/>
      <c r="R1245" s="1033"/>
      <c r="S1245" s="1033"/>
      <c r="T1245" s="1033"/>
      <c r="U1245" s="1033"/>
      <c r="V1245" s="1033"/>
      <c r="W1245" s="1033"/>
      <c r="X1245" s="1033"/>
      <c r="Y1245" s="1033"/>
      <c r="Z1245" s="1033"/>
    </row>
    <row r="1246" spans="1:26" ht="15.75" customHeight="1">
      <c r="A1246" s="141"/>
      <c r="B1246" s="250" t="s">
        <v>1553</v>
      </c>
      <c r="C1246" s="194" t="s">
        <v>230</v>
      </c>
      <c r="D1246" s="21">
        <v>1000000</v>
      </c>
      <c r="E1246" s="21">
        <v>-169324</v>
      </c>
      <c r="F1246" s="21">
        <f t="shared" si="103"/>
        <v>830676</v>
      </c>
      <c r="G1246" s="1051"/>
      <c r="H1246" s="1033"/>
      <c r="I1246" s="1033"/>
      <c r="J1246" s="1033"/>
      <c r="K1246" s="1033"/>
      <c r="L1246" s="1033"/>
      <c r="M1246" s="1033"/>
      <c r="N1246" s="1033"/>
      <c r="O1246" s="1033"/>
      <c r="P1246" s="1033"/>
      <c r="Q1246" s="1033"/>
      <c r="R1246" s="1033"/>
      <c r="S1246" s="1033"/>
      <c r="T1246" s="1033"/>
      <c r="U1246" s="1033"/>
      <c r="V1246" s="1033"/>
      <c r="W1246" s="1033"/>
      <c r="X1246" s="1033"/>
      <c r="Y1246" s="1033"/>
      <c r="Z1246" s="1033"/>
    </row>
    <row r="1247" spans="1:26" ht="15.75" customHeight="1">
      <c r="A1247" s="141"/>
      <c r="B1247" s="347" t="s">
        <v>1554</v>
      </c>
      <c r="C1247" s="194" t="s">
        <v>230</v>
      </c>
      <c r="D1247" s="260"/>
      <c r="E1247" s="260"/>
      <c r="F1247" s="260"/>
      <c r="G1247" s="1062">
        <v>3500000</v>
      </c>
      <c r="H1247" s="1033"/>
      <c r="I1247" s="1033"/>
      <c r="J1247" s="1033"/>
      <c r="K1247" s="1033"/>
      <c r="L1247" s="1033"/>
      <c r="M1247" s="1033"/>
      <c r="N1247" s="1033"/>
      <c r="O1247" s="1033"/>
      <c r="P1247" s="1033"/>
      <c r="Q1247" s="1033"/>
      <c r="R1247" s="1033"/>
      <c r="S1247" s="1033"/>
      <c r="T1247" s="1033"/>
      <c r="U1247" s="1033"/>
      <c r="V1247" s="1033"/>
      <c r="W1247" s="1033"/>
      <c r="X1247" s="1033"/>
      <c r="Y1247" s="1033"/>
      <c r="Z1247" s="1033"/>
    </row>
    <row r="1248" spans="1:26" ht="15.75" customHeight="1">
      <c r="A1248" s="141"/>
      <c r="B1248" s="348" t="s">
        <v>1555</v>
      </c>
      <c r="C1248" s="194" t="s">
        <v>230</v>
      </c>
      <c r="D1248" s="260"/>
      <c r="E1248" s="260"/>
      <c r="F1248" s="260"/>
      <c r="G1248" s="1062">
        <v>3000000</v>
      </c>
      <c r="H1248" s="1033"/>
      <c r="I1248" s="1033"/>
      <c r="J1248" s="1033"/>
      <c r="K1248" s="1033"/>
      <c r="L1248" s="1033"/>
      <c r="M1248" s="1033"/>
      <c r="N1248" s="1033"/>
      <c r="O1248" s="1033"/>
      <c r="P1248" s="1033"/>
      <c r="Q1248" s="1033"/>
      <c r="R1248" s="1033"/>
      <c r="S1248" s="1033"/>
      <c r="T1248" s="1033"/>
      <c r="U1248" s="1033"/>
      <c r="V1248" s="1033"/>
      <c r="W1248" s="1033"/>
      <c r="X1248" s="1033"/>
      <c r="Y1248" s="1033"/>
      <c r="Z1248" s="1033"/>
    </row>
    <row r="1249" spans="1:26" ht="15.75" customHeight="1">
      <c r="A1249" s="141"/>
      <c r="B1249" s="344" t="s">
        <v>1556</v>
      </c>
      <c r="C1249" s="338"/>
      <c r="D1249" s="24">
        <f t="shared" ref="D1249:F1249" si="104">SUM(D1242:D1246)</f>
        <v>14000000</v>
      </c>
      <c r="E1249" s="24">
        <f t="shared" si="104"/>
        <v>683760</v>
      </c>
      <c r="F1249" s="24">
        <f t="shared" si="104"/>
        <v>14683760</v>
      </c>
      <c r="G1249" s="1099">
        <f>SUM(G1242:G1248)</f>
        <v>6500000</v>
      </c>
      <c r="H1249" s="1033"/>
      <c r="I1249" s="1033"/>
      <c r="J1249" s="1033"/>
      <c r="K1249" s="1033"/>
      <c r="L1249" s="1033"/>
      <c r="M1249" s="1033"/>
      <c r="N1249" s="1033"/>
      <c r="O1249" s="1033"/>
      <c r="P1249" s="1033"/>
      <c r="Q1249" s="1033"/>
      <c r="R1249" s="1033"/>
      <c r="S1249" s="1033"/>
      <c r="T1249" s="1033"/>
      <c r="U1249" s="1033"/>
      <c r="V1249" s="1033"/>
      <c r="W1249" s="1033"/>
      <c r="X1249" s="1033"/>
      <c r="Y1249" s="1033"/>
      <c r="Z1249" s="1033"/>
    </row>
    <row r="1250" spans="1:26" ht="15.75" customHeight="1">
      <c r="A1250" s="141"/>
      <c r="B1250" s="76" t="s">
        <v>1557</v>
      </c>
      <c r="C1250" s="194" t="s">
        <v>231</v>
      </c>
      <c r="D1250" s="21">
        <v>3500000</v>
      </c>
      <c r="E1250" s="21">
        <v>-999968</v>
      </c>
      <c r="F1250" s="21">
        <f t="shared" ref="F1250:F1252" si="105">SUM(D1250:E1250)</f>
        <v>2500032</v>
      </c>
      <c r="G1250" s="1051">
        <v>2500032</v>
      </c>
      <c r="H1250" s="1033"/>
      <c r="I1250" s="1033"/>
      <c r="J1250" s="1033"/>
      <c r="K1250" s="1033"/>
      <c r="L1250" s="1033"/>
      <c r="M1250" s="1033"/>
      <c r="N1250" s="1033"/>
      <c r="O1250" s="1033"/>
      <c r="P1250" s="1033"/>
      <c r="Q1250" s="1033"/>
      <c r="R1250" s="1033"/>
      <c r="S1250" s="1033"/>
      <c r="T1250" s="1033"/>
      <c r="U1250" s="1033"/>
      <c r="V1250" s="1033"/>
      <c r="W1250" s="1033"/>
      <c r="X1250" s="1033"/>
      <c r="Y1250" s="1033"/>
      <c r="Z1250" s="1033"/>
    </row>
    <row r="1251" spans="1:26" ht="15.75" customHeight="1">
      <c r="A1251" s="141"/>
      <c r="B1251" s="76" t="s">
        <v>1558</v>
      </c>
      <c r="C1251" s="194" t="s">
        <v>231</v>
      </c>
      <c r="D1251" s="21">
        <v>4500000</v>
      </c>
      <c r="E1251" s="21">
        <v>-670956</v>
      </c>
      <c r="F1251" s="21">
        <f t="shared" si="105"/>
        <v>3829044</v>
      </c>
      <c r="G1251" s="1051"/>
      <c r="H1251" s="1033"/>
      <c r="I1251" s="1033"/>
      <c r="J1251" s="1033"/>
      <c r="K1251" s="1033"/>
      <c r="L1251" s="1033"/>
      <c r="M1251" s="1033"/>
      <c r="N1251" s="1033"/>
      <c r="O1251" s="1033"/>
      <c r="P1251" s="1033"/>
      <c r="Q1251" s="1033"/>
      <c r="R1251" s="1033"/>
      <c r="S1251" s="1033"/>
      <c r="T1251" s="1033"/>
      <c r="U1251" s="1033"/>
      <c r="V1251" s="1033"/>
      <c r="W1251" s="1033"/>
      <c r="X1251" s="1033"/>
      <c r="Y1251" s="1033"/>
      <c r="Z1251" s="1033"/>
    </row>
    <row r="1252" spans="1:26" ht="15.75" customHeight="1">
      <c r="A1252" s="141"/>
      <c r="B1252" s="76" t="s">
        <v>1559</v>
      </c>
      <c r="C1252" s="194" t="s">
        <v>231</v>
      </c>
      <c r="D1252" s="21">
        <v>5000000</v>
      </c>
      <c r="E1252" s="21">
        <v>-64432</v>
      </c>
      <c r="F1252" s="21">
        <f t="shared" si="105"/>
        <v>4935568</v>
      </c>
      <c r="G1252" s="1051"/>
      <c r="H1252" s="1033"/>
      <c r="I1252" s="1033"/>
      <c r="J1252" s="1033"/>
      <c r="K1252" s="1033"/>
      <c r="L1252" s="1033"/>
      <c r="M1252" s="1033"/>
      <c r="N1252" s="1033"/>
      <c r="O1252" s="1033"/>
      <c r="P1252" s="1033"/>
      <c r="Q1252" s="1033"/>
      <c r="R1252" s="1033"/>
      <c r="S1252" s="1033"/>
      <c r="T1252" s="1033"/>
      <c r="U1252" s="1033"/>
      <c r="V1252" s="1033"/>
      <c r="W1252" s="1033"/>
      <c r="X1252" s="1033"/>
      <c r="Y1252" s="1033"/>
      <c r="Z1252" s="1033"/>
    </row>
    <row r="1253" spans="1:26" ht="15.75" customHeight="1">
      <c r="A1253" s="141"/>
      <c r="B1253" s="347" t="s">
        <v>1560</v>
      </c>
      <c r="C1253" s="194" t="s">
        <v>231</v>
      </c>
      <c r="D1253" s="260"/>
      <c r="E1253" s="260"/>
      <c r="F1253" s="260"/>
      <c r="G1253" s="1062">
        <v>6000000</v>
      </c>
      <c r="H1253" s="1033"/>
      <c r="I1253" s="1033"/>
      <c r="J1253" s="1033"/>
      <c r="K1253" s="1033"/>
      <c r="L1253" s="1033"/>
      <c r="M1253" s="1033"/>
      <c r="N1253" s="1033"/>
      <c r="O1253" s="1033"/>
      <c r="P1253" s="1033"/>
      <c r="Q1253" s="1033"/>
      <c r="R1253" s="1033"/>
      <c r="S1253" s="1033"/>
      <c r="T1253" s="1033"/>
      <c r="U1253" s="1033"/>
      <c r="V1253" s="1033"/>
      <c r="W1253" s="1033"/>
      <c r="X1253" s="1033"/>
      <c r="Y1253" s="1033"/>
      <c r="Z1253" s="1033"/>
    </row>
    <row r="1254" spans="1:26" ht="15.75" customHeight="1">
      <c r="A1254" s="141"/>
      <c r="B1254" s="348" t="s">
        <v>1561</v>
      </c>
      <c r="C1254" s="194" t="s">
        <v>231</v>
      </c>
      <c r="D1254" s="260"/>
      <c r="E1254" s="260"/>
      <c r="F1254" s="260"/>
      <c r="G1254" s="1062">
        <v>3000000</v>
      </c>
      <c r="H1254" s="1033"/>
      <c r="I1254" s="1033"/>
      <c r="J1254" s="1033"/>
      <c r="K1254" s="1033"/>
      <c r="L1254" s="1033"/>
      <c r="M1254" s="1033"/>
      <c r="N1254" s="1033"/>
      <c r="O1254" s="1033"/>
      <c r="P1254" s="1033"/>
      <c r="Q1254" s="1033"/>
      <c r="R1254" s="1033"/>
      <c r="S1254" s="1033"/>
      <c r="T1254" s="1033"/>
      <c r="U1254" s="1033"/>
      <c r="V1254" s="1033"/>
      <c r="W1254" s="1033"/>
      <c r="X1254" s="1033"/>
      <c r="Y1254" s="1033"/>
      <c r="Z1254" s="1033"/>
    </row>
    <row r="1255" spans="1:26" ht="15.75" customHeight="1">
      <c r="A1255" s="141"/>
      <c r="B1255" s="348" t="s">
        <v>1562</v>
      </c>
      <c r="C1255" s="194" t="s">
        <v>231</v>
      </c>
      <c r="D1255" s="260"/>
      <c r="E1255" s="260"/>
      <c r="F1255" s="260"/>
      <c r="G1255" s="1062">
        <v>3000000</v>
      </c>
      <c r="H1255" s="1033"/>
      <c r="I1255" s="1033"/>
      <c r="J1255" s="1033"/>
      <c r="K1255" s="1033"/>
      <c r="L1255" s="1033"/>
      <c r="M1255" s="1033"/>
      <c r="N1255" s="1033"/>
      <c r="O1255" s="1033"/>
      <c r="P1255" s="1033"/>
      <c r="Q1255" s="1033"/>
      <c r="R1255" s="1033"/>
      <c r="S1255" s="1033"/>
      <c r="T1255" s="1033"/>
      <c r="U1255" s="1033"/>
      <c r="V1255" s="1033"/>
      <c r="W1255" s="1033"/>
      <c r="X1255" s="1033"/>
      <c r="Y1255" s="1033"/>
      <c r="Z1255" s="1033"/>
    </row>
    <row r="1256" spans="1:26" ht="15.75" customHeight="1">
      <c r="A1256" s="141"/>
      <c r="B1256" s="348" t="s">
        <v>1563</v>
      </c>
      <c r="C1256" s="194" t="s">
        <v>231</v>
      </c>
      <c r="D1256" s="260"/>
      <c r="E1256" s="260"/>
      <c r="F1256" s="260"/>
      <c r="G1256" s="1062">
        <v>3000000</v>
      </c>
      <c r="H1256" s="1033"/>
      <c r="I1256" s="1033"/>
      <c r="J1256" s="1033"/>
      <c r="K1256" s="1033"/>
      <c r="L1256" s="1033"/>
      <c r="M1256" s="1033"/>
      <c r="N1256" s="1033"/>
      <c r="O1256" s="1033"/>
      <c r="P1256" s="1033"/>
      <c r="Q1256" s="1033"/>
      <c r="R1256" s="1033"/>
      <c r="S1256" s="1033"/>
      <c r="T1256" s="1033"/>
      <c r="U1256" s="1033"/>
      <c r="V1256" s="1033"/>
      <c r="W1256" s="1033"/>
      <c r="X1256" s="1033"/>
      <c r="Y1256" s="1033"/>
      <c r="Z1256" s="1033"/>
    </row>
    <row r="1257" spans="1:26" ht="15.75" customHeight="1">
      <c r="A1257" s="141"/>
      <c r="B1257" s="344" t="s">
        <v>1564</v>
      </c>
      <c r="C1257" s="338"/>
      <c r="D1257" s="24">
        <f t="shared" ref="D1257:F1257" si="106">SUM(D1250:D1252)</f>
        <v>13000000</v>
      </c>
      <c r="E1257" s="24">
        <f t="shared" si="106"/>
        <v>-1735356</v>
      </c>
      <c r="F1257" s="24">
        <f t="shared" si="106"/>
        <v>11264644</v>
      </c>
      <c r="G1257" s="1099">
        <f>SUM(G1250:G1256)</f>
        <v>17500032</v>
      </c>
      <c r="H1257" s="1033"/>
      <c r="I1257" s="1033"/>
      <c r="J1257" s="1033"/>
      <c r="K1257" s="1033"/>
      <c r="L1257" s="1033"/>
      <c r="M1257" s="1033"/>
      <c r="N1257" s="1033"/>
      <c r="O1257" s="1033"/>
      <c r="P1257" s="1033"/>
      <c r="Q1257" s="1033"/>
      <c r="R1257" s="1033"/>
      <c r="S1257" s="1033"/>
      <c r="T1257" s="1033"/>
      <c r="U1257" s="1033"/>
      <c r="V1257" s="1033"/>
      <c r="W1257" s="1033"/>
      <c r="X1257" s="1033"/>
      <c r="Y1257" s="1033"/>
      <c r="Z1257" s="1033"/>
    </row>
    <row r="1258" spans="1:26" ht="15.75" customHeight="1">
      <c r="A1258" s="141"/>
      <c r="B1258" s="76" t="s">
        <v>1565</v>
      </c>
      <c r="C1258" s="194" t="s">
        <v>232</v>
      </c>
      <c r="D1258" s="21">
        <v>3640000</v>
      </c>
      <c r="E1258" s="21">
        <v>1281880</v>
      </c>
      <c r="F1258" s="21">
        <f t="shared" ref="F1258:F1265" si="107">SUM(D1258:E1258)</f>
        <v>4921880</v>
      </c>
      <c r="G1258" s="1051"/>
      <c r="H1258" s="1033"/>
      <c r="I1258" s="1033"/>
      <c r="J1258" s="1033"/>
      <c r="K1258" s="1033"/>
      <c r="L1258" s="1033"/>
      <c r="M1258" s="1033"/>
      <c r="N1258" s="1033"/>
      <c r="O1258" s="1033"/>
      <c r="P1258" s="1033"/>
      <c r="Q1258" s="1033"/>
      <c r="R1258" s="1033"/>
      <c r="S1258" s="1033"/>
      <c r="T1258" s="1033"/>
      <c r="U1258" s="1033"/>
      <c r="V1258" s="1033"/>
      <c r="W1258" s="1033"/>
      <c r="X1258" s="1033"/>
      <c r="Y1258" s="1033"/>
      <c r="Z1258" s="1033"/>
    </row>
    <row r="1259" spans="1:26" ht="15.75" customHeight="1">
      <c r="A1259" s="141"/>
      <c r="B1259" s="76" t="s">
        <v>1566</v>
      </c>
      <c r="C1259" s="194" t="s">
        <v>232</v>
      </c>
      <c r="D1259" s="21">
        <v>1820000</v>
      </c>
      <c r="E1259" s="21"/>
      <c r="F1259" s="21">
        <f t="shared" si="107"/>
        <v>1820000</v>
      </c>
      <c r="G1259" s="1051"/>
      <c r="H1259" s="1033"/>
      <c r="I1259" s="1033"/>
      <c r="J1259" s="1033"/>
      <c r="K1259" s="1033"/>
      <c r="L1259" s="1033"/>
      <c r="M1259" s="1033"/>
      <c r="N1259" s="1033"/>
      <c r="O1259" s="1033"/>
      <c r="P1259" s="1033"/>
      <c r="Q1259" s="1033"/>
      <c r="R1259" s="1033"/>
      <c r="S1259" s="1033"/>
      <c r="T1259" s="1033"/>
      <c r="U1259" s="1033"/>
      <c r="V1259" s="1033"/>
      <c r="W1259" s="1033"/>
      <c r="X1259" s="1033"/>
      <c r="Y1259" s="1033"/>
      <c r="Z1259" s="1033"/>
    </row>
    <row r="1260" spans="1:26" ht="15.75" customHeight="1">
      <c r="A1260" s="141"/>
      <c r="B1260" s="76" t="s">
        <v>1567</v>
      </c>
      <c r="C1260" s="194" t="s">
        <v>232</v>
      </c>
      <c r="D1260" s="21">
        <v>600000</v>
      </c>
      <c r="E1260" s="21">
        <v>1334416</v>
      </c>
      <c r="F1260" s="21">
        <f t="shared" si="107"/>
        <v>1934416</v>
      </c>
      <c r="G1260" s="1051"/>
      <c r="H1260" s="1033"/>
      <c r="I1260" s="1033"/>
      <c r="J1260" s="1033"/>
      <c r="K1260" s="1033"/>
      <c r="L1260" s="1033"/>
      <c r="M1260" s="1033"/>
      <c r="N1260" s="1033"/>
      <c r="O1260" s="1033"/>
      <c r="P1260" s="1033"/>
      <c r="Q1260" s="1033"/>
      <c r="R1260" s="1033"/>
      <c r="S1260" s="1033"/>
      <c r="T1260" s="1033"/>
      <c r="U1260" s="1033"/>
      <c r="V1260" s="1033"/>
      <c r="W1260" s="1033"/>
      <c r="X1260" s="1033"/>
      <c r="Y1260" s="1033"/>
      <c r="Z1260" s="1033"/>
    </row>
    <row r="1261" spans="1:26" ht="15.75" customHeight="1">
      <c r="A1261" s="141"/>
      <c r="B1261" s="76" t="s">
        <v>1568</v>
      </c>
      <c r="C1261" s="194" t="s">
        <v>232</v>
      </c>
      <c r="D1261" s="21">
        <v>2800000</v>
      </c>
      <c r="E1261" s="21">
        <v>2257368</v>
      </c>
      <c r="F1261" s="21">
        <f t="shared" si="107"/>
        <v>5057368</v>
      </c>
      <c r="G1261" s="1051"/>
      <c r="H1261" s="1033"/>
      <c r="I1261" s="1033"/>
      <c r="J1261" s="1033"/>
      <c r="K1261" s="1033"/>
      <c r="L1261" s="1033"/>
      <c r="M1261" s="1033"/>
      <c r="N1261" s="1033"/>
      <c r="O1261" s="1033"/>
      <c r="P1261" s="1033"/>
      <c r="Q1261" s="1033"/>
      <c r="R1261" s="1033"/>
      <c r="S1261" s="1033"/>
      <c r="T1261" s="1033"/>
      <c r="U1261" s="1033"/>
      <c r="V1261" s="1033"/>
      <c r="W1261" s="1033"/>
      <c r="X1261" s="1033"/>
      <c r="Y1261" s="1033"/>
      <c r="Z1261" s="1033"/>
    </row>
    <row r="1262" spans="1:26" ht="15.75" customHeight="1">
      <c r="A1262" s="141"/>
      <c r="B1262" s="76" t="s">
        <v>1569</v>
      </c>
      <c r="C1262" s="194" t="s">
        <v>232</v>
      </c>
      <c r="D1262" s="21">
        <v>900000</v>
      </c>
      <c r="E1262" s="21">
        <v>3013283</v>
      </c>
      <c r="F1262" s="21">
        <f t="shared" si="107"/>
        <v>3913283</v>
      </c>
      <c r="G1262" s="1051"/>
      <c r="H1262" s="1033"/>
      <c r="I1262" s="1033"/>
      <c r="J1262" s="1033"/>
      <c r="K1262" s="1033"/>
      <c r="L1262" s="1033"/>
      <c r="M1262" s="1033"/>
      <c r="N1262" s="1033"/>
      <c r="O1262" s="1033"/>
      <c r="P1262" s="1033"/>
      <c r="Q1262" s="1033"/>
      <c r="R1262" s="1033"/>
      <c r="S1262" s="1033"/>
      <c r="T1262" s="1033"/>
      <c r="U1262" s="1033"/>
      <c r="V1262" s="1033"/>
      <c r="W1262" s="1033"/>
      <c r="X1262" s="1033"/>
      <c r="Y1262" s="1033"/>
      <c r="Z1262" s="1033"/>
    </row>
    <row r="1263" spans="1:26" ht="15.75" customHeight="1">
      <c r="A1263" s="141"/>
      <c r="B1263" s="76" t="s">
        <v>1570</v>
      </c>
      <c r="C1263" s="194" t="s">
        <v>232</v>
      </c>
      <c r="D1263" s="21">
        <v>800000</v>
      </c>
      <c r="E1263" s="21"/>
      <c r="F1263" s="21">
        <f t="shared" si="107"/>
        <v>800000</v>
      </c>
      <c r="G1263" s="1051"/>
      <c r="H1263" s="1033"/>
      <c r="I1263" s="1033"/>
      <c r="J1263" s="1033"/>
      <c r="K1263" s="1033"/>
      <c r="L1263" s="1033"/>
      <c r="M1263" s="1033"/>
      <c r="N1263" s="1033"/>
      <c r="O1263" s="1033"/>
      <c r="P1263" s="1033"/>
      <c r="Q1263" s="1033"/>
      <c r="R1263" s="1033"/>
      <c r="S1263" s="1033"/>
      <c r="T1263" s="1033"/>
      <c r="U1263" s="1033"/>
      <c r="V1263" s="1033"/>
      <c r="W1263" s="1033"/>
      <c r="X1263" s="1033"/>
      <c r="Y1263" s="1033"/>
      <c r="Z1263" s="1033"/>
    </row>
    <row r="1264" spans="1:26" ht="15.75" customHeight="1">
      <c r="A1264" s="141"/>
      <c r="B1264" s="76" t="s">
        <v>1571</v>
      </c>
      <c r="C1264" s="194" t="s">
        <v>232</v>
      </c>
      <c r="D1264" s="21">
        <v>2200000</v>
      </c>
      <c r="E1264" s="21">
        <v>641478</v>
      </c>
      <c r="F1264" s="21">
        <f t="shared" si="107"/>
        <v>2841478</v>
      </c>
      <c r="G1264" s="1051"/>
      <c r="H1264" s="1033"/>
      <c r="I1264" s="1033"/>
      <c r="J1264" s="1033"/>
      <c r="K1264" s="1033"/>
      <c r="L1264" s="1033"/>
      <c r="M1264" s="1033"/>
      <c r="N1264" s="1033"/>
      <c r="O1264" s="1033"/>
      <c r="P1264" s="1033"/>
      <c r="Q1264" s="1033"/>
      <c r="R1264" s="1033"/>
      <c r="S1264" s="1033"/>
      <c r="T1264" s="1033"/>
      <c r="U1264" s="1033"/>
      <c r="V1264" s="1033"/>
      <c r="W1264" s="1033"/>
      <c r="X1264" s="1033"/>
      <c r="Y1264" s="1033"/>
      <c r="Z1264" s="1033"/>
    </row>
    <row r="1265" spans="1:26" ht="15.75" customHeight="1">
      <c r="A1265" s="141"/>
      <c r="B1265" s="76" t="s">
        <v>1572</v>
      </c>
      <c r="C1265" s="194" t="s">
        <v>232</v>
      </c>
      <c r="D1265" s="21">
        <v>1900000</v>
      </c>
      <c r="E1265" s="21">
        <v>1021483</v>
      </c>
      <c r="F1265" s="21">
        <f t="shared" si="107"/>
        <v>2921483</v>
      </c>
      <c r="G1265" s="1051"/>
      <c r="H1265" s="1033"/>
      <c r="I1265" s="1033"/>
      <c r="J1265" s="1033"/>
      <c r="K1265" s="1033"/>
      <c r="L1265" s="1033"/>
      <c r="M1265" s="1033"/>
      <c r="N1265" s="1033"/>
      <c r="O1265" s="1033"/>
      <c r="P1265" s="1033"/>
      <c r="Q1265" s="1033"/>
      <c r="R1265" s="1033"/>
      <c r="S1265" s="1033"/>
      <c r="T1265" s="1033"/>
      <c r="U1265" s="1033"/>
      <c r="V1265" s="1033"/>
      <c r="W1265" s="1033"/>
      <c r="X1265" s="1033"/>
      <c r="Y1265" s="1033"/>
      <c r="Z1265" s="1033"/>
    </row>
    <row r="1266" spans="1:26" ht="15.75" customHeight="1">
      <c r="A1266" s="141"/>
      <c r="B1266" s="347" t="s">
        <v>1573</v>
      </c>
      <c r="C1266" s="194" t="s">
        <v>232</v>
      </c>
      <c r="D1266" s="260"/>
      <c r="E1266" s="260"/>
      <c r="F1266" s="260"/>
      <c r="G1266" s="1062">
        <v>4000000</v>
      </c>
      <c r="H1266" s="1033"/>
      <c r="I1266" s="1033"/>
      <c r="J1266" s="1033"/>
      <c r="K1266" s="1033"/>
      <c r="L1266" s="1033"/>
      <c r="M1266" s="1033"/>
      <c r="N1266" s="1033"/>
      <c r="O1266" s="1033"/>
      <c r="P1266" s="1033"/>
      <c r="Q1266" s="1033"/>
      <c r="R1266" s="1033"/>
      <c r="S1266" s="1033"/>
      <c r="T1266" s="1033"/>
      <c r="U1266" s="1033"/>
      <c r="V1266" s="1033"/>
      <c r="W1266" s="1033"/>
      <c r="X1266" s="1033"/>
      <c r="Y1266" s="1033"/>
      <c r="Z1266" s="1033"/>
    </row>
    <row r="1267" spans="1:26" ht="15.75" customHeight="1">
      <c r="A1267" s="141"/>
      <c r="B1267" s="348" t="s">
        <v>1574</v>
      </c>
      <c r="C1267" s="194" t="s">
        <v>232</v>
      </c>
      <c r="D1267" s="260"/>
      <c r="E1267" s="260"/>
      <c r="F1267" s="260"/>
      <c r="G1267" s="1062">
        <v>2500000</v>
      </c>
      <c r="H1267" s="1033"/>
      <c r="I1267" s="1033"/>
      <c r="J1267" s="1033"/>
      <c r="K1267" s="1033"/>
      <c r="L1267" s="1033"/>
      <c r="M1267" s="1033"/>
      <c r="N1267" s="1033"/>
      <c r="O1267" s="1033"/>
      <c r="P1267" s="1033"/>
      <c r="Q1267" s="1033"/>
      <c r="R1267" s="1033"/>
      <c r="S1267" s="1033"/>
      <c r="T1267" s="1033"/>
      <c r="U1267" s="1033"/>
      <c r="V1267" s="1033"/>
      <c r="W1267" s="1033"/>
      <c r="X1267" s="1033"/>
      <c r="Y1267" s="1033"/>
      <c r="Z1267" s="1033"/>
    </row>
    <row r="1268" spans="1:26" ht="15.75" customHeight="1">
      <c r="A1268" s="141"/>
      <c r="B1268" s="348" t="s">
        <v>1575</v>
      </c>
      <c r="C1268" s="194" t="s">
        <v>232</v>
      </c>
      <c r="D1268" s="260"/>
      <c r="E1268" s="260"/>
      <c r="F1268" s="260"/>
      <c r="G1268" s="1062">
        <v>3700000</v>
      </c>
      <c r="H1268" s="1033"/>
      <c r="I1268" s="1033"/>
      <c r="J1268" s="1033"/>
      <c r="K1268" s="1033"/>
      <c r="L1268" s="1033"/>
      <c r="M1268" s="1033"/>
      <c r="N1268" s="1033"/>
      <c r="O1268" s="1033"/>
      <c r="P1268" s="1033"/>
      <c r="Q1268" s="1033"/>
      <c r="R1268" s="1033"/>
      <c r="S1268" s="1033"/>
      <c r="T1268" s="1033"/>
      <c r="U1268" s="1033"/>
      <c r="V1268" s="1033"/>
      <c r="W1268" s="1033"/>
      <c r="X1268" s="1033"/>
      <c r="Y1268" s="1033"/>
      <c r="Z1268" s="1033"/>
    </row>
    <row r="1269" spans="1:26" ht="15.75" customHeight="1">
      <c r="A1269" s="141"/>
      <c r="B1269" s="348" t="s">
        <v>1576</v>
      </c>
      <c r="C1269" s="194" t="s">
        <v>232</v>
      </c>
      <c r="D1269" s="260"/>
      <c r="E1269" s="260"/>
      <c r="F1269" s="260"/>
      <c r="G1269" s="1062">
        <v>3000000</v>
      </c>
      <c r="H1269" s="1033"/>
      <c r="I1269" s="1033"/>
      <c r="J1269" s="1033"/>
      <c r="K1269" s="1033"/>
      <c r="L1269" s="1033"/>
      <c r="M1269" s="1033"/>
      <c r="N1269" s="1033"/>
      <c r="O1269" s="1033"/>
      <c r="P1269" s="1033"/>
      <c r="Q1269" s="1033"/>
      <c r="R1269" s="1033"/>
      <c r="S1269" s="1033"/>
      <c r="T1269" s="1033"/>
      <c r="U1269" s="1033"/>
      <c r="V1269" s="1033"/>
      <c r="W1269" s="1033"/>
      <c r="X1269" s="1033"/>
      <c r="Y1269" s="1033"/>
      <c r="Z1269" s="1033"/>
    </row>
    <row r="1270" spans="1:26" ht="15.75" customHeight="1">
      <c r="A1270" s="141"/>
      <c r="B1270" s="348" t="s">
        <v>1577</v>
      </c>
      <c r="C1270" s="194" t="s">
        <v>232</v>
      </c>
      <c r="D1270" s="260"/>
      <c r="E1270" s="260"/>
      <c r="F1270" s="260"/>
      <c r="G1270" s="1062">
        <v>2000000</v>
      </c>
      <c r="H1270" s="1033"/>
      <c r="I1270" s="1033"/>
      <c r="J1270" s="1033"/>
      <c r="K1270" s="1033"/>
      <c r="L1270" s="1033"/>
      <c r="M1270" s="1033"/>
      <c r="N1270" s="1033"/>
      <c r="O1270" s="1033"/>
      <c r="P1270" s="1033"/>
      <c r="Q1270" s="1033"/>
      <c r="R1270" s="1033"/>
      <c r="S1270" s="1033"/>
      <c r="T1270" s="1033"/>
      <c r="U1270" s="1033"/>
      <c r="V1270" s="1033"/>
      <c r="W1270" s="1033"/>
      <c r="X1270" s="1033"/>
      <c r="Y1270" s="1033"/>
      <c r="Z1270" s="1033"/>
    </row>
    <row r="1271" spans="1:26" ht="15.75" customHeight="1">
      <c r="A1271" s="141"/>
      <c r="B1271" s="348" t="s">
        <v>1578</v>
      </c>
      <c r="C1271" s="194" t="s">
        <v>232</v>
      </c>
      <c r="D1271" s="260"/>
      <c r="E1271" s="260"/>
      <c r="F1271" s="260"/>
      <c r="G1271" s="1062">
        <v>2000000</v>
      </c>
      <c r="H1271" s="1033"/>
      <c r="I1271" s="1033"/>
      <c r="J1271" s="1033"/>
      <c r="K1271" s="1033"/>
      <c r="L1271" s="1033"/>
      <c r="M1271" s="1033"/>
      <c r="N1271" s="1033"/>
      <c r="O1271" s="1033"/>
      <c r="P1271" s="1033"/>
      <c r="Q1271" s="1033"/>
      <c r="R1271" s="1033"/>
      <c r="S1271" s="1033"/>
      <c r="T1271" s="1033"/>
      <c r="U1271" s="1033"/>
      <c r="V1271" s="1033"/>
      <c r="W1271" s="1033"/>
      <c r="X1271" s="1033"/>
      <c r="Y1271" s="1033"/>
      <c r="Z1271" s="1033"/>
    </row>
    <row r="1272" spans="1:26" ht="15.75" customHeight="1">
      <c r="A1272" s="141"/>
      <c r="B1272" s="348" t="s">
        <v>1579</v>
      </c>
      <c r="C1272" s="194" t="s">
        <v>232</v>
      </c>
      <c r="D1272" s="260"/>
      <c r="E1272" s="260"/>
      <c r="F1272" s="260"/>
      <c r="G1272" s="1062">
        <v>2500000</v>
      </c>
      <c r="H1272" s="1033"/>
      <c r="I1272" s="1033"/>
      <c r="J1272" s="1033"/>
      <c r="K1272" s="1033"/>
      <c r="L1272" s="1033"/>
      <c r="M1272" s="1033"/>
      <c r="N1272" s="1033"/>
      <c r="O1272" s="1033"/>
      <c r="P1272" s="1033"/>
      <c r="Q1272" s="1033"/>
      <c r="R1272" s="1033"/>
      <c r="S1272" s="1033"/>
      <c r="T1272" s="1033"/>
      <c r="U1272" s="1033"/>
      <c r="V1272" s="1033"/>
      <c r="W1272" s="1033"/>
      <c r="X1272" s="1033"/>
      <c r="Y1272" s="1033"/>
      <c r="Z1272" s="1033"/>
    </row>
    <row r="1273" spans="1:26" ht="15.75" customHeight="1">
      <c r="A1273" s="141"/>
      <c r="B1273" s="348" t="s">
        <v>1580</v>
      </c>
      <c r="C1273" s="194" t="s">
        <v>232</v>
      </c>
      <c r="D1273" s="260"/>
      <c r="E1273" s="260"/>
      <c r="F1273" s="260"/>
      <c r="G1273" s="1062">
        <v>2500000</v>
      </c>
      <c r="H1273" s="1033"/>
      <c r="I1273" s="1033"/>
      <c r="J1273" s="1033"/>
      <c r="K1273" s="1033"/>
      <c r="L1273" s="1033"/>
      <c r="M1273" s="1033"/>
      <c r="N1273" s="1033"/>
      <c r="O1273" s="1033"/>
      <c r="P1273" s="1033"/>
      <c r="Q1273" s="1033"/>
      <c r="R1273" s="1033"/>
      <c r="S1273" s="1033"/>
      <c r="T1273" s="1033"/>
      <c r="U1273" s="1033"/>
      <c r="V1273" s="1033"/>
      <c r="W1273" s="1033"/>
      <c r="X1273" s="1033"/>
      <c r="Y1273" s="1033"/>
      <c r="Z1273" s="1033"/>
    </row>
    <row r="1274" spans="1:26" ht="15.75" customHeight="1">
      <c r="A1274" s="141"/>
      <c r="B1274" s="348" t="s">
        <v>1581</v>
      </c>
      <c r="C1274" s="194" t="s">
        <v>232</v>
      </c>
      <c r="D1274" s="260"/>
      <c r="E1274" s="260"/>
      <c r="F1274" s="260"/>
      <c r="G1274" s="1062">
        <v>3000000</v>
      </c>
      <c r="H1274" s="1033"/>
      <c r="I1274" s="1033"/>
      <c r="J1274" s="1033"/>
      <c r="K1274" s="1033"/>
      <c r="L1274" s="1033"/>
      <c r="M1274" s="1033"/>
      <c r="N1274" s="1033"/>
      <c r="O1274" s="1033"/>
      <c r="P1274" s="1033"/>
      <c r="Q1274" s="1033"/>
      <c r="R1274" s="1033"/>
      <c r="S1274" s="1033"/>
      <c r="T1274" s="1033"/>
      <c r="U1274" s="1033"/>
      <c r="V1274" s="1033"/>
      <c r="W1274" s="1033"/>
      <c r="X1274" s="1033"/>
      <c r="Y1274" s="1033"/>
      <c r="Z1274" s="1033"/>
    </row>
    <row r="1275" spans="1:26" ht="15.75" customHeight="1">
      <c r="A1275" s="141"/>
      <c r="B1275" s="344" t="s">
        <v>1582</v>
      </c>
      <c r="C1275" s="338"/>
      <c r="D1275" s="24">
        <f>SUM(D1258:D1265)</f>
        <v>14660000</v>
      </c>
      <c r="E1275" s="24">
        <f>SUM(E1258:E1265)</f>
        <v>9549908</v>
      </c>
      <c r="F1275" s="24">
        <f>SUM(F1258:F1265)</f>
        <v>24209908</v>
      </c>
      <c r="G1275" s="1099">
        <f>SUM(G1258:G1274)</f>
        <v>25200000</v>
      </c>
      <c r="H1275" s="1033"/>
      <c r="I1275" s="1033"/>
      <c r="J1275" s="1033"/>
      <c r="K1275" s="1033"/>
      <c r="L1275" s="1033"/>
      <c r="M1275" s="1033"/>
      <c r="N1275" s="1033"/>
      <c r="O1275" s="1033"/>
      <c r="P1275" s="1033"/>
      <c r="Q1275" s="1033"/>
      <c r="R1275" s="1033"/>
      <c r="S1275" s="1033"/>
      <c r="T1275" s="1033"/>
      <c r="U1275" s="1033"/>
      <c r="V1275" s="1033"/>
      <c r="W1275" s="1033"/>
      <c r="X1275" s="1033"/>
      <c r="Y1275" s="1033"/>
      <c r="Z1275" s="1033"/>
    </row>
    <row r="1276" spans="1:26" ht="15.75" customHeight="1">
      <c r="A1276" s="141"/>
      <c r="B1276" s="250" t="s">
        <v>1583</v>
      </c>
      <c r="C1276" s="20" t="s">
        <v>797</v>
      </c>
      <c r="D1276" s="21">
        <v>3500000</v>
      </c>
      <c r="E1276" s="21"/>
      <c r="F1276" s="21">
        <f t="shared" ref="F1276:F1280" si="108">SUM(D1276:E1276)</f>
        <v>3500000</v>
      </c>
      <c r="G1276" s="1051"/>
      <c r="H1276" s="1033"/>
      <c r="I1276" s="1033"/>
      <c r="J1276" s="1033"/>
      <c r="K1276" s="1033"/>
      <c r="L1276" s="1033"/>
      <c r="M1276" s="1033"/>
      <c r="N1276" s="1033"/>
      <c r="O1276" s="1033"/>
      <c r="P1276" s="1033"/>
      <c r="Q1276" s="1033"/>
      <c r="R1276" s="1033"/>
      <c r="S1276" s="1033"/>
      <c r="T1276" s="1033"/>
      <c r="U1276" s="1033"/>
      <c r="V1276" s="1033"/>
      <c r="W1276" s="1033"/>
      <c r="X1276" s="1033"/>
      <c r="Y1276" s="1033"/>
      <c r="Z1276" s="1033"/>
    </row>
    <row r="1277" spans="1:26" ht="15.75" customHeight="1">
      <c r="A1277" s="141"/>
      <c r="B1277" s="250" t="s">
        <v>1584</v>
      </c>
      <c r="C1277" s="20" t="s">
        <v>797</v>
      </c>
      <c r="D1277" s="21">
        <v>3500000</v>
      </c>
      <c r="E1277" s="21"/>
      <c r="F1277" s="21">
        <f t="shared" si="108"/>
        <v>3500000</v>
      </c>
      <c r="G1277" s="1051"/>
      <c r="H1277" s="1033"/>
      <c r="I1277" s="1033"/>
      <c r="J1277" s="1033"/>
      <c r="K1277" s="1033"/>
      <c r="L1277" s="1033"/>
      <c r="M1277" s="1033"/>
      <c r="N1277" s="1033"/>
      <c r="O1277" s="1033"/>
      <c r="P1277" s="1033"/>
      <c r="Q1277" s="1033"/>
      <c r="R1277" s="1033"/>
      <c r="S1277" s="1033"/>
      <c r="T1277" s="1033"/>
      <c r="U1277" s="1033"/>
      <c r="V1277" s="1033"/>
      <c r="W1277" s="1033"/>
      <c r="X1277" s="1033"/>
      <c r="Y1277" s="1033"/>
      <c r="Z1277" s="1033"/>
    </row>
    <row r="1278" spans="1:26" ht="15.75" customHeight="1">
      <c r="A1278" s="141"/>
      <c r="B1278" s="250" t="s">
        <v>1585</v>
      </c>
      <c r="C1278" s="20" t="s">
        <v>797</v>
      </c>
      <c r="D1278" s="21">
        <v>1000000</v>
      </c>
      <c r="E1278" s="21"/>
      <c r="F1278" s="21">
        <f t="shared" si="108"/>
        <v>1000000</v>
      </c>
      <c r="G1278" s="1051"/>
      <c r="H1278" s="1033"/>
      <c r="I1278" s="1033"/>
      <c r="J1278" s="1033"/>
      <c r="K1278" s="1033"/>
      <c r="L1278" s="1033"/>
      <c r="M1278" s="1033"/>
      <c r="N1278" s="1033"/>
      <c r="O1278" s="1033"/>
      <c r="P1278" s="1033"/>
      <c r="Q1278" s="1033"/>
      <c r="R1278" s="1033"/>
      <c r="S1278" s="1033"/>
      <c r="T1278" s="1033"/>
      <c r="U1278" s="1033"/>
      <c r="V1278" s="1033"/>
      <c r="W1278" s="1033"/>
      <c r="X1278" s="1033"/>
      <c r="Y1278" s="1033"/>
      <c r="Z1278" s="1033"/>
    </row>
    <row r="1279" spans="1:26" ht="15.75" customHeight="1">
      <c r="A1279" s="141"/>
      <c r="B1279" s="250" t="s">
        <v>1586</v>
      </c>
      <c r="C1279" s="20" t="s">
        <v>797</v>
      </c>
      <c r="D1279" s="21">
        <v>1000000</v>
      </c>
      <c r="E1279" s="21"/>
      <c r="F1279" s="21">
        <f t="shared" si="108"/>
        <v>1000000</v>
      </c>
      <c r="G1279" s="1051"/>
      <c r="H1279" s="1033"/>
      <c r="I1279" s="1033"/>
      <c r="J1279" s="1033"/>
      <c r="K1279" s="1033"/>
      <c r="L1279" s="1033"/>
      <c r="M1279" s="1033"/>
      <c r="N1279" s="1033"/>
      <c r="O1279" s="1033"/>
      <c r="P1279" s="1033"/>
      <c r="Q1279" s="1033"/>
      <c r="R1279" s="1033"/>
      <c r="S1279" s="1033"/>
      <c r="T1279" s="1033"/>
      <c r="U1279" s="1033"/>
      <c r="V1279" s="1033"/>
      <c r="W1279" s="1033"/>
      <c r="X1279" s="1033"/>
      <c r="Y1279" s="1033"/>
      <c r="Z1279" s="1033"/>
    </row>
    <row r="1280" spans="1:26" ht="15.75" customHeight="1">
      <c r="A1280" s="141"/>
      <c r="B1280" s="250" t="s">
        <v>1587</v>
      </c>
      <c r="C1280" s="20" t="s">
        <v>233</v>
      </c>
      <c r="D1280" s="21">
        <v>3500000</v>
      </c>
      <c r="E1280" s="21"/>
      <c r="F1280" s="21">
        <f t="shared" si="108"/>
        <v>3500000</v>
      </c>
      <c r="G1280" s="1051"/>
      <c r="H1280" s="1033"/>
      <c r="I1280" s="1033"/>
      <c r="J1280" s="1033"/>
      <c r="K1280" s="1033"/>
      <c r="L1280" s="1033"/>
      <c r="M1280" s="1033"/>
      <c r="N1280" s="1033"/>
      <c r="O1280" s="1033"/>
      <c r="P1280" s="1033"/>
      <c r="Q1280" s="1033"/>
      <c r="R1280" s="1033"/>
      <c r="S1280" s="1033"/>
      <c r="T1280" s="1033"/>
      <c r="U1280" s="1033"/>
      <c r="V1280" s="1033"/>
      <c r="W1280" s="1033"/>
      <c r="X1280" s="1033"/>
      <c r="Y1280" s="1033"/>
      <c r="Z1280" s="1033"/>
    </row>
    <row r="1281" spans="1:26" ht="15.75" customHeight="1">
      <c r="A1281" s="141"/>
      <c r="B1281" s="347" t="s">
        <v>1588</v>
      </c>
      <c r="C1281" s="194" t="s">
        <v>233</v>
      </c>
      <c r="D1281" s="260"/>
      <c r="E1281" s="260"/>
      <c r="F1281" s="260"/>
      <c r="G1281" s="1062">
        <v>4000000</v>
      </c>
      <c r="H1281" s="1033"/>
      <c r="I1281" s="1033"/>
      <c r="J1281" s="1033"/>
      <c r="K1281" s="1033"/>
      <c r="L1281" s="1033"/>
      <c r="M1281" s="1033"/>
      <c r="N1281" s="1033"/>
      <c r="O1281" s="1033"/>
      <c r="P1281" s="1033"/>
      <c r="Q1281" s="1033"/>
      <c r="R1281" s="1033"/>
      <c r="S1281" s="1033"/>
      <c r="T1281" s="1033"/>
      <c r="U1281" s="1033"/>
      <c r="V1281" s="1033"/>
      <c r="W1281" s="1033"/>
      <c r="X1281" s="1033"/>
      <c r="Y1281" s="1033"/>
      <c r="Z1281" s="1033"/>
    </row>
    <row r="1282" spans="1:26" ht="15.75" customHeight="1">
      <c r="A1282" s="141"/>
      <c r="B1282" s="348" t="s">
        <v>1589</v>
      </c>
      <c r="C1282" s="194" t="s">
        <v>233</v>
      </c>
      <c r="D1282" s="260"/>
      <c r="E1282" s="260"/>
      <c r="F1282" s="260"/>
      <c r="G1282" s="1062">
        <v>3000000</v>
      </c>
      <c r="H1282" s="1033"/>
      <c r="I1282" s="1033"/>
      <c r="J1282" s="1033"/>
      <c r="K1282" s="1033"/>
      <c r="L1282" s="1033"/>
      <c r="M1282" s="1033"/>
      <c r="N1282" s="1033"/>
      <c r="O1282" s="1033"/>
      <c r="P1282" s="1033"/>
      <c r="Q1282" s="1033"/>
      <c r="R1282" s="1033"/>
      <c r="S1282" s="1033"/>
      <c r="T1282" s="1033"/>
      <c r="U1282" s="1033"/>
      <c r="V1282" s="1033"/>
      <c r="W1282" s="1033"/>
      <c r="X1282" s="1033"/>
      <c r="Y1282" s="1033"/>
      <c r="Z1282" s="1033"/>
    </row>
    <row r="1283" spans="1:26" ht="15.75" customHeight="1">
      <c r="A1283" s="141"/>
      <c r="B1283" s="348" t="s">
        <v>1590</v>
      </c>
      <c r="C1283" s="194" t="s">
        <v>233</v>
      </c>
      <c r="D1283" s="260"/>
      <c r="E1283" s="260"/>
      <c r="F1283" s="260"/>
      <c r="G1283" s="1062">
        <v>3000000</v>
      </c>
      <c r="H1283" s="1033"/>
      <c r="I1283" s="1033"/>
      <c r="J1283" s="1033"/>
      <c r="K1283" s="1033"/>
      <c r="L1283" s="1033"/>
      <c r="M1283" s="1033"/>
      <c r="N1283" s="1033"/>
      <c r="O1283" s="1033"/>
      <c r="P1283" s="1033"/>
      <c r="Q1283" s="1033"/>
      <c r="R1283" s="1033"/>
      <c r="S1283" s="1033"/>
      <c r="T1283" s="1033"/>
      <c r="U1283" s="1033"/>
      <c r="V1283" s="1033"/>
      <c r="W1283" s="1033"/>
      <c r="X1283" s="1033"/>
      <c r="Y1283" s="1033"/>
      <c r="Z1283" s="1033"/>
    </row>
    <row r="1284" spans="1:26" ht="15.75" customHeight="1">
      <c r="A1284" s="141"/>
      <c r="B1284" s="348" t="s">
        <v>1591</v>
      </c>
      <c r="C1284" s="194" t="s">
        <v>233</v>
      </c>
      <c r="D1284" s="260"/>
      <c r="E1284" s="260"/>
      <c r="F1284" s="260"/>
      <c r="G1284" s="1062">
        <v>3000000</v>
      </c>
      <c r="H1284" s="1033"/>
      <c r="I1284" s="1033"/>
      <c r="J1284" s="1033"/>
      <c r="K1284" s="1033"/>
      <c r="L1284" s="1033"/>
      <c r="M1284" s="1033"/>
      <c r="N1284" s="1033"/>
      <c r="O1284" s="1033"/>
      <c r="P1284" s="1033"/>
      <c r="Q1284" s="1033"/>
      <c r="R1284" s="1033"/>
      <c r="S1284" s="1033"/>
      <c r="T1284" s="1033"/>
      <c r="U1284" s="1033"/>
      <c r="V1284" s="1033"/>
      <c r="W1284" s="1033"/>
      <c r="X1284" s="1033"/>
      <c r="Y1284" s="1033"/>
      <c r="Z1284" s="1033"/>
    </row>
    <row r="1285" spans="1:26" ht="15.75" customHeight="1">
      <c r="A1285" s="141"/>
      <c r="B1285" s="348" t="s">
        <v>1592</v>
      </c>
      <c r="C1285" s="194" t="s">
        <v>233</v>
      </c>
      <c r="D1285" s="260"/>
      <c r="E1285" s="260"/>
      <c r="F1285" s="260"/>
      <c r="G1285" s="1062">
        <v>3000000</v>
      </c>
      <c r="H1285" s="1033"/>
      <c r="I1285" s="1033"/>
      <c r="J1285" s="1033"/>
      <c r="K1285" s="1033"/>
      <c r="L1285" s="1033"/>
      <c r="M1285" s="1033"/>
      <c r="N1285" s="1033"/>
      <c r="O1285" s="1033"/>
      <c r="P1285" s="1033"/>
      <c r="Q1285" s="1033"/>
      <c r="R1285" s="1033"/>
      <c r="S1285" s="1033"/>
      <c r="T1285" s="1033"/>
      <c r="U1285" s="1033"/>
      <c r="V1285" s="1033"/>
      <c r="W1285" s="1033"/>
      <c r="X1285" s="1033"/>
      <c r="Y1285" s="1033"/>
      <c r="Z1285" s="1033"/>
    </row>
    <row r="1286" spans="1:26" ht="15.75" customHeight="1">
      <c r="A1286" s="141"/>
      <c r="B1286" s="348" t="s">
        <v>1593</v>
      </c>
      <c r="C1286" s="194" t="s">
        <v>233</v>
      </c>
      <c r="D1286" s="260"/>
      <c r="E1286" s="260"/>
      <c r="F1286" s="260"/>
      <c r="G1286" s="1062">
        <v>4000000</v>
      </c>
      <c r="H1286" s="1033"/>
      <c r="I1286" s="1033"/>
      <c r="J1286" s="1033"/>
      <c r="K1286" s="1033"/>
      <c r="L1286" s="1033"/>
      <c r="M1286" s="1033"/>
      <c r="N1286" s="1033"/>
      <c r="O1286" s="1033"/>
      <c r="P1286" s="1033"/>
      <c r="Q1286" s="1033"/>
      <c r="R1286" s="1033"/>
      <c r="S1286" s="1033"/>
      <c r="T1286" s="1033"/>
      <c r="U1286" s="1033"/>
      <c r="V1286" s="1033"/>
      <c r="W1286" s="1033"/>
      <c r="X1286" s="1033"/>
      <c r="Y1286" s="1033"/>
      <c r="Z1286" s="1033"/>
    </row>
    <row r="1287" spans="1:26" ht="15.75" customHeight="1">
      <c r="A1287" s="141"/>
      <c r="B1287" s="344" t="s">
        <v>1594</v>
      </c>
      <c r="C1287" s="338"/>
      <c r="D1287" s="24">
        <f>SUM(D1276:D1280)</f>
        <v>12500000</v>
      </c>
      <c r="E1287" s="24">
        <f>SUM(E1276:E1280)</f>
        <v>0</v>
      </c>
      <c r="F1287" s="24">
        <f>SUM(F1276:F1280)</f>
        <v>12500000</v>
      </c>
      <c r="G1287" s="1099">
        <f>SUM(G1276:G1286)</f>
        <v>20000000</v>
      </c>
      <c r="H1287" s="1033"/>
      <c r="I1287" s="1033"/>
      <c r="J1287" s="1033"/>
      <c r="K1287" s="1033"/>
      <c r="L1287" s="1033"/>
      <c r="M1287" s="1033"/>
      <c r="N1287" s="1033"/>
      <c r="O1287" s="1033"/>
      <c r="P1287" s="1033"/>
      <c r="Q1287" s="1033"/>
      <c r="R1287" s="1033"/>
      <c r="S1287" s="1033"/>
      <c r="T1287" s="1033"/>
      <c r="U1287" s="1033"/>
      <c r="V1287" s="1033"/>
      <c r="W1287" s="1033"/>
      <c r="X1287" s="1033"/>
      <c r="Y1287" s="1033"/>
      <c r="Z1287" s="1033"/>
    </row>
    <row r="1288" spans="1:26" ht="15.75" customHeight="1">
      <c r="A1288" s="141"/>
      <c r="B1288" s="250" t="s">
        <v>1595</v>
      </c>
      <c r="C1288" s="194" t="s">
        <v>234</v>
      </c>
      <c r="D1288" s="21">
        <v>4500000</v>
      </c>
      <c r="E1288" s="21">
        <v>-4500000</v>
      </c>
      <c r="F1288" s="21">
        <f t="shared" ref="F1288:F1294" si="109">SUM(D1288:E1288)</f>
        <v>0</v>
      </c>
      <c r="G1288" s="1051"/>
      <c r="H1288" s="1033"/>
      <c r="I1288" s="1033"/>
      <c r="J1288" s="1033"/>
      <c r="K1288" s="1033"/>
      <c r="L1288" s="1033"/>
      <c r="M1288" s="1033"/>
      <c r="N1288" s="1033"/>
      <c r="O1288" s="1033"/>
      <c r="P1288" s="1033"/>
      <c r="Q1288" s="1033"/>
      <c r="R1288" s="1033"/>
      <c r="S1288" s="1033"/>
      <c r="T1288" s="1033"/>
      <c r="U1288" s="1033"/>
      <c r="V1288" s="1033"/>
      <c r="W1288" s="1033"/>
      <c r="X1288" s="1033"/>
      <c r="Y1288" s="1033"/>
      <c r="Z1288" s="1033"/>
    </row>
    <row r="1289" spans="1:26" ht="15.75" customHeight="1">
      <c r="A1289" s="141"/>
      <c r="B1289" s="250" t="s">
        <v>1596</v>
      </c>
      <c r="C1289" s="194" t="s">
        <v>234</v>
      </c>
      <c r="D1289" s="21">
        <v>4500000</v>
      </c>
      <c r="E1289" s="21">
        <v>-713354</v>
      </c>
      <c r="F1289" s="21">
        <f t="shared" si="109"/>
        <v>3786646</v>
      </c>
      <c r="G1289" s="1051">
        <v>3786646</v>
      </c>
      <c r="H1289" s="1033"/>
      <c r="I1289" s="1033"/>
      <c r="J1289" s="1033"/>
      <c r="K1289" s="1033"/>
      <c r="L1289" s="1033"/>
      <c r="M1289" s="1033"/>
      <c r="N1289" s="1033"/>
      <c r="O1289" s="1033"/>
      <c r="P1289" s="1033"/>
      <c r="Q1289" s="1033"/>
      <c r="R1289" s="1033"/>
      <c r="S1289" s="1033"/>
      <c r="T1289" s="1033"/>
      <c r="U1289" s="1033"/>
      <c r="V1289" s="1033"/>
      <c r="W1289" s="1033"/>
      <c r="X1289" s="1033"/>
      <c r="Y1289" s="1033"/>
      <c r="Z1289" s="1033"/>
    </row>
    <row r="1290" spans="1:26" ht="15.75" customHeight="1">
      <c r="A1290" s="141"/>
      <c r="B1290" s="250" t="s">
        <v>1597</v>
      </c>
      <c r="C1290" s="194" t="s">
        <v>234</v>
      </c>
      <c r="D1290" s="21">
        <v>3000000</v>
      </c>
      <c r="E1290" s="21"/>
      <c r="F1290" s="21">
        <f t="shared" si="109"/>
        <v>3000000</v>
      </c>
      <c r="G1290" s="1051"/>
      <c r="H1290" s="1033"/>
      <c r="I1290" s="1033"/>
      <c r="J1290" s="1033"/>
      <c r="K1290" s="1033"/>
      <c r="L1290" s="1033"/>
      <c r="M1290" s="1033"/>
      <c r="N1290" s="1033"/>
      <c r="O1290" s="1033"/>
      <c r="P1290" s="1033"/>
      <c r="Q1290" s="1033"/>
      <c r="R1290" s="1033"/>
      <c r="S1290" s="1033"/>
      <c r="T1290" s="1033"/>
      <c r="U1290" s="1033"/>
      <c r="V1290" s="1033"/>
      <c r="W1290" s="1033"/>
      <c r="X1290" s="1033"/>
      <c r="Y1290" s="1033"/>
      <c r="Z1290" s="1033"/>
    </row>
    <row r="1291" spans="1:26" ht="15.75" customHeight="1">
      <c r="A1291" s="141"/>
      <c r="B1291" s="250" t="s">
        <v>1598</v>
      </c>
      <c r="C1291" s="194" t="s">
        <v>234</v>
      </c>
      <c r="D1291" s="21">
        <v>3000000</v>
      </c>
      <c r="E1291" s="21">
        <v>158158</v>
      </c>
      <c r="F1291" s="21">
        <f t="shared" si="109"/>
        <v>3158158</v>
      </c>
      <c r="G1291" s="1051">
        <v>3158158</v>
      </c>
      <c r="H1291" s="1033"/>
      <c r="I1291" s="1033"/>
      <c r="J1291" s="1033"/>
      <c r="K1291" s="1033"/>
      <c r="L1291" s="1033"/>
      <c r="M1291" s="1033"/>
      <c r="N1291" s="1033"/>
      <c r="O1291" s="1033"/>
      <c r="P1291" s="1033"/>
      <c r="Q1291" s="1033"/>
      <c r="R1291" s="1033"/>
      <c r="S1291" s="1033"/>
      <c r="T1291" s="1033"/>
      <c r="U1291" s="1033"/>
      <c r="V1291" s="1033"/>
      <c r="W1291" s="1033"/>
      <c r="X1291" s="1033"/>
      <c r="Y1291" s="1033"/>
      <c r="Z1291" s="1033"/>
    </row>
    <row r="1292" spans="1:26" ht="15.75" customHeight="1">
      <c r="A1292" s="141"/>
      <c r="B1292" s="250" t="s">
        <v>1599</v>
      </c>
      <c r="C1292" s="194" t="s">
        <v>234</v>
      </c>
      <c r="D1292" s="21">
        <v>3000000</v>
      </c>
      <c r="E1292" s="21"/>
      <c r="F1292" s="21">
        <f t="shared" si="109"/>
        <v>3000000</v>
      </c>
      <c r="G1292" s="1051"/>
      <c r="H1292" s="1033"/>
      <c r="I1292" s="1033"/>
      <c r="J1292" s="1033"/>
      <c r="K1292" s="1033"/>
      <c r="L1292" s="1033"/>
      <c r="M1292" s="1033"/>
      <c r="N1292" s="1033"/>
      <c r="O1292" s="1033"/>
      <c r="P1292" s="1033"/>
      <c r="Q1292" s="1033"/>
      <c r="R1292" s="1033"/>
      <c r="S1292" s="1033"/>
      <c r="T1292" s="1033"/>
      <c r="U1292" s="1033"/>
      <c r="V1292" s="1033"/>
      <c r="W1292" s="1033"/>
      <c r="X1292" s="1033"/>
      <c r="Y1292" s="1033"/>
      <c r="Z1292" s="1033"/>
    </row>
    <row r="1293" spans="1:26" ht="15.75" customHeight="1">
      <c r="A1293" s="141"/>
      <c r="B1293" s="250" t="s">
        <v>1600</v>
      </c>
      <c r="C1293" s="194" t="s">
        <v>234</v>
      </c>
      <c r="D1293" s="21">
        <v>3000000</v>
      </c>
      <c r="E1293" s="21">
        <v>138612</v>
      </c>
      <c r="F1293" s="21">
        <f t="shared" si="109"/>
        <v>3138612</v>
      </c>
      <c r="G1293" s="1051">
        <v>3138612</v>
      </c>
      <c r="H1293" s="1033"/>
      <c r="I1293" s="1033"/>
      <c r="J1293" s="1033"/>
      <c r="K1293" s="1033"/>
      <c r="L1293" s="1033"/>
      <c r="M1293" s="1033"/>
      <c r="N1293" s="1033"/>
      <c r="O1293" s="1033"/>
      <c r="P1293" s="1033"/>
      <c r="Q1293" s="1033"/>
      <c r="R1293" s="1033"/>
      <c r="S1293" s="1033"/>
      <c r="T1293" s="1033"/>
      <c r="U1293" s="1033"/>
      <c r="V1293" s="1033"/>
      <c r="W1293" s="1033"/>
      <c r="X1293" s="1033"/>
      <c r="Y1293" s="1033"/>
      <c r="Z1293" s="1033"/>
    </row>
    <row r="1294" spans="1:26" ht="15.75" customHeight="1">
      <c r="A1294" s="141"/>
      <c r="B1294" s="250" t="s">
        <v>1601</v>
      </c>
      <c r="C1294" s="194" t="s">
        <v>234</v>
      </c>
      <c r="D1294" s="21">
        <v>3000000</v>
      </c>
      <c r="E1294" s="21">
        <v>-140832</v>
      </c>
      <c r="F1294" s="21">
        <f t="shared" si="109"/>
        <v>2859168</v>
      </c>
      <c r="G1294" s="1051">
        <v>2859168</v>
      </c>
      <c r="H1294" s="1033"/>
      <c r="I1294" s="1033"/>
      <c r="J1294" s="1033"/>
      <c r="K1294" s="1033"/>
      <c r="L1294" s="1033"/>
      <c r="M1294" s="1033"/>
      <c r="N1294" s="1033"/>
      <c r="O1294" s="1033"/>
      <c r="P1294" s="1033"/>
      <c r="Q1294" s="1033"/>
      <c r="R1294" s="1033"/>
      <c r="S1294" s="1033"/>
      <c r="T1294" s="1033"/>
      <c r="U1294" s="1033"/>
      <c r="V1294" s="1033"/>
      <c r="W1294" s="1033"/>
      <c r="X1294" s="1033"/>
      <c r="Y1294" s="1033"/>
      <c r="Z1294" s="1033"/>
    </row>
    <row r="1295" spans="1:26" ht="15.75" customHeight="1">
      <c r="A1295" s="141"/>
      <c r="B1295" s="347" t="s">
        <v>1602</v>
      </c>
      <c r="C1295" s="194" t="s">
        <v>234</v>
      </c>
      <c r="D1295" s="260"/>
      <c r="E1295" s="260"/>
      <c r="F1295" s="260"/>
      <c r="G1295" s="1062">
        <v>3000000</v>
      </c>
      <c r="H1295" s="1033"/>
      <c r="I1295" s="1033"/>
      <c r="J1295" s="1033"/>
      <c r="K1295" s="1033"/>
      <c r="L1295" s="1033"/>
      <c r="M1295" s="1033"/>
      <c r="N1295" s="1033"/>
      <c r="O1295" s="1033"/>
      <c r="P1295" s="1033"/>
      <c r="Q1295" s="1033"/>
      <c r="R1295" s="1033"/>
      <c r="S1295" s="1033"/>
      <c r="T1295" s="1033"/>
      <c r="U1295" s="1033"/>
      <c r="V1295" s="1033"/>
      <c r="W1295" s="1033"/>
      <c r="X1295" s="1033"/>
      <c r="Y1295" s="1033"/>
      <c r="Z1295" s="1033"/>
    </row>
    <row r="1296" spans="1:26" ht="15.75" customHeight="1">
      <c r="A1296" s="141"/>
      <c r="B1296" s="348" t="s">
        <v>1603</v>
      </c>
      <c r="C1296" s="194" t="s">
        <v>234</v>
      </c>
      <c r="D1296" s="260"/>
      <c r="E1296" s="260"/>
      <c r="F1296" s="260"/>
      <c r="G1296" s="1062">
        <v>3000000</v>
      </c>
      <c r="H1296" s="1033"/>
      <c r="I1296" s="1033"/>
      <c r="J1296" s="1033"/>
      <c r="K1296" s="1033"/>
      <c r="L1296" s="1033"/>
      <c r="M1296" s="1033"/>
      <c r="N1296" s="1033"/>
      <c r="O1296" s="1033"/>
      <c r="P1296" s="1033"/>
      <c r="Q1296" s="1033"/>
      <c r="R1296" s="1033"/>
      <c r="S1296" s="1033"/>
      <c r="T1296" s="1033"/>
      <c r="U1296" s="1033"/>
      <c r="V1296" s="1033"/>
      <c r="W1296" s="1033"/>
      <c r="X1296" s="1033"/>
      <c r="Y1296" s="1033"/>
      <c r="Z1296" s="1033"/>
    </row>
    <row r="1297" spans="1:26" ht="15.75" customHeight="1">
      <c r="A1297" s="141"/>
      <c r="B1297" s="348" t="s">
        <v>1604</v>
      </c>
      <c r="C1297" s="194" t="s">
        <v>234</v>
      </c>
      <c r="D1297" s="260"/>
      <c r="E1297" s="260"/>
      <c r="F1297" s="260"/>
      <c r="G1297" s="1062">
        <v>5000000</v>
      </c>
      <c r="H1297" s="1033"/>
      <c r="I1297" s="1033"/>
      <c r="J1297" s="1033"/>
      <c r="K1297" s="1033"/>
      <c r="L1297" s="1033"/>
      <c r="M1297" s="1033"/>
      <c r="N1297" s="1033"/>
      <c r="O1297" s="1033"/>
      <c r="P1297" s="1033"/>
      <c r="Q1297" s="1033"/>
      <c r="R1297" s="1033"/>
      <c r="S1297" s="1033"/>
      <c r="T1297" s="1033"/>
      <c r="U1297" s="1033"/>
      <c r="V1297" s="1033"/>
      <c r="W1297" s="1033"/>
      <c r="X1297" s="1033"/>
      <c r="Y1297" s="1033"/>
      <c r="Z1297" s="1033"/>
    </row>
    <row r="1298" spans="1:26" ht="15.75" customHeight="1">
      <c r="A1298" s="141"/>
      <c r="B1298" s="348" t="s">
        <v>1605</v>
      </c>
      <c r="C1298" s="194" t="s">
        <v>234</v>
      </c>
      <c r="D1298" s="260"/>
      <c r="E1298" s="260"/>
      <c r="F1298" s="260"/>
      <c r="G1298" s="1062">
        <v>3000000</v>
      </c>
      <c r="H1298" s="1033"/>
      <c r="I1298" s="1033"/>
      <c r="J1298" s="1033"/>
      <c r="K1298" s="1033"/>
      <c r="L1298" s="1033"/>
      <c r="M1298" s="1033"/>
      <c r="N1298" s="1033"/>
      <c r="O1298" s="1033"/>
      <c r="P1298" s="1033"/>
      <c r="Q1298" s="1033"/>
      <c r="R1298" s="1033"/>
      <c r="S1298" s="1033"/>
      <c r="T1298" s="1033"/>
      <c r="U1298" s="1033"/>
      <c r="V1298" s="1033"/>
      <c r="W1298" s="1033"/>
      <c r="X1298" s="1033"/>
      <c r="Y1298" s="1033"/>
      <c r="Z1298" s="1033"/>
    </row>
    <row r="1299" spans="1:26" ht="15.75" customHeight="1">
      <c r="A1299" s="141"/>
      <c r="B1299" s="348" t="s">
        <v>1606</v>
      </c>
      <c r="C1299" s="194" t="s">
        <v>234</v>
      </c>
      <c r="D1299" s="260"/>
      <c r="E1299" s="260"/>
      <c r="F1299" s="260"/>
      <c r="G1299" s="1062">
        <v>3000000</v>
      </c>
      <c r="H1299" s="1033"/>
      <c r="I1299" s="1033"/>
      <c r="J1299" s="1033"/>
      <c r="K1299" s="1033"/>
      <c r="L1299" s="1033"/>
      <c r="M1299" s="1033"/>
      <c r="N1299" s="1033"/>
      <c r="O1299" s="1033"/>
      <c r="P1299" s="1033"/>
      <c r="Q1299" s="1033"/>
      <c r="R1299" s="1033"/>
      <c r="S1299" s="1033"/>
      <c r="T1299" s="1033"/>
      <c r="U1299" s="1033"/>
      <c r="V1299" s="1033"/>
      <c r="W1299" s="1033"/>
      <c r="X1299" s="1033"/>
      <c r="Y1299" s="1033"/>
      <c r="Z1299" s="1033"/>
    </row>
    <row r="1300" spans="1:26" ht="15.75" customHeight="1">
      <c r="A1300" s="141"/>
      <c r="B1300" s="344" t="s">
        <v>1607</v>
      </c>
      <c r="C1300" s="338"/>
      <c r="D1300" s="24">
        <f t="shared" ref="D1300:F1300" si="110">SUM(D1288:D1294)</f>
        <v>24000000</v>
      </c>
      <c r="E1300" s="24">
        <f t="shared" si="110"/>
        <v>-5057416</v>
      </c>
      <c r="F1300" s="24">
        <f t="shared" si="110"/>
        <v>18942584</v>
      </c>
      <c r="G1300" s="1099">
        <f>SUM(G1289:G1299)</f>
        <v>29942584</v>
      </c>
      <c r="H1300" s="1033"/>
      <c r="I1300" s="1033"/>
      <c r="J1300" s="1033"/>
      <c r="K1300" s="1033"/>
      <c r="L1300" s="1033"/>
      <c r="M1300" s="1033"/>
      <c r="N1300" s="1033"/>
      <c r="O1300" s="1033"/>
      <c r="P1300" s="1033"/>
      <c r="Q1300" s="1033"/>
      <c r="R1300" s="1033"/>
      <c r="S1300" s="1033"/>
      <c r="T1300" s="1033"/>
      <c r="U1300" s="1033"/>
      <c r="V1300" s="1033"/>
      <c r="W1300" s="1033"/>
      <c r="X1300" s="1033"/>
      <c r="Y1300" s="1033"/>
      <c r="Z1300" s="1033"/>
    </row>
    <row r="1301" spans="1:26" ht="15.75" customHeight="1">
      <c r="A1301" s="141"/>
      <c r="B1301" s="250" t="s">
        <v>1608</v>
      </c>
      <c r="C1301" s="194" t="s">
        <v>235</v>
      </c>
      <c r="D1301" s="21">
        <v>3000000</v>
      </c>
      <c r="E1301" s="21"/>
      <c r="F1301" s="21">
        <f t="shared" ref="F1301:F1304" si="111">SUM(D1301:E1301)</f>
        <v>3000000</v>
      </c>
      <c r="G1301" s="1051"/>
      <c r="H1301" s="1033"/>
      <c r="I1301" s="1033"/>
      <c r="J1301" s="1033"/>
      <c r="K1301" s="1033"/>
      <c r="L1301" s="1033"/>
      <c r="M1301" s="1033"/>
      <c r="N1301" s="1033"/>
      <c r="O1301" s="1033"/>
      <c r="P1301" s="1033"/>
      <c r="Q1301" s="1033"/>
      <c r="R1301" s="1033"/>
      <c r="S1301" s="1033"/>
      <c r="T1301" s="1033"/>
      <c r="U1301" s="1033"/>
      <c r="V1301" s="1033"/>
      <c r="W1301" s="1033"/>
      <c r="X1301" s="1033"/>
      <c r="Y1301" s="1033"/>
      <c r="Z1301" s="1033"/>
    </row>
    <row r="1302" spans="1:26" ht="15.75" customHeight="1">
      <c r="A1302" s="141"/>
      <c r="B1302" s="250" t="s">
        <v>1609</v>
      </c>
      <c r="C1302" s="194" t="s">
        <v>235</v>
      </c>
      <c r="D1302" s="21">
        <v>3500000</v>
      </c>
      <c r="E1302" s="21">
        <v>-162889</v>
      </c>
      <c r="F1302" s="21">
        <f t="shared" si="111"/>
        <v>3337111</v>
      </c>
      <c r="G1302" s="1051"/>
      <c r="H1302" s="1033"/>
      <c r="I1302" s="1033"/>
      <c r="J1302" s="1033"/>
      <c r="K1302" s="1033"/>
      <c r="L1302" s="1033"/>
      <c r="M1302" s="1033"/>
      <c r="N1302" s="1033"/>
      <c r="O1302" s="1033"/>
      <c r="P1302" s="1033"/>
      <c r="Q1302" s="1033"/>
      <c r="R1302" s="1033"/>
      <c r="S1302" s="1033"/>
      <c r="T1302" s="1033"/>
      <c r="U1302" s="1033"/>
      <c r="V1302" s="1033"/>
      <c r="W1302" s="1033"/>
      <c r="X1302" s="1033"/>
      <c r="Y1302" s="1033"/>
      <c r="Z1302" s="1033"/>
    </row>
    <row r="1303" spans="1:26" ht="15.75" customHeight="1">
      <c r="A1303" s="141"/>
      <c r="B1303" s="250" t="s">
        <v>1610</v>
      </c>
      <c r="C1303" s="194" t="s">
        <v>235</v>
      </c>
      <c r="D1303" s="21">
        <v>2500000</v>
      </c>
      <c r="E1303" s="21">
        <v>243017</v>
      </c>
      <c r="F1303" s="21">
        <f t="shared" si="111"/>
        <v>2743017</v>
      </c>
      <c r="G1303" s="1051"/>
      <c r="H1303" s="1033"/>
      <c r="I1303" s="1033"/>
      <c r="J1303" s="1033"/>
      <c r="K1303" s="1033"/>
      <c r="L1303" s="1033"/>
      <c r="M1303" s="1033"/>
      <c r="N1303" s="1033"/>
      <c r="O1303" s="1033"/>
      <c r="P1303" s="1033"/>
      <c r="Q1303" s="1033"/>
      <c r="R1303" s="1033"/>
      <c r="S1303" s="1033"/>
      <c r="T1303" s="1033"/>
      <c r="U1303" s="1033"/>
      <c r="V1303" s="1033"/>
      <c r="W1303" s="1033"/>
      <c r="X1303" s="1033"/>
      <c r="Y1303" s="1033"/>
      <c r="Z1303" s="1033"/>
    </row>
    <row r="1304" spans="1:26" ht="15.75" customHeight="1">
      <c r="A1304" s="141"/>
      <c r="B1304" s="250" t="s">
        <v>1611</v>
      </c>
      <c r="C1304" s="194" t="s">
        <v>235</v>
      </c>
      <c r="D1304" s="21">
        <v>3500000</v>
      </c>
      <c r="E1304" s="21">
        <v>66768</v>
      </c>
      <c r="F1304" s="21">
        <f t="shared" si="111"/>
        <v>3566768</v>
      </c>
      <c r="G1304" s="1051"/>
      <c r="H1304" s="1033"/>
      <c r="I1304" s="1033"/>
      <c r="J1304" s="1033"/>
      <c r="K1304" s="1033"/>
      <c r="L1304" s="1033"/>
      <c r="M1304" s="1033"/>
      <c r="N1304" s="1033"/>
      <c r="O1304" s="1033"/>
      <c r="P1304" s="1033"/>
      <c r="Q1304" s="1033"/>
      <c r="R1304" s="1033"/>
      <c r="S1304" s="1033"/>
      <c r="T1304" s="1033"/>
      <c r="U1304" s="1033"/>
      <c r="V1304" s="1033"/>
      <c r="W1304" s="1033"/>
      <c r="X1304" s="1033"/>
      <c r="Y1304" s="1033"/>
      <c r="Z1304" s="1033"/>
    </row>
    <row r="1305" spans="1:26" ht="15.75" customHeight="1">
      <c r="A1305" s="141"/>
      <c r="B1305" s="347" t="s">
        <v>1612</v>
      </c>
      <c r="C1305" s="194" t="s">
        <v>235</v>
      </c>
      <c r="D1305" s="260"/>
      <c r="E1305" s="260"/>
      <c r="F1305" s="260"/>
      <c r="G1305" s="1062">
        <v>4000000</v>
      </c>
      <c r="H1305" s="1033"/>
      <c r="I1305" s="1033"/>
      <c r="J1305" s="1033"/>
      <c r="K1305" s="1033"/>
      <c r="L1305" s="1033"/>
      <c r="M1305" s="1033"/>
      <c r="N1305" s="1033"/>
      <c r="O1305" s="1033"/>
      <c r="P1305" s="1033"/>
      <c r="Q1305" s="1033"/>
      <c r="R1305" s="1033"/>
      <c r="S1305" s="1033"/>
      <c r="T1305" s="1033"/>
      <c r="U1305" s="1033"/>
      <c r="V1305" s="1033"/>
      <c r="W1305" s="1033"/>
      <c r="X1305" s="1033"/>
      <c r="Y1305" s="1033"/>
      <c r="Z1305" s="1033"/>
    </row>
    <row r="1306" spans="1:26" ht="15.75" customHeight="1">
      <c r="A1306" s="141"/>
      <c r="B1306" s="348" t="s">
        <v>1613</v>
      </c>
      <c r="C1306" s="194" t="s">
        <v>235</v>
      </c>
      <c r="D1306" s="260"/>
      <c r="E1306" s="260"/>
      <c r="F1306" s="260"/>
      <c r="G1306" s="1062">
        <v>4000000</v>
      </c>
      <c r="H1306" s="1033"/>
      <c r="I1306" s="1033"/>
      <c r="J1306" s="1033"/>
      <c r="K1306" s="1033"/>
      <c r="L1306" s="1033"/>
      <c r="M1306" s="1033"/>
      <c r="N1306" s="1033"/>
      <c r="O1306" s="1033"/>
      <c r="P1306" s="1033"/>
      <c r="Q1306" s="1033"/>
      <c r="R1306" s="1033"/>
      <c r="S1306" s="1033"/>
      <c r="T1306" s="1033"/>
      <c r="U1306" s="1033"/>
      <c r="V1306" s="1033"/>
      <c r="W1306" s="1033"/>
      <c r="X1306" s="1033"/>
      <c r="Y1306" s="1033"/>
      <c r="Z1306" s="1033"/>
    </row>
    <row r="1307" spans="1:26" ht="15.75" customHeight="1">
      <c r="A1307" s="141"/>
      <c r="B1307" s="348" t="s">
        <v>1614</v>
      </c>
      <c r="C1307" s="194" t="s">
        <v>235</v>
      </c>
      <c r="D1307" s="260"/>
      <c r="E1307" s="260"/>
      <c r="F1307" s="260"/>
      <c r="G1307" s="1062">
        <v>2000000</v>
      </c>
      <c r="H1307" s="1033"/>
      <c r="I1307" s="1033"/>
      <c r="J1307" s="1033"/>
      <c r="K1307" s="1033"/>
      <c r="L1307" s="1033"/>
      <c r="M1307" s="1033"/>
      <c r="N1307" s="1033"/>
      <c r="O1307" s="1033"/>
      <c r="P1307" s="1033"/>
      <c r="Q1307" s="1033"/>
      <c r="R1307" s="1033"/>
      <c r="S1307" s="1033"/>
      <c r="T1307" s="1033"/>
      <c r="U1307" s="1033"/>
      <c r="V1307" s="1033"/>
      <c r="W1307" s="1033"/>
      <c r="X1307" s="1033"/>
      <c r="Y1307" s="1033"/>
      <c r="Z1307" s="1033"/>
    </row>
    <row r="1308" spans="1:26" ht="15.75" customHeight="1">
      <c r="A1308" s="141"/>
      <c r="B1308" s="348" t="s">
        <v>1615</v>
      </c>
      <c r="C1308" s="194" t="s">
        <v>235</v>
      </c>
      <c r="D1308" s="260"/>
      <c r="E1308" s="260"/>
      <c r="F1308" s="260"/>
      <c r="G1308" s="1062">
        <v>3000000</v>
      </c>
      <c r="H1308" s="1033"/>
      <c r="I1308" s="1033"/>
      <c r="J1308" s="1033"/>
      <c r="K1308" s="1033"/>
      <c r="L1308" s="1033"/>
      <c r="M1308" s="1033"/>
      <c r="N1308" s="1033"/>
      <c r="O1308" s="1033"/>
      <c r="P1308" s="1033"/>
      <c r="Q1308" s="1033"/>
      <c r="R1308" s="1033"/>
      <c r="S1308" s="1033"/>
      <c r="T1308" s="1033"/>
      <c r="U1308" s="1033"/>
      <c r="V1308" s="1033"/>
      <c r="W1308" s="1033"/>
      <c r="X1308" s="1033"/>
      <c r="Y1308" s="1033"/>
      <c r="Z1308" s="1033"/>
    </row>
    <row r="1309" spans="1:26" ht="15.75" customHeight="1">
      <c r="A1309" s="141"/>
      <c r="B1309" s="348" t="s">
        <v>1616</v>
      </c>
      <c r="C1309" s="194" t="s">
        <v>235</v>
      </c>
      <c r="D1309" s="260"/>
      <c r="E1309" s="260"/>
      <c r="F1309" s="260"/>
      <c r="G1309" s="1062">
        <v>2000000</v>
      </c>
      <c r="H1309" s="1033"/>
      <c r="I1309" s="1033"/>
      <c r="J1309" s="1033"/>
      <c r="K1309" s="1033"/>
      <c r="L1309" s="1033"/>
      <c r="M1309" s="1033"/>
      <c r="N1309" s="1033"/>
      <c r="O1309" s="1033"/>
      <c r="P1309" s="1033"/>
      <c r="Q1309" s="1033"/>
      <c r="R1309" s="1033"/>
      <c r="S1309" s="1033"/>
      <c r="T1309" s="1033"/>
      <c r="U1309" s="1033"/>
      <c r="V1309" s="1033"/>
      <c r="W1309" s="1033"/>
      <c r="X1309" s="1033"/>
      <c r="Y1309" s="1033"/>
      <c r="Z1309" s="1033"/>
    </row>
    <row r="1310" spans="1:26" ht="15.75" customHeight="1">
      <c r="A1310" s="141"/>
      <c r="B1310" s="348" t="s">
        <v>1617</v>
      </c>
      <c r="C1310" s="194" t="s">
        <v>235</v>
      </c>
      <c r="D1310" s="260"/>
      <c r="E1310" s="260"/>
      <c r="F1310" s="260"/>
      <c r="G1310" s="1062">
        <v>2000000</v>
      </c>
      <c r="H1310" s="1033"/>
      <c r="I1310" s="1033"/>
      <c r="J1310" s="1033"/>
      <c r="K1310" s="1033"/>
      <c r="L1310" s="1033"/>
      <c r="M1310" s="1033"/>
      <c r="N1310" s="1033"/>
      <c r="O1310" s="1033"/>
      <c r="P1310" s="1033"/>
      <c r="Q1310" s="1033"/>
      <c r="R1310" s="1033"/>
      <c r="S1310" s="1033"/>
      <c r="T1310" s="1033"/>
      <c r="U1310" s="1033"/>
      <c r="V1310" s="1033"/>
      <c r="W1310" s="1033"/>
      <c r="X1310" s="1033"/>
      <c r="Y1310" s="1033"/>
      <c r="Z1310" s="1033"/>
    </row>
    <row r="1311" spans="1:26" ht="15.75" customHeight="1">
      <c r="A1311" s="141"/>
      <c r="B1311" s="344" t="s">
        <v>1618</v>
      </c>
      <c r="C1311" s="338"/>
      <c r="D1311" s="24">
        <f t="shared" ref="D1311:F1311" si="112">SUM(D1301:D1304)</f>
        <v>12500000</v>
      </c>
      <c r="E1311" s="24">
        <f t="shared" si="112"/>
        <v>146896</v>
      </c>
      <c r="F1311" s="24">
        <f t="shared" si="112"/>
        <v>12646896</v>
      </c>
      <c r="G1311" s="1099">
        <f>SUM(G1301:G1310)</f>
        <v>17000000</v>
      </c>
      <c r="H1311" s="1033"/>
      <c r="I1311" s="1033"/>
      <c r="J1311" s="1033"/>
      <c r="K1311" s="1033"/>
      <c r="L1311" s="1033"/>
      <c r="M1311" s="1033"/>
      <c r="N1311" s="1033"/>
      <c r="O1311" s="1033"/>
      <c r="P1311" s="1033"/>
      <c r="Q1311" s="1033"/>
      <c r="R1311" s="1033"/>
      <c r="S1311" s="1033"/>
      <c r="T1311" s="1033"/>
      <c r="U1311" s="1033"/>
      <c r="V1311" s="1033"/>
      <c r="W1311" s="1033"/>
      <c r="X1311" s="1033"/>
      <c r="Y1311" s="1033"/>
      <c r="Z1311" s="1033"/>
    </row>
    <row r="1312" spans="1:26" ht="15.75" customHeight="1">
      <c r="A1312" s="141"/>
      <c r="B1312" s="76" t="s">
        <v>1619</v>
      </c>
      <c r="C1312" s="194" t="s">
        <v>521</v>
      </c>
      <c r="D1312" s="21">
        <v>3200000</v>
      </c>
      <c r="E1312" s="21">
        <v>-209056</v>
      </c>
      <c r="F1312" s="21">
        <f t="shared" ref="F1312:F1319" si="113">SUM(D1312:E1312)</f>
        <v>2990944</v>
      </c>
      <c r="G1312" s="1051">
        <v>2990944</v>
      </c>
      <c r="H1312" s="1033"/>
      <c r="I1312" s="1033"/>
      <c r="J1312" s="1033"/>
      <c r="K1312" s="1033"/>
      <c r="L1312" s="1033"/>
      <c r="M1312" s="1033"/>
      <c r="N1312" s="1033"/>
      <c r="O1312" s="1033"/>
      <c r="P1312" s="1033"/>
      <c r="Q1312" s="1033"/>
      <c r="R1312" s="1033"/>
      <c r="S1312" s="1033"/>
      <c r="T1312" s="1033"/>
      <c r="U1312" s="1033"/>
      <c r="V1312" s="1033"/>
      <c r="W1312" s="1033"/>
      <c r="X1312" s="1033"/>
      <c r="Y1312" s="1033"/>
      <c r="Z1312" s="1033"/>
    </row>
    <row r="1313" spans="1:26" ht="15.75" customHeight="1">
      <c r="A1313" s="141"/>
      <c r="B1313" s="76" t="s">
        <v>1620</v>
      </c>
      <c r="C1313" s="194" t="s">
        <v>521</v>
      </c>
      <c r="D1313" s="21">
        <v>3000000</v>
      </c>
      <c r="E1313" s="21"/>
      <c r="F1313" s="21">
        <f t="shared" si="113"/>
        <v>3000000</v>
      </c>
      <c r="G1313" s="1051"/>
      <c r="H1313" s="1033"/>
      <c r="I1313" s="1033"/>
      <c r="J1313" s="1033"/>
      <c r="K1313" s="1033"/>
      <c r="L1313" s="1033"/>
      <c r="M1313" s="1033"/>
      <c r="N1313" s="1033"/>
      <c r="O1313" s="1033"/>
      <c r="P1313" s="1033"/>
      <c r="Q1313" s="1033"/>
      <c r="R1313" s="1033"/>
      <c r="S1313" s="1033"/>
      <c r="T1313" s="1033"/>
      <c r="U1313" s="1033"/>
      <c r="V1313" s="1033"/>
      <c r="W1313" s="1033"/>
      <c r="X1313" s="1033"/>
      <c r="Y1313" s="1033"/>
      <c r="Z1313" s="1033"/>
    </row>
    <row r="1314" spans="1:26" ht="15.75" customHeight="1">
      <c r="A1314" s="141"/>
      <c r="B1314" s="76" t="s">
        <v>1621</v>
      </c>
      <c r="C1314" s="194" t="s">
        <v>521</v>
      </c>
      <c r="D1314" s="21">
        <v>2200000</v>
      </c>
      <c r="E1314" s="21"/>
      <c r="F1314" s="21">
        <f t="shared" si="113"/>
        <v>2200000</v>
      </c>
      <c r="G1314" s="1051"/>
      <c r="H1314" s="1033"/>
      <c r="I1314" s="1033"/>
      <c r="J1314" s="1033"/>
      <c r="K1314" s="1033"/>
      <c r="L1314" s="1033"/>
      <c r="M1314" s="1033"/>
      <c r="N1314" s="1033"/>
      <c r="O1314" s="1033"/>
      <c r="P1314" s="1033"/>
      <c r="Q1314" s="1033"/>
      <c r="R1314" s="1033"/>
      <c r="S1314" s="1033"/>
      <c r="T1314" s="1033"/>
      <c r="U1314" s="1033"/>
      <c r="V1314" s="1033"/>
      <c r="W1314" s="1033"/>
      <c r="X1314" s="1033"/>
      <c r="Y1314" s="1033"/>
      <c r="Z1314" s="1033"/>
    </row>
    <row r="1315" spans="1:26" ht="15.75" customHeight="1">
      <c r="A1315" s="141"/>
      <c r="B1315" s="76" t="s">
        <v>1622</v>
      </c>
      <c r="C1315" s="194" t="s">
        <v>521</v>
      </c>
      <c r="D1315" s="21">
        <v>3000000</v>
      </c>
      <c r="E1315" s="21">
        <v>-171978</v>
      </c>
      <c r="F1315" s="21">
        <f t="shared" si="113"/>
        <v>2828022</v>
      </c>
      <c r="G1315" s="1051">
        <v>2828022</v>
      </c>
      <c r="H1315" s="1033"/>
      <c r="I1315" s="1033"/>
      <c r="J1315" s="1033"/>
      <c r="K1315" s="1033"/>
      <c r="L1315" s="1033"/>
      <c r="M1315" s="1033"/>
      <c r="N1315" s="1033"/>
      <c r="O1315" s="1033"/>
      <c r="P1315" s="1033"/>
      <c r="Q1315" s="1033"/>
      <c r="R1315" s="1033"/>
      <c r="S1315" s="1033"/>
      <c r="T1315" s="1033"/>
      <c r="U1315" s="1033"/>
      <c r="V1315" s="1033"/>
      <c r="W1315" s="1033"/>
      <c r="X1315" s="1033"/>
      <c r="Y1315" s="1033"/>
      <c r="Z1315" s="1033"/>
    </row>
    <row r="1316" spans="1:26" ht="15.75" customHeight="1">
      <c r="A1316" s="141"/>
      <c r="B1316" s="76" t="s">
        <v>1623</v>
      </c>
      <c r="C1316" s="194" t="s">
        <v>521</v>
      </c>
      <c r="D1316" s="21">
        <v>3400000</v>
      </c>
      <c r="E1316" s="21"/>
      <c r="F1316" s="21">
        <f t="shared" si="113"/>
        <v>3400000</v>
      </c>
      <c r="G1316" s="1051"/>
      <c r="H1316" s="1033"/>
      <c r="I1316" s="1033"/>
      <c r="J1316" s="1033"/>
      <c r="K1316" s="1033"/>
      <c r="L1316" s="1033"/>
      <c r="M1316" s="1033"/>
      <c r="N1316" s="1033"/>
      <c r="O1316" s="1033"/>
      <c r="P1316" s="1033"/>
      <c r="Q1316" s="1033"/>
      <c r="R1316" s="1033"/>
      <c r="S1316" s="1033"/>
      <c r="T1316" s="1033"/>
      <c r="U1316" s="1033"/>
      <c r="V1316" s="1033"/>
      <c r="W1316" s="1033"/>
      <c r="X1316" s="1033"/>
      <c r="Y1316" s="1033"/>
      <c r="Z1316" s="1033"/>
    </row>
    <row r="1317" spans="1:26" ht="15.75" customHeight="1">
      <c r="A1317" s="141"/>
      <c r="B1317" s="169" t="s">
        <v>1624</v>
      </c>
      <c r="C1317" s="194" t="s">
        <v>521</v>
      </c>
      <c r="D1317" s="21">
        <v>1200000</v>
      </c>
      <c r="E1317" s="21"/>
      <c r="F1317" s="21">
        <f t="shared" si="113"/>
        <v>1200000</v>
      </c>
      <c r="G1317" s="1051"/>
      <c r="H1317" s="1033"/>
      <c r="I1317" s="1033"/>
      <c r="J1317" s="1033"/>
      <c r="K1317" s="1033"/>
      <c r="L1317" s="1033"/>
      <c r="M1317" s="1033"/>
      <c r="N1317" s="1033"/>
      <c r="O1317" s="1033"/>
      <c r="P1317" s="1033"/>
      <c r="Q1317" s="1033"/>
      <c r="R1317" s="1033"/>
      <c r="S1317" s="1033"/>
      <c r="T1317" s="1033"/>
      <c r="U1317" s="1033"/>
      <c r="V1317" s="1033"/>
      <c r="W1317" s="1033"/>
      <c r="X1317" s="1033"/>
      <c r="Y1317" s="1033"/>
      <c r="Z1317" s="1033"/>
    </row>
    <row r="1318" spans="1:26" ht="15.75" customHeight="1">
      <c r="A1318" s="141"/>
      <c r="B1318" s="169" t="s">
        <v>1625</v>
      </c>
      <c r="C1318" s="194" t="s">
        <v>521</v>
      </c>
      <c r="D1318" s="21">
        <v>2200000</v>
      </c>
      <c r="E1318" s="21"/>
      <c r="F1318" s="21">
        <f t="shared" si="113"/>
        <v>2200000</v>
      </c>
      <c r="G1318" s="1051"/>
      <c r="H1318" s="1033"/>
      <c r="I1318" s="1033"/>
      <c r="J1318" s="1033"/>
      <c r="K1318" s="1033"/>
      <c r="L1318" s="1033"/>
      <c r="M1318" s="1033"/>
      <c r="N1318" s="1033"/>
      <c r="O1318" s="1033"/>
      <c r="P1318" s="1033"/>
      <c r="Q1318" s="1033"/>
      <c r="R1318" s="1033"/>
      <c r="S1318" s="1033"/>
      <c r="T1318" s="1033"/>
      <c r="U1318" s="1033"/>
      <c r="V1318" s="1033"/>
      <c r="W1318" s="1033"/>
      <c r="X1318" s="1033"/>
      <c r="Y1318" s="1033"/>
      <c r="Z1318" s="1033"/>
    </row>
    <row r="1319" spans="1:26" ht="15.75" customHeight="1">
      <c r="A1319" s="141"/>
      <c r="B1319" s="169" t="s">
        <v>1626</v>
      </c>
      <c r="C1319" s="194" t="s">
        <v>521</v>
      </c>
      <c r="D1319" s="21">
        <v>1800000</v>
      </c>
      <c r="E1319" s="21">
        <v>-155004</v>
      </c>
      <c r="F1319" s="21">
        <f t="shared" si="113"/>
        <v>1644996</v>
      </c>
      <c r="G1319" s="1051">
        <v>1644996</v>
      </c>
      <c r="H1319" s="1033"/>
      <c r="I1319" s="1033"/>
      <c r="J1319" s="1033"/>
      <c r="K1319" s="1033"/>
      <c r="L1319" s="1033"/>
      <c r="M1319" s="1033"/>
      <c r="N1319" s="1033"/>
      <c r="O1319" s="1033"/>
      <c r="P1319" s="1033"/>
      <c r="Q1319" s="1033"/>
      <c r="R1319" s="1033"/>
      <c r="S1319" s="1033"/>
      <c r="T1319" s="1033"/>
      <c r="U1319" s="1033"/>
      <c r="V1319" s="1033"/>
      <c r="W1319" s="1033"/>
      <c r="X1319" s="1033"/>
      <c r="Y1319" s="1033"/>
      <c r="Z1319" s="1033"/>
    </row>
    <row r="1320" spans="1:26" ht="15.75" customHeight="1">
      <c r="A1320" s="141"/>
      <c r="B1320" s="347" t="s">
        <v>1627</v>
      </c>
      <c r="C1320" s="194" t="s">
        <v>521</v>
      </c>
      <c r="D1320" s="260"/>
      <c r="E1320" s="260"/>
      <c r="F1320" s="260"/>
      <c r="G1320" s="1062">
        <v>3500000</v>
      </c>
      <c r="H1320" s="1033"/>
      <c r="I1320" s="1033"/>
      <c r="J1320" s="1033"/>
      <c r="K1320" s="1033"/>
      <c r="L1320" s="1033"/>
      <c r="M1320" s="1033"/>
      <c r="N1320" s="1033"/>
      <c r="O1320" s="1033"/>
      <c r="P1320" s="1033"/>
      <c r="Q1320" s="1033"/>
      <c r="R1320" s="1033"/>
      <c r="S1320" s="1033"/>
      <c r="T1320" s="1033"/>
      <c r="U1320" s="1033"/>
      <c r="V1320" s="1033"/>
      <c r="W1320" s="1033"/>
      <c r="X1320" s="1033"/>
      <c r="Y1320" s="1033"/>
      <c r="Z1320" s="1033"/>
    </row>
    <row r="1321" spans="1:26" ht="15.75" customHeight="1">
      <c r="A1321" s="141"/>
      <c r="B1321" s="348" t="s">
        <v>1628</v>
      </c>
      <c r="C1321" s="194" t="s">
        <v>521</v>
      </c>
      <c r="D1321" s="260"/>
      <c r="E1321" s="260"/>
      <c r="F1321" s="260"/>
      <c r="G1321" s="1062">
        <v>1800000</v>
      </c>
      <c r="H1321" s="1033"/>
      <c r="I1321" s="1033"/>
      <c r="J1321" s="1033"/>
      <c r="K1321" s="1033"/>
      <c r="L1321" s="1033"/>
      <c r="M1321" s="1033"/>
      <c r="N1321" s="1033"/>
      <c r="O1321" s="1033"/>
      <c r="P1321" s="1033"/>
      <c r="Q1321" s="1033"/>
      <c r="R1321" s="1033"/>
      <c r="S1321" s="1033"/>
      <c r="T1321" s="1033"/>
      <c r="U1321" s="1033"/>
      <c r="V1321" s="1033"/>
      <c r="W1321" s="1033"/>
      <c r="X1321" s="1033"/>
      <c r="Y1321" s="1033"/>
      <c r="Z1321" s="1033"/>
    </row>
    <row r="1322" spans="1:26" ht="15.75" customHeight="1">
      <c r="A1322" s="141"/>
      <c r="B1322" s="348" t="s">
        <v>1629</v>
      </c>
      <c r="C1322" s="194" t="s">
        <v>521</v>
      </c>
      <c r="D1322" s="260"/>
      <c r="E1322" s="260"/>
      <c r="F1322" s="260"/>
      <c r="G1322" s="1062">
        <v>1800000</v>
      </c>
      <c r="H1322" s="1033"/>
      <c r="I1322" s="1033"/>
      <c r="J1322" s="1033"/>
      <c r="K1322" s="1033"/>
      <c r="L1322" s="1033"/>
      <c r="M1322" s="1033"/>
      <c r="N1322" s="1033"/>
      <c r="O1322" s="1033"/>
      <c r="P1322" s="1033"/>
      <c r="Q1322" s="1033"/>
      <c r="R1322" s="1033"/>
      <c r="S1322" s="1033"/>
      <c r="T1322" s="1033"/>
      <c r="U1322" s="1033"/>
      <c r="V1322" s="1033"/>
      <c r="W1322" s="1033"/>
      <c r="X1322" s="1033"/>
      <c r="Y1322" s="1033"/>
      <c r="Z1322" s="1033"/>
    </row>
    <row r="1323" spans="1:26" ht="15.75" customHeight="1">
      <c r="A1323" s="141"/>
      <c r="B1323" s="348" t="s">
        <v>1630</v>
      </c>
      <c r="C1323" s="194" t="s">
        <v>521</v>
      </c>
      <c r="D1323" s="260"/>
      <c r="E1323" s="260"/>
      <c r="F1323" s="260"/>
      <c r="G1323" s="1062">
        <v>2000000</v>
      </c>
      <c r="H1323" s="1033"/>
      <c r="I1323" s="1033"/>
      <c r="J1323" s="1033"/>
      <c r="K1323" s="1033"/>
      <c r="L1323" s="1033"/>
      <c r="M1323" s="1033"/>
      <c r="N1323" s="1033"/>
      <c r="O1323" s="1033"/>
      <c r="P1323" s="1033"/>
      <c r="Q1323" s="1033"/>
      <c r="R1323" s="1033"/>
      <c r="S1323" s="1033"/>
      <c r="T1323" s="1033"/>
      <c r="U1323" s="1033"/>
      <c r="V1323" s="1033"/>
      <c r="W1323" s="1033"/>
      <c r="X1323" s="1033"/>
      <c r="Y1323" s="1033"/>
      <c r="Z1323" s="1033"/>
    </row>
    <row r="1324" spans="1:26" ht="15.75" customHeight="1">
      <c r="A1324" s="141"/>
      <c r="B1324" s="348" t="s">
        <v>1631</v>
      </c>
      <c r="C1324" s="194" t="s">
        <v>521</v>
      </c>
      <c r="D1324" s="260"/>
      <c r="E1324" s="260"/>
      <c r="F1324" s="260"/>
      <c r="G1324" s="1062">
        <v>1800000</v>
      </c>
      <c r="H1324" s="1033"/>
      <c r="I1324" s="1033"/>
      <c r="J1324" s="1033"/>
      <c r="K1324" s="1033"/>
      <c r="L1324" s="1033"/>
      <c r="M1324" s="1033"/>
      <c r="N1324" s="1033"/>
      <c r="O1324" s="1033"/>
      <c r="P1324" s="1033"/>
      <c r="Q1324" s="1033"/>
      <c r="R1324" s="1033"/>
      <c r="S1324" s="1033"/>
      <c r="T1324" s="1033"/>
      <c r="U1324" s="1033"/>
      <c r="V1324" s="1033"/>
      <c r="W1324" s="1033"/>
      <c r="X1324" s="1033"/>
      <c r="Y1324" s="1033"/>
      <c r="Z1324" s="1033"/>
    </row>
    <row r="1325" spans="1:26" ht="15.75" customHeight="1">
      <c r="A1325" s="141"/>
      <c r="B1325" s="348" t="s">
        <v>1632</v>
      </c>
      <c r="C1325" s="194" t="s">
        <v>521</v>
      </c>
      <c r="D1325" s="260"/>
      <c r="E1325" s="260"/>
      <c r="F1325" s="260"/>
      <c r="G1325" s="1062">
        <v>2000000</v>
      </c>
      <c r="H1325" s="1033"/>
      <c r="I1325" s="1033"/>
      <c r="J1325" s="1033"/>
      <c r="K1325" s="1033"/>
      <c r="L1325" s="1033"/>
      <c r="M1325" s="1033"/>
      <c r="N1325" s="1033"/>
      <c r="O1325" s="1033"/>
      <c r="P1325" s="1033"/>
      <c r="Q1325" s="1033"/>
      <c r="R1325" s="1033"/>
      <c r="S1325" s="1033"/>
      <c r="T1325" s="1033"/>
      <c r="U1325" s="1033"/>
      <c r="V1325" s="1033"/>
      <c r="W1325" s="1033"/>
      <c r="X1325" s="1033"/>
      <c r="Y1325" s="1033"/>
      <c r="Z1325" s="1033"/>
    </row>
    <row r="1326" spans="1:26" ht="15.75" customHeight="1">
      <c r="A1326" s="141"/>
      <c r="B1326" s="344" t="s">
        <v>1633</v>
      </c>
      <c r="C1326" s="338"/>
      <c r="D1326" s="24">
        <f t="shared" ref="D1326:F1326" si="114">SUM(D1312:D1319)</f>
        <v>20000000</v>
      </c>
      <c r="E1326" s="24">
        <f t="shared" si="114"/>
        <v>-536038</v>
      </c>
      <c r="F1326" s="24">
        <f t="shared" si="114"/>
        <v>19463962</v>
      </c>
      <c r="G1326" s="1099">
        <f>SUM(G1312:G1325)</f>
        <v>20363962</v>
      </c>
      <c r="H1326" s="1033"/>
      <c r="I1326" s="1033"/>
      <c r="J1326" s="1033"/>
      <c r="K1326" s="1033"/>
      <c r="L1326" s="1033"/>
      <c r="M1326" s="1033"/>
      <c r="N1326" s="1033"/>
      <c r="O1326" s="1033"/>
      <c r="P1326" s="1033"/>
      <c r="Q1326" s="1033"/>
      <c r="R1326" s="1033"/>
      <c r="S1326" s="1033"/>
      <c r="T1326" s="1033"/>
      <c r="U1326" s="1033"/>
      <c r="V1326" s="1033"/>
      <c r="W1326" s="1033"/>
      <c r="X1326" s="1033"/>
      <c r="Y1326" s="1033"/>
      <c r="Z1326" s="1033"/>
    </row>
    <row r="1327" spans="1:26" ht="15.75" customHeight="1">
      <c r="A1327" s="141"/>
      <c r="B1327" s="169" t="s">
        <v>1634</v>
      </c>
      <c r="C1327" s="194" t="s">
        <v>236</v>
      </c>
      <c r="D1327" s="21">
        <v>4500000</v>
      </c>
      <c r="E1327" s="21"/>
      <c r="F1327" s="21">
        <f t="shared" ref="F1327:F1331" si="115">SUM(D1327:E1327)</f>
        <v>4500000</v>
      </c>
      <c r="G1327" s="1051"/>
      <c r="H1327" s="1033"/>
      <c r="I1327" s="1033"/>
      <c r="J1327" s="1033"/>
      <c r="K1327" s="1033"/>
      <c r="L1327" s="1033"/>
      <c r="M1327" s="1033"/>
      <c r="N1327" s="1033"/>
      <c r="O1327" s="1033"/>
      <c r="P1327" s="1033"/>
      <c r="Q1327" s="1033"/>
      <c r="R1327" s="1033"/>
      <c r="S1327" s="1033"/>
      <c r="T1327" s="1033"/>
      <c r="U1327" s="1033"/>
      <c r="V1327" s="1033"/>
      <c r="W1327" s="1033"/>
      <c r="X1327" s="1033"/>
      <c r="Y1327" s="1033"/>
      <c r="Z1327" s="1033"/>
    </row>
    <row r="1328" spans="1:26" ht="15" customHeight="1">
      <c r="A1328" s="141"/>
      <c r="B1328" s="76" t="s">
        <v>1635</v>
      </c>
      <c r="C1328" s="194" t="s">
        <v>236</v>
      </c>
      <c r="D1328" s="21">
        <v>3100000</v>
      </c>
      <c r="E1328" s="21">
        <v>526044</v>
      </c>
      <c r="F1328" s="21">
        <f t="shared" si="115"/>
        <v>3626044</v>
      </c>
      <c r="G1328" s="1051">
        <v>3626044</v>
      </c>
      <c r="H1328" s="1033"/>
      <c r="I1328" s="1033"/>
      <c r="J1328" s="1033"/>
      <c r="K1328" s="1033"/>
      <c r="L1328" s="1033"/>
      <c r="M1328" s="1033"/>
      <c r="N1328" s="1033"/>
      <c r="O1328" s="1033"/>
      <c r="P1328" s="1033"/>
      <c r="Q1328" s="1033"/>
      <c r="R1328" s="1033"/>
      <c r="S1328" s="1033"/>
      <c r="T1328" s="1033"/>
      <c r="U1328" s="1033"/>
      <c r="V1328" s="1033"/>
      <c r="W1328" s="1033"/>
      <c r="X1328" s="1033"/>
      <c r="Y1328" s="1033"/>
      <c r="Z1328" s="1033"/>
    </row>
    <row r="1329" spans="1:26" ht="15.75" customHeight="1">
      <c r="A1329" s="141"/>
      <c r="B1329" s="76" t="s">
        <v>1636</v>
      </c>
      <c r="C1329" s="194" t="s">
        <v>236</v>
      </c>
      <c r="D1329" s="21">
        <v>3000000</v>
      </c>
      <c r="E1329" s="21">
        <v>-265184</v>
      </c>
      <c r="F1329" s="21">
        <f t="shared" si="115"/>
        <v>2734816</v>
      </c>
      <c r="G1329" s="1051">
        <v>2734816</v>
      </c>
      <c r="H1329" s="1033"/>
      <c r="I1329" s="1033"/>
      <c r="J1329" s="1033"/>
      <c r="K1329" s="1033"/>
      <c r="L1329" s="1033"/>
      <c r="M1329" s="1033"/>
      <c r="N1329" s="1033"/>
      <c r="O1329" s="1033"/>
      <c r="P1329" s="1033"/>
      <c r="Q1329" s="1033"/>
      <c r="R1329" s="1033"/>
      <c r="S1329" s="1033"/>
      <c r="T1329" s="1033"/>
      <c r="U1329" s="1033"/>
      <c r="V1329" s="1033"/>
      <c r="W1329" s="1033"/>
      <c r="X1329" s="1033"/>
      <c r="Y1329" s="1033"/>
      <c r="Z1329" s="1033"/>
    </row>
    <row r="1330" spans="1:26" ht="15.75" customHeight="1">
      <c r="A1330" s="141"/>
      <c r="B1330" s="76" t="s">
        <v>1637</v>
      </c>
      <c r="C1330" s="194" t="s">
        <v>236</v>
      </c>
      <c r="D1330" s="21">
        <v>3000000</v>
      </c>
      <c r="E1330" s="21"/>
      <c r="F1330" s="21">
        <f t="shared" si="115"/>
        <v>3000000</v>
      </c>
      <c r="G1330" s="1051"/>
      <c r="H1330" s="1033"/>
      <c r="I1330" s="1033"/>
      <c r="J1330" s="1033"/>
      <c r="K1330" s="1033"/>
      <c r="L1330" s="1033"/>
      <c r="M1330" s="1033"/>
      <c r="N1330" s="1033"/>
      <c r="O1330" s="1033"/>
      <c r="P1330" s="1033"/>
      <c r="Q1330" s="1033"/>
      <c r="R1330" s="1033"/>
      <c r="S1330" s="1033"/>
      <c r="T1330" s="1033"/>
      <c r="U1330" s="1033"/>
      <c r="V1330" s="1033"/>
      <c r="W1330" s="1033"/>
      <c r="X1330" s="1033"/>
      <c r="Y1330" s="1033"/>
      <c r="Z1330" s="1033"/>
    </row>
    <row r="1331" spans="1:26" ht="15.75" customHeight="1">
      <c r="A1331" s="141"/>
      <c r="B1331" s="76" t="s">
        <v>1638</v>
      </c>
      <c r="C1331" s="194" t="s">
        <v>236</v>
      </c>
      <c r="D1331" s="21">
        <v>4400000</v>
      </c>
      <c r="E1331" s="21"/>
      <c r="F1331" s="21">
        <f t="shared" si="115"/>
        <v>4400000</v>
      </c>
      <c r="G1331" s="1051"/>
      <c r="H1331" s="1033"/>
      <c r="I1331" s="1033"/>
      <c r="J1331" s="1033"/>
      <c r="K1331" s="1033"/>
      <c r="L1331" s="1033"/>
      <c r="M1331" s="1033"/>
      <c r="N1331" s="1033"/>
      <c r="O1331" s="1033"/>
      <c r="P1331" s="1033"/>
      <c r="Q1331" s="1033"/>
      <c r="R1331" s="1033"/>
      <c r="S1331" s="1033"/>
      <c r="T1331" s="1033"/>
      <c r="U1331" s="1033"/>
      <c r="V1331" s="1033"/>
      <c r="W1331" s="1033"/>
      <c r="X1331" s="1033"/>
      <c r="Y1331" s="1033"/>
      <c r="Z1331" s="1033"/>
    </row>
    <row r="1332" spans="1:26" ht="15.75" customHeight="1">
      <c r="A1332" s="141"/>
      <c r="B1332" s="347" t="s">
        <v>1639</v>
      </c>
      <c r="C1332" s="194" t="s">
        <v>236</v>
      </c>
      <c r="D1332" s="260"/>
      <c r="E1332" s="260"/>
      <c r="F1332" s="260"/>
      <c r="G1332" s="1062">
        <v>3000000</v>
      </c>
      <c r="H1332" s="1033"/>
      <c r="I1332" s="1033"/>
      <c r="J1332" s="1033"/>
      <c r="K1332" s="1033"/>
      <c r="L1332" s="1033"/>
      <c r="M1332" s="1033"/>
      <c r="N1332" s="1033"/>
      <c r="O1332" s="1033"/>
      <c r="P1332" s="1033"/>
      <c r="Q1332" s="1033"/>
      <c r="R1332" s="1033"/>
      <c r="S1332" s="1033"/>
      <c r="T1332" s="1033"/>
      <c r="U1332" s="1033"/>
      <c r="V1332" s="1033"/>
      <c r="W1332" s="1033"/>
      <c r="X1332" s="1033"/>
      <c r="Y1332" s="1033"/>
      <c r="Z1332" s="1033"/>
    </row>
    <row r="1333" spans="1:26" ht="15.75" customHeight="1">
      <c r="A1333" s="141"/>
      <c r="B1333" s="348" t="s">
        <v>1640</v>
      </c>
      <c r="C1333" s="194" t="s">
        <v>236</v>
      </c>
      <c r="D1333" s="260"/>
      <c r="E1333" s="260"/>
      <c r="F1333" s="260"/>
      <c r="G1333" s="1062">
        <v>3000000</v>
      </c>
      <c r="H1333" s="1033"/>
      <c r="I1333" s="1033"/>
      <c r="J1333" s="1033"/>
      <c r="K1333" s="1033"/>
      <c r="L1333" s="1033"/>
      <c r="M1333" s="1033"/>
      <c r="N1333" s="1033"/>
      <c r="O1333" s="1033"/>
      <c r="P1333" s="1033"/>
      <c r="Q1333" s="1033"/>
      <c r="R1333" s="1033"/>
      <c r="S1333" s="1033"/>
      <c r="T1333" s="1033"/>
      <c r="U1333" s="1033"/>
      <c r="V1333" s="1033"/>
      <c r="W1333" s="1033"/>
      <c r="X1333" s="1033"/>
      <c r="Y1333" s="1033"/>
      <c r="Z1333" s="1033"/>
    </row>
    <row r="1334" spans="1:26" ht="15.75" customHeight="1">
      <c r="A1334" s="141"/>
      <c r="B1334" s="348" t="s">
        <v>1641</v>
      </c>
      <c r="C1334" s="194" t="s">
        <v>236</v>
      </c>
      <c r="D1334" s="260"/>
      <c r="E1334" s="260"/>
      <c r="F1334" s="260"/>
      <c r="G1334" s="1062">
        <v>2500000</v>
      </c>
      <c r="H1334" s="1033"/>
      <c r="I1334" s="1033"/>
      <c r="J1334" s="1033"/>
      <c r="K1334" s="1033"/>
      <c r="L1334" s="1033"/>
      <c r="M1334" s="1033"/>
      <c r="N1334" s="1033"/>
      <c r="O1334" s="1033"/>
      <c r="P1334" s="1033"/>
      <c r="Q1334" s="1033"/>
      <c r="R1334" s="1033"/>
      <c r="S1334" s="1033"/>
      <c r="T1334" s="1033"/>
      <c r="U1334" s="1033"/>
      <c r="V1334" s="1033"/>
      <c r="W1334" s="1033"/>
      <c r="X1334" s="1033"/>
      <c r="Y1334" s="1033"/>
      <c r="Z1334" s="1033"/>
    </row>
    <row r="1335" spans="1:26" ht="15.75" customHeight="1">
      <c r="A1335" s="141"/>
      <c r="B1335" s="348" t="s">
        <v>1642</v>
      </c>
      <c r="C1335" s="194" t="s">
        <v>236</v>
      </c>
      <c r="D1335" s="260"/>
      <c r="E1335" s="260"/>
      <c r="F1335" s="260"/>
      <c r="G1335" s="1062">
        <v>2000000</v>
      </c>
      <c r="H1335" s="1033"/>
      <c r="I1335" s="1033"/>
      <c r="J1335" s="1033"/>
      <c r="K1335" s="1033"/>
      <c r="L1335" s="1033"/>
      <c r="M1335" s="1033"/>
      <c r="N1335" s="1033"/>
      <c r="O1335" s="1033"/>
      <c r="P1335" s="1033"/>
      <c r="Q1335" s="1033"/>
      <c r="R1335" s="1033"/>
      <c r="S1335" s="1033"/>
      <c r="T1335" s="1033"/>
      <c r="U1335" s="1033"/>
      <c r="V1335" s="1033"/>
      <c r="W1335" s="1033"/>
      <c r="X1335" s="1033"/>
      <c r="Y1335" s="1033"/>
      <c r="Z1335" s="1033"/>
    </row>
    <row r="1336" spans="1:26" ht="15.75" customHeight="1">
      <c r="A1336" s="141"/>
      <c r="B1336" s="348" t="s">
        <v>1643</v>
      </c>
      <c r="C1336" s="194" t="s">
        <v>236</v>
      </c>
      <c r="D1336" s="260"/>
      <c r="E1336" s="260"/>
      <c r="F1336" s="260"/>
      <c r="G1336" s="1062">
        <v>2500000</v>
      </c>
      <c r="H1336" s="1033"/>
      <c r="I1336" s="1033"/>
      <c r="J1336" s="1033"/>
      <c r="K1336" s="1033"/>
      <c r="L1336" s="1033"/>
      <c r="M1336" s="1033"/>
      <c r="N1336" s="1033"/>
      <c r="O1336" s="1033"/>
      <c r="P1336" s="1033"/>
      <c r="Q1336" s="1033"/>
      <c r="R1336" s="1033"/>
      <c r="S1336" s="1033"/>
      <c r="T1336" s="1033"/>
      <c r="U1336" s="1033"/>
      <c r="V1336" s="1033"/>
      <c r="W1336" s="1033"/>
      <c r="X1336" s="1033"/>
      <c r="Y1336" s="1033"/>
      <c r="Z1336" s="1033"/>
    </row>
    <row r="1337" spans="1:26" ht="15.75" customHeight="1">
      <c r="A1337" s="141"/>
      <c r="B1337" s="348" t="s">
        <v>1644</v>
      </c>
      <c r="C1337" s="194" t="s">
        <v>236</v>
      </c>
      <c r="D1337" s="260"/>
      <c r="E1337" s="260"/>
      <c r="F1337" s="260"/>
      <c r="G1337" s="1062">
        <v>3000000</v>
      </c>
      <c r="H1337" s="1033"/>
      <c r="I1337" s="1033"/>
      <c r="J1337" s="1033"/>
      <c r="K1337" s="1033"/>
      <c r="L1337" s="1033"/>
      <c r="M1337" s="1033"/>
      <c r="N1337" s="1033"/>
      <c r="O1337" s="1033"/>
      <c r="P1337" s="1033"/>
      <c r="Q1337" s="1033"/>
      <c r="R1337" s="1033"/>
      <c r="S1337" s="1033"/>
      <c r="T1337" s="1033"/>
      <c r="U1337" s="1033"/>
      <c r="V1337" s="1033"/>
      <c r="W1337" s="1033"/>
      <c r="X1337" s="1033"/>
      <c r="Y1337" s="1033"/>
      <c r="Z1337" s="1033"/>
    </row>
    <row r="1338" spans="1:26" ht="15.75" customHeight="1">
      <c r="A1338" s="141"/>
      <c r="B1338" s="344" t="s">
        <v>1645</v>
      </c>
      <c r="C1338" s="338"/>
      <c r="D1338" s="24">
        <f t="shared" ref="D1338:F1338" si="116">SUM(D1327:D1331)</f>
        <v>18000000</v>
      </c>
      <c r="E1338" s="24">
        <f t="shared" si="116"/>
        <v>260860</v>
      </c>
      <c r="F1338" s="24">
        <f t="shared" si="116"/>
        <v>18260860</v>
      </c>
      <c r="G1338" s="1099">
        <f>SUM(G1327:G1337)</f>
        <v>22360860</v>
      </c>
      <c r="H1338" s="1033"/>
      <c r="I1338" s="1033"/>
      <c r="J1338" s="1033"/>
      <c r="K1338" s="1033"/>
      <c r="L1338" s="1033"/>
      <c r="M1338" s="1033"/>
      <c r="N1338" s="1033"/>
      <c r="O1338" s="1033"/>
      <c r="P1338" s="1033"/>
      <c r="Q1338" s="1033"/>
      <c r="R1338" s="1033"/>
      <c r="S1338" s="1033"/>
      <c r="T1338" s="1033"/>
      <c r="U1338" s="1033"/>
      <c r="V1338" s="1033"/>
      <c r="W1338" s="1033"/>
      <c r="X1338" s="1033"/>
      <c r="Y1338" s="1033"/>
      <c r="Z1338" s="1033"/>
    </row>
    <row r="1339" spans="1:26" ht="15.75" customHeight="1">
      <c r="A1339" s="141"/>
      <c r="B1339" s="68" t="s">
        <v>1646</v>
      </c>
      <c r="C1339" s="194" t="s">
        <v>257</v>
      </c>
      <c r="D1339" s="21">
        <v>3000000</v>
      </c>
      <c r="E1339" s="21">
        <v>-253213</v>
      </c>
      <c r="F1339" s="21">
        <f t="shared" ref="F1339:F1344" si="117">SUM(D1339:E1339)</f>
        <v>2746787</v>
      </c>
      <c r="G1339" s="1051"/>
      <c r="H1339" s="1033"/>
      <c r="I1339" s="1033"/>
      <c r="J1339" s="1033"/>
      <c r="K1339" s="1033"/>
      <c r="L1339" s="1033"/>
      <c r="M1339" s="1033"/>
      <c r="N1339" s="1033"/>
      <c r="O1339" s="1033"/>
      <c r="P1339" s="1033"/>
      <c r="Q1339" s="1033"/>
      <c r="R1339" s="1033"/>
      <c r="S1339" s="1033"/>
      <c r="T1339" s="1033"/>
      <c r="U1339" s="1033"/>
      <c r="V1339" s="1033"/>
      <c r="W1339" s="1033"/>
      <c r="X1339" s="1033"/>
      <c r="Y1339" s="1033"/>
      <c r="Z1339" s="1033"/>
    </row>
    <row r="1340" spans="1:26" ht="15.75" customHeight="1">
      <c r="A1340" s="141"/>
      <c r="B1340" s="68" t="s">
        <v>1647</v>
      </c>
      <c r="C1340" s="194" t="s">
        <v>257</v>
      </c>
      <c r="D1340" s="21">
        <v>3000000</v>
      </c>
      <c r="E1340" s="21"/>
      <c r="F1340" s="21">
        <f t="shared" si="117"/>
        <v>3000000</v>
      </c>
      <c r="G1340" s="1051"/>
      <c r="H1340" s="1033"/>
      <c r="I1340" s="1033"/>
      <c r="J1340" s="1033"/>
      <c r="K1340" s="1033"/>
      <c r="L1340" s="1033"/>
      <c r="M1340" s="1033"/>
      <c r="N1340" s="1033"/>
      <c r="O1340" s="1033"/>
      <c r="P1340" s="1033"/>
      <c r="Q1340" s="1033"/>
      <c r="R1340" s="1033"/>
      <c r="S1340" s="1033"/>
      <c r="T1340" s="1033"/>
      <c r="U1340" s="1033"/>
      <c r="V1340" s="1033"/>
      <c r="W1340" s="1033"/>
      <c r="X1340" s="1033"/>
      <c r="Y1340" s="1033"/>
      <c r="Z1340" s="1033"/>
    </row>
    <row r="1341" spans="1:26" ht="15.75" customHeight="1">
      <c r="A1341" s="141"/>
      <c r="B1341" s="68" t="s">
        <v>1648</v>
      </c>
      <c r="C1341" s="194" t="s">
        <v>257</v>
      </c>
      <c r="D1341" s="21">
        <v>3000000</v>
      </c>
      <c r="E1341" s="21">
        <v>-210246</v>
      </c>
      <c r="F1341" s="21">
        <f t="shared" si="117"/>
        <v>2789754</v>
      </c>
      <c r="G1341" s="1051"/>
      <c r="H1341" s="1033"/>
      <c r="I1341" s="1033"/>
      <c r="J1341" s="1033"/>
      <c r="K1341" s="1033"/>
      <c r="L1341" s="1033"/>
      <c r="M1341" s="1033"/>
      <c r="N1341" s="1033"/>
      <c r="O1341" s="1033"/>
      <c r="P1341" s="1033"/>
      <c r="Q1341" s="1033"/>
      <c r="R1341" s="1033"/>
      <c r="S1341" s="1033"/>
      <c r="T1341" s="1033"/>
      <c r="U1341" s="1033"/>
      <c r="V1341" s="1033"/>
      <c r="W1341" s="1033"/>
      <c r="X1341" s="1033"/>
      <c r="Y1341" s="1033"/>
      <c r="Z1341" s="1033"/>
    </row>
    <row r="1342" spans="1:26" ht="15.75" customHeight="1">
      <c r="A1342" s="141"/>
      <c r="B1342" s="68" t="s">
        <v>1649</v>
      </c>
      <c r="C1342" s="194" t="s">
        <v>257</v>
      </c>
      <c r="D1342" s="21">
        <v>3000000</v>
      </c>
      <c r="E1342" s="21"/>
      <c r="F1342" s="21">
        <f t="shared" si="117"/>
        <v>3000000</v>
      </c>
      <c r="G1342" s="1051"/>
      <c r="H1342" s="1033"/>
      <c r="I1342" s="1033"/>
      <c r="J1342" s="1033"/>
      <c r="K1342" s="1033"/>
      <c r="L1342" s="1033"/>
      <c r="M1342" s="1033"/>
      <c r="N1342" s="1033"/>
      <c r="O1342" s="1033"/>
      <c r="P1342" s="1033"/>
      <c r="Q1342" s="1033"/>
      <c r="R1342" s="1033"/>
      <c r="S1342" s="1033"/>
      <c r="T1342" s="1033"/>
      <c r="U1342" s="1033"/>
      <c r="V1342" s="1033"/>
      <c r="W1342" s="1033"/>
      <c r="X1342" s="1033"/>
      <c r="Y1342" s="1033"/>
      <c r="Z1342" s="1033"/>
    </row>
    <row r="1343" spans="1:26" ht="15.75" customHeight="1">
      <c r="A1343" s="141"/>
      <c r="B1343" s="68" t="s">
        <v>1650</v>
      </c>
      <c r="C1343" s="194" t="s">
        <v>257</v>
      </c>
      <c r="D1343" s="21">
        <v>3000000</v>
      </c>
      <c r="E1343" s="21">
        <v>-311352</v>
      </c>
      <c r="F1343" s="21">
        <f t="shared" si="117"/>
        <v>2688648</v>
      </c>
      <c r="G1343" s="1051"/>
      <c r="H1343" s="1033"/>
      <c r="I1343" s="1033"/>
      <c r="J1343" s="1033"/>
      <c r="K1343" s="1033"/>
      <c r="L1343" s="1033"/>
      <c r="M1343" s="1033"/>
      <c r="N1343" s="1033"/>
      <c r="O1343" s="1033"/>
      <c r="P1343" s="1033"/>
      <c r="Q1343" s="1033"/>
      <c r="R1343" s="1033"/>
      <c r="S1343" s="1033"/>
      <c r="T1343" s="1033"/>
      <c r="U1343" s="1033"/>
      <c r="V1343" s="1033"/>
      <c r="W1343" s="1033"/>
      <c r="X1343" s="1033"/>
      <c r="Y1343" s="1033"/>
      <c r="Z1343" s="1033"/>
    </row>
    <row r="1344" spans="1:26" ht="15.75" customHeight="1">
      <c r="A1344" s="141"/>
      <c r="B1344" s="68" t="s">
        <v>1651</v>
      </c>
      <c r="C1344" s="194" t="s">
        <v>257</v>
      </c>
      <c r="D1344" s="21">
        <v>3000000</v>
      </c>
      <c r="E1344" s="21"/>
      <c r="F1344" s="21">
        <f t="shared" si="117"/>
        <v>3000000</v>
      </c>
      <c r="G1344" s="1051"/>
      <c r="H1344" s="1033"/>
      <c r="I1344" s="1033"/>
      <c r="J1344" s="1033"/>
      <c r="K1344" s="1033"/>
      <c r="L1344" s="1033"/>
      <c r="M1344" s="1033"/>
      <c r="N1344" s="1033"/>
      <c r="O1344" s="1033"/>
      <c r="P1344" s="1033"/>
      <c r="Q1344" s="1033"/>
      <c r="R1344" s="1033"/>
      <c r="S1344" s="1033"/>
      <c r="T1344" s="1033"/>
      <c r="U1344" s="1033"/>
      <c r="V1344" s="1033"/>
      <c r="W1344" s="1033"/>
      <c r="X1344" s="1033"/>
      <c r="Y1344" s="1033"/>
      <c r="Z1344" s="1033"/>
    </row>
    <row r="1345" spans="1:26" ht="15.75" customHeight="1">
      <c r="A1345" s="141"/>
      <c r="B1345" s="347" t="s">
        <v>1652</v>
      </c>
      <c r="C1345" s="194" t="s">
        <v>257</v>
      </c>
      <c r="D1345" s="260"/>
      <c r="E1345" s="260"/>
      <c r="F1345" s="260"/>
      <c r="G1345" s="1062">
        <v>3000000</v>
      </c>
      <c r="H1345" s="1033"/>
      <c r="I1345" s="1033"/>
      <c r="J1345" s="1033"/>
      <c r="K1345" s="1033"/>
      <c r="L1345" s="1033"/>
      <c r="M1345" s="1033"/>
      <c r="N1345" s="1033"/>
      <c r="O1345" s="1033"/>
      <c r="P1345" s="1033"/>
      <c r="Q1345" s="1033"/>
      <c r="R1345" s="1033"/>
      <c r="S1345" s="1033"/>
      <c r="T1345" s="1033"/>
      <c r="U1345" s="1033"/>
      <c r="V1345" s="1033"/>
      <c r="W1345" s="1033"/>
      <c r="X1345" s="1033"/>
      <c r="Y1345" s="1033"/>
      <c r="Z1345" s="1033"/>
    </row>
    <row r="1346" spans="1:26" ht="15.75" customHeight="1">
      <c r="A1346" s="141"/>
      <c r="B1346" s="348" t="s">
        <v>1653</v>
      </c>
      <c r="C1346" s="194" t="s">
        <v>257</v>
      </c>
      <c r="D1346" s="260"/>
      <c r="E1346" s="260"/>
      <c r="F1346" s="260"/>
      <c r="G1346" s="1062">
        <v>3000000</v>
      </c>
      <c r="H1346" s="1033"/>
      <c r="I1346" s="1033"/>
      <c r="J1346" s="1033"/>
      <c r="K1346" s="1033"/>
      <c r="L1346" s="1033"/>
      <c r="M1346" s="1033"/>
      <c r="N1346" s="1033"/>
      <c r="O1346" s="1033"/>
      <c r="P1346" s="1033"/>
      <c r="Q1346" s="1033"/>
      <c r="R1346" s="1033"/>
      <c r="S1346" s="1033"/>
      <c r="T1346" s="1033"/>
      <c r="U1346" s="1033"/>
      <c r="V1346" s="1033"/>
      <c r="W1346" s="1033"/>
      <c r="X1346" s="1033"/>
      <c r="Y1346" s="1033"/>
      <c r="Z1346" s="1033"/>
    </row>
    <row r="1347" spans="1:26" ht="15.75" customHeight="1">
      <c r="A1347" s="141"/>
      <c r="B1347" s="348" t="s">
        <v>1654</v>
      </c>
      <c r="C1347" s="194" t="s">
        <v>257</v>
      </c>
      <c r="D1347" s="260"/>
      <c r="E1347" s="260"/>
      <c r="F1347" s="260"/>
      <c r="G1347" s="1062">
        <v>3000000</v>
      </c>
      <c r="H1347" s="1033"/>
      <c r="I1347" s="1033"/>
      <c r="J1347" s="1033"/>
      <c r="K1347" s="1033"/>
      <c r="L1347" s="1033"/>
      <c r="M1347" s="1033"/>
      <c r="N1347" s="1033"/>
      <c r="O1347" s="1033"/>
      <c r="P1347" s="1033"/>
      <c r="Q1347" s="1033"/>
      <c r="R1347" s="1033"/>
      <c r="S1347" s="1033"/>
      <c r="T1347" s="1033"/>
      <c r="U1347" s="1033"/>
      <c r="V1347" s="1033"/>
      <c r="W1347" s="1033"/>
      <c r="X1347" s="1033"/>
      <c r="Y1347" s="1033"/>
      <c r="Z1347" s="1033"/>
    </row>
    <row r="1348" spans="1:26" ht="15.75" customHeight="1">
      <c r="A1348" s="141"/>
      <c r="B1348" s="348" t="s">
        <v>1655</v>
      </c>
      <c r="C1348" s="194" t="s">
        <v>257</v>
      </c>
      <c r="D1348" s="260"/>
      <c r="E1348" s="260"/>
      <c r="F1348" s="260"/>
      <c r="G1348" s="1062">
        <v>3000000</v>
      </c>
      <c r="H1348" s="1033"/>
      <c r="I1348" s="1033"/>
      <c r="J1348" s="1033"/>
      <c r="K1348" s="1033"/>
      <c r="L1348" s="1033"/>
      <c r="M1348" s="1033"/>
      <c r="N1348" s="1033"/>
      <c r="O1348" s="1033"/>
      <c r="P1348" s="1033"/>
      <c r="Q1348" s="1033"/>
      <c r="R1348" s="1033"/>
      <c r="S1348" s="1033"/>
      <c r="T1348" s="1033"/>
      <c r="U1348" s="1033"/>
      <c r="V1348" s="1033"/>
      <c r="W1348" s="1033"/>
      <c r="X1348" s="1033"/>
      <c r="Y1348" s="1033"/>
      <c r="Z1348" s="1033"/>
    </row>
    <row r="1349" spans="1:26" ht="15.75" customHeight="1">
      <c r="A1349" s="141"/>
      <c r="B1349" s="348" t="s">
        <v>1656</v>
      </c>
      <c r="C1349" s="194" t="s">
        <v>257</v>
      </c>
      <c r="D1349" s="260"/>
      <c r="E1349" s="260"/>
      <c r="F1349" s="260"/>
      <c r="G1349" s="1062">
        <v>2000000</v>
      </c>
      <c r="H1349" s="1033"/>
      <c r="I1349" s="1033"/>
      <c r="J1349" s="1033"/>
      <c r="K1349" s="1033"/>
      <c r="L1349" s="1033"/>
      <c r="M1349" s="1033"/>
      <c r="N1349" s="1033"/>
      <c r="O1349" s="1033"/>
      <c r="P1349" s="1033"/>
      <c r="Q1349" s="1033"/>
      <c r="R1349" s="1033"/>
      <c r="S1349" s="1033"/>
      <c r="T1349" s="1033"/>
      <c r="U1349" s="1033"/>
      <c r="V1349" s="1033"/>
      <c r="W1349" s="1033"/>
      <c r="X1349" s="1033"/>
      <c r="Y1349" s="1033"/>
      <c r="Z1349" s="1033"/>
    </row>
    <row r="1350" spans="1:26" ht="15.75" customHeight="1">
      <c r="A1350" s="141"/>
      <c r="B1350" s="348" t="s">
        <v>1657</v>
      </c>
      <c r="C1350" s="194" t="s">
        <v>257</v>
      </c>
      <c r="D1350" s="260"/>
      <c r="E1350" s="260"/>
      <c r="F1350" s="260"/>
      <c r="G1350" s="1062">
        <v>2000000</v>
      </c>
      <c r="H1350" s="1033"/>
      <c r="I1350" s="1033"/>
      <c r="J1350" s="1033"/>
      <c r="K1350" s="1033"/>
      <c r="L1350" s="1033"/>
      <c r="M1350" s="1033"/>
      <c r="N1350" s="1033"/>
      <c r="O1350" s="1033"/>
      <c r="P1350" s="1033"/>
      <c r="Q1350" s="1033"/>
      <c r="R1350" s="1033"/>
      <c r="S1350" s="1033"/>
      <c r="T1350" s="1033"/>
      <c r="U1350" s="1033"/>
      <c r="V1350" s="1033"/>
      <c r="W1350" s="1033"/>
      <c r="X1350" s="1033"/>
      <c r="Y1350" s="1033"/>
      <c r="Z1350" s="1033"/>
    </row>
    <row r="1351" spans="1:26" ht="15.75" customHeight="1">
      <c r="A1351" s="141"/>
      <c r="B1351" s="348" t="s">
        <v>1658</v>
      </c>
      <c r="C1351" s="194" t="s">
        <v>257</v>
      </c>
      <c r="D1351" s="260"/>
      <c r="E1351" s="260"/>
      <c r="F1351" s="260"/>
      <c r="G1351" s="1062">
        <v>2000000</v>
      </c>
      <c r="H1351" s="1033"/>
      <c r="I1351" s="1033"/>
      <c r="J1351" s="1033"/>
      <c r="K1351" s="1033"/>
      <c r="L1351" s="1033"/>
      <c r="M1351" s="1033"/>
      <c r="N1351" s="1033"/>
      <c r="O1351" s="1033"/>
      <c r="P1351" s="1033"/>
      <c r="Q1351" s="1033"/>
      <c r="R1351" s="1033"/>
      <c r="S1351" s="1033"/>
      <c r="T1351" s="1033"/>
      <c r="U1351" s="1033"/>
      <c r="V1351" s="1033"/>
      <c r="W1351" s="1033"/>
      <c r="X1351" s="1033"/>
      <c r="Y1351" s="1033"/>
      <c r="Z1351" s="1033"/>
    </row>
    <row r="1352" spans="1:26" ht="15.75" customHeight="1">
      <c r="A1352" s="141"/>
      <c r="B1352" s="344" t="s">
        <v>1659</v>
      </c>
      <c r="C1352" s="338"/>
      <c r="D1352" s="24">
        <f>SUM(D1339:D1344)</f>
        <v>18000000</v>
      </c>
      <c r="E1352" s="24">
        <f>SUM(E1339:E1344)</f>
        <v>-774811</v>
      </c>
      <c r="F1352" s="24">
        <f>SUM(F1339:F1344)</f>
        <v>17225189</v>
      </c>
      <c r="G1352" s="1099">
        <f>SUM(G1339:G1351)</f>
        <v>18000000</v>
      </c>
      <c r="H1352" s="1033"/>
      <c r="I1352" s="1033"/>
      <c r="J1352" s="1033"/>
      <c r="K1352" s="1033"/>
      <c r="L1352" s="1033"/>
      <c r="M1352" s="1033"/>
      <c r="N1352" s="1033"/>
      <c r="O1352" s="1033"/>
      <c r="P1352" s="1033"/>
      <c r="Q1352" s="1033"/>
      <c r="R1352" s="1033"/>
      <c r="S1352" s="1033"/>
      <c r="T1352" s="1033"/>
      <c r="U1352" s="1033"/>
      <c r="V1352" s="1033"/>
      <c r="W1352" s="1033"/>
      <c r="X1352" s="1033"/>
      <c r="Y1352" s="1033"/>
      <c r="Z1352" s="1033"/>
    </row>
    <row r="1353" spans="1:26" ht="31.5" customHeight="1">
      <c r="A1353" s="141"/>
      <c r="B1353" s="76" t="s">
        <v>1660</v>
      </c>
      <c r="C1353" s="231" t="s">
        <v>238</v>
      </c>
      <c r="D1353" s="21">
        <v>7497660</v>
      </c>
      <c r="E1353" s="21">
        <v>-137000</v>
      </c>
      <c r="F1353" s="21">
        <f t="shared" ref="F1353:F1357" si="118">SUM(D1353:E1353)</f>
        <v>7360660</v>
      </c>
      <c r="G1353" s="1051"/>
      <c r="H1353" s="1033"/>
      <c r="I1353" s="1033"/>
      <c r="J1353" s="1033"/>
      <c r="K1353" s="1033"/>
      <c r="L1353" s="1033"/>
      <c r="M1353" s="1033"/>
      <c r="N1353" s="1033"/>
      <c r="O1353" s="1033"/>
      <c r="P1353" s="1033"/>
      <c r="Q1353" s="1033"/>
      <c r="R1353" s="1033"/>
      <c r="S1353" s="1033"/>
      <c r="T1353" s="1033"/>
      <c r="U1353" s="1033"/>
      <c r="V1353" s="1033"/>
      <c r="W1353" s="1033"/>
      <c r="X1353" s="1033"/>
      <c r="Y1353" s="1033"/>
      <c r="Z1353" s="1033"/>
    </row>
    <row r="1354" spans="1:26" ht="18.75" customHeight="1">
      <c r="A1354" s="141"/>
      <c r="B1354" s="76" t="s">
        <v>1661</v>
      </c>
      <c r="C1354" s="231" t="s">
        <v>238</v>
      </c>
      <c r="D1354" s="21">
        <v>2478108</v>
      </c>
      <c r="E1354" s="21">
        <v>602040</v>
      </c>
      <c r="F1354" s="21">
        <f t="shared" si="118"/>
        <v>3080148</v>
      </c>
      <c r="G1354" s="1051"/>
      <c r="H1354" s="1033"/>
      <c r="I1354" s="1033"/>
      <c r="J1354" s="1033"/>
      <c r="K1354" s="1033"/>
      <c r="L1354" s="1033"/>
      <c r="M1354" s="1033"/>
      <c r="N1354" s="1033"/>
      <c r="O1354" s="1033"/>
      <c r="P1354" s="1033"/>
      <c r="Q1354" s="1033"/>
      <c r="R1354" s="1033"/>
      <c r="S1354" s="1033"/>
      <c r="T1354" s="1033"/>
      <c r="U1354" s="1033"/>
      <c r="V1354" s="1033"/>
      <c r="W1354" s="1033"/>
      <c r="X1354" s="1033"/>
      <c r="Y1354" s="1033"/>
      <c r="Z1354" s="1033"/>
    </row>
    <row r="1355" spans="1:26" ht="31.5" customHeight="1">
      <c r="A1355" s="141"/>
      <c r="B1355" s="76" t="s">
        <v>1662</v>
      </c>
      <c r="C1355" s="231" t="s">
        <v>238</v>
      </c>
      <c r="D1355" s="21">
        <v>3448680</v>
      </c>
      <c r="E1355" s="21"/>
      <c r="F1355" s="21">
        <f t="shared" si="118"/>
        <v>3448680</v>
      </c>
      <c r="G1355" s="1051"/>
      <c r="H1355" s="1033"/>
      <c r="I1355" s="1033"/>
      <c r="J1355" s="1033"/>
      <c r="K1355" s="1033"/>
      <c r="L1355" s="1033"/>
      <c r="M1355" s="1033"/>
      <c r="N1355" s="1033"/>
      <c r="O1355" s="1033"/>
      <c r="P1355" s="1033"/>
      <c r="Q1355" s="1033"/>
      <c r="R1355" s="1033"/>
      <c r="S1355" s="1033"/>
      <c r="T1355" s="1033"/>
      <c r="U1355" s="1033"/>
      <c r="V1355" s="1033"/>
      <c r="W1355" s="1033"/>
      <c r="X1355" s="1033"/>
      <c r="Y1355" s="1033"/>
      <c r="Z1355" s="1033"/>
    </row>
    <row r="1356" spans="1:26" ht="15.75" customHeight="1">
      <c r="A1356" s="141"/>
      <c r="B1356" s="76" t="s">
        <v>1663</v>
      </c>
      <c r="C1356" s="231" t="s">
        <v>238</v>
      </c>
      <c r="D1356" s="21">
        <v>2319588</v>
      </c>
      <c r="E1356" s="21">
        <v>430772</v>
      </c>
      <c r="F1356" s="21">
        <f t="shared" si="118"/>
        <v>2750360</v>
      </c>
      <c r="G1356" s="1051"/>
      <c r="H1356" s="1033"/>
      <c r="I1356" s="1033"/>
      <c r="J1356" s="1033"/>
      <c r="K1356" s="1033"/>
      <c r="L1356" s="1033"/>
      <c r="M1356" s="1033"/>
      <c r="N1356" s="1033"/>
      <c r="O1356" s="1033"/>
      <c r="P1356" s="1033"/>
      <c r="Q1356" s="1033"/>
      <c r="R1356" s="1033"/>
      <c r="S1356" s="1033"/>
      <c r="T1356" s="1033"/>
      <c r="U1356" s="1033"/>
      <c r="V1356" s="1033"/>
      <c r="W1356" s="1033"/>
      <c r="X1356" s="1033"/>
      <c r="Y1356" s="1033"/>
      <c r="Z1356" s="1033"/>
    </row>
    <row r="1357" spans="1:26" ht="17.25" customHeight="1">
      <c r="A1357" s="141"/>
      <c r="B1357" s="76" t="s">
        <v>1664</v>
      </c>
      <c r="C1357" s="231" t="s">
        <v>238</v>
      </c>
      <c r="D1357" s="21">
        <v>3755964</v>
      </c>
      <c r="E1357" s="21">
        <v>133516</v>
      </c>
      <c r="F1357" s="21">
        <f t="shared" si="118"/>
        <v>3889480</v>
      </c>
      <c r="G1357" s="1051"/>
      <c r="H1357" s="1033"/>
      <c r="I1357" s="1033"/>
      <c r="J1357" s="1033"/>
      <c r="K1357" s="1033"/>
      <c r="L1357" s="1033"/>
      <c r="M1357" s="1033"/>
      <c r="N1357" s="1033"/>
      <c r="O1357" s="1033"/>
      <c r="P1357" s="1033"/>
      <c r="Q1357" s="1033"/>
      <c r="R1357" s="1033"/>
      <c r="S1357" s="1033"/>
      <c r="T1357" s="1033"/>
      <c r="U1357" s="1033"/>
      <c r="V1357" s="1033"/>
      <c r="W1357" s="1033"/>
      <c r="X1357" s="1033"/>
      <c r="Y1357" s="1033"/>
      <c r="Z1357" s="1033"/>
    </row>
    <row r="1358" spans="1:26" ht="15.75" customHeight="1">
      <c r="A1358" s="141"/>
      <c r="B1358" s="347" t="s">
        <v>1665</v>
      </c>
      <c r="C1358" s="231" t="s">
        <v>238</v>
      </c>
      <c r="D1358" s="260"/>
      <c r="E1358" s="260"/>
      <c r="F1358" s="260"/>
      <c r="G1358" s="1062">
        <v>3000000</v>
      </c>
      <c r="H1358" s="1033"/>
      <c r="I1358" s="1033"/>
      <c r="J1358" s="1033"/>
      <c r="K1358" s="1033"/>
      <c r="L1358" s="1033"/>
      <c r="M1358" s="1033"/>
      <c r="N1358" s="1033"/>
      <c r="O1358" s="1033"/>
      <c r="P1358" s="1033"/>
      <c r="Q1358" s="1033"/>
      <c r="R1358" s="1033"/>
      <c r="S1358" s="1033"/>
      <c r="T1358" s="1033"/>
      <c r="U1358" s="1033"/>
      <c r="V1358" s="1033"/>
      <c r="W1358" s="1033"/>
      <c r="X1358" s="1033"/>
      <c r="Y1358" s="1033"/>
      <c r="Z1358" s="1033"/>
    </row>
    <row r="1359" spans="1:26" ht="15.75" customHeight="1">
      <c r="A1359" s="141"/>
      <c r="B1359" s="348" t="s">
        <v>1666</v>
      </c>
      <c r="C1359" s="231" t="s">
        <v>238</v>
      </c>
      <c r="D1359" s="260"/>
      <c r="E1359" s="260"/>
      <c r="F1359" s="260"/>
      <c r="G1359" s="1062">
        <v>2000000</v>
      </c>
      <c r="H1359" s="1033"/>
      <c r="I1359" s="1033"/>
      <c r="J1359" s="1033"/>
      <c r="K1359" s="1033"/>
      <c r="L1359" s="1033"/>
      <c r="M1359" s="1033"/>
      <c r="N1359" s="1033"/>
      <c r="O1359" s="1033"/>
      <c r="P1359" s="1033"/>
      <c r="Q1359" s="1033"/>
      <c r="R1359" s="1033"/>
      <c r="S1359" s="1033"/>
      <c r="T1359" s="1033"/>
      <c r="U1359" s="1033"/>
      <c r="V1359" s="1033"/>
      <c r="W1359" s="1033"/>
      <c r="X1359" s="1033"/>
      <c r="Y1359" s="1033"/>
      <c r="Z1359" s="1033"/>
    </row>
    <row r="1360" spans="1:26" ht="15.75" customHeight="1">
      <c r="A1360" s="141"/>
      <c r="B1360" s="353" t="s">
        <v>1667</v>
      </c>
      <c r="C1360" s="231" t="s">
        <v>238</v>
      </c>
      <c r="D1360" s="260"/>
      <c r="E1360" s="260"/>
      <c r="F1360" s="260"/>
      <c r="G1360" s="1062">
        <v>1500000</v>
      </c>
      <c r="H1360" s="1033"/>
      <c r="I1360" s="1033"/>
      <c r="J1360" s="1033"/>
      <c r="K1360" s="1033"/>
      <c r="L1360" s="1033"/>
      <c r="M1360" s="1033"/>
      <c r="N1360" s="1033"/>
      <c r="O1360" s="1033"/>
      <c r="P1360" s="1033"/>
      <c r="Q1360" s="1033"/>
      <c r="R1360" s="1033"/>
      <c r="S1360" s="1033"/>
      <c r="T1360" s="1033"/>
      <c r="U1360" s="1033"/>
      <c r="V1360" s="1033"/>
      <c r="W1360" s="1033"/>
      <c r="X1360" s="1033"/>
      <c r="Y1360" s="1033"/>
      <c r="Z1360" s="1033"/>
    </row>
    <row r="1361" spans="1:26" ht="30" customHeight="1">
      <c r="A1361" s="141"/>
      <c r="B1361" s="353" t="s">
        <v>1668</v>
      </c>
      <c r="C1361" s="231" t="s">
        <v>238</v>
      </c>
      <c r="D1361" s="260"/>
      <c r="E1361" s="260"/>
      <c r="F1361" s="260"/>
      <c r="G1361" s="1062">
        <v>3500000</v>
      </c>
      <c r="H1361" s="1033"/>
      <c r="I1361" s="1033"/>
      <c r="J1361" s="1033"/>
      <c r="K1361" s="1033"/>
      <c r="L1361" s="1033"/>
      <c r="M1361" s="1033"/>
      <c r="N1361" s="1033"/>
      <c r="O1361" s="1033"/>
      <c r="P1361" s="1033"/>
      <c r="Q1361" s="1033"/>
      <c r="R1361" s="1033"/>
      <c r="S1361" s="1033"/>
      <c r="T1361" s="1033"/>
      <c r="U1361" s="1033"/>
      <c r="V1361" s="1033"/>
      <c r="W1361" s="1033"/>
      <c r="X1361" s="1033"/>
      <c r="Y1361" s="1033"/>
      <c r="Z1361" s="1033"/>
    </row>
    <row r="1362" spans="1:26" ht="28.5" customHeight="1">
      <c r="A1362" s="141"/>
      <c r="B1362" s="353" t="s">
        <v>1669</v>
      </c>
      <c r="C1362" s="231" t="s">
        <v>238</v>
      </c>
      <c r="D1362" s="260"/>
      <c r="E1362" s="260"/>
      <c r="F1362" s="260"/>
      <c r="G1362" s="1062">
        <v>2400000</v>
      </c>
      <c r="H1362" s="1033"/>
      <c r="I1362" s="1033"/>
      <c r="J1362" s="1033"/>
      <c r="K1362" s="1033"/>
      <c r="L1362" s="1033"/>
      <c r="M1362" s="1033"/>
      <c r="N1362" s="1033"/>
      <c r="O1362" s="1033"/>
      <c r="P1362" s="1033"/>
      <c r="Q1362" s="1033"/>
      <c r="R1362" s="1033"/>
      <c r="S1362" s="1033"/>
      <c r="T1362" s="1033"/>
      <c r="U1362" s="1033"/>
      <c r="V1362" s="1033"/>
      <c r="W1362" s="1033"/>
      <c r="X1362" s="1033"/>
      <c r="Y1362" s="1033"/>
      <c r="Z1362" s="1033"/>
    </row>
    <row r="1363" spans="1:26" ht="30" customHeight="1">
      <c r="A1363" s="141"/>
      <c r="B1363" s="353" t="s">
        <v>1670</v>
      </c>
      <c r="C1363" s="231" t="s">
        <v>238</v>
      </c>
      <c r="D1363" s="260"/>
      <c r="E1363" s="260"/>
      <c r="F1363" s="260"/>
      <c r="G1363" s="1062">
        <v>2300000</v>
      </c>
      <c r="H1363" s="1033"/>
      <c r="I1363" s="1033"/>
      <c r="J1363" s="1033"/>
      <c r="K1363" s="1033"/>
      <c r="L1363" s="1033"/>
      <c r="M1363" s="1033"/>
      <c r="N1363" s="1033"/>
      <c r="O1363" s="1033"/>
      <c r="P1363" s="1033"/>
      <c r="Q1363" s="1033"/>
      <c r="R1363" s="1033"/>
      <c r="S1363" s="1033"/>
      <c r="T1363" s="1033"/>
      <c r="U1363" s="1033"/>
      <c r="V1363" s="1033"/>
      <c r="W1363" s="1033"/>
      <c r="X1363" s="1033"/>
      <c r="Y1363" s="1033"/>
      <c r="Z1363" s="1033"/>
    </row>
    <row r="1364" spans="1:26" ht="27" customHeight="1">
      <c r="A1364" s="141"/>
      <c r="B1364" s="353" t="s">
        <v>1671</v>
      </c>
      <c r="C1364" s="231" t="s">
        <v>238</v>
      </c>
      <c r="D1364" s="260"/>
      <c r="E1364" s="260"/>
      <c r="F1364" s="260"/>
      <c r="G1364" s="1062">
        <v>1300000</v>
      </c>
      <c r="H1364" s="1033"/>
      <c r="I1364" s="1033"/>
      <c r="J1364" s="1033"/>
      <c r="K1364" s="1033"/>
      <c r="L1364" s="1033"/>
      <c r="M1364" s="1033"/>
      <c r="N1364" s="1033"/>
      <c r="O1364" s="1033"/>
      <c r="P1364" s="1033"/>
      <c r="Q1364" s="1033"/>
      <c r="R1364" s="1033"/>
      <c r="S1364" s="1033"/>
      <c r="T1364" s="1033"/>
      <c r="U1364" s="1033"/>
      <c r="V1364" s="1033"/>
      <c r="W1364" s="1033"/>
      <c r="X1364" s="1033"/>
      <c r="Y1364" s="1033"/>
      <c r="Z1364" s="1033"/>
    </row>
    <row r="1365" spans="1:26" ht="15.75" customHeight="1">
      <c r="A1365" s="141"/>
      <c r="B1365" s="344" t="s">
        <v>1672</v>
      </c>
      <c r="C1365" s="338"/>
      <c r="D1365" s="24">
        <f t="shared" ref="D1365:F1365" si="119">SUM(D1353:D1357)</f>
        <v>19500000</v>
      </c>
      <c r="E1365" s="24">
        <f t="shared" si="119"/>
        <v>1029328</v>
      </c>
      <c r="F1365" s="24">
        <f t="shared" si="119"/>
        <v>20529328</v>
      </c>
      <c r="G1365" s="1099">
        <f>SUM(G1353:G1364)</f>
        <v>16000000</v>
      </c>
      <c r="H1365" s="1033"/>
      <c r="I1365" s="1033"/>
      <c r="J1365" s="1033"/>
      <c r="K1365" s="1033"/>
      <c r="L1365" s="1033"/>
      <c r="M1365" s="1033"/>
      <c r="N1365" s="1033"/>
      <c r="O1365" s="1033"/>
      <c r="P1365" s="1033"/>
      <c r="Q1365" s="1033"/>
      <c r="R1365" s="1033"/>
      <c r="S1365" s="1033"/>
      <c r="T1365" s="1033"/>
      <c r="U1365" s="1033"/>
      <c r="V1365" s="1033"/>
      <c r="W1365" s="1033"/>
      <c r="X1365" s="1033"/>
      <c r="Y1365" s="1033"/>
      <c r="Z1365" s="1033"/>
    </row>
    <row r="1366" spans="1:26" ht="15.75" customHeight="1">
      <c r="A1366" s="141"/>
      <c r="B1366" s="250" t="s">
        <v>1673</v>
      </c>
      <c r="C1366" s="194" t="s">
        <v>995</v>
      </c>
      <c r="D1366" s="21">
        <v>3000000</v>
      </c>
      <c r="E1366" s="21"/>
      <c r="F1366" s="21">
        <f t="shared" ref="F1366:F1368" si="120">SUM(D1366:E1366)</f>
        <v>3000000</v>
      </c>
      <c r="G1366" s="1051"/>
      <c r="H1366" s="1033"/>
      <c r="I1366" s="1033"/>
      <c r="J1366" s="1033"/>
      <c r="K1366" s="1033"/>
      <c r="L1366" s="1033"/>
      <c r="M1366" s="1033"/>
      <c r="N1366" s="1033"/>
      <c r="O1366" s="1033"/>
      <c r="P1366" s="1033"/>
      <c r="Q1366" s="1033"/>
      <c r="R1366" s="1033"/>
      <c r="S1366" s="1033"/>
      <c r="T1366" s="1033"/>
      <c r="U1366" s="1033"/>
      <c r="V1366" s="1033"/>
      <c r="W1366" s="1033"/>
      <c r="X1366" s="1033"/>
      <c r="Y1366" s="1033"/>
      <c r="Z1366" s="1033"/>
    </row>
    <row r="1367" spans="1:26" ht="15.75" customHeight="1">
      <c r="A1367" s="141"/>
      <c r="B1367" s="250" t="s">
        <v>1674</v>
      </c>
      <c r="C1367" s="194" t="s">
        <v>995</v>
      </c>
      <c r="D1367" s="21">
        <v>2500000</v>
      </c>
      <c r="E1367" s="21"/>
      <c r="F1367" s="21">
        <f t="shared" si="120"/>
        <v>2500000</v>
      </c>
      <c r="G1367" s="1051"/>
      <c r="H1367" s="1033"/>
      <c r="I1367" s="1033"/>
      <c r="J1367" s="1033"/>
      <c r="K1367" s="1033"/>
      <c r="L1367" s="1033"/>
      <c r="M1367" s="1033"/>
      <c r="N1367" s="1033"/>
      <c r="O1367" s="1033"/>
      <c r="P1367" s="1033"/>
      <c r="Q1367" s="1033"/>
      <c r="R1367" s="1033"/>
      <c r="S1367" s="1033"/>
      <c r="T1367" s="1033"/>
      <c r="U1367" s="1033"/>
      <c r="V1367" s="1033"/>
      <c r="W1367" s="1033"/>
      <c r="X1367" s="1033"/>
      <c r="Y1367" s="1033"/>
      <c r="Z1367" s="1033"/>
    </row>
    <row r="1368" spans="1:26" ht="15.75" customHeight="1">
      <c r="A1368" s="141"/>
      <c r="B1368" s="250" t="s">
        <v>1675</v>
      </c>
      <c r="C1368" s="194" t="s">
        <v>995</v>
      </c>
      <c r="D1368" s="21">
        <v>2000000</v>
      </c>
      <c r="E1368" s="21"/>
      <c r="F1368" s="21">
        <f t="shared" si="120"/>
        <v>2000000</v>
      </c>
      <c r="G1368" s="1051"/>
      <c r="H1368" s="1033"/>
      <c r="I1368" s="1033"/>
      <c r="J1368" s="1033"/>
      <c r="K1368" s="1033"/>
      <c r="L1368" s="1033"/>
      <c r="M1368" s="1033"/>
      <c r="N1368" s="1033"/>
      <c r="O1368" s="1033"/>
      <c r="P1368" s="1033"/>
      <c r="Q1368" s="1033"/>
      <c r="R1368" s="1033"/>
      <c r="S1368" s="1033"/>
      <c r="T1368" s="1033"/>
      <c r="U1368" s="1033"/>
      <c r="V1368" s="1033"/>
      <c r="W1368" s="1033"/>
      <c r="X1368" s="1033"/>
      <c r="Y1368" s="1033"/>
      <c r="Z1368" s="1033"/>
    </row>
    <row r="1369" spans="1:26" ht="15.75" customHeight="1">
      <c r="A1369" s="141"/>
      <c r="B1369" s="347" t="s">
        <v>1676</v>
      </c>
      <c r="C1369" s="194" t="s">
        <v>995</v>
      </c>
      <c r="D1369" s="260"/>
      <c r="E1369" s="260"/>
      <c r="F1369" s="260"/>
      <c r="G1369" s="1062">
        <v>1600000</v>
      </c>
      <c r="H1369" s="1033"/>
      <c r="I1369" s="1033"/>
      <c r="J1369" s="1033"/>
      <c r="K1369" s="1033"/>
      <c r="L1369" s="1033"/>
      <c r="M1369" s="1033"/>
      <c r="N1369" s="1033"/>
      <c r="O1369" s="1033"/>
      <c r="P1369" s="1033"/>
      <c r="Q1369" s="1033"/>
      <c r="R1369" s="1033"/>
      <c r="S1369" s="1033"/>
      <c r="T1369" s="1033"/>
      <c r="U1369" s="1033"/>
      <c r="V1369" s="1033"/>
      <c r="W1369" s="1033"/>
      <c r="X1369" s="1033"/>
      <c r="Y1369" s="1033"/>
      <c r="Z1369" s="1033"/>
    </row>
    <row r="1370" spans="1:26" ht="15.75" customHeight="1">
      <c r="A1370" s="141"/>
      <c r="B1370" s="348" t="s">
        <v>1677</v>
      </c>
      <c r="C1370" s="194" t="s">
        <v>995</v>
      </c>
      <c r="D1370" s="260"/>
      <c r="E1370" s="260"/>
      <c r="F1370" s="260"/>
      <c r="G1370" s="1062">
        <v>4500000</v>
      </c>
      <c r="H1370" s="1033"/>
      <c r="I1370" s="1033"/>
      <c r="J1370" s="1033"/>
      <c r="K1370" s="1033"/>
      <c r="L1370" s="1033"/>
      <c r="M1370" s="1033"/>
      <c r="N1370" s="1033"/>
      <c r="O1370" s="1033"/>
      <c r="P1370" s="1033"/>
      <c r="Q1370" s="1033"/>
      <c r="R1370" s="1033"/>
      <c r="S1370" s="1033"/>
      <c r="T1370" s="1033"/>
      <c r="U1370" s="1033"/>
      <c r="V1370" s="1033"/>
      <c r="W1370" s="1033"/>
      <c r="X1370" s="1033"/>
      <c r="Y1370" s="1033"/>
      <c r="Z1370" s="1033"/>
    </row>
    <row r="1371" spans="1:26" ht="15.75" customHeight="1">
      <c r="A1371" s="141"/>
      <c r="B1371" s="348" t="s">
        <v>1678</v>
      </c>
      <c r="C1371" s="194" t="s">
        <v>995</v>
      </c>
      <c r="D1371" s="260"/>
      <c r="E1371" s="260"/>
      <c r="F1371" s="260"/>
      <c r="G1371" s="1062">
        <v>2200000</v>
      </c>
      <c r="H1371" s="1033"/>
      <c r="I1371" s="1033"/>
      <c r="J1371" s="1033"/>
      <c r="K1371" s="1033"/>
      <c r="L1371" s="1033"/>
      <c r="M1371" s="1033"/>
      <c r="N1371" s="1033"/>
      <c r="O1371" s="1033"/>
      <c r="P1371" s="1033"/>
      <c r="Q1371" s="1033"/>
      <c r="R1371" s="1033"/>
      <c r="S1371" s="1033"/>
      <c r="T1371" s="1033"/>
      <c r="U1371" s="1033"/>
      <c r="V1371" s="1033"/>
      <c r="W1371" s="1033"/>
      <c r="X1371" s="1033"/>
      <c r="Y1371" s="1033"/>
      <c r="Z1371" s="1033"/>
    </row>
    <row r="1372" spans="1:26" ht="15.75" customHeight="1">
      <c r="A1372" s="141"/>
      <c r="B1372" s="348" t="s">
        <v>1679</v>
      </c>
      <c r="C1372" s="194" t="s">
        <v>995</v>
      </c>
      <c r="D1372" s="260"/>
      <c r="E1372" s="260"/>
      <c r="F1372" s="260"/>
      <c r="G1372" s="1062">
        <v>3000000</v>
      </c>
      <c r="H1372" s="1033"/>
      <c r="I1372" s="1033"/>
      <c r="J1372" s="1033"/>
      <c r="K1372" s="1033"/>
      <c r="L1372" s="1033"/>
      <c r="M1372" s="1033"/>
      <c r="N1372" s="1033"/>
      <c r="O1372" s="1033"/>
      <c r="P1372" s="1033"/>
      <c r="Q1372" s="1033"/>
      <c r="R1372" s="1033"/>
      <c r="S1372" s="1033"/>
      <c r="T1372" s="1033"/>
      <c r="U1372" s="1033"/>
      <c r="V1372" s="1033"/>
      <c r="W1372" s="1033"/>
      <c r="X1372" s="1033"/>
      <c r="Y1372" s="1033"/>
      <c r="Z1372" s="1033"/>
    </row>
    <row r="1373" spans="1:26" ht="15.75" customHeight="1">
      <c r="A1373" s="141"/>
      <c r="B1373" s="348" t="s">
        <v>1680</v>
      </c>
      <c r="C1373" s="194" t="s">
        <v>995</v>
      </c>
      <c r="D1373" s="260"/>
      <c r="E1373" s="260"/>
      <c r="F1373" s="260"/>
      <c r="G1373" s="1062">
        <v>1200000</v>
      </c>
      <c r="H1373" s="1033"/>
      <c r="I1373" s="1033"/>
      <c r="J1373" s="1033"/>
      <c r="K1373" s="1033"/>
      <c r="L1373" s="1033"/>
      <c r="M1373" s="1033"/>
      <c r="N1373" s="1033"/>
      <c r="O1373" s="1033"/>
      <c r="P1373" s="1033"/>
      <c r="Q1373" s="1033"/>
      <c r="R1373" s="1033"/>
      <c r="S1373" s="1033"/>
      <c r="T1373" s="1033"/>
      <c r="U1373" s="1033"/>
      <c r="V1373" s="1033"/>
      <c r="W1373" s="1033"/>
      <c r="X1373" s="1033"/>
      <c r="Y1373" s="1033"/>
      <c r="Z1373" s="1033"/>
    </row>
    <row r="1374" spans="1:26" ht="15.75" customHeight="1">
      <c r="A1374" s="141"/>
      <c r="B1374" s="348" t="s">
        <v>1681</v>
      </c>
      <c r="C1374" s="194" t="s">
        <v>995</v>
      </c>
      <c r="D1374" s="260"/>
      <c r="E1374" s="260"/>
      <c r="F1374" s="260"/>
      <c r="G1374" s="1062">
        <v>3500000</v>
      </c>
      <c r="H1374" s="1033"/>
      <c r="I1374" s="1033"/>
      <c r="J1374" s="1033"/>
      <c r="K1374" s="1033"/>
      <c r="L1374" s="1033"/>
      <c r="M1374" s="1033"/>
      <c r="N1374" s="1033"/>
      <c r="O1374" s="1033"/>
      <c r="P1374" s="1033"/>
      <c r="Q1374" s="1033"/>
      <c r="R1374" s="1033"/>
      <c r="S1374" s="1033"/>
      <c r="T1374" s="1033"/>
      <c r="U1374" s="1033"/>
      <c r="V1374" s="1033"/>
      <c r="W1374" s="1033"/>
      <c r="X1374" s="1033"/>
      <c r="Y1374" s="1033"/>
      <c r="Z1374" s="1033"/>
    </row>
    <row r="1375" spans="1:26" ht="15.75" customHeight="1">
      <c r="A1375" s="141"/>
      <c r="B1375" s="348" t="s">
        <v>1682</v>
      </c>
      <c r="C1375" s="194" t="s">
        <v>995</v>
      </c>
      <c r="D1375" s="260"/>
      <c r="E1375" s="260"/>
      <c r="F1375" s="260"/>
      <c r="G1375" s="1062">
        <v>4500000</v>
      </c>
      <c r="H1375" s="1033"/>
      <c r="I1375" s="1033"/>
      <c r="J1375" s="1033"/>
      <c r="K1375" s="1033"/>
      <c r="L1375" s="1033"/>
      <c r="M1375" s="1033"/>
      <c r="N1375" s="1033"/>
      <c r="O1375" s="1033"/>
      <c r="P1375" s="1033"/>
      <c r="Q1375" s="1033"/>
      <c r="R1375" s="1033"/>
      <c r="S1375" s="1033"/>
      <c r="T1375" s="1033"/>
      <c r="U1375" s="1033"/>
      <c r="V1375" s="1033"/>
      <c r="W1375" s="1033"/>
      <c r="X1375" s="1033"/>
      <c r="Y1375" s="1033"/>
      <c r="Z1375" s="1033"/>
    </row>
    <row r="1376" spans="1:26" ht="15.75" customHeight="1">
      <c r="A1376" s="141"/>
      <c r="B1376" s="348" t="s">
        <v>1683</v>
      </c>
      <c r="C1376" s="194" t="s">
        <v>995</v>
      </c>
      <c r="D1376" s="260"/>
      <c r="E1376" s="260"/>
      <c r="F1376" s="260"/>
      <c r="G1376" s="1062">
        <v>2300000</v>
      </c>
      <c r="H1376" s="1033"/>
      <c r="I1376" s="1033"/>
      <c r="J1376" s="1033"/>
      <c r="K1376" s="1033"/>
      <c r="L1376" s="1033"/>
      <c r="M1376" s="1033"/>
      <c r="N1376" s="1033"/>
      <c r="O1376" s="1033"/>
      <c r="P1376" s="1033"/>
      <c r="Q1376" s="1033"/>
      <c r="R1376" s="1033"/>
      <c r="S1376" s="1033"/>
      <c r="T1376" s="1033"/>
      <c r="U1376" s="1033"/>
      <c r="V1376" s="1033"/>
      <c r="W1376" s="1033"/>
      <c r="X1376" s="1033"/>
      <c r="Y1376" s="1033"/>
      <c r="Z1376" s="1033"/>
    </row>
    <row r="1377" spans="1:26" ht="15.75" customHeight="1">
      <c r="A1377" s="141"/>
      <c r="B1377" s="92" t="s">
        <v>1684</v>
      </c>
      <c r="C1377" s="194" t="s">
        <v>995</v>
      </c>
      <c r="D1377" s="260"/>
      <c r="E1377" s="260"/>
      <c r="F1377" s="260"/>
      <c r="G1377" s="1062">
        <v>2200000</v>
      </c>
      <c r="H1377" s="1033"/>
      <c r="I1377" s="1033"/>
      <c r="J1377" s="1033"/>
      <c r="K1377" s="1033"/>
      <c r="L1377" s="1033"/>
      <c r="M1377" s="1033"/>
      <c r="N1377" s="1033"/>
      <c r="O1377" s="1033"/>
      <c r="P1377" s="1033"/>
      <c r="Q1377" s="1033"/>
      <c r="R1377" s="1033"/>
      <c r="S1377" s="1033"/>
      <c r="T1377" s="1033"/>
      <c r="U1377" s="1033"/>
      <c r="V1377" s="1033"/>
      <c r="W1377" s="1033"/>
      <c r="X1377" s="1033"/>
      <c r="Y1377" s="1033"/>
      <c r="Z1377" s="1033"/>
    </row>
    <row r="1378" spans="1:26" ht="15.75" customHeight="1">
      <c r="A1378" s="141"/>
      <c r="B1378" s="344" t="s">
        <v>1685</v>
      </c>
      <c r="C1378" s="338"/>
      <c r="D1378" s="24">
        <f>SUM(D1366:D1368)</f>
        <v>7500000</v>
      </c>
      <c r="E1378" s="24">
        <f>SUM(E1366:E1368)</f>
        <v>0</v>
      </c>
      <c r="F1378" s="24">
        <f>SUM(F1366:F1368)</f>
        <v>7500000</v>
      </c>
      <c r="G1378" s="1099">
        <f>SUM(G1366:G1377)</f>
        <v>25000000</v>
      </c>
      <c r="H1378" s="1033"/>
      <c r="I1378" s="1033"/>
      <c r="J1378" s="1033"/>
      <c r="K1378" s="1033"/>
      <c r="L1378" s="1033"/>
      <c r="M1378" s="1033"/>
      <c r="N1378" s="1033"/>
      <c r="O1378" s="1033"/>
      <c r="P1378" s="1033"/>
      <c r="Q1378" s="1033"/>
      <c r="R1378" s="1033"/>
      <c r="S1378" s="1033"/>
      <c r="T1378" s="1033"/>
      <c r="U1378" s="1033"/>
      <c r="V1378" s="1033"/>
      <c r="W1378" s="1033"/>
      <c r="X1378" s="1033"/>
      <c r="Y1378" s="1033"/>
      <c r="Z1378" s="1033"/>
    </row>
    <row r="1379" spans="1:26" ht="15.75" customHeight="1">
      <c r="A1379" s="141"/>
      <c r="B1379" s="250" t="s">
        <v>1686</v>
      </c>
      <c r="C1379" s="194" t="s">
        <v>749</v>
      </c>
      <c r="D1379" s="21">
        <v>3500000</v>
      </c>
      <c r="E1379" s="21"/>
      <c r="F1379" s="21">
        <f t="shared" ref="F1379:F1383" si="121">SUM(D1379:E1379)</f>
        <v>3500000</v>
      </c>
      <c r="G1379" s="1051"/>
      <c r="H1379" s="1033"/>
      <c r="I1379" s="1033"/>
      <c r="J1379" s="1033"/>
      <c r="K1379" s="1033"/>
      <c r="L1379" s="1033"/>
      <c r="M1379" s="1033"/>
      <c r="N1379" s="1033"/>
      <c r="O1379" s="1033"/>
      <c r="P1379" s="1033"/>
      <c r="Q1379" s="1033"/>
      <c r="R1379" s="1033"/>
      <c r="S1379" s="1033"/>
      <c r="T1379" s="1033"/>
      <c r="U1379" s="1033"/>
      <c r="V1379" s="1033"/>
      <c r="W1379" s="1033"/>
      <c r="X1379" s="1033"/>
      <c r="Y1379" s="1033"/>
      <c r="Z1379" s="1033"/>
    </row>
    <row r="1380" spans="1:26" ht="15.75" customHeight="1">
      <c r="A1380" s="141"/>
      <c r="B1380" s="250" t="s">
        <v>1687</v>
      </c>
      <c r="C1380" s="194" t="s">
        <v>749</v>
      </c>
      <c r="D1380" s="21">
        <v>3000000</v>
      </c>
      <c r="E1380" s="21"/>
      <c r="F1380" s="21">
        <f t="shared" si="121"/>
        <v>3000000</v>
      </c>
      <c r="G1380" s="1051"/>
      <c r="H1380" s="1033"/>
      <c r="I1380" s="1033"/>
      <c r="J1380" s="1033"/>
      <c r="K1380" s="1033"/>
      <c r="L1380" s="1033"/>
      <c r="M1380" s="1033"/>
      <c r="N1380" s="1033"/>
      <c r="O1380" s="1033"/>
      <c r="P1380" s="1033"/>
      <c r="Q1380" s="1033"/>
      <c r="R1380" s="1033"/>
      <c r="S1380" s="1033"/>
      <c r="T1380" s="1033"/>
      <c r="U1380" s="1033"/>
      <c r="V1380" s="1033"/>
      <c r="W1380" s="1033"/>
      <c r="X1380" s="1033"/>
      <c r="Y1380" s="1033"/>
      <c r="Z1380" s="1033"/>
    </row>
    <row r="1381" spans="1:26" ht="15.75" customHeight="1">
      <c r="A1381" s="141"/>
      <c r="B1381" s="250" t="s">
        <v>1688</v>
      </c>
      <c r="C1381" s="194" t="s">
        <v>749</v>
      </c>
      <c r="D1381" s="21">
        <v>3000000</v>
      </c>
      <c r="E1381" s="21"/>
      <c r="F1381" s="21">
        <f t="shared" si="121"/>
        <v>3000000</v>
      </c>
      <c r="G1381" s="1051"/>
      <c r="H1381" s="1033"/>
      <c r="I1381" s="1033"/>
      <c r="J1381" s="1033"/>
      <c r="K1381" s="1033"/>
      <c r="L1381" s="1033"/>
      <c r="M1381" s="1033"/>
      <c r="N1381" s="1033"/>
      <c r="O1381" s="1033"/>
      <c r="P1381" s="1033"/>
      <c r="Q1381" s="1033"/>
      <c r="R1381" s="1033"/>
      <c r="S1381" s="1033"/>
      <c r="T1381" s="1033"/>
      <c r="U1381" s="1033"/>
      <c r="V1381" s="1033"/>
      <c r="W1381" s="1033"/>
      <c r="X1381" s="1033"/>
      <c r="Y1381" s="1033"/>
      <c r="Z1381" s="1033"/>
    </row>
    <row r="1382" spans="1:26" ht="15.75" customHeight="1">
      <c r="A1382" s="141"/>
      <c r="B1382" s="250" t="s">
        <v>1689</v>
      </c>
      <c r="C1382" s="194" t="s">
        <v>749</v>
      </c>
      <c r="D1382" s="21">
        <v>2000000</v>
      </c>
      <c r="E1382" s="21"/>
      <c r="F1382" s="21">
        <f t="shared" si="121"/>
        <v>2000000</v>
      </c>
      <c r="G1382" s="1051"/>
      <c r="H1382" s="1033"/>
      <c r="I1382" s="1033"/>
      <c r="J1382" s="1033"/>
      <c r="K1382" s="1033"/>
      <c r="L1382" s="1033"/>
      <c r="M1382" s="1033"/>
      <c r="N1382" s="1033"/>
      <c r="O1382" s="1033"/>
      <c r="P1382" s="1033"/>
      <c r="Q1382" s="1033"/>
      <c r="R1382" s="1033"/>
      <c r="S1382" s="1033"/>
      <c r="T1382" s="1033"/>
      <c r="U1382" s="1033"/>
      <c r="V1382" s="1033"/>
      <c r="W1382" s="1033"/>
      <c r="X1382" s="1033"/>
      <c r="Y1382" s="1033"/>
      <c r="Z1382" s="1033"/>
    </row>
    <row r="1383" spans="1:26" ht="15.75" customHeight="1">
      <c r="A1383" s="141"/>
      <c r="B1383" s="250" t="s">
        <v>1690</v>
      </c>
      <c r="C1383" s="194" t="s">
        <v>749</v>
      </c>
      <c r="D1383" s="21">
        <v>2500000</v>
      </c>
      <c r="E1383" s="21"/>
      <c r="F1383" s="21">
        <f t="shared" si="121"/>
        <v>2500000</v>
      </c>
      <c r="G1383" s="1051"/>
      <c r="H1383" s="1033"/>
      <c r="I1383" s="1033"/>
      <c r="J1383" s="1033"/>
      <c r="K1383" s="1033"/>
      <c r="L1383" s="1033"/>
      <c r="M1383" s="1033"/>
      <c r="N1383" s="1033"/>
      <c r="O1383" s="1033"/>
      <c r="P1383" s="1033"/>
      <c r="Q1383" s="1033"/>
      <c r="R1383" s="1033"/>
      <c r="S1383" s="1033"/>
      <c r="T1383" s="1033"/>
      <c r="U1383" s="1033"/>
      <c r="V1383" s="1033"/>
      <c r="W1383" s="1033"/>
      <c r="X1383" s="1033"/>
      <c r="Y1383" s="1033"/>
      <c r="Z1383" s="1033"/>
    </row>
    <row r="1384" spans="1:26" ht="15.75" customHeight="1">
      <c r="A1384" s="141"/>
      <c r="B1384" s="347" t="s">
        <v>1691</v>
      </c>
      <c r="C1384" s="194" t="s">
        <v>749</v>
      </c>
      <c r="D1384" s="260"/>
      <c r="E1384" s="260"/>
      <c r="F1384" s="260"/>
      <c r="G1384" s="1062">
        <v>3500000</v>
      </c>
      <c r="H1384" s="1033"/>
      <c r="I1384" s="1033"/>
      <c r="J1384" s="1033"/>
      <c r="K1384" s="1033"/>
      <c r="L1384" s="1033"/>
      <c r="M1384" s="1033"/>
      <c r="N1384" s="1033"/>
      <c r="O1384" s="1033"/>
      <c r="P1384" s="1033"/>
      <c r="Q1384" s="1033"/>
      <c r="R1384" s="1033"/>
      <c r="S1384" s="1033"/>
      <c r="T1384" s="1033"/>
      <c r="U1384" s="1033"/>
      <c r="V1384" s="1033"/>
      <c r="W1384" s="1033"/>
      <c r="X1384" s="1033"/>
      <c r="Y1384" s="1033"/>
      <c r="Z1384" s="1033"/>
    </row>
    <row r="1385" spans="1:26" ht="15.75" customHeight="1">
      <c r="A1385" s="141"/>
      <c r="B1385" s="348" t="s">
        <v>1692</v>
      </c>
      <c r="C1385" s="194" t="s">
        <v>749</v>
      </c>
      <c r="D1385" s="260"/>
      <c r="E1385" s="260"/>
      <c r="F1385" s="260"/>
      <c r="G1385" s="1062">
        <v>2500000</v>
      </c>
      <c r="H1385" s="1033"/>
      <c r="I1385" s="1033"/>
      <c r="J1385" s="1033"/>
      <c r="K1385" s="1033"/>
      <c r="L1385" s="1033"/>
      <c r="M1385" s="1033"/>
      <c r="N1385" s="1033"/>
      <c r="O1385" s="1033"/>
      <c r="P1385" s="1033"/>
      <c r="Q1385" s="1033"/>
      <c r="R1385" s="1033"/>
      <c r="S1385" s="1033"/>
      <c r="T1385" s="1033"/>
      <c r="U1385" s="1033"/>
      <c r="V1385" s="1033"/>
      <c r="W1385" s="1033"/>
      <c r="X1385" s="1033"/>
      <c r="Y1385" s="1033"/>
      <c r="Z1385" s="1033"/>
    </row>
    <row r="1386" spans="1:26" ht="15.75" customHeight="1">
      <c r="A1386" s="141"/>
      <c r="B1386" s="348" t="s">
        <v>1693</v>
      </c>
      <c r="C1386" s="194" t="s">
        <v>749</v>
      </c>
      <c r="D1386" s="260"/>
      <c r="E1386" s="260"/>
      <c r="F1386" s="260"/>
      <c r="G1386" s="1062">
        <v>2500000</v>
      </c>
      <c r="H1386" s="1033"/>
      <c r="I1386" s="1033"/>
      <c r="J1386" s="1033"/>
      <c r="K1386" s="1033"/>
      <c r="L1386" s="1033"/>
      <c r="M1386" s="1033"/>
      <c r="N1386" s="1033"/>
      <c r="O1386" s="1033"/>
      <c r="P1386" s="1033"/>
      <c r="Q1386" s="1033"/>
      <c r="R1386" s="1033"/>
      <c r="S1386" s="1033"/>
      <c r="T1386" s="1033"/>
      <c r="U1386" s="1033"/>
      <c r="V1386" s="1033"/>
      <c r="W1386" s="1033"/>
      <c r="X1386" s="1033"/>
      <c r="Y1386" s="1033"/>
      <c r="Z1386" s="1033"/>
    </row>
    <row r="1387" spans="1:26" ht="15.75" customHeight="1">
      <c r="A1387" s="141"/>
      <c r="B1387" s="348" t="s">
        <v>1694</v>
      </c>
      <c r="C1387" s="194" t="s">
        <v>749</v>
      </c>
      <c r="D1387" s="260"/>
      <c r="E1387" s="260"/>
      <c r="F1387" s="260"/>
      <c r="G1387" s="1062">
        <v>2000000</v>
      </c>
      <c r="H1387" s="1033"/>
      <c r="I1387" s="1033"/>
      <c r="J1387" s="1033"/>
      <c r="K1387" s="1033"/>
      <c r="L1387" s="1033"/>
      <c r="M1387" s="1033"/>
      <c r="N1387" s="1033"/>
      <c r="O1387" s="1033"/>
      <c r="P1387" s="1033"/>
      <c r="Q1387" s="1033"/>
      <c r="R1387" s="1033"/>
      <c r="S1387" s="1033"/>
      <c r="T1387" s="1033"/>
      <c r="U1387" s="1033"/>
      <c r="V1387" s="1033"/>
      <c r="W1387" s="1033"/>
      <c r="X1387" s="1033"/>
      <c r="Y1387" s="1033"/>
      <c r="Z1387" s="1033"/>
    </row>
    <row r="1388" spans="1:26" ht="15.75" customHeight="1">
      <c r="A1388" s="141"/>
      <c r="B1388" s="348" t="s">
        <v>1695</v>
      </c>
      <c r="C1388" s="194" t="s">
        <v>749</v>
      </c>
      <c r="D1388" s="260"/>
      <c r="E1388" s="260"/>
      <c r="F1388" s="260"/>
      <c r="G1388" s="1062">
        <v>3000000</v>
      </c>
      <c r="H1388" s="1033"/>
      <c r="I1388" s="1033"/>
      <c r="J1388" s="1033"/>
      <c r="K1388" s="1033"/>
      <c r="L1388" s="1033"/>
      <c r="M1388" s="1033"/>
      <c r="N1388" s="1033"/>
      <c r="O1388" s="1033"/>
      <c r="P1388" s="1033"/>
      <c r="Q1388" s="1033"/>
      <c r="R1388" s="1033"/>
      <c r="S1388" s="1033"/>
      <c r="T1388" s="1033"/>
      <c r="U1388" s="1033"/>
      <c r="V1388" s="1033"/>
      <c r="W1388" s="1033"/>
      <c r="X1388" s="1033"/>
      <c r="Y1388" s="1033"/>
      <c r="Z1388" s="1033"/>
    </row>
    <row r="1389" spans="1:26" ht="15.75" customHeight="1">
      <c r="A1389" s="141"/>
      <c r="B1389" s="348" t="s">
        <v>1696</v>
      </c>
      <c r="C1389" s="194" t="s">
        <v>749</v>
      </c>
      <c r="D1389" s="260"/>
      <c r="E1389" s="260"/>
      <c r="F1389" s="260"/>
      <c r="G1389" s="1062">
        <v>3000000</v>
      </c>
      <c r="H1389" s="1033"/>
      <c r="I1389" s="1033"/>
      <c r="J1389" s="1033"/>
      <c r="K1389" s="1033"/>
      <c r="L1389" s="1033"/>
      <c r="M1389" s="1033"/>
      <c r="N1389" s="1033"/>
      <c r="O1389" s="1033"/>
      <c r="P1389" s="1033"/>
      <c r="Q1389" s="1033"/>
      <c r="R1389" s="1033"/>
      <c r="S1389" s="1033"/>
      <c r="T1389" s="1033"/>
      <c r="U1389" s="1033"/>
      <c r="V1389" s="1033"/>
      <c r="W1389" s="1033"/>
      <c r="X1389" s="1033"/>
      <c r="Y1389" s="1033"/>
      <c r="Z1389" s="1033"/>
    </row>
    <row r="1390" spans="1:26" ht="15.75" customHeight="1">
      <c r="A1390" s="141"/>
      <c r="B1390" s="348" t="s">
        <v>1697</v>
      </c>
      <c r="C1390" s="194" t="s">
        <v>749</v>
      </c>
      <c r="D1390" s="260"/>
      <c r="E1390" s="260"/>
      <c r="F1390" s="260"/>
      <c r="G1390" s="1062">
        <v>3500000</v>
      </c>
      <c r="H1390" s="1033"/>
      <c r="I1390" s="1033"/>
      <c r="J1390" s="1033"/>
      <c r="K1390" s="1033"/>
      <c r="L1390" s="1033"/>
      <c r="M1390" s="1033"/>
      <c r="N1390" s="1033"/>
      <c r="O1390" s="1033"/>
      <c r="P1390" s="1033"/>
      <c r="Q1390" s="1033"/>
      <c r="R1390" s="1033"/>
      <c r="S1390" s="1033"/>
      <c r="T1390" s="1033"/>
      <c r="U1390" s="1033"/>
      <c r="V1390" s="1033"/>
      <c r="W1390" s="1033"/>
      <c r="X1390" s="1033"/>
      <c r="Y1390" s="1033"/>
      <c r="Z1390" s="1033"/>
    </row>
    <row r="1391" spans="1:26" ht="15.75" customHeight="1">
      <c r="A1391" s="141"/>
      <c r="B1391" s="348" t="s">
        <v>1698</v>
      </c>
      <c r="C1391" s="194" t="s">
        <v>749</v>
      </c>
      <c r="D1391" s="260"/>
      <c r="E1391" s="260"/>
      <c r="F1391" s="260"/>
      <c r="G1391" s="1062">
        <v>2000000</v>
      </c>
      <c r="H1391" s="1033"/>
      <c r="I1391" s="1033"/>
      <c r="J1391" s="1033"/>
      <c r="K1391" s="1033"/>
      <c r="L1391" s="1033"/>
      <c r="M1391" s="1033"/>
      <c r="N1391" s="1033"/>
      <c r="O1391" s="1033"/>
      <c r="P1391" s="1033"/>
      <c r="Q1391" s="1033"/>
      <c r="R1391" s="1033"/>
      <c r="S1391" s="1033"/>
      <c r="T1391" s="1033"/>
      <c r="U1391" s="1033"/>
      <c r="V1391" s="1033"/>
      <c r="W1391" s="1033"/>
      <c r="X1391" s="1033"/>
      <c r="Y1391" s="1033"/>
      <c r="Z1391" s="1033"/>
    </row>
    <row r="1392" spans="1:26" ht="15.75" customHeight="1">
      <c r="A1392" s="141"/>
      <c r="B1392" s="344" t="s">
        <v>1699</v>
      </c>
      <c r="C1392" s="338"/>
      <c r="D1392" s="24">
        <f>SUM(D1379:D1383)</f>
        <v>14000000</v>
      </c>
      <c r="E1392" s="24">
        <f>SUM(E1379:E1383)</f>
        <v>0</v>
      </c>
      <c r="F1392" s="24">
        <f>SUM(F1379:F1383)</f>
        <v>14000000</v>
      </c>
      <c r="G1392" s="1099">
        <f>SUM(G1379:G1391)</f>
        <v>22000000</v>
      </c>
      <c r="H1392" s="1033"/>
      <c r="I1392" s="1033"/>
      <c r="J1392" s="1033"/>
      <c r="K1392" s="1033"/>
      <c r="L1392" s="1033"/>
      <c r="M1392" s="1033"/>
      <c r="N1392" s="1033"/>
      <c r="O1392" s="1033"/>
      <c r="P1392" s="1033"/>
      <c r="Q1392" s="1033"/>
      <c r="R1392" s="1033"/>
      <c r="S1392" s="1033"/>
      <c r="T1392" s="1033"/>
      <c r="U1392" s="1033"/>
      <c r="V1392" s="1033"/>
      <c r="W1392" s="1033"/>
      <c r="X1392" s="1033"/>
      <c r="Y1392" s="1033"/>
      <c r="Z1392" s="1033"/>
    </row>
    <row r="1393" spans="1:26" ht="15.75" customHeight="1">
      <c r="A1393" s="141"/>
      <c r="B1393" s="76" t="s">
        <v>1700</v>
      </c>
      <c r="C1393" s="231" t="s">
        <v>239</v>
      </c>
      <c r="D1393" s="21">
        <v>2000000</v>
      </c>
      <c r="E1393" s="21"/>
      <c r="F1393" s="21">
        <f t="shared" ref="F1393:F1397" si="122">SUM(D1393:E1393)</f>
        <v>2000000</v>
      </c>
      <c r="G1393" s="1051"/>
      <c r="H1393" s="1033"/>
      <c r="I1393" s="1033"/>
      <c r="J1393" s="1033"/>
      <c r="K1393" s="1033"/>
      <c r="L1393" s="1033"/>
      <c r="M1393" s="1033"/>
      <c r="N1393" s="1033"/>
      <c r="O1393" s="1033"/>
      <c r="P1393" s="1033"/>
      <c r="Q1393" s="1033"/>
      <c r="R1393" s="1033"/>
      <c r="S1393" s="1033"/>
      <c r="T1393" s="1033"/>
      <c r="U1393" s="1033"/>
      <c r="V1393" s="1033"/>
      <c r="W1393" s="1033"/>
      <c r="X1393" s="1033"/>
      <c r="Y1393" s="1033"/>
      <c r="Z1393" s="1033"/>
    </row>
    <row r="1394" spans="1:26" ht="15.75" customHeight="1">
      <c r="A1394" s="141"/>
      <c r="B1394" s="76" t="s">
        <v>1701</v>
      </c>
      <c r="C1394" s="231" t="s">
        <v>239</v>
      </c>
      <c r="D1394" s="21">
        <v>2000000</v>
      </c>
      <c r="E1394" s="21"/>
      <c r="F1394" s="21">
        <f t="shared" si="122"/>
        <v>2000000</v>
      </c>
      <c r="G1394" s="1051"/>
      <c r="H1394" s="1033"/>
      <c r="I1394" s="1033"/>
      <c r="J1394" s="1033"/>
      <c r="K1394" s="1033"/>
      <c r="L1394" s="1033"/>
      <c r="M1394" s="1033"/>
      <c r="N1394" s="1033"/>
      <c r="O1394" s="1033"/>
      <c r="P1394" s="1033"/>
      <c r="Q1394" s="1033"/>
      <c r="R1394" s="1033"/>
      <c r="S1394" s="1033"/>
      <c r="T1394" s="1033"/>
      <c r="U1394" s="1033"/>
      <c r="V1394" s="1033"/>
      <c r="W1394" s="1033"/>
      <c r="X1394" s="1033"/>
      <c r="Y1394" s="1033"/>
      <c r="Z1394" s="1033"/>
    </row>
    <row r="1395" spans="1:26" ht="15.75" customHeight="1">
      <c r="A1395" s="141"/>
      <c r="B1395" s="76" t="s">
        <v>1702</v>
      </c>
      <c r="C1395" s="231" t="s">
        <v>239</v>
      </c>
      <c r="D1395" s="21">
        <v>2000000</v>
      </c>
      <c r="E1395" s="21">
        <v>121640</v>
      </c>
      <c r="F1395" s="21">
        <f t="shared" si="122"/>
        <v>2121640</v>
      </c>
      <c r="G1395" s="1051">
        <v>2121640</v>
      </c>
      <c r="H1395" s="1033"/>
      <c r="I1395" s="1033"/>
      <c r="J1395" s="1033"/>
      <c r="K1395" s="1033"/>
      <c r="L1395" s="1033"/>
      <c r="M1395" s="1033"/>
      <c r="N1395" s="1033"/>
      <c r="O1395" s="1033"/>
      <c r="P1395" s="1033"/>
      <c r="Q1395" s="1033"/>
      <c r="R1395" s="1033"/>
      <c r="S1395" s="1033"/>
      <c r="T1395" s="1033"/>
      <c r="U1395" s="1033"/>
      <c r="V1395" s="1033"/>
      <c r="W1395" s="1033"/>
      <c r="X1395" s="1033"/>
      <c r="Y1395" s="1033"/>
      <c r="Z1395" s="1033"/>
    </row>
    <row r="1396" spans="1:26" ht="15.75" customHeight="1">
      <c r="A1396" s="141"/>
      <c r="B1396" s="76" t="s">
        <v>1703</v>
      </c>
      <c r="C1396" s="231" t="s">
        <v>239</v>
      </c>
      <c r="D1396" s="21">
        <v>2000000</v>
      </c>
      <c r="E1396" s="21">
        <v>-260255</v>
      </c>
      <c r="F1396" s="21">
        <f t="shared" si="122"/>
        <v>1739745</v>
      </c>
      <c r="G1396" s="1051"/>
      <c r="H1396" s="1033"/>
      <c r="I1396" s="1033"/>
      <c r="J1396" s="1033"/>
      <c r="K1396" s="1033"/>
      <c r="L1396" s="1033"/>
      <c r="M1396" s="1033"/>
      <c r="N1396" s="1033"/>
      <c r="O1396" s="1033"/>
      <c r="P1396" s="1033"/>
      <c r="Q1396" s="1033"/>
      <c r="R1396" s="1033"/>
      <c r="S1396" s="1033"/>
      <c r="T1396" s="1033"/>
      <c r="U1396" s="1033"/>
      <c r="V1396" s="1033"/>
      <c r="W1396" s="1033"/>
      <c r="X1396" s="1033"/>
      <c r="Y1396" s="1033"/>
      <c r="Z1396" s="1033"/>
    </row>
    <row r="1397" spans="1:26" ht="15.75" customHeight="1">
      <c r="A1397" s="141"/>
      <c r="B1397" s="76" t="s">
        <v>1704</v>
      </c>
      <c r="C1397" s="231" t="s">
        <v>239</v>
      </c>
      <c r="D1397" s="21">
        <v>2000000</v>
      </c>
      <c r="E1397" s="21">
        <v>-25912</v>
      </c>
      <c r="F1397" s="21">
        <f t="shared" si="122"/>
        <v>1974088</v>
      </c>
      <c r="G1397" s="1051"/>
      <c r="H1397" s="1033"/>
      <c r="I1397" s="1033"/>
      <c r="J1397" s="1033"/>
      <c r="K1397" s="1033"/>
      <c r="L1397" s="1033"/>
      <c r="M1397" s="1033"/>
      <c r="N1397" s="1033"/>
      <c r="O1397" s="1033"/>
      <c r="P1397" s="1033"/>
      <c r="Q1397" s="1033"/>
      <c r="R1397" s="1033"/>
      <c r="S1397" s="1033"/>
      <c r="T1397" s="1033"/>
      <c r="U1397" s="1033"/>
      <c r="V1397" s="1033"/>
      <c r="W1397" s="1033"/>
      <c r="X1397" s="1033"/>
      <c r="Y1397" s="1033"/>
      <c r="Z1397" s="1033"/>
    </row>
    <row r="1398" spans="1:26" ht="15.75" customHeight="1">
      <c r="A1398" s="141"/>
      <c r="B1398" s="347" t="s">
        <v>1705</v>
      </c>
      <c r="C1398" s="231" t="s">
        <v>239</v>
      </c>
      <c r="D1398" s="260"/>
      <c r="E1398" s="260"/>
      <c r="F1398" s="260"/>
      <c r="G1398" s="1062">
        <v>4000000</v>
      </c>
      <c r="H1398" s="1033"/>
      <c r="I1398" s="1033"/>
      <c r="J1398" s="1033"/>
      <c r="K1398" s="1033"/>
      <c r="L1398" s="1033"/>
      <c r="M1398" s="1033"/>
      <c r="N1398" s="1033"/>
      <c r="O1398" s="1033"/>
      <c r="P1398" s="1033"/>
      <c r="Q1398" s="1033"/>
      <c r="R1398" s="1033"/>
      <c r="S1398" s="1033"/>
      <c r="T1398" s="1033"/>
      <c r="U1398" s="1033"/>
      <c r="V1398" s="1033"/>
      <c r="W1398" s="1033"/>
      <c r="X1398" s="1033"/>
      <c r="Y1398" s="1033"/>
      <c r="Z1398" s="1033"/>
    </row>
    <row r="1399" spans="1:26" ht="15.75" customHeight="1">
      <c r="A1399" s="141"/>
      <c r="B1399" s="348" t="s">
        <v>1706</v>
      </c>
      <c r="C1399" s="231" t="s">
        <v>239</v>
      </c>
      <c r="D1399" s="260"/>
      <c r="E1399" s="260"/>
      <c r="F1399" s="260"/>
      <c r="G1399" s="1062">
        <v>3000000</v>
      </c>
      <c r="H1399" s="1033"/>
      <c r="I1399" s="1033"/>
      <c r="J1399" s="1033"/>
      <c r="K1399" s="1033"/>
      <c r="L1399" s="1033"/>
      <c r="M1399" s="1033"/>
      <c r="N1399" s="1033"/>
      <c r="O1399" s="1033"/>
      <c r="P1399" s="1033"/>
      <c r="Q1399" s="1033"/>
      <c r="R1399" s="1033"/>
      <c r="S1399" s="1033"/>
      <c r="T1399" s="1033"/>
      <c r="U1399" s="1033"/>
      <c r="V1399" s="1033"/>
      <c r="W1399" s="1033"/>
      <c r="X1399" s="1033"/>
      <c r="Y1399" s="1033"/>
      <c r="Z1399" s="1033"/>
    </row>
    <row r="1400" spans="1:26" ht="15.75" customHeight="1">
      <c r="A1400" s="141"/>
      <c r="B1400" s="348" t="s">
        <v>1707</v>
      </c>
      <c r="C1400" s="231" t="s">
        <v>239</v>
      </c>
      <c r="D1400" s="260"/>
      <c r="E1400" s="260"/>
      <c r="F1400" s="260"/>
      <c r="G1400" s="1062">
        <v>1500000</v>
      </c>
      <c r="H1400" s="1033"/>
      <c r="I1400" s="1033"/>
      <c r="J1400" s="1033"/>
      <c r="K1400" s="1033"/>
      <c r="L1400" s="1033"/>
      <c r="M1400" s="1033"/>
      <c r="N1400" s="1033"/>
      <c r="O1400" s="1033"/>
      <c r="P1400" s="1033"/>
      <c r="Q1400" s="1033"/>
      <c r="R1400" s="1033"/>
      <c r="S1400" s="1033"/>
      <c r="T1400" s="1033"/>
      <c r="U1400" s="1033"/>
      <c r="V1400" s="1033"/>
      <c r="W1400" s="1033"/>
      <c r="X1400" s="1033"/>
      <c r="Y1400" s="1033"/>
      <c r="Z1400" s="1033"/>
    </row>
    <row r="1401" spans="1:26" ht="15.75" customHeight="1">
      <c r="A1401" s="141"/>
      <c r="B1401" s="348" t="s">
        <v>1708</v>
      </c>
      <c r="C1401" s="231" t="s">
        <v>239</v>
      </c>
      <c r="D1401" s="260"/>
      <c r="E1401" s="260"/>
      <c r="F1401" s="260"/>
      <c r="G1401" s="1062">
        <v>2000000</v>
      </c>
      <c r="H1401" s="1033"/>
      <c r="I1401" s="1033"/>
      <c r="J1401" s="1033"/>
      <c r="K1401" s="1033"/>
      <c r="L1401" s="1033"/>
      <c r="M1401" s="1033"/>
      <c r="N1401" s="1033"/>
      <c r="O1401" s="1033"/>
      <c r="P1401" s="1033"/>
      <c r="Q1401" s="1033"/>
      <c r="R1401" s="1033"/>
      <c r="S1401" s="1033"/>
      <c r="T1401" s="1033"/>
      <c r="U1401" s="1033"/>
      <c r="V1401" s="1033"/>
      <c r="W1401" s="1033"/>
      <c r="X1401" s="1033"/>
      <c r="Y1401" s="1033"/>
      <c r="Z1401" s="1033"/>
    </row>
    <row r="1402" spans="1:26" ht="15.75" customHeight="1">
      <c r="A1402" s="141"/>
      <c r="B1402" s="348" t="s">
        <v>1709</v>
      </c>
      <c r="C1402" s="231" t="s">
        <v>239</v>
      </c>
      <c r="D1402" s="260"/>
      <c r="E1402" s="260"/>
      <c r="F1402" s="260"/>
      <c r="G1402" s="1062">
        <v>3500000</v>
      </c>
      <c r="H1402" s="1033"/>
      <c r="I1402" s="1033"/>
      <c r="J1402" s="1033"/>
      <c r="K1402" s="1033"/>
      <c r="L1402" s="1033"/>
      <c r="M1402" s="1033"/>
      <c r="N1402" s="1033"/>
      <c r="O1402" s="1033"/>
      <c r="P1402" s="1033"/>
      <c r="Q1402" s="1033"/>
      <c r="R1402" s="1033"/>
      <c r="S1402" s="1033"/>
      <c r="T1402" s="1033"/>
      <c r="U1402" s="1033"/>
      <c r="V1402" s="1033"/>
      <c r="W1402" s="1033"/>
      <c r="X1402" s="1033"/>
      <c r="Y1402" s="1033"/>
      <c r="Z1402" s="1033"/>
    </row>
    <row r="1403" spans="1:26" ht="15.75" customHeight="1">
      <c r="A1403" s="141"/>
      <c r="B1403" s="348" t="s">
        <v>1710</v>
      </c>
      <c r="C1403" s="231" t="s">
        <v>239</v>
      </c>
      <c r="D1403" s="260"/>
      <c r="E1403" s="260"/>
      <c r="F1403" s="260"/>
      <c r="G1403" s="1062">
        <v>2500000</v>
      </c>
      <c r="H1403" s="1033"/>
      <c r="I1403" s="1033"/>
      <c r="J1403" s="1033"/>
      <c r="K1403" s="1033"/>
      <c r="L1403" s="1033"/>
      <c r="M1403" s="1033"/>
      <c r="N1403" s="1033"/>
      <c r="O1403" s="1033"/>
      <c r="P1403" s="1033"/>
      <c r="Q1403" s="1033"/>
      <c r="R1403" s="1033"/>
      <c r="S1403" s="1033"/>
      <c r="T1403" s="1033"/>
      <c r="U1403" s="1033"/>
      <c r="V1403" s="1033"/>
      <c r="W1403" s="1033"/>
      <c r="X1403" s="1033"/>
      <c r="Y1403" s="1033"/>
      <c r="Z1403" s="1033"/>
    </row>
    <row r="1404" spans="1:26" ht="15.75" customHeight="1">
      <c r="A1404" s="141"/>
      <c r="B1404" s="348" t="s">
        <v>1711</v>
      </c>
      <c r="C1404" s="231" t="s">
        <v>239</v>
      </c>
      <c r="D1404" s="260"/>
      <c r="E1404" s="260"/>
      <c r="F1404" s="260"/>
      <c r="G1404" s="1062">
        <v>3000000</v>
      </c>
      <c r="H1404" s="1033"/>
      <c r="I1404" s="1033"/>
      <c r="J1404" s="1033"/>
      <c r="K1404" s="1033"/>
      <c r="L1404" s="1033"/>
      <c r="M1404" s="1033"/>
      <c r="N1404" s="1033"/>
      <c r="O1404" s="1033"/>
      <c r="P1404" s="1033"/>
      <c r="Q1404" s="1033"/>
      <c r="R1404" s="1033"/>
      <c r="S1404" s="1033"/>
      <c r="T1404" s="1033"/>
      <c r="U1404" s="1033"/>
      <c r="V1404" s="1033"/>
      <c r="W1404" s="1033"/>
      <c r="X1404" s="1033"/>
      <c r="Y1404" s="1033"/>
      <c r="Z1404" s="1033"/>
    </row>
    <row r="1405" spans="1:26" ht="15.75" customHeight="1">
      <c r="A1405" s="141"/>
      <c r="B1405" s="347" t="s">
        <v>1712</v>
      </c>
      <c r="C1405" s="231" t="s">
        <v>239</v>
      </c>
      <c r="D1405" s="260"/>
      <c r="E1405" s="260"/>
      <c r="F1405" s="260"/>
      <c r="G1405" s="1062">
        <v>3000000</v>
      </c>
      <c r="H1405" s="1033"/>
      <c r="I1405" s="1033"/>
      <c r="J1405" s="1033"/>
      <c r="K1405" s="1033"/>
      <c r="L1405" s="1033"/>
      <c r="M1405" s="1033"/>
      <c r="N1405" s="1033"/>
      <c r="O1405" s="1033"/>
      <c r="P1405" s="1033"/>
      <c r="Q1405" s="1033"/>
      <c r="R1405" s="1033"/>
      <c r="S1405" s="1033"/>
      <c r="T1405" s="1033"/>
      <c r="U1405" s="1033"/>
      <c r="V1405" s="1033"/>
      <c r="W1405" s="1033"/>
      <c r="X1405" s="1033"/>
      <c r="Y1405" s="1033"/>
      <c r="Z1405" s="1033"/>
    </row>
    <row r="1406" spans="1:26" ht="15.75" customHeight="1">
      <c r="A1406" s="141"/>
      <c r="B1406" s="348" t="s">
        <v>1713</v>
      </c>
      <c r="C1406" s="231" t="s">
        <v>239</v>
      </c>
      <c r="D1406" s="260"/>
      <c r="E1406" s="260"/>
      <c r="F1406" s="260"/>
      <c r="G1406" s="1062">
        <v>2500000</v>
      </c>
      <c r="H1406" s="1033"/>
      <c r="I1406" s="1033"/>
      <c r="J1406" s="1033"/>
      <c r="K1406" s="1033"/>
      <c r="L1406" s="1033"/>
      <c r="M1406" s="1033"/>
      <c r="N1406" s="1033"/>
      <c r="O1406" s="1033"/>
      <c r="P1406" s="1033"/>
      <c r="Q1406" s="1033"/>
      <c r="R1406" s="1033"/>
      <c r="S1406" s="1033"/>
      <c r="T1406" s="1033"/>
      <c r="U1406" s="1033"/>
      <c r="V1406" s="1033"/>
      <c r="W1406" s="1033"/>
      <c r="X1406" s="1033"/>
      <c r="Y1406" s="1033"/>
      <c r="Z1406" s="1033"/>
    </row>
    <row r="1407" spans="1:26" ht="15.75" customHeight="1">
      <c r="A1407" s="141"/>
      <c r="B1407" s="348" t="s">
        <v>1714</v>
      </c>
      <c r="C1407" s="231" t="s">
        <v>239</v>
      </c>
      <c r="D1407" s="260"/>
      <c r="E1407" s="260"/>
      <c r="F1407" s="260"/>
      <c r="G1407" s="1062">
        <v>2000000</v>
      </c>
      <c r="H1407" s="1033"/>
      <c r="I1407" s="1033"/>
      <c r="J1407" s="1033"/>
      <c r="K1407" s="1033"/>
      <c r="L1407" s="1033"/>
      <c r="M1407" s="1033"/>
      <c r="N1407" s="1033"/>
      <c r="O1407" s="1033"/>
      <c r="P1407" s="1033"/>
      <c r="Q1407" s="1033"/>
      <c r="R1407" s="1033"/>
      <c r="S1407" s="1033"/>
      <c r="T1407" s="1033"/>
      <c r="U1407" s="1033"/>
      <c r="V1407" s="1033"/>
      <c r="W1407" s="1033"/>
      <c r="X1407" s="1033"/>
      <c r="Y1407" s="1033"/>
      <c r="Z1407" s="1033"/>
    </row>
    <row r="1408" spans="1:26" ht="15.75" customHeight="1">
      <c r="A1408" s="141"/>
      <c r="B1408" s="344" t="s">
        <v>1715</v>
      </c>
      <c r="C1408" s="338"/>
      <c r="D1408" s="24">
        <f>SUM(D1393:D1397)</f>
        <v>10000000</v>
      </c>
      <c r="E1408" s="24">
        <f>SUM(E1393:E1397)</f>
        <v>-164527</v>
      </c>
      <c r="F1408" s="24">
        <f>SUM(F1393:F1397)</f>
        <v>9835473</v>
      </c>
      <c r="G1408" s="1099">
        <f>SUM(G1393:G1407)</f>
        <v>29121640</v>
      </c>
      <c r="H1408" s="1033"/>
      <c r="I1408" s="1033"/>
      <c r="J1408" s="1033"/>
      <c r="K1408" s="1033"/>
      <c r="L1408" s="1033"/>
      <c r="M1408" s="1033"/>
      <c r="N1408" s="1033"/>
      <c r="O1408" s="1033"/>
      <c r="P1408" s="1033"/>
      <c r="Q1408" s="1033"/>
      <c r="R1408" s="1033"/>
      <c r="S1408" s="1033"/>
      <c r="T1408" s="1033"/>
      <c r="U1408" s="1033"/>
      <c r="V1408" s="1033"/>
      <c r="W1408" s="1033"/>
      <c r="X1408" s="1033"/>
      <c r="Y1408" s="1033"/>
      <c r="Z1408" s="1033"/>
    </row>
    <row r="1409" spans="1:26" ht="15.75" customHeight="1">
      <c r="A1409" s="141"/>
      <c r="B1409" s="76" t="s">
        <v>1716</v>
      </c>
      <c r="C1409" s="231" t="s">
        <v>241</v>
      </c>
      <c r="D1409" s="21">
        <v>2000000</v>
      </c>
      <c r="E1409" s="21">
        <v>145675</v>
      </c>
      <c r="F1409" s="21">
        <f t="shared" ref="F1409:F1414" si="123">SUM(D1409:E1409)</f>
        <v>2145675</v>
      </c>
      <c r="G1409" s="1051"/>
      <c r="H1409" s="1033"/>
      <c r="I1409" s="1033"/>
      <c r="J1409" s="1033"/>
      <c r="K1409" s="1033"/>
      <c r="L1409" s="1033"/>
      <c r="M1409" s="1033"/>
      <c r="N1409" s="1033"/>
      <c r="O1409" s="1033"/>
      <c r="P1409" s="1033"/>
      <c r="Q1409" s="1033"/>
      <c r="R1409" s="1033"/>
      <c r="S1409" s="1033"/>
      <c r="T1409" s="1033"/>
      <c r="U1409" s="1033"/>
      <c r="V1409" s="1033"/>
      <c r="W1409" s="1033"/>
      <c r="X1409" s="1033"/>
      <c r="Y1409" s="1033"/>
      <c r="Z1409" s="1033"/>
    </row>
    <row r="1410" spans="1:26" ht="15.75" customHeight="1">
      <c r="A1410" s="141"/>
      <c r="B1410" s="76" t="s">
        <v>1717</v>
      </c>
      <c r="C1410" s="231" t="s">
        <v>241</v>
      </c>
      <c r="D1410" s="21">
        <v>1500000</v>
      </c>
      <c r="E1410" s="21">
        <v>-349141</v>
      </c>
      <c r="F1410" s="21">
        <f t="shared" si="123"/>
        <v>1150859</v>
      </c>
      <c r="G1410" s="1051"/>
      <c r="H1410" s="1033"/>
      <c r="I1410" s="1033"/>
      <c r="J1410" s="1033"/>
      <c r="K1410" s="1033"/>
      <c r="L1410" s="1033"/>
      <c r="M1410" s="1033"/>
      <c r="N1410" s="1033"/>
      <c r="O1410" s="1033"/>
      <c r="P1410" s="1033"/>
      <c r="Q1410" s="1033"/>
      <c r="R1410" s="1033"/>
      <c r="S1410" s="1033"/>
      <c r="T1410" s="1033"/>
      <c r="U1410" s="1033"/>
      <c r="V1410" s="1033"/>
      <c r="W1410" s="1033"/>
      <c r="X1410" s="1033"/>
      <c r="Y1410" s="1033"/>
      <c r="Z1410" s="1033"/>
    </row>
    <row r="1411" spans="1:26" ht="15.75" customHeight="1">
      <c r="A1411" s="141"/>
      <c r="B1411" s="76" t="s">
        <v>1718</v>
      </c>
      <c r="C1411" s="231" t="s">
        <v>241</v>
      </c>
      <c r="D1411" s="21">
        <v>1500000</v>
      </c>
      <c r="E1411" s="21"/>
      <c r="F1411" s="21">
        <f t="shared" si="123"/>
        <v>1500000</v>
      </c>
      <c r="G1411" s="1051"/>
      <c r="H1411" s="1033"/>
      <c r="I1411" s="1033"/>
      <c r="J1411" s="1033"/>
      <c r="K1411" s="1033"/>
      <c r="L1411" s="1033"/>
      <c r="M1411" s="1033"/>
      <c r="N1411" s="1033"/>
      <c r="O1411" s="1033"/>
      <c r="P1411" s="1033"/>
      <c r="Q1411" s="1033"/>
      <c r="R1411" s="1033"/>
      <c r="S1411" s="1033"/>
      <c r="T1411" s="1033"/>
      <c r="U1411" s="1033"/>
      <c r="V1411" s="1033"/>
      <c r="W1411" s="1033"/>
      <c r="X1411" s="1033"/>
      <c r="Y1411" s="1033"/>
      <c r="Z1411" s="1033"/>
    </row>
    <row r="1412" spans="1:26" ht="15.75" customHeight="1">
      <c r="A1412" s="141"/>
      <c r="B1412" s="76" t="s">
        <v>1719</v>
      </c>
      <c r="C1412" s="231" t="s">
        <v>241</v>
      </c>
      <c r="D1412" s="21">
        <v>2000000</v>
      </c>
      <c r="E1412" s="21"/>
      <c r="F1412" s="21">
        <f t="shared" si="123"/>
        <v>2000000</v>
      </c>
      <c r="G1412" s="1051"/>
      <c r="H1412" s="1033"/>
      <c r="I1412" s="1033"/>
      <c r="J1412" s="1033"/>
      <c r="K1412" s="1033"/>
      <c r="L1412" s="1033"/>
      <c r="M1412" s="1033"/>
      <c r="N1412" s="1033"/>
      <c r="O1412" s="1033"/>
      <c r="P1412" s="1033"/>
      <c r="Q1412" s="1033"/>
      <c r="R1412" s="1033"/>
      <c r="S1412" s="1033"/>
      <c r="T1412" s="1033"/>
      <c r="U1412" s="1033"/>
      <c r="V1412" s="1033"/>
      <c r="W1412" s="1033"/>
      <c r="X1412" s="1033"/>
      <c r="Y1412" s="1033"/>
      <c r="Z1412" s="1033"/>
    </row>
    <row r="1413" spans="1:26" ht="15.75" customHeight="1">
      <c r="A1413" s="141"/>
      <c r="B1413" s="76" t="s">
        <v>1720</v>
      </c>
      <c r="C1413" s="231" t="s">
        <v>241</v>
      </c>
      <c r="D1413" s="21">
        <v>3000000</v>
      </c>
      <c r="E1413" s="21">
        <v>1000000</v>
      </c>
      <c r="F1413" s="21">
        <f t="shared" si="123"/>
        <v>4000000</v>
      </c>
      <c r="G1413" s="1051"/>
      <c r="H1413" s="1033"/>
      <c r="I1413" s="1033"/>
      <c r="J1413" s="1033"/>
      <c r="K1413" s="1033"/>
      <c r="L1413" s="1033"/>
      <c r="M1413" s="1033"/>
      <c r="N1413" s="1033"/>
      <c r="O1413" s="1033"/>
      <c r="P1413" s="1033"/>
      <c r="Q1413" s="1033"/>
      <c r="R1413" s="1033"/>
      <c r="S1413" s="1033"/>
      <c r="T1413" s="1033"/>
      <c r="U1413" s="1033"/>
      <c r="V1413" s="1033"/>
      <c r="W1413" s="1033"/>
      <c r="X1413" s="1033"/>
      <c r="Y1413" s="1033"/>
      <c r="Z1413" s="1033"/>
    </row>
    <row r="1414" spans="1:26" ht="15.75" customHeight="1">
      <c r="A1414" s="141"/>
      <c r="B1414" s="76" t="s">
        <v>1721</v>
      </c>
      <c r="C1414" s="231" t="s">
        <v>241</v>
      </c>
      <c r="D1414" s="21">
        <v>2000000</v>
      </c>
      <c r="E1414" s="21">
        <v>2000000</v>
      </c>
      <c r="F1414" s="21">
        <f t="shared" si="123"/>
        <v>4000000</v>
      </c>
      <c r="G1414" s="1051"/>
      <c r="H1414" s="1033"/>
      <c r="I1414" s="1033"/>
      <c r="J1414" s="1033"/>
      <c r="K1414" s="1033"/>
      <c r="L1414" s="1033"/>
      <c r="M1414" s="1033"/>
      <c r="N1414" s="1033"/>
      <c r="O1414" s="1033"/>
      <c r="P1414" s="1033"/>
      <c r="Q1414" s="1033"/>
      <c r="R1414" s="1033"/>
      <c r="S1414" s="1033"/>
      <c r="T1414" s="1033"/>
      <c r="U1414" s="1033"/>
      <c r="V1414" s="1033"/>
      <c r="W1414" s="1033"/>
      <c r="X1414" s="1033"/>
      <c r="Y1414" s="1033"/>
      <c r="Z1414" s="1033"/>
    </row>
    <row r="1415" spans="1:26" ht="15.75" customHeight="1">
      <c r="A1415" s="141"/>
      <c r="B1415" s="347" t="s">
        <v>1722</v>
      </c>
      <c r="C1415" s="231" t="s">
        <v>241</v>
      </c>
      <c r="D1415" s="260"/>
      <c r="E1415" s="260"/>
      <c r="F1415" s="260"/>
      <c r="G1415" s="1062">
        <v>1500000</v>
      </c>
      <c r="H1415" s="1033"/>
      <c r="I1415" s="1033"/>
      <c r="J1415" s="1033"/>
      <c r="K1415" s="1033"/>
      <c r="L1415" s="1033"/>
      <c r="M1415" s="1033"/>
      <c r="N1415" s="1033"/>
      <c r="O1415" s="1033"/>
      <c r="P1415" s="1033"/>
      <c r="Q1415" s="1033"/>
      <c r="R1415" s="1033"/>
      <c r="S1415" s="1033"/>
      <c r="T1415" s="1033"/>
      <c r="U1415" s="1033"/>
      <c r="V1415" s="1033"/>
      <c r="W1415" s="1033"/>
      <c r="X1415" s="1033"/>
      <c r="Y1415" s="1033"/>
      <c r="Z1415" s="1033"/>
    </row>
    <row r="1416" spans="1:26" ht="15.75" customHeight="1">
      <c r="A1416" s="141"/>
      <c r="B1416" s="348" t="s">
        <v>1723</v>
      </c>
      <c r="C1416" s="231" t="s">
        <v>241</v>
      </c>
      <c r="D1416" s="260"/>
      <c r="E1416" s="260"/>
      <c r="F1416" s="260"/>
      <c r="G1416" s="1062">
        <v>2500000</v>
      </c>
      <c r="H1416" s="1033"/>
      <c r="I1416" s="1033"/>
      <c r="J1416" s="1033"/>
      <c r="K1416" s="1033"/>
      <c r="L1416" s="1033"/>
      <c r="M1416" s="1033"/>
      <c r="N1416" s="1033"/>
      <c r="O1416" s="1033"/>
      <c r="P1416" s="1033"/>
      <c r="Q1416" s="1033"/>
      <c r="R1416" s="1033"/>
      <c r="S1416" s="1033"/>
      <c r="T1416" s="1033"/>
      <c r="U1416" s="1033"/>
      <c r="V1416" s="1033"/>
      <c r="W1416" s="1033"/>
      <c r="X1416" s="1033"/>
      <c r="Y1416" s="1033"/>
      <c r="Z1416" s="1033"/>
    </row>
    <row r="1417" spans="1:26" ht="15.75" customHeight="1">
      <c r="A1417" s="141"/>
      <c r="B1417" s="348" t="s">
        <v>1724</v>
      </c>
      <c r="C1417" s="231" t="s">
        <v>241</v>
      </c>
      <c r="D1417" s="260"/>
      <c r="E1417" s="260"/>
      <c r="F1417" s="260"/>
      <c r="G1417" s="1062">
        <v>3200000</v>
      </c>
      <c r="H1417" s="1033"/>
      <c r="I1417" s="1033"/>
      <c r="J1417" s="1033"/>
      <c r="K1417" s="1033"/>
      <c r="L1417" s="1033"/>
      <c r="M1417" s="1033"/>
      <c r="N1417" s="1033"/>
      <c r="O1417" s="1033"/>
      <c r="P1417" s="1033"/>
      <c r="Q1417" s="1033"/>
      <c r="R1417" s="1033"/>
      <c r="S1417" s="1033"/>
      <c r="T1417" s="1033"/>
      <c r="U1417" s="1033"/>
      <c r="V1417" s="1033"/>
      <c r="W1417" s="1033"/>
      <c r="X1417" s="1033"/>
      <c r="Y1417" s="1033"/>
      <c r="Z1417" s="1033"/>
    </row>
    <row r="1418" spans="1:26" ht="15.75" customHeight="1">
      <c r="A1418" s="141"/>
      <c r="B1418" s="348" t="s">
        <v>1725</v>
      </c>
      <c r="C1418" s="231" t="s">
        <v>241</v>
      </c>
      <c r="D1418" s="260"/>
      <c r="E1418" s="260"/>
      <c r="F1418" s="260"/>
      <c r="G1418" s="1062">
        <v>2300000</v>
      </c>
      <c r="H1418" s="1033"/>
      <c r="I1418" s="1033"/>
      <c r="J1418" s="1033"/>
      <c r="K1418" s="1033"/>
      <c r="L1418" s="1033"/>
      <c r="M1418" s="1033"/>
      <c r="N1418" s="1033"/>
      <c r="O1418" s="1033"/>
      <c r="P1418" s="1033"/>
      <c r="Q1418" s="1033"/>
      <c r="R1418" s="1033"/>
      <c r="S1418" s="1033"/>
      <c r="T1418" s="1033"/>
      <c r="U1418" s="1033"/>
      <c r="V1418" s="1033"/>
      <c r="W1418" s="1033"/>
      <c r="X1418" s="1033"/>
      <c r="Y1418" s="1033"/>
      <c r="Z1418" s="1033"/>
    </row>
    <row r="1419" spans="1:26" ht="15.75" customHeight="1">
      <c r="A1419" s="141"/>
      <c r="B1419" s="348" t="s">
        <v>1726</v>
      </c>
      <c r="C1419" s="231" t="s">
        <v>241</v>
      </c>
      <c r="D1419" s="260"/>
      <c r="E1419" s="260"/>
      <c r="F1419" s="260"/>
      <c r="G1419" s="1062">
        <v>2500000</v>
      </c>
      <c r="H1419" s="1033"/>
      <c r="I1419" s="1033"/>
      <c r="J1419" s="1033"/>
      <c r="K1419" s="1033"/>
      <c r="L1419" s="1033"/>
      <c r="M1419" s="1033"/>
      <c r="N1419" s="1033"/>
      <c r="O1419" s="1033"/>
      <c r="P1419" s="1033"/>
      <c r="Q1419" s="1033"/>
      <c r="R1419" s="1033"/>
      <c r="S1419" s="1033"/>
      <c r="T1419" s="1033"/>
      <c r="U1419" s="1033"/>
      <c r="V1419" s="1033"/>
      <c r="W1419" s="1033"/>
      <c r="X1419" s="1033"/>
      <c r="Y1419" s="1033"/>
      <c r="Z1419" s="1033"/>
    </row>
    <row r="1420" spans="1:26" ht="15.75" customHeight="1">
      <c r="A1420" s="141"/>
      <c r="B1420" s="348" t="s">
        <v>1727</v>
      </c>
      <c r="C1420" s="231" t="s">
        <v>241</v>
      </c>
      <c r="D1420" s="260"/>
      <c r="E1420" s="260"/>
      <c r="F1420" s="260"/>
      <c r="G1420" s="1062">
        <v>2000000</v>
      </c>
      <c r="H1420" s="1033"/>
      <c r="I1420" s="1033"/>
      <c r="J1420" s="1033"/>
      <c r="K1420" s="1033"/>
      <c r="L1420" s="1033"/>
      <c r="M1420" s="1033"/>
      <c r="N1420" s="1033"/>
      <c r="O1420" s="1033"/>
      <c r="P1420" s="1033"/>
      <c r="Q1420" s="1033"/>
      <c r="R1420" s="1033"/>
      <c r="S1420" s="1033"/>
      <c r="T1420" s="1033"/>
      <c r="U1420" s="1033"/>
      <c r="V1420" s="1033"/>
      <c r="W1420" s="1033"/>
      <c r="X1420" s="1033"/>
      <c r="Y1420" s="1033"/>
      <c r="Z1420" s="1033"/>
    </row>
    <row r="1421" spans="1:26" ht="15.75" customHeight="1">
      <c r="A1421" s="141"/>
      <c r="B1421" s="348" t="s">
        <v>1728</v>
      </c>
      <c r="C1421" s="231" t="s">
        <v>241</v>
      </c>
      <c r="D1421" s="260"/>
      <c r="E1421" s="260"/>
      <c r="F1421" s="260"/>
      <c r="G1421" s="1062">
        <v>2200000</v>
      </c>
      <c r="H1421" s="1033"/>
      <c r="I1421" s="1033"/>
      <c r="J1421" s="1033"/>
      <c r="K1421" s="1033"/>
      <c r="L1421" s="1033"/>
      <c r="M1421" s="1033"/>
      <c r="N1421" s="1033"/>
      <c r="O1421" s="1033"/>
      <c r="P1421" s="1033"/>
      <c r="Q1421" s="1033"/>
      <c r="R1421" s="1033"/>
      <c r="S1421" s="1033"/>
      <c r="T1421" s="1033"/>
      <c r="U1421" s="1033"/>
      <c r="V1421" s="1033"/>
      <c r="W1421" s="1033"/>
      <c r="X1421" s="1033"/>
      <c r="Y1421" s="1033"/>
      <c r="Z1421" s="1033"/>
    </row>
    <row r="1422" spans="1:26" ht="15.75" customHeight="1">
      <c r="A1422" s="141"/>
      <c r="B1422" s="344" t="s">
        <v>1729</v>
      </c>
      <c r="C1422" s="338"/>
      <c r="D1422" s="24">
        <f t="shared" ref="D1422:F1422" si="124">SUM(D1409:D1414)</f>
        <v>12000000</v>
      </c>
      <c r="E1422" s="24">
        <f t="shared" si="124"/>
        <v>2796534</v>
      </c>
      <c r="F1422" s="24">
        <f t="shared" si="124"/>
        <v>14796534</v>
      </c>
      <c r="G1422" s="1099">
        <f>SUM(G1409:G1421)</f>
        <v>16200000</v>
      </c>
      <c r="H1422" s="1033"/>
      <c r="I1422" s="1033"/>
      <c r="J1422" s="1033"/>
      <c r="K1422" s="1033"/>
      <c r="L1422" s="1033"/>
      <c r="M1422" s="1033"/>
      <c r="N1422" s="1033"/>
      <c r="O1422" s="1033"/>
      <c r="P1422" s="1033"/>
      <c r="Q1422" s="1033"/>
      <c r="R1422" s="1033"/>
      <c r="S1422" s="1033"/>
      <c r="T1422" s="1033"/>
      <c r="U1422" s="1033"/>
      <c r="V1422" s="1033"/>
      <c r="W1422" s="1033"/>
      <c r="X1422" s="1033"/>
      <c r="Y1422" s="1033"/>
      <c r="Z1422" s="1033"/>
    </row>
    <row r="1423" spans="1:26" ht="15.75" customHeight="1">
      <c r="A1423" s="141"/>
      <c r="B1423" s="250" t="s">
        <v>1730</v>
      </c>
      <c r="C1423" s="231" t="s">
        <v>242</v>
      </c>
      <c r="D1423" s="21">
        <v>4730500</v>
      </c>
      <c r="E1423" s="21">
        <v>-235906</v>
      </c>
      <c r="F1423" s="21">
        <f t="shared" ref="F1423:F1425" si="125">SUM(D1423:E1423)</f>
        <v>4494594</v>
      </c>
      <c r="G1423" s="1051"/>
      <c r="H1423" s="1033"/>
      <c r="I1423" s="1033"/>
      <c r="J1423" s="1033"/>
      <c r="K1423" s="1033"/>
      <c r="L1423" s="1033"/>
      <c r="M1423" s="1033"/>
      <c r="N1423" s="1033"/>
      <c r="O1423" s="1033"/>
      <c r="P1423" s="1033"/>
      <c r="Q1423" s="1033"/>
      <c r="R1423" s="1033"/>
      <c r="S1423" s="1033"/>
      <c r="T1423" s="1033"/>
      <c r="U1423" s="1033"/>
      <c r="V1423" s="1033"/>
      <c r="W1423" s="1033"/>
      <c r="X1423" s="1033"/>
      <c r="Y1423" s="1033"/>
      <c r="Z1423" s="1033"/>
    </row>
    <row r="1424" spans="1:26" ht="15.75" customHeight="1">
      <c r="A1424" s="141"/>
      <c r="B1424" s="250" t="s">
        <v>1731</v>
      </c>
      <c r="C1424" s="231" t="s">
        <v>242</v>
      </c>
      <c r="D1424" s="21">
        <v>4259000</v>
      </c>
      <c r="E1424" s="21">
        <v>-239252</v>
      </c>
      <c r="F1424" s="21">
        <f t="shared" si="125"/>
        <v>4019748</v>
      </c>
      <c r="G1424" s="1051"/>
      <c r="H1424" s="1033"/>
      <c r="I1424" s="1033"/>
      <c r="J1424" s="1033"/>
      <c r="K1424" s="1033"/>
      <c r="L1424" s="1033"/>
      <c r="M1424" s="1033"/>
      <c r="N1424" s="1033"/>
      <c r="O1424" s="1033"/>
      <c r="P1424" s="1033"/>
      <c r="Q1424" s="1033"/>
      <c r="R1424" s="1033"/>
      <c r="S1424" s="1033"/>
      <c r="T1424" s="1033"/>
      <c r="U1424" s="1033"/>
      <c r="V1424" s="1033"/>
      <c r="W1424" s="1033"/>
      <c r="X1424" s="1033"/>
      <c r="Y1424" s="1033"/>
      <c r="Z1424" s="1033"/>
    </row>
    <row r="1425" spans="1:26" ht="15.75" customHeight="1">
      <c r="A1425" s="141"/>
      <c r="B1425" s="250" t="s">
        <v>1732</v>
      </c>
      <c r="C1425" s="231" t="s">
        <v>242</v>
      </c>
      <c r="D1425" s="21">
        <v>3010500</v>
      </c>
      <c r="E1425" s="21">
        <v>-196630</v>
      </c>
      <c r="F1425" s="21">
        <f t="shared" si="125"/>
        <v>2813870</v>
      </c>
      <c r="G1425" s="1051"/>
      <c r="H1425" s="1033"/>
      <c r="I1425" s="1033"/>
      <c r="J1425" s="1033"/>
      <c r="K1425" s="1033"/>
      <c r="L1425" s="1033"/>
      <c r="M1425" s="1033"/>
      <c r="N1425" s="1033"/>
      <c r="O1425" s="1033"/>
      <c r="P1425" s="1033"/>
      <c r="Q1425" s="1033"/>
      <c r="R1425" s="1033"/>
      <c r="S1425" s="1033"/>
      <c r="T1425" s="1033"/>
      <c r="U1425" s="1033"/>
      <c r="V1425" s="1033"/>
      <c r="W1425" s="1033"/>
      <c r="X1425" s="1033"/>
      <c r="Y1425" s="1033"/>
      <c r="Z1425" s="1033"/>
    </row>
    <row r="1426" spans="1:26" ht="15.75" customHeight="1">
      <c r="A1426" s="141"/>
      <c r="B1426" s="349" t="s">
        <v>1733</v>
      </c>
      <c r="C1426" s="231" t="s">
        <v>242</v>
      </c>
      <c r="D1426" s="260"/>
      <c r="E1426" s="260"/>
      <c r="F1426" s="260"/>
      <c r="G1426" s="1062">
        <v>4500000</v>
      </c>
      <c r="H1426" s="1033"/>
      <c r="I1426" s="1033"/>
      <c r="J1426" s="1033"/>
      <c r="K1426" s="1033"/>
      <c r="L1426" s="1033"/>
      <c r="M1426" s="1033"/>
      <c r="N1426" s="1033"/>
      <c r="O1426" s="1033"/>
      <c r="P1426" s="1033"/>
      <c r="Q1426" s="1033"/>
      <c r="R1426" s="1033"/>
      <c r="S1426" s="1033"/>
      <c r="T1426" s="1033"/>
      <c r="U1426" s="1033"/>
      <c r="V1426" s="1033"/>
      <c r="W1426" s="1033"/>
      <c r="X1426" s="1033"/>
      <c r="Y1426" s="1033"/>
      <c r="Z1426" s="1033"/>
    </row>
    <row r="1427" spans="1:26" ht="15.75" customHeight="1">
      <c r="A1427" s="141"/>
      <c r="B1427" s="348" t="s">
        <v>1734</v>
      </c>
      <c r="C1427" s="231" t="s">
        <v>242</v>
      </c>
      <c r="D1427" s="260"/>
      <c r="E1427" s="260"/>
      <c r="F1427" s="260"/>
      <c r="G1427" s="1062">
        <v>2500000</v>
      </c>
      <c r="H1427" s="1033"/>
      <c r="I1427" s="1033"/>
      <c r="J1427" s="1033"/>
      <c r="K1427" s="1033"/>
      <c r="L1427" s="1033"/>
      <c r="M1427" s="1033"/>
      <c r="N1427" s="1033"/>
      <c r="O1427" s="1033"/>
      <c r="P1427" s="1033"/>
      <c r="Q1427" s="1033"/>
      <c r="R1427" s="1033"/>
      <c r="S1427" s="1033"/>
      <c r="T1427" s="1033"/>
      <c r="U1427" s="1033"/>
      <c r="V1427" s="1033"/>
      <c r="W1427" s="1033"/>
      <c r="X1427" s="1033"/>
      <c r="Y1427" s="1033"/>
      <c r="Z1427" s="1033"/>
    </row>
    <row r="1428" spans="1:26" ht="15.75" customHeight="1">
      <c r="A1428" s="141"/>
      <c r="B1428" s="348" t="s">
        <v>1735</v>
      </c>
      <c r="C1428" s="231" t="s">
        <v>242</v>
      </c>
      <c r="D1428" s="260"/>
      <c r="E1428" s="260"/>
      <c r="F1428" s="260"/>
      <c r="G1428" s="1062">
        <v>3000000</v>
      </c>
      <c r="H1428" s="1033"/>
      <c r="I1428" s="1033"/>
      <c r="J1428" s="1033"/>
      <c r="K1428" s="1033"/>
      <c r="L1428" s="1033"/>
      <c r="M1428" s="1033"/>
      <c r="N1428" s="1033"/>
      <c r="O1428" s="1033"/>
      <c r="P1428" s="1033"/>
      <c r="Q1428" s="1033"/>
      <c r="R1428" s="1033"/>
      <c r="S1428" s="1033"/>
      <c r="T1428" s="1033"/>
      <c r="U1428" s="1033"/>
      <c r="V1428" s="1033"/>
      <c r="W1428" s="1033"/>
      <c r="X1428" s="1033"/>
      <c r="Y1428" s="1033"/>
      <c r="Z1428" s="1033"/>
    </row>
    <row r="1429" spans="1:26" ht="15.75" customHeight="1">
      <c r="A1429" s="141"/>
      <c r="B1429" s="348" t="s">
        <v>1736</v>
      </c>
      <c r="C1429" s="231" t="s">
        <v>242</v>
      </c>
      <c r="D1429" s="260"/>
      <c r="E1429" s="260"/>
      <c r="F1429" s="260"/>
      <c r="G1429" s="1062">
        <v>3000000</v>
      </c>
      <c r="H1429" s="1033"/>
      <c r="I1429" s="1033"/>
      <c r="J1429" s="1033"/>
      <c r="K1429" s="1033"/>
      <c r="L1429" s="1033"/>
      <c r="M1429" s="1033"/>
      <c r="N1429" s="1033"/>
      <c r="O1429" s="1033"/>
      <c r="P1429" s="1033"/>
      <c r="Q1429" s="1033"/>
      <c r="R1429" s="1033"/>
      <c r="S1429" s="1033"/>
      <c r="T1429" s="1033"/>
      <c r="U1429" s="1033"/>
      <c r="V1429" s="1033"/>
      <c r="W1429" s="1033"/>
      <c r="X1429" s="1033"/>
      <c r="Y1429" s="1033"/>
      <c r="Z1429" s="1033"/>
    </row>
    <row r="1430" spans="1:26" ht="15.75" customHeight="1">
      <c r="A1430" s="141"/>
      <c r="B1430" s="348" t="s">
        <v>1737</v>
      </c>
      <c r="C1430" s="231" t="s">
        <v>242</v>
      </c>
      <c r="D1430" s="260"/>
      <c r="E1430" s="260"/>
      <c r="F1430" s="260"/>
      <c r="G1430" s="1062">
        <v>3500000</v>
      </c>
      <c r="H1430" s="1033"/>
      <c r="I1430" s="1033"/>
      <c r="J1430" s="1033"/>
      <c r="K1430" s="1033"/>
      <c r="L1430" s="1033"/>
      <c r="M1430" s="1033"/>
      <c r="N1430" s="1033"/>
      <c r="O1430" s="1033"/>
      <c r="P1430" s="1033"/>
      <c r="Q1430" s="1033"/>
      <c r="R1430" s="1033"/>
      <c r="S1430" s="1033"/>
      <c r="T1430" s="1033"/>
      <c r="U1430" s="1033"/>
      <c r="V1430" s="1033"/>
      <c r="W1430" s="1033"/>
      <c r="X1430" s="1033"/>
      <c r="Y1430" s="1033"/>
      <c r="Z1430" s="1033"/>
    </row>
    <row r="1431" spans="1:26" ht="15.75" customHeight="1">
      <c r="A1431" s="141"/>
      <c r="B1431" s="344" t="s">
        <v>1738</v>
      </c>
      <c r="C1431" s="338"/>
      <c r="D1431" s="24">
        <f t="shared" ref="D1431:F1431" si="126">SUM(D1423:D1425)</f>
        <v>12000000</v>
      </c>
      <c r="E1431" s="24">
        <f t="shared" si="126"/>
        <v>-671788</v>
      </c>
      <c r="F1431" s="24">
        <f t="shared" si="126"/>
        <v>11328212</v>
      </c>
      <c r="G1431" s="1099">
        <f>SUM(G1423:G1430)</f>
        <v>16500000</v>
      </c>
      <c r="H1431" s="1033"/>
      <c r="I1431" s="1033"/>
      <c r="J1431" s="1033"/>
      <c r="K1431" s="1033"/>
      <c r="L1431" s="1033"/>
      <c r="M1431" s="1033"/>
      <c r="N1431" s="1033"/>
      <c r="O1431" s="1033"/>
      <c r="P1431" s="1033"/>
      <c r="Q1431" s="1033"/>
      <c r="R1431" s="1033"/>
      <c r="S1431" s="1033"/>
      <c r="T1431" s="1033"/>
      <c r="U1431" s="1033"/>
      <c r="V1431" s="1033"/>
      <c r="W1431" s="1033"/>
      <c r="X1431" s="1033"/>
      <c r="Y1431" s="1033"/>
      <c r="Z1431" s="1033"/>
    </row>
    <row r="1432" spans="1:26" ht="15.75" customHeight="1">
      <c r="A1432" s="141"/>
      <c r="B1432" s="250" t="s">
        <v>1739</v>
      </c>
      <c r="C1432" s="231" t="s">
        <v>248</v>
      </c>
      <c r="D1432" s="21">
        <v>2250000</v>
      </c>
      <c r="E1432" s="21">
        <v>-188703</v>
      </c>
      <c r="F1432" s="21">
        <f t="shared" ref="F1432:F1439" si="127">SUM(D1432:E1432)</f>
        <v>2061297</v>
      </c>
      <c r="G1432" s="1051">
        <v>2061297</v>
      </c>
      <c r="H1432" s="1033"/>
      <c r="I1432" s="1033"/>
      <c r="J1432" s="1033"/>
      <c r="K1432" s="1033"/>
      <c r="L1432" s="1033"/>
      <c r="M1432" s="1033"/>
      <c r="N1432" s="1033"/>
      <c r="O1432" s="1033"/>
      <c r="P1432" s="1033"/>
      <c r="Q1432" s="1033"/>
      <c r="R1432" s="1033"/>
      <c r="S1432" s="1033"/>
      <c r="T1432" s="1033"/>
      <c r="U1432" s="1033"/>
      <c r="V1432" s="1033"/>
      <c r="W1432" s="1033"/>
      <c r="X1432" s="1033"/>
      <c r="Y1432" s="1033"/>
      <c r="Z1432" s="1033"/>
    </row>
    <row r="1433" spans="1:26" ht="15.75" customHeight="1">
      <c r="A1433" s="141"/>
      <c r="B1433" s="250" t="s">
        <v>1740</v>
      </c>
      <c r="C1433" s="231" t="s">
        <v>248</v>
      </c>
      <c r="D1433" s="21">
        <v>2000000</v>
      </c>
      <c r="E1433" s="21"/>
      <c r="F1433" s="21">
        <f t="shared" si="127"/>
        <v>2000000</v>
      </c>
      <c r="G1433" s="1051"/>
      <c r="H1433" s="1033"/>
      <c r="I1433" s="1033"/>
      <c r="J1433" s="1033"/>
      <c r="K1433" s="1033"/>
      <c r="L1433" s="1033"/>
      <c r="M1433" s="1033"/>
      <c r="N1433" s="1033"/>
      <c r="O1433" s="1033"/>
      <c r="P1433" s="1033"/>
      <c r="Q1433" s="1033"/>
      <c r="R1433" s="1033"/>
      <c r="S1433" s="1033"/>
      <c r="T1433" s="1033"/>
      <c r="U1433" s="1033"/>
      <c r="V1433" s="1033"/>
      <c r="W1433" s="1033"/>
      <c r="X1433" s="1033"/>
      <c r="Y1433" s="1033"/>
      <c r="Z1433" s="1033"/>
    </row>
    <row r="1434" spans="1:26" ht="15.75" customHeight="1">
      <c r="A1434" s="141"/>
      <c r="B1434" s="250" t="s">
        <v>1741</v>
      </c>
      <c r="C1434" s="231" t="s">
        <v>248</v>
      </c>
      <c r="D1434" s="21">
        <v>2000000</v>
      </c>
      <c r="E1434" s="21">
        <v>-270208</v>
      </c>
      <c r="F1434" s="21">
        <f t="shared" si="127"/>
        <v>1729792</v>
      </c>
      <c r="G1434" s="1051">
        <v>1729792</v>
      </c>
      <c r="H1434" s="1033"/>
      <c r="I1434" s="1033"/>
      <c r="J1434" s="1033"/>
      <c r="K1434" s="1033"/>
      <c r="L1434" s="1033"/>
      <c r="M1434" s="1033"/>
      <c r="N1434" s="1033"/>
      <c r="O1434" s="1033"/>
      <c r="P1434" s="1033"/>
      <c r="Q1434" s="1033"/>
      <c r="R1434" s="1033"/>
      <c r="S1434" s="1033"/>
      <c r="T1434" s="1033"/>
      <c r="U1434" s="1033"/>
      <c r="V1434" s="1033"/>
      <c r="W1434" s="1033"/>
      <c r="X1434" s="1033"/>
      <c r="Y1434" s="1033"/>
      <c r="Z1434" s="1033"/>
    </row>
    <row r="1435" spans="1:26" ht="15.75" customHeight="1">
      <c r="A1435" s="141"/>
      <c r="B1435" s="250" t="s">
        <v>1742</v>
      </c>
      <c r="C1435" s="231" t="s">
        <v>248</v>
      </c>
      <c r="D1435" s="21">
        <v>2500000</v>
      </c>
      <c r="E1435" s="21">
        <v>-136500</v>
      </c>
      <c r="F1435" s="21">
        <f t="shared" si="127"/>
        <v>2363500</v>
      </c>
      <c r="G1435" s="1051">
        <v>2363500</v>
      </c>
      <c r="H1435" s="1033"/>
      <c r="I1435" s="1033"/>
      <c r="J1435" s="1033"/>
      <c r="K1435" s="1033"/>
      <c r="L1435" s="1033"/>
      <c r="M1435" s="1033"/>
      <c r="N1435" s="1033"/>
      <c r="O1435" s="1033"/>
      <c r="P1435" s="1033"/>
      <c r="Q1435" s="1033"/>
      <c r="R1435" s="1033"/>
      <c r="S1435" s="1033"/>
      <c r="T1435" s="1033"/>
      <c r="U1435" s="1033"/>
      <c r="V1435" s="1033"/>
      <c r="W1435" s="1033"/>
      <c r="X1435" s="1033"/>
      <c r="Y1435" s="1033"/>
      <c r="Z1435" s="1033"/>
    </row>
    <row r="1436" spans="1:26" ht="15.75" customHeight="1">
      <c r="A1436" s="141"/>
      <c r="B1436" s="250" t="s">
        <v>1743</v>
      </c>
      <c r="C1436" s="231" t="s">
        <v>248</v>
      </c>
      <c r="D1436" s="21">
        <v>1500000</v>
      </c>
      <c r="E1436" s="21">
        <v>4288</v>
      </c>
      <c r="F1436" s="21">
        <f t="shared" si="127"/>
        <v>1504288</v>
      </c>
      <c r="G1436" s="1051"/>
      <c r="H1436" s="1033"/>
      <c r="I1436" s="1033"/>
      <c r="J1436" s="1033"/>
      <c r="K1436" s="1033"/>
      <c r="L1436" s="1033"/>
      <c r="M1436" s="1033"/>
      <c r="N1436" s="1033"/>
      <c r="O1436" s="1033"/>
      <c r="P1436" s="1033"/>
      <c r="Q1436" s="1033"/>
      <c r="R1436" s="1033"/>
      <c r="S1436" s="1033"/>
      <c r="T1436" s="1033"/>
      <c r="U1436" s="1033"/>
      <c r="V1436" s="1033"/>
      <c r="W1436" s="1033"/>
      <c r="X1436" s="1033"/>
      <c r="Y1436" s="1033"/>
      <c r="Z1436" s="1033"/>
    </row>
    <row r="1437" spans="1:26" ht="15.75" customHeight="1">
      <c r="A1437" s="141"/>
      <c r="B1437" s="250" t="s">
        <v>1744</v>
      </c>
      <c r="C1437" s="231" t="s">
        <v>248</v>
      </c>
      <c r="D1437" s="21">
        <v>2250000</v>
      </c>
      <c r="E1437" s="21"/>
      <c r="F1437" s="21">
        <f t="shared" si="127"/>
        <v>2250000</v>
      </c>
      <c r="G1437" s="1051"/>
      <c r="H1437" s="1033"/>
      <c r="I1437" s="1033"/>
      <c r="J1437" s="1033"/>
      <c r="K1437" s="1033"/>
      <c r="L1437" s="1033"/>
      <c r="M1437" s="1033"/>
      <c r="N1437" s="1033"/>
      <c r="O1437" s="1033"/>
      <c r="P1437" s="1033"/>
      <c r="Q1437" s="1033"/>
      <c r="R1437" s="1033"/>
      <c r="S1437" s="1033"/>
      <c r="T1437" s="1033"/>
      <c r="U1437" s="1033"/>
      <c r="V1437" s="1033"/>
      <c r="W1437" s="1033"/>
      <c r="X1437" s="1033"/>
      <c r="Y1437" s="1033"/>
      <c r="Z1437" s="1033"/>
    </row>
    <row r="1438" spans="1:26" ht="15.75" customHeight="1">
      <c r="A1438" s="141"/>
      <c r="B1438" s="250" t="s">
        <v>1745</v>
      </c>
      <c r="C1438" s="231" t="s">
        <v>248</v>
      </c>
      <c r="D1438" s="21">
        <v>2000000</v>
      </c>
      <c r="E1438" s="21"/>
      <c r="F1438" s="21">
        <f t="shared" si="127"/>
        <v>2000000</v>
      </c>
      <c r="G1438" s="1051"/>
      <c r="H1438" s="1033"/>
      <c r="I1438" s="1033"/>
      <c r="J1438" s="1033"/>
      <c r="K1438" s="1033"/>
      <c r="L1438" s="1033"/>
      <c r="M1438" s="1033"/>
      <c r="N1438" s="1033"/>
      <c r="O1438" s="1033"/>
      <c r="P1438" s="1033"/>
      <c r="Q1438" s="1033"/>
      <c r="R1438" s="1033"/>
      <c r="S1438" s="1033"/>
      <c r="T1438" s="1033"/>
      <c r="U1438" s="1033"/>
      <c r="V1438" s="1033"/>
      <c r="W1438" s="1033"/>
      <c r="X1438" s="1033"/>
      <c r="Y1438" s="1033"/>
      <c r="Z1438" s="1033"/>
    </row>
    <row r="1439" spans="1:26" ht="15.75" customHeight="1">
      <c r="A1439" s="141"/>
      <c r="B1439" s="250" t="s">
        <v>1746</v>
      </c>
      <c r="C1439" s="231" t="s">
        <v>248</v>
      </c>
      <c r="D1439" s="21">
        <v>1500000</v>
      </c>
      <c r="E1439" s="21"/>
      <c r="F1439" s="21">
        <f t="shared" si="127"/>
        <v>1500000</v>
      </c>
      <c r="G1439" s="1051"/>
      <c r="H1439" s="1033"/>
      <c r="I1439" s="1033"/>
      <c r="J1439" s="1033"/>
      <c r="K1439" s="1033"/>
      <c r="L1439" s="1033"/>
      <c r="M1439" s="1033"/>
      <c r="N1439" s="1033"/>
      <c r="O1439" s="1033"/>
      <c r="P1439" s="1033"/>
      <c r="Q1439" s="1033"/>
      <c r="R1439" s="1033"/>
      <c r="S1439" s="1033"/>
      <c r="T1439" s="1033"/>
      <c r="U1439" s="1033"/>
      <c r="V1439" s="1033"/>
      <c r="W1439" s="1033"/>
      <c r="X1439" s="1033"/>
      <c r="Y1439" s="1033"/>
      <c r="Z1439" s="1033"/>
    </row>
    <row r="1440" spans="1:26" ht="15.75" customHeight="1">
      <c r="A1440" s="141"/>
      <c r="B1440" s="347" t="s">
        <v>1747</v>
      </c>
      <c r="C1440" s="231" t="s">
        <v>248</v>
      </c>
      <c r="D1440" s="260"/>
      <c r="E1440" s="260"/>
      <c r="F1440" s="260"/>
      <c r="G1440" s="1062">
        <v>3500000</v>
      </c>
      <c r="H1440" s="1033"/>
      <c r="I1440" s="1033"/>
      <c r="J1440" s="1033"/>
      <c r="K1440" s="1033"/>
      <c r="L1440" s="1033"/>
      <c r="M1440" s="1033"/>
      <c r="N1440" s="1033"/>
      <c r="O1440" s="1033"/>
      <c r="P1440" s="1033"/>
      <c r="Q1440" s="1033"/>
      <c r="R1440" s="1033"/>
      <c r="S1440" s="1033"/>
      <c r="T1440" s="1033"/>
      <c r="U1440" s="1033"/>
      <c r="V1440" s="1033"/>
      <c r="W1440" s="1033"/>
      <c r="X1440" s="1033"/>
      <c r="Y1440" s="1033"/>
      <c r="Z1440" s="1033"/>
    </row>
    <row r="1441" spans="1:26" ht="15.75" customHeight="1">
      <c r="A1441" s="141"/>
      <c r="B1441" s="348" t="s">
        <v>1748</v>
      </c>
      <c r="C1441" s="231" t="s">
        <v>248</v>
      </c>
      <c r="D1441" s="260"/>
      <c r="E1441" s="260"/>
      <c r="F1441" s="260"/>
      <c r="G1441" s="1062">
        <v>2000000</v>
      </c>
      <c r="H1441" s="1033"/>
      <c r="I1441" s="1033"/>
      <c r="J1441" s="1033"/>
      <c r="K1441" s="1033"/>
      <c r="L1441" s="1033"/>
      <c r="M1441" s="1033"/>
      <c r="N1441" s="1033"/>
      <c r="O1441" s="1033"/>
      <c r="P1441" s="1033"/>
      <c r="Q1441" s="1033"/>
      <c r="R1441" s="1033"/>
      <c r="S1441" s="1033"/>
      <c r="T1441" s="1033"/>
      <c r="U1441" s="1033"/>
      <c r="V1441" s="1033"/>
      <c r="W1441" s="1033"/>
      <c r="X1441" s="1033"/>
      <c r="Y1441" s="1033"/>
      <c r="Z1441" s="1033"/>
    </row>
    <row r="1442" spans="1:26" ht="15.75" customHeight="1">
      <c r="A1442" s="141"/>
      <c r="B1442" s="348" t="s">
        <v>1749</v>
      </c>
      <c r="C1442" s="231" t="s">
        <v>248</v>
      </c>
      <c r="D1442" s="260"/>
      <c r="E1442" s="260"/>
      <c r="F1442" s="260"/>
      <c r="G1442" s="1062">
        <v>2000000</v>
      </c>
      <c r="H1442" s="1033"/>
      <c r="I1442" s="1033"/>
      <c r="J1442" s="1033"/>
      <c r="K1442" s="1033"/>
      <c r="L1442" s="1033"/>
      <c r="M1442" s="1033"/>
      <c r="N1442" s="1033"/>
      <c r="O1442" s="1033"/>
      <c r="P1442" s="1033"/>
      <c r="Q1442" s="1033"/>
      <c r="R1442" s="1033"/>
      <c r="S1442" s="1033"/>
      <c r="T1442" s="1033"/>
      <c r="U1442" s="1033"/>
      <c r="V1442" s="1033"/>
      <c r="W1442" s="1033"/>
      <c r="X1442" s="1033"/>
      <c r="Y1442" s="1033"/>
      <c r="Z1442" s="1033"/>
    </row>
    <row r="1443" spans="1:26" ht="15.75" customHeight="1">
      <c r="A1443" s="141"/>
      <c r="B1443" s="348" t="s">
        <v>1750</v>
      </c>
      <c r="C1443" s="231" t="s">
        <v>248</v>
      </c>
      <c r="D1443" s="260"/>
      <c r="E1443" s="260"/>
      <c r="F1443" s="260"/>
      <c r="G1443" s="1062">
        <v>2500000</v>
      </c>
      <c r="H1443" s="1033"/>
      <c r="I1443" s="1033"/>
      <c r="J1443" s="1033"/>
      <c r="K1443" s="1033"/>
      <c r="L1443" s="1033"/>
      <c r="M1443" s="1033"/>
      <c r="N1443" s="1033"/>
      <c r="O1443" s="1033"/>
      <c r="P1443" s="1033"/>
      <c r="Q1443" s="1033"/>
      <c r="R1443" s="1033"/>
      <c r="S1443" s="1033"/>
      <c r="T1443" s="1033"/>
      <c r="U1443" s="1033"/>
      <c r="V1443" s="1033"/>
      <c r="W1443" s="1033"/>
      <c r="X1443" s="1033"/>
      <c r="Y1443" s="1033"/>
      <c r="Z1443" s="1033"/>
    </row>
    <row r="1444" spans="1:26" ht="15.75" customHeight="1">
      <c r="A1444" s="141"/>
      <c r="B1444" s="348" t="s">
        <v>1751</v>
      </c>
      <c r="C1444" s="231" t="s">
        <v>248</v>
      </c>
      <c r="D1444" s="260"/>
      <c r="E1444" s="260"/>
      <c r="F1444" s="260"/>
      <c r="G1444" s="1062">
        <v>2500000</v>
      </c>
      <c r="H1444" s="1033"/>
      <c r="I1444" s="1033"/>
      <c r="J1444" s="1033"/>
      <c r="K1444" s="1033"/>
      <c r="L1444" s="1033"/>
      <c r="M1444" s="1033"/>
      <c r="N1444" s="1033"/>
      <c r="O1444" s="1033"/>
      <c r="P1444" s="1033"/>
      <c r="Q1444" s="1033"/>
      <c r="R1444" s="1033"/>
      <c r="S1444" s="1033"/>
      <c r="T1444" s="1033"/>
      <c r="U1444" s="1033"/>
      <c r="V1444" s="1033"/>
      <c r="W1444" s="1033"/>
      <c r="X1444" s="1033"/>
      <c r="Y1444" s="1033"/>
      <c r="Z1444" s="1033"/>
    </row>
    <row r="1445" spans="1:26" ht="15.75" customHeight="1">
      <c r="A1445" s="141"/>
      <c r="B1445" s="348" t="s">
        <v>1752</v>
      </c>
      <c r="C1445" s="231" t="s">
        <v>248</v>
      </c>
      <c r="D1445" s="260"/>
      <c r="E1445" s="260"/>
      <c r="F1445" s="260"/>
      <c r="G1445" s="1062">
        <v>2500000</v>
      </c>
      <c r="H1445" s="1033"/>
      <c r="I1445" s="1033"/>
      <c r="J1445" s="1033"/>
      <c r="K1445" s="1033"/>
      <c r="L1445" s="1033"/>
      <c r="M1445" s="1033"/>
      <c r="N1445" s="1033"/>
      <c r="O1445" s="1033"/>
      <c r="P1445" s="1033"/>
      <c r="Q1445" s="1033"/>
      <c r="R1445" s="1033"/>
      <c r="S1445" s="1033"/>
      <c r="T1445" s="1033"/>
      <c r="U1445" s="1033"/>
      <c r="V1445" s="1033"/>
      <c r="W1445" s="1033"/>
      <c r="X1445" s="1033"/>
      <c r="Y1445" s="1033"/>
      <c r="Z1445" s="1033"/>
    </row>
    <row r="1446" spans="1:26" ht="15.75" customHeight="1">
      <c r="A1446" s="141"/>
      <c r="B1446" s="344" t="s">
        <v>1753</v>
      </c>
      <c r="C1446" s="338"/>
      <c r="D1446" s="24">
        <f t="shared" ref="D1446:F1446" si="128">SUM(D1432:D1439)</f>
        <v>16000000</v>
      </c>
      <c r="E1446" s="24">
        <f t="shared" si="128"/>
        <v>-591123</v>
      </c>
      <c r="F1446" s="24">
        <f t="shared" si="128"/>
        <v>15408877</v>
      </c>
      <c r="G1446" s="1099">
        <f>SUM(G1432:G1445)</f>
        <v>21154589</v>
      </c>
      <c r="H1446" s="1033"/>
      <c r="I1446" s="1033"/>
      <c r="J1446" s="1033"/>
      <c r="K1446" s="1033"/>
      <c r="L1446" s="1033"/>
      <c r="M1446" s="1033"/>
      <c r="N1446" s="1033"/>
      <c r="O1446" s="1033"/>
      <c r="P1446" s="1033"/>
      <c r="Q1446" s="1033"/>
      <c r="R1446" s="1033"/>
      <c r="S1446" s="1033"/>
      <c r="T1446" s="1033"/>
      <c r="U1446" s="1033"/>
      <c r="V1446" s="1033"/>
      <c r="W1446" s="1033"/>
      <c r="X1446" s="1033"/>
      <c r="Y1446" s="1033"/>
      <c r="Z1446" s="1033"/>
    </row>
    <row r="1447" spans="1:26" ht="15.75" customHeight="1">
      <c r="A1447" s="141"/>
      <c r="B1447" s="250" t="s">
        <v>1754</v>
      </c>
      <c r="C1447" s="231" t="s">
        <v>270</v>
      </c>
      <c r="D1447" s="21">
        <v>3000000</v>
      </c>
      <c r="E1447" s="21"/>
      <c r="F1447" s="21">
        <f t="shared" ref="F1447:F1452" si="129">SUM(D1447:E1447)</f>
        <v>3000000</v>
      </c>
      <c r="G1447" s="1051"/>
      <c r="H1447" s="1033"/>
      <c r="I1447" s="1033"/>
      <c r="J1447" s="1033"/>
      <c r="K1447" s="1033"/>
      <c r="L1447" s="1033"/>
      <c r="M1447" s="1033"/>
      <c r="N1447" s="1033"/>
      <c r="O1447" s="1033"/>
      <c r="P1447" s="1033"/>
      <c r="Q1447" s="1033"/>
      <c r="R1447" s="1033"/>
      <c r="S1447" s="1033"/>
      <c r="T1447" s="1033"/>
      <c r="U1447" s="1033"/>
      <c r="V1447" s="1033"/>
      <c r="W1447" s="1033"/>
      <c r="X1447" s="1033"/>
      <c r="Y1447" s="1033"/>
      <c r="Z1447" s="1033"/>
    </row>
    <row r="1448" spans="1:26" ht="15.75" customHeight="1">
      <c r="A1448" s="141"/>
      <c r="B1448" s="250" t="s">
        <v>1755</v>
      </c>
      <c r="C1448" s="231" t="s">
        <v>270</v>
      </c>
      <c r="D1448" s="21">
        <v>2500000</v>
      </c>
      <c r="E1448" s="21"/>
      <c r="F1448" s="21">
        <f t="shared" si="129"/>
        <v>2500000</v>
      </c>
      <c r="G1448" s="1051"/>
      <c r="H1448" s="1033"/>
      <c r="I1448" s="1033"/>
      <c r="J1448" s="1033"/>
      <c r="K1448" s="1033"/>
      <c r="L1448" s="1033"/>
      <c r="M1448" s="1033"/>
      <c r="N1448" s="1033"/>
      <c r="O1448" s="1033"/>
      <c r="P1448" s="1033"/>
      <c r="Q1448" s="1033"/>
      <c r="R1448" s="1033"/>
      <c r="S1448" s="1033"/>
      <c r="T1448" s="1033"/>
      <c r="U1448" s="1033"/>
      <c r="V1448" s="1033"/>
      <c r="W1448" s="1033"/>
      <c r="X1448" s="1033"/>
      <c r="Y1448" s="1033"/>
      <c r="Z1448" s="1033"/>
    </row>
    <row r="1449" spans="1:26" ht="15.75" customHeight="1">
      <c r="A1449" s="141"/>
      <c r="B1449" s="250" t="s">
        <v>1756</v>
      </c>
      <c r="C1449" s="231" t="s">
        <v>270</v>
      </c>
      <c r="D1449" s="21">
        <v>1400000</v>
      </c>
      <c r="E1449" s="21"/>
      <c r="F1449" s="21">
        <f t="shared" si="129"/>
        <v>1400000</v>
      </c>
      <c r="G1449" s="1051"/>
      <c r="H1449" s="1033"/>
      <c r="I1449" s="1033"/>
      <c r="J1449" s="1033"/>
      <c r="K1449" s="1033"/>
      <c r="L1449" s="1033"/>
      <c r="M1449" s="1033"/>
      <c r="N1449" s="1033"/>
      <c r="O1449" s="1033"/>
      <c r="P1449" s="1033"/>
      <c r="Q1449" s="1033"/>
      <c r="R1449" s="1033"/>
      <c r="S1449" s="1033"/>
      <c r="T1449" s="1033"/>
      <c r="U1449" s="1033"/>
      <c r="V1449" s="1033"/>
      <c r="W1449" s="1033"/>
      <c r="X1449" s="1033"/>
      <c r="Y1449" s="1033"/>
      <c r="Z1449" s="1033"/>
    </row>
    <row r="1450" spans="1:26" ht="15.75" customHeight="1">
      <c r="A1450" s="141"/>
      <c r="B1450" s="250" t="s">
        <v>1757</v>
      </c>
      <c r="C1450" s="231" t="s">
        <v>270</v>
      </c>
      <c r="D1450" s="21">
        <v>2000000</v>
      </c>
      <c r="E1450" s="21"/>
      <c r="F1450" s="21">
        <f t="shared" si="129"/>
        <v>2000000</v>
      </c>
      <c r="G1450" s="1051"/>
      <c r="H1450" s="1033"/>
      <c r="I1450" s="1033"/>
      <c r="J1450" s="1033"/>
      <c r="K1450" s="1033"/>
      <c r="L1450" s="1033"/>
      <c r="M1450" s="1033"/>
      <c r="N1450" s="1033"/>
      <c r="O1450" s="1033"/>
      <c r="P1450" s="1033"/>
      <c r="Q1450" s="1033"/>
      <c r="R1450" s="1033"/>
      <c r="S1450" s="1033"/>
      <c r="T1450" s="1033"/>
      <c r="U1450" s="1033"/>
      <c r="V1450" s="1033"/>
      <c r="W1450" s="1033"/>
      <c r="X1450" s="1033"/>
      <c r="Y1450" s="1033"/>
      <c r="Z1450" s="1033"/>
    </row>
    <row r="1451" spans="1:26" ht="15.75" customHeight="1">
      <c r="A1451" s="141"/>
      <c r="B1451" s="250" t="s">
        <v>1758</v>
      </c>
      <c r="C1451" s="231" t="s">
        <v>270</v>
      </c>
      <c r="D1451" s="21">
        <v>1600000</v>
      </c>
      <c r="E1451" s="21"/>
      <c r="F1451" s="21">
        <f t="shared" si="129"/>
        <v>1600000</v>
      </c>
      <c r="G1451" s="1051"/>
      <c r="H1451" s="1033"/>
      <c r="I1451" s="1033"/>
      <c r="J1451" s="1033"/>
      <c r="K1451" s="1033"/>
      <c r="L1451" s="1033"/>
      <c r="M1451" s="1033"/>
      <c r="N1451" s="1033"/>
      <c r="O1451" s="1033"/>
      <c r="P1451" s="1033"/>
      <c r="Q1451" s="1033"/>
      <c r="R1451" s="1033"/>
      <c r="S1451" s="1033"/>
      <c r="T1451" s="1033"/>
      <c r="U1451" s="1033"/>
      <c r="V1451" s="1033"/>
      <c r="W1451" s="1033"/>
      <c r="X1451" s="1033"/>
      <c r="Y1451" s="1033"/>
      <c r="Z1451" s="1033"/>
    </row>
    <row r="1452" spans="1:26" ht="15.75" customHeight="1">
      <c r="A1452" s="141"/>
      <c r="B1452" s="250" t="s">
        <v>1759</v>
      </c>
      <c r="C1452" s="231" t="s">
        <v>270</v>
      </c>
      <c r="D1452" s="21">
        <v>6000000</v>
      </c>
      <c r="E1452" s="21"/>
      <c r="F1452" s="21">
        <f t="shared" si="129"/>
        <v>6000000</v>
      </c>
      <c r="G1452" s="1051"/>
      <c r="H1452" s="1033"/>
      <c r="I1452" s="1033"/>
      <c r="J1452" s="1033"/>
      <c r="K1452" s="1033"/>
      <c r="L1452" s="1033"/>
      <c r="M1452" s="1033"/>
      <c r="N1452" s="1033"/>
      <c r="O1452" s="1033"/>
      <c r="P1452" s="1033"/>
      <c r="Q1452" s="1033"/>
      <c r="R1452" s="1033"/>
      <c r="S1452" s="1033"/>
      <c r="T1452" s="1033"/>
      <c r="U1452" s="1033"/>
      <c r="V1452" s="1033"/>
      <c r="W1452" s="1033"/>
      <c r="X1452" s="1033"/>
      <c r="Y1452" s="1033"/>
      <c r="Z1452" s="1033"/>
    </row>
    <row r="1453" spans="1:26" ht="15.75" customHeight="1">
      <c r="A1453" s="141"/>
      <c r="B1453" s="347" t="s">
        <v>1760</v>
      </c>
      <c r="C1453" s="231" t="s">
        <v>270</v>
      </c>
      <c r="D1453" s="260"/>
      <c r="E1453" s="260"/>
      <c r="F1453" s="260"/>
      <c r="G1453" s="1062">
        <v>3000000</v>
      </c>
      <c r="H1453" s="1033"/>
      <c r="I1453" s="1033"/>
      <c r="J1453" s="1033"/>
      <c r="K1453" s="1033"/>
      <c r="L1453" s="1033"/>
      <c r="M1453" s="1033"/>
      <c r="N1453" s="1033"/>
      <c r="O1453" s="1033"/>
      <c r="P1453" s="1033"/>
      <c r="Q1453" s="1033"/>
      <c r="R1453" s="1033"/>
      <c r="S1453" s="1033"/>
      <c r="T1453" s="1033"/>
      <c r="U1453" s="1033"/>
      <c r="V1453" s="1033"/>
      <c r="W1453" s="1033"/>
      <c r="X1453" s="1033"/>
      <c r="Y1453" s="1033"/>
      <c r="Z1453" s="1033"/>
    </row>
    <row r="1454" spans="1:26" ht="15.75" customHeight="1">
      <c r="A1454" s="141"/>
      <c r="B1454" s="348" t="s">
        <v>1761</v>
      </c>
      <c r="C1454" s="231" t="s">
        <v>270</v>
      </c>
      <c r="D1454" s="260"/>
      <c r="E1454" s="260"/>
      <c r="F1454" s="260"/>
      <c r="G1454" s="1062">
        <v>1600000</v>
      </c>
      <c r="H1454" s="1033"/>
      <c r="I1454" s="1033"/>
      <c r="J1454" s="1033"/>
      <c r="K1454" s="1033"/>
      <c r="L1454" s="1033"/>
      <c r="M1454" s="1033"/>
      <c r="N1454" s="1033"/>
      <c r="O1454" s="1033"/>
      <c r="P1454" s="1033"/>
      <c r="Q1454" s="1033"/>
      <c r="R1454" s="1033"/>
      <c r="S1454" s="1033"/>
      <c r="T1454" s="1033"/>
      <c r="U1454" s="1033"/>
      <c r="V1454" s="1033"/>
      <c r="W1454" s="1033"/>
      <c r="X1454" s="1033"/>
      <c r="Y1454" s="1033"/>
      <c r="Z1454" s="1033"/>
    </row>
    <row r="1455" spans="1:26" ht="15.75" customHeight="1">
      <c r="A1455" s="141"/>
      <c r="B1455" s="348" t="s">
        <v>1762</v>
      </c>
      <c r="C1455" s="231" t="s">
        <v>270</v>
      </c>
      <c r="D1455" s="260"/>
      <c r="E1455" s="260"/>
      <c r="F1455" s="260"/>
      <c r="G1455" s="1062">
        <v>3000000</v>
      </c>
      <c r="H1455" s="1033"/>
      <c r="I1455" s="1033"/>
      <c r="J1455" s="1033"/>
      <c r="K1455" s="1033"/>
      <c r="L1455" s="1033"/>
      <c r="M1455" s="1033"/>
      <c r="N1455" s="1033"/>
      <c r="O1455" s="1033"/>
      <c r="P1455" s="1033"/>
      <c r="Q1455" s="1033"/>
      <c r="R1455" s="1033"/>
      <c r="S1455" s="1033"/>
      <c r="T1455" s="1033"/>
      <c r="U1455" s="1033"/>
      <c r="V1455" s="1033"/>
      <c r="W1455" s="1033"/>
      <c r="X1455" s="1033"/>
      <c r="Y1455" s="1033"/>
      <c r="Z1455" s="1033"/>
    </row>
    <row r="1456" spans="1:26" ht="15.75" customHeight="1">
      <c r="A1456" s="141"/>
      <c r="B1456" s="348" t="s">
        <v>1763</v>
      </c>
      <c r="C1456" s="231" t="s">
        <v>270</v>
      </c>
      <c r="D1456" s="260"/>
      <c r="E1456" s="260"/>
      <c r="F1456" s="260"/>
      <c r="G1456" s="1062">
        <v>4000000</v>
      </c>
      <c r="H1456" s="1033"/>
      <c r="I1456" s="1033"/>
      <c r="J1456" s="1033"/>
      <c r="K1456" s="1033"/>
      <c r="L1456" s="1033"/>
      <c r="M1456" s="1033"/>
      <c r="N1456" s="1033"/>
      <c r="O1456" s="1033"/>
      <c r="P1456" s="1033"/>
      <c r="Q1456" s="1033"/>
      <c r="R1456" s="1033"/>
      <c r="S1456" s="1033"/>
      <c r="T1456" s="1033"/>
      <c r="U1456" s="1033"/>
      <c r="V1456" s="1033"/>
      <c r="W1456" s="1033"/>
      <c r="X1456" s="1033"/>
      <c r="Y1456" s="1033"/>
      <c r="Z1456" s="1033"/>
    </row>
    <row r="1457" spans="1:26" ht="15.75" customHeight="1">
      <c r="A1457" s="141"/>
      <c r="B1457" s="344" t="s">
        <v>1764</v>
      </c>
      <c r="C1457" s="338"/>
      <c r="D1457" s="24">
        <f>SUM(D1447:D1452)</f>
        <v>16500000</v>
      </c>
      <c r="E1457" s="24">
        <f>SUM(E1447:E1452)</f>
        <v>0</v>
      </c>
      <c r="F1457" s="24">
        <f>SUM(F1447:F1452)</f>
        <v>16500000</v>
      </c>
      <c r="G1457" s="1099">
        <f>SUM(G1447:G1456)</f>
        <v>11600000</v>
      </c>
      <c r="H1457" s="1033"/>
      <c r="I1457" s="1033"/>
      <c r="J1457" s="1033"/>
      <c r="K1457" s="1033"/>
      <c r="L1457" s="1033"/>
      <c r="M1457" s="1033"/>
      <c r="N1457" s="1033"/>
      <c r="O1457" s="1033"/>
      <c r="P1457" s="1033"/>
      <c r="Q1457" s="1033"/>
      <c r="R1457" s="1033"/>
      <c r="S1457" s="1033"/>
      <c r="T1457" s="1033"/>
      <c r="U1457" s="1033"/>
      <c r="V1457" s="1033"/>
      <c r="W1457" s="1033"/>
      <c r="X1457" s="1033"/>
      <c r="Y1457" s="1033"/>
      <c r="Z1457" s="1033"/>
    </row>
    <row r="1458" spans="1:26" ht="15.75" customHeight="1">
      <c r="A1458" s="141"/>
      <c r="B1458" s="76" t="s">
        <v>1765</v>
      </c>
      <c r="C1458" s="231" t="s">
        <v>243</v>
      </c>
      <c r="D1458" s="21">
        <v>2000000</v>
      </c>
      <c r="E1458" s="21">
        <v>-2000000</v>
      </c>
      <c r="F1458" s="21">
        <f t="shared" ref="F1458:F1464" si="130">SUM(D1458:E1458)</f>
        <v>0</v>
      </c>
      <c r="G1458" s="1051"/>
      <c r="H1458" s="1033"/>
      <c r="I1458" s="1033"/>
      <c r="J1458" s="1033"/>
      <c r="K1458" s="1033"/>
      <c r="L1458" s="1033"/>
      <c r="M1458" s="1033"/>
      <c r="N1458" s="1033"/>
      <c r="O1458" s="1033"/>
      <c r="P1458" s="1033"/>
      <c r="Q1458" s="1033"/>
      <c r="R1458" s="1033"/>
      <c r="S1458" s="1033"/>
      <c r="T1458" s="1033"/>
      <c r="U1458" s="1033"/>
      <c r="V1458" s="1033"/>
      <c r="W1458" s="1033"/>
      <c r="X1458" s="1033"/>
      <c r="Y1458" s="1033"/>
      <c r="Z1458" s="1033"/>
    </row>
    <row r="1459" spans="1:26" ht="15.75" customHeight="1">
      <c r="A1459" s="141"/>
      <c r="B1459" s="76" t="s">
        <v>1766</v>
      </c>
      <c r="C1459" s="231" t="s">
        <v>243</v>
      </c>
      <c r="D1459" s="21">
        <v>3000000</v>
      </c>
      <c r="E1459" s="21">
        <v>922018</v>
      </c>
      <c r="F1459" s="21">
        <f t="shared" si="130"/>
        <v>3922018</v>
      </c>
      <c r="G1459" s="1051"/>
      <c r="H1459" s="1033"/>
      <c r="I1459" s="1033"/>
      <c r="J1459" s="1033"/>
      <c r="K1459" s="1033"/>
      <c r="L1459" s="1033"/>
      <c r="M1459" s="1033"/>
      <c r="N1459" s="1033"/>
      <c r="O1459" s="1033"/>
      <c r="P1459" s="1033"/>
      <c r="Q1459" s="1033"/>
      <c r="R1459" s="1033"/>
      <c r="S1459" s="1033"/>
      <c r="T1459" s="1033"/>
      <c r="U1459" s="1033"/>
      <c r="V1459" s="1033"/>
      <c r="W1459" s="1033"/>
      <c r="X1459" s="1033"/>
      <c r="Y1459" s="1033"/>
      <c r="Z1459" s="1033"/>
    </row>
    <row r="1460" spans="1:26" ht="15.75" customHeight="1">
      <c r="A1460" s="141"/>
      <c r="B1460" s="76" t="s">
        <v>1767</v>
      </c>
      <c r="C1460" s="231" t="s">
        <v>243</v>
      </c>
      <c r="D1460" s="21">
        <v>3500000</v>
      </c>
      <c r="E1460" s="21"/>
      <c r="F1460" s="21">
        <f t="shared" si="130"/>
        <v>3500000</v>
      </c>
      <c r="G1460" s="1051"/>
      <c r="H1460" s="1033"/>
      <c r="I1460" s="1033"/>
      <c r="J1460" s="1033"/>
      <c r="K1460" s="1033"/>
      <c r="L1460" s="1033"/>
      <c r="M1460" s="1033"/>
      <c r="N1460" s="1033"/>
      <c r="O1460" s="1033"/>
      <c r="P1460" s="1033"/>
      <c r="Q1460" s="1033"/>
      <c r="R1460" s="1033"/>
      <c r="S1460" s="1033"/>
      <c r="T1460" s="1033"/>
      <c r="U1460" s="1033"/>
      <c r="V1460" s="1033"/>
      <c r="W1460" s="1033"/>
      <c r="X1460" s="1033"/>
      <c r="Y1460" s="1033"/>
      <c r="Z1460" s="1033"/>
    </row>
    <row r="1461" spans="1:26" ht="15.75" customHeight="1">
      <c r="A1461" s="141"/>
      <c r="B1461" s="76" t="s">
        <v>1768</v>
      </c>
      <c r="C1461" s="231" t="s">
        <v>243</v>
      </c>
      <c r="D1461" s="21">
        <v>2000000</v>
      </c>
      <c r="E1461" s="21"/>
      <c r="F1461" s="21">
        <f t="shared" si="130"/>
        <v>2000000</v>
      </c>
      <c r="G1461" s="1051"/>
      <c r="H1461" s="1033"/>
      <c r="I1461" s="1033"/>
      <c r="J1461" s="1033"/>
      <c r="K1461" s="1033"/>
      <c r="L1461" s="1033"/>
      <c r="M1461" s="1033"/>
      <c r="N1461" s="1033"/>
      <c r="O1461" s="1033"/>
      <c r="P1461" s="1033"/>
      <c r="Q1461" s="1033"/>
      <c r="R1461" s="1033"/>
      <c r="S1461" s="1033"/>
      <c r="T1461" s="1033"/>
      <c r="U1461" s="1033"/>
      <c r="V1461" s="1033"/>
      <c r="W1461" s="1033"/>
      <c r="X1461" s="1033"/>
      <c r="Y1461" s="1033"/>
      <c r="Z1461" s="1033"/>
    </row>
    <row r="1462" spans="1:26" ht="15.75" customHeight="1">
      <c r="A1462" s="141"/>
      <c r="B1462" s="76" t="s">
        <v>1769</v>
      </c>
      <c r="C1462" s="231" t="s">
        <v>243</v>
      </c>
      <c r="D1462" s="21">
        <v>3000000</v>
      </c>
      <c r="E1462" s="21"/>
      <c r="F1462" s="21">
        <f t="shared" si="130"/>
        <v>3000000</v>
      </c>
      <c r="G1462" s="1051"/>
      <c r="H1462" s="1033"/>
      <c r="I1462" s="1033"/>
      <c r="J1462" s="1033"/>
      <c r="K1462" s="1033"/>
      <c r="L1462" s="1033"/>
      <c r="M1462" s="1033"/>
      <c r="N1462" s="1033"/>
      <c r="O1462" s="1033"/>
      <c r="P1462" s="1033"/>
      <c r="Q1462" s="1033"/>
      <c r="R1462" s="1033"/>
      <c r="S1462" s="1033"/>
      <c r="T1462" s="1033"/>
      <c r="U1462" s="1033"/>
      <c r="V1462" s="1033"/>
      <c r="W1462" s="1033"/>
      <c r="X1462" s="1033"/>
      <c r="Y1462" s="1033"/>
      <c r="Z1462" s="1033"/>
    </row>
    <row r="1463" spans="1:26" ht="15.75" customHeight="1">
      <c r="A1463" s="141"/>
      <c r="B1463" s="76" t="s">
        <v>1770</v>
      </c>
      <c r="C1463" s="231" t="s">
        <v>243</v>
      </c>
      <c r="D1463" s="21">
        <v>2000000</v>
      </c>
      <c r="E1463" s="21"/>
      <c r="F1463" s="21">
        <f t="shared" si="130"/>
        <v>2000000</v>
      </c>
      <c r="G1463" s="1051"/>
      <c r="H1463" s="1033"/>
      <c r="I1463" s="1033"/>
      <c r="J1463" s="1033"/>
      <c r="K1463" s="1033"/>
      <c r="L1463" s="1033"/>
      <c r="M1463" s="1033"/>
      <c r="N1463" s="1033"/>
      <c r="O1463" s="1033"/>
      <c r="P1463" s="1033"/>
      <c r="Q1463" s="1033"/>
      <c r="R1463" s="1033"/>
      <c r="S1463" s="1033"/>
      <c r="T1463" s="1033"/>
      <c r="U1463" s="1033"/>
      <c r="V1463" s="1033"/>
      <c r="W1463" s="1033"/>
      <c r="X1463" s="1033"/>
      <c r="Y1463" s="1033"/>
      <c r="Z1463" s="1033"/>
    </row>
    <row r="1464" spans="1:26" ht="15.75" customHeight="1">
      <c r="A1464" s="141"/>
      <c r="B1464" s="76" t="s">
        <v>1771</v>
      </c>
      <c r="C1464" s="231" t="s">
        <v>243</v>
      </c>
      <c r="D1464" s="21">
        <v>1500000</v>
      </c>
      <c r="E1464" s="21">
        <v>64202</v>
      </c>
      <c r="F1464" s="21">
        <f t="shared" si="130"/>
        <v>1564202</v>
      </c>
      <c r="G1464" s="1051"/>
      <c r="H1464" s="1033"/>
      <c r="I1464" s="1033"/>
      <c r="J1464" s="1033"/>
      <c r="K1464" s="1033"/>
      <c r="L1464" s="1033"/>
      <c r="M1464" s="1033"/>
      <c r="N1464" s="1033"/>
      <c r="O1464" s="1033"/>
      <c r="P1464" s="1033"/>
      <c r="Q1464" s="1033"/>
      <c r="R1464" s="1033"/>
      <c r="S1464" s="1033"/>
      <c r="T1464" s="1033"/>
      <c r="U1464" s="1033"/>
      <c r="V1464" s="1033"/>
      <c r="W1464" s="1033"/>
      <c r="X1464" s="1033"/>
      <c r="Y1464" s="1033"/>
      <c r="Z1464" s="1033"/>
    </row>
    <row r="1465" spans="1:26" ht="15.75" customHeight="1">
      <c r="A1465" s="141"/>
      <c r="B1465" s="347" t="s">
        <v>1772</v>
      </c>
      <c r="C1465" s="231" t="s">
        <v>243</v>
      </c>
      <c r="D1465" s="260"/>
      <c r="E1465" s="260"/>
      <c r="F1465" s="260"/>
      <c r="G1465" s="1062">
        <v>2800000</v>
      </c>
      <c r="H1465" s="1033"/>
      <c r="I1465" s="1033"/>
      <c r="J1465" s="1033"/>
      <c r="K1465" s="1033"/>
      <c r="L1465" s="1033"/>
      <c r="M1465" s="1033"/>
      <c r="N1465" s="1033"/>
      <c r="O1465" s="1033"/>
      <c r="P1465" s="1033"/>
      <c r="Q1465" s="1033"/>
      <c r="R1465" s="1033"/>
      <c r="S1465" s="1033"/>
      <c r="T1465" s="1033"/>
      <c r="U1465" s="1033"/>
      <c r="V1465" s="1033"/>
      <c r="W1465" s="1033"/>
      <c r="X1465" s="1033"/>
      <c r="Y1465" s="1033"/>
      <c r="Z1465" s="1033"/>
    </row>
    <row r="1466" spans="1:26" ht="15.75" customHeight="1">
      <c r="A1466" s="141"/>
      <c r="B1466" s="348" t="s">
        <v>1773</v>
      </c>
      <c r="C1466" s="231" t="s">
        <v>243</v>
      </c>
      <c r="D1466" s="260"/>
      <c r="E1466" s="260"/>
      <c r="F1466" s="260"/>
      <c r="G1466" s="1062">
        <v>3000000</v>
      </c>
      <c r="H1466" s="1033"/>
      <c r="I1466" s="1033"/>
      <c r="J1466" s="1033"/>
      <c r="K1466" s="1033"/>
      <c r="L1466" s="1033"/>
      <c r="M1466" s="1033"/>
      <c r="N1466" s="1033"/>
      <c r="O1466" s="1033"/>
      <c r="P1466" s="1033"/>
      <c r="Q1466" s="1033"/>
      <c r="R1466" s="1033"/>
      <c r="S1466" s="1033"/>
      <c r="T1466" s="1033"/>
      <c r="U1466" s="1033"/>
      <c r="V1466" s="1033"/>
      <c r="W1466" s="1033"/>
      <c r="X1466" s="1033"/>
      <c r="Y1466" s="1033"/>
      <c r="Z1466" s="1033"/>
    </row>
    <row r="1467" spans="1:26" ht="15.75" customHeight="1">
      <c r="A1467" s="141"/>
      <c r="B1467" s="348" t="s">
        <v>1774</v>
      </c>
      <c r="C1467" s="231" t="s">
        <v>243</v>
      </c>
      <c r="D1467" s="260"/>
      <c r="E1467" s="260"/>
      <c r="F1467" s="260"/>
      <c r="G1467" s="1062">
        <v>2000000</v>
      </c>
      <c r="H1467" s="1033"/>
      <c r="I1467" s="1033"/>
      <c r="J1467" s="1033"/>
      <c r="K1467" s="1033"/>
      <c r="L1467" s="1033"/>
      <c r="M1467" s="1033"/>
      <c r="N1467" s="1033"/>
      <c r="O1467" s="1033"/>
      <c r="P1467" s="1033"/>
      <c r="Q1467" s="1033"/>
      <c r="R1467" s="1033"/>
      <c r="S1467" s="1033"/>
      <c r="T1467" s="1033"/>
      <c r="U1467" s="1033"/>
      <c r="V1467" s="1033"/>
      <c r="W1467" s="1033"/>
      <c r="X1467" s="1033"/>
      <c r="Y1467" s="1033"/>
      <c r="Z1467" s="1033"/>
    </row>
    <row r="1468" spans="1:26" ht="15.75" customHeight="1">
      <c r="A1468" s="141"/>
      <c r="B1468" s="348" t="s">
        <v>1775</v>
      </c>
      <c r="C1468" s="231" t="s">
        <v>243</v>
      </c>
      <c r="D1468" s="260"/>
      <c r="E1468" s="260"/>
      <c r="F1468" s="260"/>
      <c r="G1468" s="1062">
        <v>2000000</v>
      </c>
      <c r="H1468" s="1033"/>
      <c r="I1468" s="1033"/>
      <c r="J1468" s="1033"/>
      <c r="K1468" s="1033"/>
      <c r="L1468" s="1033"/>
      <c r="M1468" s="1033"/>
      <c r="N1468" s="1033"/>
      <c r="O1468" s="1033"/>
      <c r="P1468" s="1033"/>
      <c r="Q1468" s="1033"/>
      <c r="R1468" s="1033"/>
      <c r="S1468" s="1033"/>
      <c r="T1468" s="1033"/>
      <c r="U1468" s="1033"/>
      <c r="V1468" s="1033"/>
      <c r="W1468" s="1033"/>
      <c r="X1468" s="1033"/>
      <c r="Y1468" s="1033"/>
      <c r="Z1468" s="1033"/>
    </row>
    <row r="1469" spans="1:26" ht="15.75" customHeight="1">
      <c r="A1469" s="141"/>
      <c r="B1469" s="348" t="s">
        <v>1776</v>
      </c>
      <c r="C1469" s="231" t="s">
        <v>243</v>
      </c>
      <c r="D1469" s="260"/>
      <c r="E1469" s="260"/>
      <c r="F1469" s="260"/>
      <c r="G1469" s="1062">
        <v>2000000</v>
      </c>
      <c r="H1469" s="1033"/>
      <c r="I1469" s="1033"/>
      <c r="J1469" s="1033"/>
      <c r="K1469" s="1033"/>
      <c r="L1469" s="1033"/>
      <c r="M1469" s="1033"/>
      <c r="N1469" s="1033"/>
      <c r="O1469" s="1033"/>
      <c r="P1469" s="1033"/>
      <c r="Q1469" s="1033"/>
      <c r="R1469" s="1033"/>
      <c r="S1469" s="1033"/>
      <c r="T1469" s="1033"/>
      <c r="U1469" s="1033"/>
      <c r="V1469" s="1033"/>
      <c r="W1469" s="1033"/>
      <c r="X1469" s="1033"/>
      <c r="Y1469" s="1033"/>
      <c r="Z1469" s="1033"/>
    </row>
    <row r="1470" spans="1:26" ht="15.75" customHeight="1">
      <c r="A1470" s="141"/>
      <c r="B1470" s="344" t="s">
        <v>1777</v>
      </c>
      <c r="C1470" s="338"/>
      <c r="D1470" s="24">
        <f t="shared" ref="D1470:F1470" si="131">SUM(D1458:D1464)</f>
        <v>17000000</v>
      </c>
      <c r="E1470" s="24">
        <f t="shared" si="131"/>
        <v>-1013780</v>
      </c>
      <c r="F1470" s="24">
        <f t="shared" si="131"/>
        <v>15986220</v>
      </c>
      <c r="G1470" s="1099">
        <f>SUM(G1458:G1469)</f>
        <v>11800000</v>
      </c>
      <c r="H1470" s="1033"/>
      <c r="I1470" s="1033"/>
      <c r="J1470" s="1033"/>
      <c r="K1470" s="1033"/>
      <c r="L1470" s="1033"/>
      <c r="M1470" s="1033"/>
      <c r="N1470" s="1033"/>
      <c r="O1470" s="1033"/>
      <c r="P1470" s="1033"/>
      <c r="Q1470" s="1033"/>
      <c r="R1470" s="1033"/>
      <c r="S1470" s="1033"/>
      <c r="T1470" s="1033"/>
      <c r="U1470" s="1033"/>
      <c r="V1470" s="1033"/>
      <c r="W1470" s="1033"/>
      <c r="X1470" s="1033"/>
      <c r="Y1470" s="1033"/>
      <c r="Z1470" s="1033"/>
    </row>
    <row r="1471" spans="1:26" ht="15.75" customHeight="1">
      <c r="A1471" s="141"/>
      <c r="B1471" s="76" t="s">
        <v>1778</v>
      </c>
      <c r="C1471" s="231" t="s">
        <v>632</v>
      </c>
      <c r="D1471" s="21">
        <v>1350000</v>
      </c>
      <c r="E1471" s="21">
        <v>-56948</v>
      </c>
      <c r="F1471" s="21">
        <f t="shared" ref="F1471:F1476" si="132">SUM(D1471:E1471)</f>
        <v>1293052</v>
      </c>
      <c r="G1471" s="1051">
        <v>1293052</v>
      </c>
      <c r="H1471" s="1033"/>
      <c r="I1471" s="1033"/>
      <c r="J1471" s="1033"/>
      <c r="K1471" s="1033"/>
      <c r="L1471" s="1033"/>
      <c r="M1471" s="1033"/>
      <c r="N1471" s="1033"/>
      <c r="O1471" s="1033"/>
      <c r="P1471" s="1033"/>
      <c r="Q1471" s="1033"/>
      <c r="R1471" s="1033"/>
      <c r="S1471" s="1033"/>
      <c r="T1471" s="1033"/>
      <c r="U1471" s="1033"/>
      <c r="V1471" s="1033"/>
      <c r="W1471" s="1033"/>
      <c r="X1471" s="1033"/>
      <c r="Y1471" s="1033"/>
      <c r="Z1471" s="1033"/>
    </row>
    <row r="1472" spans="1:26" ht="15.75" customHeight="1">
      <c r="A1472" s="141"/>
      <c r="B1472" s="76" t="s">
        <v>1779</v>
      </c>
      <c r="C1472" s="231" t="s">
        <v>632</v>
      </c>
      <c r="D1472" s="21">
        <v>2900000</v>
      </c>
      <c r="E1472" s="21"/>
      <c r="F1472" s="21">
        <f t="shared" si="132"/>
        <v>2900000</v>
      </c>
      <c r="G1472" s="1051"/>
      <c r="H1472" s="1033"/>
      <c r="I1472" s="1033"/>
      <c r="J1472" s="1033"/>
      <c r="K1472" s="1033"/>
      <c r="L1472" s="1033"/>
      <c r="M1472" s="1033"/>
      <c r="N1472" s="1033"/>
      <c r="O1472" s="1033"/>
      <c r="P1472" s="1033"/>
      <c r="Q1472" s="1033"/>
      <c r="R1472" s="1033"/>
      <c r="S1472" s="1033"/>
      <c r="T1472" s="1033"/>
      <c r="U1472" s="1033"/>
      <c r="V1472" s="1033"/>
      <c r="W1472" s="1033"/>
      <c r="X1472" s="1033"/>
      <c r="Y1472" s="1033"/>
      <c r="Z1472" s="1033"/>
    </row>
    <row r="1473" spans="1:26" ht="15.75" customHeight="1">
      <c r="A1473" s="141"/>
      <c r="B1473" s="76" t="s">
        <v>1780</v>
      </c>
      <c r="C1473" s="231" t="s">
        <v>632</v>
      </c>
      <c r="D1473" s="21">
        <v>1700000</v>
      </c>
      <c r="E1473" s="21"/>
      <c r="F1473" s="21">
        <f t="shared" si="132"/>
        <v>1700000</v>
      </c>
      <c r="G1473" s="1051"/>
      <c r="H1473" s="1033"/>
      <c r="I1473" s="1033"/>
      <c r="J1473" s="1033"/>
      <c r="K1473" s="1033"/>
      <c r="L1473" s="1033"/>
      <c r="M1473" s="1033"/>
      <c r="N1473" s="1033"/>
      <c r="O1473" s="1033"/>
      <c r="P1473" s="1033"/>
      <c r="Q1473" s="1033"/>
      <c r="R1473" s="1033"/>
      <c r="S1473" s="1033"/>
      <c r="T1473" s="1033"/>
      <c r="U1473" s="1033"/>
      <c r="V1473" s="1033"/>
      <c r="W1473" s="1033"/>
      <c r="X1473" s="1033"/>
      <c r="Y1473" s="1033"/>
      <c r="Z1473" s="1033"/>
    </row>
    <row r="1474" spans="1:26" ht="15.75" customHeight="1">
      <c r="A1474" s="141"/>
      <c r="B1474" s="76" t="s">
        <v>1781</v>
      </c>
      <c r="C1474" s="231" t="s">
        <v>632</v>
      </c>
      <c r="D1474" s="21">
        <v>4050000</v>
      </c>
      <c r="E1474" s="21">
        <v>-628881</v>
      </c>
      <c r="F1474" s="21">
        <f t="shared" si="132"/>
        <v>3421119</v>
      </c>
      <c r="G1474" s="1051">
        <v>3421119</v>
      </c>
      <c r="H1474" s="1033"/>
      <c r="I1474" s="1033"/>
      <c r="J1474" s="1033"/>
      <c r="K1474" s="1033"/>
      <c r="L1474" s="1033"/>
      <c r="M1474" s="1033"/>
      <c r="N1474" s="1033"/>
      <c r="O1474" s="1033"/>
      <c r="P1474" s="1033"/>
      <c r="Q1474" s="1033"/>
      <c r="R1474" s="1033"/>
      <c r="S1474" s="1033"/>
      <c r="T1474" s="1033"/>
      <c r="U1474" s="1033"/>
      <c r="V1474" s="1033"/>
      <c r="W1474" s="1033"/>
      <c r="X1474" s="1033"/>
      <c r="Y1474" s="1033"/>
      <c r="Z1474" s="1033"/>
    </row>
    <row r="1475" spans="1:26" ht="15.75" customHeight="1">
      <c r="A1475" s="141"/>
      <c r="B1475" s="76" t="s">
        <v>1782</v>
      </c>
      <c r="C1475" s="231" t="s">
        <v>632</v>
      </c>
      <c r="D1475" s="21">
        <v>3000000</v>
      </c>
      <c r="E1475" s="21">
        <v>-198368</v>
      </c>
      <c r="F1475" s="21">
        <f t="shared" si="132"/>
        <v>2801632</v>
      </c>
      <c r="G1475" s="1051">
        <v>2801632</v>
      </c>
      <c r="H1475" s="1033"/>
      <c r="I1475" s="1033"/>
      <c r="J1475" s="1033"/>
      <c r="K1475" s="1033"/>
      <c r="L1475" s="1033"/>
      <c r="M1475" s="1033"/>
      <c r="N1475" s="1033"/>
      <c r="O1475" s="1033"/>
      <c r="P1475" s="1033"/>
      <c r="Q1475" s="1033"/>
      <c r="R1475" s="1033"/>
      <c r="S1475" s="1033"/>
      <c r="T1475" s="1033"/>
      <c r="U1475" s="1033"/>
      <c r="V1475" s="1033"/>
      <c r="W1475" s="1033"/>
      <c r="X1475" s="1033"/>
      <c r="Y1475" s="1033"/>
      <c r="Z1475" s="1033"/>
    </row>
    <row r="1476" spans="1:26" ht="15.75" customHeight="1">
      <c r="A1476" s="141"/>
      <c r="B1476" s="76" t="s">
        <v>1783</v>
      </c>
      <c r="C1476" s="231" t="s">
        <v>632</v>
      </c>
      <c r="D1476" s="21">
        <v>1700000</v>
      </c>
      <c r="E1476" s="21">
        <v>-207080</v>
      </c>
      <c r="F1476" s="21">
        <f t="shared" si="132"/>
        <v>1492920</v>
      </c>
      <c r="G1476" s="1051"/>
      <c r="H1476" s="1033"/>
      <c r="I1476" s="1033"/>
      <c r="J1476" s="1033"/>
      <c r="K1476" s="1033"/>
      <c r="L1476" s="1033"/>
      <c r="M1476" s="1033"/>
      <c r="N1476" s="1033"/>
      <c r="O1476" s="1033"/>
      <c r="P1476" s="1033"/>
      <c r="Q1476" s="1033"/>
      <c r="R1476" s="1033"/>
      <c r="S1476" s="1033"/>
      <c r="T1476" s="1033"/>
      <c r="U1476" s="1033"/>
      <c r="V1476" s="1033"/>
      <c r="W1476" s="1033"/>
      <c r="X1476" s="1033"/>
      <c r="Y1476" s="1033"/>
      <c r="Z1476" s="1033"/>
    </row>
    <row r="1477" spans="1:26" ht="15.75" customHeight="1">
      <c r="A1477" s="141"/>
      <c r="B1477" s="347" t="s">
        <v>1784</v>
      </c>
      <c r="C1477" s="231" t="s">
        <v>632</v>
      </c>
      <c r="D1477" s="260"/>
      <c r="E1477" s="260"/>
      <c r="F1477" s="260"/>
      <c r="G1477" s="1062">
        <v>2700000</v>
      </c>
      <c r="H1477" s="1033"/>
      <c r="I1477" s="1033"/>
      <c r="J1477" s="1033"/>
      <c r="K1477" s="1033"/>
      <c r="L1477" s="1033"/>
      <c r="M1477" s="1033"/>
      <c r="N1477" s="1033"/>
      <c r="O1477" s="1033"/>
      <c r="P1477" s="1033"/>
      <c r="Q1477" s="1033"/>
      <c r="R1477" s="1033"/>
      <c r="S1477" s="1033"/>
      <c r="T1477" s="1033"/>
      <c r="U1477" s="1033"/>
      <c r="V1477" s="1033"/>
      <c r="W1477" s="1033"/>
      <c r="X1477" s="1033"/>
      <c r="Y1477" s="1033"/>
      <c r="Z1477" s="1033"/>
    </row>
    <row r="1478" spans="1:26" ht="15.75" customHeight="1">
      <c r="A1478" s="141"/>
      <c r="B1478" s="348" t="s">
        <v>1785</v>
      </c>
      <c r="C1478" s="231" t="s">
        <v>632</v>
      </c>
      <c r="D1478" s="260"/>
      <c r="E1478" s="260"/>
      <c r="F1478" s="260"/>
      <c r="G1478" s="1062">
        <v>1600000</v>
      </c>
      <c r="H1478" s="1033"/>
      <c r="I1478" s="1033"/>
      <c r="J1478" s="1033"/>
      <c r="K1478" s="1033"/>
      <c r="L1478" s="1033"/>
      <c r="M1478" s="1033"/>
      <c r="N1478" s="1033"/>
      <c r="O1478" s="1033"/>
      <c r="P1478" s="1033"/>
      <c r="Q1478" s="1033"/>
      <c r="R1478" s="1033"/>
      <c r="S1478" s="1033"/>
      <c r="T1478" s="1033"/>
      <c r="U1478" s="1033"/>
      <c r="V1478" s="1033"/>
      <c r="W1478" s="1033"/>
      <c r="X1478" s="1033"/>
      <c r="Y1478" s="1033"/>
      <c r="Z1478" s="1033"/>
    </row>
    <row r="1479" spans="1:26" ht="15.75" customHeight="1">
      <c r="A1479" s="141"/>
      <c r="B1479" s="348" t="s">
        <v>1786</v>
      </c>
      <c r="C1479" s="231" t="s">
        <v>632</v>
      </c>
      <c r="D1479" s="260"/>
      <c r="E1479" s="260"/>
      <c r="F1479" s="260"/>
      <c r="G1479" s="1062">
        <v>2000000</v>
      </c>
      <c r="H1479" s="1033"/>
      <c r="I1479" s="1033"/>
      <c r="J1479" s="1033"/>
      <c r="K1479" s="1033"/>
      <c r="L1479" s="1033"/>
      <c r="M1479" s="1033"/>
      <c r="N1479" s="1033"/>
      <c r="O1479" s="1033"/>
      <c r="P1479" s="1033"/>
      <c r="Q1479" s="1033"/>
      <c r="R1479" s="1033"/>
      <c r="S1479" s="1033"/>
      <c r="T1479" s="1033"/>
      <c r="U1479" s="1033"/>
      <c r="V1479" s="1033"/>
      <c r="W1479" s="1033"/>
      <c r="X1479" s="1033"/>
      <c r="Y1479" s="1033"/>
      <c r="Z1479" s="1033"/>
    </row>
    <row r="1480" spans="1:26" ht="15.75" customHeight="1">
      <c r="A1480" s="141"/>
      <c r="B1480" s="348" t="s">
        <v>1787</v>
      </c>
      <c r="C1480" s="231" t="s">
        <v>632</v>
      </c>
      <c r="D1480" s="260"/>
      <c r="E1480" s="260"/>
      <c r="F1480" s="260"/>
      <c r="G1480" s="1062">
        <v>2800000</v>
      </c>
      <c r="H1480" s="1033"/>
      <c r="I1480" s="1033"/>
      <c r="J1480" s="1033"/>
      <c r="K1480" s="1033"/>
      <c r="L1480" s="1033"/>
      <c r="M1480" s="1033"/>
      <c r="N1480" s="1033"/>
      <c r="O1480" s="1033"/>
      <c r="P1480" s="1033"/>
      <c r="Q1480" s="1033"/>
      <c r="R1480" s="1033"/>
      <c r="S1480" s="1033"/>
      <c r="T1480" s="1033"/>
      <c r="U1480" s="1033"/>
      <c r="V1480" s="1033"/>
      <c r="W1480" s="1033"/>
      <c r="X1480" s="1033"/>
      <c r="Y1480" s="1033"/>
      <c r="Z1480" s="1033"/>
    </row>
    <row r="1481" spans="1:26" ht="15.75" customHeight="1">
      <c r="A1481" s="141"/>
      <c r="B1481" s="348" t="s">
        <v>1788</v>
      </c>
      <c r="C1481" s="231" t="s">
        <v>632</v>
      </c>
      <c r="D1481" s="260"/>
      <c r="E1481" s="260"/>
      <c r="F1481" s="260"/>
      <c r="G1481" s="1062">
        <v>1500000</v>
      </c>
      <c r="H1481" s="1033"/>
      <c r="I1481" s="1033"/>
      <c r="J1481" s="1033"/>
      <c r="K1481" s="1033"/>
      <c r="L1481" s="1033"/>
      <c r="M1481" s="1033"/>
      <c r="N1481" s="1033"/>
      <c r="O1481" s="1033"/>
      <c r="P1481" s="1033"/>
      <c r="Q1481" s="1033"/>
      <c r="R1481" s="1033"/>
      <c r="S1481" s="1033"/>
      <c r="T1481" s="1033"/>
      <c r="U1481" s="1033"/>
      <c r="V1481" s="1033"/>
      <c r="W1481" s="1033"/>
      <c r="X1481" s="1033"/>
      <c r="Y1481" s="1033"/>
      <c r="Z1481" s="1033"/>
    </row>
    <row r="1482" spans="1:26" ht="15.75" customHeight="1">
      <c r="A1482" s="141"/>
      <c r="B1482" s="348" t="s">
        <v>1789</v>
      </c>
      <c r="C1482" s="231" t="s">
        <v>632</v>
      </c>
      <c r="D1482" s="260"/>
      <c r="E1482" s="260"/>
      <c r="F1482" s="260"/>
      <c r="G1482" s="1062">
        <v>1500000</v>
      </c>
      <c r="H1482" s="1033"/>
      <c r="I1482" s="1033"/>
      <c r="J1482" s="1033"/>
      <c r="K1482" s="1033"/>
      <c r="L1482" s="1033"/>
      <c r="M1482" s="1033"/>
      <c r="N1482" s="1033"/>
      <c r="O1482" s="1033"/>
      <c r="P1482" s="1033"/>
      <c r="Q1482" s="1033"/>
      <c r="R1482" s="1033"/>
      <c r="S1482" s="1033"/>
      <c r="T1482" s="1033"/>
      <c r="U1482" s="1033"/>
      <c r="V1482" s="1033"/>
      <c r="W1482" s="1033"/>
      <c r="X1482" s="1033"/>
      <c r="Y1482" s="1033"/>
      <c r="Z1482" s="1033"/>
    </row>
    <row r="1483" spans="1:26" ht="15.75" customHeight="1">
      <c r="A1483" s="141"/>
      <c r="B1483" s="348" t="s">
        <v>1790</v>
      </c>
      <c r="C1483" s="231" t="s">
        <v>632</v>
      </c>
      <c r="D1483" s="260"/>
      <c r="E1483" s="260"/>
      <c r="F1483" s="260"/>
      <c r="G1483" s="1062">
        <v>1500000</v>
      </c>
      <c r="H1483" s="1033"/>
      <c r="I1483" s="1033"/>
      <c r="J1483" s="1033"/>
      <c r="K1483" s="1033"/>
      <c r="L1483" s="1033"/>
      <c r="M1483" s="1033"/>
      <c r="N1483" s="1033"/>
      <c r="O1483" s="1033"/>
      <c r="P1483" s="1033"/>
      <c r="Q1483" s="1033"/>
      <c r="R1483" s="1033"/>
      <c r="S1483" s="1033"/>
      <c r="T1483" s="1033"/>
      <c r="U1483" s="1033"/>
      <c r="V1483" s="1033"/>
      <c r="W1483" s="1033"/>
      <c r="X1483" s="1033"/>
      <c r="Y1483" s="1033"/>
      <c r="Z1483" s="1033"/>
    </row>
    <row r="1484" spans="1:26" ht="15.75" customHeight="1">
      <c r="A1484" s="141"/>
      <c r="B1484" s="348" t="s">
        <v>1791</v>
      </c>
      <c r="C1484" s="231" t="s">
        <v>632</v>
      </c>
      <c r="D1484" s="260"/>
      <c r="E1484" s="260"/>
      <c r="F1484" s="260"/>
      <c r="G1484" s="1062">
        <v>2600000</v>
      </c>
      <c r="H1484" s="1033"/>
      <c r="I1484" s="1033"/>
      <c r="J1484" s="1033"/>
      <c r="K1484" s="1033"/>
      <c r="L1484" s="1033"/>
      <c r="M1484" s="1033"/>
      <c r="N1484" s="1033"/>
      <c r="O1484" s="1033"/>
      <c r="P1484" s="1033"/>
      <c r="Q1484" s="1033"/>
      <c r="R1484" s="1033"/>
      <c r="S1484" s="1033"/>
      <c r="T1484" s="1033"/>
      <c r="U1484" s="1033"/>
      <c r="V1484" s="1033"/>
      <c r="W1484" s="1033"/>
      <c r="X1484" s="1033"/>
      <c r="Y1484" s="1033"/>
      <c r="Z1484" s="1033"/>
    </row>
    <row r="1485" spans="1:26" ht="15.75" customHeight="1">
      <c r="A1485" s="141"/>
      <c r="B1485" s="348" t="s">
        <v>1792</v>
      </c>
      <c r="C1485" s="231" t="s">
        <v>632</v>
      </c>
      <c r="D1485" s="260"/>
      <c r="E1485" s="260"/>
      <c r="F1485" s="260"/>
      <c r="G1485" s="1062">
        <v>1500000</v>
      </c>
      <c r="H1485" s="1033"/>
      <c r="I1485" s="1033"/>
      <c r="J1485" s="1033"/>
      <c r="K1485" s="1033"/>
      <c r="L1485" s="1033"/>
      <c r="M1485" s="1033"/>
      <c r="N1485" s="1033"/>
      <c r="O1485" s="1033"/>
      <c r="P1485" s="1033"/>
      <c r="Q1485" s="1033"/>
      <c r="R1485" s="1033"/>
      <c r="S1485" s="1033"/>
      <c r="T1485" s="1033"/>
      <c r="U1485" s="1033"/>
      <c r="V1485" s="1033"/>
      <c r="W1485" s="1033"/>
      <c r="X1485" s="1033"/>
      <c r="Y1485" s="1033"/>
      <c r="Z1485" s="1033"/>
    </row>
    <row r="1486" spans="1:26" ht="15.75" customHeight="1">
      <c r="A1486" s="141"/>
      <c r="B1486" s="344" t="s">
        <v>1793</v>
      </c>
      <c r="C1486" s="338"/>
      <c r="D1486" s="24">
        <f t="shared" ref="D1486:F1486" si="133">SUM(D1471:D1476)</f>
        <v>14700000</v>
      </c>
      <c r="E1486" s="24">
        <f t="shared" si="133"/>
        <v>-1091277</v>
      </c>
      <c r="F1486" s="24">
        <f t="shared" si="133"/>
        <v>13608723</v>
      </c>
      <c r="G1486" s="1099">
        <f>SUM(G1471:G1485)</f>
        <v>25215803</v>
      </c>
      <c r="H1486" s="1033"/>
      <c r="I1486" s="1033"/>
      <c r="J1486" s="1033"/>
      <c r="K1486" s="1033"/>
      <c r="L1486" s="1033"/>
      <c r="M1486" s="1033"/>
      <c r="N1486" s="1033"/>
      <c r="O1486" s="1033"/>
      <c r="P1486" s="1033"/>
      <c r="Q1486" s="1033"/>
      <c r="R1486" s="1033"/>
      <c r="S1486" s="1033"/>
      <c r="T1486" s="1033"/>
      <c r="U1486" s="1033"/>
      <c r="V1486" s="1033"/>
      <c r="W1486" s="1033"/>
      <c r="X1486" s="1033"/>
      <c r="Y1486" s="1033"/>
      <c r="Z1486" s="1033"/>
    </row>
    <row r="1487" spans="1:26" ht="15.75" customHeight="1">
      <c r="A1487" s="141"/>
      <c r="B1487" s="76" t="s">
        <v>1794</v>
      </c>
      <c r="C1487" s="231" t="s">
        <v>244</v>
      </c>
      <c r="D1487" s="21">
        <v>3000000</v>
      </c>
      <c r="E1487" s="21">
        <v>-214840</v>
      </c>
      <c r="F1487" s="21">
        <f t="shared" ref="F1487:F1491" si="134">SUM(D1487:E1487)</f>
        <v>2785160</v>
      </c>
      <c r="G1487" s="1051"/>
      <c r="H1487" s="1033"/>
      <c r="I1487" s="1033"/>
      <c r="J1487" s="1033"/>
      <c r="K1487" s="1033"/>
      <c r="L1487" s="1033"/>
      <c r="M1487" s="1033"/>
      <c r="N1487" s="1033"/>
      <c r="O1487" s="1033"/>
      <c r="P1487" s="1033"/>
      <c r="Q1487" s="1033"/>
      <c r="R1487" s="1033"/>
      <c r="S1487" s="1033"/>
      <c r="T1487" s="1033"/>
      <c r="U1487" s="1033"/>
      <c r="V1487" s="1033"/>
      <c r="W1487" s="1033"/>
      <c r="X1487" s="1033"/>
      <c r="Y1487" s="1033"/>
      <c r="Z1487" s="1033"/>
    </row>
    <row r="1488" spans="1:26" ht="15.75" customHeight="1">
      <c r="A1488" s="141"/>
      <c r="B1488" s="76" t="s">
        <v>1795</v>
      </c>
      <c r="C1488" s="231" t="s">
        <v>244</v>
      </c>
      <c r="D1488" s="21">
        <v>4500000</v>
      </c>
      <c r="E1488" s="21"/>
      <c r="F1488" s="21">
        <f t="shared" si="134"/>
        <v>4500000</v>
      </c>
      <c r="G1488" s="1051"/>
      <c r="H1488" s="1033"/>
      <c r="I1488" s="1033"/>
      <c r="J1488" s="1033"/>
      <c r="K1488" s="1033"/>
      <c r="L1488" s="1033"/>
      <c r="M1488" s="1033"/>
      <c r="N1488" s="1033"/>
      <c r="O1488" s="1033"/>
      <c r="P1488" s="1033"/>
      <c r="Q1488" s="1033"/>
      <c r="R1488" s="1033"/>
      <c r="S1488" s="1033"/>
      <c r="T1488" s="1033"/>
      <c r="U1488" s="1033"/>
      <c r="V1488" s="1033"/>
      <c r="W1488" s="1033"/>
      <c r="X1488" s="1033"/>
      <c r="Y1488" s="1033"/>
      <c r="Z1488" s="1033"/>
    </row>
    <row r="1489" spans="1:26" ht="15.75" customHeight="1">
      <c r="A1489" s="141"/>
      <c r="B1489" s="76" t="s">
        <v>1796</v>
      </c>
      <c r="C1489" s="231" t="s">
        <v>244</v>
      </c>
      <c r="D1489" s="21">
        <v>3000000</v>
      </c>
      <c r="E1489" s="21">
        <v>-246392</v>
      </c>
      <c r="F1489" s="21">
        <f t="shared" si="134"/>
        <v>2753608</v>
      </c>
      <c r="G1489" s="1051"/>
      <c r="H1489" s="1033"/>
      <c r="I1489" s="1033"/>
      <c r="J1489" s="1033"/>
      <c r="K1489" s="1033"/>
      <c r="L1489" s="1033"/>
      <c r="M1489" s="1033"/>
      <c r="N1489" s="1033"/>
      <c r="O1489" s="1033"/>
      <c r="P1489" s="1033"/>
      <c r="Q1489" s="1033"/>
      <c r="R1489" s="1033"/>
      <c r="S1489" s="1033"/>
      <c r="T1489" s="1033"/>
      <c r="U1489" s="1033"/>
      <c r="V1489" s="1033"/>
      <c r="W1489" s="1033"/>
      <c r="X1489" s="1033"/>
      <c r="Y1489" s="1033"/>
      <c r="Z1489" s="1033"/>
    </row>
    <row r="1490" spans="1:26" ht="15.75" customHeight="1">
      <c r="A1490" s="141"/>
      <c r="B1490" s="76" t="s">
        <v>1797</v>
      </c>
      <c r="C1490" s="231" t="s">
        <v>244</v>
      </c>
      <c r="D1490" s="21">
        <v>3000000</v>
      </c>
      <c r="E1490" s="21">
        <v>-196605</v>
      </c>
      <c r="F1490" s="21">
        <f t="shared" si="134"/>
        <v>2803395</v>
      </c>
      <c r="G1490" s="1051"/>
      <c r="H1490" s="1033"/>
      <c r="I1490" s="1033"/>
      <c r="J1490" s="1033"/>
      <c r="K1490" s="1033"/>
      <c r="L1490" s="1033"/>
      <c r="M1490" s="1033"/>
      <c r="N1490" s="1033"/>
      <c r="O1490" s="1033"/>
      <c r="P1490" s="1033"/>
      <c r="Q1490" s="1033"/>
      <c r="R1490" s="1033"/>
      <c r="S1490" s="1033"/>
      <c r="T1490" s="1033"/>
      <c r="U1490" s="1033"/>
      <c r="V1490" s="1033"/>
      <c r="W1490" s="1033"/>
      <c r="X1490" s="1033"/>
      <c r="Y1490" s="1033"/>
      <c r="Z1490" s="1033"/>
    </row>
    <row r="1491" spans="1:26" ht="15.75" customHeight="1">
      <c r="A1491" s="141"/>
      <c r="B1491" s="76" t="s">
        <v>1798</v>
      </c>
      <c r="C1491" s="231" t="s">
        <v>244</v>
      </c>
      <c r="D1491" s="21">
        <v>4500000</v>
      </c>
      <c r="E1491" s="21"/>
      <c r="F1491" s="21">
        <f t="shared" si="134"/>
        <v>4500000</v>
      </c>
      <c r="G1491" s="1051"/>
      <c r="H1491" s="1033"/>
      <c r="I1491" s="1033"/>
      <c r="J1491" s="1033"/>
      <c r="K1491" s="1033"/>
      <c r="L1491" s="1033"/>
      <c r="M1491" s="1033"/>
      <c r="N1491" s="1033"/>
      <c r="O1491" s="1033"/>
      <c r="P1491" s="1033"/>
      <c r="Q1491" s="1033"/>
      <c r="R1491" s="1033"/>
      <c r="S1491" s="1033"/>
      <c r="T1491" s="1033"/>
      <c r="U1491" s="1033"/>
      <c r="V1491" s="1033"/>
      <c r="W1491" s="1033"/>
      <c r="X1491" s="1033"/>
      <c r="Y1491" s="1033"/>
      <c r="Z1491" s="1033"/>
    </row>
    <row r="1492" spans="1:26" ht="15.75" customHeight="1">
      <c r="A1492" s="141"/>
      <c r="B1492" s="347" t="s">
        <v>1799</v>
      </c>
      <c r="C1492" s="231" t="s">
        <v>244</v>
      </c>
      <c r="D1492" s="260"/>
      <c r="E1492" s="260"/>
      <c r="F1492" s="260"/>
      <c r="G1492" s="1062">
        <v>3500000</v>
      </c>
      <c r="H1492" s="1033"/>
      <c r="I1492" s="1033"/>
      <c r="J1492" s="1033"/>
      <c r="K1492" s="1033"/>
      <c r="L1492" s="1033"/>
      <c r="M1492" s="1033"/>
      <c r="N1492" s="1033"/>
      <c r="O1492" s="1033"/>
      <c r="P1492" s="1033"/>
      <c r="Q1492" s="1033"/>
      <c r="R1492" s="1033"/>
      <c r="S1492" s="1033"/>
      <c r="T1492" s="1033"/>
      <c r="U1492" s="1033"/>
      <c r="V1492" s="1033"/>
      <c r="W1492" s="1033"/>
      <c r="X1492" s="1033"/>
      <c r="Y1492" s="1033"/>
      <c r="Z1492" s="1033"/>
    </row>
    <row r="1493" spans="1:26" ht="15.75" customHeight="1">
      <c r="A1493" s="141"/>
      <c r="B1493" s="348" t="s">
        <v>1800</v>
      </c>
      <c r="C1493" s="231" t="s">
        <v>244</v>
      </c>
      <c r="D1493" s="260"/>
      <c r="E1493" s="260"/>
      <c r="F1493" s="260"/>
      <c r="G1493" s="1062">
        <v>4000000</v>
      </c>
      <c r="H1493" s="1033"/>
      <c r="I1493" s="1033"/>
      <c r="J1493" s="1033"/>
      <c r="K1493" s="1033"/>
      <c r="L1493" s="1033"/>
      <c r="M1493" s="1033"/>
      <c r="N1493" s="1033"/>
      <c r="O1493" s="1033"/>
      <c r="P1493" s="1033"/>
      <c r="Q1493" s="1033"/>
      <c r="R1493" s="1033"/>
      <c r="S1493" s="1033"/>
      <c r="T1493" s="1033"/>
      <c r="U1493" s="1033"/>
      <c r="V1493" s="1033"/>
      <c r="W1493" s="1033"/>
      <c r="X1493" s="1033"/>
      <c r="Y1493" s="1033"/>
      <c r="Z1493" s="1033"/>
    </row>
    <row r="1494" spans="1:26" ht="15.75" customHeight="1">
      <c r="A1494" s="141"/>
      <c r="B1494" s="348" t="s">
        <v>1801</v>
      </c>
      <c r="C1494" s="231" t="s">
        <v>244</v>
      </c>
      <c r="D1494" s="260"/>
      <c r="E1494" s="260"/>
      <c r="F1494" s="260"/>
      <c r="G1494" s="1062">
        <v>3000000</v>
      </c>
      <c r="H1494" s="1033"/>
      <c r="I1494" s="1033"/>
      <c r="J1494" s="1033"/>
      <c r="K1494" s="1033"/>
      <c r="L1494" s="1033"/>
      <c r="M1494" s="1033"/>
      <c r="N1494" s="1033"/>
      <c r="O1494" s="1033"/>
      <c r="P1494" s="1033"/>
      <c r="Q1494" s="1033"/>
      <c r="R1494" s="1033"/>
      <c r="S1494" s="1033"/>
      <c r="T1494" s="1033"/>
      <c r="U1494" s="1033"/>
      <c r="V1494" s="1033"/>
      <c r="W1494" s="1033"/>
      <c r="X1494" s="1033"/>
      <c r="Y1494" s="1033"/>
      <c r="Z1494" s="1033"/>
    </row>
    <row r="1495" spans="1:26" ht="15.75" customHeight="1">
      <c r="A1495" s="141"/>
      <c r="B1495" s="348" t="s">
        <v>1802</v>
      </c>
      <c r="C1495" s="231" t="s">
        <v>244</v>
      </c>
      <c r="D1495" s="260"/>
      <c r="E1495" s="260"/>
      <c r="F1495" s="260"/>
      <c r="G1495" s="1062">
        <v>3000000</v>
      </c>
      <c r="H1495" s="1033"/>
      <c r="I1495" s="1033"/>
      <c r="J1495" s="1033"/>
      <c r="K1495" s="1033"/>
      <c r="L1495" s="1033"/>
      <c r="M1495" s="1033"/>
      <c r="N1495" s="1033"/>
      <c r="O1495" s="1033"/>
      <c r="P1495" s="1033"/>
      <c r="Q1495" s="1033"/>
      <c r="R1495" s="1033"/>
      <c r="S1495" s="1033"/>
      <c r="T1495" s="1033"/>
      <c r="U1495" s="1033"/>
      <c r="V1495" s="1033"/>
      <c r="W1495" s="1033"/>
      <c r="X1495" s="1033"/>
      <c r="Y1495" s="1033"/>
      <c r="Z1495" s="1033"/>
    </row>
    <row r="1496" spans="1:26" ht="15.75" customHeight="1">
      <c r="A1496" s="141"/>
      <c r="B1496" s="348" t="s">
        <v>1803</v>
      </c>
      <c r="C1496" s="231" t="s">
        <v>244</v>
      </c>
      <c r="D1496" s="260"/>
      <c r="E1496" s="260"/>
      <c r="F1496" s="260"/>
      <c r="G1496" s="1062">
        <v>3500000</v>
      </c>
      <c r="H1496" s="1033"/>
      <c r="I1496" s="1033"/>
      <c r="J1496" s="1033"/>
      <c r="K1496" s="1033"/>
      <c r="L1496" s="1033"/>
      <c r="M1496" s="1033"/>
      <c r="N1496" s="1033"/>
      <c r="O1496" s="1033"/>
      <c r="P1496" s="1033"/>
      <c r="Q1496" s="1033"/>
      <c r="R1496" s="1033"/>
      <c r="S1496" s="1033"/>
      <c r="T1496" s="1033"/>
      <c r="U1496" s="1033"/>
      <c r="V1496" s="1033"/>
      <c r="W1496" s="1033"/>
      <c r="X1496" s="1033"/>
      <c r="Y1496" s="1033"/>
      <c r="Z1496" s="1033"/>
    </row>
    <row r="1497" spans="1:26" ht="15.75" customHeight="1">
      <c r="A1497" s="141"/>
      <c r="B1497" s="348" t="s">
        <v>1804</v>
      </c>
      <c r="C1497" s="231" t="s">
        <v>244</v>
      </c>
      <c r="D1497" s="260"/>
      <c r="E1497" s="260"/>
      <c r="F1497" s="260"/>
      <c r="G1497" s="1062">
        <v>1000000</v>
      </c>
      <c r="H1497" s="1033"/>
      <c r="I1497" s="1033"/>
      <c r="J1497" s="1033"/>
      <c r="K1497" s="1033"/>
      <c r="L1497" s="1033"/>
      <c r="M1497" s="1033"/>
      <c r="N1497" s="1033"/>
      <c r="O1497" s="1033"/>
      <c r="P1497" s="1033"/>
      <c r="Q1497" s="1033"/>
      <c r="R1497" s="1033"/>
      <c r="S1497" s="1033"/>
      <c r="T1497" s="1033"/>
      <c r="U1497" s="1033"/>
      <c r="V1497" s="1033"/>
      <c r="W1497" s="1033"/>
      <c r="X1497" s="1033"/>
      <c r="Y1497" s="1033"/>
      <c r="Z1497" s="1033"/>
    </row>
    <row r="1498" spans="1:26" ht="15.75" customHeight="1">
      <c r="A1498" s="141"/>
      <c r="B1498" s="348" t="s">
        <v>1805</v>
      </c>
      <c r="C1498" s="231" t="s">
        <v>244</v>
      </c>
      <c r="D1498" s="260"/>
      <c r="E1498" s="260"/>
      <c r="F1498" s="260"/>
      <c r="G1498" s="1062">
        <v>1000000</v>
      </c>
      <c r="H1498" s="1033"/>
      <c r="I1498" s="1033"/>
      <c r="J1498" s="1033"/>
      <c r="K1498" s="1033"/>
      <c r="L1498" s="1033"/>
      <c r="M1498" s="1033"/>
      <c r="N1498" s="1033"/>
      <c r="O1498" s="1033"/>
      <c r="P1498" s="1033"/>
      <c r="Q1498" s="1033"/>
      <c r="R1498" s="1033"/>
      <c r="S1498" s="1033"/>
      <c r="T1498" s="1033"/>
      <c r="U1498" s="1033"/>
      <c r="V1498" s="1033"/>
      <c r="W1498" s="1033"/>
      <c r="X1498" s="1033"/>
      <c r="Y1498" s="1033"/>
      <c r="Z1498" s="1033"/>
    </row>
    <row r="1499" spans="1:26" ht="15.75" customHeight="1">
      <c r="A1499" s="141"/>
      <c r="B1499" s="344" t="s">
        <v>1806</v>
      </c>
      <c r="C1499" s="338"/>
      <c r="D1499" s="24">
        <f t="shared" ref="D1499:F1499" si="135">SUM(D1487:D1491)</f>
        <v>18000000</v>
      </c>
      <c r="E1499" s="24">
        <f t="shared" si="135"/>
        <v>-657837</v>
      </c>
      <c r="F1499" s="24">
        <f t="shared" si="135"/>
        <v>17342163</v>
      </c>
      <c r="G1499" s="1099">
        <f>SUM(G1487:G1498)</f>
        <v>19000000</v>
      </c>
      <c r="H1499" s="1033"/>
      <c r="I1499" s="1033"/>
      <c r="J1499" s="1033"/>
      <c r="K1499" s="1033"/>
      <c r="L1499" s="1033"/>
      <c r="M1499" s="1033"/>
      <c r="N1499" s="1033"/>
      <c r="O1499" s="1033"/>
      <c r="P1499" s="1033"/>
      <c r="Q1499" s="1033"/>
      <c r="R1499" s="1033"/>
      <c r="S1499" s="1033"/>
      <c r="T1499" s="1033"/>
      <c r="U1499" s="1033"/>
      <c r="V1499" s="1033"/>
      <c r="W1499" s="1033"/>
      <c r="X1499" s="1033"/>
      <c r="Y1499" s="1033"/>
      <c r="Z1499" s="1033"/>
    </row>
    <row r="1500" spans="1:26" ht="15.75" customHeight="1">
      <c r="A1500" s="141"/>
      <c r="B1500" s="76" t="s">
        <v>1807</v>
      </c>
      <c r="C1500" s="231" t="s">
        <v>245</v>
      </c>
      <c r="D1500" s="21">
        <v>3000000</v>
      </c>
      <c r="E1500" s="21">
        <v>78280</v>
      </c>
      <c r="F1500" s="21">
        <f t="shared" ref="F1500:F1504" si="136">SUM(D1500:E1500)</f>
        <v>3078280</v>
      </c>
      <c r="G1500" s="1051"/>
      <c r="H1500" s="1033"/>
      <c r="I1500" s="1033"/>
      <c r="J1500" s="1033"/>
      <c r="K1500" s="1033"/>
      <c r="L1500" s="1033"/>
      <c r="M1500" s="1033"/>
      <c r="N1500" s="1033"/>
      <c r="O1500" s="1033"/>
      <c r="P1500" s="1033"/>
      <c r="Q1500" s="1033"/>
      <c r="R1500" s="1033"/>
      <c r="S1500" s="1033"/>
      <c r="T1500" s="1033"/>
      <c r="U1500" s="1033"/>
      <c r="V1500" s="1033"/>
      <c r="W1500" s="1033"/>
      <c r="X1500" s="1033"/>
      <c r="Y1500" s="1033"/>
      <c r="Z1500" s="1033"/>
    </row>
    <row r="1501" spans="1:26" ht="15.75" customHeight="1">
      <c r="A1501" s="141"/>
      <c r="B1501" s="76" t="s">
        <v>1808</v>
      </c>
      <c r="C1501" s="231" t="s">
        <v>245</v>
      </c>
      <c r="D1501" s="21">
        <v>3000000</v>
      </c>
      <c r="E1501" s="21">
        <v>90611</v>
      </c>
      <c r="F1501" s="21">
        <f t="shared" si="136"/>
        <v>3090611</v>
      </c>
      <c r="G1501" s="1051"/>
      <c r="H1501" s="1033"/>
      <c r="I1501" s="1033"/>
      <c r="J1501" s="1033"/>
      <c r="K1501" s="1033"/>
      <c r="L1501" s="1033"/>
      <c r="M1501" s="1033"/>
      <c r="N1501" s="1033"/>
      <c r="O1501" s="1033"/>
      <c r="P1501" s="1033"/>
      <c r="Q1501" s="1033"/>
      <c r="R1501" s="1033"/>
      <c r="S1501" s="1033"/>
      <c r="T1501" s="1033"/>
      <c r="U1501" s="1033"/>
      <c r="V1501" s="1033"/>
      <c r="W1501" s="1033"/>
      <c r="X1501" s="1033"/>
      <c r="Y1501" s="1033"/>
      <c r="Z1501" s="1033"/>
    </row>
    <row r="1502" spans="1:26" ht="15.75" customHeight="1">
      <c r="A1502" s="141"/>
      <c r="B1502" s="76" t="s">
        <v>1809</v>
      </c>
      <c r="C1502" s="231" t="s">
        <v>245</v>
      </c>
      <c r="D1502" s="21">
        <v>3000000</v>
      </c>
      <c r="E1502" s="21"/>
      <c r="F1502" s="21">
        <f t="shared" si="136"/>
        <v>3000000</v>
      </c>
      <c r="G1502" s="1051"/>
      <c r="H1502" s="1033"/>
      <c r="I1502" s="1033"/>
      <c r="J1502" s="1033"/>
      <c r="K1502" s="1033"/>
      <c r="L1502" s="1033"/>
      <c r="M1502" s="1033"/>
      <c r="N1502" s="1033"/>
      <c r="O1502" s="1033"/>
      <c r="P1502" s="1033"/>
      <c r="Q1502" s="1033"/>
      <c r="R1502" s="1033"/>
      <c r="S1502" s="1033"/>
      <c r="T1502" s="1033"/>
      <c r="U1502" s="1033"/>
      <c r="V1502" s="1033"/>
      <c r="W1502" s="1033"/>
      <c r="X1502" s="1033"/>
      <c r="Y1502" s="1033"/>
      <c r="Z1502" s="1033"/>
    </row>
    <row r="1503" spans="1:26" ht="15.75" customHeight="1">
      <c r="A1503" s="141"/>
      <c r="B1503" s="76" t="s">
        <v>1810</v>
      </c>
      <c r="C1503" s="231" t="s">
        <v>245</v>
      </c>
      <c r="D1503" s="21">
        <v>1000000</v>
      </c>
      <c r="E1503" s="21"/>
      <c r="F1503" s="21">
        <f t="shared" si="136"/>
        <v>1000000</v>
      </c>
      <c r="G1503" s="1051"/>
      <c r="H1503" s="1033"/>
      <c r="I1503" s="1033"/>
      <c r="J1503" s="1033"/>
      <c r="K1503" s="1033"/>
      <c r="L1503" s="1033"/>
      <c r="M1503" s="1033"/>
      <c r="N1503" s="1033"/>
      <c r="O1503" s="1033"/>
      <c r="P1503" s="1033"/>
      <c r="Q1503" s="1033"/>
      <c r="R1503" s="1033"/>
      <c r="S1503" s="1033"/>
      <c r="T1503" s="1033"/>
      <c r="U1503" s="1033"/>
      <c r="V1503" s="1033"/>
      <c r="W1503" s="1033"/>
      <c r="X1503" s="1033"/>
      <c r="Y1503" s="1033"/>
      <c r="Z1503" s="1033"/>
    </row>
    <row r="1504" spans="1:26" ht="15.75" customHeight="1">
      <c r="A1504" s="141"/>
      <c r="B1504" s="76" t="s">
        <v>1811</v>
      </c>
      <c r="C1504" s="231" t="s">
        <v>245</v>
      </c>
      <c r="D1504" s="21">
        <v>3000000</v>
      </c>
      <c r="E1504" s="21">
        <v>7648</v>
      </c>
      <c r="F1504" s="21">
        <f t="shared" si="136"/>
        <v>3007648</v>
      </c>
      <c r="G1504" s="1051"/>
      <c r="H1504" s="1033"/>
      <c r="I1504" s="1033"/>
      <c r="J1504" s="1033"/>
      <c r="K1504" s="1033"/>
      <c r="L1504" s="1033"/>
      <c r="M1504" s="1033"/>
      <c r="N1504" s="1033"/>
      <c r="O1504" s="1033"/>
      <c r="P1504" s="1033"/>
      <c r="Q1504" s="1033"/>
      <c r="R1504" s="1033"/>
      <c r="S1504" s="1033"/>
      <c r="T1504" s="1033"/>
      <c r="U1504" s="1033"/>
      <c r="V1504" s="1033"/>
      <c r="W1504" s="1033"/>
      <c r="X1504" s="1033"/>
      <c r="Y1504" s="1033"/>
      <c r="Z1504" s="1033"/>
    </row>
    <row r="1505" spans="1:26" ht="15.75">
      <c r="A1505" s="39"/>
      <c r="B1505" s="349" t="s">
        <v>1812</v>
      </c>
      <c r="C1505" s="231" t="s">
        <v>245</v>
      </c>
      <c r="D1505" s="231"/>
      <c r="E1505" s="231"/>
      <c r="F1505" s="231"/>
      <c r="G1505" s="1062">
        <v>3000000</v>
      </c>
      <c r="H1505" s="1043"/>
      <c r="I1505" s="1043"/>
      <c r="J1505" s="1043"/>
      <c r="K1505" s="1043"/>
      <c r="L1505" s="1043"/>
      <c r="M1505" s="1043"/>
      <c r="N1505" s="1043"/>
      <c r="O1505" s="1043"/>
      <c r="P1505" s="1043"/>
      <c r="Q1505" s="1043"/>
      <c r="R1505" s="1043"/>
      <c r="S1505" s="1043"/>
      <c r="T1505" s="1043"/>
      <c r="U1505" s="1043"/>
      <c r="V1505" s="1043"/>
      <c r="W1505" s="1043"/>
      <c r="X1505" s="1043"/>
      <c r="Y1505" s="1043"/>
      <c r="Z1505" s="1043"/>
    </row>
    <row r="1506" spans="1:26" ht="15.75">
      <c r="A1506" s="39"/>
      <c r="B1506" s="350" t="s">
        <v>1813</v>
      </c>
      <c r="C1506" s="231" t="s">
        <v>245</v>
      </c>
      <c r="D1506" s="231"/>
      <c r="E1506" s="231"/>
      <c r="F1506" s="231"/>
      <c r="G1506" s="1062">
        <v>3200000</v>
      </c>
      <c r="H1506" s="1043"/>
      <c r="I1506" s="1043"/>
      <c r="J1506" s="1043"/>
      <c r="K1506" s="1043"/>
      <c r="L1506" s="1043"/>
      <c r="M1506" s="1043"/>
      <c r="N1506" s="1043"/>
      <c r="O1506" s="1043"/>
      <c r="P1506" s="1043"/>
      <c r="Q1506" s="1043"/>
      <c r="R1506" s="1043"/>
      <c r="S1506" s="1043"/>
      <c r="T1506" s="1043"/>
      <c r="U1506" s="1043"/>
      <c r="V1506" s="1043"/>
      <c r="W1506" s="1043"/>
      <c r="X1506" s="1043"/>
      <c r="Y1506" s="1043"/>
      <c r="Z1506" s="1043"/>
    </row>
    <row r="1507" spans="1:26" ht="15.75">
      <c r="A1507" s="39"/>
      <c r="B1507" s="350" t="s">
        <v>1814</v>
      </c>
      <c r="C1507" s="231" t="s">
        <v>245</v>
      </c>
      <c r="D1507" s="231"/>
      <c r="E1507" s="231"/>
      <c r="F1507" s="231"/>
      <c r="G1507" s="1062">
        <v>3500000</v>
      </c>
      <c r="H1507" s="1043"/>
      <c r="I1507" s="1043"/>
      <c r="J1507" s="1043"/>
      <c r="K1507" s="1043"/>
      <c r="L1507" s="1043"/>
      <c r="M1507" s="1043"/>
      <c r="N1507" s="1043"/>
      <c r="O1507" s="1043"/>
      <c r="P1507" s="1043"/>
      <c r="Q1507" s="1043"/>
      <c r="R1507" s="1043"/>
      <c r="S1507" s="1043"/>
      <c r="T1507" s="1043"/>
      <c r="U1507" s="1043"/>
      <c r="V1507" s="1043"/>
      <c r="W1507" s="1043"/>
      <c r="X1507" s="1043"/>
      <c r="Y1507" s="1043"/>
      <c r="Z1507" s="1043"/>
    </row>
    <row r="1508" spans="1:26" ht="15.75" customHeight="1">
      <c r="A1508" s="141"/>
      <c r="B1508" s="92" t="s">
        <v>1815</v>
      </c>
      <c r="C1508" s="231" t="s">
        <v>245</v>
      </c>
      <c r="D1508" s="260"/>
      <c r="E1508" s="260"/>
      <c r="F1508" s="260"/>
      <c r="G1508" s="1062">
        <v>3000000</v>
      </c>
      <c r="H1508" s="1033"/>
      <c r="I1508" s="1033"/>
      <c r="J1508" s="1033"/>
      <c r="K1508" s="1033"/>
      <c r="L1508" s="1033"/>
      <c r="M1508" s="1033"/>
      <c r="N1508" s="1033"/>
      <c r="O1508" s="1033"/>
      <c r="P1508" s="1033"/>
      <c r="Q1508" s="1033"/>
      <c r="R1508" s="1033"/>
      <c r="S1508" s="1033"/>
      <c r="T1508" s="1033"/>
      <c r="U1508" s="1033"/>
      <c r="V1508" s="1033"/>
      <c r="W1508" s="1033"/>
      <c r="X1508" s="1033"/>
      <c r="Y1508" s="1033"/>
      <c r="Z1508" s="1033"/>
    </row>
    <row r="1509" spans="1:26" ht="15.75" customHeight="1">
      <c r="A1509" s="141"/>
      <c r="B1509" s="344" t="s">
        <v>1816</v>
      </c>
      <c r="C1509" s="338"/>
      <c r="D1509" s="24">
        <f t="shared" ref="D1509:F1509" si="137">SUM(D1500:D1504)</f>
        <v>13000000</v>
      </c>
      <c r="E1509" s="24">
        <f t="shared" si="137"/>
        <v>176539</v>
      </c>
      <c r="F1509" s="24">
        <f t="shared" si="137"/>
        <v>13176539</v>
      </c>
      <c r="G1509" s="1099">
        <f>SUM(G1500:G1508)</f>
        <v>12700000</v>
      </c>
      <c r="H1509" s="1033"/>
      <c r="I1509" s="1033"/>
      <c r="J1509" s="1033"/>
      <c r="K1509" s="1033"/>
      <c r="L1509" s="1033"/>
      <c r="M1509" s="1033"/>
      <c r="N1509" s="1033"/>
      <c r="O1509" s="1033"/>
      <c r="P1509" s="1033"/>
      <c r="Q1509" s="1033"/>
      <c r="R1509" s="1033"/>
      <c r="S1509" s="1033"/>
      <c r="T1509" s="1033"/>
      <c r="U1509" s="1033"/>
      <c r="V1509" s="1033"/>
      <c r="W1509" s="1033"/>
      <c r="X1509" s="1033"/>
      <c r="Y1509" s="1033"/>
      <c r="Z1509" s="1033"/>
    </row>
    <row r="1510" spans="1:26" ht="15.75" customHeight="1">
      <c r="A1510" s="354"/>
      <c r="B1510" s="21" t="s">
        <v>1817</v>
      </c>
      <c r="C1510" s="231" t="s">
        <v>246</v>
      </c>
      <c r="D1510" s="355"/>
      <c r="E1510" s="21">
        <v>2246317</v>
      </c>
      <c r="F1510" s="21">
        <f t="shared" ref="F1510:F1512" si="138">SUM(D1510:E1510)</f>
        <v>2246317</v>
      </c>
      <c r="G1510" s="1051"/>
      <c r="H1510" s="1044"/>
      <c r="I1510" s="1044"/>
      <c r="J1510" s="1044"/>
      <c r="K1510" s="1044"/>
      <c r="L1510" s="1044"/>
      <c r="M1510" s="1044"/>
      <c r="N1510" s="1044"/>
      <c r="O1510" s="1044"/>
      <c r="P1510" s="1044"/>
      <c r="Q1510" s="1044"/>
      <c r="R1510" s="1044"/>
      <c r="S1510" s="1044"/>
      <c r="T1510" s="1044"/>
      <c r="U1510" s="1044"/>
      <c r="V1510" s="1044"/>
      <c r="W1510" s="1044"/>
      <c r="X1510" s="1044"/>
      <c r="Y1510" s="1044"/>
      <c r="Z1510" s="1044"/>
    </row>
    <row r="1511" spans="1:26" ht="15.75" customHeight="1">
      <c r="A1511" s="354"/>
      <c r="B1511" s="102" t="s">
        <v>1818</v>
      </c>
      <c r="C1511" s="231" t="s">
        <v>246</v>
      </c>
      <c r="D1511" s="355"/>
      <c r="E1511" s="102">
        <v>3216378</v>
      </c>
      <c r="F1511" s="21">
        <f t="shared" si="138"/>
        <v>3216378</v>
      </c>
      <c r="G1511" s="1051"/>
      <c r="H1511" s="1044"/>
      <c r="I1511" s="1044"/>
      <c r="J1511" s="1044"/>
      <c r="K1511" s="1044"/>
      <c r="L1511" s="1044"/>
      <c r="M1511" s="1044"/>
      <c r="N1511" s="1044"/>
      <c r="O1511" s="1044"/>
      <c r="P1511" s="1044"/>
      <c r="Q1511" s="1044"/>
      <c r="R1511" s="1044"/>
      <c r="S1511" s="1044"/>
      <c r="T1511" s="1044"/>
      <c r="U1511" s="1044"/>
      <c r="V1511" s="1044"/>
      <c r="W1511" s="1044"/>
      <c r="X1511" s="1044"/>
      <c r="Y1511" s="1044"/>
      <c r="Z1511" s="1044"/>
    </row>
    <row r="1512" spans="1:26" ht="15.75" customHeight="1">
      <c r="A1512" s="354"/>
      <c r="B1512" s="102" t="s">
        <v>1819</v>
      </c>
      <c r="C1512" s="231" t="s">
        <v>246</v>
      </c>
      <c r="D1512" s="355"/>
      <c r="E1512" s="102">
        <v>3207430</v>
      </c>
      <c r="F1512" s="21">
        <f t="shared" si="138"/>
        <v>3207430</v>
      </c>
      <c r="G1512" s="1051"/>
      <c r="H1512" s="1044"/>
      <c r="I1512" s="1044"/>
      <c r="J1512" s="1044"/>
      <c r="K1512" s="1044"/>
      <c r="L1512" s="1044"/>
      <c r="M1512" s="1044"/>
      <c r="N1512" s="1044"/>
      <c r="O1512" s="1044"/>
      <c r="P1512" s="1044"/>
      <c r="Q1512" s="1044"/>
      <c r="R1512" s="1044"/>
      <c r="S1512" s="1044"/>
      <c r="T1512" s="1044"/>
      <c r="U1512" s="1044"/>
      <c r="V1512" s="1044"/>
      <c r="W1512" s="1044"/>
      <c r="X1512" s="1044"/>
      <c r="Y1512" s="1044"/>
      <c r="Z1512" s="1044"/>
    </row>
    <row r="1513" spans="1:26" ht="15.75" customHeight="1">
      <c r="A1513" s="141"/>
      <c r="B1513" s="347" t="s">
        <v>1820</v>
      </c>
      <c r="C1513" s="231" t="s">
        <v>246</v>
      </c>
      <c r="D1513" s="260"/>
      <c r="E1513" s="260"/>
      <c r="F1513" s="260"/>
      <c r="G1513" s="1062">
        <v>3500000</v>
      </c>
      <c r="H1513" s="1033"/>
      <c r="I1513" s="1033"/>
      <c r="J1513" s="1033"/>
      <c r="K1513" s="1033"/>
      <c r="L1513" s="1033"/>
      <c r="M1513" s="1033"/>
      <c r="N1513" s="1033"/>
      <c r="O1513" s="1033"/>
      <c r="P1513" s="1033"/>
      <c r="Q1513" s="1033"/>
      <c r="R1513" s="1033"/>
      <c r="S1513" s="1033"/>
      <c r="T1513" s="1033"/>
      <c r="U1513" s="1033"/>
      <c r="V1513" s="1033"/>
      <c r="W1513" s="1033"/>
      <c r="X1513" s="1033"/>
      <c r="Y1513" s="1033"/>
      <c r="Z1513" s="1033"/>
    </row>
    <row r="1514" spans="1:26" ht="15.75" customHeight="1">
      <c r="A1514" s="141"/>
      <c r="B1514" s="348" t="s">
        <v>1821</v>
      </c>
      <c r="C1514" s="231" t="s">
        <v>246</v>
      </c>
      <c r="D1514" s="260"/>
      <c r="E1514" s="260"/>
      <c r="F1514" s="260"/>
      <c r="G1514" s="1062">
        <v>3000000</v>
      </c>
      <c r="H1514" s="1033"/>
      <c r="I1514" s="1033"/>
      <c r="J1514" s="1033"/>
      <c r="K1514" s="1033"/>
      <c r="L1514" s="1033"/>
      <c r="M1514" s="1033"/>
      <c r="N1514" s="1033"/>
      <c r="O1514" s="1033"/>
      <c r="P1514" s="1033"/>
      <c r="Q1514" s="1033"/>
      <c r="R1514" s="1033"/>
      <c r="S1514" s="1033"/>
      <c r="T1514" s="1033"/>
      <c r="U1514" s="1033"/>
      <c r="V1514" s="1033"/>
      <c r="W1514" s="1033"/>
      <c r="X1514" s="1033"/>
      <c r="Y1514" s="1033"/>
      <c r="Z1514" s="1033"/>
    </row>
    <row r="1515" spans="1:26" ht="15.75" customHeight="1">
      <c r="A1515" s="141"/>
      <c r="B1515" s="348" t="s">
        <v>1822</v>
      </c>
      <c r="C1515" s="231" t="s">
        <v>246</v>
      </c>
      <c r="D1515" s="260"/>
      <c r="E1515" s="260"/>
      <c r="F1515" s="260"/>
      <c r="G1515" s="1062">
        <v>4000000</v>
      </c>
      <c r="H1515" s="1033"/>
      <c r="I1515" s="1033"/>
      <c r="J1515" s="1033"/>
      <c r="K1515" s="1033"/>
      <c r="L1515" s="1033"/>
      <c r="M1515" s="1033"/>
      <c r="N1515" s="1033"/>
      <c r="O1515" s="1033"/>
      <c r="P1515" s="1033"/>
      <c r="Q1515" s="1033"/>
      <c r="R1515" s="1033"/>
      <c r="S1515" s="1033"/>
      <c r="T1515" s="1033"/>
      <c r="U1515" s="1033"/>
      <c r="V1515" s="1033"/>
      <c r="W1515" s="1033"/>
      <c r="X1515" s="1033"/>
      <c r="Y1515" s="1033"/>
      <c r="Z1515" s="1033"/>
    </row>
    <row r="1516" spans="1:26" ht="15.75" customHeight="1">
      <c r="A1516" s="141"/>
      <c r="B1516" s="348" t="s">
        <v>1823</v>
      </c>
      <c r="C1516" s="231" t="s">
        <v>246</v>
      </c>
      <c r="D1516" s="260"/>
      <c r="E1516" s="260"/>
      <c r="F1516" s="260"/>
      <c r="G1516" s="1062">
        <v>4000000</v>
      </c>
      <c r="H1516" s="1033"/>
      <c r="I1516" s="1033"/>
      <c r="J1516" s="1033"/>
      <c r="K1516" s="1033"/>
      <c r="L1516" s="1033"/>
      <c r="M1516" s="1033"/>
      <c r="N1516" s="1033"/>
      <c r="O1516" s="1033"/>
      <c r="P1516" s="1033"/>
      <c r="Q1516" s="1033"/>
      <c r="R1516" s="1033"/>
      <c r="S1516" s="1033"/>
      <c r="T1516" s="1033"/>
      <c r="U1516" s="1033"/>
      <c r="V1516" s="1033"/>
      <c r="W1516" s="1033"/>
      <c r="X1516" s="1033"/>
      <c r="Y1516" s="1033"/>
      <c r="Z1516" s="1033"/>
    </row>
    <row r="1517" spans="1:26" ht="15.75" customHeight="1">
      <c r="A1517" s="141"/>
      <c r="B1517" s="348" t="s">
        <v>1824</v>
      </c>
      <c r="C1517" s="231" t="s">
        <v>246</v>
      </c>
      <c r="D1517" s="260"/>
      <c r="E1517" s="260"/>
      <c r="F1517" s="260"/>
      <c r="G1517" s="1062">
        <v>3500000</v>
      </c>
      <c r="H1517" s="1033"/>
      <c r="I1517" s="1033"/>
      <c r="J1517" s="1033"/>
      <c r="K1517" s="1033"/>
      <c r="L1517" s="1033"/>
      <c r="M1517" s="1033"/>
      <c r="N1517" s="1033"/>
      <c r="O1517" s="1033"/>
      <c r="P1517" s="1033"/>
      <c r="Q1517" s="1033"/>
      <c r="R1517" s="1033"/>
      <c r="S1517" s="1033"/>
      <c r="T1517" s="1033"/>
      <c r="U1517" s="1033"/>
      <c r="V1517" s="1033"/>
      <c r="W1517" s="1033"/>
      <c r="X1517" s="1033"/>
      <c r="Y1517" s="1033"/>
      <c r="Z1517" s="1033"/>
    </row>
    <row r="1518" spans="1:26" ht="15.75" customHeight="1">
      <c r="A1518" s="141"/>
      <c r="B1518" s="348" t="s">
        <v>1825</v>
      </c>
      <c r="C1518" s="231" t="s">
        <v>246</v>
      </c>
      <c r="D1518" s="260"/>
      <c r="E1518" s="260"/>
      <c r="F1518" s="260"/>
      <c r="G1518" s="1062">
        <v>1000000</v>
      </c>
      <c r="H1518" s="1033"/>
      <c r="I1518" s="1033"/>
      <c r="J1518" s="1033"/>
      <c r="K1518" s="1033"/>
      <c r="L1518" s="1033"/>
      <c r="M1518" s="1033"/>
      <c r="N1518" s="1033"/>
      <c r="O1518" s="1033"/>
      <c r="P1518" s="1033"/>
      <c r="Q1518" s="1033"/>
      <c r="R1518" s="1033"/>
      <c r="S1518" s="1033"/>
      <c r="T1518" s="1033"/>
      <c r="U1518" s="1033"/>
      <c r="V1518" s="1033"/>
      <c r="W1518" s="1033"/>
      <c r="X1518" s="1033"/>
      <c r="Y1518" s="1033"/>
      <c r="Z1518" s="1033"/>
    </row>
    <row r="1519" spans="1:26" ht="15.75" customHeight="1">
      <c r="A1519" s="141"/>
      <c r="B1519" s="344" t="s">
        <v>1826</v>
      </c>
      <c r="C1519" s="338"/>
      <c r="D1519" s="24">
        <f>SUM(D1510:D1512)</f>
        <v>0</v>
      </c>
      <c r="E1519" s="24">
        <f>SUM(E1510:E1512)</f>
        <v>8670125</v>
      </c>
      <c r="F1519" s="24">
        <f>SUM(F1510:F1512)</f>
        <v>8670125</v>
      </c>
      <c r="G1519" s="1099">
        <f>SUM(G1510:G1518)</f>
        <v>19000000</v>
      </c>
      <c r="H1519" s="1033"/>
      <c r="I1519" s="1033"/>
      <c r="J1519" s="1033"/>
      <c r="K1519" s="1033"/>
      <c r="L1519" s="1033"/>
      <c r="M1519" s="1033"/>
      <c r="N1519" s="1033"/>
      <c r="O1519" s="1033"/>
      <c r="P1519" s="1033"/>
      <c r="Q1519" s="1033"/>
      <c r="R1519" s="1033"/>
      <c r="S1519" s="1033"/>
      <c r="T1519" s="1033"/>
      <c r="U1519" s="1033"/>
      <c r="V1519" s="1033"/>
      <c r="W1519" s="1033"/>
      <c r="X1519" s="1033"/>
      <c r="Y1519" s="1033"/>
      <c r="Z1519" s="1033"/>
    </row>
    <row r="1520" spans="1:26" ht="21" customHeight="1">
      <c r="A1520" s="141"/>
      <c r="B1520" s="76" t="s">
        <v>1827</v>
      </c>
      <c r="C1520" s="20" t="s">
        <v>571</v>
      </c>
      <c r="D1520" s="21">
        <v>3000000</v>
      </c>
      <c r="E1520" s="21"/>
      <c r="F1520" s="21">
        <f t="shared" ref="F1520:F1523" si="139">SUM(D1520:E1520)</f>
        <v>3000000</v>
      </c>
      <c r="G1520" s="1051"/>
      <c r="H1520" s="1033"/>
      <c r="I1520" s="1033"/>
      <c r="J1520" s="1033"/>
      <c r="K1520" s="1033"/>
      <c r="L1520" s="1033"/>
      <c r="M1520" s="1033"/>
      <c r="N1520" s="1033"/>
      <c r="O1520" s="1033"/>
      <c r="P1520" s="1033"/>
      <c r="Q1520" s="1033"/>
      <c r="R1520" s="1033"/>
      <c r="S1520" s="1033"/>
      <c r="T1520" s="1033"/>
      <c r="U1520" s="1033"/>
      <c r="V1520" s="1033"/>
      <c r="W1520" s="1033"/>
      <c r="X1520" s="1033"/>
      <c r="Y1520" s="1033"/>
      <c r="Z1520" s="1033"/>
    </row>
    <row r="1521" spans="1:26" ht="20.25" customHeight="1">
      <c r="A1521" s="141"/>
      <c r="B1521" s="76" t="s">
        <v>1828</v>
      </c>
      <c r="C1521" s="20" t="s">
        <v>571</v>
      </c>
      <c r="D1521" s="21">
        <v>3500000</v>
      </c>
      <c r="E1521" s="21"/>
      <c r="F1521" s="21">
        <f t="shared" si="139"/>
        <v>3500000</v>
      </c>
      <c r="G1521" s="1051"/>
      <c r="H1521" s="1033"/>
      <c r="I1521" s="1033"/>
      <c r="J1521" s="1033"/>
      <c r="K1521" s="1033"/>
      <c r="L1521" s="1033"/>
      <c r="M1521" s="1033"/>
      <c r="N1521" s="1033"/>
      <c r="O1521" s="1033"/>
      <c r="P1521" s="1033"/>
      <c r="Q1521" s="1033"/>
      <c r="R1521" s="1033"/>
      <c r="S1521" s="1033"/>
      <c r="T1521" s="1033"/>
      <c r="U1521" s="1033"/>
      <c r="V1521" s="1033"/>
      <c r="W1521" s="1033"/>
      <c r="X1521" s="1033"/>
      <c r="Y1521" s="1033"/>
      <c r="Z1521" s="1033"/>
    </row>
    <row r="1522" spans="1:26" ht="15.75" customHeight="1">
      <c r="A1522" s="141"/>
      <c r="B1522" s="76" t="s">
        <v>1829</v>
      </c>
      <c r="C1522" s="20" t="s">
        <v>571</v>
      </c>
      <c r="D1522" s="21">
        <v>2500000</v>
      </c>
      <c r="E1522" s="21">
        <v>-691739</v>
      </c>
      <c r="F1522" s="21">
        <f t="shared" si="139"/>
        <v>1808261</v>
      </c>
      <c r="G1522" s="1051">
        <v>1808261</v>
      </c>
      <c r="H1522" s="1033"/>
      <c r="I1522" s="1033"/>
      <c r="J1522" s="1033"/>
      <c r="K1522" s="1033"/>
      <c r="L1522" s="1033"/>
      <c r="M1522" s="1033"/>
      <c r="N1522" s="1033"/>
      <c r="O1522" s="1033"/>
      <c r="P1522" s="1033"/>
      <c r="Q1522" s="1033"/>
      <c r="R1522" s="1033"/>
      <c r="S1522" s="1033"/>
      <c r="T1522" s="1033"/>
      <c r="U1522" s="1033"/>
      <c r="V1522" s="1033"/>
      <c r="W1522" s="1033"/>
      <c r="X1522" s="1033"/>
      <c r="Y1522" s="1033"/>
      <c r="Z1522" s="1033"/>
    </row>
    <row r="1523" spans="1:26" ht="15.75" customHeight="1">
      <c r="A1523" s="141"/>
      <c r="B1523" s="76" t="s">
        <v>1830</v>
      </c>
      <c r="C1523" s="20" t="s">
        <v>571</v>
      </c>
      <c r="D1523" s="21">
        <v>1500000</v>
      </c>
      <c r="E1523" s="21">
        <v>22031</v>
      </c>
      <c r="F1523" s="21">
        <f t="shared" si="139"/>
        <v>1522031</v>
      </c>
      <c r="G1523" s="1051">
        <v>1522031</v>
      </c>
      <c r="H1523" s="1033"/>
      <c r="I1523" s="1033"/>
      <c r="J1523" s="1033"/>
      <c r="K1523" s="1033"/>
      <c r="L1523" s="1033"/>
      <c r="M1523" s="1033"/>
      <c r="N1523" s="1033"/>
      <c r="O1523" s="1033"/>
      <c r="P1523" s="1033"/>
      <c r="Q1523" s="1033"/>
      <c r="R1523" s="1033"/>
      <c r="S1523" s="1033"/>
      <c r="T1523" s="1033"/>
      <c r="U1523" s="1033"/>
      <c r="V1523" s="1033"/>
      <c r="W1523" s="1033"/>
      <c r="X1523" s="1033"/>
      <c r="Y1523" s="1033"/>
      <c r="Z1523" s="1033"/>
    </row>
    <row r="1524" spans="1:26" ht="15.75" customHeight="1">
      <c r="A1524" s="141"/>
      <c r="B1524" s="347" t="s">
        <v>1831</v>
      </c>
      <c r="C1524" s="20" t="s">
        <v>571</v>
      </c>
      <c r="D1524" s="260"/>
      <c r="E1524" s="260"/>
      <c r="F1524" s="260"/>
      <c r="G1524" s="1062">
        <v>2700000</v>
      </c>
      <c r="H1524" s="1033"/>
      <c r="I1524" s="1033"/>
      <c r="J1524" s="1033"/>
      <c r="K1524" s="1033"/>
      <c r="L1524" s="1033"/>
      <c r="M1524" s="1033"/>
      <c r="N1524" s="1033"/>
      <c r="O1524" s="1033"/>
      <c r="P1524" s="1033"/>
      <c r="Q1524" s="1033"/>
      <c r="R1524" s="1033"/>
      <c r="S1524" s="1033"/>
      <c r="T1524" s="1033"/>
      <c r="U1524" s="1033"/>
      <c r="V1524" s="1033"/>
      <c r="W1524" s="1033"/>
      <c r="X1524" s="1033"/>
      <c r="Y1524" s="1033"/>
      <c r="Z1524" s="1033"/>
    </row>
    <row r="1525" spans="1:26" ht="15.75" customHeight="1">
      <c r="A1525" s="141"/>
      <c r="B1525" s="348" t="s">
        <v>1832</v>
      </c>
      <c r="C1525" s="20" t="s">
        <v>571</v>
      </c>
      <c r="D1525" s="260"/>
      <c r="E1525" s="260"/>
      <c r="F1525" s="260"/>
      <c r="G1525" s="1062">
        <v>4500000</v>
      </c>
      <c r="H1525" s="1033"/>
      <c r="I1525" s="1033"/>
      <c r="J1525" s="1033"/>
      <c r="K1525" s="1033"/>
      <c r="L1525" s="1033"/>
      <c r="M1525" s="1033"/>
      <c r="N1525" s="1033"/>
      <c r="O1525" s="1033"/>
      <c r="P1525" s="1033"/>
      <c r="Q1525" s="1033"/>
      <c r="R1525" s="1033"/>
      <c r="S1525" s="1033"/>
      <c r="T1525" s="1033"/>
      <c r="U1525" s="1033"/>
      <c r="V1525" s="1033"/>
      <c r="W1525" s="1033"/>
      <c r="X1525" s="1033"/>
      <c r="Y1525" s="1033"/>
      <c r="Z1525" s="1033"/>
    </row>
    <row r="1526" spans="1:26" ht="15.75" customHeight="1">
      <c r="A1526" s="141"/>
      <c r="B1526" s="348" t="s">
        <v>1833</v>
      </c>
      <c r="C1526" s="20" t="s">
        <v>571</v>
      </c>
      <c r="D1526" s="260"/>
      <c r="E1526" s="260"/>
      <c r="F1526" s="260"/>
      <c r="G1526" s="1062">
        <v>2900000</v>
      </c>
      <c r="H1526" s="1033"/>
      <c r="I1526" s="1033"/>
      <c r="J1526" s="1033"/>
      <c r="K1526" s="1033"/>
      <c r="L1526" s="1033"/>
      <c r="M1526" s="1033"/>
      <c r="N1526" s="1033"/>
      <c r="O1526" s="1033"/>
      <c r="P1526" s="1033"/>
      <c r="Q1526" s="1033"/>
      <c r="R1526" s="1033"/>
      <c r="S1526" s="1033"/>
      <c r="T1526" s="1033"/>
      <c r="U1526" s="1033"/>
      <c r="V1526" s="1033"/>
      <c r="W1526" s="1033"/>
      <c r="X1526" s="1033"/>
      <c r="Y1526" s="1033"/>
      <c r="Z1526" s="1033"/>
    </row>
    <row r="1527" spans="1:26" ht="15.75" customHeight="1">
      <c r="A1527" s="141"/>
      <c r="B1527" s="348" t="s">
        <v>1834</v>
      </c>
      <c r="C1527" s="20" t="s">
        <v>571</v>
      </c>
      <c r="D1527" s="260"/>
      <c r="E1527" s="260"/>
      <c r="F1527" s="260"/>
      <c r="G1527" s="1062">
        <v>4700000</v>
      </c>
      <c r="H1527" s="1033"/>
      <c r="I1527" s="1033"/>
      <c r="J1527" s="1033"/>
      <c r="K1527" s="1033"/>
      <c r="L1527" s="1033"/>
      <c r="M1527" s="1033"/>
      <c r="N1527" s="1033"/>
      <c r="O1527" s="1033"/>
      <c r="P1527" s="1033"/>
      <c r="Q1527" s="1033"/>
      <c r="R1527" s="1033"/>
      <c r="S1527" s="1033"/>
      <c r="T1527" s="1033"/>
      <c r="U1527" s="1033"/>
      <c r="V1527" s="1033"/>
      <c r="W1527" s="1033"/>
      <c r="X1527" s="1033"/>
      <c r="Y1527" s="1033"/>
      <c r="Z1527" s="1033"/>
    </row>
    <row r="1528" spans="1:26" ht="15.75" customHeight="1">
      <c r="A1528" s="141"/>
      <c r="B1528" s="344" t="s">
        <v>1835</v>
      </c>
      <c r="C1528" s="338"/>
      <c r="D1528" s="24">
        <f>SUM(D1520:D1523)</f>
        <v>10500000</v>
      </c>
      <c r="E1528" s="24">
        <f>SUM(E1520:E1523)</f>
        <v>-669708</v>
      </c>
      <c r="F1528" s="24">
        <f>SUM(F1520:F1523)</f>
        <v>9830292</v>
      </c>
      <c r="G1528" s="1099">
        <f>SUM(G1520:G1527)</f>
        <v>18130292</v>
      </c>
      <c r="H1528" s="1033"/>
      <c r="I1528" s="1033"/>
      <c r="J1528" s="1033"/>
      <c r="K1528" s="1033"/>
      <c r="L1528" s="1033"/>
      <c r="M1528" s="1033"/>
      <c r="N1528" s="1033"/>
      <c r="O1528" s="1033"/>
      <c r="P1528" s="1033"/>
      <c r="Q1528" s="1033"/>
      <c r="R1528" s="1033"/>
      <c r="S1528" s="1033"/>
      <c r="T1528" s="1033"/>
      <c r="U1528" s="1033"/>
      <c r="V1528" s="1033"/>
      <c r="W1528" s="1033"/>
      <c r="X1528" s="1033"/>
      <c r="Y1528" s="1033"/>
      <c r="Z1528" s="1033"/>
    </row>
    <row r="1529" spans="1:26" ht="15.75" customHeight="1">
      <c r="A1529" s="141"/>
      <c r="B1529" s="76" t="s">
        <v>1836</v>
      </c>
      <c r="C1529" s="20" t="s">
        <v>466</v>
      </c>
      <c r="D1529" s="21">
        <v>2000000</v>
      </c>
      <c r="E1529" s="21"/>
      <c r="F1529" s="21">
        <f t="shared" ref="F1529:F1535" si="140">SUM(D1529:E1529)</f>
        <v>2000000</v>
      </c>
      <c r="G1529" s="1051"/>
      <c r="H1529" s="1033"/>
      <c r="I1529" s="1033"/>
      <c r="J1529" s="1033"/>
      <c r="K1529" s="1033"/>
      <c r="L1529" s="1033"/>
      <c r="M1529" s="1033"/>
      <c r="N1529" s="1033"/>
      <c r="O1529" s="1033"/>
      <c r="P1529" s="1033"/>
      <c r="Q1529" s="1033"/>
      <c r="R1529" s="1033"/>
      <c r="S1529" s="1033"/>
      <c r="T1529" s="1033"/>
      <c r="U1529" s="1033"/>
      <c r="V1529" s="1033"/>
      <c r="W1529" s="1033"/>
      <c r="X1529" s="1033"/>
      <c r="Y1529" s="1033"/>
      <c r="Z1529" s="1033"/>
    </row>
    <row r="1530" spans="1:26" ht="15.75" customHeight="1">
      <c r="A1530" s="141"/>
      <c r="B1530" s="76" t="s">
        <v>1837</v>
      </c>
      <c r="C1530" s="20" t="s">
        <v>466</v>
      </c>
      <c r="D1530" s="21">
        <v>2000000</v>
      </c>
      <c r="E1530" s="21"/>
      <c r="F1530" s="21">
        <f t="shared" si="140"/>
        <v>2000000</v>
      </c>
      <c r="G1530" s="1051"/>
      <c r="H1530" s="1033"/>
      <c r="I1530" s="1033"/>
      <c r="J1530" s="1033"/>
      <c r="K1530" s="1033"/>
      <c r="L1530" s="1033"/>
      <c r="M1530" s="1033"/>
      <c r="N1530" s="1033"/>
      <c r="O1530" s="1033"/>
      <c r="P1530" s="1033"/>
      <c r="Q1530" s="1033"/>
      <c r="R1530" s="1033"/>
      <c r="S1530" s="1033"/>
      <c r="T1530" s="1033"/>
      <c r="U1530" s="1033"/>
      <c r="V1530" s="1033"/>
      <c r="W1530" s="1033"/>
      <c r="X1530" s="1033"/>
      <c r="Y1530" s="1033"/>
      <c r="Z1530" s="1033"/>
    </row>
    <row r="1531" spans="1:26" ht="15.75" customHeight="1">
      <c r="A1531" s="141"/>
      <c r="B1531" s="76" t="s">
        <v>1838</v>
      </c>
      <c r="C1531" s="20" t="s">
        <v>466</v>
      </c>
      <c r="D1531" s="21">
        <v>2000000</v>
      </c>
      <c r="E1531" s="21"/>
      <c r="F1531" s="21">
        <f t="shared" si="140"/>
        <v>2000000</v>
      </c>
      <c r="G1531" s="1051"/>
      <c r="H1531" s="1033"/>
      <c r="I1531" s="1033"/>
      <c r="J1531" s="1033"/>
      <c r="K1531" s="1033"/>
      <c r="L1531" s="1033"/>
      <c r="M1531" s="1033"/>
      <c r="N1531" s="1033"/>
      <c r="O1531" s="1033"/>
      <c r="P1531" s="1033"/>
      <c r="Q1531" s="1033"/>
      <c r="R1531" s="1033"/>
      <c r="S1531" s="1033"/>
      <c r="T1531" s="1033"/>
      <c r="U1531" s="1033"/>
      <c r="V1531" s="1033"/>
      <c r="W1531" s="1033"/>
      <c r="X1531" s="1033"/>
      <c r="Y1531" s="1033"/>
      <c r="Z1531" s="1033"/>
    </row>
    <row r="1532" spans="1:26" ht="15.75" customHeight="1">
      <c r="A1532" s="141"/>
      <c r="B1532" s="76" t="s">
        <v>1839</v>
      </c>
      <c r="C1532" s="20" t="s">
        <v>466</v>
      </c>
      <c r="D1532" s="21">
        <v>2000000</v>
      </c>
      <c r="E1532" s="21"/>
      <c r="F1532" s="21">
        <f t="shared" si="140"/>
        <v>2000000</v>
      </c>
      <c r="G1532" s="1051"/>
      <c r="H1532" s="1033"/>
      <c r="I1532" s="1033"/>
      <c r="J1532" s="1033"/>
      <c r="K1532" s="1033"/>
      <c r="L1532" s="1033"/>
      <c r="M1532" s="1033"/>
      <c r="N1532" s="1033"/>
      <c r="O1532" s="1033"/>
      <c r="P1532" s="1033"/>
      <c r="Q1532" s="1033"/>
      <c r="R1532" s="1033"/>
      <c r="S1532" s="1033"/>
      <c r="T1532" s="1033"/>
      <c r="U1532" s="1033"/>
      <c r="V1532" s="1033"/>
      <c r="W1532" s="1033"/>
      <c r="X1532" s="1033"/>
      <c r="Y1532" s="1033"/>
      <c r="Z1532" s="1033"/>
    </row>
    <row r="1533" spans="1:26" ht="15.75" customHeight="1">
      <c r="A1533" s="141"/>
      <c r="B1533" s="76" t="s">
        <v>1840</v>
      </c>
      <c r="C1533" s="20" t="s">
        <v>466</v>
      </c>
      <c r="D1533" s="21">
        <v>2000000</v>
      </c>
      <c r="E1533" s="21"/>
      <c r="F1533" s="21">
        <f t="shared" si="140"/>
        <v>2000000</v>
      </c>
      <c r="G1533" s="1051"/>
      <c r="H1533" s="1033"/>
      <c r="I1533" s="1033"/>
      <c r="J1533" s="1033"/>
      <c r="K1533" s="1033"/>
      <c r="L1533" s="1033"/>
      <c r="M1533" s="1033"/>
      <c r="N1533" s="1033"/>
      <c r="O1533" s="1033"/>
      <c r="P1533" s="1033"/>
      <c r="Q1533" s="1033"/>
      <c r="R1533" s="1033"/>
      <c r="S1533" s="1033"/>
      <c r="T1533" s="1033"/>
      <c r="U1533" s="1033"/>
      <c r="V1533" s="1033"/>
      <c r="W1533" s="1033"/>
      <c r="X1533" s="1033"/>
      <c r="Y1533" s="1033"/>
      <c r="Z1533" s="1033"/>
    </row>
    <row r="1534" spans="1:26" ht="15.75" customHeight="1">
      <c r="A1534" s="141"/>
      <c r="B1534" s="76" t="s">
        <v>1841</v>
      </c>
      <c r="C1534" s="20" t="s">
        <v>466</v>
      </c>
      <c r="D1534" s="21">
        <v>2000000</v>
      </c>
      <c r="E1534" s="21"/>
      <c r="F1534" s="21">
        <f t="shared" si="140"/>
        <v>2000000</v>
      </c>
      <c r="G1534" s="1051"/>
      <c r="H1534" s="1033"/>
      <c r="I1534" s="1033"/>
      <c r="J1534" s="1033"/>
      <c r="K1534" s="1033"/>
      <c r="L1534" s="1033"/>
      <c r="M1534" s="1033"/>
      <c r="N1534" s="1033"/>
      <c r="O1534" s="1033"/>
      <c r="P1534" s="1033"/>
      <c r="Q1534" s="1033"/>
      <c r="R1534" s="1033"/>
      <c r="S1534" s="1033"/>
      <c r="T1534" s="1033"/>
      <c r="U1534" s="1033"/>
      <c r="V1534" s="1033"/>
      <c r="W1534" s="1033"/>
      <c r="X1534" s="1033"/>
      <c r="Y1534" s="1033"/>
      <c r="Z1534" s="1033"/>
    </row>
    <row r="1535" spans="1:26" ht="15.75" customHeight="1">
      <c r="A1535" s="141"/>
      <c r="B1535" s="76" t="s">
        <v>1842</v>
      </c>
      <c r="C1535" s="20" t="s">
        <v>466</v>
      </c>
      <c r="D1535" s="21">
        <v>2000000</v>
      </c>
      <c r="E1535" s="21"/>
      <c r="F1535" s="21">
        <f t="shared" si="140"/>
        <v>2000000</v>
      </c>
      <c r="G1535" s="1051"/>
      <c r="H1535" s="1033"/>
      <c r="I1535" s="1033"/>
      <c r="J1535" s="1033"/>
      <c r="K1535" s="1033"/>
      <c r="L1535" s="1033"/>
      <c r="M1535" s="1033"/>
      <c r="N1535" s="1033"/>
      <c r="O1535" s="1033"/>
      <c r="P1535" s="1033"/>
      <c r="Q1535" s="1033"/>
      <c r="R1535" s="1033"/>
      <c r="S1535" s="1033"/>
      <c r="T1535" s="1033"/>
      <c r="U1535" s="1033"/>
      <c r="V1535" s="1033"/>
      <c r="W1535" s="1033"/>
      <c r="X1535" s="1033"/>
      <c r="Y1535" s="1033"/>
      <c r="Z1535" s="1033"/>
    </row>
    <row r="1536" spans="1:26" ht="15.75" customHeight="1">
      <c r="A1536" s="141"/>
      <c r="B1536" s="347" t="s">
        <v>1843</v>
      </c>
      <c r="C1536" s="231" t="s">
        <v>471</v>
      </c>
      <c r="D1536" s="260"/>
      <c r="E1536" s="260"/>
      <c r="F1536" s="260"/>
      <c r="G1536" s="1062">
        <v>2450000</v>
      </c>
      <c r="H1536" s="1033"/>
      <c r="I1536" s="1033"/>
      <c r="J1536" s="1033"/>
      <c r="K1536" s="1033"/>
      <c r="L1536" s="1033"/>
      <c r="M1536" s="1033"/>
      <c r="N1536" s="1033"/>
      <c r="O1536" s="1033"/>
      <c r="P1536" s="1033"/>
      <c r="Q1536" s="1033"/>
      <c r="R1536" s="1033"/>
      <c r="S1536" s="1033"/>
      <c r="T1536" s="1033"/>
      <c r="U1536" s="1033"/>
      <c r="V1536" s="1033"/>
      <c r="W1536" s="1033"/>
      <c r="X1536" s="1033"/>
      <c r="Y1536" s="1033"/>
      <c r="Z1536" s="1033"/>
    </row>
    <row r="1537" spans="1:26" ht="15.75" customHeight="1">
      <c r="A1537" s="141"/>
      <c r="B1537" s="348" t="s">
        <v>1844</v>
      </c>
      <c r="C1537" s="231" t="s">
        <v>471</v>
      </c>
      <c r="D1537" s="260"/>
      <c r="E1537" s="260"/>
      <c r="F1537" s="260"/>
      <c r="G1537" s="1062">
        <v>2500000</v>
      </c>
      <c r="H1537" s="1033"/>
      <c r="I1537" s="1033"/>
      <c r="J1537" s="1033"/>
      <c r="K1537" s="1033"/>
      <c r="L1537" s="1033"/>
      <c r="M1537" s="1033"/>
      <c r="N1537" s="1033"/>
      <c r="O1537" s="1033"/>
      <c r="P1537" s="1033"/>
      <c r="Q1537" s="1033"/>
      <c r="R1537" s="1033"/>
      <c r="S1537" s="1033"/>
      <c r="T1537" s="1033"/>
      <c r="U1537" s="1033"/>
      <c r="V1537" s="1033"/>
      <c r="W1537" s="1033"/>
      <c r="X1537" s="1033"/>
      <c r="Y1537" s="1033"/>
      <c r="Z1537" s="1033"/>
    </row>
    <row r="1538" spans="1:26" ht="15.75" customHeight="1">
      <c r="A1538" s="141"/>
      <c r="B1538" s="348" t="s">
        <v>1845</v>
      </c>
      <c r="C1538" s="231" t="s">
        <v>471</v>
      </c>
      <c r="D1538" s="260"/>
      <c r="E1538" s="260"/>
      <c r="F1538" s="260"/>
      <c r="G1538" s="1062">
        <v>2500000</v>
      </c>
      <c r="H1538" s="1033"/>
      <c r="I1538" s="1033"/>
      <c r="J1538" s="1033"/>
      <c r="K1538" s="1033"/>
      <c r="L1538" s="1033"/>
      <c r="M1538" s="1033"/>
      <c r="N1538" s="1033"/>
      <c r="O1538" s="1033"/>
      <c r="P1538" s="1033"/>
      <c r="Q1538" s="1033"/>
      <c r="R1538" s="1033"/>
      <c r="S1538" s="1033"/>
      <c r="T1538" s="1033"/>
      <c r="U1538" s="1033"/>
      <c r="V1538" s="1033"/>
      <c r="W1538" s="1033"/>
      <c r="X1538" s="1033"/>
      <c r="Y1538" s="1033"/>
      <c r="Z1538" s="1033"/>
    </row>
    <row r="1539" spans="1:26" ht="15.75" customHeight="1">
      <c r="A1539" s="141"/>
      <c r="B1539" s="348" t="s">
        <v>1846</v>
      </c>
      <c r="C1539" s="231" t="s">
        <v>471</v>
      </c>
      <c r="D1539" s="260"/>
      <c r="E1539" s="260"/>
      <c r="F1539" s="260"/>
      <c r="G1539" s="1062">
        <v>2000000</v>
      </c>
      <c r="H1539" s="1033"/>
      <c r="I1539" s="1033"/>
      <c r="J1539" s="1033"/>
      <c r="K1539" s="1033"/>
      <c r="L1539" s="1033"/>
      <c r="M1539" s="1033"/>
      <c r="N1539" s="1033"/>
      <c r="O1539" s="1033"/>
      <c r="P1539" s="1033"/>
      <c r="Q1539" s="1033"/>
      <c r="R1539" s="1033"/>
      <c r="S1539" s="1033"/>
      <c r="T1539" s="1033"/>
      <c r="U1539" s="1033"/>
      <c r="V1539" s="1033"/>
      <c r="W1539" s="1033"/>
      <c r="X1539" s="1033"/>
      <c r="Y1539" s="1033"/>
      <c r="Z1539" s="1033"/>
    </row>
    <row r="1540" spans="1:26" ht="15.75" customHeight="1">
      <c r="A1540" s="141"/>
      <c r="B1540" s="348" t="s">
        <v>1847</v>
      </c>
      <c r="C1540" s="231" t="s">
        <v>471</v>
      </c>
      <c r="D1540" s="260"/>
      <c r="E1540" s="260"/>
      <c r="F1540" s="260"/>
      <c r="G1540" s="1062">
        <v>1500000</v>
      </c>
      <c r="H1540" s="1033"/>
      <c r="I1540" s="1033"/>
      <c r="J1540" s="1033"/>
      <c r="K1540" s="1033"/>
      <c r="L1540" s="1033"/>
      <c r="M1540" s="1033"/>
      <c r="N1540" s="1033"/>
      <c r="O1540" s="1033"/>
      <c r="P1540" s="1033"/>
      <c r="Q1540" s="1033"/>
      <c r="R1540" s="1033"/>
      <c r="S1540" s="1033"/>
      <c r="T1540" s="1033"/>
      <c r="U1540" s="1033"/>
      <c r="V1540" s="1033"/>
      <c r="W1540" s="1033"/>
      <c r="X1540" s="1033"/>
      <c r="Y1540" s="1033"/>
      <c r="Z1540" s="1033"/>
    </row>
    <row r="1541" spans="1:26" ht="15.75" customHeight="1">
      <c r="A1541" s="141"/>
      <c r="B1541" s="347" t="s">
        <v>1848</v>
      </c>
      <c r="C1541" s="231" t="s">
        <v>471</v>
      </c>
      <c r="D1541" s="260"/>
      <c r="E1541" s="260"/>
      <c r="F1541" s="260"/>
      <c r="G1541" s="1062">
        <v>2500000</v>
      </c>
      <c r="H1541" s="1033"/>
      <c r="I1541" s="1033"/>
      <c r="J1541" s="1033"/>
      <c r="K1541" s="1033"/>
      <c r="L1541" s="1033"/>
      <c r="M1541" s="1033"/>
      <c r="N1541" s="1033"/>
      <c r="O1541" s="1033"/>
      <c r="P1541" s="1033"/>
      <c r="Q1541" s="1033"/>
      <c r="R1541" s="1033"/>
      <c r="S1541" s="1033"/>
      <c r="T1541" s="1033"/>
      <c r="U1541" s="1033"/>
      <c r="V1541" s="1033"/>
      <c r="W1541" s="1033"/>
      <c r="X1541" s="1033"/>
      <c r="Y1541" s="1033"/>
      <c r="Z1541" s="1033"/>
    </row>
    <row r="1542" spans="1:26" ht="15.75" customHeight="1">
      <c r="A1542" s="141"/>
      <c r="B1542" s="348" t="s">
        <v>1849</v>
      </c>
      <c r="C1542" s="231" t="s">
        <v>471</v>
      </c>
      <c r="D1542" s="260"/>
      <c r="E1542" s="260"/>
      <c r="F1542" s="260"/>
      <c r="G1542" s="1062">
        <v>2000000</v>
      </c>
      <c r="H1542" s="1033"/>
      <c r="I1542" s="1033"/>
      <c r="J1542" s="1033"/>
      <c r="K1542" s="1033"/>
      <c r="L1542" s="1033"/>
      <c r="M1542" s="1033"/>
      <c r="N1542" s="1033"/>
      <c r="O1542" s="1033"/>
      <c r="P1542" s="1033"/>
      <c r="Q1542" s="1033"/>
      <c r="R1542" s="1033"/>
      <c r="S1542" s="1033"/>
      <c r="T1542" s="1033"/>
      <c r="U1542" s="1033"/>
      <c r="V1542" s="1033"/>
      <c r="W1542" s="1033"/>
      <c r="X1542" s="1033"/>
      <c r="Y1542" s="1033"/>
      <c r="Z1542" s="1033"/>
    </row>
    <row r="1543" spans="1:26" ht="15.75" customHeight="1">
      <c r="A1543" s="141"/>
      <c r="B1543" s="348" t="s">
        <v>1850</v>
      </c>
      <c r="C1543" s="231" t="s">
        <v>471</v>
      </c>
      <c r="D1543" s="260"/>
      <c r="E1543" s="260"/>
      <c r="F1543" s="260"/>
      <c r="G1543" s="1062">
        <v>2000000</v>
      </c>
      <c r="H1543" s="1033"/>
      <c r="I1543" s="1033"/>
      <c r="J1543" s="1033"/>
      <c r="K1543" s="1033"/>
      <c r="L1543" s="1033"/>
      <c r="M1543" s="1033"/>
      <c r="N1543" s="1033"/>
      <c r="O1543" s="1033"/>
      <c r="P1543" s="1033"/>
      <c r="Q1543" s="1033"/>
      <c r="R1543" s="1033"/>
      <c r="S1543" s="1033"/>
      <c r="T1543" s="1033"/>
      <c r="U1543" s="1033"/>
      <c r="V1543" s="1033"/>
      <c r="W1543" s="1033"/>
      <c r="X1543" s="1033"/>
      <c r="Y1543" s="1033"/>
      <c r="Z1543" s="1033"/>
    </row>
    <row r="1544" spans="1:26" ht="15.75" customHeight="1">
      <c r="A1544" s="141"/>
      <c r="B1544" s="344" t="s">
        <v>1851</v>
      </c>
      <c r="C1544" s="338"/>
      <c r="D1544" s="24">
        <f>SUM(D1529:D1535)</f>
        <v>14000000</v>
      </c>
      <c r="E1544" s="24">
        <f>SUM(E1529:E1535)</f>
        <v>0</v>
      </c>
      <c r="F1544" s="24">
        <f>SUM(F1529:F1535)</f>
        <v>14000000</v>
      </c>
      <c r="G1544" s="1099">
        <f>SUM(G1529:G1543)</f>
        <v>17450000</v>
      </c>
      <c r="H1544" s="1033"/>
      <c r="I1544" s="1033"/>
      <c r="J1544" s="1033"/>
      <c r="K1544" s="1033"/>
      <c r="L1544" s="1033"/>
      <c r="M1544" s="1033"/>
      <c r="N1544" s="1033"/>
      <c r="O1544" s="1033"/>
      <c r="P1544" s="1033"/>
      <c r="Q1544" s="1033"/>
      <c r="R1544" s="1033"/>
      <c r="S1544" s="1033"/>
      <c r="T1544" s="1033"/>
      <c r="U1544" s="1033"/>
      <c r="V1544" s="1033"/>
      <c r="W1544" s="1033"/>
      <c r="X1544" s="1033"/>
      <c r="Y1544" s="1033"/>
      <c r="Z1544" s="1033"/>
    </row>
    <row r="1545" spans="1:26" ht="22.5" customHeight="1">
      <c r="A1545" s="141"/>
      <c r="B1545" s="76" t="s">
        <v>1852</v>
      </c>
      <c r="C1545" s="231" t="s">
        <v>249</v>
      </c>
      <c r="D1545" s="21">
        <v>4000000</v>
      </c>
      <c r="E1545" s="21">
        <v>-600910</v>
      </c>
      <c r="F1545" s="21">
        <f t="shared" ref="F1545:F1547" si="141">SUM(D1545:E1545)</f>
        <v>3399090</v>
      </c>
      <c r="G1545" s="1051"/>
      <c r="H1545" s="1033"/>
      <c r="I1545" s="1033"/>
      <c r="J1545" s="1033"/>
      <c r="K1545" s="1033"/>
      <c r="L1545" s="1033"/>
      <c r="M1545" s="1033"/>
      <c r="N1545" s="1033"/>
      <c r="O1545" s="1033"/>
      <c r="P1545" s="1033"/>
      <c r="Q1545" s="1033"/>
      <c r="R1545" s="1033"/>
      <c r="S1545" s="1033"/>
      <c r="T1545" s="1033"/>
      <c r="U1545" s="1033"/>
      <c r="V1545" s="1033"/>
      <c r="W1545" s="1033"/>
      <c r="X1545" s="1033"/>
      <c r="Y1545" s="1033"/>
      <c r="Z1545" s="1033"/>
    </row>
    <row r="1546" spans="1:26" ht="18.75" customHeight="1">
      <c r="A1546" s="141"/>
      <c r="B1546" s="76" t="s">
        <v>1853</v>
      </c>
      <c r="C1546" s="231" t="s">
        <v>249</v>
      </c>
      <c r="D1546" s="21">
        <v>3000000</v>
      </c>
      <c r="E1546" s="21">
        <v>-417840</v>
      </c>
      <c r="F1546" s="21">
        <f t="shared" si="141"/>
        <v>2582160</v>
      </c>
      <c r="G1546" s="1051"/>
      <c r="H1546" s="1033"/>
      <c r="I1546" s="1033"/>
      <c r="J1546" s="1033"/>
      <c r="K1546" s="1033"/>
      <c r="L1546" s="1033"/>
      <c r="M1546" s="1033"/>
      <c r="N1546" s="1033"/>
      <c r="O1546" s="1033"/>
      <c r="P1546" s="1033"/>
      <c r="Q1546" s="1033"/>
      <c r="R1546" s="1033"/>
      <c r="S1546" s="1033"/>
      <c r="T1546" s="1033"/>
      <c r="U1546" s="1033"/>
      <c r="V1546" s="1033"/>
      <c r="W1546" s="1033"/>
      <c r="X1546" s="1033"/>
      <c r="Y1546" s="1033"/>
      <c r="Z1546" s="1033"/>
    </row>
    <row r="1547" spans="1:26" ht="15.75" customHeight="1">
      <c r="A1547" s="141"/>
      <c r="B1547" s="76" t="s">
        <v>1854</v>
      </c>
      <c r="C1547" s="231" t="s">
        <v>249</v>
      </c>
      <c r="D1547" s="21">
        <v>2000000</v>
      </c>
      <c r="E1547" s="21">
        <v>-7990</v>
      </c>
      <c r="F1547" s="21">
        <f t="shared" si="141"/>
        <v>1992010</v>
      </c>
      <c r="G1547" s="1051"/>
      <c r="H1547" s="1033"/>
      <c r="I1547" s="1033"/>
      <c r="J1547" s="1033"/>
      <c r="K1547" s="1033"/>
      <c r="L1547" s="1033"/>
      <c r="M1547" s="1033"/>
      <c r="N1547" s="1033"/>
      <c r="O1547" s="1033"/>
      <c r="P1547" s="1033"/>
      <c r="Q1547" s="1033"/>
      <c r="R1547" s="1033"/>
      <c r="S1547" s="1033"/>
      <c r="T1547" s="1033"/>
      <c r="U1547" s="1033"/>
      <c r="V1547" s="1033"/>
      <c r="W1547" s="1033"/>
      <c r="X1547" s="1033"/>
      <c r="Y1547" s="1033"/>
      <c r="Z1547" s="1033"/>
    </row>
    <row r="1548" spans="1:26" ht="15.75" customHeight="1">
      <c r="A1548" s="141"/>
      <c r="B1548" s="347" t="s">
        <v>1855</v>
      </c>
      <c r="C1548" s="231" t="s">
        <v>249</v>
      </c>
      <c r="D1548" s="260"/>
      <c r="E1548" s="260"/>
      <c r="F1548" s="260"/>
      <c r="G1548" s="1062">
        <v>1500000</v>
      </c>
      <c r="H1548" s="1033"/>
      <c r="I1548" s="1033"/>
      <c r="J1548" s="1033"/>
      <c r="K1548" s="1033"/>
      <c r="L1548" s="1033"/>
      <c r="M1548" s="1033"/>
      <c r="N1548" s="1033"/>
      <c r="O1548" s="1033"/>
      <c r="P1548" s="1033"/>
      <c r="Q1548" s="1033"/>
      <c r="R1548" s="1033"/>
      <c r="S1548" s="1033"/>
      <c r="T1548" s="1033"/>
      <c r="U1548" s="1033"/>
      <c r="V1548" s="1033"/>
      <c r="W1548" s="1033"/>
      <c r="X1548" s="1033"/>
      <c r="Y1548" s="1033"/>
      <c r="Z1548" s="1033"/>
    </row>
    <row r="1549" spans="1:26" ht="15.75" customHeight="1">
      <c r="A1549" s="141"/>
      <c r="B1549" s="348" t="s">
        <v>1856</v>
      </c>
      <c r="C1549" s="231" t="s">
        <v>249</v>
      </c>
      <c r="D1549" s="260"/>
      <c r="E1549" s="260"/>
      <c r="F1549" s="260"/>
      <c r="G1549" s="1062">
        <v>1500000</v>
      </c>
      <c r="H1549" s="1033"/>
      <c r="I1549" s="1033"/>
      <c r="J1549" s="1033"/>
      <c r="K1549" s="1033"/>
      <c r="L1549" s="1033"/>
      <c r="M1549" s="1033"/>
      <c r="N1549" s="1033"/>
      <c r="O1549" s="1033"/>
      <c r="P1549" s="1033"/>
      <c r="Q1549" s="1033"/>
      <c r="R1549" s="1033"/>
      <c r="S1549" s="1033"/>
      <c r="T1549" s="1033"/>
      <c r="U1549" s="1033"/>
      <c r="V1549" s="1033"/>
      <c r="W1549" s="1033"/>
      <c r="X1549" s="1033"/>
      <c r="Y1549" s="1033"/>
      <c r="Z1549" s="1033"/>
    </row>
    <row r="1550" spans="1:26" ht="15.75" customHeight="1">
      <c r="A1550" s="141"/>
      <c r="B1550" s="348" t="s">
        <v>1857</v>
      </c>
      <c r="C1550" s="231" t="s">
        <v>249</v>
      </c>
      <c r="D1550" s="260"/>
      <c r="E1550" s="260"/>
      <c r="F1550" s="260"/>
      <c r="G1550" s="1062">
        <v>1500000</v>
      </c>
      <c r="H1550" s="1033"/>
      <c r="I1550" s="1033"/>
      <c r="J1550" s="1033"/>
      <c r="K1550" s="1033"/>
      <c r="L1550" s="1033"/>
      <c r="M1550" s="1033"/>
      <c r="N1550" s="1033"/>
      <c r="O1550" s="1033"/>
      <c r="P1550" s="1033"/>
      <c r="Q1550" s="1033"/>
      <c r="R1550" s="1033"/>
      <c r="S1550" s="1033"/>
      <c r="T1550" s="1033"/>
      <c r="U1550" s="1033"/>
      <c r="V1550" s="1033"/>
      <c r="W1550" s="1033"/>
      <c r="X1550" s="1033"/>
      <c r="Y1550" s="1033"/>
      <c r="Z1550" s="1033"/>
    </row>
    <row r="1551" spans="1:26" ht="15.75" customHeight="1">
      <c r="A1551" s="141"/>
      <c r="B1551" s="348" t="s">
        <v>1858</v>
      </c>
      <c r="C1551" s="231" t="s">
        <v>249</v>
      </c>
      <c r="D1551" s="260"/>
      <c r="E1551" s="260"/>
      <c r="F1551" s="260"/>
      <c r="G1551" s="1062">
        <v>1500000</v>
      </c>
      <c r="H1551" s="1033"/>
      <c r="I1551" s="1033"/>
      <c r="J1551" s="1033"/>
      <c r="K1551" s="1033"/>
      <c r="L1551" s="1033"/>
      <c r="M1551" s="1033"/>
      <c r="N1551" s="1033"/>
      <c r="O1551" s="1033"/>
      <c r="P1551" s="1033"/>
      <c r="Q1551" s="1033"/>
      <c r="R1551" s="1033"/>
      <c r="S1551" s="1033"/>
      <c r="T1551" s="1033"/>
      <c r="U1551" s="1033"/>
      <c r="V1551" s="1033"/>
      <c r="W1551" s="1033"/>
      <c r="X1551" s="1033"/>
      <c r="Y1551" s="1033"/>
      <c r="Z1551" s="1033"/>
    </row>
    <row r="1552" spans="1:26" ht="15.75" customHeight="1">
      <c r="A1552" s="141"/>
      <c r="B1552" s="348" t="s">
        <v>1859</v>
      </c>
      <c r="C1552" s="231" t="s">
        <v>249</v>
      </c>
      <c r="D1552" s="260"/>
      <c r="E1552" s="260"/>
      <c r="F1552" s="260"/>
      <c r="G1552" s="1062">
        <v>1500000</v>
      </c>
      <c r="H1552" s="1033"/>
      <c r="I1552" s="1033"/>
      <c r="J1552" s="1033"/>
      <c r="K1552" s="1033"/>
      <c r="L1552" s="1033"/>
      <c r="M1552" s="1033"/>
      <c r="N1552" s="1033"/>
      <c r="O1552" s="1033"/>
      <c r="P1552" s="1033"/>
      <c r="Q1552" s="1033"/>
      <c r="R1552" s="1033"/>
      <c r="S1552" s="1033"/>
      <c r="T1552" s="1033"/>
      <c r="U1552" s="1033"/>
      <c r="V1552" s="1033"/>
      <c r="W1552" s="1033"/>
      <c r="X1552" s="1033"/>
      <c r="Y1552" s="1033"/>
      <c r="Z1552" s="1033"/>
    </row>
    <row r="1553" spans="1:26" ht="15.75" customHeight="1">
      <c r="A1553" s="141"/>
      <c r="B1553" s="344" t="s">
        <v>1860</v>
      </c>
      <c r="C1553" s="338"/>
      <c r="D1553" s="344">
        <f>SUM(D1545:D1547)</f>
        <v>9000000</v>
      </c>
      <c r="E1553" s="344">
        <f>SUM(E1545:E1547)</f>
        <v>-1026740</v>
      </c>
      <c r="F1553" s="344">
        <f>SUM(F1545:F1547)</f>
        <v>7973260</v>
      </c>
      <c r="G1553" s="1100">
        <f>SUM(G1545:G1552)</f>
        <v>7500000</v>
      </c>
      <c r="H1553" s="1033"/>
      <c r="I1553" s="1033"/>
      <c r="J1553" s="1033"/>
      <c r="K1553" s="1033"/>
      <c r="L1553" s="1033"/>
      <c r="M1553" s="1033"/>
      <c r="N1553" s="1033"/>
      <c r="O1553" s="1033"/>
      <c r="P1553" s="1033"/>
      <c r="Q1553" s="1033"/>
      <c r="R1553" s="1033"/>
      <c r="S1553" s="1033"/>
      <c r="T1553" s="1033"/>
      <c r="U1553" s="1033"/>
      <c r="V1553" s="1033"/>
      <c r="W1553" s="1033"/>
      <c r="X1553" s="1033"/>
      <c r="Y1553" s="1033"/>
      <c r="Z1553" s="1033"/>
    </row>
    <row r="1554" spans="1:26" ht="15.75" customHeight="1">
      <c r="A1554" s="356"/>
      <c r="B1554" s="207" t="s">
        <v>1861</v>
      </c>
      <c r="C1554" s="207"/>
      <c r="D1554" s="174">
        <f>D1553+D1544+D1528+D1519+D1509+D1499+D1486+D1470+D1457+D1446+D1431+D1422+D1408+D1392+D1378+D1365+D1352+D1338+D1326+D1311+D1300+D1287+D1275+D1257+D1249+D1241+D1229+D1217+D1205+D1189+D1177+D1165+D1151+D1136+D1122+D1106+D1098+D1083+D1072+D1061+D1052+D1040+D1031+D1015+D1003+D972</f>
        <v>668566293</v>
      </c>
      <c r="E1554" s="174">
        <f>E1553+E1544+E1528+E1519+E1509+E1499+E1486+E1470+E1457+E1446+E1431+E1422+E1408+E1392+E1378+E1365+E1352+E1338+E1326+E1311+E1300+E1287+E1275+E1257+E1249+E1241+E1229+E1217+E1205+E1189+E1177+E1165+E1151+E1136+E1122+E1106+E1098+E1083+E1072+E1061+E1052+E1040+E1031+E1015+E1003+E972</f>
        <v>-9084033</v>
      </c>
      <c r="F1554" s="174">
        <f>F1553+F1544+F1528+F1519+F1509+F1499+F1486+F1470+F1457+F1446+F1431+F1422+F1408+F1392+F1378+F1365+F1352+F1338+F1326+F1311+F1300+F1287+F1275+F1257+F1249+F1241+F1229+F1217+F1205+F1189+F1177+F1165+F1151+F1136+F1122+F1106+F1098+F1083+F1072+F1061+F1052+F1040+F1031+F1015+F1003+F972</f>
        <v>659482260</v>
      </c>
      <c r="G1554" s="1058">
        <f>G1553+G1544+G1528+G1519+G1509+G1499+G1486+G1470+G1457+G1446+G1431+G1422+G1408+G1392+G1378+G1365+G1352+G1338+G1326+G1311+G1300+G1287+G1275+G1257+G1249+G1241+G1229+G1217+G1205+G1189+G1177+G1165+G1151+G1136+G1122+G1106+G1098+G1083+G1072+G1061+G1052+G1040+G1031+G1015+G1003+G972</f>
        <v>863000800</v>
      </c>
      <c r="H1554" s="1033"/>
      <c r="I1554" s="1033"/>
      <c r="J1554" s="1033"/>
      <c r="K1554" s="1033"/>
      <c r="L1554" s="1033"/>
      <c r="M1554" s="1033"/>
      <c r="N1554" s="1033"/>
      <c r="O1554" s="1033"/>
      <c r="P1554" s="1033"/>
      <c r="Q1554" s="1033"/>
      <c r="R1554" s="1033"/>
      <c r="S1554" s="1033"/>
      <c r="T1554" s="1033"/>
      <c r="U1554" s="1033"/>
      <c r="V1554" s="1033"/>
      <c r="W1554" s="1033"/>
      <c r="X1554" s="1033"/>
      <c r="Y1554" s="1033"/>
      <c r="Z1554" s="1033"/>
    </row>
    <row r="1555" spans="1:26" ht="15.75" customHeight="1">
      <c r="A1555" s="357">
        <v>3110499</v>
      </c>
      <c r="B1555" s="358" t="s">
        <v>1862</v>
      </c>
      <c r="C1555" s="359"/>
      <c r="D1555" s="360"/>
      <c r="E1555" s="360"/>
      <c r="F1555" s="361"/>
      <c r="G1555" s="1101"/>
      <c r="H1555" s="1033"/>
      <c r="I1555" s="1033"/>
      <c r="J1555" s="1033"/>
      <c r="K1555" s="1033"/>
      <c r="L1555" s="1033"/>
      <c r="M1555" s="1033"/>
      <c r="N1555" s="1033"/>
      <c r="O1555" s="1033"/>
      <c r="P1555" s="1033"/>
      <c r="Q1555" s="1033"/>
      <c r="R1555" s="1033"/>
      <c r="S1555" s="1033"/>
      <c r="T1555" s="1033"/>
      <c r="U1555" s="1033"/>
      <c r="V1555" s="1033"/>
      <c r="W1555" s="1033"/>
      <c r="X1555" s="1033"/>
      <c r="Y1555" s="1033"/>
      <c r="Z1555" s="1033"/>
    </row>
    <row r="1556" spans="1:26" ht="15.75" customHeight="1">
      <c r="A1556" s="362"/>
      <c r="B1556" s="310" t="s">
        <v>1863</v>
      </c>
      <c r="C1556" s="363" t="s">
        <v>243</v>
      </c>
      <c r="D1556" s="154"/>
      <c r="E1556" s="154"/>
      <c r="F1556" s="364">
        <v>1200808</v>
      </c>
      <c r="G1556" s="1051"/>
      <c r="H1556" s="1033"/>
      <c r="I1556" s="1033"/>
      <c r="J1556" s="1033"/>
      <c r="K1556" s="1033"/>
      <c r="L1556" s="1033"/>
      <c r="M1556" s="1033"/>
      <c r="N1556" s="1033"/>
      <c r="O1556" s="1033"/>
      <c r="P1556" s="1033"/>
      <c r="Q1556" s="1033"/>
      <c r="R1556" s="1033"/>
      <c r="S1556" s="1033"/>
      <c r="T1556" s="1033"/>
      <c r="U1556" s="1033"/>
      <c r="V1556" s="1033"/>
      <c r="W1556" s="1033"/>
      <c r="X1556" s="1033"/>
      <c r="Y1556" s="1033"/>
      <c r="Z1556" s="1033"/>
    </row>
    <row r="1557" spans="1:26" ht="15.75" customHeight="1">
      <c r="A1557" s="362"/>
      <c r="B1557" s="310" t="s">
        <v>1864</v>
      </c>
      <c r="C1557" s="363" t="s">
        <v>270</v>
      </c>
      <c r="D1557" s="154"/>
      <c r="E1557" s="154"/>
      <c r="F1557" s="365">
        <v>1200000</v>
      </c>
      <c r="G1557" s="1051"/>
      <c r="H1557" s="1033"/>
      <c r="I1557" s="1033"/>
      <c r="J1557" s="1033"/>
      <c r="K1557" s="1033"/>
      <c r="L1557" s="1033"/>
      <c r="M1557" s="1033"/>
      <c r="N1557" s="1033"/>
      <c r="O1557" s="1033"/>
      <c r="P1557" s="1033"/>
      <c r="Q1557" s="1033"/>
      <c r="R1557" s="1033"/>
      <c r="S1557" s="1033"/>
      <c r="T1557" s="1033"/>
      <c r="U1557" s="1033"/>
      <c r="V1557" s="1033"/>
      <c r="W1557" s="1033"/>
      <c r="X1557" s="1033"/>
      <c r="Y1557" s="1033"/>
      <c r="Z1557" s="1033"/>
    </row>
    <row r="1558" spans="1:26" ht="15.75" customHeight="1">
      <c r="A1558" s="362"/>
      <c r="B1558" s="310" t="s">
        <v>1865</v>
      </c>
      <c r="C1558" s="363" t="s">
        <v>749</v>
      </c>
      <c r="D1558" s="154"/>
      <c r="E1558" s="154"/>
      <c r="F1558" s="365">
        <v>1500000</v>
      </c>
      <c r="G1558" s="1051"/>
      <c r="H1558" s="1033"/>
      <c r="I1558" s="1033"/>
      <c r="J1558" s="1033"/>
      <c r="K1558" s="1033"/>
      <c r="L1558" s="1033"/>
      <c r="M1558" s="1033"/>
      <c r="N1558" s="1033"/>
      <c r="O1558" s="1033"/>
      <c r="P1558" s="1033"/>
      <c r="Q1558" s="1033"/>
      <c r="R1558" s="1033"/>
      <c r="S1558" s="1033"/>
      <c r="T1558" s="1033"/>
      <c r="U1558" s="1033"/>
      <c r="V1558" s="1033"/>
      <c r="W1558" s="1033"/>
      <c r="X1558" s="1033"/>
      <c r="Y1558" s="1033"/>
      <c r="Z1558" s="1033"/>
    </row>
    <row r="1559" spans="1:26" ht="15.75" customHeight="1">
      <c r="A1559" s="362"/>
      <c r="B1559" s="366" t="s">
        <v>1866</v>
      </c>
      <c r="C1559" s="367" t="s">
        <v>257</v>
      </c>
      <c r="D1559" s="154"/>
      <c r="E1559" s="154"/>
      <c r="F1559" s="365">
        <v>3077212</v>
      </c>
      <c r="G1559" s="1051"/>
      <c r="H1559" s="1033"/>
      <c r="I1559" s="1033"/>
      <c r="J1559" s="1033"/>
      <c r="K1559" s="1033"/>
      <c r="L1559" s="1033"/>
      <c r="M1559" s="1033"/>
      <c r="N1559" s="1033"/>
      <c r="O1559" s="1033"/>
      <c r="P1559" s="1033"/>
      <c r="Q1559" s="1033"/>
      <c r="R1559" s="1033"/>
      <c r="S1559" s="1033"/>
      <c r="T1559" s="1033"/>
      <c r="U1559" s="1033"/>
      <c r="V1559" s="1033"/>
      <c r="W1559" s="1033"/>
      <c r="X1559" s="1033"/>
      <c r="Y1559" s="1033"/>
      <c r="Z1559" s="1033"/>
    </row>
    <row r="1560" spans="1:26" ht="15.75" customHeight="1">
      <c r="A1560" s="362"/>
      <c r="B1560" s="366" t="s">
        <v>1868</v>
      </c>
      <c r="C1560" s="367" t="s">
        <v>215</v>
      </c>
      <c r="D1560" s="154"/>
      <c r="E1560" s="154"/>
      <c r="F1560" s="365">
        <v>2700000</v>
      </c>
      <c r="G1560" s="1051"/>
      <c r="H1560" s="1033"/>
      <c r="I1560" s="1033"/>
      <c r="J1560" s="1033"/>
      <c r="K1560" s="1033"/>
      <c r="L1560" s="1033"/>
      <c r="M1560" s="1033"/>
      <c r="N1560" s="1033"/>
      <c r="O1560" s="1033"/>
      <c r="P1560" s="1033"/>
      <c r="Q1560" s="1033"/>
      <c r="R1560" s="1033"/>
      <c r="S1560" s="1033"/>
      <c r="T1560" s="1033"/>
      <c r="U1560" s="1033"/>
      <c r="V1560" s="1033"/>
      <c r="W1560" s="1033"/>
      <c r="X1560" s="1033"/>
      <c r="Y1560" s="1033"/>
      <c r="Z1560" s="1033"/>
    </row>
    <row r="1561" spans="1:26" ht="15.75" customHeight="1">
      <c r="A1561" s="362"/>
      <c r="B1561" s="366" t="s">
        <v>1869</v>
      </c>
      <c r="C1561" s="310" t="s">
        <v>773</v>
      </c>
      <c r="D1561" s="154"/>
      <c r="E1561" s="154"/>
      <c r="F1561" s="365">
        <v>2119040</v>
      </c>
      <c r="G1561" s="1051"/>
      <c r="H1561" s="1033"/>
      <c r="I1561" s="1033"/>
      <c r="J1561" s="1033"/>
      <c r="K1561" s="1033"/>
      <c r="L1561" s="1033"/>
      <c r="M1561" s="1033"/>
      <c r="N1561" s="1033"/>
      <c r="O1561" s="1033"/>
      <c r="P1561" s="1033"/>
      <c r="Q1561" s="1033"/>
      <c r="R1561" s="1033"/>
      <c r="S1561" s="1033"/>
      <c r="T1561" s="1033"/>
      <c r="U1561" s="1033"/>
      <c r="V1561" s="1033"/>
      <c r="W1561" s="1033"/>
      <c r="X1561" s="1033"/>
      <c r="Y1561" s="1033"/>
      <c r="Z1561" s="1033"/>
    </row>
    <row r="1562" spans="1:26" ht="15.75" customHeight="1">
      <c r="A1562" s="362"/>
      <c r="B1562" s="366" t="s">
        <v>1870</v>
      </c>
      <c r="C1562" s="310" t="s">
        <v>246</v>
      </c>
      <c r="D1562" s="154"/>
      <c r="E1562" s="154"/>
      <c r="F1562" s="365">
        <v>2578680</v>
      </c>
      <c r="G1562" s="1051"/>
      <c r="H1562" s="1033"/>
      <c r="I1562" s="1033"/>
      <c r="J1562" s="1033"/>
      <c r="K1562" s="1033"/>
      <c r="L1562" s="1033"/>
      <c r="M1562" s="1033"/>
      <c r="N1562" s="1033"/>
      <c r="O1562" s="1033"/>
      <c r="P1562" s="1033"/>
      <c r="Q1562" s="1033"/>
      <c r="R1562" s="1033"/>
      <c r="S1562" s="1033"/>
      <c r="T1562" s="1033"/>
      <c r="U1562" s="1033"/>
      <c r="V1562" s="1033"/>
      <c r="W1562" s="1033"/>
      <c r="X1562" s="1033"/>
      <c r="Y1562" s="1033"/>
      <c r="Z1562" s="1033"/>
    </row>
    <row r="1563" spans="1:26" ht="15.75" customHeight="1">
      <c r="A1563" s="362"/>
      <c r="B1563" s="366" t="s">
        <v>1871</v>
      </c>
      <c r="C1563" s="310" t="s">
        <v>471</v>
      </c>
      <c r="D1563" s="154"/>
      <c r="E1563" s="154"/>
      <c r="F1563" s="365">
        <v>2650000</v>
      </c>
      <c r="G1563" s="1051"/>
      <c r="H1563" s="1033"/>
      <c r="I1563" s="1033"/>
      <c r="J1563" s="1033"/>
      <c r="K1563" s="1033"/>
      <c r="L1563" s="1033"/>
      <c r="M1563" s="1033"/>
      <c r="N1563" s="1033"/>
      <c r="O1563" s="1033"/>
      <c r="P1563" s="1033"/>
      <c r="Q1563" s="1033"/>
      <c r="R1563" s="1033"/>
      <c r="S1563" s="1033"/>
      <c r="T1563" s="1033"/>
      <c r="U1563" s="1033"/>
      <c r="V1563" s="1033"/>
      <c r="W1563" s="1033"/>
      <c r="X1563" s="1033"/>
      <c r="Y1563" s="1033"/>
      <c r="Z1563" s="1033"/>
    </row>
    <row r="1564" spans="1:26" ht="15.75" customHeight="1">
      <c r="A1564" s="362"/>
      <c r="B1564" s="366" t="s">
        <v>1872</v>
      </c>
      <c r="C1564" s="310" t="s">
        <v>1873</v>
      </c>
      <c r="D1564" s="154"/>
      <c r="E1564" s="154"/>
      <c r="F1564" s="365">
        <v>2427730</v>
      </c>
      <c r="G1564" s="1051"/>
      <c r="H1564" s="1033"/>
      <c r="I1564" s="1033"/>
      <c r="J1564" s="1033"/>
      <c r="K1564" s="1033"/>
      <c r="L1564" s="1033"/>
      <c r="M1564" s="1033"/>
      <c r="N1564" s="1033"/>
      <c r="O1564" s="1033"/>
      <c r="P1564" s="1033"/>
      <c r="Q1564" s="1033"/>
      <c r="R1564" s="1033"/>
      <c r="S1564" s="1033"/>
      <c r="T1564" s="1033"/>
      <c r="U1564" s="1033"/>
      <c r="V1564" s="1033"/>
      <c r="W1564" s="1033"/>
      <c r="X1564" s="1033"/>
      <c r="Y1564" s="1033"/>
      <c r="Z1564" s="1033"/>
    </row>
    <row r="1565" spans="1:26" ht="15.75" customHeight="1">
      <c r="A1565" s="362"/>
      <c r="B1565" s="366" t="s">
        <v>1874</v>
      </c>
      <c r="C1565" s="310" t="s">
        <v>471</v>
      </c>
      <c r="D1565" s="154"/>
      <c r="E1565" s="154"/>
      <c r="F1565" s="365">
        <v>3000000</v>
      </c>
      <c r="G1565" s="1051"/>
      <c r="H1565" s="1033"/>
      <c r="I1565" s="1033"/>
      <c r="J1565" s="1033"/>
      <c r="K1565" s="1033"/>
      <c r="L1565" s="1033"/>
      <c r="M1565" s="1033"/>
      <c r="N1565" s="1033"/>
      <c r="O1565" s="1033"/>
      <c r="P1565" s="1033"/>
      <c r="Q1565" s="1033"/>
      <c r="R1565" s="1033"/>
      <c r="S1565" s="1033"/>
      <c r="T1565" s="1033"/>
      <c r="U1565" s="1033"/>
      <c r="V1565" s="1033"/>
      <c r="W1565" s="1033"/>
      <c r="X1565" s="1033"/>
      <c r="Y1565" s="1033"/>
      <c r="Z1565" s="1033"/>
    </row>
    <row r="1566" spans="1:26" ht="15.75" customHeight="1">
      <c r="A1566" s="362"/>
      <c r="B1566" s="366" t="s">
        <v>1875</v>
      </c>
      <c r="C1566" s="310" t="s">
        <v>632</v>
      </c>
      <c r="D1566" s="154"/>
      <c r="E1566" s="154"/>
      <c r="F1566" s="365">
        <v>2650000</v>
      </c>
      <c r="G1566" s="1051"/>
      <c r="H1566" s="1033"/>
      <c r="I1566" s="1033"/>
      <c r="J1566" s="1033"/>
      <c r="K1566" s="1033"/>
      <c r="L1566" s="1033"/>
      <c r="M1566" s="1033"/>
      <c r="N1566" s="1033"/>
      <c r="O1566" s="1033"/>
      <c r="P1566" s="1033"/>
      <c r="Q1566" s="1033"/>
      <c r="R1566" s="1033"/>
      <c r="S1566" s="1033"/>
      <c r="T1566" s="1033"/>
      <c r="U1566" s="1033"/>
      <c r="V1566" s="1033"/>
      <c r="W1566" s="1033"/>
      <c r="X1566" s="1033"/>
      <c r="Y1566" s="1033"/>
      <c r="Z1566" s="1033"/>
    </row>
    <row r="1567" spans="1:26" ht="15.75" customHeight="1">
      <c r="A1567" s="362"/>
      <c r="B1567" s="366" t="s">
        <v>1876</v>
      </c>
      <c r="C1567" s="310" t="s">
        <v>231</v>
      </c>
      <c r="D1567" s="154"/>
      <c r="E1567" s="154"/>
      <c r="F1567" s="365">
        <v>3000000</v>
      </c>
      <c r="G1567" s="1051"/>
      <c r="H1567" s="1033"/>
      <c r="I1567" s="1033"/>
      <c r="J1567" s="1033"/>
      <c r="K1567" s="1033"/>
      <c r="L1567" s="1033"/>
      <c r="M1567" s="1033"/>
      <c r="N1567" s="1033"/>
      <c r="O1567" s="1033"/>
      <c r="P1567" s="1033"/>
      <c r="Q1567" s="1033"/>
      <c r="R1567" s="1033"/>
      <c r="S1567" s="1033"/>
      <c r="T1567" s="1033"/>
      <c r="U1567" s="1033"/>
      <c r="V1567" s="1033"/>
      <c r="W1567" s="1033"/>
      <c r="X1567" s="1033"/>
      <c r="Y1567" s="1033"/>
      <c r="Z1567" s="1033"/>
    </row>
    <row r="1568" spans="1:26" ht="15.75" customHeight="1">
      <c r="A1568" s="362"/>
      <c r="B1568" s="366" t="s">
        <v>1877</v>
      </c>
      <c r="C1568" s="310" t="s">
        <v>270</v>
      </c>
      <c r="D1568" s="154"/>
      <c r="E1568" s="154"/>
      <c r="F1568" s="365">
        <v>2650000</v>
      </c>
      <c r="G1568" s="1051"/>
      <c r="H1568" s="1033"/>
      <c r="I1568" s="1033"/>
      <c r="J1568" s="1033"/>
      <c r="K1568" s="1033"/>
      <c r="L1568" s="1033"/>
      <c r="M1568" s="1033"/>
      <c r="N1568" s="1033"/>
      <c r="O1568" s="1033"/>
      <c r="P1568" s="1033"/>
      <c r="Q1568" s="1033"/>
      <c r="R1568" s="1033"/>
      <c r="S1568" s="1033"/>
      <c r="T1568" s="1033"/>
      <c r="U1568" s="1033"/>
      <c r="V1568" s="1033"/>
      <c r="W1568" s="1033"/>
      <c r="X1568" s="1033"/>
      <c r="Y1568" s="1033"/>
      <c r="Z1568" s="1033"/>
    </row>
    <row r="1569" spans="1:26" ht="15.75" customHeight="1">
      <c r="A1569" s="362"/>
      <c r="B1569" s="366" t="s">
        <v>1878</v>
      </c>
      <c r="C1569" s="367" t="s">
        <v>215</v>
      </c>
      <c r="D1569" s="154"/>
      <c r="E1569" s="154"/>
      <c r="F1569" s="365">
        <v>3100000</v>
      </c>
      <c r="G1569" s="1051"/>
      <c r="H1569" s="1033"/>
      <c r="I1569" s="1033"/>
      <c r="J1569" s="1033"/>
      <c r="K1569" s="1033"/>
      <c r="L1569" s="1033"/>
      <c r="M1569" s="1033"/>
      <c r="N1569" s="1033"/>
      <c r="O1569" s="1033"/>
      <c r="P1569" s="1033"/>
      <c r="Q1569" s="1033"/>
      <c r="R1569" s="1033"/>
      <c r="S1569" s="1033"/>
      <c r="T1569" s="1033"/>
      <c r="U1569" s="1033"/>
      <c r="V1569" s="1033"/>
      <c r="W1569" s="1033"/>
      <c r="X1569" s="1033"/>
      <c r="Y1569" s="1033"/>
      <c r="Z1569" s="1033"/>
    </row>
    <row r="1570" spans="1:26" ht="15.75" customHeight="1">
      <c r="A1570" s="362"/>
      <c r="B1570" s="366" t="s">
        <v>1879</v>
      </c>
      <c r="C1570" s="310" t="s">
        <v>239</v>
      </c>
      <c r="D1570" s="154"/>
      <c r="E1570" s="154"/>
      <c r="F1570" s="365">
        <v>2226910</v>
      </c>
      <c r="G1570" s="1051"/>
      <c r="H1570" s="1033"/>
      <c r="I1570" s="1033"/>
      <c r="J1570" s="1033"/>
      <c r="K1570" s="1033"/>
      <c r="L1570" s="1033"/>
      <c r="M1570" s="1033"/>
      <c r="N1570" s="1033"/>
      <c r="O1570" s="1033"/>
      <c r="P1570" s="1033"/>
      <c r="Q1570" s="1033"/>
      <c r="R1570" s="1033"/>
      <c r="S1570" s="1033"/>
      <c r="T1570" s="1033"/>
      <c r="U1570" s="1033"/>
      <c r="V1570" s="1033"/>
      <c r="W1570" s="1033"/>
      <c r="X1570" s="1033"/>
      <c r="Y1570" s="1033"/>
      <c r="Z1570" s="1033"/>
    </row>
    <row r="1571" spans="1:26" ht="15.75" customHeight="1">
      <c r="A1571" s="362"/>
      <c r="B1571" s="366" t="s">
        <v>1880</v>
      </c>
      <c r="C1571" s="310" t="s">
        <v>1881</v>
      </c>
      <c r="D1571" s="154"/>
      <c r="E1571" s="154"/>
      <c r="F1571" s="365">
        <v>2650000</v>
      </c>
      <c r="G1571" s="1051"/>
      <c r="H1571" s="1033"/>
      <c r="I1571" s="1033"/>
      <c r="J1571" s="1033"/>
      <c r="K1571" s="1033"/>
      <c r="L1571" s="1033"/>
      <c r="M1571" s="1033"/>
      <c r="N1571" s="1033"/>
      <c r="O1571" s="1033"/>
      <c r="P1571" s="1033"/>
      <c r="Q1571" s="1033"/>
      <c r="R1571" s="1033"/>
      <c r="S1571" s="1033"/>
      <c r="T1571" s="1033"/>
      <c r="U1571" s="1033"/>
      <c r="V1571" s="1033"/>
      <c r="W1571" s="1033"/>
      <c r="X1571" s="1033"/>
      <c r="Y1571" s="1033"/>
      <c r="Z1571" s="1033"/>
    </row>
    <row r="1572" spans="1:26" ht="15.75" customHeight="1">
      <c r="A1572" s="362"/>
      <c r="B1572" s="366" t="s">
        <v>1882</v>
      </c>
      <c r="C1572" s="310" t="s">
        <v>242</v>
      </c>
      <c r="D1572" s="154"/>
      <c r="E1572" s="154"/>
      <c r="F1572" s="365">
        <v>1200000</v>
      </c>
      <c r="G1572" s="1051"/>
      <c r="H1572" s="1033"/>
      <c r="I1572" s="1033"/>
      <c r="J1572" s="1033"/>
      <c r="K1572" s="1033"/>
      <c r="L1572" s="1033"/>
      <c r="M1572" s="1033"/>
      <c r="N1572" s="1033"/>
      <c r="O1572" s="1033"/>
      <c r="P1572" s="1033"/>
      <c r="Q1572" s="1033"/>
      <c r="R1572" s="1033"/>
      <c r="S1572" s="1033"/>
      <c r="T1572" s="1033"/>
      <c r="U1572" s="1033"/>
      <c r="V1572" s="1033"/>
      <c r="W1572" s="1033"/>
      <c r="X1572" s="1033"/>
      <c r="Y1572" s="1033"/>
      <c r="Z1572" s="1033"/>
    </row>
    <row r="1573" spans="1:26" ht="15.75" customHeight="1">
      <c r="A1573" s="362"/>
      <c r="B1573" s="366" t="s">
        <v>1883</v>
      </c>
      <c r="C1573" s="310" t="s">
        <v>243</v>
      </c>
      <c r="D1573" s="154"/>
      <c r="E1573" s="154"/>
      <c r="F1573" s="365">
        <v>2000000</v>
      </c>
      <c r="G1573" s="1051"/>
      <c r="H1573" s="1033"/>
      <c r="I1573" s="1033"/>
      <c r="J1573" s="1033"/>
      <c r="K1573" s="1033"/>
      <c r="L1573" s="1033"/>
      <c r="M1573" s="1033"/>
      <c r="N1573" s="1033"/>
      <c r="O1573" s="1033"/>
      <c r="P1573" s="1033"/>
      <c r="Q1573" s="1033"/>
      <c r="R1573" s="1033"/>
      <c r="S1573" s="1033"/>
      <c r="T1573" s="1033"/>
      <c r="U1573" s="1033"/>
      <c r="V1573" s="1033"/>
      <c r="W1573" s="1033"/>
      <c r="X1573" s="1033"/>
      <c r="Y1573" s="1033"/>
      <c r="Z1573" s="1033"/>
    </row>
    <row r="1574" spans="1:26" ht="15.75" customHeight="1">
      <c r="A1574" s="362"/>
      <c r="B1574" s="366" t="s">
        <v>1884</v>
      </c>
      <c r="C1574" s="310" t="s">
        <v>244</v>
      </c>
      <c r="D1574" s="154"/>
      <c r="E1574" s="154"/>
      <c r="F1574" s="365">
        <v>2322208</v>
      </c>
      <c r="G1574" s="1051"/>
      <c r="H1574" s="1033"/>
      <c r="I1574" s="1033"/>
      <c r="J1574" s="1033"/>
      <c r="K1574" s="1033"/>
      <c r="L1574" s="1033"/>
      <c r="M1574" s="1033"/>
      <c r="N1574" s="1033"/>
      <c r="O1574" s="1033"/>
      <c r="P1574" s="1033"/>
      <c r="Q1574" s="1033"/>
      <c r="R1574" s="1033"/>
      <c r="S1574" s="1033"/>
      <c r="T1574" s="1033"/>
      <c r="U1574" s="1033"/>
      <c r="V1574" s="1033"/>
      <c r="W1574" s="1033"/>
      <c r="X1574" s="1033"/>
      <c r="Y1574" s="1033"/>
      <c r="Z1574" s="1033"/>
    </row>
    <row r="1575" spans="1:26" ht="15.75" customHeight="1">
      <c r="A1575" s="362"/>
      <c r="B1575" s="366" t="s">
        <v>1885</v>
      </c>
      <c r="C1575" s="310" t="s">
        <v>246</v>
      </c>
      <c r="D1575" s="154"/>
      <c r="E1575" s="154"/>
      <c r="F1575" s="365">
        <v>1200000</v>
      </c>
      <c r="G1575" s="1051"/>
      <c r="H1575" s="1033"/>
      <c r="I1575" s="1033"/>
      <c r="J1575" s="1033"/>
      <c r="K1575" s="1033"/>
      <c r="L1575" s="1033"/>
      <c r="M1575" s="1033"/>
      <c r="N1575" s="1033"/>
      <c r="O1575" s="1033"/>
      <c r="P1575" s="1033"/>
      <c r="Q1575" s="1033"/>
      <c r="R1575" s="1033"/>
      <c r="S1575" s="1033"/>
      <c r="T1575" s="1033"/>
      <c r="U1575" s="1033"/>
      <c r="V1575" s="1033"/>
      <c r="W1575" s="1033"/>
      <c r="X1575" s="1033"/>
      <c r="Y1575" s="1033"/>
      <c r="Z1575" s="1033"/>
    </row>
    <row r="1576" spans="1:26" ht="15.75" customHeight="1">
      <c r="A1576" s="362"/>
      <c r="B1576" s="366" t="s">
        <v>1886</v>
      </c>
      <c r="C1576" s="310" t="s">
        <v>229</v>
      </c>
      <c r="D1576" s="154"/>
      <c r="E1576" s="154"/>
      <c r="F1576" s="365">
        <v>3000000</v>
      </c>
      <c r="G1576" s="1051"/>
      <c r="H1576" s="1033"/>
      <c r="I1576" s="1033"/>
      <c r="J1576" s="1033"/>
      <c r="K1576" s="1033"/>
      <c r="L1576" s="1033"/>
      <c r="M1576" s="1033"/>
      <c r="N1576" s="1033"/>
      <c r="O1576" s="1033"/>
      <c r="P1576" s="1033"/>
      <c r="Q1576" s="1033"/>
      <c r="R1576" s="1033"/>
      <c r="S1576" s="1033"/>
      <c r="T1576" s="1033"/>
      <c r="U1576" s="1033"/>
      <c r="V1576" s="1033"/>
      <c r="W1576" s="1033"/>
      <c r="X1576" s="1033"/>
      <c r="Y1576" s="1033"/>
      <c r="Z1576" s="1033"/>
    </row>
    <row r="1577" spans="1:26" ht="15.75" customHeight="1">
      <c r="A1577" s="362"/>
      <c r="B1577" s="366" t="s">
        <v>1887</v>
      </c>
      <c r="C1577" s="310" t="s">
        <v>417</v>
      </c>
      <c r="D1577" s="154"/>
      <c r="E1577" s="154"/>
      <c r="F1577" s="365">
        <v>2650000</v>
      </c>
      <c r="G1577" s="1051"/>
      <c r="H1577" s="1033"/>
      <c r="I1577" s="1033"/>
      <c r="J1577" s="1033"/>
      <c r="K1577" s="1033"/>
      <c r="L1577" s="1033"/>
      <c r="M1577" s="1033"/>
      <c r="N1577" s="1033"/>
      <c r="O1577" s="1033"/>
      <c r="P1577" s="1033"/>
      <c r="Q1577" s="1033"/>
      <c r="R1577" s="1033"/>
      <c r="S1577" s="1033"/>
      <c r="T1577" s="1033"/>
      <c r="U1577" s="1033"/>
      <c r="V1577" s="1033"/>
      <c r="W1577" s="1033"/>
      <c r="X1577" s="1033"/>
      <c r="Y1577" s="1033"/>
      <c r="Z1577" s="1033"/>
    </row>
    <row r="1578" spans="1:26" ht="15.75" customHeight="1">
      <c r="A1578" s="362"/>
      <c r="B1578" s="366" t="s">
        <v>1888</v>
      </c>
      <c r="C1578" s="310" t="s">
        <v>244</v>
      </c>
      <c r="D1578" s="154"/>
      <c r="E1578" s="154"/>
      <c r="F1578" s="365">
        <v>2650000</v>
      </c>
      <c r="G1578" s="1051"/>
      <c r="H1578" s="1033"/>
      <c r="I1578" s="1033"/>
      <c r="J1578" s="1033"/>
      <c r="K1578" s="1033"/>
      <c r="L1578" s="1033"/>
      <c r="M1578" s="1033"/>
      <c r="N1578" s="1033"/>
      <c r="O1578" s="1033"/>
      <c r="P1578" s="1033"/>
      <c r="Q1578" s="1033"/>
      <c r="R1578" s="1033"/>
      <c r="S1578" s="1033"/>
      <c r="T1578" s="1033"/>
      <c r="U1578" s="1033"/>
      <c r="V1578" s="1033"/>
      <c r="W1578" s="1033"/>
      <c r="X1578" s="1033"/>
      <c r="Y1578" s="1033"/>
      <c r="Z1578" s="1033"/>
    </row>
    <row r="1579" spans="1:26" ht="15.75" customHeight="1">
      <c r="A1579" s="362"/>
      <c r="B1579" s="366" t="s">
        <v>1889</v>
      </c>
      <c r="C1579" s="310" t="s">
        <v>243</v>
      </c>
      <c r="D1579" s="154"/>
      <c r="E1579" s="154"/>
      <c r="F1579" s="365">
        <v>2650000</v>
      </c>
      <c r="G1579" s="1051"/>
      <c r="H1579" s="1033"/>
      <c r="I1579" s="1033"/>
      <c r="J1579" s="1033"/>
      <c r="K1579" s="1033"/>
      <c r="L1579" s="1033"/>
      <c r="M1579" s="1033"/>
      <c r="N1579" s="1033"/>
      <c r="O1579" s="1033"/>
      <c r="P1579" s="1033"/>
      <c r="Q1579" s="1033"/>
      <c r="R1579" s="1033"/>
      <c r="S1579" s="1033"/>
      <c r="T1579" s="1033"/>
      <c r="U1579" s="1033"/>
      <c r="V1579" s="1033"/>
      <c r="W1579" s="1033"/>
      <c r="X1579" s="1033"/>
      <c r="Y1579" s="1033"/>
      <c r="Z1579" s="1033"/>
    </row>
    <row r="1580" spans="1:26" ht="15.75" customHeight="1">
      <c r="A1580" s="368"/>
      <c r="B1580" s="369" t="s">
        <v>1890</v>
      </c>
      <c r="C1580" s="370"/>
      <c r="D1580" s="154"/>
      <c r="E1580" s="154"/>
      <c r="F1580" s="371">
        <f>SUM(F1556:F1579)</f>
        <v>56402588</v>
      </c>
      <c r="G1580" s="1102"/>
      <c r="H1580" s="1033"/>
      <c r="I1580" s="1033"/>
      <c r="J1580" s="1033"/>
      <c r="K1580" s="1033"/>
      <c r="L1580" s="1033"/>
      <c r="M1580" s="1033"/>
      <c r="N1580" s="1033"/>
      <c r="O1580" s="1033"/>
      <c r="P1580" s="1033"/>
      <c r="Q1580" s="1033"/>
      <c r="R1580" s="1033"/>
      <c r="S1580" s="1033"/>
      <c r="T1580" s="1033"/>
      <c r="U1580" s="1033"/>
      <c r="V1580" s="1033"/>
      <c r="W1580" s="1033"/>
      <c r="X1580" s="1033"/>
      <c r="Y1580" s="1033"/>
      <c r="Z1580" s="1033"/>
    </row>
    <row r="1581" spans="1:26" ht="15.75" customHeight="1">
      <c r="A1581" s="357">
        <v>3110601</v>
      </c>
      <c r="B1581" s="358" t="s">
        <v>1891</v>
      </c>
      <c r="C1581" s="372"/>
      <c r="D1581" s="154"/>
      <c r="E1581" s="154"/>
      <c r="F1581" s="102"/>
      <c r="G1581" s="1101"/>
      <c r="H1581" s="1033"/>
      <c r="I1581" s="1033"/>
      <c r="J1581" s="1033"/>
      <c r="K1581" s="1033"/>
      <c r="L1581" s="1033"/>
      <c r="M1581" s="1033"/>
      <c r="N1581" s="1033"/>
      <c r="O1581" s="1033"/>
      <c r="P1581" s="1033"/>
      <c r="Q1581" s="1033"/>
      <c r="R1581" s="1033"/>
      <c r="S1581" s="1033"/>
      <c r="T1581" s="1033"/>
      <c r="U1581" s="1033"/>
      <c r="V1581" s="1033"/>
      <c r="W1581" s="1033"/>
      <c r="X1581" s="1033"/>
      <c r="Y1581" s="1033"/>
      <c r="Z1581" s="1033"/>
    </row>
    <row r="1582" spans="1:26" ht="15.75" customHeight="1">
      <c r="A1582" s="362"/>
      <c r="B1582" s="310" t="s">
        <v>1892</v>
      </c>
      <c r="C1582" s="363" t="s">
        <v>221</v>
      </c>
      <c r="D1582" s="154"/>
      <c r="E1582" s="154"/>
      <c r="F1582" s="364">
        <v>3500000</v>
      </c>
      <c r="G1582" s="1101"/>
      <c r="H1582" s="1033"/>
      <c r="I1582" s="1033"/>
      <c r="J1582" s="1033"/>
      <c r="K1582" s="1033"/>
      <c r="L1582" s="1033"/>
      <c r="M1582" s="1033"/>
      <c r="N1582" s="1033"/>
      <c r="O1582" s="1033"/>
      <c r="P1582" s="1033"/>
      <c r="Q1582" s="1033"/>
      <c r="R1582" s="1033"/>
      <c r="S1582" s="1033"/>
      <c r="T1582" s="1033"/>
      <c r="U1582" s="1033"/>
      <c r="V1582" s="1033"/>
      <c r="W1582" s="1033"/>
      <c r="X1582" s="1033"/>
      <c r="Y1582" s="1033"/>
      <c r="Z1582" s="1033"/>
    </row>
    <row r="1583" spans="1:26" ht="15.75" customHeight="1">
      <c r="A1583" s="362">
        <v>3110601</v>
      </c>
      <c r="B1583" s="310" t="s">
        <v>1893</v>
      </c>
      <c r="C1583" s="363" t="s">
        <v>244</v>
      </c>
      <c r="D1583" s="154"/>
      <c r="E1583" s="154"/>
      <c r="F1583" s="365">
        <v>3500000</v>
      </c>
      <c r="G1583" s="1101"/>
      <c r="H1583" s="1033"/>
      <c r="I1583" s="1033"/>
      <c r="J1583" s="1033"/>
      <c r="K1583" s="1033"/>
      <c r="L1583" s="1033"/>
      <c r="M1583" s="1033"/>
      <c r="N1583" s="1033"/>
      <c r="O1583" s="1033"/>
      <c r="P1583" s="1033"/>
      <c r="Q1583" s="1033"/>
      <c r="R1583" s="1033"/>
      <c r="S1583" s="1033"/>
      <c r="T1583" s="1033"/>
      <c r="U1583" s="1033"/>
      <c r="V1583" s="1033"/>
      <c r="W1583" s="1033"/>
      <c r="X1583" s="1033"/>
      <c r="Y1583" s="1033"/>
      <c r="Z1583" s="1033"/>
    </row>
    <row r="1584" spans="1:26" ht="15.75" customHeight="1">
      <c r="A1584" s="362"/>
      <c r="B1584" s="367" t="s">
        <v>1894</v>
      </c>
      <c r="C1584" s="363" t="s">
        <v>221</v>
      </c>
      <c r="D1584" s="154"/>
      <c r="E1584" s="154"/>
      <c r="F1584" s="365">
        <v>4157453</v>
      </c>
      <c r="G1584" s="1101"/>
      <c r="H1584" s="1033"/>
      <c r="I1584" s="1033"/>
      <c r="J1584" s="1033"/>
      <c r="K1584" s="1033"/>
      <c r="L1584" s="1033"/>
      <c r="M1584" s="1033"/>
      <c r="N1584" s="1033"/>
      <c r="O1584" s="1033"/>
      <c r="P1584" s="1033"/>
      <c r="Q1584" s="1033"/>
      <c r="R1584" s="1033"/>
      <c r="S1584" s="1033"/>
      <c r="T1584" s="1033"/>
      <c r="U1584" s="1033"/>
      <c r="V1584" s="1033"/>
      <c r="W1584" s="1033"/>
      <c r="X1584" s="1033"/>
      <c r="Y1584" s="1033"/>
      <c r="Z1584" s="1033"/>
    </row>
    <row r="1585" spans="1:26" ht="15.75" customHeight="1">
      <c r="A1585" s="362"/>
      <c r="B1585" s="367" t="s">
        <v>1895</v>
      </c>
      <c r="C1585" s="363" t="s">
        <v>277</v>
      </c>
      <c r="D1585" s="154"/>
      <c r="E1585" s="154"/>
      <c r="F1585" s="365">
        <v>15000000</v>
      </c>
      <c r="G1585" s="1101"/>
      <c r="H1585" s="1033"/>
      <c r="I1585" s="1033"/>
      <c r="J1585" s="1033"/>
      <c r="K1585" s="1033"/>
      <c r="L1585" s="1033"/>
      <c r="M1585" s="1033"/>
      <c r="N1585" s="1033"/>
      <c r="O1585" s="1033"/>
      <c r="P1585" s="1033"/>
      <c r="Q1585" s="1033"/>
      <c r="R1585" s="1033"/>
      <c r="S1585" s="1033"/>
      <c r="T1585" s="1033"/>
      <c r="U1585" s="1033"/>
      <c r="V1585" s="1033"/>
      <c r="W1585" s="1033"/>
      <c r="X1585" s="1033"/>
      <c r="Y1585" s="1033"/>
      <c r="Z1585" s="1033"/>
    </row>
    <row r="1586" spans="1:26" ht="15.75" customHeight="1">
      <c r="A1586" s="373"/>
      <c r="B1586" s="367" t="s">
        <v>1289</v>
      </c>
      <c r="C1586" s="363" t="s">
        <v>277</v>
      </c>
      <c r="D1586" s="154"/>
      <c r="E1586" s="154"/>
      <c r="F1586" s="365">
        <v>10000000</v>
      </c>
      <c r="G1586" s="1101"/>
      <c r="H1586" s="1033"/>
      <c r="I1586" s="1033"/>
      <c r="J1586" s="1033"/>
      <c r="K1586" s="1033"/>
      <c r="L1586" s="1033"/>
      <c r="M1586" s="1033"/>
      <c r="N1586" s="1033"/>
      <c r="O1586" s="1033"/>
      <c r="P1586" s="1033"/>
      <c r="Q1586" s="1033"/>
      <c r="R1586" s="1033"/>
      <c r="S1586" s="1033"/>
      <c r="T1586" s="1033"/>
      <c r="U1586" s="1033"/>
      <c r="V1586" s="1033"/>
      <c r="W1586" s="1033"/>
      <c r="X1586" s="1033"/>
      <c r="Y1586" s="1033"/>
      <c r="Z1586" s="1033"/>
    </row>
    <row r="1587" spans="1:26" ht="15.75" customHeight="1">
      <c r="A1587" s="374"/>
      <c r="B1587" s="375" t="s">
        <v>250</v>
      </c>
      <c r="C1587" s="376"/>
      <c r="D1587" s="154"/>
      <c r="E1587" s="154"/>
      <c r="F1587" s="1121">
        <v>36157453</v>
      </c>
      <c r="G1587" s="1103"/>
      <c r="H1587" s="1033"/>
      <c r="I1587" s="1033"/>
      <c r="J1587" s="1033"/>
      <c r="K1587" s="1033"/>
      <c r="L1587" s="1033"/>
      <c r="M1587" s="1033"/>
      <c r="N1587" s="1033"/>
      <c r="O1587" s="1033"/>
      <c r="P1587" s="1033"/>
      <c r="Q1587" s="1033"/>
      <c r="R1587" s="1033"/>
      <c r="S1587" s="1033"/>
      <c r="T1587" s="1033"/>
      <c r="U1587" s="1033"/>
      <c r="V1587" s="1033"/>
      <c r="W1587" s="1033"/>
      <c r="X1587" s="1033"/>
      <c r="Y1587" s="1033"/>
      <c r="Z1587" s="1033"/>
    </row>
    <row r="1588" spans="1:26" ht="15.75" customHeight="1">
      <c r="A1588" s="155"/>
      <c r="B1588" s="377" t="s">
        <v>128</v>
      </c>
      <c r="C1588" s="155"/>
      <c r="D1588" s="154"/>
      <c r="E1588" s="1114"/>
      <c r="F1588" s="1123"/>
      <c r="G1588" s="1119"/>
      <c r="H1588" s="1033"/>
      <c r="I1588" s="1033"/>
      <c r="J1588" s="1033"/>
      <c r="K1588" s="1033"/>
      <c r="L1588" s="1033"/>
      <c r="M1588" s="1033"/>
      <c r="N1588" s="1033"/>
      <c r="O1588" s="1033"/>
      <c r="P1588" s="1033"/>
      <c r="Q1588" s="1033"/>
      <c r="R1588" s="1033"/>
      <c r="S1588" s="1033"/>
      <c r="T1588" s="1033"/>
      <c r="U1588" s="1033"/>
      <c r="V1588" s="1033"/>
      <c r="W1588" s="1033"/>
      <c r="X1588" s="1033"/>
      <c r="Y1588" s="1033"/>
      <c r="Z1588" s="1033"/>
    </row>
    <row r="1589" spans="1:26" ht="15.75" customHeight="1">
      <c r="A1589" s="141"/>
      <c r="B1589" s="378" t="s">
        <v>128</v>
      </c>
      <c r="C1589" s="379"/>
      <c r="D1589" s="360"/>
      <c r="E1589" s="1115"/>
      <c r="F1589" s="1123"/>
      <c r="G1589" s="1120">
        <v>179407700</v>
      </c>
      <c r="H1589" s="1033"/>
      <c r="I1589" s="1033"/>
      <c r="J1589" s="1033"/>
      <c r="K1589" s="1033"/>
      <c r="L1589" s="1033"/>
      <c r="M1589" s="1033"/>
      <c r="N1589" s="1033"/>
      <c r="O1589" s="1033"/>
      <c r="P1589" s="1033"/>
      <c r="Q1589" s="1033"/>
      <c r="R1589" s="1033"/>
      <c r="S1589" s="1033"/>
      <c r="T1589" s="1033"/>
      <c r="U1589" s="1033"/>
      <c r="V1589" s="1033"/>
      <c r="W1589" s="1033"/>
      <c r="X1589" s="1033"/>
      <c r="Y1589" s="1033"/>
      <c r="Z1589" s="1033"/>
    </row>
    <row r="1590" spans="1:26" ht="15.75" customHeight="1">
      <c r="A1590" s="141"/>
      <c r="B1590" s="380" t="s">
        <v>1896</v>
      </c>
      <c r="C1590" s="379"/>
      <c r="D1590" s="360"/>
      <c r="E1590" s="1115"/>
      <c r="F1590" s="1123"/>
      <c r="G1590" s="1104">
        <v>76169626</v>
      </c>
      <c r="H1590" s="1033"/>
      <c r="I1590" s="1033"/>
      <c r="J1590" s="1033"/>
      <c r="K1590" s="1033"/>
      <c r="L1590" s="1033"/>
      <c r="M1590" s="1033"/>
      <c r="N1590" s="1033"/>
      <c r="O1590" s="1033"/>
      <c r="P1590" s="1033"/>
      <c r="Q1590" s="1033"/>
      <c r="R1590" s="1033"/>
      <c r="S1590" s="1033"/>
      <c r="T1590" s="1033"/>
      <c r="U1590" s="1033"/>
      <c r="V1590" s="1033"/>
      <c r="W1590" s="1033"/>
      <c r="X1590" s="1033"/>
      <c r="Y1590" s="1033"/>
      <c r="Z1590" s="1033"/>
    </row>
    <row r="1591" spans="1:26" ht="15.75" customHeight="1">
      <c r="A1591" s="381"/>
      <c r="B1591" s="382" t="s">
        <v>1897</v>
      </c>
      <c r="C1591" s="383"/>
      <c r="D1591" s="384"/>
      <c r="E1591" s="1116"/>
      <c r="F1591" s="1105">
        <f>SUM(F1589:F1590)</f>
        <v>0</v>
      </c>
      <c r="G1591" s="1105">
        <f>SUM(G1589:G1590)</f>
        <v>255577326</v>
      </c>
      <c r="H1591" s="1033"/>
      <c r="I1591" s="1033"/>
      <c r="J1591" s="1033"/>
      <c r="K1591" s="1033"/>
      <c r="L1591" s="1033"/>
      <c r="M1591" s="1033"/>
      <c r="N1591" s="1033"/>
      <c r="O1591" s="1033"/>
      <c r="P1591" s="1033"/>
      <c r="Q1591" s="1033"/>
      <c r="R1591" s="1033"/>
      <c r="S1591" s="1033"/>
      <c r="T1591" s="1033"/>
      <c r="U1591" s="1033"/>
      <c r="V1591" s="1033"/>
      <c r="W1591" s="1033"/>
      <c r="X1591" s="1033"/>
      <c r="Y1591" s="1033"/>
      <c r="Z1591" s="1033"/>
    </row>
    <row r="1592" spans="1:26" ht="15.75" customHeight="1">
      <c r="A1592" s="385"/>
      <c r="B1592" s="386" t="s">
        <v>1898</v>
      </c>
      <c r="C1592" s="387"/>
      <c r="D1592" s="388"/>
      <c r="E1592" s="1117"/>
      <c r="F1592" s="1106">
        <f>F1554+F1591+F959+F972+F976+F993+F1587+F1580</f>
        <v>975360864</v>
      </c>
      <c r="G1592" s="1106">
        <f>G1554+G1591+G959+G972+G976+G993+G1587+G1580</f>
        <v>1271537374</v>
      </c>
      <c r="H1592" s="1038"/>
      <c r="I1592" s="1038"/>
      <c r="J1592" s="1038"/>
      <c r="K1592" s="1038"/>
      <c r="L1592" s="1038"/>
      <c r="M1592" s="1038"/>
      <c r="N1592" s="1038"/>
      <c r="O1592" s="1038"/>
      <c r="P1592" s="1038"/>
      <c r="Q1592" s="1038"/>
      <c r="R1592" s="1038"/>
      <c r="S1592" s="1038"/>
      <c r="T1592" s="1038"/>
      <c r="U1592" s="1038"/>
      <c r="V1592" s="1038"/>
      <c r="W1592" s="1038"/>
      <c r="X1592" s="1038"/>
      <c r="Y1592" s="1038"/>
      <c r="Z1592" s="1038"/>
    </row>
    <row r="1593" spans="1:26" ht="15.75" customHeight="1">
      <c r="A1593" s="389"/>
      <c r="B1593" s="390" t="s">
        <v>1899</v>
      </c>
      <c r="C1593" s="391"/>
      <c r="D1593" s="392"/>
      <c r="E1593" s="1118"/>
      <c r="F1593" s="1124"/>
      <c r="G1593" s="1107"/>
      <c r="H1593" s="1033"/>
      <c r="I1593" s="1033"/>
      <c r="J1593" s="1033"/>
      <c r="K1593" s="1033"/>
      <c r="L1593" s="1033"/>
      <c r="M1593" s="1033"/>
      <c r="N1593" s="1033"/>
      <c r="O1593" s="1033"/>
      <c r="P1593" s="1033"/>
      <c r="Q1593" s="1033"/>
      <c r="R1593" s="1033"/>
      <c r="S1593" s="1033"/>
      <c r="T1593" s="1033"/>
      <c r="U1593" s="1033"/>
      <c r="V1593" s="1033"/>
      <c r="W1593" s="1033"/>
      <c r="X1593" s="1033"/>
      <c r="Y1593" s="1033"/>
      <c r="Z1593" s="1033"/>
    </row>
    <row r="1594" spans="1:26" ht="15.75" customHeight="1">
      <c r="A1594" s="345">
        <v>3110501</v>
      </c>
      <c r="B1594" s="393" t="s">
        <v>1900</v>
      </c>
      <c r="C1594" s="393" t="s">
        <v>249</v>
      </c>
      <c r="D1594" s="394">
        <v>3984305</v>
      </c>
      <c r="E1594" s="360"/>
      <c r="F1594" s="1122">
        <v>3984305</v>
      </c>
      <c r="G1594" s="1098">
        <v>0</v>
      </c>
      <c r="H1594" s="1045"/>
      <c r="I1594" s="1046"/>
      <c r="J1594" s="1033"/>
      <c r="K1594" s="1033"/>
      <c r="L1594" s="1033"/>
      <c r="M1594" s="1033"/>
      <c r="N1594" s="1033"/>
      <c r="O1594" s="1033"/>
      <c r="P1594" s="1033"/>
      <c r="Q1594" s="1033"/>
      <c r="R1594" s="1033"/>
      <c r="S1594" s="1033"/>
      <c r="T1594" s="1033"/>
      <c r="U1594" s="1033"/>
      <c r="V1594" s="1033"/>
      <c r="W1594" s="1033"/>
      <c r="X1594" s="1033"/>
      <c r="Y1594" s="1033"/>
      <c r="Z1594" s="1033"/>
    </row>
    <row r="1595" spans="1:26" ht="15.75" customHeight="1">
      <c r="A1595" s="345">
        <v>3110501</v>
      </c>
      <c r="B1595" s="393" t="s">
        <v>1901</v>
      </c>
      <c r="C1595" s="393" t="s">
        <v>471</v>
      </c>
      <c r="D1595" s="394" t="s">
        <v>1867</v>
      </c>
      <c r="E1595" s="360"/>
      <c r="F1595" s="394" t="s">
        <v>1867</v>
      </c>
      <c r="G1595" s="1098">
        <v>0</v>
      </c>
      <c r="H1595" s="1045"/>
      <c r="I1595" s="1046"/>
      <c r="J1595" s="1033"/>
      <c r="K1595" s="1033"/>
      <c r="L1595" s="1033"/>
      <c r="M1595" s="1033"/>
      <c r="N1595" s="1033"/>
      <c r="O1595" s="1033"/>
      <c r="P1595" s="1033"/>
      <c r="Q1595" s="1033"/>
      <c r="R1595" s="1033"/>
      <c r="S1595" s="1033"/>
      <c r="T1595" s="1033"/>
      <c r="U1595" s="1033"/>
      <c r="V1595" s="1033"/>
      <c r="W1595" s="1033"/>
      <c r="X1595" s="1033"/>
      <c r="Y1595" s="1033"/>
      <c r="Z1595" s="1033"/>
    </row>
    <row r="1596" spans="1:26" ht="15.75" customHeight="1">
      <c r="A1596" s="345">
        <v>3110501</v>
      </c>
      <c r="B1596" s="395" t="s">
        <v>1902</v>
      </c>
      <c r="C1596" s="393" t="s">
        <v>277</v>
      </c>
      <c r="D1596" s="394">
        <v>20000000</v>
      </c>
      <c r="E1596" s="360"/>
      <c r="F1596" s="394">
        <v>20000000</v>
      </c>
      <c r="G1596" s="1098">
        <v>0</v>
      </c>
      <c r="H1596" s="1045"/>
      <c r="I1596" s="1046"/>
      <c r="J1596" s="1033"/>
      <c r="K1596" s="1033"/>
      <c r="L1596" s="1033"/>
      <c r="M1596" s="1033"/>
      <c r="N1596" s="1033"/>
      <c r="O1596" s="1033"/>
      <c r="P1596" s="1033"/>
      <c r="Q1596" s="1033"/>
      <c r="R1596" s="1033"/>
      <c r="S1596" s="1033"/>
      <c r="T1596" s="1033"/>
      <c r="U1596" s="1033"/>
      <c r="V1596" s="1033"/>
      <c r="W1596" s="1033"/>
      <c r="X1596" s="1033"/>
      <c r="Y1596" s="1033"/>
      <c r="Z1596" s="1033"/>
    </row>
    <row r="1597" spans="1:26" ht="15.75" customHeight="1">
      <c r="A1597" s="345">
        <v>3110501</v>
      </c>
      <c r="B1597" s="395" t="s">
        <v>1903</v>
      </c>
      <c r="C1597" s="393" t="s">
        <v>1212</v>
      </c>
      <c r="D1597" s="394">
        <v>2699750</v>
      </c>
      <c r="E1597" s="360"/>
      <c r="F1597" s="394">
        <v>2699750</v>
      </c>
      <c r="G1597" s="1098">
        <v>0</v>
      </c>
      <c r="H1597" s="1045"/>
      <c r="I1597" s="1046"/>
      <c r="J1597" s="1033"/>
      <c r="K1597" s="1033"/>
      <c r="L1597" s="1033"/>
      <c r="M1597" s="1033"/>
      <c r="N1597" s="1033"/>
      <c r="O1597" s="1033"/>
      <c r="P1597" s="1033"/>
      <c r="Q1597" s="1033"/>
      <c r="R1597" s="1033"/>
      <c r="S1597" s="1033"/>
      <c r="T1597" s="1033"/>
      <c r="U1597" s="1033"/>
      <c r="V1597" s="1033"/>
      <c r="W1597" s="1033"/>
      <c r="X1597" s="1033"/>
      <c r="Y1597" s="1033"/>
      <c r="Z1597" s="1033"/>
    </row>
    <row r="1598" spans="1:26" ht="15.75" customHeight="1">
      <c r="A1598" s="345">
        <v>3110501</v>
      </c>
      <c r="B1598" s="395" t="s">
        <v>1904</v>
      </c>
      <c r="C1598" s="393" t="s">
        <v>966</v>
      </c>
      <c r="D1598" s="394">
        <v>13000000</v>
      </c>
      <c r="E1598" s="360"/>
      <c r="F1598" s="394">
        <v>13000000</v>
      </c>
      <c r="G1598" s="1098">
        <v>0</v>
      </c>
      <c r="H1598" s="1045"/>
      <c r="I1598" s="1046"/>
      <c r="J1598" s="1033"/>
      <c r="K1598" s="1033"/>
      <c r="L1598" s="1033"/>
      <c r="M1598" s="1033"/>
      <c r="N1598" s="1033"/>
      <c r="O1598" s="1033"/>
      <c r="P1598" s="1033"/>
      <c r="Q1598" s="1033"/>
      <c r="R1598" s="1033"/>
      <c r="S1598" s="1033"/>
      <c r="T1598" s="1033"/>
      <c r="U1598" s="1033"/>
      <c r="V1598" s="1033"/>
      <c r="W1598" s="1033"/>
      <c r="X1598" s="1033"/>
      <c r="Y1598" s="1033"/>
      <c r="Z1598" s="1033"/>
    </row>
    <row r="1599" spans="1:26" ht="15.75" customHeight="1">
      <c r="A1599" s="345">
        <v>3110501</v>
      </c>
      <c r="B1599" s="395" t="s">
        <v>1905</v>
      </c>
      <c r="C1599" s="393" t="s">
        <v>228</v>
      </c>
      <c r="D1599" s="394">
        <v>3000000</v>
      </c>
      <c r="E1599" s="360"/>
      <c r="F1599" s="394">
        <v>3000000</v>
      </c>
      <c r="G1599" s="1098">
        <v>0</v>
      </c>
      <c r="H1599" s="1045"/>
      <c r="I1599" s="1046"/>
      <c r="J1599" s="1033"/>
      <c r="K1599" s="1033"/>
      <c r="L1599" s="1033"/>
      <c r="M1599" s="1033"/>
      <c r="N1599" s="1033"/>
      <c r="O1599" s="1033"/>
      <c r="P1599" s="1033"/>
      <c r="Q1599" s="1033"/>
      <c r="R1599" s="1033"/>
      <c r="S1599" s="1033"/>
      <c r="T1599" s="1033"/>
      <c r="U1599" s="1033"/>
      <c r="V1599" s="1033"/>
      <c r="W1599" s="1033"/>
      <c r="X1599" s="1033"/>
      <c r="Y1599" s="1033"/>
      <c r="Z1599" s="1033"/>
    </row>
    <row r="1600" spans="1:26" ht="15.75" customHeight="1">
      <c r="A1600" s="345">
        <v>3110501</v>
      </c>
      <c r="B1600" s="395" t="s">
        <v>1906</v>
      </c>
      <c r="C1600" s="393" t="s">
        <v>249</v>
      </c>
      <c r="D1600" s="394">
        <v>2981345</v>
      </c>
      <c r="E1600" s="360"/>
      <c r="F1600" s="394">
        <v>2981345</v>
      </c>
      <c r="G1600" s="1098">
        <v>0</v>
      </c>
      <c r="H1600" s="1045"/>
      <c r="I1600" s="1046"/>
      <c r="J1600" s="1033"/>
      <c r="K1600" s="1033"/>
      <c r="L1600" s="1033"/>
      <c r="M1600" s="1033"/>
      <c r="N1600" s="1033"/>
      <c r="O1600" s="1033"/>
      <c r="P1600" s="1033"/>
      <c r="Q1600" s="1033"/>
      <c r="R1600" s="1033"/>
      <c r="S1600" s="1033"/>
      <c r="T1600" s="1033"/>
      <c r="U1600" s="1033"/>
      <c r="V1600" s="1033"/>
      <c r="W1600" s="1033"/>
      <c r="X1600" s="1033"/>
      <c r="Y1600" s="1033"/>
      <c r="Z1600" s="1033"/>
    </row>
    <row r="1601" spans="1:26" ht="15.75" customHeight="1">
      <c r="A1601" s="345">
        <v>3110501</v>
      </c>
      <c r="B1601" s="395" t="s">
        <v>1907</v>
      </c>
      <c r="C1601" s="396" t="s">
        <v>401</v>
      </c>
      <c r="D1601" s="394">
        <v>80000000</v>
      </c>
      <c r="E1601" s="360"/>
      <c r="F1601" s="394">
        <v>80000000</v>
      </c>
      <c r="G1601" s="1098">
        <v>0</v>
      </c>
      <c r="H1601" s="1045"/>
      <c r="I1601" s="1046"/>
      <c r="J1601" s="1033"/>
      <c r="K1601" s="1033"/>
      <c r="L1601" s="1033"/>
      <c r="M1601" s="1033"/>
      <c r="N1601" s="1033"/>
      <c r="O1601" s="1033"/>
      <c r="P1601" s="1033"/>
      <c r="Q1601" s="1033"/>
      <c r="R1601" s="1033"/>
      <c r="S1601" s="1033"/>
      <c r="T1601" s="1033"/>
      <c r="U1601" s="1033"/>
      <c r="V1601" s="1033"/>
      <c r="W1601" s="1033"/>
      <c r="X1601" s="1033"/>
      <c r="Y1601" s="1033"/>
      <c r="Z1601" s="1033"/>
    </row>
    <row r="1602" spans="1:26" s="1128" customFormat="1" ht="15.75" customHeight="1">
      <c r="A1602" s="152"/>
      <c r="B1602" s="386" t="s">
        <v>1908</v>
      </c>
      <c r="C1602" s="387"/>
      <c r="D1602" s="1125"/>
      <c r="E1602" s="1125"/>
      <c r="F1602" s="1126">
        <f>SUM(F1594:F1601)</f>
        <v>125665400</v>
      </c>
      <c r="G1602" s="1127">
        <f>SUM(G1594:G1601)</f>
        <v>0</v>
      </c>
      <c r="H1602" s="1047"/>
      <c r="I1602" s="1038"/>
      <c r="J1602" s="1038"/>
      <c r="K1602" s="1038"/>
      <c r="L1602" s="1038"/>
      <c r="M1602" s="1038"/>
      <c r="N1602" s="1038"/>
      <c r="O1602" s="1038"/>
      <c r="P1602" s="1038"/>
      <c r="Q1602" s="1038"/>
      <c r="R1602" s="1038"/>
      <c r="S1602" s="1038"/>
      <c r="T1602" s="1038"/>
      <c r="U1602" s="1038"/>
      <c r="V1602" s="1038"/>
      <c r="W1602" s="1038"/>
      <c r="X1602" s="1038"/>
      <c r="Y1602" s="1038"/>
      <c r="Z1602" s="1038"/>
    </row>
    <row r="1603" spans="1:26" ht="15.75" customHeight="1">
      <c r="A1603" s="138" t="s">
        <v>1909</v>
      </c>
      <c r="B1603" s="397"/>
      <c r="C1603" s="398"/>
      <c r="D1603" s="398">
        <f>D1592+D1602</f>
        <v>0</v>
      </c>
      <c r="E1603" s="398">
        <f>E1592+E1602</f>
        <v>0</v>
      </c>
      <c r="F1603" s="398">
        <f>F1592+F1602</f>
        <v>1101026264</v>
      </c>
      <c r="G1603" s="1108">
        <f>G1592+G1602</f>
        <v>1271537374</v>
      </c>
      <c r="H1603" s="1046"/>
      <c r="I1603" s="1033"/>
      <c r="J1603" s="1033"/>
      <c r="K1603" s="1033"/>
      <c r="L1603" s="1033"/>
      <c r="M1603" s="1033"/>
      <c r="N1603" s="1033"/>
      <c r="O1603" s="1033"/>
      <c r="P1603" s="1033"/>
      <c r="Q1603" s="1033"/>
      <c r="R1603" s="1033"/>
      <c r="S1603" s="1033"/>
      <c r="T1603" s="1033"/>
      <c r="U1603" s="1033"/>
      <c r="V1603" s="1033"/>
      <c r="W1603" s="1033"/>
      <c r="X1603" s="1033"/>
      <c r="Y1603" s="1033"/>
      <c r="Z1603" s="1033"/>
    </row>
    <row r="1604" spans="1:26" ht="15.75" customHeight="1">
      <c r="A1604" s="138" t="s">
        <v>182</v>
      </c>
      <c r="B1604" s="139"/>
      <c r="C1604" s="139"/>
      <c r="D1604" s="296"/>
      <c r="E1604" s="296"/>
      <c r="F1604" s="296"/>
      <c r="G1604" s="1090"/>
      <c r="H1604" s="1033"/>
      <c r="I1604" s="1033"/>
      <c r="J1604" s="1033"/>
      <c r="K1604" s="1033"/>
      <c r="L1604" s="1033"/>
      <c r="M1604" s="1033"/>
      <c r="N1604" s="1033"/>
      <c r="O1604" s="1033"/>
      <c r="P1604" s="1033"/>
      <c r="Q1604" s="1033"/>
      <c r="R1604" s="1033"/>
      <c r="S1604" s="1033"/>
      <c r="T1604" s="1033"/>
      <c r="U1604" s="1033"/>
      <c r="V1604" s="1033"/>
      <c r="W1604" s="1033"/>
      <c r="X1604" s="1033"/>
      <c r="Y1604" s="1033"/>
      <c r="Z1604" s="1033"/>
    </row>
    <row r="1605" spans="1:26" ht="15.75" customHeight="1">
      <c r="A1605" s="155"/>
      <c r="B1605" t="s">
        <v>1910</v>
      </c>
      <c r="C1605" s="20" t="s">
        <v>269</v>
      </c>
      <c r="D1605" s="154"/>
      <c r="E1605" s="154"/>
      <c r="F1605" s="21">
        <v>20000000</v>
      </c>
      <c r="G1605" s="1051">
        <v>20000000</v>
      </c>
      <c r="H1605" s="1033"/>
      <c r="I1605" s="1033"/>
      <c r="J1605" s="1033"/>
      <c r="K1605" s="1033"/>
      <c r="L1605" s="1033"/>
      <c r="M1605" s="1033"/>
      <c r="N1605" s="1033"/>
      <c r="O1605" s="1033"/>
      <c r="P1605" s="1033"/>
      <c r="Q1605" s="1033"/>
      <c r="R1605" s="1033"/>
      <c r="S1605" s="1033"/>
      <c r="T1605" s="1033"/>
      <c r="U1605" s="1033"/>
      <c r="V1605" s="1033"/>
      <c r="W1605" s="1033"/>
      <c r="X1605" s="1033"/>
      <c r="Y1605" s="1033"/>
      <c r="Z1605" s="1033"/>
    </row>
    <row r="1606" spans="1:26" ht="15.75" customHeight="1">
      <c r="A1606" s="155"/>
      <c r="B1606" s="76" t="s">
        <v>1911</v>
      </c>
      <c r="C1606" s="20" t="s">
        <v>257</v>
      </c>
      <c r="D1606" s="154"/>
      <c r="E1606" s="154"/>
      <c r="F1606" s="21">
        <v>15000000</v>
      </c>
      <c r="G1606" s="1051">
        <v>15000000</v>
      </c>
      <c r="H1606" s="1033"/>
      <c r="I1606" s="1033"/>
      <c r="J1606" s="1033"/>
      <c r="K1606" s="1033"/>
      <c r="L1606" s="1033"/>
      <c r="M1606" s="1033"/>
      <c r="N1606" s="1033"/>
      <c r="O1606" s="1033"/>
      <c r="P1606" s="1033"/>
      <c r="Q1606" s="1033"/>
      <c r="R1606" s="1033"/>
      <c r="S1606" s="1033"/>
      <c r="T1606" s="1033"/>
      <c r="U1606" s="1033"/>
      <c r="V1606" s="1033"/>
      <c r="W1606" s="1033"/>
      <c r="X1606" s="1033"/>
      <c r="Y1606" s="1033"/>
      <c r="Z1606" s="1033"/>
    </row>
    <row r="1607" spans="1:26" ht="15.75" customHeight="1">
      <c r="A1607" s="141">
        <v>3110299</v>
      </c>
      <c r="B1607" s="76" t="s">
        <v>1912</v>
      </c>
      <c r="C1607" s="20" t="s">
        <v>234</v>
      </c>
      <c r="D1607" s="154">
        <v>10000000</v>
      </c>
      <c r="E1607" s="154">
        <v>-10000000</v>
      </c>
      <c r="F1607" s="21">
        <f t="shared" ref="F1607:F1625" si="142">SUM(D1607:E1607)</f>
        <v>0</v>
      </c>
      <c r="G1607" s="1051">
        <v>0</v>
      </c>
      <c r="H1607" s="1033"/>
      <c r="I1607" s="1033"/>
      <c r="J1607" s="1033"/>
      <c r="K1607" s="1033"/>
      <c r="L1607" s="1033"/>
      <c r="M1607" s="1033"/>
      <c r="N1607" s="1033"/>
      <c r="O1607" s="1033"/>
      <c r="P1607" s="1033"/>
      <c r="Q1607" s="1033"/>
      <c r="R1607" s="1033"/>
      <c r="S1607" s="1033"/>
      <c r="T1607" s="1033"/>
      <c r="U1607" s="1033"/>
      <c r="V1607" s="1033"/>
      <c r="W1607" s="1033"/>
      <c r="X1607" s="1033"/>
      <c r="Y1607" s="1033"/>
      <c r="Z1607" s="1033"/>
    </row>
    <row r="1608" spans="1:26" ht="15.75" customHeight="1">
      <c r="A1608" s="141"/>
      <c r="B1608" s="76" t="s">
        <v>1913</v>
      </c>
      <c r="C1608" s="20" t="s">
        <v>234</v>
      </c>
      <c r="D1608" s="154"/>
      <c r="E1608" s="154">
        <v>5000000</v>
      </c>
      <c r="F1608" s="21">
        <f t="shared" si="142"/>
        <v>5000000</v>
      </c>
      <c r="G1608" s="1051">
        <v>5000000</v>
      </c>
      <c r="H1608" s="1033"/>
      <c r="I1608" s="1033"/>
      <c r="J1608" s="1033"/>
      <c r="K1608" s="1033"/>
      <c r="L1608" s="1033"/>
      <c r="M1608" s="1033"/>
      <c r="N1608" s="1033"/>
      <c r="O1608" s="1033"/>
      <c r="P1608" s="1033"/>
      <c r="Q1608" s="1033"/>
      <c r="R1608" s="1033"/>
      <c r="S1608" s="1033"/>
      <c r="T1608" s="1033"/>
      <c r="U1608" s="1033"/>
      <c r="V1608" s="1033"/>
      <c r="W1608" s="1033"/>
      <c r="X1608" s="1033"/>
      <c r="Y1608" s="1033"/>
      <c r="Z1608" s="1033"/>
    </row>
    <row r="1609" spans="1:26" ht="15.75" customHeight="1">
      <c r="A1609" s="141">
        <v>3110299</v>
      </c>
      <c r="B1609" s="76" t="s">
        <v>1914</v>
      </c>
      <c r="C1609" s="20" t="s">
        <v>215</v>
      </c>
      <c r="D1609" s="154">
        <v>10000000</v>
      </c>
      <c r="E1609" s="154"/>
      <c r="F1609" s="21">
        <f t="shared" si="142"/>
        <v>10000000</v>
      </c>
      <c r="G1609" s="1051">
        <v>10000000</v>
      </c>
      <c r="H1609" s="1033"/>
      <c r="I1609" s="1033"/>
      <c r="J1609" s="1033"/>
      <c r="K1609" s="1033"/>
      <c r="L1609" s="1033"/>
      <c r="M1609" s="1033"/>
      <c r="N1609" s="1033"/>
      <c r="O1609" s="1033"/>
      <c r="P1609" s="1033"/>
      <c r="Q1609" s="1033"/>
      <c r="R1609" s="1033"/>
      <c r="S1609" s="1033"/>
      <c r="T1609" s="1033"/>
      <c r="U1609" s="1033"/>
      <c r="V1609" s="1033"/>
      <c r="W1609" s="1033"/>
      <c r="X1609" s="1033"/>
      <c r="Y1609" s="1033"/>
      <c r="Z1609" s="1033"/>
    </row>
    <row r="1610" spans="1:26" ht="15.75" customHeight="1">
      <c r="A1610" s="141">
        <v>3110599</v>
      </c>
      <c r="B1610" s="68" t="s">
        <v>1915</v>
      </c>
      <c r="C1610" s="20" t="s">
        <v>229</v>
      </c>
      <c r="D1610" s="154">
        <v>1000000</v>
      </c>
      <c r="E1610" s="154"/>
      <c r="F1610" s="21">
        <f t="shared" si="142"/>
        <v>1000000</v>
      </c>
      <c r="G1610" s="1051">
        <v>1000000</v>
      </c>
      <c r="H1610" s="1033"/>
      <c r="I1610" s="1033"/>
      <c r="J1610" s="1033"/>
      <c r="K1610" s="1033"/>
      <c r="L1610" s="1033"/>
      <c r="M1610" s="1033"/>
      <c r="N1610" s="1033"/>
      <c r="O1610" s="1033"/>
      <c r="P1610" s="1033"/>
      <c r="Q1610" s="1033"/>
      <c r="R1610" s="1033"/>
      <c r="S1610" s="1033"/>
      <c r="T1610" s="1033"/>
      <c r="U1610" s="1033"/>
      <c r="V1610" s="1033"/>
      <c r="W1610" s="1033"/>
      <c r="X1610" s="1033"/>
      <c r="Y1610" s="1033"/>
      <c r="Z1610" s="1033"/>
    </row>
    <row r="1611" spans="1:26" ht="15.75" customHeight="1">
      <c r="A1611" s="141"/>
      <c r="B1611" s="76" t="s">
        <v>1916</v>
      </c>
      <c r="C1611" s="20" t="s">
        <v>239</v>
      </c>
      <c r="D1611" s="154">
        <v>3900000</v>
      </c>
      <c r="E1611" s="154"/>
      <c r="F1611" s="21">
        <f t="shared" si="142"/>
        <v>3900000</v>
      </c>
      <c r="G1611" s="1051">
        <v>3900000</v>
      </c>
      <c r="H1611" s="1033"/>
      <c r="I1611" s="1033"/>
      <c r="J1611" s="1033"/>
      <c r="K1611" s="1033"/>
      <c r="L1611" s="1033"/>
      <c r="M1611" s="1033"/>
      <c r="N1611" s="1033"/>
      <c r="O1611" s="1033"/>
      <c r="P1611" s="1033"/>
      <c r="Q1611" s="1033"/>
      <c r="R1611" s="1033"/>
      <c r="S1611" s="1033"/>
      <c r="T1611" s="1033"/>
      <c r="U1611" s="1033"/>
      <c r="V1611" s="1033"/>
      <c r="W1611" s="1033"/>
      <c r="X1611" s="1033"/>
      <c r="Y1611" s="1033"/>
      <c r="Z1611" s="1033"/>
    </row>
    <row r="1612" spans="1:26" ht="15.75" customHeight="1">
      <c r="A1612" s="141"/>
      <c r="B1612" s="76" t="s">
        <v>1917</v>
      </c>
      <c r="C1612" s="20" t="s">
        <v>1918</v>
      </c>
      <c r="D1612" s="154">
        <v>900000</v>
      </c>
      <c r="E1612" s="154">
        <v>-900000</v>
      </c>
      <c r="F1612" s="21">
        <f t="shared" si="142"/>
        <v>0</v>
      </c>
      <c r="G1612" s="1051">
        <v>900000</v>
      </c>
      <c r="H1612" s="1033"/>
      <c r="I1612" s="1033"/>
      <c r="J1612" s="1033"/>
      <c r="K1612" s="1033"/>
      <c r="L1612" s="1033"/>
      <c r="M1612" s="1033"/>
      <c r="N1612" s="1033"/>
      <c r="O1612" s="1033"/>
      <c r="P1612" s="1033"/>
      <c r="Q1612" s="1033"/>
      <c r="R1612" s="1033"/>
      <c r="S1612" s="1033"/>
      <c r="T1612" s="1033"/>
      <c r="U1612" s="1033"/>
      <c r="V1612" s="1033"/>
      <c r="W1612" s="1033"/>
      <c r="X1612" s="1033"/>
      <c r="Y1612" s="1033"/>
      <c r="Z1612" s="1033"/>
    </row>
    <row r="1613" spans="1:26" ht="15.75" customHeight="1">
      <c r="A1613" s="141"/>
      <c r="B1613" s="76" t="s">
        <v>1919</v>
      </c>
      <c r="C1613" s="20" t="s">
        <v>243</v>
      </c>
      <c r="D1613" s="154">
        <v>2800000</v>
      </c>
      <c r="E1613" s="154">
        <v>-78630</v>
      </c>
      <c r="F1613" s="21">
        <f t="shared" si="142"/>
        <v>2721370</v>
      </c>
      <c r="G1613" s="1051">
        <v>2721370</v>
      </c>
      <c r="H1613" s="1033"/>
      <c r="I1613" s="1033"/>
      <c r="J1613" s="1033"/>
      <c r="K1613" s="1033"/>
      <c r="L1613" s="1033"/>
      <c r="M1613" s="1033"/>
      <c r="N1613" s="1033"/>
      <c r="O1613" s="1033"/>
      <c r="P1613" s="1033"/>
      <c r="Q1613" s="1033"/>
      <c r="R1613" s="1033"/>
      <c r="S1613" s="1033"/>
      <c r="T1613" s="1033"/>
      <c r="U1613" s="1033"/>
      <c r="V1613" s="1033"/>
      <c r="W1613" s="1033"/>
      <c r="X1613" s="1033"/>
      <c r="Y1613" s="1033"/>
      <c r="Z1613" s="1033"/>
    </row>
    <row r="1614" spans="1:26" ht="15.75" customHeight="1">
      <c r="A1614" s="141"/>
      <c r="B1614" s="76" t="s">
        <v>1920</v>
      </c>
      <c r="C1614" s="20" t="s">
        <v>224</v>
      </c>
      <c r="D1614" s="21">
        <v>3080450</v>
      </c>
      <c r="E1614" s="21"/>
      <c r="F1614" s="21">
        <f t="shared" si="142"/>
        <v>3080450</v>
      </c>
      <c r="G1614" s="1051">
        <v>3080450</v>
      </c>
      <c r="H1614" s="1033"/>
      <c r="I1614" s="1033"/>
      <c r="J1614" s="1033"/>
      <c r="K1614" s="1033"/>
      <c r="L1614" s="1033"/>
      <c r="M1614" s="1033"/>
      <c r="N1614" s="1033"/>
      <c r="O1614" s="1033"/>
      <c r="P1614" s="1033"/>
      <c r="Q1614" s="1033"/>
      <c r="R1614" s="1033"/>
      <c r="S1614" s="1033"/>
      <c r="T1614" s="1033"/>
      <c r="U1614" s="1033"/>
      <c r="V1614" s="1033"/>
      <c r="W1614" s="1033"/>
      <c r="X1614" s="1033"/>
      <c r="Y1614" s="1033"/>
      <c r="Z1614" s="1033"/>
    </row>
    <row r="1615" spans="1:26" ht="15.75" customHeight="1">
      <c r="A1615" s="141"/>
      <c r="B1615" s="76" t="s">
        <v>1921</v>
      </c>
      <c r="C1615" s="20" t="s">
        <v>235</v>
      </c>
      <c r="D1615" s="154">
        <v>3000000</v>
      </c>
      <c r="E1615" s="154"/>
      <c r="F1615" s="21">
        <f t="shared" si="142"/>
        <v>3000000</v>
      </c>
      <c r="G1615" s="1051">
        <v>3000000</v>
      </c>
      <c r="H1615" s="1038"/>
      <c r="I1615" s="1038"/>
      <c r="J1615" s="1038"/>
      <c r="K1615" s="1038"/>
      <c r="L1615" s="1038"/>
      <c r="M1615" s="1038"/>
      <c r="N1615" s="1038"/>
      <c r="O1615" s="1038"/>
      <c r="P1615" s="1038"/>
      <c r="Q1615" s="1038"/>
      <c r="R1615" s="1038"/>
      <c r="S1615" s="1038"/>
      <c r="T1615" s="1038"/>
      <c r="U1615" s="1038"/>
      <c r="V1615" s="1038"/>
      <c r="W1615" s="1038"/>
      <c r="X1615" s="1038"/>
      <c r="Y1615" s="1038"/>
      <c r="Z1615" s="1038"/>
    </row>
    <row r="1616" spans="1:26" ht="15.75" customHeight="1">
      <c r="A1616" s="152"/>
      <c r="B1616" s="153" t="s">
        <v>1922</v>
      </c>
      <c r="C1616" s="100"/>
      <c r="D1616" s="188"/>
      <c r="E1616" s="188"/>
      <c r="F1616" s="21">
        <f t="shared" si="142"/>
        <v>0</v>
      </c>
      <c r="G1616" s="1051"/>
      <c r="H1616" s="1033"/>
      <c r="I1616" s="1033"/>
      <c r="J1616" s="1033"/>
      <c r="K1616" s="1033"/>
      <c r="L1616" s="1033"/>
      <c r="M1616" s="1033"/>
      <c r="N1616" s="1033"/>
      <c r="O1616" s="1033"/>
      <c r="P1616" s="1033"/>
      <c r="Q1616" s="1033"/>
      <c r="R1616" s="1033"/>
      <c r="S1616" s="1033"/>
      <c r="T1616" s="1033"/>
      <c r="U1616" s="1033"/>
      <c r="V1616" s="1033"/>
      <c r="W1616" s="1033"/>
      <c r="X1616" s="1033"/>
      <c r="Y1616" s="1033"/>
      <c r="Z1616" s="1033"/>
    </row>
    <row r="1617" spans="1:26" ht="15.75" customHeight="1">
      <c r="A1617" s="141"/>
      <c r="B1617" s="20" t="s">
        <v>1923</v>
      </c>
      <c r="C1617" s="399" t="s">
        <v>215</v>
      </c>
      <c r="D1617" s="154"/>
      <c r="E1617" s="154">
        <v>746860</v>
      </c>
      <c r="F1617" s="21">
        <f t="shared" si="142"/>
        <v>746860</v>
      </c>
      <c r="G1617" s="1051"/>
      <c r="H1617" s="1033"/>
      <c r="I1617" s="1033"/>
      <c r="J1617" s="1033"/>
      <c r="K1617" s="1033"/>
      <c r="L1617" s="1033"/>
      <c r="M1617" s="1033"/>
      <c r="N1617" s="1033"/>
      <c r="O1617" s="1033"/>
      <c r="P1617" s="1033"/>
      <c r="Q1617" s="1033"/>
      <c r="R1617" s="1033"/>
      <c r="S1617" s="1033"/>
      <c r="T1617" s="1033"/>
      <c r="U1617" s="1033"/>
      <c r="V1617" s="1033"/>
      <c r="W1617" s="1033"/>
      <c r="X1617" s="1033"/>
      <c r="Y1617" s="1033"/>
      <c r="Z1617" s="1033"/>
    </row>
    <row r="1618" spans="1:26" ht="15.75" customHeight="1">
      <c r="A1618" s="141"/>
      <c r="B1618" s="68" t="s">
        <v>1924</v>
      </c>
      <c r="C1618" s="250" t="s">
        <v>480</v>
      </c>
      <c r="D1618" s="154">
        <v>600000</v>
      </c>
      <c r="E1618" s="154"/>
      <c r="F1618" s="21">
        <f t="shared" si="142"/>
        <v>600000</v>
      </c>
      <c r="G1618" s="1051"/>
      <c r="H1618" s="1033"/>
      <c r="I1618" s="1033"/>
      <c r="J1618" s="1033"/>
      <c r="K1618" s="1033"/>
      <c r="L1618" s="1033"/>
      <c r="M1618" s="1033"/>
      <c r="N1618" s="1033"/>
      <c r="O1618" s="1033"/>
      <c r="P1618" s="1033"/>
      <c r="Q1618" s="1033"/>
      <c r="R1618" s="1033"/>
      <c r="S1618" s="1033"/>
      <c r="T1618" s="1033"/>
      <c r="U1618" s="1033"/>
      <c r="V1618" s="1033"/>
      <c r="W1618" s="1033"/>
      <c r="X1618" s="1033"/>
      <c r="Y1618" s="1033"/>
      <c r="Z1618" s="1033"/>
    </row>
    <row r="1619" spans="1:26" ht="15.75" customHeight="1">
      <c r="A1619" s="141"/>
      <c r="B1619" s="233" t="s">
        <v>1925</v>
      </c>
      <c r="C1619" s="250" t="s">
        <v>332</v>
      </c>
      <c r="D1619" s="154">
        <v>1500000</v>
      </c>
      <c r="E1619" s="154">
        <v>-1500000</v>
      </c>
      <c r="F1619" s="21">
        <f t="shared" si="142"/>
        <v>0</v>
      </c>
      <c r="G1619" s="1051">
        <v>1500000</v>
      </c>
      <c r="H1619" s="1033"/>
      <c r="I1619" s="1033"/>
      <c r="J1619" s="1033"/>
      <c r="K1619" s="1033"/>
      <c r="L1619" s="1033"/>
      <c r="M1619" s="1033"/>
      <c r="N1619" s="1033"/>
      <c r="O1619" s="1033"/>
      <c r="P1619" s="1033"/>
      <c r="Q1619" s="1033"/>
      <c r="R1619" s="1033"/>
      <c r="S1619" s="1033"/>
      <c r="T1619" s="1033"/>
      <c r="U1619" s="1033"/>
      <c r="V1619" s="1033"/>
      <c r="W1619" s="1033"/>
      <c r="X1619" s="1033"/>
      <c r="Y1619" s="1033"/>
      <c r="Z1619" s="1033"/>
    </row>
    <row r="1620" spans="1:26" ht="15.75" customHeight="1">
      <c r="A1620" s="141"/>
      <c r="B1620" s="233" t="s">
        <v>1926</v>
      </c>
      <c r="C1620" s="250" t="s">
        <v>332</v>
      </c>
      <c r="D1620" s="154">
        <v>1000000</v>
      </c>
      <c r="E1620" s="154">
        <v>-1000000</v>
      </c>
      <c r="F1620" s="21">
        <f t="shared" si="142"/>
        <v>0</v>
      </c>
      <c r="G1620" s="1051">
        <v>1000000</v>
      </c>
      <c r="H1620" s="1033"/>
      <c r="I1620" s="1033"/>
      <c r="J1620" s="1033"/>
      <c r="K1620" s="1033"/>
      <c r="L1620" s="1033"/>
      <c r="M1620" s="1033"/>
      <c r="N1620" s="1033"/>
      <c r="O1620" s="1033"/>
      <c r="P1620" s="1033"/>
      <c r="Q1620" s="1033"/>
      <c r="R1620" s="1033"/>
      <c r="S1620" s="1033"/>
      <c r="T1620" s="1033"/>
      <c r="U1620" s="1033"/>
      <c r="V1620" s="1033"/>
      <c r="W1620" s="1033"/>
      <c r="X1620" s="1033"/>
      <c r="Y1620" s="1033"/>
      <c r="Z1620" s="1033"/>
    </row>
    <row r="1621" spans="1:26" ht="15.75" customHeight="1">
      <c r="A1621" s="141"/>
      <c r="B1621" s="76" t="s">
        <v>1927</v>
      </c>
      <c r="C1621" s="250" t="s">
        <v>492</v>
      </c>
      <c r="D1621" s="154">
        <v>2300000</v>
      </c>
      <c r="E1621" s="154"/>
      <c r="F1621" s="21">
        <f t="shared" si="142"/>
        <v>2300000</v>
      </c>
      <c r="G1621" s="1051">
        <v>2300000</v>
      </c>
      <c r="H1621" s="1033"/>
      <c r="I1621" s="1033"/>
      <c r="J1621" s="1033"/>
      <c r="K1621" s="1033"/>
      <c r="L1621" s="1033"/>
      <c r="M1621" s="1033"/>
      <c r="N1621" s="1033"/>
      <c r="O1621" s="1033"/>
      <c r="P1621" s="1033"/>
      <c r="Q1621" s="1033"/>
      <c r="R1621" s="1033"/>
      <c r="S1621" s="1033"/>
      <c r="T1621" s="1033"/>
      <c r="U1621" s="1033"/>
      <c r="V1621" s="1033"/>
      <c r="W1621" s="1033"/>
      <c r="X1621" s="1033"/>
      <c r="Y1621" s="1033"/>
      <c r="Z1621" s="1033"/>
    </row>
    <row r="1622" spans="1:26" ht="15.75" customHeight="1">
      <c r="A1622" s="141"/>
      <c r="B1622" s="68" t="s">
        <v>1928</v>
      </c>
      <c r="C1622" s="250" t="s">
        <v>463</v>
      </c>
      <c r="D1622" s="154">
        <v>2000000</v>
      </c>
      <c r="E1622" s="154"/>
      <c r="F1622" s="21">
        <f t="shared" si="142"/>
        <v>2000000</v>
      </c>
      <c r="G1622" s="1051"/>
      <c r="H1622" s="1033"/>
      <c r="I1622" s="1033"/>
      <c r="J1622" s="1033"/>
      <c r="K1622" s="1033"/>
      <c r="L1622" s="1033"/>
      <c r="M1622" s="1033"/>
      <c r="N1622" s="1033"/>
      <c r="O1622" s="1033"/>
      <c r="P1622" s="1033"/>
      <c r="Q1622" s="1033"/>
      <c r="R1622" s="1033"/>
      <c r="S1622" s="1033"/>
      <c r="T1622" s="1033"/>
      <c r="U1622" s="1033"/>
      <c r="V1622" s="1033"/>
      <c r="W1622" s="1033"/>
      <c r="X1622" s="1033"/>
      <c r="Y1622" s="1033"/>
      <c r="Z1622" s="1033"/>
    </row>
    <row r="1623" spans="1:26" ht="15.75" customHeight="1">
      <c r="A1623" s="141"/>
      <c r="B1623" s="68" t="s">
        <v>1929</v>
      </c>
      <c r="C1623" s="250" t="s">
        <v>573</v>
      </c>
      <c r="D1623" s="154">
        <v>1000000</v>
      </c>
      <c r="E1623" s="154"/>
      <c r="F1623" s="21">
        <f t="shared" si="142"/>
        <v>1000000</v>
      </c>
      <c r="G1623" s="1051"/>
      <c r="H1623" s="1033"/>
      <c r="I1623" s="1033"/>
      <c r="J1623" s="1033"/>
      <c r="K1623" s="1033"/>
      <c r="L1623" s="1033"/>
      <c r="M1623" s="1033"/>
      <c r="N1623" s="1033"/>
      <c r="O1623" s="1033"/>
      <c r="P1623" s="1033"/>
      <c r="Q1623" s="1033"/>
      <c r="R1623" s="1033"/>
      <c r="S1623" s="1033"/>
      <c r="T1623" s="1033"/>
      <c r="U1623" s="1033"/>
      <c r="V1623" s="1033"/>
      <c r="W1623" s="1033"/>
      <c r="X1623" s="1033"/>
      <c r="Y1623" s="1033"/>
      <c r="Z1623" s="1033"/>
    </row>
    <row r="1624" spans="1:26" ht="15.75" customHeight="1">
      <c r="A1624" s="141"/>
      <c r="B1624" s="68" t="s">
        <v>1930</v>
      </c>
      <c r="C1624" s="250" t="s">
        <v>466</v>
      </c>
      <c r="D1624" s="154">
        <v>500000</v>
      </c>
      <c r="E1624" s="154"/>
      <c r="F1624" s="21">
        <f t="shared" si="142"/>
        <v>500000</v>
      </c>
      <c r="G1624" s="1051">
        <v>500000</v>
      </c>
      <c r="H1624" s="1033"/>
      <c r="I1624" s="1033"/>
      <c r="J1624" s="1033"/>
      <c r="K1624" s="1033"/>
      <c r="L1624" s="1033"/>
      <c r="M1624" s="1033"/>
      <c r="N1624" s="1033"/>
      <c r="O1624" s="1033"/>
      <c r="P1624" s="1033"/>
      <c r="Q1624" s="1033"/>
      <c r="R1624" s="1033"/>
      <c r="S1624" s="1033"/>
      <c r="T1624" s="1033"/>
      <c r="U1624" s="1033"/>
      <c r="V1624" s="1033"/>
      <c r="W1624" s="1033"/>
      <c r="X1624" s="1033"/>
      <c r="Y1624" s="1033"/>
      <c r="Z1624" s="1033"/>
    </row>
    <row r="1625" spans="1:26" ht="15.75" customHeight="1">
      <c r="A1625" s="141"/>
      <c r="B1625" s="233" t="s">
        <v>1931</v>
      </c>
      <c r="C1625" s="250" t="s">
        <v>215</v>
      </c>
      <c r="D1625" s="154">
        <v>4000000</v>
      </c>
      <c r="E1625" s="154">
        <f t="shared" ref="E1625" si="143">-D1625</f>
        <v>-4000000</v>
      </c>
      <c r="F1625" s="21">
        <f t="shared" si="142"/>
        <v>0</v>
      </c>
      <c r="G1625" s="1051">
        <v>3000000</v>
      </c>
      <c r="H1625" s="1033"/>
      <c r="I1625" s="1033"/>
      <c r="J1625" s="1033"/>
      <c r="K1625" s="1033"/>
      <c r="L1625" s="1033"/>
      <c r="M1625" s="1033"/>
      <c r="N1625" s="1033"/>
      <c r="O1625" s="1033"/>
      <c r="P1625" s="1033"/>
      <c r="Q1625" s="1033"/>
      <c r="R1625" s="1033"/>
      <c r="S1625" s="1033"/>
      <c r="T1625" s="1033"/>
      <c r="U1625" s="1033"/>
      <c r="V1625" s="1033"/>
      <c r="W1625" s="1033"/>
      <c r="X1625" s="1033"/>
      <c r="Y1625" s="1033"/>
      <c r="Z1625" s="1033"/>
    </row>
    <row r="1626" spans="1:26" ht="15.75" customHeight="1">
      <c r="A1626" s="141"/>
      <c r="B1626" s="233" t="s">
        <v>1932</v>
      </c>
      <c r="C1626" s="250" t="s">
        <v>223</v>
      </c>
      <c r="D1626" s="154"/>
      <c r="E1626" s="154"/>
      <c r="F1626" s="21"/>
      <c r="G1626" s="1051">
        <v>1700000</v>
      </c>
      <c r="H1626" s="1038"/>
      <c r="I1626" s="1038"/>
      <c r="J1626" s="1038"/>
      <c r="K1626" s="1038"/>
      <c r="L1626" s="1038"/>
      <c r="M1626" s="1038"/>
      <c r="N1626" s="1038"/>
      <c r="O1626" s="1038"/>
      <c r="P1626" s="1038"/>
      <c r="Q1626" s="1038"/>
      <c r="R1626" s="1038"/>
      <c r="S1626" s="1038"/>
      <c r="T1626" s="1038"/>
      <c r="U1626" s="1038"/>
      <c r="V1626" s="1038"/>
      <c r="W1626" s="1038"/>
      <c r="X1626" s="1038"/>
      <c r="Y1626" s="1038"/>
      <c r="Z1626" s="1038"/>
    </row>
    <row r="1627" spans="1:26" ht="15.75" customHeight="1">
      <c r="A1627" s="141"/>
      <c r="B1627" s="233" t="s">
        <v>1933</v>
      </c>
      <c r="C1627" s="250" t="s">
        <v>218</v>
      </c>
      <c r="D1627" s="154"/>
      <c r="E1627" s="154"/>
      <c r="F1627" s="21"/>
      <c r="G1627" s="1051">
        <v>1000000</v>
      </c>
      <c r="H1627" s="1038"/>
      <c r="I1627" s="1038"/>
      <c r="J1627" s="1038"/>
      <c r="K1627" s="1038"/>
      <c r="L1627" s="1038"/>
      <c r="M1627" s="1038"/>
      <c r="N1627" s="1038"/>
      <c r="O1627" s="1038"/>
      <c r="P1627" s="1038"/>
      <c r="Q1627" s="1038"/>
      <c r="R1627" s="1038"/>
      <c r="S1627" s="1038"/>
      <c r="T1627" s="1038"/>
      <c r="U1627" s="1038"/>
      <c r="V1627" s="1038"/>
      <c r="W1627" s="1038"/>
      <c r="X1627" s="1038"/>
      <c r="Y1627" s="1038"/>
      <c r="Z1627" s="1038"/>
    </row>
    <row r="1628" spans="1:26" ht="15.75" customHeight="1">
      <c r="A1628" s="141"/>
      <c r="B1628" s="233" t="s">
        <v>1934</v>
      </c>
      <c r="C1628" s="250" t="s">
        <v>236</v>
      </c>
      <c r="D1628" s="154"/>
      <c r="E1628" s="154"/>
      <c r="F1628" s="21"/>
      <c r="G1628" s="1051">
        <v>5000000</v>
      </c>
      <c r="H1628" s="1038"/>
      <c r="I1628" s="1038"/>
      <c r="J1628" s="1038"/>
      <c r="K1628" s="1038"/>
      <c r="L1628" s="1038"/>
      <c r="M1628" s="1038"/>
      <c r="N1628" s="1038"/>
      <c r="O1628" s="1038"/>
      <c r="P1628" s="1038"/>
      <c r="Q1628" s="1038"/>
      <c r="R1628" s="1038"/>
      <c r="S1628" s="1038"/>
      <c r="T1628" s="1038"/>
      <c r="U1628" s="1038"/>
      <c r="V1628" s="1038"/>
      <c r="W1628" s="1038"/>
      <c r="X1628" s="1038"/>
      <c r="Y1628" s="1038"/>
      <c r="Z1628" s="1038"/>
    </row>
    <row r="1629" spans="1:26" ht="15.75" customHeight="1">
      <c r="A1629" s="141"/>
      <c r="B1629" s="233" t="s">
        <v>1935</v>
      </c>
      <c r="C1629" s="250" t="s">
        <v>233</v>
      </c>
      <c r="D1629" s="154"/>
      <c r="E1629" s="154"/>
      <c r="F1629" s="21"/>
      <c r="G1629" s="1051">
        <v>3000000</v>
      </c>
      <c r="H1629" s="1038"/>
      <c r="I1629" s="1038"/>
      <c r="J1629" s="1038"/>
      <c r="K1629" s="1038"/>
      <c r="L1629" s="1038"/>
      <c r="M1629" s="1038"/>
      <c r="N1629" s="1038"/>
      <c r="O1629" s="1038"/>
      <c r="P1629" s="1038"/>
      <c r="Q1629" s="1038"/>
      <c r="R1629" s="1038"/>
      <c r="S1629" s="1038"/>
      <c r="T1629" s="1038"/>
      <c r="U1629" s="1038"/>
      <c r="V1629" s="1038"/>
      <c r="W1629" s="1038"/>
      <c r="X1629" s="1038"/>
      <c r="Y1629" s="1038"/>
      <c r="Z1629" s="1038"/>
    </row>
    <row r="1630" spans="1:26" ht="15.75" customHeight="1">
      <c r="A1630" s="141"/>
      <c r="B1630" s="233" t="s">
        <v>1936</v>
      </c>
      <c r="C1630" s="250" t="s">
        <v>229</v>
      </c>
      <c r="D1630" s="154"/>
      <c r="E1630" s="154"/>
      <c r="F1630" s="21"/>
      <c r="G1630" s="1051">
        <v>2448180</v>
      </c>
      <c r="H1630" s="1038"/>
      <c r="I1630" s="1038"/>
      <c r="J1630" s="1038"/>
      <c r="K1630" s="1038"/>
      <c r="L1630" s="1038"/>
      <c r="M1630" s="1038"/>
      <c r="N1630" s="1038"/>
      <c r="O1630" s="1038"/>
      <c r="P1630" s="1038"/>
      <c r="Q1630" s="1038"/>
      <c r="R1630" s="1038"/>
      <c r="S1630" s="1038"/>
      <c r="T1630" s="1038"/>
      <c r="U1630" s="1038"/>
      <c r="V1630" s="1038"/>
      <c r="W1630" s="1038"/>
      <c r="X1630" s="1038"/>
      <c r="Y1630" s="1038"/>
      <c r="Z1630" s="1038"/>
    </row>
    <row r="1631" spans="1:26" ht="15.75" customHeight="1">
      <c r="A1631" s="152"/>
      <c r="B1631" s="337" t="s">
        <v>1937</v>
      </c>
      <c r="C1631" s="23"/>
      <c r="D1631" s="24">
        <f>SUM(D1607:D1625)</f>
        <v>47580450</v>
      </c>
      <c r="E1631" s="24">
        <f>SUM(E1607:E1625)</f>
        <v>-11731770</v>
      </c>
      <c r="F1631" s="24">
        <f>SUM(F1607:F1625)</f>
        <v>35848680</v>
      </c>
      <c r="G1631" s="1099">
        <f>SUM(G1604:G1630)</f>
        <v>86050000</v>
      </c>
      <c r="H1631" s="1038"/>
      <c r="I1631" s="1038"/>
      <c r="J1631" s="1038"/>
      <c r="K1631" s="1038"/>
      <c r="L1631" s="1038"/>
      <c r="M1631" s="1038"/>
      <c r="N1631" s="1038"/>
      <c r="O1631" s="1038"/>
      <c r="P1631" s="1038"/>
      <c r="Q1631" s="1038"/>
      <c r="R1631" s="1038"/>
      <c r="S1631" s="1038"/>
      <c r="T1631" s="1038"/>
      <c r="U1631" s="1038"/>
      <c r="V1631" s="1038"/>
      <c r="W1631" s="1038"/>
      <c r="X1631" s="1038"/>
      <c r="Y1631" s="1038"/>
      <c r="Z1631" s="1038"/>
    </row>
    <row r="1632" spans="1:26" ht="15.75" customHeight="1">
      <c r="A1632" s="152"/>
      <c r="B1632" s="153" t="s">
        <v>1938</v>
      </c>
      <c r="C1632" s="100"/>
      <c r="D1632" s="77"/>
      <c r="E1632" s="77"/>
      <c r="F1632" s="21"/>
      <c r="G1632" s="1051"/>
      <c r="H1632" s="1033"/>
      <c r="I1632" s="1033"/>
      <c r="J1632" s="1033"/>
      <c r="K1632" s="1033"/>
      <c r="L1632" s="1033"/>
      <c r="M1632" s="1033"/>
      <c r="N1632" s="1033"/>
      <c r="O1632" s="1033"/>
      <c r="P1632" s="1033"/>
      <c r="Q1632" s="1033"/>
      <c r="R1632" s="1033"/>
      <c r="S1632" s="1033"/>
      <c r="T1632" s="1033"/>
      <c r="U1632" s="1033"/>
      <c r="V1632" s="1033"/>
      <c r="W1632" s="1033"/>
      <c r="X1632" s="1033"/>
      <c r="Y1632" s="1033"/>
      <c r="Z1632" s="1033"/>
    </row>
    <row r="1633" spans="1:26" ht="15.75" customHeight="1">
      <c r="A1633" s="141"/>
      <c r="B1633" s="233" t="s">
        <v>1939</v>
      </c>
      <c r="C1633" s="250" t="s">
        <v>450</v>
      </c>
      <c r="D1633" s="154">
        <v>1000000</v>
      </c>
      <c r="E1633" s="154"/>
      <c r="F1633" s="21">
        <f t="shared" ref="F1633:F1638" si="144">SUM(D1633:E1633)</f>
        <v>1000000</v>
      </c>
      <c r="G1633" s="1051"/>
      <c r="H1633" s="1033"/>
      <c r="I1633" s="1033"/>
      <c r="J1633" s="1033"/>
      <c r="K1633" s="1033"/>
      <c r="L1633" s="1033"/>
      <c r="M1633" s="1033"/>
      <c r="N1633" s="1033"/>
      <c r="O1633" s="1033"/>
      <c r="P1633" s="1033"/>
      <c r="Q1633" s="1033"/>
      <c r="R1633" s="1033"/>
      <c r="S1633" s="1033"/>
      <c r="T1633" s="1033"/>
      <c r="U1633" s="1033"/>
      <c r="V1633" s="1033"/>
      <c r="W1633" s="1033"/>
      <c r="X1633" s="1033"/>
      <c r="Y1633" s="1033"/>
      <c r="Z1633" s="1033"/>
    </row>
    <row r="1634" spans="1:26" ht="15.75" customHeight="1">
      <c r="A1634" s="141"/>
      <c r="B1634" s="68" t="s">
        <v>1940</v>
      </c>
      <c r="C1634" s="250" t="s">
        <v>453</v>
      </c>
      <c r="D1634" s="154">
        <v>800000</v>
      </c>
      <c r="E1634" s="154"/>
      <c r="F1634" s="21">
        <f t="shared" si="144"/>
        <v>800000</v>
      </c>
      <c r="G1634" s="1051"/>
      <c r="H1634" s="1033"/>
      <c r="I1634" s="1033"/>
      <c r="J1634" s="1033"/>
      <c r="K1634" s="1033"/>
      <c r="L1634" s="1033"/>
      <c r="M1634" s="1033"/>
      <c r="N1634" s="1033"/>
      <c r="O1634" s="1033"/>
      <c r="P1634" s="1033"/>
      <c r="Q1634" s="1033"/>
      <c r="R1634" s="1033"/>
      <c r="S1634" s="1033"/>
      <c r="T1634" s="1033"/>
      <c r="U1634" s="1033"/>
      <c r="V1634" s="1033"/>
      <c r="W1634" s="1033"/>
      <c r="X1634" s="1033"/>
      <c r="Y1634" s="1033"/>
      <c r="Z1634" s="1033"/>
    </row>
    <row r="1635" spans="1:26" ht="15.75" customHeight="1">
      <c r="A1635" s="141"/>
      <c r="B1635" s="233" t="s">
        <v>1941</v>
      </c>
      <c r="C1635" s="250" t="s">
        <v>554</v>
      </c>
      <c r="D1635" s="154">
        <v>1000000</v>
      </c>
      <c r="E1635" s="154"/>
      <c r="F1635" s="21">
        <f t="shared" si="144"/>
        <v>1000000</v>
      </c>
      <c r="G1635" s="1051"/>
      <c r="H1635" s="1033"/>
      <c r="I1635" s="1033"/>
      <c r="J1635" s="1033"/>
      <c r="K1635" s="1033"/>
      <c r="L1635" s="1033"/>
      <c r="M1635" s="1033"/>
      <c r="N1635" s="1033"/>
      <c r="O1635" s="1033"/>
      <c r="P1635" s="1033"/>
      <c r="Q1635" s="1033"/>
      <c r="R1635" s="1033"/>
      <c r="S1635" s="1033"/>
      <c r="T1635" s="1033"/>
      <c r="U1635" s="1033"/>
      <c r="V1635" s="1033"/>
      <c r="W1635" s="1033"/>
      <c r="X1635" s="1033"/>
      <c r="Y1635" s="1033"/>
      <c r="Z1635" s="1033"/>
    </row>
    <row r="1636" spans="1:26" ht="15.75" customHeight="1">
      <c r="A1636" s="141"/>
      <c r="B1636" s="233" t="s">
        <v>1942</v>
      </c>
      <c r="C1636" s="250" t="s">
        <v>554</v>
      </c>
      <c r="D1636" s="154">
        <v>500000</v>
      </c>
      <c r="E1636" s="154"/>
      <c r="F1636" s="21">
        <f t="shared" si="144"/>
        <v>500000</v>
      </c>
      <c r="G1636" s="1051"/>
      <c r="H1636" s="1033"/>
      <c r="I1636" s="1033"/>
      <c r="J1636" s="1033"/>
      <c r="K1636" s="1033"/>
      <c r="L1636" s="1033"/>
      <c r="M1636" s="1033"/>
      <c r="N1636" s="1033"/>
      <c r="O1636" s="1033"/>
      <c r="P1636" s="1033"/>
      <c r="Q1636" s="1033"/>
      <c r="R1636" s="1033"/>
      <c r="S1636" s="1033"/>
      <c r="T1636" s="1033"/>
      <c r="U1636" s="1033"/>
      <c r="V1636" s="1033"/>
      <c r="W1636" s="1033"/>
      <c r="X1636" s="1033"/>
      <c r="Y1636" s="1033"/>
      <c r="Z1636" s="1033"/>
    </row>
    <row r="1637" spans="1:26" ht="15.75" customHeight="1">
      <c r="A1637" s="141"/>
      <c r="B1637" s="233" t="s">
        <v>1943</v>
      </c>
      <c r="C1637" s="20" t="s">
        <v>337</v>
      </c>
      <c r="D1637" s="400">
        <v>700000</v>
      </c>
      <c r="E1637" s="400"/>
      <c r="F1637" s="21">
        <f t="shared" si="144"/>
        <v>700000</v>
      </c>
      <c r="G1637" s="1051"/>
      <c r="H1637" s="1033"/>
      <c r="I1637" s="1033"/>
      <c r="J1637" s="1033"/>
      <c r="K1637" s="1033"/>
      <c r="L1637" s="1033"/>
      <c r="M1637" s="1033"/>
      <c r="N1637" s="1033"/>
      <c r="O1637" s="1033"/>
      <c r="P1637" s="1033"/>
      <c r="Q1637" s="1033"/>
      <c r="R1637" s="1033"/>
      <c r="S1637" s="1033"/>
      <c r="T1637" s="1033"/>
      <c r="U1637" s="1033"/>
      <c r="V1637" s="1033"/>
      <c r="W1637" s="1033"/>
      <c r="X1637" s="1033"/>
      <c r="Y1637" s="1033"/>
      <c r="Z1637" s="1033"/>
    </row>
    <row r="1638" spans="1:26" ht="15.75" customHeight="1">
      <c r="A1638" s="141"/>
      <c r="B1638" s="233" t="s">
        <v>1944</v>
      </c>
      <c r="C1638" s="250" t="s">
        <v>452</v>
      </c>
      <c r="D1638" s="154">
        <v>1000000</v>
      </c>
      <c r="E1638" s="154"/>
      <c r="F1638" s="21">
        <f t="shared" si="144"/>
        <v>1000000</v>
      </c>
      <c r="G1638" s="1051"/>
      <c r="H1638" s="1038"/>
      <c r="I1638" s="1038"/>
      <c r="J1638" s="1038"/>
      <c r="K1638" s="1038"/>
      <c r="L1638" s="1038"/>
      <c r="M1638" s="1038"/>
      <c r="N1638" s="1038"/>
      <c r="O1638" s="1038"/>
      <c r="P1638" s="1038"/>
      <c r="Q1638" s="1038"/>
      <c r="R1638" s="1038"/>
      <c r="S1638" s="1038"/>
      <c r="T1638" s="1038"/>
      <c r="U1638" s="1038"/>
      <c r="V1638" s="1038"/>
      <c r="W1638" s="1038"/>
      <c r="X1638" s="1038"/>
      <c r="Y1638" s="1038"/>
      <c r="Z1638" s="1038"/>
    </row>
    <row r="1639" spans="1:26" ht="15.75" customHeight="1">
      <c r="A1639" s="141"/>
      <c r="B1639" s="200" t="s">
        <v>1945</v>
      </c>
      <c r="C1639" s="250" t="s">
        <v>249</v>
      </c>
      <c r="D1639" s="154"/>
      <c r="E1639" s="154"/>
      <c r="F1639" s="21"/>
      <c r="G1639" s="1092">
        <v>550000</v>
      </c>
      <c r="H1639" s="1038"/>
      <c r="I1639" s="1038"/>
      <c r="J1639" s="1038"/>
      <c r="K1639" s="1038"/>
      <c r="L1639" s="1038"/>
      <c r="M1639" s="1038"/>
      <c r="N1639" s="1038"/>
      <c r="O1639" s="1038"/>
      <c r="P1639" s="1038"/>
      <c r="Q1639" s="1038"/>
      <c r="R1639" s="1038"/>
      <c r="S1639" s="1038"/>
      <c r="T1639" s="1038"/>
      <c r="U1639" s="1038"/>
      <c r="V1639" s="1038"/>
      <c r="W1639" s="1038"/>
      <c r="X1639" s="1038"/>
      <c r="Y1639" s="1038"/>
      <c r="Z1639" s="1038"/>
    </row>
    <row r="1640" spans="1:26" ht="15.75" customHeight="1">
      <c r="A1640" s="141"/>
      <c r="B1640" s="200" t="s">
        <v>1946</v>
      </c>
      <c r="C1640" s="250" t="s">
        <v>241</v>
      </c>
      <c r="D1640" s="154"/>
      <c r="E1640" s="154"/>
      <c r="F1640" s="21"/>
      <c r="G1640" s="1093">
        <v>800000</v>
      </c>
      <c r="H1640" s="1038"/>
      <c r="I1640" s="1038"/>
      <c r="J1640" s="1038"/>
      <c r="K1640" s="1038"/>
      <c r="L1640" s="1038"/>
      <c r="M1640" s="1038"/>
      <c r="N1640" s="1038"/>
      <c r="O1640" s="1038"/>
      <c r="P1640" s="1038"/>
      <c r="Q1640" s="1038"/>
      <c r="R1640" s="1038"/>
      <c r="S1640" s="1038"/>
      <c r="T1640" s="1038"/>
      <c r="U1640" s="1038"/>
      <c r="V1640" s="1038"/>
      <c r="W1640" s="1038"/>
      <c r="X1640" s="1038"/>
      <c r="Y1640" s="1038"/>
      <c r="Z1640" s="1038"/>
    </row>
    <row r="1641" spans="1:26" ht="15.75" customHeight="1">
      <c r="A1641" s="141"/>
      <c r="B1641" s="200" t="s">
        <v>1947</v>
      </c>
      <c r="C1641" s="250" t="s">
        <v>247</v>
      </c>
      <c r="D1641" s="154"/>
      <c r="E1641" s="154"/>
      <c r="F1641" s="21"/>
      <c r="G1641" s="1093">
        <v>700000</v>
      </c>
      <c r="H1641" s="1038"/>
      <c r="I1641" s="1038"/>
      <c r="J1641" s="1038"/>
      <c r="K1641" s="1038"/>
      <c r="L1641" s="1038"/>
      <c r="M1641" s="1038"/>
      <c r="N1641" s="1038"/>
      <c r="O1641" s="1038"/>
      <c r="P1641" s="1038"/>
      <c r="Q1641" s="1038"/>
      <c r="R1641" s="1038"/>
      <c r="S1641" s="1038"/>
      <c r="T1641" s="1038"/>
      <c r="U1641" s="1038"/>
      <c r="V1641" s="1038"/>
      <c r="W1641" s="1038"/>
      <c r="X1641" s="1038"/>
      <c r="Y1641" s="1038"/>
      <c r="Z1641" s="1038"/>
    </row>
    <row r="1642" spans="1:26" ht="15.75" customHeight="1">
      <c r="A1642" s="141"/>
      <c r="B1642" s="200" t="s">
        <v>1948</v>
      </c>
      <c r="C1642" s="250" t="s">
        <v>417</v>
      </c>
      <c r="D1642" s="154"/>
      <c r="E1642" s="154"/>
      <c r="F1642" s="21"/>
      <c r="G1642" s="1093">
        <v>1000000</v>
      </c>
      <c r="H1642" s="1038"/>
      <c r="I1642" s="1038"/>
      <c r="J1642" s="1038"/>
      <c r="K1642" s="1038"/>
      <c r="L1642" s="1038"/>
      <c r="M1642" s="1038"/>
      <c r="N1642" s="1038"/>
      <c r="O1642" s="1038"/>
      <c r="P1642" s="1038"/>
      <c r="Q1642" s="1038"/>
      <c r="R1642" s="1038"/>
      <c r="S1642" s="1038"/>
      <c r="T1642" s="1038"/>
      <c r="U1642" s="1038"/>
      <c r="V1642" s="1038"/>
      <c r="W1642" s="1038"/>
      <c r="X1642" s="1038"/>
      <c r="Y1642" s="1038"/>
      <c r="Z1642" s="1038"/>
    </row>
    <row r="1643" spans="1:26" ht="15.75" customHeight="1">
      <c r="A1643" s="141"/>
      <c r="B1643" s="200" t="s">
        <v>1949</v>
      </c>
      <c r="C1643" s="250" t="s">
        <v>409</v>
      </c>
      <c r="D1643" s="154"/>
      <c r="E1643" s="154"/>
      <c r="F1643" s="21"/>
      <c r="G1643" s="1093">
        <v>200000</v>
      </c>
      <c r="H1643" s="1038"/>
      <c r="I1643" s="1038"/>
      <c r="J1643" s="1038"/>
      <c r="K1643" s="1038"/>
      <c r="L1643" s="1038"/>
      <c r="M1643" s="1038"/>
      <c r="N1643" s="1038"/>
      <c r="O1643" s="1038"/>
      <c r="P1643" s="1038"/>
      <c r="Q1643" s="1038"/>
      <c r="R1643" s="1038"/>
      <c r="S1643" s="1038"/>
      <c r="T1643" s="1038"/>
      <c r="U1643" s="1038"/>
      <c r="V1643" s="1038"/>
      <c r="W1643" s="1038"/>
      <c r="X1643" s="1038"/>
      <c r="Y1643" s="1038"/>
      <c r="Z1643" s="1038"/>
    </row>
    <row r="1644" spans="1:26" ht="15.75" customHeight="1">
      <c r="A1644" s="141"/>
      <c r="B1644" s="200" t="s">
        <v>1950</v>
      </c>
      <c r="C1644" s="250" t="s">
        <v>231</v>
      </c>
      <c r="D1644" s="154"/>
      <c r="E1644" s="154"/>
      <c r="F1644" s="21"/>
      <c r="G1644" s="1093">
        <v>1000000</v>
      </c>
      <c r="H1644" s="1038"/>
      <c r="I1644" s="1038"/>
      <c r="J1644" s="1038"/>
      <c r="K1644" s="1038"/>
      <c r="L1644" s="1038"/>
      <c r="M1644" s="1038"/>
      <c r="N1644" s="1038"/>
      <c r="O1644" s="1038"/>
      <c r="P1644" s="1038"/>
      <c r="Q1644" s="1038"/>
      <c r="R1644" s="1038"/>
      <c r="S1644" s="1038"/>
      <c r="T1644" s="1038"/>
      <c r="U1644" s="1038"/>
      <c r="V1644" s="1038"/>
      <c r="W1644" s="1038"/>
      <c r="X1644" s="1038"/>
      <c r="Y1644" s="1038"/>
      <c r="Z1644" s="1038"/>
    </row>
    <row r="1645" spans="1:26" ht="15.75" customHeight="1">
      <c r="A1645" s="152"/>
      <c r="B1645" s="337" t="s">
        <v>1951</v>
      </c>
      <c r="C1645" s="23"/>
      <c r="D1645" s="24">
        <f>SUM(D1633:D1638)</f>
        <v>5000000</v>
      </c>
      <c r="E1645" s="24">
        <f>SUM(E1633:E1638)</f>
        <v>0</v>
      </c>
      <c r="F1645" s="24">
        <f>SUM(F1633:F1638)</f>
        <v>5000000</v>
      </c>
      <c r="G1645" s="1099">
        <f>SUM(G1633:G1644)</f>
        <v>4250000</v>
      </c>
      <c r="H1645" s="1038"/>
      <c r="I1645" s="1038"/>
      <c r="J1645" s="1038"/>
      <c r="K1645" s="1038"/>
      <c r="L1645" s="1038"/>
      <c r="M1645" s="1038"/>
      <c r="N1645" s="1038"/>
      <c r="O1645" s="1038"/>
      <c r="P1645" s="1038"/>
      <c r="Q1645" s="1038"/>
      <c r="R1645" s="1038"/>
      <c r="S1645" s="1038"/>
      <c r="T1645" s="1038"/>
      <c r="U1645" s="1038"/>
      <c r="V1645" s="1038"/>
      <c r="W1645" s="1038"/>
      <c r="X1645" s="1038"/>
      <c r="Y1645" s="1038"/>
      <c r="Z1645" s="1038"/>
    </row>
    <row r="1646" spans="1:26" ht="15.75" customHeight="1">
      <c r="A1646" s="152"/>
      <c r="B1646" s="153" t="s">
        <v>1952</v>
      </c>
      <c r="C1646" s="100"/>
      <c r="D1646" s="401"/>
      <c r="E1646" s="401"/>
      <c r="F1646" s="21"/>
      <c r="G1646" s="1051"/>
      <c r="H1646" s="1033"/>
      <c r="I1646" s="1033"/>
      <c r="J1646" s="1033"/>
      <c r="K1646" s="1033"/>
      <c r="L1646" s="1033"/>
      <c r="M1646" s="1033"/>
      <c r="N1646" s="1033"/>
      <c r="O1646" s="1033"/>
      <c r="P1646" s="1033"/>
      <c r="Q1646" s="1033"/>
      <c r="R1646" s="1033"/>
      <c r="S1646" s="1033"/>
      <c r="T1646" s="1033"/>
      <c r="U1646" s="1033"/>
      <c r="V1646" s="1033"/>
      <c r="W1646" s="1033"/>
      <c r="X1646" s="1033"/>
      <c r="Y1646" s="1033"/>
      <c r="Z1646" s="1033"/>
    </row>
    <row r="1647" spans="1:26" ht="15.75" customHeight="1">
      <c r="A1647" s="141"/>
      <c r="B1647" s="194" t="s">
        <v>1953</v>
      </c>
      <c r="C1647" s="250" t="s">
        <v>223</v>
      </c>
      <c r="D1647" s="154"/>
      <c r="E1647" s="154"/>
      <c r="F1647" s="21"/>
      <c r="G1647" s="1062">
        <v>500000</v>
      </c>
      <c r="H1647" s="1038"/>
      <c r="I1647" s="1038"/>
      <c r="J1647" s="1038"/>
      <c r="K1647" s="1038"/>
      <c r="L1647" s="1038"/>
      <c r="M1647" s="1038"/>
      <c r="N1647" s="1038"/>
      <c r="O1647" s="1038"/>
      <c r="P1647" s="1038"/>
      <c r="Q1647" s="1038"/>
      <c r="R1647" s="1038"/>
      <c r="S1647" s="1038"/>
      <c r="T1647" s="1038"/>
      <c r="U1647" s="1038"/>
      <c r="V1647" s="1038"/>
      <c r="W1647" s="1038"/>
      <c r="X1647" s="1038"/>
      <c r="Y1647" s="1038"/>
      <c r="Z1647" s="1038"/>
    </row>
    <row r="1648" spans="1:26" ht="15.75" customHeight="1">
      <c r="A1648" s="141"/>
      <c r="B1648" s="200" t="s">
        <v>1954</v>
      </c>
      <c r="C1648" s="250" t="s">
        <v>417</v>
      </c>
      <c r="D1648" s="154"/>
      <c r="E1648" s="154"/>
      <c r="F1648" s="21"/>
      <c r="G1648" s="1093">
        <v>1000000</v>
      </c>
      <c r="H1648" s="1038"/>
      <c r="I1648" s="1038"/>
      <c r="J1648" s="1038"/>
      <c r="K1648" s="1038"/>
      <c r="L1648" s="1038"/>
      <c r="M1648" s="1038"/>
      <c r="N1648" s="1038"/>
      <c r="O1648" s="1038"/>
      <c r="P1648" s="1038"/>
      <c r="Q1648" s="1038"/>
      <c r="R1648" s="1038"/>
      <c r="S1648" s="1038"/>
      <c r="T1648" s="1038"/>
      <c r="U1648" s="1038"/>
      <c r="V1648" s="1038"/>
      <c r="W1648" s="1038"/>
      <c r="X1648" s="1038"/>
      <c r="Y1648" s="1038"/>
      <c r="Z1648" s="1038"/>
    </row>
    <row r="1649" spans="1:26" ht="40.5" customHeight="1">
      <c r="A1649" s="141"/>
      <c r="B1649" s="234" t="s">
        <v>1955</v>
      </c>
      <c r="C1649" s="250" t="s">
        <v>226</v>
      </c>
      <c r="D1649" s="154"/>
      <c r="E1649" s="154"/>
      <c r="F1649" s="21"/>
      <c r="G1649" s="1093">
        <v>1000000</v>
      </c>
      <c r="H1649" s="1038"/>
      <c r="I1649" s="1038"/>
      <c r="J1649" s="1038"/>
      <c r="K1649" s="1038"/>
      <c r="L1649" s="1038"/>
      <c r="M1649" s="1038"/>
      <c r="N1649" s="1038"/>
      <c r="O1649" s="1038"/>
      <c r="P1649" s="1038"/>
      <c r="Q1649" s="1038"/>
      <c r="R1649" s="1038"/>
      <c r="S1649" s="1038"/>
      <c r="T1649" s="1038"/>
      <c r="U1649" s="1038"/>
      <c r="V1649" s="1038"/>
      <c r="W1649" s="1038"/>
      <c r="X1649" s="1038"/>
      <c r="Y1649" s="1038"/>
      <c r="Z1649" s="1038"/>
    </row>
    <row r="1650" spans="1:26" ht="15.75" customHeight="1">
      <c r="A1650" s="141"/>
      <c r="B1650" s="200" t="s">
        <v>1956</v>
      </c>
      <c r="C1650" s="250" t="s">
        <v>225</v>
      </c>
      <c r="D1650" s="154"/>
      <c r="E1650" s="154"/>
      <c r="F1650" s="21"/>
      <c r="G1650" s="1093">
        <v>840000</v>
      </c>
      <c r="H1650" s="1038"/>
      <c r="I1650" s="1038"/>
      <c r="J1650" s="1038"/>
      <c r="K1650" s="1038"/>
      <c r="L1650" s="1038"/>
      <c r="M1650" s="1038"/>
      <c r="N1650" s="1038"/>
      <c r="O1650" s="1038"/>
      <c r="P1650" s="1038"/>
      <c r="Q1650" s="1038"/>
      <c r="R1650" s="1038"/>
      <c r="S1650" s="1038"/>
      <c r="T1650" s="1038"/>
      <c r="U1650" s="1038"/>
      <c r="V1650" s="1038"/>
      <c r="W1650" s="1038"/>
      <c r="X1650" s="1038"/>
      <c r="Y1650" s="1038"/>
      <c r="Z1650" s="1038"/>
    </row>
    <row r="1651" spans="1:26" ht="15.75" customHeight="1">
      <c r="A1651" s="152"/>
      <c r="B1651" s="337" t="s">
        <v>1957</v>
      </c>
      <c r="C1651" s="23"/>
      <c r="D1651" s="24" t="e">
        <f>SUM(#REF!)</f>
        <v>#REF!</v>
      </c>
      <c r="E1651" s="24" t="e">
        <f>SUM(#REF!)</f>
        <v>#REF!</v>
      </c>
      <c r="F1651" s="1099">
        <f>SUM(F1647:F1650)</f>
        <v>0</v>
      </c>
      <c r="G1651" s="1099">
        <f>SUM(G1647:G1650)</f>
        <v>3340000</v>
      </c>
      <c r="H1651" s="1038"/>
      <c r="I1651" s="1038"/>
      <c r="J1651" s="1038"/>
      <c r="K1651" s="1038"/>
      <c r="L1651" s="1038"/>
      <c r="M1651" s="1038"/>
      <c r="N1651" s="1038"/>
      <c r="O1651" s="1038"/>
      <c r="P1651" s="1038"/>
      <c r="Q1651" s="1038"/>
      <c r="R1651" s="1038"/>
      <c r="S1651" s="1038"/>
      <c r="T1651" s="1038"/>
      <c r="U1651" s="1038"/>
      <c r="V1651" s="1038"/>
      <c r="W1651" s="1038"/>
      <c r="X1651" s="1038"/>
      <c r="Y1651" s="1038"/>
      <c r="Z1651" s="1038"/>
    </row>
    <row r="1652" spans="1:26" ht="15.75" customHeight="1">
      <c r="A1652" s="152"/>
      <c r="B1652" s="153" t="s">
        <v>1958</v>
      </c>
      <c r="C1652" s="100"/>
      <c r="D1652" s="77"/>
      <c r="E1652" s="77"/>
      <c r="F1652" s="21">
        <f t="shared" ref="F1652:F1658" si="145">SUM(D1652:E1652)</f>
        <v>0</v>
      </c>
      <c r="G1652" s="1051"/>
      <c r="H1652" s="1033"/>
      <c r="I1652" s="1033"/>
      <c r="J1652" s="1033"/>
      <c r="K1652" s="1033"/>
      <c r="L1652" s="1033"/>
      <c r="M1652" s="1033"/>
      <c r="N1652" s="1033"/>
      <c r="O1652" s="1033"/>
      <c r="P1652" s="1033"/>
      <c r="Q1652" s="1033"/>
      <c r="R1652" s="1033"/>
      <c r="S1652" s="1033"/>
      <c r="T1652" s="1033"/>
      <c r="U1652" s="1033"/>
      <c r="V1652" s="1033"/>
      <c r="W1652" s="1033"/>
      <c r="X1652" s="1033"/>
      <c r="Y1652" s="1033"/>
      <c r="Z1652" s="1033"/>
    </row>
    <row r="1653" spans="1:26" ht="15.75" customHeight="1">
      <c r="A1653" s="152"/>
      <c r="B1653" s="68" t="s">
        <v>1959</v>
      </c>
      <c r="C1653" s="250" t="s">
        <v>584</v>
      </c>
      <c r="D1653" s="154">
        <v>1300000</v>
      </c>
      <c r="E1653" s="154"/>
      <c r="F1653" s="21">
        <f t="shared" si="145"/>
        <v>1300000</v>
      </c>
      <c r="G1653" s="1051"/>
      <c r="H1653" s="1033"/>
      <c r="I1653" s="1033"/>
      <c r="J1653" s="1033"/>
      <c r="K1653" s="1033"/>
      <c r="L1653" s="1033"/>
      <c r="M1653" s="1033"/>
      <c r="N1653" s="1033"/>
      <c r="O1653" s="1033"/>
      <c r="P1653" s="1033"/>
      <c r="Q1653" s="1033"/>
      <c r="R1653" s="1033"/>
      <c r="S1653" s="1033"/>
      <c r="T1653" s="1033"/>
      <c r="U1653" s="1033"/>
      <c r="V1653" s="1033"/>
      <c r="W1653" s="1033"/>
      <c r="X1653" s="1033"/>
      <c r="Y1653" s="1033"/>
      <c r="Z1653" s="1033"/>
    </row>
    <row r="1654" spans="1:26" ht="31.5" customHeight="1">
      <c r="A1654" s="141"/>
      <c r="B1654" s="68" t="s">
        <v>1960</v>
      </c>
      <c r="C1654" s="250" t="s">
        <v>584</v>
      </c>
      <c r="D1654" s="154">
        <v>1200000</v>
      </c>
      <c r="E1654" s="154">
        <v>-1200000</v>
      </c>
      <c r="F1654" s="21">
        <f t="shared" si="145"/>
        <v>0</v>
      </c>
      <c r="G1654" s="1051">
        <v>1200000</v>
      </c>
      <c r="H1654" s="1033"/>
      <c r="I1654" s="1033"/>
      <c r="J1654" s="1033"/>
      <c r="K1654" s="1033"/>
      <c r="L1654" s="1033"/>
      <c r="M1654" s="1033"/>
      <c r="N1654" s="1033"/>
      <c r="O1654" s="1033"/>
      <c r="P1654" s="1033"/>
      <c r="Q1654" s="1033"/>
      <c r="R1654" s="1033"/>
      <c r="S1654" s="1033"/>
      <c r="T1654" s="1033"/>
      <c r="U1654" s="1033"/>
      <c r="V1654" s="1033"/>
      <c r="W1654" s="1033"/>
      <c r="X1654" s="1033"/>
      <c r="Y1654" s="1033"/>
      <c r="Z1654" s="1033"/>
    </row>
    <row r="1655" spans="1:26" ht="15.75" customHeight="1">
      <c r="A1655" s="141"/>
      <c r="B1655" s="233" t="s">
        <v>1961</v>
      </c>
      <c r="C1655" s="250" t="s">
        <v>331</v>
      </c>
      <c r="D1655" s="154">
        <v>3000000</v>
      </c>
      <c r="E1655" s="154"/>
      <c r="F1655" s="21">
        <f t="shared" si="145"/>
        <v>3000000</v>
      </c>
      <c r="G1655" s="1051"/>
      <c r="H1655" s="1033"/>
      <c r="I1655" s="1033"/>
      <c r="J1655" s="1033"/>
      <c r="K1655" s="1033"/>
      <c r="L1655" s="1033"/>
      <c r="M1655" s="1033"/>
      <c r="N1655" s="1033"/>
      <c r="O1655" s="1033"/>
      <c r="P1655" s="1033"/>
      <c r="Q1655" s="1033"/>
      <c r="R1655" s="1033"/>
      <c r="S1655" s="1033"/>
      <c r="T1655" s="1033"/>
      <c r="U1655" s="1033"/>
      <c r="V1655" s="1033"/>
      <c r="W1655" s="1033"/>
      <c r="X1655" s="1033"/>
      <c r="Y1655" s="1033"/>
      <c r="Z1655" s="1033"/>
    </row>
    <row r="1656" spans="1:26" ht="15.75" customHeight="1">
      <c r="A1656" s="141"/>
      <c r="B1656" s="233" t="s">
        <v>1962</v>
      </c>
      <c r="C1656" s="250" t="s">
        <v>493</v>
      </c>
      <c r="D1656" s="154">
        <v>3000000</v>
      </c>
      <c r="E1656" s="154"/>
      <c r="F1656" s="21">
        <f t="shared" si="145"/>
        <v>3000000</v>
      </c>
      <c r="G1656" s="1051"/>
      <c r="H1656" s="1033"/>
      <c r="I1656" s="1033"/>
      <c r="J1656" s="1033"/>
      <c r="K1656" s="1033"/>
      <c r="L1656" s="1033"/>
      <c r="M1656" s="1033"/>
      <c r="N1656" s="1033"/>
      <c r="O1656" s="1033"/>
      <c r="P1656" s="1033"/>
      <c r="Q1656" s="1033"/>
      <c r="R1656" s="1033"/>
      <c r="S1656" s="1033"/>
      <c r="T1656" s="1033"/>
      <c r="U1656" s="1033"/>
      <c r="V1656" s="1033"/>
      <c r="W1656" s="1033"/>
      <c r="X1656" s="1033"/>
      <c r="Y1656" s="1033"/>
      <c r="Z1656" s="1033"/>
    </row>
    <row r="1657" spans="1:26" ht="15.75" customHeight="1">
      <c r="A1657" s="141"/>
      <c r="B1657" s="233" t="s">
        <v>1963</v>
      </c>
      <c r="C1657" s="20" t="s">
        <v>337</v>
      </c>
      <c r="D1657" s="400">
        <v>600000</v>
      </c>
      <c r="E1657" s="400"/>
      <c r="F1657" s="21">
        <f t="shared" si="145"/>
        <v>600000</v>
      </c>
      <c r="G1657" s="1051"/>
      <c r="H1657" s="1033"/>
      <c r="I1657" s="1033"/>
      <c r="J1657" s="1033"/>
      <c r="K1657" s="1033"/>
      <c r="L1657" s="1033"/>
      <c r="M1657" s="1033"/>
      <c r="N1657" s="1033"/>
      <c r="O1657" s="1033"/>
      <c r="P1657" s="1033"/>
      <c r="Q1657" s="1033"/>
      <c r="R1657" s="1033"/>
      <c r="S1657" s="1033"/>
      <c r="T1657" s="1033"/>
      <c r="U1657" s="1033"/>
      <c r="V1657" s="1033"/>
      <c r="W1657" s="1033"/>
      <c r="X1657" s="1033"/>
      <c r="Y1657" s="1033"/>
      <c r="Z1657" s="1033"/>
    </row>
    <row r="1658" spans="1:26" ht="15.75" customHeight="1">
      <c r="A1658" s="141"/>
      <c r="B1658" s="233" t="s">
        <v>1964</v>
      </c>
      <c r="C1658" s="20" t="s">
        <v>337</v>
      </c>
      <c r="D1658" s="400">
        <v>100000</v>
      </c>
      <c r="E1658" s="400"/>
      <c r="F1658" s="21">
        <f t="shared" si="145"/>
        <v>100000</v>
      </c>
      <c r="G1658" s="1051"/>
      <c r="H1658" s="1038"/>
      <c r="I1658" s="1038"/>
      <c r="J1658" s="1038"/>
      <c r="K1658" s="1038"/>
      <c r="L1658" s="1038"/>
      <c r="M1658" s="1038"/>
      <c r="N1658" s="1038"/>
      <c r="O1658" s="1038"/>
      <c r="P1658" s="1038"/>
      <c r="Q1658" s="1038"/>
      <c r="R1658" s="1038"/>
      <c r="S1658" s="1038"/>
      <c r="T1658" s="1038"/>
      <c r="U1658" s="1038"/>
      <c r="V1658" s="1038"/>
      <c r="W1658" s="1038"/>
      <c r="X1658" s="1038"/>
      <c r="Y1658" s="1038"/>
      <c r="Z1658" s="1038"/>
    </row>
    <row r="1659" spans="1:26" ht="15.75" customHeight="1">
      <c r="A1659" s="141"/>
      <c r="B1659" s="200" t="s">
        <v>1965</v>
      </c>
      <c r="C1659" s="20" t="s">
        <v>220</v>
      </c>
      <c r="D1659" s="400"/>
      <c r="E1659" s="400"/>
      <c r="F1659" s="21"/>
      <c r="G1659" s="1051">
        <v>1300000</v>
      </c>
      <c r="H1659" s="1038"/>
      <c r="I1659" s="1038"/>
      <c r="J1659" s="1038"/>
      <c r="K1659" s="1038"/>
      <c r="L1659" s="1038"/>
      <c r="M1659" s="1038"/>
      <c r="N1659" s="1038"/>
      <c r="O1659" s="1038"/>
      <c r="P1659" s="1038"/>
      <c r="Q1659" s="1038"/>
      <c r="R1659" s="1038"/>
      <c r="S1659" s="1038"/>
      <c r="T1659" s="1038"/>
      <c r="U1659" s="1038"/>
      <c r="V1659" s="1038"/>
      <c r="W1659" s="1038"/>
      <c r="X1659" s="1038"/>
      <c r="Y1659" s="1038"/>
      <c r="Z1659" s="1038"/>
    </row>
    <row r="1660" spans="1:26" ht="15.75" customHeight="1">
      <c r="A1660" s="141"/>
      <c r="B1660" s="200" t="s">
        <v>1966</v>
      </c>
      <c r="C1660" s="20" t="s">
        <v>409</v>
      </c>
      <c r="D1660" s="400"/>
      <c r="E1660" s="400"/>
      <c r="F1660" s="21"/>
      <c r="G1660" s="1092">
        <v>3000000</v>
      </c>
      <c r="H1660" s="1038"/>
      <c r="I1660" s="1038"/>
      <c r="J1660" s="1038"/>
      <c r="K1660" s="1038"/>
      <c r="L1660" s="1038"/>
      <c r="M1660" s="1038"/>
      <c r="N1660" s="1038"/>
      <c r="O1660" s="1038"/>
      <c r="P1660" s="1038"/>
      <c r="Q1660" s="1038"/>
      <c r="R1660" s="1038"/>
      <c r="S1660" s="1038"/>
      <c r="T1660" s="1038"/>
      <c r="U1660" s="1038"/>
      <c r="V1660" s="1038"/>
      <c r="W1660" s="1038"/>
      <c r="X1660" s="1038"/>
      <c r="Y1660" s="1038"/>
      <c r="Z1660" s="1038"/>
    </row>
    <row r="1661" spans="1:26" ht="15.75" customHeight="1">
      <c r="A1661" s="141"/>
      <c r="B1661" s="200" t="s">
        <v>1967</v>
      </c>
      <c r="C1661" s="20" t="s">
        <v>225</v>
      </c>
      <c r="D1661" s="400"/>
      <c r="E1661" s="400"/>
      <c r="F1661" s="21"/>
      <c r="G1661" s="1093">
        <v>860000</v>
      </c>
      <c r="H1661" s="1038"/>
      <c r="I1661" s="1038"/>
      <c r="J1661" s="1038"/>
      <c r="K1661" s="1038"/>
      <c r="L1661" s="1038"/>
      <c r="M1661" s="1038"/>
      <c r="N1661" s="1038"/>
      <c r="O1661" s="1038"/>
      <c r="P1661" s="1038"/>
      <c r="Q1661" s="1038"/>
      <c r="R1661" s="1038"/>
      <c r="S1661" s="1038"/>
      <c r="T1661" s="1038"/>
      <c r="U1661" s="1038"/>
      <c r="V1661" s="1038"/>
      <c r="W1661" s="1038"/>
      <c r="X1661" s="1038"/>
      <c r="Y1661" s="1038"/>
      <c r="Z1661" s="1038"/>
    </row>
    <row r="1662" spans="1:26" ht="15.75" customHeight="1">
      <c r="A1662" s="152"/>
      <c r="B1662" s="337" t="s">
        <v>1968</v>
      </c>
      <c r="C1662" s="23"/>
      <c r="D1662" s="24">
        <f>SUM(D1653:D1658)</f>
        <v>9200000</v>
      </c>
      <c r="E1662" s="24">
        <f>SUM(E1653:E1658)</f>
        <v>-1200000</v>
      </c>
      <c r="F1662" s="24">
        <f>SUM(F1653:F1658)</f>
        <v>8000000</v>
      </c>
      <c r="G1662" s="1099">
        <f>SUM(G1652:G1661)</f>
        <v>6360000</v>
      </c>
      <c r="H1662" s="1038"/>
      <c r="I1662" s="1038"/>
      <c r="J1662" s="1038"/>
      <c r="K1662" s="1038"/>
      <c r="L1662" s="1038"/>
      <c r="M1662" s="1038"/>
      <c r="N1662" s="1038"/>
      <c r="O1662" s="1038"/>
      <c r="P1662" s="1038"/>
      <c r="Q1662" s="1038"/>
      <c r="R1662" s="1038"/>
      <c r="S1662" s="1038"/>
      <c r="T1662" s="1038"/>
      <c r="U1662" s="1038"/>
      <c r="V1662" s="1038"/>
      <c r="W1662" s="1038"/>
      <c r="X1662" s="1038"/>
      <c r="Y1662" s="1038"/>
      <c r="Z1662" s="1038"/>
    </row>
    <row r="1663" spans="1:26" ht="15.75" customHeight="1">
      <c r="A1663" s="152"/>
      <c r="B1663" s="172" t="s">
        <v>250</v>
      </c>
      <c r="C1663" s="185"/>
      <c r="D1663" s="174" t="e">
        <f>SUM(D1662,D1645,D1631,D1651)</f>
        <v>#REF!</v>
      </c>
      <c r="E1663" s="174" t="e">
        <f>SUM(E1662,E1645,E1631,E1651)</f>
        <v>#REF!</v>
      </c>
      <c r="F1663" s="174">
        <f>SUM(F1662,F1645,F1631,F1651)</f>
        <v>48848680</v>
      </c>
      <c r="G1663" s="1058">
        <f>SUM(G1662+G1651+G1645+G1631)</f>
        <v>100000000</v>
      </c>
      <c r="H1663" s="1038"/>
      <c r="I1663" s="1038"/>
      <c r="J1663" s="1038"/>
      <c r="K1663" s="1038"/>
      <c r="L1663" s="1038"/>
      <c r="M1663" s="1038"/>
      <c r="N1663" s="1038"/>
      <c r="O1663" s="1038"/>
      <c r="P1663" s="1038"/>
      <c r="Q1663" s="1038"/>
      <c r="R1663" s="1038"/>
      <c r="S1663" s="1038"/>
      <c r="T1663" s="1038"/>
      <c r="U1663" s="1038"/>
      <c r="V1663" s="1038"/>
      <c r="W1663" s="1038"/>
      <c r="X1663" s="1038"/>
      <c r="Y1663" s="1038"/>
      <c r="Z1663" s="1038"/>
    </row>
    <row r="1664" spans="1:26" ht="15.75" customHeight="1">
      <c r="A1664" s="141">
        <v>3110299</v>
      </c>
      <c r="B1664" s="76" t="s">
        <v>1969</v>
      </c>
      <c r="C1664" s="171"/>
      <c r="D1664" s="154">
        <v>100000000</v>
      </c>
      <c r="E1664" s="154">
        <v>50000000</v>
      </c>
      <c r="F1664" s="21">
        <f>SUM(D1664:E1664)</f>
        <v>150000000</v>
      </c>
      <c r="G1664" s="1051">
        <v>250000000</v>
      </c>
      <c r="H1664" s="1038"/>
      <c r="I1664" s="1038"/>
      <c r="J1664" s="1038"/>
      <c r="K1664" s="1038"/>
      <c r="L1664" s="1038"/>
      <c r="M1664" s="1038"/>
      <c r="N1664" s="1038"/>
      <c r="O1664" s="1038"/>
      <c r="P1664" s="1038"/>
      <c r="Q1664" s="1038"/>
      <c r="R1664" s="1038"/>
      <c r="S1664" s="1038"/>
      <c r="T1664" s="1038"/>
      <c r="U1664" s="1038"/>
      <c r="V1664" s="1038"/>
      <c r="W1664" s="1038"/>
      <c r="X1664" s="1038"/>
      <c r="Y1664" s="1038"/>
      <c r="Z1664" s="1038"/>
    </row>
    <row r="1665" spans="1:26" ht="15.75" customHeight="1">
      <c r="A1665" s="152"/>
      <c r="B1665" s="172" t="s">
        <v>250</v>
      </c>
      <c r="C1665" s="185"/>
      <c r="D1665" s="174">
        <f t="shared" ref="D1665:G1665" si="146">SUM(D1664)</f>
        <v>100000000</v>
      </c>
      <c r="E1665" s="174">
        <f t="shared" si="146"/>
        <v>50000000</v>
      </c>
      <c r="F1665" s="174">
        <f t="shared" si="146"/>
        <v>150000000</v>
      </c>
      <c r="G1665" s="1058">
        <f t="shared" si="146"/>
        <v>250000000</v>
      </c>
      <c r="H1665" s="1033"/>
      <c r="I1665" s="1033"/>
      <c r="J1665" s="1033"/>
      <c r="K1665" s="1033"/>
      <c r="L1665" s="1033"/>
      <c r="M1665" s="1033"/>
      <c r="N1665" s="1033"/>
      <c r="O1665" s="1033"/>
      <c r="P1665" s="1033"/>
      <c r="Q1665" s="1033"/>
      <c r="R1665" s="1033"/>
      <c r="S1665" s="1033"/>
      <c r="T1665" s="1033"/>
      <c r="U1665" s="1033"/>
      <c r="V1665" s="1033"/>
      <c r="W1665" s="1033"/>
      <c r="X1665" s="1033"/>
      <c r="Y1665" s="1033"/>
      <c r="Z1665" s="1033"/>
    </row>
    <row r="1666" spans="1:26" ht="30.75" customHeight="1">
      <c r="A1666" s="323"/>
      <c r="B1666" s="16" t="s">
        <v>1970</v>
      </c>
      <c r="C1666" s="315"/>
      <c r="D1666" s="144" t="e">
        <f t="shared" ref="D1666:F1666" si="147">SUM(D1663,D1665)</f>
        <v>#REF!</v>
      </c>
      <c r="E1666" s="144" t="e">
        <f t="shared" si="147"/>
        <v>#REF!</v>
      </c>
      <c r="F1666" s="144">
        <f t="shared" si="147"/>
        <v>198848680</v>
      </c>
      <c r="G1666" s="1052">
        <f>SUM(G1665+G1663)</f>
        <v>350000000</v>
      </c>
      <c r="H1666" s="1033"/>
      <c r="I1666" s="1033"/>
      <c r="J1666" s="1033"/>
      <c r="K1666" s="1033"/>
      <c r="L1666" s="1033"/>
      <c r="M1666" s="1033"/>
      <c r="N1666" s="1033"/>
      <c r="O1666" s="1033"/>
      <c r="P1666" s="1033"/>
      <c r="Q1666" s="1033"/>
      <c r="R1666" s="1033"/>
      <c r="S1666" s="1033"/>
      <c r="T1666" s="1033"/>
      <c r="U1666" s="1033"/>
      <c r="V1666" s="1033"/>
      <c r="W1666" s="1033"/>
      <c r="X1666" s="1033"/>
      <c r="Y1666" s="1033"/>
      <c r="Z1666" s="1033"/>
    </row>
    <row r="1667" spans="1:26" ht="15.75" customHeight="1">
      <c r="A1667" s="137"/>
      <c r="B1667" s="145" t="s">
        <v>183</v>
      </c>
      <c r="C1667" s="146"/>
      <c r="D1667" s="147"/>
      <c r="E1667" s="147"/>
      <c r="F1667" s="147"/>
      <c r="G1667" s="1053"/>
      <c r="H1667" s="1033"/>
      <c r="I1667" s="1033"/>
      <c r="J1667" s="1033"/>
      <c r="K1667" s="1033"/>
      <c r="L1667" s="1033"/>
      <c r="M1667" s="1033"/>
      <c r="N1667" s="1033"/>
      <c r="O1667" s="1033"/>
      <c r="P1667" s="1033"/>
      <c r="Q1667" s="1033"/>
      <c r="R1667" s="1033"/>
      <c r="S1667" s="1033"/>
      <c r="T1667" s="1033"/>
      <c r="U1667" s="1033"/>
      <c r="V1667" s="1033"/>
      <c r="W1667" s="1033"/>
      <c r="X1667" s="1033"/>
      <c r="Y1667" s="1033"/>
      <c r="Z1667" s="1033"/>
    </row>
    <row r="1668" spans="1:26" ht="15.75" customHeight="1">
      <c r="A1668" s="141">
        <v>3110599</v>
      </c>
      <c r="B1668" s="290" t="s">
        <v>1971</v>
      </c>
      <c r="C1668" s="171" t="s">
        <v>236</v>
      </c>
      <c r="D1668" s="402"/>
      <c r="E1668" s="402"/>
      <c r="F1668" s="21"/>
      <c r="G1668" s="1051"/>
      <c r="H1668" s="1033"/>
      <c r="I1668" s="1033"/>
      <c r="J1668" s="1033"/>
      <c r="K1668" s="1033"/>
      <c r="L1668" s="1033"/>
      <c r="M1668" s="1033"/>
      <c r="N1668" s="1033"/>
      <c r="O1668" s="1033"/>
      <c r="P1668" s="1033"/>
      <c r="Q1668" s="1033"/>
      <c r="R1668" s="1033"/>
      <c r="S1668" s="1033"/>
      <c r="T1668" s="1033"/>
      <c r="U1668" s="1033"/>
      <c r="V1668" s="1033"/>
      <c r="W1668" s="1033"/>
      <c r="X1668" s="1033"/>
      <c r="Y1668" s="1033"/>
      <c r="Z1668" s="1033"/>
    </row>
    <row r="1669" spans="1:26" ht="15.75" customHeight="1">
      <c r="A1669" s="141">
        <v>3111110</v>
      </c>
      <c r="B1669" s="68" t="s">
        <v>1972</v>
      </c>
      <c r="C1669" s="155" t="s">
        <v>1973</v>
      </c>
      <c r="D1669" s="154">
        <v>10000000</v>
      </c>
      <c r="E1669" s="154"/>
      <c r="F1669" s="21">
        <f t="shared" ref="F1669:F1672" si="148">SUM(D1669:E1669)</f>
        <v>10000000</v>
      </c>
      <c r="G1669" s="1051"/>
      <c r="H1669" s="1033"/>
      <c r="I1669" s="1033"/>
      <c r="J1669" s="1033"/>
      <c r="K1669" s="1033"/>
      <c r="L1669" s="1033"/>
      <c r="M1669" s="1033"/>
      <c r="N1669" s="1033"/>
      <c r="O1669" s="1033"/>
      <c r="P1669" s="1033"/>
      <c r="Q1669" s="1033"/>
      <c r="R1669" s="1033"/>
      <c r="S1669" s="1033"/>
      <c r="T1669" s="1033"/>
      <c r="U1669" s="1033"/>
      <c r="V1669" s="1033"/>
      <c r="W1669" s="1033"/>
      <c r="X1669" s="1033"/>
      <c r="Y1669" s="1033"/>
      <c r="Z1669" s="1033"/>
    </row>
    <row r="1670" spans="1:26" ht="16.5" customHeight="1">
      <c r="A1670" s="141">
        <v>3110599</v>
      </c>
      <c r="B1670" s="68" t="s">
        <v>1974</v>
      </c>
      <c r="C1670" s="155" t="s">
        <v>1973</v>
      </c>
      <c r="D1670" s="154">
        <v>20000000</v>
      </c>
      <c r="E1670" s="154"/>
      <c r="F1670" s="21">
        <f t="shared" si="148"/>
        <v>20000000</v>
      </c>
      <c r="G1670" s="1051"/>
      <c r="H1670" s="1033"/>
      <c r="I1670" s="1033"/>
      <c r="J1670" s="1033"/>
      <c r="K1670" s="1033"/>
      <c r="L1670" s="1033"/>
      <c r="M1670" s="1033"/>
      <c r="N1670" s="1033"/>
      <c r="O1670" s="1033"/>
      <c r="P1670" s="1033"/>
      <c r="Q1670" s="1033"/>
      <c r="R1670" s="1033"/>
      <c r="S1670" s="1033"/>
      <c r="T1670" s="1033"/>
      <c r="U1670" s="1033"/>
      <c r="V1670" s="1033"/>
      <c r="W1670" s="1033"/>
      <c r="X1670" s="1033"/>
      <c r="Y1670" s="1033"/>
      <c r="Z1670" s="1033"/>
    </row>
    <row r="1671" spans="1:26" ht="16.5" customHeight="1">
      <c r="A1671" s="141"/>
      <c r="B1671" s="155" t="s">
        <v>1975</v>
      </c>
      <c r="C1671" s="285" t="s">
        <v>236</v>
      </c>
      <c r="D1671" s="154"/>
      <c r="E1671" s="154">
        <v>97470</v>
      </c>
      <c r="F1671" s="21">
        <f t="shared" si="148"/>
        <v>97470</v>
      </c>
      <c r="G1671" s="1051"/>
      <c r="H1671" s="1033"/>
      <c r="I1671" s="1033"/>
      <c r="J1671" s="1033"/>
      <c r="K1671" s="1033"/>
      <c r="L1671" s="1033"/>
      <c r="M1671" s="1033"/>
      <c r="N1671" s="1033"/>
      <c r="O1671" s="1033"/>
      <c r="P1671" s="1033"/>
      <c r="Q1671" s="1033"/>
      <c r="R1671" s="1033"/>
      <c r="S1671" s="1033"/>
      <c r="T1671" s="1033"/>
      <c r="U1671" s="1033"/>
      <c r="V1671" s="1033"/>
      <c r="W1671" s="1033"/>
      <c r="X1671" s="1033"/>
      <c r="Y1671" s="1033"/>
      <c r="Z1671" s="1033"/>
    </row>
    <row r="1672" spans="1:26" ht="16.5" customHeight="1">
      <c r="A1672" s="141"/>
      <c r="B1672" s="155" t="s">
        <v>1976</v>
      </c>
      <c r="C1672" s="285" t="s">
        <v>1973</v>
      </c>
      <c r="D1672" s="154"/>
      <c r="E1672" s="154">
        <v>20000000</v>
      </c>
      <c r="F1672" s="21">
        <f t="shared" si="148"/>
        <v>20000000</v>
      </c>
      <c r="G1672" s="1051"/>
      <c r="H1672" s="1033"/>
      <c r="I1672" s="1033"/>
      <c r="J1672" s="1033"/>
      <c r="K1672" s="1033"/>
      <c r="L1672" s="1033"/>
      <c r="M1672" s="1033"/>
      <c r="N1672" s="1033"/>
      <c r="O1672" s="1033"/>
      <c r="P1672" s="1033"/>
      <c r="Q1672" s="1033"/>
      <c r="R1672" s="1033"/>
      <c r="S1672" s="1033"/>
      <c r="T1672" s="1033"/>
      <c r="U1672" s="1033"/>
      <c r="V1672" s="1033"/>
      <c r="W1672" s="1033"/>
      <c r="X1672" s="1033"/>
      <c r="Y1672" s="1033"/>
      <c r="Z1672" s="1033"/>
    </row>
    <row r="1673" spans="1:26" ht="15.75" customHeight="1">
      <c r="A1673" s="141"/>
      <c r="B1673" s="207" t="s">
        <v>250</v>
      </c>
      <c r="C1673" s="185"/>
      <c r="D1673" s="174">
        <f t="shared" ref="D1673:G1673" si="149">SUM(D1669:D1672)</f>
        <v>30000000</v>
      </c>
      <c r="E1673" s="174">
        <f t="shared" si="149"/>
        <v>20097470</v>
      </c>
      <c r="F1673" s="174">
        <f t="shared" si="149"/>
        <v>50097470</v>
      </c>
      <c r="G1673" s="1058">
        <f t="shared" si="149"/>
        <v>0</v>
      </c>
      <c r="H1673" s="1033"/>
      <c r="I1673" s="1033"/>
      <c r="J1673" s="1033"/>
      <c r="K1673" s="1033"/>
      <c r="L1673" s="1033"/>
      <c r="M1673" s="1033"/>
      <c r="N1673" s="1033"/>
      <c r="O1673" s="1033"/>
      <c r="P1673" s="1033"/>
      <c r="Q1673" s="1033"/>
      <c r="R1673" s="1033"/>
      <c r="S1673" s="1033"/>
      <c r="T1673" s="1033"/>
      <c r="U1673" s="1033"/>
      <c r="V1673" s="1033"/>
      <c r="W1673" s="1033"/>
      <c r="X1673" s="1033"/>
      <c r="Y1673" s="1033"/>
      <c r="Z1673" s="1033"/>
    </row>
    <row r="1674" spans="1:26" ht="15.75" customHeight="1">
      <c r="A1674" s="152">
        <v>3110599</v>
      </c>
      <c r="B1674" s="153" t="s">
        <v>1977</v>
      </c>
      <c r="C1674" s="68"/>
      <c r="D1674" s="154"/>
      <c r="E1674" s="154"/>
      <c r="F1674" s="21"/>
      <c r="G1674" s="1051"/>
      <c r="H1674" s="1033"/>
      <c r="I1674" s="1033"/>
      <c r="J1674" s="1033"/>
      <c r="K1674" s="1033"/>
      <c r="L1674" s="1033"/>
      <c r="M1674" s="1033"/>
      <c r="N1674" s="1033"/>
      <c r="O1674" s="1033"/>
      <c r="P1674" s="1033"/>
      <c r="Q1674" s="1033"/>
      <c r="R1674" s="1033"/>
      <c r="S1674" s="1033"/>
      <c r="T1674" s="1033"/>
      <c r="U1674" s="1033"/>
      <c r="V1674" s="1033"/>
      <c r="W1674" s="1033"/>
      <c r="X1674" s="1033"/>
      <c r="Y1674" s="1033"/>
      <c r="Z1674" s="1033"/>
    </row>
    <row r="1675" spans="1:26" ht="15.75" customHeight="1">
      <c r="A1675" s="155">
        <v>3110699</v>
      </c>
      <c r="B1675" s="68" t="s">
        <v>1978</v>
      </c>
      <c r="C1675" s="20" t="s">
        <v>334</v>
      </c>
      <c r="D1675" s="21">
        <v>2000000</v>
      </c>
      <c r="E1675" s="21"/>
      <c r="F1675" s="21">
        <f t="shared" ref="F1675:F1678" si="150">SUM(D1675:E1675)</f>
        <v>2000000</v>
      </c>
      <c r="G1675" s="1051"/>
      <c r="H1675" s="1033"/>
      <c r="I1675" s="1033"/>
      <c r="J1675" s="1033"/>
      <c r="K1675" s="1033"/>
      <c r="L1675" s="1033"/>
      <c r="M1675" s="1033"/>
      <c r="N1675" s="1033"/>
      <c r="O1675" s="1033"/>
      <c r="P1675" s="1033"/>
      <c r="Q1675" s="1033"/>
      <c r="R1675" s="1033"/>
      <c r="S1675" s="1033"/>
      <c r="T1675" s="1033"/>
      <c r="U1675" s="1033"/>
      <c r="V1675" s="1033"/>
      <c r="W1675" s="1033"/>
      <c r="X1675" s="1033"/>
      <c r="Y1675" s="1033"/>
      <c r="Z1675" s="1033"/>
    </row>
    <row r="1676" spans="1:26" ht="15.75" customHeight="1">
      <c r="A1676" s="155">
        <v>3110699</v>
      </c>
      <c r="B1676" s="336" t="s">
        <v>1979</v>
      </c>
      <c r="C1676" s="285" t="s">
        <v>222</v>
      </c>
      <c r="D1676" s="21"/>
      <c r="E1676" s="142">
        <v>1953430</v>
      </c>
      <c r="F1676" s="21">
        <f t="shared" si="150"/>
        <v>1953430</v>
      </c>
      <c r="G1676" s="1051"/>
      <c r="H1676" s="1033"/>
      <c r="I1676" s="1033"/>
      <c r="J1676" s="1033"/>
      <c r="K1676" s="1033"/>
      <c r="L1676" s="1033"/>
      <c r="M1676" s="1033"/>
      <c r="N1676" s="1033"/>
      <c r="O1676" s="1033"/>
      <c r="P1676" s="1033"/>
      <c r="Q1676" s="1033"/>
      <c r="R1676" s="1033"/>
      <c r="S1676" s="1033"/>
      <c r="T1676" s="1033"/>
      <c r="U1676" s="1033"/>
      <c r="V1676" s="1033"/>
      <c r="W1676" s="1033"/>
      <c r="X1676" s="1033"/>
      <c r="Y1676" s="1033"/>
      <c r="Z1676" s="1033"/>
    </row>
    <row r="1677" spans="1:26" ht="15.75" customHeight="1">
      <c r="A1677" s="274">
        <v>3110699</v>
      </c>
      <c r="B1677" s="332" t="s">
        <v>1980</v>
      </c>
      <c r="C1677" s="327" t="s">
        <v>241</v>
      </c>
      <c r="D1677" s="21"/>
      <c r="E1677" s="170">
        <v>2062552</v>
      </c>
      <c r="F1677" s="21">
        <f t="shared" si="150"/>
        <v>2062552</v>
      </c>
      <c r="G1677" s="1051"/>
      <c r="H1677" s="1033"/>
      <c r="I1677" s="1033"/>
      <c r="J1677" s="1033"/>
      <c r="K1677" s="1033"/>
      <c r="L1677" s="1033"/>
      <c r="M1677" s="1033"/>
      <c r="N1677" s="1033"/>
      <c r="O1677" s="1033"/>
      <c r="P1677" s="1033"/>
      <c r="Q1677" s="1033"/>
      <c r="R1677" s="1033"/>
      <c r="S1677" s="1033"/>
      <c r="T1677" s="1033"/>
      <c r="U1677" s="1033"/>
      <c r="V1677" s="1033"/>
      <c r="W1677" s="1033"/>
      <c r="X1677" s="1033"/>
      <c r="Y1677" s="1033"/>
      <c r="Z1677" s="1033"/>
    </row>
    <row r="1678" spans="1:26" ht="15.75" customHeight="1">
      <c r="A1678" s="274">
        <v>3110699</v>
      </c>
      <c r="B1678" s="331" t="s">
        <v>1981</v>
      </c>
      <c r="C1678" s="327" t="s">
        <v>236</v>
      </c>
      <c r="D1678" s="21"/>
      <c r="E1678" s="170">
        <v>155168</v>
      </c>
      <c r="F1678" s="21">
        <f t="shared" si="150"/>
        <v>155168</v>
      </c>
      <c r="G1678" s="1051"/>
      <c r="H1678" s="1033"/>
      <c r="I1678" s="1033"/>
      <c r="J1678" s="1033"/>
      <c r="K1678" s="1033"/>
      <c r="L1678" s="1033"/>
      <c r="M1678" s="1033"/>
      <c r="N1678" s="1033"/>
      <c r="O1678" s="1033"/>
      <c r="P1678" s="1033"/>
      <c r="Q1678" s="1033"/>
      <c r="R1678" s="1033"/>
      <c r="S1678" s="1033"/>
      <c r="T1678" s="1033"/>
      <c r="U1678" s="1033"/>
      <c r="V1678" s="1033"/>
      <c r="W1678" s="1033"/>
      <c r="X1678" s="1033"/>
      <c r="Y1678" s="1033"/>
      <c r="Z1678" s="1033"/>
    </row>
    <row r="1679" spans="1:26" ht="15.75" customHeight="1">
      <c r="A1679" s="141"/>
      <c r="B1679" s="172" t="s">
        <v>250</v>
      </c>
      <c r="C1679" s="207"/>
      <c r="D1679" s="174">
        <f t="shared" ref="D1679:G1679" si="151">SUM(D1675:D1678)</f>
        <v>2000000</v>
      </c>
      <c r="E1679" s="174">
        <f t="shared" si="151"/>
        <v>4171150</v>
      </c>
      <c r="F1679" s="174">
        <f t="shared" si="151"/>
        <v>6171150</v>
      </c>
      <c r="G1679" s="1058">
        <f t="shared" si="151"/>
        <v>0</v>
      </c>
      <c r="H1679" s="1033"/>
      <c r="I1679" s="1033"/>
      <c r="J1679" s="1033"/>
      <c r="K1679" s="1033"/>
      <c r="L1679" s="1033"/>
      <c r="M1679" s="1033"/>
      <c r="N1679" s="1033"/>
      <c r="O1679" s="1033"/>
      <c r="P1679" s="1033"/>
      <c r="Q1679" s="1033"/>
      <c r="R1679" s="1033"/>
      <c r="S1679" s="1033"/>
      <c r="T1679" s="1033"/>
      <c r="U1679" s="1033"/>
      <c r="V1679" s="1033"/>
      <c r="W1679" s="1033"/>
      <c r="X1679" s="1033"/>
      <c r="Y1679" s="1033"/>
      <c r="Z1679" s="1033"/>
    </row>
    <row r="1680" spans="1:26" ht="15.75" customHeight="1">
      <c r="A1680" s="141">
        <v>3110699</v>
      </c>
      <c r="B1680" s="153" t="s">
        <v>1982</v>
      </c>
      <c r="C1680" s="68"/>
      <c r="D1680" s="154"/>
      <c r="E1680" s="154"/>
      <c r="F1680" s="21"/>
      <c r="G1680" s="1051"/>
      <c r="H1680" s="1033"/>
      <c r="I1680" s="1033"/>
      <c r="J1680" s="1033"/>
      <c r="K1680" s="1033"/>
      <c r="L1680" s="1033"/>
      <c r="M1680" s="1033"/>
      <c r="N1680" s="1033"/>
      <c r="O1680" s="1033"/>
      <c r="P1680" s="1033"/>
      <c r="Q1680" s="1033"/>
      <c r="R1680" s="1033"/>
      <c r="S1680" s="1033"/>
      <c r="T1680" s="1033"/>
      <c r="U1680" s="1033"/>
      <c r="V1680" s="1033"/>
      <c r="W1680" s="1033"/>
      <c r="X1680" s="1033"/>
      <c r="Y1680" s="1033"/>
      <c r="Z1680" s="1033"/>
    </row>
    <row r="1681" spans="1:26" ht="15.75" customHeight="1">
      <c r="A1681" s="141">
        <v>3110699</v>
      </c>
      <c r="B1681" s="76" t="s">
        <v>1983</v>
      </c>
      <c r="C1681" s="68" t="s">
        <v>966</v>
      </c>
      <c r="D1681" s="154">
        <v>4200000</v>
      </c>
      <c r="E1681" s="154">
        <v>-4200000</v>
      </c>
      <c r="F1681" s="21">
        <f t="shared" ref="F1681:F1682" si="152">SUM(D1681:E1681)</f>
        <v>0</v>
      </c>
      <c r="G1681" s="1051">
        <v>2500000</v>
      </c>
      <c r="H1681" s="1033"/>
      <c r="I1681" s="1033"/>
      <c r="J1681" s="1033"/>
      <c r="K1681" s="1033"/>
      <c r="L1681" s="1033"/>
      <c r="M1681" s="1033"/>
      <c r="N1681" s="1033"/>
      <c r="O1681" s="1033"/>
      <c r="P1681" s="1033"/>
      <c r="Q1681" s="1033"/>
      <c r="R1681" s="1033"/>
      <c r="S1681" s="1033"/>
      <c r="T1681" s="1033"/>
      <c r="U1681" s="1033"/>
      <c r="V1681" s="1033"/>
      <c r="W1681" s="1033"/>
      <c r="X1681" s="1033"/>
      <c r="Y1681" s="1033"/>
      <c r="Z1681" s="1033"/>
    </row>
    <row r="1682" spans="1:26" ht="15.75" customHeight="1">
      <c r="A1682" s="141">
        <v>3110699</v>
      </c>
      <c r="B1682" s="76" t="s">
        <v>1984</v>
      </c>
      <c r="C1682" s="68" t="s">
        <v>222</v>
      </c>
      <c r="D1682" s="154">
        <v>4500000</v>
      </c>
      <c r="E1682" s="154">
        <v>-4500000</v>
      </c>
      <c r="F1682" s="21">
        <f t="shared" si="152"/>
        <v>0</v>
      </c>
      <c r="G1682" s="1051">
        <v>2000000</v>
      </c>
      <c r="H1682" s="1033"/>
      <c r="I1682" s="1033"/>
      <c r="J1682" s="1033"/>
      <c r="K1682" s="1033"/>
      <c r="L1682" s="1033"/>
      <c r="M1682" s="1033"/>
      <c r="N1682" s="1033"/>
      <c r="O1682" s="1033"/>
      <c r="P1682" s="1033"/>
      <c r="Q1682" s="1033"/>
      <c r="R1682" s="1033"/>
      <c r="S1682" s="1033"/>
      <c r="T1682" s="1033"/>
      <c r="U1682" s="1033"/>
      <c r="V1682" s="1033"/>
      <c r="W1682" s="1033"/>
      <c r="X1682" s="1033"/>
      <c r="Y1682" s="1033"/>
      <c r="Z1682" s="1033"/>
    </row>
    <row r="1683" spans="1:26" ht="15.75" customHeight="1">
      <c r="A1683" s="141"/>
      <c r="B1683" s="331" t="s">
        <v>1985</v>
      </c>
      <c r="C1683" s="327"/>
      <c r="D1683" s="21"/>
      <c r="E1683" s="170"/>
      <c r="F1683" s="21"/>
      <c r="G1683" s="1051">
        <v>1000000</v>
      </c>
      <c r="H1683" s="1033"/>
      <c r="I1683" s="1033"/>
      <c r="J1683" s="1033"/>
      <c r="K1683" s="1033"/>
      <c r="L1683" s="1033"/>
      <c r="M1683" s="1033"/>
      <c r="N1683" s="1033"/>
      <c r="O1683" s="1033"/>
      <c r="P1683" s="1033"/>
      <c r="Q1683" s="1033"/>
      <c r="R1683" s="1033"/>
      <c r="S1683" s="1033"/>
      <c r="T1683" s="1033"/>
      <c r="U1683" s="1033"/>
      <c r="V1683" s="1033"/>
      <c r="W1683" s="1033"/>
      <c r="X1683" s="1033"/>
      <c r="Y1683" s="1033"/>
      <c r="Z1683" s="1033"/>
    </row>
    <row r="1684" spans="1:26" ht="15.75" customHeight="1">
      <c r="A1684" s="141"/>
      <c r="B1684" s="172" t="s">
        <v>250</v>
      </c>
      <c r="C1684" s="207"/>
      <c r="D1684" s="174">
        <f>SUM(D1681:D1682)</f>
        <v>8700000</v>
      </c>
      <c r="E1684" s="174">
        <f>SUM(E1681:E1682)</f>
        <v>-8700000</v>
      </c>
      <c r="F1684" s="174">
        <f>SUM(F1681:F1682)</f>
        <v>0</v>
      </c>
      <c r="G1684" s="1058">
        <f>SUM(G1681:G1683)</f>
        <v>5500000</v>
      </c>
      <c r="H1684" s="1033"/>
      <c r="I1684" s="1033"/>
      <c r="J1684" s="1033"/>
      <c r="K1684" s="1033"/>
      <c r="L1684" s="1033"/>
      <c r="M1684" s="1033"/>
      <c r="N1684" s="1033"/>
      <c r="O1684" s="1033"/>
      <c r="P1684" s="1033"/>
      <c r="Q1684" s="1033"/>
      <c r="R1684" s="1033"/>
      <c r="S1684" s="1033"/>
      <c r="T1684" s="1033"/>
      <c r="U1684" s="1033"/>
      <c r="V1684" s="1033"/>
      <c r="W1684" s="1033"/>
      <c r="X1684" s="1033"/>
      <c r="Y1684" s="1033"/>
      <c r="Z1684" s="1033"/>
    </row>
    <row r="1685" spans="1:26" ht="15.75" customHeight="1">
      <c r="A1685" s="141">
        <v>3110699</v>
      </c>
      <c r="B1685" s="100" t="s">
        <v>1986</v>
      </c>
      <c r="C1685" s="100"/>
      <c r="D1685" s="154"/>
      <c r="E1685" s="154"/>
      <c r="F1685" s="21"/>
      <c r="G1685" s="1051"/>
      <c r="H1685" s="1033"/>
      <c r="I1685" s="1033"/>
      <c r="J1685" s="1033"/>
      <c r="K1685" s="1033"/>
      <c r="L1685" s="1033"/>
      <c r="M1685" s="1033"/>
      <c r="N1685" s="1033"/>
      <c r="O1685" s="1033"/>
      <c r="P1685" s="1033"/>
      <c r="Q1685" s="1033"/>
      <c r="R1685" s="1033"/>
      <c r="S1685" s="1033"/>
      <c r="T1685" s="1033"/>
      <c r="U1685" s="1033"/>
      <c r="V1685" s="1033"/>
      <c r="W1685" s="1033"/>
      <c r="X1685" s="1033"/>
      <c r="Y1685" s="1033"/>
      <c r="Z1685" s="1033"/>
    </row>
    <row r="1686" spans="1:26" ht="15.75" customHeight="1">
      <c r="A1686" s="141">
        <v>3110699</v>
      </c>
      <c r="B1686" s="20" t="s">
        <v>1987</v>
      </c>
      <c r="C1686" s="336"/>
      <c r="D1686" s="21"/>
      <c r="E1686" s="154">
        <v>800000</v>
      </c>
      <c r="F1686" s="21">
        <f t="shared" ref="F1686:F1699" si="153">SUM(D1686:E1686)</f>
        <v>800000</v>
      </c>
      <c r="G1686" s="1051"/>
      <c r="H1686" s="1033"/>
      <c r="I1686" s="1033"/>
      <c r="J1686" s="1033"/>
      <c r="K1686" s="1033"/>
      <c r="L1686" s="1033"/>
      <c r="M1686" s="1033"/>
      <c r="N1686" s="1033"/>
      <c r="O1686" s="1033"/>
      <c r="P1686" s="1033"/>
      <c r="Q1686" s="1033"/>
      <c r="R1686" s="1033"/>
      <c r="S1686" s="1033"/>
      <c r="T1686" s="1033"/>
      <c r="U1686" s="1033"/>
      <c r="V1686" s="1033"/>
      <c r="W1686" s="1033"/>
      <c r="X1686" s="1033"/>
      <c r="Y1686" s="1033"/>
      <c r="Z1686" s="1033"/>
    </row>
    <row r="1687" spans="1:26" ht="15.75" customHeight="1">
      <c r="A1687" s="273">
        <v>3110699</v>
      </c>
      <c r="B1687" s="331" t="s">
        <v>1988</v>
      </c>
      <c r="C1687" s="332" t="s">
        <v>243</v>
      </c>
      <c r="D1687" s="21"/>
      <c r="E1687" s="276">
        <v>800000</v>
      </c>
      <c r="F1687" s="21">
        <f t="shared" si="153"/>
        <v>800000</v>
      </c>
      <c r="G1687" s="1051"/>
      <c r="H1687" s="1033"/>
      <c r="I1687" s="1033"/>
      <c r="J1687" s="1033"/>
      <c r="K1687" s="1033"/>
      <c r="L1687" s="1033"/>
      <c r="M1687" s="1033"/>
      <c r="N1687" s="1033"/>
      <c r="O1687" s="1033"/>
      <c r="P1687" s="1033"/>
      <c r="Q1687" s="1033"/>
      <c r="R1687" s="1033"/>
      <c r="S1687" s="1033"/>
      <c r="T1687" s="1033"/>
      <c r="U1687" s="1033"/>
      <c r="V1687" s="1033"/>
      <c r="W1687" s="1033"/>
      <c r="X1687" s="1033"/>
      <c r="Y1687" s="1033"/>
      <c r="Z1687" s="1033"/>
    </row>
    <row r="1688" spans="1:26" ht="15.75" customHeight="1">
      <c r="A1688" s="273">
        <v>3110699</v>
      </c>
      <c r="B1688" s="331" t="s">
        <v>1989</v>
      </c>
      <c r="C1688" s="327" t="s">
        <v>214</v>
      </c>
      <c r="D1688" s="21"/>
      <c r="E1688" s="276">
        <v>93700</v>
      </c>
      <c r="F1688" s="21">
        <f t="shared" si="153"/>
        <v>93700</v>
      </c>
      <c r="G1688" s="1051"/>
      <c r="H1688" s="1033"/>
      <c r="I1688" s="1033"/>
      <c r="J1688" s="1033"/>
      <c r="K1688" s="1033"/>
      <c r="L1688" s="1033"/>
      <c r="M1688" s="1033"/>
      <c r="N1688" s="1033"/>
      <c r="O1688" s="1033"/>
      <c r="P1688" s="1033"/>
      <c r="Q1688" s="1033"/>
      <c r="R1688" s="1033"/>
      <c r="S1688" s="1033"/>
      <c r="T1688" s="1033"/>
      <c r="U1688" s="1033"/>
      <c r="V1688" s="1033"/>
      <c r="W1688" s="1033"/>
      <c r="X1688" s="1033"/>
      <c r="Y1688" s="1033"/>
      <c r="Z1688" s="1033"/>
    </row>
    <row r="1689" spans="1:26" ht="15.75" customHeight="1">
      <c r="A1689" s="141">
        <v>3110699</v>
      </c>
      <c r="B1689" s="68" t="s">
        <v>1990</v>
      </c>
      <c r="C1689" s="68" t="s">
        <v>534</v>
      </c>
      <c r="D1689" s="21">
        <v>1000000</v>
      </c>
      <c r="E1689" s="21"/>
      <c r="F1689" s="21">
        <f t="shared" si="153"/>
        <v>1000000</v>
      </c>
      <c r="G1689" s="1051"/>
      <c r="H1689" s="1033"/>
      <c r="I1689" s="1033"/>
      <c r="J1689" s="1033"/>
      <c r="K1689" s="1033"/>
      <c r="L1689" s="1033"/>
      <c r="M1689" s="1033"/>
      <c r="N1689" s="1033"/>
      <c r="O1689" s="1033"/>
      <c r="P1689" s="1033"/>
      <c r="Q1689" s="1033"/>
      <c r="R1689" s="1033"/>
      <c r="S1689" s="1033"/>
      <c r="T1689" s="1033"/>
      <c r="U1689" s="1033"/>
      <c r="V1689" s="1033"/>
      <c r="W1689" s="1033"/>
      <c r="X1689" s="1033"/>
      <c r="Y1689" s="1033"/>
      <c r="Z1689" s="1033"/>
    </row>
    <row r="1690" spans="1:26" ht="15.75" customHeight="1">
      <c r="A1690" s="141">
        <v>3110699</v>
      </c>
      <c r="B1690" s="68" t="s">
        <v>1991</v>
      </c>
      <c r="C1690" s="20" t="s">
        <v>480</v>
      </c>
      <c r="D1690" s="21">
        <v>1500000</v>
      </c>
      <c r="E1690" s="21"/>
      <c r="F1690" s="21">
        <f t="shared" si="153"/>
        <v>1500000</v>
      </c>
      <c r="G1690" s="1051"/>
      <c r="H1690" s="1033"/>
      <c r="I1690" s="1033"/>
      <c r="J1690" s="1033"/>
      <c r="K1690" s="1033"/>
      <c r="L1690" s="1033"/>
      <c r="M1690" s="1033"/>
      <c r="N1690" s="1033"/>
      <c r="O1690" s="1033"/>
      <c r="P1690" s="1033"/>
      <c r="Q1690" s="1033"/>
      <c r="R1690" s="1033"/>
      <c r="S1690" s="1033"/>
      <c r="T1690" s="1033"/>
      <c r="U1690" s="1033"/>
      <c r="V1690" s="1033"/>
      <c r="W1690" s="1033"/>
      <c r="X1690" s="1033"/>
      <c r="Y1690" s="1033"/>
      <c r="Z1690" s="1033"/>
    </row>
    <row r="1691" spans="1:26" ht="15.75" customHeight="1">
      <c r="A1691" s="155">
        <v>3110699</v>
      </c>
      <c r="B1691" s="68" t="s">
        <v>1992</v>
      </c>
      <c r="C1691" s="20" t="s">
        <v>450</v>
      </c>
      <c r="D1691" s="21">
        <v>2000000</v>
      </c>
      <c r="E1691" s="21"/>
      <c r="F1691" s="21">
        <f t="shared" si="153"/>
        <v>2000000</v>
      </c>
      <c r="G1691" s="1051"/>
      <c r="H1691" s="1033"/>
      <c r="I1691" s="1033"/>
      <c r="J1691" s="1033"/>
      <c r="K1691" s="1033"/>
      <c r="L1691" s="1033"/>
      <c r="M1691" s="1033"/>
      <c r="N1691" s="1033"/>
      <c r="O1691" s="1033"/>
      <c r="P1691" s="1033"/>
      <c r="Q1691" s="1033"/>
      <c r="R1691" s="1033"/>
      <c r="S1691" s="1033"/>
      <c r="T1691" s="1033"/>
      <c r="U1691" s="1033"/>
      <c r="V1691" s="1033"/>
      <c r="W1691" s="1033"/>
      <c r="X1691" s="1033"/>
      <c r="Y1691" s="1033"/>
      <c r="Z1691" s="1033"/>
    </row>
    <row r="1692" spans="1:26" ht="15.75" customHeight="1">
      <c r="A1692" s="155">
        <v>3110699</v>
      </c>
      <c r="B1692" s="68" t="s">
        <v>1993</v>
      </c>
      <c r="C1692" s="20" t="s">
        <v>453</v>
      </c>
      <c r="D1692" s="21">
        <v>2000000</v>
      </c>
      <c r="E1692" s="21"/>
      <c r="F1692" s="21">
        <f t="shared" si="153"/>
        <v>2000000</v>
      </c>
      <c r="G1692" s="1051"/>
      <c r="H1692" s="1033"/>
      <c r="I1692" s="1033"/>
      <c r="J1692" s="1033"/>
      <c r="K1692" s="1033"/>
      <c r="L1692" s="1033"/>
      <c r="M1692" s="1033"/>
      <c r="N1692" s="1033"/>
      <c r="O1692" s="1033"/>
      <c r="P1692" s="1033"/>
      <c r="Q1692" s="1033"/>
      <c r="R1692" s="1033"/>
      <c r="S1692" s="1033"/>
      <c r="T1692" s="1033"/>
      <c r="U1692" s="1033"/>
      <c r="V1692" s="1033"/>
      <c r="W1692" s="1033"/>
      <c r="X1692" s="1033"/>
      <c r="Y1692" s="1033"/>
      <c r="Z1692" s="1033"/>
    </row>
    <row r="1693" spans="1:26" ht="15.75" customHeight="1">
      <c r="A1693" s="155">
        <v>3110699</v>
      </c>
      <c r="B1693" s="68" t="s">
        <v>1995</v>
      </c>
      <c r="C1693" s="20" t="s">
        <v>430</v>
      </c>
      <c r="D1693" s="21">
        <v>1000000</v>
      </c>
      <c r="E1693" s="21"/>
      <c r="F1693" s="21">
        <f t="shared" si="153"/>
        <v>1000000</v>
      </c>
      <c r="G1693" s="1051"/>
      <c r="H1693" s="1033"/>
      <c r="I1693" s="1033"/>
      <c r="J1693" s="1033"/>
      <c r="K1693" s="1033"/>
      <c r="L1693" s="1033"/>
      <c r="M1693" s="1033"/>
      <c r="N1693" s="1033"/>
      <c r="O1693" s="1033"/>
      <c r="P1693" s="1033"/>
      <c r="Q1693" s="1033"/>
      <c r="R1693" s="1033"/>
      <c r="S1693" s="1033"/>
      <c r="T1693" s="1033"/>
      <c r="U1693" s="1033"/>
      <c r="V1693" s="1033"/>
      <c r="W1693" s="1033"/>
      <c r="X1693" s="1033"/>
      <c r="Y1693" s="1033"/>
      <c r="Z1693" s="1033"/>
    </row>
    <row r="1694" spans="1:26" ht="15.75" customHeight="1">
      <c r="A1694" s="155">
        <v>3110699</v>
      </c>
      <c r="B1694" s="68" t="s">
        <v>1996</v>
      </c>
      <c r="C1694" s="20" t="s">
        <v>486</v>
      </c>
      <c r="D1694" s="21">
        <v>1000000</v>
      </c>
      <c r="E1694" s="21"/>
      <c r="F1694" s="21">
        <f t="shared" si="153"/>
        <v>1000000</v>
      </c>
      <c r="G1694" s="1051"/>
      <c r="H1694" s="1033"/>
      <c r="I1694" s="1033"/>
      <c r="J1694" s="1033"/>
      <c r="K1694" s="1033"/>
      <c r="L1694" s="1033"/>
      <c r="M1694" s="1033"/>
      <c r="N1694" s="1033"/>
      <c r="O1694" s="1033"/>
      <c r="P1694" s="1033"/>
      <c r="Q1694" s="1033"/>
      <c r="R1694" s="1033"/>
      <c r="S1694" s="1033"/>
      <c r="T1694" s="1033"/>
      <c r="U1694" s="1033"/>
      <c r="V1694" s="1033"/>
      <c r="W1694" s="1033"/>
      <c r="X1694" s="1033"/>
      <c r="Y1694" s="1033"/>
      <c r="Z1694" s="1033"/>
    </row>
    <row r="1695" spans="1:26" ht="15.75" customHeight="1">
      <c r="A1695" s="155">
        <v>3110699</v>
      </c>
      <c r="B1695" s="68" t="s">
        <v>1997</v>
      </c>
      <c r="C1695" s="20" t="s">
        <v>493</v>
      </c>
      <c r="D1695" s="21">
        <v>2000000</v>
      </c>
      <c r="E1695" s="21"/>
      <c r="F1695" s="21">
        <f t="shared" si="153"/>
        <v>2000000</v>
      </c>
      <c r="G1695" s="1051"/>
      <c r="H1695" s="1033"/>
      <c r="I1695" s="1033"/>
      <c r="J1695" s="1033"/>
      <c r="K1695" s="1033"/>
      <c r="L1695" s="1033"/>
      <c r="M1695" s="1033"/>
      <c r="N1695" s="1033"/>
      <c r="O1695" s="1033"/>
      <c r="P1695" s="1033"/>
      <c r="Q1695" s="1033"/>
      <c r="R1695" s="1033"/>
      <c r="S1695" s="1033"/>
      <c r="T1695" s="1033"/>
      <c r="U1695" s="1033"/>
      <c r="V1695" s="1033"/>
      <c r="W1695" s="1033"/>
      <c r="X1695" s="1033"/>
      <c r="Y1695" s="1033"/>
      <c r="Z1695" s="1033"/>
    </row>
    <row r="1696" spans="1:26" ht="16.5" customHeight="1">
      <c r="A1696" s="155">
        <v>3110699</v>
      </c>
      <c r="B1696" s="76" t="s">
        <v>1998</v>
      </c>
      <c r="C1696" s="20" t="s">
        <v>749</v>
      </c>
      <c r="D1696" s="154">
        <v>3000000</v>
      </c>
      <c r="E1696" s="154"/>
      <c r="F1696" s="21">
        <f t="shared" si="153"/>
        <v>3000000</v>
      </c>
      <c r="G1696" s="1051"/>
      <c r="H1696" s="1033"/>
      <c r="I1696" s="1033"/>
      <c r="J1696" s="1033"/>
      <c r="K1696" s="1033"/>
      <c r="L1696" s="1033"/>
      <c r="M1696" s="1033"/>
      <c r="N1696" s="1033"/>
      <c r="O1696" s="1033"/>
      <c r="P1696" s="1033"/>
      <c r="Q1696" s="1033"/>
      <c r="R1696" s="1033"/>
      <c r="S1696" s="1033"/>
      <c r="T1696" s="1033"/>
      <c r="U1696" s="1033"/>
      <c r="V1696" s="1033"/>
      <c r="W1696" s="1033"/>
      <c r="X1696" s="1033"/>
      <c r="Y1696" s="1033"/>
      <c r="Z1696" s="1033"/>
    </row>
    <row r="1697" spans="1:26" ht="16.5" customHeight="1">
      <c r="A1697" s="155">
        <v>3110699</v>
      </c>
      <c r="B1697" s="76" t="s">
        <v>1999</v>
      </c>
      <c r="C1697" s="20" t="s">
        <v>749</v>
      </c>
      <c r="D1697" s="154">
        <v>3000000</v>
      </c>
      <c r="E1697" s="154"/>
      <c r="F1697" s="21">
        <f t="shared" si="153"/>
        <v>3000000</v>
      </c>
      <c r="G1697" s="1051"/>
      <c r="H1697" s="1033"/>
      <c r="I1697" s="1033"/>
      <c r="J1697" s="1033"/>
      <c r="K1697" s="1033"/>
      <c r="L1697" s="1033"/>
      <c r="M1697" s="1033"/>
      <c r="N1697" s="1033"/>
      <c r="O1697" s="1033"/>
      <c r="P1697" s="1033"/>
      <c r="Q1697" s="1033"/>
      <c r="R1697" s="1033"/>
      <c r="S1697" s="1033"/>
      <c r="T1697" s="1033"/>
      <c r="U1697" s="1033"/>
      <c r="V1697" s="1033"/>
      <c r="W1697" s="1033"/>
      <c r="X1697" s="1033"/>
      <c r="Y1697" s="1033"/>
      <c r="Z1697" s="1033"/>
    </row>
    <row r="1698" spans="1:26" ht="16.5" customHeight="1">
      <c r="A1698" s="155">
        <v>3110699</v>
      </c>
      <c r="B1698" s="76" t="s">
        <v>2000</v>
      </c>
      <c r="C1698" s="20" t="s">
        <v>749</v>
      </c>
      <c r="D1698" s="154">
        <v>2000000</v>
      </c>
      <c r="E1698" s="154"/>
      <c r="F1698" s="21">
        <f t="shared" si="153"/>
        <v>2000000</v>
      </c>
      <c r="G1698" s="1051"/>
      <c r="H1698" s="1033"/>
      <c r="I1698" s="1033"/>
      <c r="J1698" s="1033"/>
      <c r="K1698" s="1033"/>
      <c r="L1698" s="1033"/>
      <c r="M1698" s="1033"/>
      <c r="N1698" s="1033"/>
      <c r="O1698" s="1033"/>
      <c r="P1698" s="1033"/>
      <c r="Q1698" s="1033"/>
      <c r="R1698" s="1033"/>
      <c r="S1698" s="1033"/>
      <c r="T1698" s="1033"/>
      <c r="U1698" s="1033"/>
      <c r="V1698" s="1033"/>
      <c r="W1698" s="1033"/>
      <c r="X1698" s="1033"/>
      <c r="Y1698" s="1033"/>
      <c r="Z1698" s="1033"/>
    </row>
    <row r="1699" spans="1:26" ht="15.75" customHeight="1">
      <c r="A1699" s="155">
        <v>3110699</v>
      </c>
      <c r="B1699" s="327" t="s">
        <v>1994</v>
      </c>
      <c r="C1699" s="336" t="s">
        <v>234</v>
      </c>
      <c r="D1699" s="154"/>
      <c r="E1699" s="154">
        <v>1000000</v>
      </c>
      <c r="F1699" s="21">
        <f t="shared" si="153"/>
        <v>1000000</v>
      </c>
      <c r="G1699" s="1051"/>
      <c r="H1699" s="1033"/>
      <c r="I1699" s="1033"/>
      <c r="J1699" s="1033"/>
      <c r="K1699" s="1033"/>
      <c r="L1699" s="1033"/>
      <c r="M1699" s="1033"/>
      <c r="N1699" s="1033"/>
      <c r="O1699" s="1033"/>
      <c r="P1699" s="1033"/>
      <c r="Q1699" s="1033"/>
      <c r="R1699" s="1033"/>
      <c r="S1699" s="1033"/>
      <c r="T1699" s="1033"/>
      <c r="U1699" s="1033"/>
      <c r="V1699" s="1033"/>
      <c r="W1699" s="1033"/>
      <c r="X1699" s="1033"/>
      <c r="Y1699" s="1033"/>
      <c r="Z1699" s="1033"/>
    </row>
    <row r="1700" spans="1:26" ht="15.75" customHeight="1">
      <c r="A1700" s="155">
        <v>3110699</v>
      </c>
      <c r="B1700" s="20" t="s">
        <v>2001</v>
      </c>
      <c r="C1700" s="336" t="s">
        <v>624</v>
      </c>
      <c r="D1700" s="76"/>
      <c r="E1700" s="76"/>
      <c r="F1700" s="76"/>
      <c r="G1700" s="1109">
        <v>2000000</v>
      </c>
      <c r="H1700" s="1033"/>
      <c r="I1700" s="1033"/>
      <c r="J1700" s="1033"/>
      <c r="K1700" s="1033"/>
      <c r="L1700" s="1033"/>
      <c r="M1700" s="1033"/>
      <c r="N1700" s="1033"/>
      <c r="O1700" s="1033"/>
      <c r="P1700" s="1033"/>
      <c r="Q1700" s="1033"/>
      <c r="R1700" s="1033"/>
      <c r="S1700" s="1033"/>
      <c r="T1700" s="1033"/>
      <c r="U1700" s="1033"/>
      <c r="V1700" s="1033"/>
      <c r="W1700" s="1033"/>
      <c r="X1700" s="1033"/>
      <c r="Y1700" s="1033"/>
      <c r="Z1700" s="1033"/>
    </row>
    <row r="1701" spans="1:26" ht="15.75" customHeight="1">
      <c r="A1701" s="155">
        <v>3110699</v>
      </c>
      <c r="B1701" s="331" t="s">
        <v>2002</v>
      </c>
      <c r="C1701" s="332" t="s">
        <v>228</v>
      </c>
      <c r="D1701" s="76"/>
      <c r="E1701" s="76"/>
      <c r="F1701" s="76"/>
      <c r="G1701" s="1109">
        <v>2000000</v>
      </c>
      <c r="H1701" s="1033"/>
      <c r="I1701" s="1033"/>
      <c r="J1701" s="1033"/>
      <c r="K1701" s="1033"/>
      <c r="L1701" s="1033"/>
      <c r="M1701" s="1033"/>
      <c r="N1701" s="1033"/>
      <c r="O1701" s="1033"/>
      <c r="P1701" s="1033"/>
      <c r="Q1701" s="1033"/>
      <c r="R1701" s="1033"/>
      <c r="S1701" s="1033"/>
      <c r="T1701" s="1033"/>
      <c r="U1701" s="1033"/>
      <c r="V1701" s="1033"/>
      <c r="W1701" s="1033"/>
      <c r="X1701" s="1033"/>
      <c r="Y1701" s="1033"/>
      <c r="Z1701" s="1033"/>
    </row>
    <row r="1702" spans="1:26" ht="15.75" customHeight="1">
      <c r="A1702" s="155">
        <v>3110699</v>
      </c>
      <c r="B1702" s="331" t="s">
        <v>2003</v>
      </c>
      <c r="C1702" s="332" t="s">
        <v>471</v>
      </c>
      <c r="D1702" s="76"/>
      <c r="E1702" s="76"/>
      <c r="F1702" s="76"/>
      <c r="G1702" s="1109">
        <v>500000</v>
      </c>
      <c r="H1702" s="1033"/>
      <c r="I1702" s="1033"/>
      <c r="J1702" s="1033"/>
      <c r="K1702" s="1033"/>
      <c r="L1702" s="1033"/>
      <c r="M1702" s="1033"/>
      <c r="N1702" s="1033"/>
      <c r="O1702" s="1033"/>
      <c r="P1702" s="1033"/>
      <c r="Q1702" s="1033"/>
      <c r="R1702" s="1033"/>
      <c r="S1702" s="1033"/>
      <c r="T1702" s="1033"/>
      <c r="U1702" s="1033"/>
      <c r="V1702" s="1033"/>
      <c r="W1702" s="1033"/>
      <c r="X1702" s="1033"/>
      <c r="Y1702" s="1033"/>
      <c r="Z1702" s="1033"/>
    </row>
    <row r="1703" spans="1:26" ht="15.75" customHeight="1">
      <c r="A1703" s="155">
        <v>3110699</v>
      </c>
      <c r="B1703" s="331" t="s">
        <v>2004</v>
      </c>
      <c r="C1703" s="332" t="s">
        <v>230</v>
      </c>
      <c r="D1703" s="76"/>
      <c r="E1703" s="76"/>
      <c r="F1703" s="76"/>
      <c r="G1703" s="1109">
        <v>2000000</v>
      </c>
      <c r="H1703" s="1033"/>
      <c r="I1703" s="1033"/>
      <c r="J1703" s="1033"/>
      <c r="K1703" s="1033"/>
      <c r="L1703" s="1033"/>
      <c r="M1703" s="1033"/>
      <c r="N1703" s="1033"/>
      <c r="O1703" s="1033"/>
      <c r="P1703" s="1033"/>
      <c r="Q1703" s="1033"/>
      <c r="R1703" s="1033"/>
      <c r="S1703" s="1033"/>
      <c r="T1703" s="1033"/>
      <c r="U1703" s="1033"/>
      <c r="V1703" s="1033"/>
      <c r="W1703" s="1033"/>
      <c r="X1703" s="1033"/>
      <c r="Y1703" s="1033"/>
      <c r="Z1703" s="1033"/>
    </row>
    <row r="1704" spans="1:26" ht="15.75" customHeight="1">
      <c r="A1704" s="155">
        <v>3110699</v>
      </c>
      <c r="B1704" s="331" t="s">
        <v>2005</v>
      </c>
      <c r="C1704" s="332" t="s">
        <v>2006</v>
      </c>
      <c r="D1704" s="76"/>
      <c r="E1704" s="76"/>
      <c r="F1704" s="76"/>
      <c r="G1704" s="1109">
        <v>1000000</v>
      </c>
      <c r="H1704" s="1033"/>
      <c r="I1704" s="1033"/>
      <c r="J1704" s="1033"/>
      <c r="K1704" s="1033"/>
      <c r="L1704" s="1033"/>
      <c r="M1704" s="1033"/>
      <c r="N1704" s="1033"/>
      <c r="O1704" s="1033"/>
      <c r="P1704" s="1033"/>
      <c r="Q1704" s="1033"/>
      <c r="R1704" s="1033"/>
      <c r="S1704" s="1033"/>
      <c r="T1704" s="1033"/>
      <c r="U1704" s="1033"/>
      <c r="V1704" s="1033"/>
      <c r="W1704" s="1033"/>
      <c r="X1704" s="1033"/>
      <c r="Y1704" s="1033"/>
      <c r="Z1704" s="1033"/>
    </row>
    <row r="1705" spans="1:26" ht="15.75" customHeight="1">
      <c r="A1705" s="155">
        <v>3110699</v>
      </c>
      <c r="B1705" s="331" t="s">
        <v>2007</v>
      </c>
      <c r="C1705" s="332" t="s">
        <v>226</v>
      </c>
      <c r="D1705" s="76"/>
      <c r="E1705" s="76"/>
      <c r="F1705" s="76"/>
      <c r="G1705" s="1109">
        <v>1000000</v>
      </c>
      <c r="H1705" s="1033"/>
      <c r="I1705" s="1033"/>
      <c r="J1705" s="1033"/>
      <c r="K1705" s="1033"/>
      <c r="L1705" s="1033"/>
      <c r="M1705" s="1033"/>
      <c r="N1705" s="1033"/>
      <c r="O1705" s="1033"/>
      <c r="P1705" s="1033"/>
      <c r="Q1705" s="1033"/>
      <c r="R1705" s="1033"/>
      <c r="S1705" s="1033"/>
      <c r="T1705" s="1033"/>
      <c r="U1705" s="1033"/>
      <c r="V1705" s="1033"/>
      <c r="W1705" s="1033"/>
      <c r="X1705" s="1033"/>
      <c r="Y1705" s="1033"/>
      <c r="Z1705" s="1033"/>
    </row>
    <row r="1706" spans="1:26" ht="15.75" customHeight="1">
      <c r="A1706" s="155">
        <v>3110699</v>
      </c>
      <c r="B1706" s="331" t="s">
        <v>2008</v>
      </c>
      <c r="C1706" s="332" t="s">
        <v>2009</v>
      </c>
      <c r="D1706" s="76"/>
      <c r="E1706" s="76"/>
      <c r="F1706" s="76"/>
      <c r="G1706" s="1109">
        <v>1000000</v>
      </c>
      <c r="H1706" s="1033"/>
      <c r="I1706" s="1033"/>
      <c r="J1706" s="1033"/>
      <c r="K1706" s="1033"/>
      <c r="L1706" s="1033"/>
      <c r="M1706" s="1033"/>
      <c r="N1706" s="1033"/>
      <c r="O1706" s="1033"/>
      <c r="P1706" s="1033"/>
      <c r="Q1706" s="1033"/>
      <c r="R1706" s="1033"/>
      <c r="S1706" s="1033"/>
      <c r="T1706" s="1033"/>
      <c r="U1706" s="1033"/>
      <c r="V1706" s="1033"/>
      <c r="W1706" s="1033"/>
      <c r="X1706" s="1033"/>
      <c r="Y1706" s="1033"/>
      <c r="Z1706" s="1033"/>
    </row>
    <row r="1707" spans="1:26" ht="15.75" customHeight="1">
      <c r="A1707" s="403"/>
      <c r="B1707" s="172" t="s">
        <v>250</v>
      </c>
      <c r="C1707" s="207"/>
      <c r="D1707" s="174">
        <f>SUM(D1686:D1699)</f>
        <v>18500000</v>
      </c>
      <c r="E1707" s="174">
        <f>SUM(E1686:E1699)</f>
        <v>2693700</v>
      </c>
      <c r="F1707" s="174">
        <f>SUM(F1686:F1699)</f>
        <v>21193700</v>
      </c>
      <c r="G1707" s="1058">
        <f>SUM(G1686:G1706)</f>
        <v>9500000</v>
      </c>
      <c r="H1707" s="1033"/>
      <c r="I1707" s="1033"/>
      <c r="J1707" s="1033"/>
      <c r="K1707" s="1033"/>
      <c r="L1707" s="1033"/>
      <c r="M1707" s="1033"/>
      <c r="N1707" s="1033"/>
      <c r="O1707" s="1033"/>
      <c r="P1707" s="1033"/>
      <c r="Q1707" s="1033"/>
      <c r="R1707" s="1033"/>
      <c r="S1707" s="1033"/>
      <c r="T1707" s="1033"/>
      <c r="U1707" s="1033"/>
      <c r="V1707" s="1033"/>
      <c r="W1707" s="1033"/>
      <c r="X1707" s="1033"/>
      <c r="Y1707" s="1033"/>
      <c r="Z1707" s="1033"/>
    </row>
    <row r="1708" spans="1:26" ht="15.75" customHeight="1">
      <c r="A1708" s="323"/>
      <c r="B1708" s="16" t="s">
        <v>2010</v>
      </c>
      <c r="C1708" s="315"/>
      <c r="D1708" s="144">
        <f>SUM(D1707,D1684,D1679,D1673)</f>
        <v>59200000</v>
      </c>
      <c r="E1708" s="144">
        <f>SUM(E1707,E1684,E1679,E1673)</f>
        <v>18262320</v>
      </c>
      <c r="F1708" s="144">
        <f>SUM(F1707,F1684,F1679,F1673)</f>
        <v>77462320</v>
      </c>
      <c r="G1708" s="1052">
        <f>SUM(G1707,G1684,G1679,G1673)</f>
        <v>15000000</v>
      </c>
      <c r="H1708" s="1033"/>
      <c r="I1708" s="1033"/>
      <c r="J1708" s="1033"/>
      <c r="K1708" s="1033"/>
      <c r="L1708" s="1033"/>
      <c r="M1708" s="1033"/>
      <c r="N1708" s="1033"/>
      <c r="O1708" s="1033"/>
      <c r="P1708" s="1033"/>
      <c r="Q1708" s="1033"/>
      <c r="R1708" s="1033"/>
      <c r="S1708" s="1033"/>
      <c r="T1708" s="1033"/>
      <c r="U1708" s="1033"/>
      <c r="V1708" s="1033"/>
      <c r="W1708" s="1033"/>
      <c r="X1708" s="1033"/>
      <c r="Y1708" s="1033"/>
      <c r="Z1708" s="1033"/>
    </row>
    <row r="1709" spans="1:26" ht="15.75" customHeight="1">
      <c r="A1709" s="138" t="s">
        <v>105</v>
      </c>
      <c r="B1709" s="139"/>
      <c r="C1709" s="139"/>
      <c r="D1709" s="296"/>
      <c r="E1709" s="296"/>
      <c r="F1709" s="296"/>
      <c r="G1709" s="1090"/>
      <c r="H1709" s="1033"/>
      <c r="I1709" s="1033"/>
      <c r="J1709" s="1033"/>
      <c r="K1709" s="1033"/>
      <c r="L1709" s="1033"/>
      <c r="M1709" s="1033"/>
      <c r="N1709" s="1033"/>
      <c r="O1709" s="1033"/>
      <c r="P1709" s="1033"/>
      <c r="Q1709" s="1033"/>
      <c r="R1709" s="1033"/>
      <c r="S1709" s="1033"/>
      <c r="T1709" s="1033"/>
      <c r="U1709" s="1033"/>
      <c r="V1709" s="1033"/>
      <c r="W1709" s="1033"/>
      <c r="X1709" s="1033"/>
      <c r="Y1709" s="1033"/>
      <c r="Z1709" s="1033"/>
    </row>
    <row r="1710" spans="1:26" ht="15.75" customHeight="1">
      <c r="A1710" s="141"/>
      <c r="B1710" s="319" t="s">
        <v>2011</v>
      </c>
      <c r="C1710" s="404" t="s">
        <v>236</v>
      </c>
      <c r="D1710" s="154"/>
      <c r="E1710" s="154">
        <v>25000000</v>
      </c>
      <c r="F1710" s="21">
        <f t="shared" ref="F1710:F1741" si="154">SUM(D1710:E1710)</f>
        <v>25000000</v>
      </c>
      <c r="G1710" s="1051">
        <v>26910520</v>
      </c>
      <c r="H1710" s="1033"/>
      <c r="I1710" s="1033"/>
      <c r="J1710" s="1033"/>
      <c r="K1710" s="1033"/>
      <c r="L1710" s="1033"/>
      <c r="M1710" s="1033"/>
      <c r="N1710" s="1033"/>
      <c r="O1710" s="1033"/>
      <c r="P1710" s="1033"/>
      <c r="Q1710" s="1033"/>
      <c r="R1710" s="1033"/>
      <c r="S1710" s="1033"/>
      <c r="T1710" s="1033"/>
      <c r="U1710" s="1033"/>
      <c r="V1710" s="1033"/>
      <c r="W1710" s="1033"/>
      <c r="X1710" s="1033"/>
      <c r="Y1710" s="1033"/>
      <c r="Z1710" s="1033"/>
    </row>
    <row r="1711" spans="1:26" ht="15.75" customHeight="1">
      <c r="A1711" s="141"/>
      <c r="B1711" s="20" t="s">
        <v>2012</v>
      </c>
      <c r="C1711" s="285" t="s">
        <v>236</v>
      </c>
      <c r="D1711" s="154"/>
      <c r="E1711" s="154">
        <v>1292146</v>
      </c>
      <c r="F1711" s="21">
        <f t="shared" si="154"/>
        <v>1292146</v>
      </c>
      <c r="G1711" s="1051"/>
      <c r="H1711" s="1033"/>
      <c r="I1711" s="1033"/>
      <c r="J1711" s="1033"/>
      <c r="K1711" s="1033"/>
      <c r="L1711" s="1033"/>
      <c r="M1711" s="1033"/>
      <c r="N1711" s="1033"/>
      <c r="O1711" s="1033"/>
      <c r="P1711" s="1033"/>
      <c r="Q1711" s="1033"/>
      <c r="R1711" s="1033"/>
      <c r="S1711" s="1033"/>
      <c r="T1711" s="1033"/>
      <c r="U1711" s="1033"/>
      <c r="V1711" s="1033"/>
      <c r="W1711" s="1033"/>
      <c r="X1711" s="1033"/>
      <c r="Y1711" s="1033"/>
      <c r="Z1711" s="1033"/>
    </row>
    <row r="1712" spans="1:26" ht="15.75" customHeight="1">
      <c r="A1712" s="141"/>
      <c r="B1712" s="331" t="s">
        <v>2013</v>
      </c>
      <c r="C1712" s="327" t="s">
        <v>236</v>
      </c>
      <c r="D1712" s="154"/>
      <c r="E1712" s="276">
        <v>34800</v>
      </c>
      <c r="F1712" s="21">
        <f t="shared" si="154"/>
        <v>34800</v>
      </c>
      <c r="G1712" s="1051"/>
      <c r="H1712" s="1033"/>
      <c r="I1712" s="1033"/>
      <c r="J1712" s="1033"/>
      <c r="K1712" s="1033"/>
      <c r="L1712" s="1033"/>
      <c r="M1712" s="1033"/>
      <c r="N1712" s="1033"/>
      <c r="O1712" s="1033"/>
      <c r="P1712" s="1033"/>
      <c r="Q1712" s="1033"/>
      <c r="R1712" s="1033"/>
      <c r="S1712" s="1033"/>
      <c r="T1712" s="1033"/>
      <c r="U1712" s="1033"/>
      <c r="V1712" s="1033"/>
      <c r="W1712" s="1033"/>
      <c r="X1712" s="1033"/>
      <c r="Y1712" s="1033"/>
      <c r="Z1712" s="1033"/>
    </row>
    <row r="1713" spans="1:26" ht="15.75" customHeight="1">
      <c r="A1713" s="141"/>
      <c r="B1713" s="331" t="s">
        <v>2014</v>
      </c>
      <c r="C1713" s="327" t="s">
        <v>236</v>
      </c>
      <c r="D1713" s="154"/>
      <c r="E1713" s="276">
        <v>218196</v>
      </c>
      <c r="F1713" s="21">
        <f t="shared" si="154"/>
        <v>218196</v>
      </c>
      <c r="G1713" s="1051"/>
      <c r="H1713" s="1033"/>
      <c r="I1713" s="1033"/>
      <c r="J1713" s="1033"/>
      <c r="K1713" s="1033"/>
      <c r="L1713" s="1033"/>
      <c r="M1713" s="1033"/>
      <c r="N1713" s="1033"/>
      <c r="O1713" s="1033"/>
      <c r="P1713" s="1033"/>
      <c r="Q1713" s="1033"/>
      <c r="R1713" s="1033"/>
      <c r="S1713" s="1033"/>
      <c r="T1713" s="1033"/>
      <c r="U1713" s="1033"/>
      <c r="V1713" s="1033"/>
      <c r="W1713" s="1033"/>
      <c r="X1713" s="1033"/>
      <c r="Y1713" s="1033"/>
      <c r="Z1713" s="1033"/>
    </row>
    <row r="1714" spans="1:26" ht="15.75" customHeight="1">
      <c r="A1714" s="141">
        <v>3110599</v>
      </c>
      <c r="B1714" s="76" t="s">
        <v>2015</v>
      </c>
      <c r="C1714" s="155" t="s">
        <v>236</v>
      </c>
      <c r="D1714" s="154">
        <v>350997</v>
      </c>
      <c r="E1714" s="154"/>
      <c r="F1714" s="21">
        <f t="shared" si="154"/>
        <v>350997</v>
      </c>
      <c r="G1714" s="1051"/>
      <c r="H1714" s="1033"/>
      <c r="I1714" s="1033"/>
      <c r="J1714" s="1033"/>
      <c r="K1714" s="1033"/>
      <c r="L1714" s="1033"/>
      <c r="M1714" s="1033"/>
      <c r="N1714" s="1033"/>
      <c r="O1714" s="1033"/>
      <c r="P1714" s="1033"/>
      <c r="Q1714" s="1033"/>
      <c r="R1714" s="1033"/>
      <c r="S1714" s="1033"/>
      <c r="T1714" s="1033"/>
      <c r="U1714" s="1033"/>
      <c r="V1714" s="1033"/>
      <c r="W1714" s="1033"/>
      <c r="X1714" s="1033"/>
      <c r="Y1714" s="1033"/>
      <c r="Z1714" s="1033"/>
    </row>
    <row r="1715" spans="1:26" ht="15.75" customHeight="1">
      <c r="A1715" s="141">
        <v>3110599</v>
      </c>
      <c r="B1715" s="76" t="s">
        <v>2016</v>
      </c>
      <c r="C1715" s="155" t="s">
        <v>236</v>
      </c>
      <c r="D1715" s="154">
        <v>437312</v>
      </c>
      <c r="E1715" s="154"/>
      <c r="F1715" s="21">
        <f t="shared" si="154"/>
        <v>437312</v>
      </c>
      <c r="G1715" s="1051">
        <v>437312</v>
      </c>
      <c r="H1715" s="1033"/>
      <c r="I1715" s="1033"/>
      <c r="J1715" s="1033"/>
      <c r="K1715" s="1033"/>
      <c r="L1715" s="1033"/>
      <c r="M1715" s="1033"/>
      <c r="N1715" s="1033"/>
      <c r="O1715" s="1033"/>
      <c r="P1715" s="1033"/>
      <c r="Q1715" s="1033"/>
      <c r="R1715" s="1033"/>
      <c r="S1715" s="1033"/>
      <c r="T1715" s="1033"/>
      <c r="U1715" s="1033"/>
      <c r="V1715" s="1033"/>
      <c r="W1715" s="1033"/>
      <c r="X1715" s="1033"/>
      <c r="Y1715" s="1033"/>
      <c r="Z1715" s="1033"/>
    </row>
    <row r="1716" spans="1:26" ht="21" customHeight="1">
      <c r="A1716" s="141">
        <v>3110599</v>
      </c>
      <c r="B1716" s="76" t="s">
        <v>2017</v>
      </c>
      <c r="C1716" s="155" t="s">
        <v>236</v>
      </c>
      <c r="D1716" s="154">
        <v>3299060</v>
      </c>
      <c r="E1716" s="154"/>
      <c r="F1716" s="21">
        <f t="shared" si="154"/>
        <v>3299060</v>
      </c>
      <c r="G1716" s="1051"/>
      <c r="H1716" s="1033"/>
      <c r="I1716" s="1033"/>
      <c r="J1716" s="1033"/>
      <c r="K1716" s="1033"/>
      <c r="L1716" s="1033"/>
      <c r="M1716" s="1033"/>
      <c r="N1716" s="1033"/>
      <c r="O1716" s="1033"/>
      <c r="P1716" s="1033"/>
      <c r="Q1716" s="1033"/>
      <c r="R1716" s="1033"/>
      <c r="S1716" s="1033"/>
      <c r="T1716" s="1033"/>
      <c r="U1716" s="1033"/>
      <c r="V1716" s="1033"/>
      <c r="W1716" s="1033"/>
      <c r="X1716" s="1033"/>
      <c r="Y1716" s="1033"/>
      <c r="Z1716" s="1033"/>
    </row>
    <row r="1717" spans="1:26" ht="15.75" customHeight="1">
      <c r="A1717" s="141"/>
      <c r="B1717" s="318" t="s">
        <v>2018</v>
      </c>
      <c r="C1717" s="404" t="s">
        <v>236</v>
      </c>
      <c r="D1717" s="154"/>
      <c r="E1717" s="154">
        <v>6000000</v>
      </c>
      <c r="F1717" s="21">
        <f t="shared" si="154"/>
        <v>6000000</v>
      </c>
      <c r="G1717" s="1051">
        <v>6000000</v>
      </c>
      <c r="H1717" s="1033"/>
      <c r="I1717" s="1033"/>
      <c r="J1717" s="1033"/>
      <c r="K1717" s="1033"/>
      <c r="L1717" s="1033"/>
      <c r="M1717" s="1033"/>
      <c r="N1717" s="1033"/>
      <c r="O1717" s="1033"/>
      <c r="P1717" s="1033"/>
      <c r="Q1717" s="1033"/>
      <c r="R1717" s="1033"/>
      <c r="S1717" s="1033"/>
      <c r="T1717" s="1033"/>
      <c r="U1717" s="1033"/>
      <c r="V1717" s="1033"/>
      <c r="W1717" s="1033"/>
      <c r="X1717" s="1033"/>
      <c r="Y1717" s="1033"/>
      <c r="Z1717" s="1033"/>
    </row>
    <row r="1718" spans="1:26" ht="15.75" customHeight="1">
      <c r="A1718" s="141">
        <v>3110599</v>
      </c>
      <c r="B1718" s="76" t="s">
        <v>2019</v>
      </c>
      <c r="C1718" s="155" t="s">
        <v>236</v>
      </c>
      <c r="D1718" s="154">
        <v>513170</v>
      </c>
      <c r="E1718" s="154"/>
      <c r="F1718" s="21">
        <f t="shared" si="154"/>
        <v>513170</v>
      </c>
      <c r="G1718" s="1051">
        <v>513170</v>
      </c>
      <c r="H1718" s="1033"/>
      <c r="I1718" s="1033"/>
      <c r="J1718" s="1033"/>
      <c r="K1718" s="1033"/>
      <c r="L1718" s="1033"/>
      <c r="M1718" s="1033"/>
      <c r="N1718" s="1033"/>
      <c r="O1718" s="1033"/>
      <c r="P1718" s="1033"/>
      <c r="Q1718" s="1033"/>
      <c r="R1718" s="1033"/>
      <c r="S1718" s="1033"/>
      <c r="T1718" s="1033"/>
      <c r="U1718" s="1033"/>
      <c r="V1718" s="1033"/>
      <c r="W1718" s="1033"/>
      <c r="X1718" s="1033"/>
      <c r="Y1718" s="1033"/>
      <c r="Z1718" s="1033"/>
    </row>
    <row r="1719" spans="1:26" ht="15.75" customHeight="1">
      <c r="A1719" s="141">
        <v>3110599</v>
      </c>
      <c r="B1719" s="76" t="s">
        <v>2020</v>
      </c>
      <c r="C1719" s="155" t="s">
        <v>236</v>
      </c>
      <c r="D1719" s="154">
        <v>2900000</v>
      </c>
      <c r="E1719" s="154"/>
      <c r="F1719" s="21">
        <f t="shared" si="154"/>
        <v>2900000</v>
      </c>
      <c r="G1719" s="1051">
        <v>2900000</v>
      </c>
      <c r="H1719" s="1033"/>
      <c r="I1719" s="1033"/>
      <c r="J1719" s="1033"/>
      <c r="K1719" s="1033"/>
      <c r="L1719" s="1033"/>
      <c r="M1719" s="1033"/>
      <c r="N1719" s="1033"/>
      <c r="O1719" s="1033"/>
      <c r="P1719" s="1033"/>
      <c r="Q1719" s="1033"/>
      <c r="R1719" s="1033"/>
      <c r="S1719" s="1033"/>
      <c r="T1719" s="1033"/>
      <c r="U1719" s="1033"/>
      <c r="V1719" s="1033"/>
      <c r="W1719" s="1033"/>
      <c r="X1719" s="1033"/>
      <c r="Y1719" s="1033"/>
      <c r="Z1719" s="1033"/>
    </row>
    <row r="1720" spans="1:26" ht="19.5" customHeight="1">
      <c r="A1720" s="141">
        <v>3110599</v>
      </c>
      <c r="B1720" s="76" t="s">
        <v>2021</v>
      </c>
      <c r="C1720" s="155" t="s">
        <v>236</v>
      </c>
      <c r="D1720" s="154">
        <v>756721</v>
      </c>
      <c r="E1720" s="154"/>
      <c r="F1720" s="21">
        <f t="shared" si="154"/>
        <v>756721</v>
      </c>
      <c r="G1720" s="1051">
        <v>756721</v>
      </c>
      <c r="H1720" s="1033"/>
      <c r="I1720" s="1033"/>
      <c r="J1720" s="1033"/>
      <c r="K1720" s="1033"/>
      <c r="L1720" s="1033"/>
      <c r="M1720" s="1033"/>
      <c r="N1720" s="1033"/>
      <c r="O1720" s="1033"/>
      <c r="P1720" s="1033"/>
      <c r="Q1720" s="1033"/>
      <c r="R1720" s="1033"/>
      <c r="S1720" s="1033"/>
      <c r="T1720" s="1033"/>
      <c r="U1720" s="1033"/>
      <c r="V1720" s="1033"/>
      <c r="W1720" s="1033"/>
      <c r="X1720" s="1033"/>
      <c r="Y1720" s="1033"/>
      <c r="Z1720" s="1033"/>
    </row>
    <row r="1721" spans="1:26" ht="15.75" customHeight="1">
      <c r="A1721" s="141">
        <v>3110599</v>
      </c>
      <c r="B1721" s="76" t="s">
        <v>2022</v>
      </c>
      <c r="C1721" s="155" t="s">
        <v>236</v>
      </c>
      <c r="D1721" s="154">
        <v>2178781</v>
      </c>
      <c r="E1721" s="154"/>
      <c r="F1721" s="21">
        <f t="shared" si="154"/>
        <v>2178781</v>
      </c>
      <c r="G1721" s="1051"/>
      <c r="H1721" s="1033"/>
      <c r="I1721" s="1033"/>
      <c r="J1721" s="1033"/>
      <c r="K1721" s="1033"/>
      <c r="L1721" s="1033"/>
      <c r="M1721" s="1033"/>
      <c r="N1721" s="1033"/>
      <c r="O1721" s="1033"/>
      <c r="P1721" s="1033"/>
      <c r="Q1721" s="1033"/>
      <c r="R1721" s="1033"/>
      <c r="S1721" s="1033"/>
      <c r="T1721" s="1033"/>
      <c r="U1721" s="1033"/>
      <c r="V1721" s="1033"/>
      <c r="W1721" s="1033"/>
      <c r="X1721" s="1033"/>
      <c r="Y1721" s="1033"/>
      <c r="Z1721" s="1033"/>
    </row>
    <row r="1722" spans="1:26" ht="15.75" customHeight="1">
      <c r="A1722" s="141">
        <v>3110599</v>
      </c>
      <c r="B1722" s="76" t="s">
        <v>2023</v>
      </c>
      <c r="C1722" s="155" t="s">
        <v>236</v>
      </c>
      <c r="D1722" s="154">
        <v>724759</v>
      </c>
      <c r="E1722" s="154"/>
      <c r="F1722" s="21">
        <f t="shared" si="154"/>
        <v>724759</v>
      </c>
      <c r="G1722" s="1051">
        <v>724759</v>
      </c>
      <c r="H1722" s="1033"/>
      <c r="I1722" s="1033"/>
      <c r="J1722" s="1033"/>
      <c r="K1722" s="1033"/>
      <c r="L1722" s="1033"/>
      <c r="M1722" s="1033"/>
      <c r="N1722" s="1033"/>
      <c r="O1722" s="1033"/>
      <c r="P1722" s="1033"/>
      <c r="Q1722" s="1033"/>
      <c r="R1722" s="1033"/>
      <c r="S1722" s="1033"/>
      <c r="T1722" s="1033"/>
      <c r="U1722" s="1033"/>
      <c r="V1722" s="1033"/>
      <c r="W1722" s="1033"/>
      <c r="X1722" s="1033"/>
      <c r="Y1722" s="1033"/>
      <c r="Z1722" s="1033"/>
    </row>
    <row r="1723" spans="1:26" ht="15.75" customHeight="1">
      <c r="A1723" s="141">
        <v>3110599</v>
      </c>
      <c r="B1723" s="76" t="s">
        <v>2024</v>
      </c>
      <c r="C1723" s="155" t="s">
        <v>236</v>
      </c>
      <c r="D1723" s="154">
        <v>830000</v>
      </c>
      <c r="E1723" s="154"/>
      <c r="F1723" s="21">
        <f t="shared" si="154"/>
        <v>830000</v>
      </c>
      <c r="G1723" s="1051">
        <v>830000</v>
      </c>
      <c r="H1723" s="1033"/>
      <c r="I1723" s="1033"/>
      <c r="J1723" s="1033"/>
      <c r="K1723" s="1033"/>
      <c r="L1723" s="1033"/>
      <c r="M1723" s="1033"/>
      <c r="N1723" s="1033"/>
      <c r="O1723" s="1033"/>
      <c r="P1723" s="1033"/>
      <c r="Q1723" s="1033"/>
      <c r="R1723" s="1033"/>
      <c r="S1723" s="1033"/>
      <c r="T1723" s="1033"/>
      <c r="U1723" s="1033"/>
      <c r="V1723" s="1033"/>
      <c r="W1723" s="1033"/>
      <c r="X1723" s="1033"/>
      <c r="Y1723" s="1033"/>
      <c r="Z1723" s="1033"/>
    </row>
    <row r="1724" spans="1:26" ht="15.75" customHeight="1">
      <c r="A1724" s="141">
        <v>3110599</v>
      </c>
      <c r="B1724" s="76" t="s">
        <v>2025</v>
      </c>
      <c r="C1724" s="155" t="s">
        <v>236</v>
      </c>
      <c r="D1724" s="154">
        <v>1537834</v>
      </c>
      <c r="E1724" s="154"/>
      <c r="F1724" s="21">
        <f t="shared" si="154"/>
        <v>1537834</v>
      </c>
      <c r="G1724" s="1051"/>
      <c r="H1724" s="1033"/>
      <c r="I1724" s="1033"/>
      <c r="J1724" s="1033"/>
      <c r="K1724" s="1033"/>
      <c r="L1724" s="1033"/>
      <c r="M1724" s="1033"/>
      <c r="N1724" s="1033"/>
      <c r="O1724" s="1033"/>
      <c r="P1724" s="1033"/>
      <c r="Q1724" s="1033"/>
      <c r="R1724" s="1033"/>
      <c r="S1724" s="1033"/>
      <c r="T1724" s="1033"/>
      <c r="U1724" s="1033"/>
      <c r="V1724" s="1033"/>
      <c r="W1724" s="1033"/>
      <c r="X1724" s="1033"/>
      <c r="Y1724" s="1033"/>
      <c r="Z1724" s="1033"/>
    </row>
    <row r="1725" spans="1:26" ht="15.75" customHeight="1">
      <c r="A1725" s="141"/>
      <c r="B1725" s="76" t="s">
        <v>2026</v>
      </c>
      <c r="C1725" s="155" t="s">
        <v>236</v>
      </c>
      <c r="D1725" s="154">
        <v>650000</v>
      </c>
      <c r="E1725" s="154"/>
      <c r="F1725" s="21">
        <f t="shared" si="154"/>
        <v>650000</v>
      </c>
      <c r="G1725" s="1051"/>
      <c r="H1725" s="1033"/>
      <c r="I1725" s="1033"/>
      <c r="J1725" s="1033"/>
      <c r="K1725" s="1033"/>
      <c r="L1725" s="1033"/>
      <c r="M1725" s="1033"/>
      <c r="N1725" s="1033"/>
      <c r="O1725" s="1033"/>
      <c r="P1725" s="1033"/>
      <c r="Q1725" s="1033"/>
      <c r="R1725" s="1033"/>
      <c r="S1725" s="1033"/>
      <c r="T1725" s="1033"/>
      <c r="U1725" s="1033"/>
      <c r="V1725" s="1033"/>
      <c r="W1725" s="1033"/>
      <c r="X1725" s="1033"/>
      <c r="Y1725" s="1033"/>
      <c r="Z1725" s="1033"/>
    </row>
    <row r="1726" spans="1:26" ht="18.75" customHeight="1">
      <c r="A1726" s="141"/>
      <c r="B1726" s="76" t="s">
        <v>2027</v>
      </c>
      <c r="C1726" s="155" t="s">
        <v>236</v>
      </c>
      <c r="D1726" s="154">
        <v>2700000</v>
      </c>
      <c r="E1726" s="154"/>
      <c r="F1726" s="21">
        <f t="shared" si="154"/>
        <v>2700000</v>
      </c>
      <c r="G1726" s="1051">
        <v>2700000</v>
      </c>
      <c r="H1726" s="1033"/>
      <c r="I1726" s="1033"/>
      <c r="J1726" s="1033"/>
      <c r="K1726" s="1033"/>
      <c r="L1726" s="1033"/>
      <c r="M1726" s="1033"/>
      <c r="N1726" s="1033"/>
      <c r="O1726" s="1033"/>
      <c r="P1726" s="1033"/>
      <c r="Q1726" s="1033"/>
      <c r="R1726" s="1033"/>
      <c r="S1726" s="1033"/>
      <c r="T1726" s="1033"/>
      <c r="U1726" s="1033"/>
      <c r="V1726" s="1033"/>
      <c r="W1726" s="1033"/>
      <c r="X1726" s="1033"/>
      <c r="Y1726" s="1033"/>
      <c r="Z1726" s="1033"/>
    </row>
    <row r="1727" spans="1:26" ht="15.75" customHeight="1">
      <c r="A1727" s="141"/>
      <c r="B1727" s="20" t="s">
        <v>2028</v>
      </c>
      <c r="C1727" s="285" t="s">
        <v>236</v>
      </c>
      <c r="D1727" s="154"/>
      <c r="E1727" s="154">
        <v>7000000</v>
      </c>
      <c r="F1727" s="21">
        <f t="shared" si="154"/>
        <v>7000000</v>
      </c>
      <c r="G1727" s="1051">
        <v>7000000</v>
      </c>
      <c r="H1727" s="1033"/>
      <c r="I1727" s="1033"/>
      <c r="J1727" s="1033"/>
      <c r="K1727" s="1033"/>
      <c r="L1727" s="1033"/>
      <c r="M1727" s="1033"/>
      <c r="N1727" s="1033"/>
      <c r="O1727" s="1033"/>
      <c r="P1727" s="1033"/>
      <c r="Q1727" s="1033"/>
      <c r="R1727" s="1033"/>
      <c r="S1727" s="1033"/>
      <c r="T1727" s="1033"/>
      <c r="U1727" s="1033"/>
      <c r="V1727" s="1033"/>
      <c r="W1727" s="1033"/>
      <c r="X1727" s="1033"/>
      <c r="Y1727" s="1033"/>
      <c r="Z1727" s="1033"/>
    </row>
    <row r="1728" spans="1:26" ht="15.75" customHeight="1">
      <c r="A1728" s="141"/>
      <c r="B1728" s="76" t="s">
        <v>2029</v>
      </c>
      <c r="C1728" s="155" t="s">
        <v>236</v>
      </c>
      <c r="D1728" s="154">
        <v>4968806</v>
      </c>
      <c r="E1728" s="154"/>
      <c r="F1728" s="21">
        <f t="shared" si="154"/>
        <v>4968806</v>
      </c>
      <c r="G1728" s="1051">
        <v>4968806</v>
      </c>
      <c r="H1728" s="1033"/>
      <c r="I1728" s="1033"/>
      <c r="J1728" s="1033"/>
      <c r="K1728" s="1033"/>
      <c r="L1728" s="1033"/>
      <c r="M1728" s="1033"/>
      <c r="N1728" s="1033"/>
      <c r="O1728" s="1033"/>
      <c r="P1728" s="1033"/>
      <c r="Q1728" s="1033"/>
      <c r="R1728" s="1033"/>
      <c r="S1728" s="1033"/>
      <c r="T1728" s="1033"/>
      <c r="U1728" s="1033"/>
      <c r="V1728" s="1033"/>
      <c r="W1728" s="1033"/>
      <c r="X1728" s="1033"/>
      <c r="Y1728" s="1033"/>
      <c r="Z1728" s="1033"/>
    </row>
    <row r="1729" spans="1:26" ht="15.75" customHeight="1">
      <c r="A1729" s="141"/>
      <c r="B1729" s="76" t="s">
        <v>2030</v>
      </c>
      <c r="C1729" s="155" t="s">
        <v>236</v>
      </c>
      <c r="D1729" s="154">
        <v>1615000</v>
      </c>
      <c r="E1729" s="154"/>
      <c r="F1729" s="21">
        <f t="shared" si="154"/>
        <v>1615000</v>
      </c>
      <c r="G1729" s="1051">
        <v>1615000</v>
      </c>
      <c r="H1729" s="1033"/>
      <c r="I1729" s="1033"/>
      <c r="J1729" s="1033"/>
      <c r="K1729" s="1033"/>
      <c r="L1729" s="1033"/>
      <c r="M1729" s="1033"/>
      <c r="N1729" s="1033"/>
      <c r="O1729" s="1033"/>
      <c r="P1729" s="1033"/>
      <c r="Q1729" s="1033"/>
      <c r="R1729" s="1033"/>
      <c r="S1729" s="1033"/>
      <c r="T1729" s="1033"/>
      <c r="U1729" s="1033"/>
      <c r="V1729" s="1033"/>
      <c r="W1729" s="1033"/>
      <c r="X1729" s="1033"/>
      <c r="Y1729" s="1033"/>
      <c r="Z1729" s="1033"/>
    </row>
    <row r="1730" spans="1:26" ht="15.75" customHeight="1">
      <c r="A1730" s="141"/>
      <c r="B1730" s="76" t="s">
        <v>2031</v>
      </c>
      <c r="C1730" s="155" t="s">
        <v>236</v>
      </c>
      <c r="D1730" s="154">
        <v>855000</v>
      </c>
      <c r="E1730" s="154"/>
      <c r="F1730" s="21">
        <f t="shared" si="154"/>
        <v>855000</v>
      </c>
      <c r="G1730" s="1051"/>
      <c r="H1730" s="1033"/>
      <c r="I1730" s="1033"/>
      <c r="J1730" s="1033"/>
      <c r="K1730" s="1033"/>
      <c r="L1730" s="1033"/>
      <c r="M1730" s="1033"/>
      <c r="N1730" s="1033"/>
      <c r="O1730" s="1033"/>
      <c r="P1730" s="1033"/>
      <c r="Q1730" s="1033"/>
      <c r="R1730" s="1033"/>
      <c r="S1730" s="1033"/>
      <c r="T1730" s="1033"/>
      <c r="U1730" s="1033"/>
      <c r="V1730" s="1033"/>
      <c r="W1730" s="1033"/>
      <c r="X1730" s="1033"/>
      <c r="Y1730" s="1033"/>
      <c r="Z1730" s="1033"/>
    </row>
    <row r="1731" spans="1:26" ht="15.75" customHeight="1">
      <c r="A1731" s="141"/>
      <c r="B1731" s="76" t="s">
        <v>2032</v>
      </c>
      <c r="C1731" s="155" t="s">
        <v>236</v>
      </c>
      <c r="D1731" s="154">
        <v>4688000</v>
      </c>
      <c r="E1731" s="154"/>
      <c r="F1731" s="21">
        <f t="shared" si="154"/>
        <v>4688000</v>
      </c>
      <c r="G1731" s="1051"/>
      <c r="H1731" s="1033"/>
      <c r="I1731" s="1033"/>
      <c r="J1731" s="1033"/>
      <c r="K1731" s="1033"/>
      <c r="L1731" s="1033"/>
      <c r="M1731" s="1033"/>
      <c r="N1731" s="1033"/>
      <c r="O1731" s="1033"/>
      <c r="P1731" s="1033"/>
      <c r="Q1731" s="1033"/>
      <c r="R1731" s="1033"/>
      <c r="S1731" s="1033"/>
      <c r="T1731" s="1033"/>
      <c r="U1731" s="1033"/>
      <c r="V1731" s="1033"/>
      <c r="W1731" s="1033"/>
      <c r="X1731" s="1033"/>
      <c r="Y1731" s="1033"/>
      <c r="Z1731" s="1033"/>
    </row>
    <row r="1732" spans="1:26" ht="15.75" customHeight="1">
      <c r="A1732" s="141"/>
      <c r="B1732" s="76" t="s">
        <v>2033</v>
      </c>
      <c r="C1732" s="155" t="s">
        <v>236</v>
      </c>
      <c r="D1732" s="154">
        <v>2907000</v>
      </c>
      <c r="E1732" s="154"/>
      <c r="F1732" s="21">
        <f t="shared" si="154"/>
        <v>2907000</v>
      </c>
      <c r="G1732" s="1051"/>
      <c r="H1732" s="1033"/>
      <c r="I1732" s="1033"/>
      <c r="J1732" s="1033"/>
      <c r="K1732" s="1033"/>
      <c r="L1732" s="1033"/>
      <c r="M1732" s="1033"/>
      <c r="N1732" s="1033"/>
      <c r="O1732" s="1033"/>
      <c r="P1732" s="1033"/>
      <c r="Q1732" s="1033"/>
      <c r="R1732" s="1033"/>
      <c r="S1732" s="1033"/>
      <c r="T1732" s="1033"/>
      <c r="U1732" s="1033"/>
      <c r="V1732" s="1033"/>
      <c r="W1732" s="1033"/>
      <c r="X1732" s="1033"/>
      <c r="Y1732" s="1033"/>
      <c r="Z1732" s="1033"/>
    </row>
    <row r="1733" spans="1:26" ht="15.75" customHeight="1">
      <c r="A1733" s="141"/>
      <c r="B1733" s="76" t="s">
        <v>2034</v>
      </c>
      <c r="C1733" s="155" t="s">
        <v>236</v>
      </c>
      <c r="D1733" s="154">
        <v>2508000</v>
      </c>
      <c r="E1733" s="154"/>
      <c r="F1733" s="21">
        <f t="shared" si="154"/>
        <v>2508000</v>
      </c>
      <c r="G1733" s="1051"/>
      <c r="H1733" s="1033"/>
      <c r="I1733" s="1033"/>
      <c r="J1733" s="1033"/>
      <c r="K1733" s="1033"/>
      <c r="L1733" s="1033"/>
      <c r="M1733" s="1033"/>
      <c r="N1733" s="1033"/>
      <c r="O1733" s="1033"/>
      <c r="P1733" s="1033"/>
      <c r="Q1733" s="1033"/>
      <c r="R1733" s="1033"/>
      <c r="S1733" s="1033"/>
      <c r="T1733" s="1033"/>
      <c r="U1733" s="1033"/>
      <c r="V1733" s="1033"/>
      <c r="W1733" s="1033"/>
      <c r="X1733" s="1033"/>
      <c r="Y1733" s="1033"/>
      <c r="Z1733" s="1033"/>
    </row>
    <row r="1734" spans="1:26" ht="15.75" customHeight="1">
      <c r="A1734" s="141"/>
      <c r="B1734" s="76" t="s">
        <v>2035</v>
      </c>
      <c r="C1734" s="155" t="s">
        <v>236</v>
      </c>
      <c r="D1734" s="154">
        <v>2717000</v>
      </c>
      <c r="E1734" s="154"/>
      <c r="F1734" s="21">
        <f t="shared" si="154"/>
        <v>2717000</v>
      </c>
      <c r="G1734" s="1051"/>
      <c r="H1734" s="1033"/>
      <c r="I1734" s="1033"/>
      <c r="J1734" s="1033"/>
      <c r="K1734" s="1033"/>
      <c r="L1734" s="1033"/>
      <c r="M1734" s="1033"/>
      <c r="N1734" s="1033"/>
      <c r="O1734" s="1033"/>
      <c r="P1734" s="1033"/>
      <c r="Q1734" s="1033"/>
      <c r="R1734" s="1033"/>
      <c r="S1734" s="1033"/>
      <c r="T1734" s="1033"/>
      <c r="U1734" s="1033"/>
      <c r="V1734" s="1033"/>
      <c r="W1734" s="1033"/>
      <c r="X1734" s="1033"/>
      <c r="Y1734" s="1033"/>
      <c r="Z1734" s="1033"/>
    </row>
    <row r="1735" spans="1:26" ht="15.75" customHeight="1">
      <c r="A1735" s="141"/>
      <c r="B1735" s="76" t="s">
        <v>2036</v>
      </c>
      <c r="C1735" s="155" t="s">
        <v>236</v>
      </c>
      <c r="D1735" s="154">
        <v>15000000</v>
      </c>
      <c r="E1735" s="154"/>
      <c r="F1735" s="21">
        <f t="shared" si="154"/>
        <v>15000000</v>
      </c>
      <c r="G1735" s="1051">
        <v>15000000</v>
      </c>
      <c r="H1735" s="1033"/>
      <c r="I1735" s="1033"/>
      <c r="J1735" s="1033"/>
      <c r="K1735" s="1033"/>
      <c r="L1735" s="1033"/>
      <c r="M1735" s="1033"/>
      <c r="N1735" s="1033"/>
      <c r="O1735" s="1033"/>
      <c r="P1735" s="1033"/>
      <c r="Q1735" s="1033"/>
      <c r="R1735" s="1033"/>
      <c r="S1735" s="1033"/>
      <c r="T1735" s="1033"/>
      <c r="U1735" s="1033"/>
      <c r="V1735" s="1033"/>
      <c r="W1735" s="1033"/>
      <c r="X1735" s="1033"/>
      <c r="Y1735" s="1033"/>
      <c r="Z1735" s="1033"/>
    </row>
    <row r="1736" spans="1:26" ht="15.75" customHeight="1">
      <c r="A1736" s="141"/>
      <c r="B1736" s="20" t="s">
        <v>2037</v>
      </c>
      <c r="C1736" s="285" t="s">
        <v>236</v>
      </c>
      <c r="D1736" s="21"/>
      <c r="E1736" s="21">
        <v>15000000</v>
      </c>
      <c r="F1736" s="21">
        <f t="shared" si="154"/>
        <v>15000000</v>
      </c>
      <c r="G1736" s="1051"/>
      <c r="H1736" s="1033"/>
      <c r="I1736" s="1033"/>
      <c r="J1736" s="1033"/>
      <c r="K1736" s="1033"/>
      <c r="L1736" s="1033"/>
      <c r="M1736" s="1033"/>
      <c r="N1736" s="1033"/>
      <c r="O1736" s="1033"/>
      <c r="P1736" s="1033"/>
      <c r="Q1736" s="1033"/>
      <c r="R1736" s="1033"/>
      <c r="S1736" s="1033"/>
      <c r="T1736" s="1033"/>
      <c r="U1736" s="1033"/>
      <c r="V1736" s="1033"/>
      <c r="W1736" s="1033"/>
      <c r="X1736" s="1033"/>
      <c r="Y1736" s="1033"/>
      <c r="Z1736" s="1033"/>
    </row>
    <row r="1737" spans="1:26" ht="15.75" customHeight="1">
      <c r="A1737" s="141"/>
      <c r="B1737" s="76" t="s">
        <v>2038</v>
      </c>
      <c r="C1737" s="155" t="s">
        <v>236</v>
      </c>
      <c r="D1737" s="21">
        <v>2000000</v>
      </c>
      <c r="E1737" s="21"/>
      <c r="F1737" s="21">
        <f t="shared" si="154"/>
        <v>2000000</v>
      </c>
      <c r="G1737" s="1051">
        <v>2000000</v>
      </c>
      <c r="H1737" s="1033"/>
      <c r="I1737" s="1033"/>
      <c r="J1737" s="1033"/>
      <c r="K1737" s="1033"/>
      <c r="L1737" s="1033"/>
      <c r="M1737" s="1033"/>
      <c r="N1737" s="1033"/>
      <c r="O1737" s="1033"/>
      <c r="P1737" s="1033"/>
      <c r="Q1737" s="1033"/>
      <c r="R1737" s="1033"/>
      <c r="S1737" s="1033"/>
      <c r="T1737" s="1033"/>
      <c r="U1737" s="1033"/>
      <c r="V1737" s="1033"/>
      <c r="W1737" s="1033"/>
      <c r="X1737" s="1033"/>
      <c r="Y1737" s="1033"/>
      <c r="Z1737" s="1033"/>
    </row>
    <row r="1738" spans="1:26" ht="15.75" customHeight="1">
      <c r="A1738" s="141"/>
      <c r="B1738" s="76" t="s">
        <v>2039</v>
      </c>
      <c r="C1738" s="155" t="s">
        <v>236</v>
      </c>
      <c r="D1738" s="21">
        <v>4000000</v>
      </c>
      <c r="E1738" s="21"/>
      <c r="F1738" s="21">
        <f t="shared" si="154"/>
        <v>4000000</v>
      </c>
      <c r="G1738" s="1051">
        <v>4000000</v>
      </c>
      <c r="H1738" s="1033"/>
      <c r="I1738" s="1033"/>
      <c r="J1738" s="1033"/>
      <c r="K1738" s="1033"/>
      <c r="L1738" s="1033"/>
      <c r="M1738" s="1033"/>
      <c r="N1738" s="1033"/>
      <c r="O1738" s="1033"/>
      <c r="P1738" s="1033"/>
      <c r="Q1738" s="1033"/>
      <c r="R1738" s="1033"/>
      <c r="S1738" s="1033"/>
      <c r="T1738" s="1033"/>
      <c r="U1738" s="1033"/>
      <c r="V1738" s="1033"/>
      <c r="W1738" s="1033"/>
      <c r="X1738" s="1033"/>
      <c r="Y1738" s="1033"/>
      <c r="Z1738" s="1033"/>
    </row>
    <row r="1739" spans="1:26" ht="15.75" customHeight="1">
      <c r="A1739" s="141"/>
      <c r="B1739" s="252" t="s">
        <v>2040</v>
      </c>
      <c r="C1739" s="155" t="s">
        <v>236</v>
      </c>
      <c r="D1739" s="21">
        <v>1500000</v>
      </c>
      <c r="E1739" s="21"/>
      <c r="F1739" s="21">
        <f t="shared" si="154"/>
        <v>1500000</v>
      </c>
      <c r="G1739" s="1051"/>
      <c r="H1739" s="1033"/>
      <c r="I1739" s="1033"/>
      <c r="J1739" s="1033"/>
      <c r="K1739" s="1033"/>
      <c r="L1739" s="1033"/>
      <c r="M1739" s="1033"/>
      <c r="N1739" s="1033"/>
      <c r="O1739" s="1033"/>
      <c r="P1739" s="1033"/>
      <c r="Q1739" s="1033"/>
      <c r="R1739" s="1033"/>
      <c r="S1739" s="1033"/>
      <c r="T1739" s="1033"/>
      <c r="U1739" s="1033"/>
      <c r="V1739" s="1033"/>
      <c r="W1739" s="1033"/>
      <c r="X1739" s="1033"/>
      <c r="Y1739" s="1033"/>
      <c r="Z1739" s="1033"/>
    </row>
    <row r="1740" spans="1:26" ht="15.75" customHeight="1">
      <c r="A1740" s="141"/>
      <c r="B1740" s="76" t="s">
        <v>2041</v>
      </c>
      <c r="C1740" s="155" t="s">
        <v>236</v>
      </c>
      <c r="D1740" s="21">
        <v>3643712</v>
      </c>
      <c r="E1740" s="21"/>
      <c r="F1740" s="21">
        <f t="shared" si="154"/>
        <v>3643712</v>
      </c>
      <c r="G1740" s="1051">
        <v>3643712</v>
      </c>
      <c r="H1740" s="1033"/>
      <c r="I1740" s="1033"/>
      <c r="J1740" s="1033"/>
      <c r="K1740" s="1033"/>
      <c r="L1740" s="1033"/>
      <c r="M1740" s="1033"/>
      <c r="N1740" s="1033"/>
      <c r="O1740" s="1033"/>
      <c r="P1740" s="1033"/>
      <c r="Q1740" s="1033"/>
      <c r="R1740" s="1033"/>
      <c r="S1740" s="1033"/>
      <c r="T1740" s="1033"/>
      <c r="U1740" s="1033"/>
      <c r="V1740" s="1033"/>
      <c r="W1740" s="1033"/>
      <c r="X1740" s="1033"/>
      <c r="Y1740" s="1033"/>
      <c r="Z1740" s="1033"/>
    </row>
    <row r="1741" spans="1:26" ht="15.75" customHeight="1">
      <c r="A1741" s="141"/>
      <c r="B1741" s="76" t="s">
        <v>2042</v>
      </c>
      <c r="C1741" s="155" t="s">
        <v>236</v>
      </c>
      <c r="D1741" s="21">
        <v>10000000</v>
      </c>
      <c r="E1741" s="21"/>
      <c r="F1741" s="21">
        <f t="shared" si="154"/>
        <v>10000000</v>
      </c>
      <c r="G1741" s="1051"/>
      <c r="H1741" s="1033"/>
      <c r="I1741" s="1033"/>
      <c r="J1741" s="1033"/>
      <c r="K1741" s="1033"/>
      <c r="L1741" s="1033"/>
      <c r="M1741" s="1033"/>
      <c r="N1741" s="1033"/>
      <c r="O1741" s="1033"/>
      <c r="P1741" s="1033"/>
      <c r="Q1741" s="1033"/>
      <c r="R1741" s="1033"/>
      <c r="S1741" s="1033"/>
      <c r="T1741" s="1033"/>
      <c r="U1741" s="1033"/>
      <c r="V1741" s="1033"/>
      <c r="W1741" s="1033"/>
      <c r="X1741" s="1033"/>
      <c r="Y1741" s="1033"/>
      <c r="Z1741" s="1033"/>
    </row>
    <row r="1742" spans="1:26" ht="15.75" customHeight="1">
      <c r="A1742" s="141"/>
      <c r="B1742" s="172" t="s">
        <v>1890</v>
      </c>
      <c r="C1742" s="185"/>
      <c r="D1742" s="174">
        <f>SUM(D1710:D1741)</f>
        <v>73281152</v>
      </c>
      <c r="E1742" s="174">
        <f>SUM(E1710:E1741)</f>
        <v>54545142</v>
      </c>
      <c r="F1742" s="174">
        <f>SUM(F1710:F1741)</f>
        <v>127826294</v>
      </c>
      <c r="G1742" s="1058">
        <f>SUM(G1710:G1741)</f>
        <v>80000000</v>
      </c>
      <c r="H1742" s="1033"/>
      <c r="I1742" s="1033"/>
      <c r="J1742" s="1033"/>
      <c r="K1742" s="1033"/>
      <c r="L1742" s="1033"/>
      <c r="M1742" s="1033"/>
      <c r="N1742" s="1033"/>
      <c r="O1742" s="1033"/>
      <c r="P1742" s="1033"/>
      <c r="Q1742" s="1033"/>
      <c r="R1742" s="1033"/>
      <c r="S1742" s="1033"/>
      <c r="T1742" s="1033"/>
      <c r="U1742" s="1033"/>
      <c r="V1742" s="1033"/>
      <c r="W1742" s="1033"/>
      <c r="X1742" s="1033"/>
      <c r="Y1742" s="1033"/>
      <c r="Z1742" s="1033"/>
    </row>
    <row r="1743" spans="1:26" ht="15.75" customHeight="1">
      <c r="A1743" s="323"/>
      <c r="B1743" s="16" t="s">
        <v>2043</v>
      </c>
      <c r="C1743" s="143"/>
      <c r="D1743" s="144" t="e">
        <f>SUM(D1742,#REF!)</f>
        <v>#REF!</v>
      </c>
      <c r="E1743" s="144" t="e">
        <f>SUM(E1742,#REF!)</f>
        <v>#REF!</v>
      </c>
      <c r="F1743" s="144">
        <f>SUM(F1742,)</f>
        <v>127826294</v>
      </c>
      <c r="G1743" s="144">
        <f>SUM(G1742,)</f>
        <v>80000000</v>
      </c>
      <c r="H1743" s="1033"/>
      <c r="I1743" s="1033"/>
      <c r="J1743" s="1033"/>
      <c r="K1743" s="1033"/>
      <c r="L1743" s="1033"/>
      <c r="M1743" s="1033"/>
      <c r="N1743" s="1033"/>
      <c r="O1743" s="1033"/>
      <c r="P1743" s="1033"/>
      <c r="Q1743" s="1033"/>
      <c r="R1743" s="1033"/>
      <c r="S1743" s="1033"/>
      <c r="T1743" s="1033"/>
      <c r="U1743" s="1033"/>
      <c r="V1743" s="1033"/>
      <c r="W1743" s="1033"/>
      <c r="X1743" s="1033"/>
      <c r="Y1743" s="1033"/>
      <c r="Z1743" s="1033"/>
    </row>
    <row r="1744" spans="1:26" ht="15.75" customHeight="1">
      <c r="A1744" s="178"/>
      <c r="B1744" s="224" t="s">
        <v>184</v>
      </c>
      <c r="C1744" s="405"/>
      <c r="D1744" s="406"/>
      <c r="E1744" s="406"/>
      <c r="F1744" s="406"/>
      <c r="G1744" s="1110"/>
      <c r="H1744" s="1033"/>
      <c r="I1744" s="1033"/>
      <c r="J1744" s="1033"/>
      <c r="K1744" s="1033"/>
      <c r="L1744" s="1033"/>
      <c r="M1744" s="1033"/>
      <c r="N1744" s="1033"/>
      <c r="O1744" s="1033"/>
      <c r="P1744" s="1033"/>
      <c r="Q1744" s="1033"/>
      <c r="R1744" s="1033"/>
      <c r="S1744" s="1033"/>
      <c r="T1744" s="1033"/>
      <c r="U1744" s="1033"/>
      <c r="V1744" s="1033"/>
      <c r="W1744" s="1033"/>
      <c r="X1744" s="1033"/>
      <c r="Y1744" s="1033"/>
      <c r="Z1744" s="1033"/>
    </row>
    <row r="1745" spans="1:26" ht="15.75" customHeight="1">
      <c r="A1745" s="141">
        <v>3110599</v>
      </c>
      <c r="B1745" s="68" t="s">
        <v>2044</v>
      </c>
      <c r="C1745" s="76" t="s">
        <v>387</v>
      </c>
      <c r="D1745" s="21">
        <v>8000000</v>
      </c>
      <c r="E1745" s="21"/>
      <c r="F1745" s="21">
        <f t="shared" ref="F1745:F1764" si="155">SUM(D1745:E1745)</f>
        <v>8000000</v>
      </c>
      <c r="G1745" s="1051">
        <v>4000000</v>
      </c>
      <c r="H1745" s="1033"/>
      <c r="I1745" s="1033"/>
      <c r="J1745" s="1033"/>
      <c r="K1745" s="1033"/>
      <c r="L1745" s="1033"/>
      <c r="M1745" s="1033"/>
      <c r="N1745" s="1033"/>
      <c r="O1745" s="1033"/>
      <c r="P1745" s="1033"/>
      <c r="Q1745" s="1033"/>
      <c r="R1745" s="1033"/>
      <c r="S1745" s="1033"/>
      <c r="T1745" s="1033"/>
      <c r="U1745" s="1033"/>
      <c r="V1745" s="1033"/>
      <c r="W1745" s="1033"/>
      <c r="X1745" s="1033"/>
      <c r="Y1745" s="1033"/>
      <c r="Z1745" s="1033"/>
    </row>
    <row r="1746" spans="1:26" ht="15.75" customHeight="1">
      <c r="A1746" s="141">
        <v>3110599</v>
      </c>
      <c r="B1746" s="68" t="s">
        <v>2045</v>
      </c>
      <c r="C1746" s="76" t="s">
        <v>387</v>
      </c>
      <c r="D1746" s="21">
        <v>10000000</v>
      </c>
      <c r="E1746" s="21">
        <v>-1815244</v>
      </c>
      <c r="F1746" s="21">
        <f t="shared" si="155"/>
        <v>8184756</v>
      </c>
      <c r="G1746" s="1051"/>
      <c r="H1746" s="1033"/>
      <c r="I1746" s="1033"/>
      <c r="J1746" s="1033"/>
      <c r="K1746" s="1033"/>
      <c r="L1746" s="1033"/>
      <c r="M1746" s="1033"/>
      <c r="N1746" s="1033"/>
      <c r="O1746" s="1033"/>
      <c r="P1746" s="1033"/>
      <c r="Q1746" s="1033"/>
      <c r="R1746" s="1033"/>
      <c r="S1746" s="1033"/>
      <c r="T1746" s="1033"/>
      <c r="U1746" s="1033"/>
      <c r="V1746" s="1033"/>
      <c r="W1746" s="1033"/>
      <c r="X1746" s="1033"/>
      <c r="Y1746" s="1033"/>
      <c r="Z1746" s="1033"/>
    </row>
    <row r="1747" spans="1:26" ht="15.75" customHeight="1">
      <c r="A1747" s="141">
        <v>3110599</v>
      </c>
      <c r="B1747" s="68" t="s">
        <v>2046</v>
      </c>
      <c r="C1747" s="76" t="s">
        <v>387</v>
      </c>
      <c r="D1747" s="21">
        <v>1150000</v>
      </c>
      <c r="E1747" s="21">
        <v>-172476</v>
      </c>
      <c r="F1747" s="21">
        <f t="shared" si="155"/>
        <v>977524</v>
      </c>
      <c r="G1747" s="1051"/>
      <c r="H1747" s="1033"/>
      <c r="I1747" s="1033"/>
      <c r="J1747" s="1033"/>
      <c r="K1747" s="1033"/>
      <c r="L1747" s="1033"/>
      <c r="M1747" s="1033"/>
      <c r="N1747" s="1033"/>
      <c r="O1747" s="1033"/>
      <c r="P1747" s="1033"/>
      <c r="Q1747" s="1033"/>
      <c r="R1747" s="1033"/>
      <c r="S1747" s="1033"/>
      <c r="T1747" s="1033"/>
      <c r="U1747" s="1033"/>
      <c r="V1747" s="1033"/>
      <c r="W1747" s="1033"/>
      <c r="X1747" s="1033"/>
      <c r="Y1747" s="1033"/>
      <c r="Z1747" s="1033"/>
    </row>
    <row r="1748" spans="1:26" ht="15.75" customHeight="1">
      <c r="A1748" s="141">
        <v>3110599</v>
      </c>
      <c r="B1748" s="68" t="s">
        <v>2047</v>
      </c>
      <c r="C1748" s="76" t="s">
        <v>387</v>
      </c>
      <c r="D1748" s="21">
        <v>1300000</v>
      </c>
      <c r="E1748" s="21"/>
      <c r="F1748" s="21">
        <f t="shared" si="155"/>
        <v>1300000</v>
      </c>
      <c r="G1748" s="1051"/>
      <c r="H1748" s="1033"/>
      <c r="I1748" s="1033"/>
      <c r="J1748" s="1033"/>
      <c r="K1748" s="1033"/>
      <c r="L1748" s="1033"/>
      <c r="M1748" s="1033"/>
      <c r="N1748" s="1033"/>
      <c r="O1748" s="1033"/>
      <c r="P1748" s="1033"/>
      <c r="Q1748" s="1033"/>
      <c r="R1748" s="1033"/>
      <c r="S1748" s="1033"/>
      <c r="T1748" s="1033"/>
      <c r="U1748" s="1033"/>
      <c r="V1748" s="1033"/>
      <c r="W1748" s="1033"/>
      <c r="X1748" s="1033"/>
      <c r="Y1748" s="1033"/>
      <c r="Z1748" s="1033"/>
    </row>
    <row r="1749" spans="1:26" ht="15.75" customHeight="1">
      <c r="A1749" s="141">
        <v>3110599</v>
      </c>
      <c r="B1749" s="68" t="s">
        <v>2048</v>
      </c>
      <c r="C1749" s="76" t="s">
        <v>387</v>
      </c>
      <c r="D1749" s="21">
        <v>1500000</v>
      </c>
      <c r="E1749" s="21">
        <v>-426345</v>
      </c>
      <c r="F1749" s="21">
        <f t="shared" si="155"/>
        <v>1073655</v>
      </c>
      <c r="G1749" s="1051"/>
      <c r="H1749" s="1033"/>
      <c r="I1749" s="1033"/>
      <c r="J1749" s="1033"/>
      <c r="K1749" s="1033"/>
      <c r="L1749" s="1033"/>
      <c r="M1749" s="1033"/>
      <c r="N1749" s="1033"/>
      <c r="O1749" s="1033"/>
      <c r="P1749" s="1033"/>
      <c r="Q1749" s="1033"/>
      <c r="R1749" s="1033"/>
      <c r="S1749" s="1033"/>
      <c r="T1749" s="1033"/>
      <c r="U1749" s="1033"/>
      <c r="V1749" s="1033"/>
      <c r="W1749" s="1033"/>
      <c r="X1749" s="1033"/>
      <c r="Y1749" s="1033"/>
      <c r="Z1749" s="1033"/>
    </row>
    <row r="1750" spans="1:26" ht="15.75" customHeight="1">
      <c r="A1750" s="141">
        <v>3110599</v>
      </c>
      <c r="B1750" s="68" t="s">
        <v>2049</v>
      </c>
      <c r="C1750" s="76" t="s">
        <v>387</v>
      </c>
      <c r="D1750" s="21">
        <v>1200000</v>
      </c>
      <c r="E1750" s="21"/>
      <c r="F1750" s="21">
        <f t="shared" si="155"/>
        <v>1200000</v>
      </c>
      <c r="G1750" s="1051"/>
      <c r="H1750" s="1033"/>
      <c r="I1750" s="1033"/>
      <c r="J1750" s="1033"/>
      <c r="K1750" s="1033"/>
      <c r="L1750" s="1033"/>
      <c r="M1750" s="1033"/>
      <c r="N1750" s="1033"/>
      <c r="O1750" s="1033"/>
      <c r="P1750" s="1033"/>
      <c r="Q1750" s="1033"/>
      <c r="R1750" s="1033"/>
      <c r="S1750" s="1033"/>
      <c r="T1750" s="1033"/>
      <c r="U1750" s="1033"/>
      <c r="V1750" s="1033"/>
      <c r="W1750" s="1033"/>
      <c r="X1750" s="1033"/>
      <c r="Y1750" s="1033"/>
      <c r="Z1750" s="1033"/>
    </row>
    <row r="1751" spans="1:26" ht="15.75" customHeight="1">
      <c r="A1751" s="141">
        <v>3110599</v>
      </c>
      <c r="B1751" s="68" t="s">
        <v>2050</v>
      </c>
      <c r="C1751" s="76" t="s">
        <v>387</v>
      </c>
      <c r="D1751" s="21">
        <v>1450000</v>
      </c>
      <c r="E1751" s="21"/>
      <c r="F1751" s="21">
        <f t="shared" si="155"/>
        <v>1450000</v>
      </c>
      <c r="G1751" s="1051"/>
      <c r="H1751" s="1033"/>
      <c r="I1751" s="1033"/>
      <c r="J1751" s="1033"/>
      <c r="K1751" s="1033"/>
      <c r="L1751" s="1033"/>
      <c r="M1751" s="1033"/>
      <c r="N1751" s="1033"/>
      <c r="O1751" s="1033"/>
      <c r="P1751" s="1033"/>
      <c r="Q1751" s="1033"/>
      <c r="R1751" s="1033"/>
      <c r="S1751" s="1033"/>
      <c r="T1751" s="1033"/>
      <c r="U1751" s="1033"/>
      <c r="V1751" s="1033"/>
      <c r="W1751" s="1033"/>
      <c r="X1751" s="1033"/>
      <c r="Y1751" s="1033"/>
      <c r="Z1751" s="1033"/>
    </row>
    <row r="1752" spans="1:26" ht="15.75" customHeight="1">
      <c r="A1752" s="141">
        <v>3110599</v>
      </c>
      <c r="B1752" s="68" t="s">
        <v>2051</v>
      </c>
      <c r="C1752" s="76" t="s">
        <v>387</v>
      </c>
      <c r="D1752" s="21">
        <v>2600000</v>
      </c>
      <c r="E1752" s="21"/>
      <c r="F1752" s="21">
        <f t="shared" si="155"/>
        <v>2600000</v>
      </c>
      <c r="G1752" s="1051"/>
      <c r="H1752" s="1033"/>
      <c r="I1752" s="1033"/>
      <c r="J1752" s="1033"/>
      <c r="K1752" s="1033"/>
      <c r="L1752" s="1033"/>
      <c r="M1752" s="1033"/>
      <c r="N1752" s="1033"/>
      <c r="O1752" s="1033"/>
      <c r="P1752" s="1033"/>
      <c r="Q1752" s="1033"/>
      <c r="R1752" s="1033"/>
      <c r="S1752" s="1033"/>
      <c r="T1752" s="1033"/>
      <c r="U1752" s="1033"/>
      <c r="V1752" s="1033"/>
      <c r="W1752" s="1033"/>
      <c r="X1752" s="1033"/>
      <c r="Y1752" s="1033"/>
      <c r="Z1752" s="1033"/>
    </row>
    <row r="1753" spans="1:26" ht="15.75" customHeight="1">
      <c r="A1753" s="141">
        <v>3110599</v>
      </c>
      <c r="B1753" s="68" t="s">
        <v>2052</v>
      </c>
      <c r="C1753" s="76" t="s">
        <v>387</v>
      </c>
      <c r="D1753" s="21">
        <v>1200000</v>
      </c>
      <c r="E1753" s="21">
        <v>-141968</v>
      </c>
      <c r="F1753" s="21">
        <f t="shared" si="155"/>
        <v>1058032</v>
      </c>
      <c r="G1753" s="1051"/>
      <c r="H1753" s="1033"/>
      <c r="I1753" s="1033"/>
      <c r="J1753" s="1033"/>
      <c r="K1753" s="1033"/>
      <c r="L1753" s="1033"/>
      <c r="M1753" s="1033"/>
      <c r="N1753" s="1033"/>
      <c r="O1753" s="1033"/>
      <c r="P1753" s="1033"/>
      <c r="Q1753" s="1033"/>
      <c r="R1753" s="1033"/>
      <c r="S1753" s="1033"/>
      <c r="T1753" s="1033"/>
      <c r="U1753" s="1033"/>
      <c r="V1753" s="1033"/>
      <c r="W1753" s="1033"/>
      <c r="X1753" s="1033"/>
      <c r="Y1753" s="1033"/>
      <c r="Z1753" s="1033"/>
    </row>
    <row r="1754" spans="1:26" ht="15.75" customHeight="1">
      <c r="A1754" s="141">
        <v>3110599</v>
      </c>
      <c r="B1754" s="68" t="s">
        <v>2053</v>
      </c>
      <c r="C1754" s="76" t="s">
        <v>387</v>
      </c>
      <c r="D1754" s="21">
        <v>3600000</v>
      </c>
      <c r="E1754" s="21"/>
      <c r="F1754" s="21">
        <f t="shared" si="155"/>
        <v>3600000</v>
      </c>
      <c r="G1754" s="1051"/>
      <c r="H1754" s="1033"/>
      <c r="I1754" s="1033"/>
      <c r="J1754" s="1033"/>
      <c r="K1754" s="1033"/>
      <c r="L1754" s="1033"/>
      <c r="M1754" s="1033"/>
      <c r="N1754" s="1033"/>
      <c r="O1754" s="1033"/>
      <c r="P1754" s="1033"/>
      <c r="Q1754" s="1033"/>
      <c r="R1754" s="1033"/>
      <c r="S1754" s="1033"/>
      <c r="T1754" s="1033"/>
      <c r="U1754" s="1033"/>
      <c r="V1754" s="1033"/>
      <c r="W1754" s="1033"/>
      <c r="X1754" s="1033"/>
      <c r="Y1754" s="1033"/>
      <c r="Z1754" s="1033"/>
    </row>
    <row r="1755" spans="1:26" ht="15.75" customHeight="1">
      <c r="A1755" s="141">
        <v>3110599</v>
      </c>
      <c r="B1755" s="68" t="s">
        <v>2054</v>
      </c>
      <c r="C1755" s="76" t="s">
        <v>387</v>
      </c>
      <c r="D1755" s="21">
        <v>1200000</v>
      </c>
      <c r="E1755" s="21">
        <v>-23448</v>
      </c>
      <c r="F1755" s="21">
        <f t="shared" si="155"/>
        <v>1176552</v>
      </c>
      <c r="G1755" s="1051"/>
      <c r="H1755" s="1033"/>
      <c r="I1755" s="1033"/>
      <c r="J1755" s="1033"/>
      <c r="K1755" s="1033"/>
      <c r="L1755" s="1033"/>
      <c r="M1755" s="1033"/>
      <c r="N1755" s="1033"/>
      <c r="O1755" s="1033"/>
      <c r="P1755" s="1033"/>
      <c r="Q1755" s="1033"/>
      <c r="R1755" s="1033"/>
      <c r="S1755" s="1033"/>
      <c r="T1755" s="1033"/>
      <c r="U1755" s="1033"/>
      <c r="V1755" s="1033"/>
      <c r="W1755" s="1033"/>
      <c r="X1755" s="1033"/>
      <c r="Y1755" s="1033"/>
      <c r="Z1755" s="1033"/>
    </row>
    <row r="1756" spans="1:26" ht="15.75" customHeight="1">
      <c r="A1756" s="141"/>
      <c r="B1756" s="68" t="s">
        <v>2055</v>
      </c>
      <c r="C1756" s="76" t="s">
        <v>387</v>
      </c>
      <c r="D1756" s="21">
        <v>1500000</v>
      </c>
      <c r="E1756" s="21">
        <v>-135860</v>
      </c>
      <c r="F1756" s="21">
        <f t="shared" si="155"/>
        <v>1364140</v>
      </c>
      <c r="G1756" s="1051"/>
      <c r="H1756" s="1033"/>
      <c r="I1756" s="1033"/>
      <c r="J1756" s="1033"/>
      <c r="K1756" s="1033"/>
      <c r="L1756" s="1033"/>
      <c r="M1756" s="1033"/>
      <c r="N1756" s="1033"/>
      <c r="O1756" s="1033"/>
      <c r="P1756" s="1033"/>
      <c r="Q1756" s="1033"/>
      <c r="R1756" s="1033"/>
      <c r="S1756" s="1033"/>
      <c r="T1756" s="1033"/>
      <c r="U1756" s="1033"/>
      <c r="V1756" s="1033"/>
      <c r="W1756" s="1033"/>
      <c r="X1756" s="1033"/>
      <c r="Y1756" s="1033"/>
      <c r="Z1756" s="1033"/>
    </row>
    <row r="1757" spans="1:26" ht="15.75" customHeight="1">
      <c r="A1757" s="141"/>
      <c r="B1757" s="68" t="s">
        <v>2056</v>
      </c>
      <c r="C1757" s="76" t="s">
        <v>387</v>
      </c>
      <c r="D1757" s="21">
        <v>1500000</v>
      </c>
      <c r="E1757" s="21"/>
      <c r="F1757" s="21">
        <f t="shared" si="155"/>
        <v>1500000</v>
      </c>
      <c r="G1757" s="1051"/>
      <c r="H1757" s="1033"/>
      <c r="I1757" s="1033"/>
      <c r="J1757" s="1033"/>
      <c r="K1757" s="1033"/>
      <c r="L1757" s="1033"/>
      <c r="M1757" s="1033"/>
      <c r="N1757" s="1033"/>
      <c r="O1757" s="1033"/>
      <c r="P1757" s="1033"/>
      <c r="Q1757" s="1033"/>
      <c r="R1757" s="1033"/>
      <c r="S1757" s="1033"/>
      <c r="T1757" s="1033"/>
      <c r="U1757" s="1033"/>
      <c r="V1757" s="1033"/>
      <c r="W1757" s="1033"/>
      <c r="X1757" s="1033"/>
      <c r="Y1757" s="1033"/>
      <c r="Z1757" s="1033"/>
    </row>
    <row r="1758" spans="1:26" ht="15.75" customHeight="1">
      <c r="A1758" s="141"/>
      <c r="B1758" s="68" t="s">
        <v>2057</v>
      </c>
      <c r="C1758" s="76" t="s">
        <v>387</v>
      </c>
      <c r="D1758" s="21">
        <v>1500000</v>
      </c>
      <c r="E1758" s="21">
        <v>-170115</v>
      </c>
      <c r="F1758" s="21">
        <f t="shared" si="155"/>
        <v>1329885</v>
      </c>
      <c r="G1758" s="1051"/>
      <c r="H1758" s="1033"/>
      <c r="I1758" s="1033"/>
      <c r="J1758" s="1033"/>
      <c r="K1758" s="1033"/>
      <c r="L1758" s="1033"/>
      <c r="M1758" s="1033"/>
      <c r="N1758" s="1033"/>
      <c r="O1758" s="1033"/>
      <c r="P1758" s="1033"/>
      <c r="Q1758" s="1033"/>
      <c r="R1758" s="1033"/>
      <c r="S1758" s="1033"/>
      <c r="T1758" s="1033"/>
      <c r="U1758" s="1033"/>
      <c r="V1758" s="1033"/>
      <c r="W1758" s="1033"/>
      <c r="X1758" s="1033"/>
      <c r="Y1758" s="1033"/>
      <c r="Z1758" s="1033"/>
    </row>
    <row r="1759" spans="1:26" ht="15.75" customHeight="1">
      <c r="A1759" s="141"/>
      <c r="B1759" s="68" t="s">
        <v>2058</v>
      </c>
      <c r="C1759" s="76" t="s">
        <v>387</v>
      </c>
      <c r="D1759" s="21">
        <v>1500000</v>
      </c>
      <c r="E1759" s="21"/>
      <c r="F1759" s="21">
        <f t="shared" si="155"/>
        <v>1500000</v>
      </c>
      <c r="G1759" s="1051"/>
      <c r="H1759" s="1033"/>
      <c r="I1759" s="1033"/>
      <c r="J1759" s="1033"/>
      <c r="K1759" s="1033"/>
      <c r="L1759" s="1033"/>
      <c r="M1759" s="1033"/>
      <c r="N1759" s="1033"/>
      <c r="O1759" s="1033"/>
      <c r="P1759" s="1033"/>
      <c r="Q1759" s="1033"/>
      <c r="R1759" s="1033"/>
      <c r="S1759" s="1033"/>
      <c r="T1759" s="1033"/>
      <c r="U1759" s="1033"/>
      <c r="V1759" s="1033"/>
      <c r="W1759" s="1033"/>
      <c r="X1759" s="1033"/>
      <c r="Y1759" s="1033"/>
      <c r="Z1759" s="1033"/>
    </row>
    <row r="1760" spans="1:26" ht="15.75" customHeight="1">
      <c r="A1760" s="141">
        <v>3110599</v>
      </c>
      <c r="B1760" s="68" t="s">
        <v>2059</v>
      </c>
      <c r="C1760" s="76" t="s">
        <v>387</v>
      </c>
      <c r="D1760" s="21">
        <v>1350000</v>
      </c>
      <c r="E1760" s="21"/>
      <c r="F1760" s="21">
        <f t="shared" si="155"/>
        <v>1350000</v>
      </c>
      <c r="G1760" s="1051"/>
      <c r="H1760" s="1033"/>
      <c r="I1760" s="1033"/>
      <c r="J1760" s="1033"/>
      <c r="K1760" s="1033"/>
      <c r="L1760" s="1033"/>
      <c r="M1760" s="1033"/>
      <c r="N1760" s="1033"/>
      <c r="O1760" s="1033"/>
      <c r="P1760" s="1033"/>
      <c r="Q1760" s="1033"/>
      <c r="R1760" s="1033"/>
      <c r="S1760" s="1033"/>
      <c r="T1760" s="1033"/>
      <c r="U1760" s="1033"/>
      <c r="V1760" s="1033"/>
      <c r="W1760" s="1033"/>
      <c r="X1760" s="1033"/>
      <c r="Y1760" s="1033"/>
      <c r="Z1760" s="1033"/>
    </row>
    <row r="1761" spans="1:26" ht="15.75" customHeight="1">
      <c r="A1761" s="141">
        <v>3110599</v>
      </c>
      <c r="B1761" s="68" t="s">
        <v>2060</v>
      </c>
      <c r="C1761" s="76" t="s">
        <v>387</v>
      </c>
      <c r="D1761" s="21">
        <v>1350000</v>
      </c>
      <c r="E1761" s="21">
        <v>-241852</v>
      </c>
      <c r="F1761" s="21">
        <f t="shared" si="155"/>
        <v>1108148</v>
      </c>
      <c r="G1761" s="1051"/>
      <c r="H1761" s="1033"/>
      <c r="I1761" s="1033"/>
      <c r="J1761" s="1033"/>
      <c r="K1761" s="1033"/>
      <c r="L1761" s="1033"/>
      <c r="M1761" s="1033"/>
      <c r="N1761" s="1033"/>
      <c r="O1761" s="1033"/>
      <c r="P1761" s="1033"/>
      <c r="Q1761" s="1033"/>
      <c r="R1761" s="1033"/>
      <c r="S1761" s="1033"/>
      <c r="T1761" s="1033"/>
      <c r="U1761" s="1033"/>
      <c r="V1761" s="1033"/>
      <c r="W1761" s="1033"/>
      <c r="X1761" s="1033"/>
      <c r="Y1761" s="1033"/>
      <c r="Z1761" s="1033"/>
    </row>
    <row r="1762" spans="1:26" ht="15.75" customHeight="1">
      <c r="A1762" s="141">
        <v>3110599</v>
      </c>
      <c r="B1762" s="68" t="s">
        <v>2061</v>
      </c>
      <c r="C1762" s="76" t="s">
        <v>387</v>
      </c>
      <c r="D1762" s="21">
        <v>1400000</v>
      </c>
      <c r="E1762" s="21">
        <v>-1400000</v>
      </c>
      <c r="F1762" s="21">
        <f t="shared" si="155"/>
        <v>0</v>
      </c>
      <c r="G1762" s="1051"/>
      <c r="H1762" s="1033"/>
      <c r="I1762" s="1033"/>
      <c r="J1762" s="1033"/>
      <c r="K1762" s="1033"/>
      <c r="L1762" s="1033"/>
      <c r="M1762" s="1033"/>
      <c r="N1762" s="1033"/>
      <c r="O1762" s="1033"/>
      <c r="P1762" s="1033"/>
      <c r="Q1762" s="1033"/>
      <c r="R1762" s="1033"/>
      <c r="S1762" s="1033"/>
      <c r="T1762" s="1033"/>
      <c r="U1762" s="1033"/>
      <c r="V1762" s="1033"/>
      <c r="W1762" s="1033"/>
      <c r="X1762" s="1033"/>
      <c r="Y1762" s="1033"/>
      <c r="Z1762" s="1033"/>
    </row>
    <row r="1763" spans="1:26" ht="15.75" customHeight="1">
      <c r="A1763" s="141"/>
      <c r="B1763" s="155" t="s">
        <v>2062</v>
      </c>
      <c r="C1763" s="76"/>
      <c r="D1763" s="21"/>
      <c r="E1763" s="21">
        <v>2400000</v>
      </c>
      <c r="F1763" s="21">
        <f t="shared" si="155"/>
        <v>2400000</v>
      </c>
      <c r="G1763" s="1051"/>
      <c r="H1763" s="1033"/>
      <c r="I1763" s="1033"/>
      <c r="J1763" s="1033"/>
      <c r="K1763" s="1033"/>
      <c r="L1763" s="1033"/>
      <c r="M1763" s="1033"/>
      <c r="N1763" s="1033"/>
      <c r="O1763" s="1033"/>
      <c r="P1763" s="1033"/>
      <c r="Q1763" s="1033"/>
      <c r="R1763" s="1033"/>
      <c r="S1763" s="1033"/>
      <c r="T1763" s="1033"/>
      <c r="U1763" s="1033"/>
      <c r="V1763" s="1033"/>
      <c r="W1763" s="1033"/>
      <c r="X1763" s="1033"/>
      <c r="Y1763" s="1033"/>
      <c r="Z1763" s="1033"/>
    </row>
    <row r="1764" spans="1:26" ht="15.75" customHeight="1">
      <c r="A1764" s="141"/>
      <c r="B1764" s="68" t="s">
        <v>2063</v>
      </c>
      <c r="C1764" s="76" t="s">
        <v>387</v>
      </c>
      <c r="D1764" s="21">
        <v>5400000</v>
      </c>
      <c r="E1764" s="21">
        <v>-2400000</v>
      </c>
      <c r="F1764" s="21">
        <f t="shared" si="155"/>
        <v>3000000</v>
      </c>
      <c r="G1764" s="1051"/>
      <c r="H1764" s="1033"/>
      <c r="I1764" s="1033"/>
      <c r="J1764" s="1033"/>
      <c r="K1764" s="1033"/>
      <c r="L1764" s="1033"/>
      <c r="M1764" s="1033"/>
      <c r="N1764" s="1033"/>
      <c r="O1764" s="1033"/>
      <c r="P1764" s="1033"/>
      <c r="Q1764" s="1033"/>
      <c r="R1764" s="1033"/>
      <c r="S1764" s="1033"/>
      <c r="T1764" s="1033"/>
      <c r="U1764" s="1033"/>
      <c r="V1764" s="1033"/>
      <c r="W1764" s="1033"/>
      <c r="X1764" s="1033"/>
      <c r="Y1764" s="1033"/>
      <c r="Z1764" s="1033"/>
    </row>
    <row r="1765" spans="1:26" ht="15.75" customHeight="1">
      <c r="A1765" s="141"/>
      <c r="B1765" s="198" t="s">
        <v>2064</v>
      </c>
      <c r="C1765" s="76"/>
      <c r="D1765" s="21"/>
      <c r="E1765" s="21"/>
      <c r="F1765" s="21"/>
      <c r="G1765" s="1051">
        <v>21000000</v>
      </c>
      <c r="H1765" s="1033"/>
      <c r="I1765" s="1033"/>
      <c r="J1765" s="1033"/>
      <c r="K1765" s="1033"/>
      <c r="L1765" s="1033"/>
      <c r="M1765" s="1033"/>
      <c r="N1765" s="1033"/>
      <c r="O1765" s="1033"/>
      <c r="P1765" s="1033"/>
      <c r="Q1765" s="1033"/>
      <c r="R1765" s="1033"/>
      <c r="S1765" s="1033"/>
      <c r="T1765" s="1033"/>
      <c r="U1765" s="1033"/>
      <c r="V1765" s="1033"/>
      <c r="W1765" s="1033"/>
      <c r="X1765" s="1033"/>
      <c r="Y1765" s="1033"/>
      <c r="Z1765" s="1033"/>
    </row>
    <row r="1766" spans="1:26" ht="15.75" customHeight="1">
      <c r="A1766" s="141"/>
      <c r="B1766" s="68" t="s">
        <v>2065</v>
      </c>
      <c r="C1766" s="76" t="s">
        <v>387</v>
      </c>
      <c r="D1766" s="21">
        <v>2200000</v>
      </c>
      <c r="E1766" s="21"/>
      <c r="F1766" s="21">
        <f>SUM(D1766:E1766)</f>
        <v>2200000</v>
      </c>
      <c r="G1766" s="1051"/>
      <c r="H1766" s="1033"/>
      <c r="I1766" s="1033"/>
      <c r="J1766" s="1033"/>
      <c r="K1766" s="1033"/>
      <c r="L1766" s="1033"/>
      <c r="M1766" s="1033"/>
      <c r="N1766" s="1033"/>
      <c r="O1766" s="1033"/>
      <c r="P1766" s="1033"/>
      <c r="Q1766" s="1033"/>
      <c r="R1766" s="1033"/>
      <c r="S1766" s="1033"/>
      <c r="T1766" s="1033"/>
      <c r="U1766" s="1033"/>
      <c r="V1766" s="1033"/>
      <c r="W1766" s="1033"/>
      <c r="X1766" s="1033"/>
      <c r="Y1766" s="1033"/>
      <c r="Z1766" s="1033"/>
    </row>
    <row r="1767" spans="1:26" ht="15.75" customHeight="1">
      <c r="A1767" s="171"/>
      <c r="B1767" s="16" t="s">
        <v>2066</v>
      </c>
      <c r="C1767" s="315"/>
      <c r="D1767" s="144">
        <f t="shared" ref="D1767:G1767" si="156">SUM(D1745:D1766)</f>
        <v>50900000</v>
      </c>
      <c r="E1767" s="144">
        <f t="shared" si="156"/>
        <v>-4527308</v>
      </c>
      <c r="F1767" s="144">
        <f t="shared" si="156"/>
        <v>46372692</v>
      </c>
      <c r="G1767" s="1052">
        <f t="shared" si="156"/>
        <v>25000000</v>
      </c>
      <c r="H1767" s="1033"/>
      <c r="I1767" s="1033"/>
      <c r="J1767" s="1033"/>
      <c r="K1767" s="1033"/>
      <c r="L1767" s="1033"/>
      <c r="M1767" s="1033"/>
      <c r="N1767" s="1033"/>
      <c r="O1767" s="1033"/>
      <c r="P1767" s="1033"/>
      <c r="Q1767" s="1033"/>
      <c r="R1767" s="1033"/>
      <c r="S1767" s="1033"/>
      <c r="T1767" s="1033"/>
      <c r="U1767" s="1033"/>
      <c r="V1767" s="1033"/>
      <c r="W1767" s="1033"/>
      <c r="X1767" s="1033"/>
      <c r="Y1767" s="1033"/>
      <c r="Z1767" s="1033"/>
    </row>
    <row r="1768" spans="1:26" ht="15.75" customHeight="1">
      <c r="A1768" s="407" t="s">
        <v>2067</v>
      </c>
      <c r="B1768" s="408"/>
      <c r="C1768" s="409"/>
      <c r="D1768" s="410" t="e">
        <f>SUM(D1767,D1743,D1708,D1666,#REF!,D866,D805,D603,D388,D169,D69,D45,D8)</f>
        <v>#REF!</v>
      </c>
      <c r="E1768" s="410" t="e">
        <f>SUM(E1767,E1743,E1708,E1666,#REF!,E866,E805,E603,E388,E169,E69,E45,E8)</f>
        <v>#REF!</v>
      </c>
      <c r="F1768" s="1111">
        <f>SUM(F1767,F1743,F1708,F1666,F1603,F866,F805,F603,F388,F169,F69,F45,F8)</f>
        <v>4172036475</v>
      </c>
      <c r="G1768" s="1111">
        <f>SUM(G1767,G1743,G1708,G1666,G1603,G866,G805,G603,G388,G169,G69,G45,G8)</f>
        <v>4013557375</v>
      </c>
      <c r="H1768" s="1033"/>
      <c r="I1768" s="1033"/>
      <c r="J1768" s="1033"/>
      <c r="K1768" s="1033"/>
      <c r="L1768" s="1033"/>
      <c r="M1768" s="1033"/>
      <c r="N1768" s="1033"/>
      <c r="O1768" s="1033"/>
      <c r="P1768" s="1033"/>
      <c r="Q1768" s="1033"/>
      <c r="R1768" s="1033"/>
      <c r="S1768" s="1033"/>
      <c r="T1768" s="1033"/>
      <c r="U1768" s="1033"/>
      <c r="V1768" s="1033"/>
      <c r="W1768" s="1033"/>
      <c r="X1768" s="1033"/>
      <c r="Y1768" s="1033"/>
      <c r="Z1768" s="1033"/>
    </row>
    <row r="1769" spans="1:26" ht="15.75" customHeight="1">
      <c r="A1769" s="84"/>
      <c r="B1769" s="252"/>
      <c r="C1769" s="84"/>
      <c r="D1769" s="402" t="e">
        <f>F1768-D1768</f>
        <v>#REF!</v>
      </c>
      <c r="E1769" s="402"/>
      <c r="F1769" s="402"/>
      <c r="G1769" s="1112"/>
      <c r="H1769" s="1033"/>
      <c r="I1769" s="1033"/>
      <c r="J1769" s="1033"/>
      <c r="K1769" s="1033"/>
      <c r="L1769" s="1033"/>
      <c r="M1769" s="1033"/>
      <c r="N1769" s="1033"/>
      <c r="O1769" s="1033"/>
      <c r="P1769" s="1033"/>
      <c r="Q1769" s="1033"/>
      <c r="R1769" s="1033"/>
      <c r="S1769" s="1033"/>
      <c r="T1769" s="1033"/>
      <c r="U1769" s="1033"/>
      <c r="V1769" s="1033"/>
      <c r="W1769" s="1033"/>
      <c r="X1769" s="1033"/>
      <c r="Y1769" s="1033"/>
      <c r="Z1769" s="1033"/>
    </row>
    <row r="1770" spans="1:26" ht="15.75" customHeight="1">
      <c r="A1770" s="84"/>
      <c r="B1770" s="252"/>
      <c r="C1770" s="84"/>
      <c r="D1770" s="402" t="e">
        <f>D1768+' ASSEMBLY'!D226</f>
        <v>#REF!</v>
      </c>
      <c r="E1770" s="402" t="e">
        <f>E1768+' ASSEMBLY'!E226</f>
        <v>#REF!</v>
      </c>
      <c r="F1770" s="402"/>
      <c r="G1770" s="1112"/>
      <c r="H1770" s="1033"/>
      <c r="I1770" s="1033"/>
      <c r="J1770" s="1033"/>
      <c r="K1770" s="1033"/>
      <c r="L1770" s="1033"/>
      <c r="M1770" s="1033"/>
      <c r="N1770" s="1033"/>
      <c r="O1770" s="1033"/>
      <c r="P1770" s="1033"/>
      <c r="Q1770" s="1033"/>
      <c r="R1770" s="1033"/>
      <c r="S1770" s="1033"/>
      <c r="T1770" s="1033"/>
      <c r="U1770" s="1033"/>
      <c r="V1770" s="1033"/>
      <c r="W1770" s="1033"/>
      <c r="X1770" s="1033"/>
      <c r="Y1770" s="1033"/>
      <c r="Z1770" s="1033"/>
    </row>
    <row r="1771" spans="1:26" ht="15.75" customHeight="1">
      <c r="A1771" s="84"/>
      <c r="B1771" s="252"/>
      <c r="C1771" s="84"/>
      <c r="D1771" s="402"/>
      <c r="E1771" s="402"/>
      <c r="F1771" s="402"/>
      <c r="G1771" s="1112"/>
      <c r="H1771" s="1033"/>
      <c r="I1771" s="1033"/>
      <c r="J1771" s="1033"/>
      <c r="K1771" s="1033"/>
      <c r="L1771" s="1033"/>
      <c r="M1771" s="1033"/>
      <c r="N1771" s="1033"/>
      <c r="O1771" s="1033"/>
      <c r="P1771" s="1033"/>
      <c r="Q1771" s="1033"/>
      <c r="R1771" s="1033"/>
      <c r="S1771" s="1033"/>
      <c r="T1771" s="1033"/>
      <c r="U1771" s="1033"/>
      <c r="V1771" s="1033"/>
      <c r="W1771" s="1033"/>
      <c r="X1771" s="1033"/>
      <c r="Y1771" s="1033"/>
      <c r="Z1771" s="1033"/>
    </row>
  </sheetData>
  <mergeCells count="1">
    <mergeCell ref="A46:D46"/>
  </mergeCells>
  <conditionalFormatting sqref="B249">
    <cfRule type="expression" dxfId="43" priority="46">
      <formula>AND(COUNTIF(#REF!,C286)+COUNTIF(#REF!,C286)&gt;1,NOT(ISBLANK(C286)))</formula>
    </cfRule>
  </conditionalFormatting>
  <conditionalFormatting sqref="B452 B454 B456:B457 B513:B514">
    <cfRule type="expression" dxfId="42" priority="1012">
      <formula>AND(COUNTIF($B$568:$B$569,#REF!)+COUNTIF($B$452:$B$524,#REF!)+COUNTIF($B$527:$B$539,#REF!)&gt;1,NOT(ISBLANK(#REF!)))</formula>
    </cfRule>
  </conditionalFormatting>
  <conditionalFormatting sqref="B453">
    <cfRule type="expression" dxfId="41" priority="1032">
      <formula>AND(COUNTIF($B$568:$B$569,B566)+COUNTIF($B$452:$B$524,B566)+COUNTIF($B$527:$B$539,B566)&gt;1,NOT(ISBLANK(B566)))</formula>
    </cfRule>
  </conditionalFormatting>
  <conditionalFormatting sqref="B455">
    <cfRule type="expression" dxfId="40" priority="1034">
      <formula>AND(COUNTIF($B$568:$B$569,B567)+COUNTIF($B$452:$B$524,B567)+COUNTIF($B$527:$B$539,B567)&gt;1,NOT(ISBLANK(B567)))</formula>
    </cfRule>
  </conditionalFormatting>
  <conditionalFormatting sqref="B458:B459">
    <cfRule type="expression" dxfId="39" priority="1031">
      <formula>AND(COUNTIF($B$568:$B$569,B568)+COUNTIF($B$452:$B$524,B568)+COUNTIF($B$527:$B$539,B568)&gt;1,NOT(ISBLANK(B568)))</formula>
    </cfRule>
  </conditionalFormatting>
  <conditionalFormatting sqref="B460">
    <cfRule type="expression" dxfId="38" priority="1049">
      <formula>AND(COUNTIF($B$568:$B$569,#REF!)+COUNTIF($B$452:$B$524,#REF!)+COUNTIF($B$527:$B$539,#REF!)&gt;1,NOT(ISBLANK(#REF!)))</formula>
    </cfRule>
  </conditionalFormatting>
  <conditionalFormatting sqref="B461">
    <cfRule type="expression" dxfId="37" priority="1048">
      <formula>AND(COUNTIF($B$568:$B$569,B570)+COUNTIF($B$452:$B$524,B570)+COUNTIF($B$527:$B$539,B570)&gt;1,NOT(ISBLANK(B570)))</formula>
    </cfRule>
  </conditionalFormatting>
  <conditionalFormatting sqref="B462">
    <cfRule type="expression" dxfId="36" priority="1059">
      <formula>AND(COUNTIF($B$568:$B$569,#REF!)+COUNTIF($B$452:$B$524,#REF!)+COUNTIF($B$527:$B$539,#REF!)&gt;1,NOT(ISBLANK(#REF!)))</formula>
    </cfRule>
  </conditionalFormatting>
  <conditionalFormatting sqref="B463">
    <cfRule type="expression" dxfId="35" priority="1058">
      <formula>AND(COUNTIF($B$568:$B$569,B571)+COUNTIF($B$452:$B$524,B571)+COUNTIF($B$527:$B$539,B571)&gt;1,NOT(ISBLANK(B571)))</formula>
    </cfRule>
  </conditionalFormatting>
  <conditionalFormatting sqref="B464 B568:B569">
    <cfRule type="expression" dxfId="34" priority="1068">
      <formula>AND(COUNTIF($B$568:$B$569,#REF!)+COUNTIF($B$452:$B$524,#REF!)+COUNTIF($B$527:$B$539,#REF!)&gt;1,NOT(ISBLANK(#REF!)))</formula>
    </cfRule>
  </conditionalFormatting>
  <conditionalFormatting sqref="B465">
    <cfRule type="expression" dxfId="33" priority="1067">
      <formula>AND(COUNTIF($B$568:$B$569,B572)+COUNTIF($B$452:$B$524,B572)+COUNTIF($B$527:$B$539,B572)&gt;1,NOT(ISBLANK(B572)))</formula>
    </cfRule>
  </conditionalFormatting>
  <conditionalFormatting sqref="B466 B511:B512">
    <cfRule type="expression" dxfId="32" priority="1008">
      <formula>AND(COUNTIF($B$568:$B$569,#REF!)+COUNTIF($B$452:$B$524,#REF!)+COUNTIF($B$527:$B$539,#REF!)&gt;1,NOT(ISBLANK(#REF!)))</formula>
    </cfRule>
  </conditionalFormatting>
  <conditionalFormatting sqref="B467:B468">
    <cfRule type="expression" dxfId="31" priority="1033">
      <formula>AND(COUNTIF($B$568:$B$569,B573)+COUNTIF($B$452:$B$524,B573)+COUNTIF($B$527:$B$539,B573)&gt;1,NOT(ISBLANK(B573)))</formula>
    </cfRule>
  </conditionalFormatting>
  <conditionalFormatting sqref="B469">
    <cfRule type="expression" dxfId="30" priority="1056">
      <formula>AND(COUNTIF($B$568:$B$569,B579)+COUNTIF($B$452:$B$524,B579)+COUNTIF($B$527:$B$539,B579)&gt;1,NOT(ISBLANK(B579)))</formula>
    </cfRule>
  </conditionalFormatting>
  <conditionalFormatting sqref="B470:B471">
    <cfRule type="expression" dxfId="29" priority="1075">
      <formula>AND(COUNTIF($B$568:$B$569,#REF!)+COUNTIF($B$452:$B$524,#REF!)+COUNTIF($B$527:$B$539,#REF!)&gt;1,NOT(ISBLANK(#REF!)))</formula>
    </cfRule>
  </conditionalFormatting>
  <conditionalFormatting sqref="B472:B475">
    <cfRule type="expression" dxfId="28" priority="1076">
      <formula>AND(COUNTIF($B$568:$B$569,B616)+COUNTIF($B$452:$B$524,B616)+COUNTIF($B$527:$B$539,B616)&gt;1,NOT(ISBLANK(B616)))</formula>
    </cfRule>
  </conditionalFormatting>
  <conditionalFormatting sqref="B476 B484">
    <cfRule type="expression" dxfId="27" priority="1086">
      <formula>AND(COUNTIF($B$568:$B$569,#REF!)+COUNTIF($B$452:$B$524,#REF!)+COUNTIF($B$527:$B$539,#REF!)&gt;1,NOT(ISBLANK(#REF!)))</formula>
    </cfRule>
  </conditionalFormatting>
  <conditionalFormatting sqref="B477">
    <cfRule type="expression" dxfId="26" priority="1085">
      <formula>AND(COUNTIF($B$568:$B$569,B620)+COUNTIF($B$452:$B$524,B620)+COUNTIF($B$527:$B$539,B620)&gt;1,NOT(ISBLANK(B620)))</formula>
    </cfRule>
  </conditionalFormatting>
  <conditionalFormatting sqref="B478:B479 B483">
    <cfRule type="expression" dxfId="25" priority="1094">
      <formula>AND(COUNTIF($B$568:$B$569,#REF!)+COUNTIF($B$452:$B$524,#REF!)+COUNTIF($B$527:$B$539,#REF!)&gt;1,NOT(ISBLANK(#REF!)))</formula>
    </cfRule>
  </conditionalFormatting>
  <conditionalFormatting sqref="B480 B485">
    <cfRule type="expression" dxfId="24" priority="1093">
      <formula>AND(COUNTIF($B$568:$B$569,B621)+COUNTIF($B$452:$B$524,B621)+COUNTIF($B$527:$B$539,B621)&gt;1,NOT(ISBLANK(B621)))</formula>
    </cfRule>
  </conditionalFormatting>
  <conditionalFormatting sqref="B481">
    <cfRule type="expression" dxfId="23" priority="1037">
      <formula>AND(COUNTIF($B$568:$B$569,B623)+COUNTIF($B$452:$B$524,B623)+COUNTIF($B$527:$B$539,B623)&gt;1,NOT(ISBLANK(B623)))</formula>
    </cfRule>
  </conditionalFormatting>
  <conditionalFormatting sqref="B482">
    <cfRule type="expression" dxfId="22" priority="1038">
      <formula>AND(COUNTIF($B$568:$B$569,B625)+COUNTIF($B$452:$B$524,B625)+COUNTIF($B$527:$B$539,B625)&gt;1,NOT(ISBLANK(B625)))</formula>
    </cfRule>
  </conditionalFormatting>
  <conditionalFormatting sqref="B486:B487">
    <cfRule type="expression" dxfId="21" priority="1023">
      <formula>AND(COUNTIF($B$568:$B$569,B599)+COUNTIF($B$452:$B$524,B599)+COUNTIF($B$527:$B$539,B599)&gt;1,NOT(ISBLANK(B599)))</formula>
    </cfRule>
  </conditionalFormatting>
  <conditionalFormatting sqref="B488">
    <cfRule type="expression" dxfId="20" priority="1016">
      <formula>AND(COUNTIF($B$568:$B$569,B603)+COUNTIF($B$452:$B$524,B603)+COUNTIF($B$527:$B$539,B603)&gt;1,NOT(ISBLANK(B603)))</formula>
    </cfRule>
  </conditionalFormatting>
  <conditionalFormatting sqref="B489:B492">
    <cfRule type="expression" dxfId="19" priority="1028">
      <formula>AND(COUNTIF($B$568:$B$569,B610)+COUNTIF($B$452:$B$524,B610)+COUNTIF($B$527:$B$539,B610)&gt;1,NOT(ISBLANK(B610)))</formula>
    </cfRule>
  </conditionalFormatting>
  <conditionalFormatting sqref="B493:B494">
    <cfRule type="expression" dxfId="18" priority="1040">
      <formula>AND(COUNTIF($B$568:$B$569,B616)+COUNTIF($B$452:$B$524,B616)+COUNTIF($B$527:$B$539,B616)&gt;1,NOT(ISBLANK(B616)))</formula>
    </cfRule>
  </conditionalFormatting>
  <conditionalFormatting sqref="B495:B499">
    <cfRule type="expression" dxfId="17" priority="1011">
      <formula>AND(COUNTIF($B$568:$B$569,#REF!)+COUNTIF($B$452:$B$524,#REF!)+COUNTIF($B$527:$B$539,#REF!)&gt;1,NOT(ISBLANK(#REF!)))</formula>
    </cfRule>
  </conditionalFormatting>
  <conditionalFormatting sqref="B500 B503 B505:B506">
    <cfRule type="expression" dxfId="16" priority="1069">
      <formula>AND(COUNTIF($B$568:$B$569,#REF!)+COUNTIF($B$452:$B$524,#REF!)+COUNTIF($B$527:$B$539,#REF!)&gt;1,NOT(ISBLANK(#REF!)))</formula>
    </cfRule>
  </conditionalFormatting>
  <conditionalFormatting sqref="B501:B502">
    <cfRule type="expression" dxfId="15" priority="1021">
      <formula>AND(COUNTIF($B$568:$B$569,B618)+COUNTIF($B$452:$B$524,B618)+COUNTIF($B$527:$B$539,B618)&gt;1,NOT(ISBLANK(B618)))</formula>
    </cfRule>
  </conditionalFormatting>
  <conditionalFormatting sqref="B504">
    <cfRule type="expression" dxfId="14" priority="1080">
      <formula>AND(COUNTIF($B$568:$B$569,B620)+COUNTIF($B$452:$B$524,B620)+COUNTIF($B$527:$B$539,B620)&gt;1,NOT(ISBLANK(B620)))</formula>
    </cfRule>
  </conditionalFormatting>
  <conditionalFormatting sqref="B507:B508">
    <cfRule type="expression" dxfId="13" priority="1025">
      <formula>AND(COUNTIF($B$568:$B$569,B623)+COUNTIF($B$452:$B$524,B623)+COUNTIF($B$527:$B$539,B623)&gt;1,NOT(ISBLANK(B623)))</formula>
    </cfRule>
  </conditionalFormatting>
  <conditionalFormatting sqref="B509">
    <cfRule type="expression" dxfId="12" priority="1010">
      <formula>AND(COUNTIF($B$568:$B$569,#REF!)+COUNTIF($B$452:$B$524,#REF!)+COUNTIF($B$527:$B$539,#REF!)&gt;1,NOT(ISBLANK(#REF!)))</formula>
    </cfRule>
  </conditionalFormatting>
  <conditionalFormatting sqref="B510">
    <cfRule type="expression" dxfId="11" priority="1097">
      <formula>AND(COUNTIF($B$568:$B$569,#REF!)+COUNTIF($B$452:$B$524,#REF!)+COUNTIF($B$527:$B$539,#REF!)&gt;1,NOT(ISBLANK(#REF!)))</formula>
    </cfRule>
  </conditionalFormatting>
  <conditionalFormatting sqref="B515:B518">
    <cfRule type="expression" dxfId="10" priority="1007">
      <formula>AND(COUNTIF($B$568:$B$569,#REF!)+COUNTIF($B$452:$B$524,#REF!)+COUNTIF($B$527:$B$539,#REF!)&gt;1,NOT(ISBLANK(#REF!)))</formula>
    </cfRule>
  </conditionalFormatting>
  <conditionalFormatting sqref="B519:B520">
    <cfRule type="expression" dxfId="9" priority="1014">
      <formula>AND(COUNTIF($B$568:$B$569,B626)+COUNTIF($B$452:$B$524,B626)+COUNTIF($B$527:$B$539,B626)&gt;1,NOT(ISBLANK(B626)))</formula>
    </cfRule>
  </conditionalFormatting>
  <conditionalFormatting sqref="B521:B525">
    <cfRule type="expression" dxfId="8" priority="1099">
      <formula>AND(COUNTIF($B$568:$B$569,#REF!)+COUNTIF($B$452:$B$524,#REF!)+COUNTIF($B$527:$B$539,#REF!)&gt;1,NOT(ISBLANK(#REF!)))</formula>
    </cfRule>
  </conditionalFormatting>
  <conditionalFormatting sqref="B527 B529:B531 B539">
    <cfRule type="expression" dxfId="7" priority="1019">
      <formula>AND(COUNTIF($B$568:$B$569,B631)+COUNTIF($B$452:$B$524,B631)+COUNTIF($B$527:$B$539,B631)&gt;1,NOT(ISBLANK(B631)))</formula>
    </cfRule>
  </conditionalFormatting>
  <conditionalFormatting sqref="B528 B532 B540">
    <cfRule type="expression" dxfId="6" priority="1103">
      <formula>AND(COUNTIF($B$568:$B$569,#REF!)+COUNTIF($B$452:$B$524,#REF!)+COUNTIF($B$527:$B$539,#REF!)&gt;1,NOT(ISBLANK(#REF!)))</formula>
    </cfRule>
  </conditionalFormatting>
  <conditionalFormatting sqref="B533:B534 B536:B537">
    <cfRule type="expression" dxfId="5" priority="1017">
      <formula>AND(COUNTIF($B$568:$B$569,B638)+COUNTIF($B$452:$B$524,B638)+COUNTIF($B$527:$B$539,B638)&gt;1,NOT(ISBLANK(B638)))</formula>
    </cfRule>
  </conditionalFormatting>
  <conditionalFormatting sqref="B535">
    <cfRule type="expression" dxfId="4" priority="1006">
      <formula>AND(COUNTIF($B$568:$B$569,B535)+COUNTIF($B$452:$B$524,B535)+COUNTIF($B$527:$B$539,B535)&gt;1,NOT(ISBLANK(B535)))</formula>
    </cfRule>
  </conditionalFormatting>
  <conditionalFormatting sqref="B538">
    <cfRule type="expression" dxfId="3" priority="1106">
      <formula>AND(COUNTIF($B$568:$B$569,#REF!)+COUNTIF($B$452:$B$524,#REF!)+COUNTIF($B$527:$B$539,#REF!)&gt;1,NOT(ISBLANK(#REF!)))</formula>
    </cfRule>
  </conditionalFormatting>
  <conditionalFormatting sqref="B606:B609 B611:B614">
    <cfRule type="expression" dxfId="2" priority="13">
      <formula>AND(COUNTIF($B$302:$B$306,B606)+COUNTIF(#REF!,B606)+COUNTIF(#REF!,B606)&gt;1,NOT(ISBLANK(B606)))</formula>
    </cfRule>
  </conditionalFormatting>
  <conditionalFormatting sqref="C212">
    <cfRule type="expression" dxfId="1" priority="44">
      <formula>AND(COUNTIF(#REF!,#REF!)+COUNTIF(#REF!,#REF!)&gt;1,NOT(ISBLANK(#REF!)))</formula>
    </cfRule>
  </conditionalFormatting>
  <conditionalFormatting sqref="C220">
    <cfRule type="expression" dxfId="0" priority="45">
      <formula>AND(COUNTIF(#REF!,D262)+COUNTIF(#REF!,D262)&gt;1,NOT(ISBLANK(D262)))</formula>
    </cfRule>
  </conditionalFormatting>
  <pageMargins left="0.7" right="0.7" top="0.75" bottom="0.75" header="0" footer="0"/>
  <pageSetup scale="68" orientation="landscape" r:id="rId1"/>
  <headerFooter>
    <oddFooter>&amp;C&amp;P</oddFooter>
  </headerFooter>
  <colBreaks count="1" manualBreakCount="1">
    <brk id="7" max="1048575" man="1"/>
  </colBreaks>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tabColor rgb="FF003366"/>
  </sheetPr>
  <dimension ref="A1:Z1001"/>
  <sheetViews>
    <sheetView workbookViewId="0">
      <pane ySplit="2" topLeftCell="A165" activePane="bottomLeft" state="frozen"/>
      <selection pane="bottomLeft" activeCell="F193" sqref="F193"/>
    </sheetView>
  </sheetViews>
  <sheetFormatPr defaultColWidth="14.40625" defaultRowHeight="15" customHeight="1"/>
  <cols>
    <col min="1" max="1" width="11.26953125" customWidth="1"/>
    <col min="2" max="2" width="76.40625" customWidth="1"/>
    <col min="3" max="4" width="14" hidden="1" customWidth="1"/>
    <col min="5" max="6" width="14" customWidth="1"/>
    <col min="7" max="25" width="8" customWidth="1"/>
    <col min="26" max="26" width="0.40625" customWidth="1"/>
  </cols>
  <sheetData>
    <row r="1" spans="1:26" ht="15.75" customHeight="1">
      <c r="A1" s="1164" t="s">
        <v>2068</v>
      </c>
      <c r="B1" s="1160"/>
      <c r="F1" s="41"/>
      <c r="G1" s="411"/>
      <c r="H1" s="411"/>
      <c r="I1" s="411"/>
      <c r="J1" s="411"/>
      <c r="K1" s="411"/>
      <c r="L1" s="411"/>
      <c r="M1" s="411"/>
      <c r="N1" s="411"/>
      <c r="O1" s="411"/>
      <c r="P1" s="411"/>
      <c r="Q1" s="411"/>
      <c r="R1" s="411"/>
      <c r="S1" s="411"/>
      <c r="T1" s="411"/>
      <c r="U1" s="411"/>
      <c r="V1" s="411"/>
      <c r="W1" s="411"/>
      <c r="X1" s="411"/>
      <c r="Y1" s="411"/>
    </row>
    <row r="2" spans="1:26" ht="61.5" customHeight="1">
      <c r="A2" s="1165" t="s">
        <v>2069</v>
      </c>
      <c r="B2" s="1156"/>
      <c r="C2" s="412" t="s">
        <v>204</v>
      </c>
      <c r="D2" s="412" t="s">
        <v>2070</v>
      </c>
      <c r="E2" s="412" t="s">
        <v>166</v>
      </c>
      <c r="F2" s="412" t="s">
        <v>201</v>
      </c>
      <c r="G2" s="411"/>
      <c r="H2" s="411"/>
      <c r="I2" s="411"/>
      <c r="J2" s="411"/>
      <c r="K2" s="411"/>
      <c r="L2" s="411"/>
      <c r="M2" s="411"/>
      <c r="N2" s="411"/>
      <c r="O2" s="411"/>
      <c r="P2" s="411"/>
      <c r="Q2" s="411"/>
      <c r="R2" s="411"/>
      <c r="S2" s="411"/>
      <c r="T2" s="411"/>
      <c r="U2" s="411"/>
      <c r="V2" s="411"/>
      <c r="W2" s="411"/>
      <c r="X2" s="411"/>
      <c r="Y2" s="411"/>
    </row>
    <row r="3" spans="1:26" ht="15.5">
      <c r="A3" s="171">
        <v>10201</v>
      </c>
      <c r="B3" s="171" t="s">
        <v>2071</v>
      </c>
      <c r="C3" s="107"/>
      <c r="D3" s="107"/>
      <c r="E3" s="107"/>
      <c r="F3" s="107"/>
      <c r="G3" s="411"/>
      <c r="H3" s="411"/>
      <c r="I3" s="411"/>
      <c r="J3" s="411"/>
      <c r="K3" s="411"/>
      <c r="L3" s="411"/>
      <c r="M3" s="411"/>
      <c r="N3" s="411"/>
      <c r="O3" s="411"/>
      <c r="P3" s="411"/>
      <c r="Q3" s="411"/>
      <c r="R3" s="411"/>
      <c r="S3" s="411"/>
      <c r="T3" s="411"/>
      <c r="U3" s="411"/>
      <c r="V3" s="411"/>
      <c r="W3" s="411"/>
      <c r="X3" s="411"/>
      <c r="Y3" s="411"/>
    </row>
    <row r="4" spans="1:26" ht="15.5">
      <c r="A4" s="171">
        <v>2100000</v>
      </c>
      <c r="B4" s="171" t="s">
        <v>2072</v>
      </c>
      <c r="C4" s="107"/>
      <c r="D4" s="107"/>
      <c r="E4" s="107"/>
      <c r="F4" s="107"/>
      <c r="G4" s="411"/>
      <c r="H4" s="411"/>
      <c r="I4" s="411"/>
      <c r="J4" s="411"/>
      <c r="K4" s="411"/>
      <c r="L4" s="411"/>
      <c r="M4" s="411"/>
      <c r="N4" s="411"/>
      <c r="O4" s="411"/>
      <c r="P4" s="411"/>
      <c r="Q4" s="411"/>
      <c r="R4" s="411"/>
      <c r="S4" s="411"/>
      <c r="T4" s="411"/>
      <c r="U4" s="411"/>
      <c r="V4" s="411"/>
      <c r="W4" s="411"/>
      <c r="X4" s="411"/>
      <c r="Y4" s="411"/>
    </row>
    <row r="5" spans="1:26" ht="15.75" customHeight="1">
      <c r="A5" s="413"/>
      <c r="B5" s="414" t="s">
        <v>2073</v>
      </c>
      <c r="C5" s="107"/>
      <c r="D5" s="107"/>
      <c r="E5" s="107"/>
      <c r="F5" s="107"/>
      <c r="G5" s="411"/>
      <c r="H5" s="411"/>
      <c r="I5" s="411"/>
      <c r="J5" s="411"/>
      <c r="K5" s="411"/>
      <c r="L5" s="411"/>
      <c r="M5" s="411"/>
      <c r="N5" s="411"/>
      <c r="O5" s="411"/>
      <c r="P5" s="411"/>
      <c r="Q5" s="411"/>
      <c r="R5" s="411"/>
      <c r="S5" s="411"/>
      <c r="T5" s="411"/>
      <c r="U5" s="411"/>
      <c r="V5" s="411"/>
      <c r="W5" s="411"/>
      <c r="X5" s="411"/>
      <c r="Y5" s="411"/>
    </row>
    <row r="6" spans="1:26" ht="15.75" customHeight="1">
      <c r="A6" s="36" t="s">
        <v>2074</v>
      </c>
      <c r="B6" s="36" t="s">
        <v>2075</v>
      </c>
      <c r="C6" s="415">
        <v>171102468</v>
      </c>
      <c r="D6" s="415"/>
      <c r="E6" s="415">
        <f t="shared" ref="E6:F6" si="0">SUM(C6:D6)</f>
        <v>171102468</v>
      </c>
      <c r="F6" s="415">
        <f t="shared" si="0"/>
        <v>171102468</v>
      </c>
      <c r="G6" s="411"/>
      <c r="H6" s="411"/>
      <c r="I6" s="411"/>
      <c r="J6" s="411"/>
      <c r="K6" s="411"/>
      <c r="L6" s="411"/>
      <c r="M6" s="411"/>
      <c r="N6" s="411"/>
      <c r="O6" s="411"/>
      <c r="P6" s="411"/>
      <c r="Q6" s="411"/>
      <c r="R6" s="411"/>
      <c r="S6" s="411"/>
      <c r="T6" s="411"/>
      <c r="U6" s="411"/>
      <c r="V6" s="411"/>
      <c r="W6" s="411"/>
      <c r="X6" s="411"/>
      <c r="Y6" s="411"/>
    </row>
    <row r="7" spans="1:26" ht="15.75" customHeight="1">
      <c r="A7" s="416" t="s">
        <v>2076</v>
      </c>
      <c r="B7" s="416"/>
      <c r="C7" s="417">
        <f t="shared" ref="C7:F7" si="1">SUM(C6)</f>
        <v>171102468</v>
      </c>
      <c r="D7" s="417">
        <f t="shared" si="1"/>
        <v>0</v>
      </c>
      <c r="E7" s="417">
        <f t="shared" si="1"/>
        <v>171102468</v>
      </c>
      <c r="F7" s="417">
        <f t="shared" si="1"/>
        <v>171102468</v>
      </c>
      <c r="G7" s="411"/>
      <c r="H7" s="411"/>
      <c r="I7" s="411"/>
      <c r="J7" s="411"/>
      <c r="K7" s="411"/>
      <c r="L7" s="411"/>
      <c r="M7" s="411"/>
      <c r="N7" s="411"/>
      <c r="O7" s="411"/>
      <c r="P7" s="411"/>
      <c r="Q7" s="411"/>
      <c r="R7" s="411"/>
      <c r="S7" s="411"/>
      <c r="T7" s="411"/>
      <c r="U7" s="411"/>
      <c r="V7" s="411"/>
      <c r="W7" s="411"/>
      <c r="X7" s="411"/>
      <c r="Y7" s="411"/>
    </row>
    <row r="8" spans="1:26" ht="15.75" customHeight="1">
      <c r="A8" s="36"/>
      <c r="B8" s="414" t="s">
        <v>2077</v>
      </c>
      <c r="C8" s="415"/>
      <c r="D8" s="415"/>
      <c r="E8" s="415">
        <f t="shared" ref="E8:F8" si="2">SUM(C8:D8)</f>
        <v>0</v>
      </c>
      <c r="F8" s="415">
        <f t="shared" si="2"/>
        <v>0</v>
      </c>
      <c r="G8" s="411"/>
      <c r="H8" s="411"/>
      <c r="I8" s="411"/>
      <c r="J8" s="411"/>
      <c r="K8" s="411"/>
      <c r="L8" s="411"/>
      <c r="M8" s="411"/>
      <c r="N8" s="411"/>
      <c r="O8" s="411"/>
      <c r="P8" s="411"/>
      <c r="Q8" s="411"/>
      <c r="R8" s="411"/>
      <c r="S8" s="411"/>
      <c r="T8" s="411"/>
      <c r="U8" s="411"/>
      <c r="V8" s="411"/>
      <c r="W8" s="411"/>
      <c r="X8" s="411"/>
      <c r="Y8" s="411"/>
    </row>
    <row r="9" spans="1:26" ht="15.75" customHeight="1">
      <c r="A9" s="36" t="s">
        <v>2078</v>
      </c>
      <c r="B9" s="36" t="s">
        <v>2079</v>
      </c>
      <c r="C9" s="415">
        <v>27731233</v>
      </c>
      <c r="D9" s="415"/>
      <c r="E9" s="415">
        <f t="shared" ref="E9:F9" si="3">SUM(C9:D9)</f>
        <v>27731233</v>
      </c>
      <c r="F9" s="415">
        <f t="shared" si="3"/>
        <v>27731233</v>
      </c>
      <c r="G9" s="411"/>
      <c r="H9" s="411"/>
      <c r="I9" s="411"/>
      <c r="J9" s="411"/>
      <c r="K9" s="411"/>
      <c r="L9" s="411"/>
      <c r="M9" s="411"/>
      <c r="N9" s="411"/>
      <c r="O9" s="411"/>
      <c r="P9" s="411"/>
      <c r="Q9" s="411"/>
      <c r="R9" s="411"/>
      <c r="S9" s="411"/>
      <c r="T9" s="411"/>
      <c r="U9" s="411"/>
      <c r="V9" s="411"/>
      <c r="W9" s="411"/>
      <c r="X9" s="411"/>
      <c r="Y9" s="411"/>
    </row>
    <row r="10" spans="1:26" ht="15.75" customHeight="1">
      <c r="A10" s="36" t="s">
        <v>2080</v>
      </c>
      <c r="B10" s="36" t="s">
        <v>2081</v>
      </c>
      <c r="C10" s="415">
        <v>12494305</v>
      </c>
      <c r="D10" s="415"/>
      <c r="E10" s="415">
        <f t="shared" ref="E10:F10" si="4">SUM(C10:D10)</f>
        <v>12494305</v>
      </c>
      <c r="F10" s="415">
        <f t="shared" si="4"/>
        <v>12494305</v>
      </c>
      <c r="G10" s="411"/>
      <c r="H10" s="411"/>
      <c r="I10" s="411"/>
      <c r="J10" s="411"/>
      <c r="K10" s="411"/>
      <c r="L10" s="411"/>
      <c r="M10" s="411"/>
      <c r="N10" s="411"/>
      <c r="O10" s="411"/>
      <c r="P10" s="411"/>
      <c r="Q10" s="411"/>
      <c r="R10" s="411"/>
      <c r="S10" s="411"/>
      <c r="T10" s="411"/>
      <c r="U10" s="411"/>
      <c r="V10" s="411"/>
      <c r="W10" s="411"/>
      <c r="X10" s="411"/>
      <c r="Y10" s="411"/>
    </row>
    <row r="11" spans="1:26" ht="15.75" customHeight="1">
      <c r="A11" s="36" t="s">
        <v>2082</v>
      </c>
      <c r="B11" s="36" t="s">
        <v>2083</v>
      </c>
      <c r="C11" s="415">
        <v>1181240</v>
      </c>
      <c r="D11" s="415"/>
      <c r="E11" s="415">
        <f t="shared" ref="E11:F11" si="5">SUM(C11:D11)</f>
        <v>1181240</v>
      </c>
      <c r="F11" s="415">
        <f t="shared" si="5"/>
        <v>1181240</v>
      </c>
      <c r="G11" s="411"/>
      <c r="H11" s="411"/>
      <c r="I11" s="411"/>
      <c r="J11" s="411"/>
      <c r="K11" s="411"/>
      <c r="L11" s="411"/>
      <c r="M11" s="411"/>
      <c r="N11" s="411"/>
      <c r="O11" s="411"/>
      <c r="P11" s="411"/>
      <c r="Q11" s="411"/>
      <c r="R11" s="411"/>
      <c r="S11" s="411"/>
      <c r="T11" s="411"/>
      <c r="U11" s="411"/>
      <c r="V11" s="411"/>
      <c r="W11" s="411"/>
      <c r="X11" s="411"/>
      <c r="Y11" s="411"/>
    </row>
    <row r="12" spans="1:26" ht="15.75" customHeight="1">
      <c r="A12" s="36" t="s">
        <v>2084</v>
      </c>
      <c r="B12" s="36" t="s">
        <v>2085</v>
      </c>
      <c r="C12" s="415">
        <v>408113</v>
      </c>
      <c r="D12" s="415"/>
      <c r="E12" s="415">
        <f t="shared" ref="E12:F12" si="6">SUM(C12:D12)</f>
        <v>408113</v>
      </c>
      <c r="F12" s="415">
        <f t="shared" si="6"/>
        <v>408113</v>
      </c>
      <c r="G12" s="411"/>
      <c r="H12" s="411"/>
      <c r="I12" s="411"/>
      <c r="J12" s="411"/>
      <c r="K12" s="411"/>
      <c r="L12" s="411"/>
      <c r="M12" s="411"/>
      <c r="N12" s="411"/>
      <c r="O12" s="411"/>
      <c r="P12" s="411"/>
      <c r="Q12" s="411"/>
      <c r="R12" s="411"/>
      <c r="S12" s="411"/>
      <c r="T12" s="411"/>
      <c r="U12" s="411"/>
      <c r="V12" s="411"/>
      <c r="W12" s="411"/>
      <c r="X12" s="411"/>
      <c r="Y12" s="411"/>
    </row>
    <row r="13" spans="1:26" ht="15.75" customHeight="1">
      <c r="A13" s="349">
        <v>2110502</v>
      </c>
      <c r="B13" s="36" t="s">
        <v>2086</v>
      </c>
      <c r="C13" s="415">
        <v>1960000</v>
      </c>
      <c r="D13" s="415"/>
      <c r="E13" s="415">
        <f t="shared" ref="E13:F13" si="7">SUM(C13:D13)</f>
        <v>1960000</v>
      </c>
      <c r="F13" s="415">
        <f t="shared" si="7"/>
        <v>1960000</v>
      </c>
      <c r="G13" s="411"/>
      <c r="H13" s="411"/>
      <c r="I13" s="411"/>
      <c r="J13" s="411"/>
      <c r="K13" s="411"/>
      <c r="L13" s="411"/>
      <c r="M13" s="411"/>
      <c r="N13" s="411"/>
      <c r="O13" s="411"/>
      <c r="P13" s="411"/>
      <c r="Q13" s="411"/>
      <c r="R13" s="411"/>
      <c r="S13" s="411"/>
      <c r="T13" s="411"/>
      <c r="U13" s="411"/>
      <c r="V13" s="411"/>
      <c r="W13" s="411"/>
      <c r="X13" s="411"/>
      <c r="Y13" s="411"/>
    </row>
    <row r="14" spans="1:26" ht="15.75" customHeight="1">
      <c r="A14" s="36" t="s">
        <v>2087</v>
      </c>
      <c r="B14" s="36" t="s">
        <v>2088</v>
      </c>
      <c r="C14" s="415">
        <v>35122641</v>
      </c>
      <c r="D14" s="415"/>
      <c r="E14" s="415">
        <f t="shared" ref="E14:F14" si="8">SUM(C14:D14)</f>
        <v>35122641</v>
      </c>
      <c r="F14" s="415">
        <f t="shared" si="8"/>
        <v>35122641</v>
      </c>
      <c r="G14" s="418"/>
      <c r="H14" s="418"/>
      <c r="I14" s="418"/>
      <c r="J14" s="418"/>
      <c r="K14" s="418"/>
      <c r="L14" s="418"/>
      <c r="M14" s="418"/>
      <c r="N14" s="418"/>
      <c r="O14" s="418"/>
      <c r="P14" s="418"/>
      <c r="Q14" s="418"/>
      <c r="R14" s="418"/>
      <c r="S14" s="418"/>
      <c r="T14" s="418"/>
      <c r="U14" s="418"/>
      <c r="V14" s="418"/>
      <c r="W14" s="418"/>
      <c r="X14" s="418"/>
      <c r="Y14" s="418"/>
      <c r="Z14" s="419"/>
    </row>
    <row r="15" spans="1:26" ht="15.75" customHeight="1">
      <c r="A15" s="416" t="s">
        <v>2076</v>
      </c>
      <c r="B15" s="416"/>
      <c r="C15" s="417">
        <f t="shared" ref="C15:F15" si="9">SUM(C9:C14)</f>
        <v>78897532</v>
      </c>
      <c r="D15" s="417">
        <f t="shared" si="9"/>
        <v>0</v>
      </c>
      <c r="E15" s="417">
        <f t="shared" si="9"/>
        <v>78897532</v>
      </c>
      <c r="F15" s="417">
        <f t="shared" si="9"/>
        <v>78897532</v>
      </c>
      <c r="G15" s="411"/>
      <c r="H15" s="411"/>
      <c r="I15" s="411"/>
      <c r="J15" s="411"/>
      <c r="K15" s="411"/>
      <c r="L15" s="411"/>
      <c r="M15" s="411"/>
      <c r="N15" s="411"/>
      <c r="O15" s="411"/>
      <c r="P15" s="411"/>
      <c r="Q15" s="411"/>
      <c r="R15" s="411"/>
      <c r="S15" s="411"/>
      <c r="T15" s="411"/>
      <c r="U15" s="411"/>
      <c r="V15" s="411"/>
      <c r="W15" s="411"/>
      <c r="X15" s="411"/>
      <c r="Y15" s="411"/>
      <c r="Z15" s="41"/>
    </row>
    <row r="16" spans="1:26" ht="15.75" customHeight="1">
      <c r="A16" s="420" t="s">
        <v>2089</v>
      </c>
      <c r="B16" s="420"/>
      <c r="C16" s="421">
        <f t="shared" ref="C16:F16" si="10">C7+C15</f>
        <v>250000000</v>
      </c>
      <c r="D16" s="421">
        <f t="shared" si="10"/>
        <v>0</v>
      </c>
      <c r="E16" s="421">
        <f t="shared" si="10"/>
        <v>250000000</v>
      </c>
      <c r="F16" s="421">
        <f t="shared" si="10"/>
        <v>250000000</v>
      </c>
      <c r="G16" s="411"/>
      <c r="H16" s="411"/>
      <c r="I16" s="411"/>
      <c r="J16" s="411"/>
      <c r="K16" s="411"/>
      <c r="L16" s="411"/>
      <c r="M16" s="411"/>
      <c r="N16" s="411"/>
      <c r="O16" s="411"/>
      <c r="P16" s="411"/>
      <c r="Q16" s="411"/>
      <c r="R16" s="411"/>
      <c r="S16" s="411"/>
      <c r="T16" s="411"/>
      <c r="U16" s="411"/>
      <c r="V16" s="411"/>
      <c r="W16" s="411"/>
      <c r="X16" s="411"/>
      <c r="Y16" s="411"/>
      <c r="Z16" s="41"/>
    </row>
    <row r="17" spans="1:26" ht="15.75" customHeight="1">
      <c r="A17" s="171">
        <v>2200000</v>
      </c>
      <c r="B17" s="99" t="s">
        <v>2090</v>
      </c>
      <c r="C17" s="107"/>
      <c r="D17" s="107"/>
      <c r="E17" s="415"/>
      <c r="F17" s="415"/>
      <c r="G17" s="411"/>
      <c r="H17" s="411"/>
      <c r="I17" s="411"/>
      <c r="J17" s="411"/>
      <c r="K17" s="411"/>
      <c r="L17" s="411"/>
      <c r="M17" s="411"/>
      <c r="N17" s="411"/>
      <c r="O17" s="411"/>
      <c r="P17" s="411"/>
      <c r="Q17" s="411"/>
      <c r="R17" s="411"/>
      <c r="S17" s="411"/>
      <c r="T17" s="411"/>
      <c r="U17" s="411"/>
      <c r="V17" s="411"/>
      <c r="W17" s="411"/>
      <c r="X17" s="411"/>
      <c r="Y17" s="411"/>
      <c r="Z17" s="41"/>
    </row>
    <row r="18" spans="1:26" ht="15.75" customHeight="1">
      <c r="A18" s="36"/>
      <c r="B18" s="414" t="s">
        <v>2091</v>
      </c>
      <c r="C18" s="107"/>
      <c r="D18" s="107"/>
      <c r="E18" s="415"/>
      <c r="F18" s="415"/>
      <c r="G18" s="411"/>
      <c r="H18" s="411"/>
      <c r="I18" s="411"/>
      <c r="J18" s="411"/>
      <c r="K18" s="411"/>
      <c r="L18" s="411"/>
      <c r="M18" s="411"/>
      <c r="N18" s="411"/>
      <c r="O18" s="411"/>
      <c r="P18" s="411"/>
      <c r="Q18" s="411"/>
      <c r="R18" s="411"/>
      <c r="S18" s="411"/>
      <c r="T18" s="411"/>
      <c r="U18" s="411"/>
      <c r="V18" s="411"/>
      <c r="W18" s="411"/>
      <c r="X18" s="411"/>
      <c r="Y18" s="411"/>
    </row>
    <row r="19" spans="1:26" ht="15.75" customHeight="1">
      <c r="A19" s="36" t="s">
        <v>2092</v>
      </c>
      <c r="B19" s="36" t="s">
        <v>2093</v>
      </c>
      <c r="C19" s="422">
        <v>6000000</v>
      </c>
      <c r="D19" s="422">
        <v>1500000</v>
      </c>
      <c r="E19" s="415">
        <f t="shared" ref="E19:E20" si="11">SUM(C19:D19)</f>
        <v>7500000</v>
      </c>
      <c r="F19" s="415">
        <v>6000000</v>
      </c>
      <c r="G19" s="411"/>
      <c r="H19" s="411"/>
      <c r="I19" s="411"/>
      <c r="J19" s="411"/>
      <c r="K19" s="411"/>
      <c r="L19" s="411"/>
      <c r="M19" s="411"/>
      <c r="N19" s="411"/>
      <c r="O19" s="411"/>
      <c r="P19" s="411"/>
      <c r="Q19" s="411"/>
      <c r="R19" s="411"/>
      <c r="S19" s="411"/>
      <c r="T19" s="411"/>
      <c r="U19" s="411"/>
      <c r="V19" s="411"/>
      <c r="W19" s="411"/>
      <c r="X19" s="411"/>
      <c r="Y19" s="411"/>
    </row>
    <row r="20" spans="1:26" ht="15.75" customHeight="1">
      <c r="A20" s="36" t="s">
        <v>2094</v>
      </c>
      <c r="B20" s="36" t="s">
        <v>2095</v>
      </c>
      <c r="C20" s="422">
        <v>2000000</v>
      </c>
      <c r="D20" s="422"/>
      <c r="E20" s="415">
        <f t="shared" si="11"/>
        <v>2000000</v>
      </c>
      <c r="F20" s="415">
        <v>2000000</v>
      </c>
      <c r="G20" s="411"/>
      <c r="H20" s="411"/>
      <c r="I20" s="411"/>
      <c r="J20" s="411"/>
      <c r="K20" s="411"/>
      <c r="L20" s="411"/>
      <c r="M20" s="411"/>
      <c r="N20" s="411"/>
      <c r="O20" s="411"/>
      <c r="P20" s="411"/>
      <c r="Q20" s="411"/>
      <c r="R20" s="411"/>
      <c r="S20" s="411"/>
      <c r="T20" s="411"/>
      <c r="U20" s="411"/>
      <c r="V20" s="411"/>
      <c r="W20" s="411"/>
      <c r="X20" s="411"/>
      <c r="Y20" s="411"/>
    </row>
    <row r="21" spans="1:26" ht="15.75" customHeight="1">
      <c r="A21" s="416" t="s">
        <v>2076</v>
      </c>
      <c r="B21" s="416"/>
      <c r="C21" s="417">
        <f t="shared" ref="C21:F21" si="12">SUM(C19:C20)</f>
        <v>8000000</v>
      </c>
      <c r="D21" s="417">
        <f t="shared" si="12"/>
        <v>1500000</v>
      </c>
      <c r="E21" s="417">
        <f t="shared" si="12"/>
        <v>9500000</v>
      </c>
      <c r="F21" s="417">
        <f t="shared" si="12"/>
        <v>8000000</v>
      </c>
      <c r="G21" s="411"/>
      <c r="H21" s="411"/>
      <c r="I21" s="411"/>
      <c r="J21" s="411"/>
      <c r="K21" s="411"/>
      <c r="L21" s="411"/>
      <c r="M21" s="411"/>
      <c r="N21" s="411"/>
      <c r="O21" s="411"/>
      <c r="P21" s="411"/>
      <c r="Q21" s="411"/>
      <c r="R21" s="411"/>
      <c r="S21" s="411"/>
      <c r="T21" s="411"/>
      <c r="U21" s="411"/>
      <c r="V21" s="411"/>
      <c r="W21" s="411"/>
      <c r="X21" s="411"/>
      <c r="Y21" s="411"/>
    </row>
    <row r="22" spans="1:26" ht="15.75" customHeight="1">
      <c r="A22" s="36"/>
      <c r="B22" s="414" t="s">
        <v>2096</v>
      </c>
      <c r="C22" s="107"/>
      <c r="D22" s="107"/>
      <c r="E22" s="415"/>
      <c r="F22" s="415"/>
      <c r="G22" s="411"/>
      <c r="H22" s="411"/>
      <c r="I22" s="411"/>
      <c r="J22" s="411"/>
      <c r="K22" s="411"/>
      <c r="L22" s="411"/>
      <c r="M22" s="411"/>
      <c r="N22" s="411"/>
      <c r="O22" s="411"/>
      <c r="P22" s="411"/>
      <c r="Q22" s="411"/>
      <c r="R22" s="411"/>
      <c r="S22" s="411"/>
      <c r="T22" s="411"/>
      <c r="U22" s="411"/>
      <c r="V22" s="411"/>
      <c r="W22" s="411"/>
      <c r="X22" s="411"/>
      <c r="Y22" s="411"/>
    </row>
    <row r="23" spans="1:26" ht="15.75" customHeight="1">
      <c r="A23" s="36" t="s">
        <v>2097</v>
      </c>
      <c r="B23" s="36" t="s">
        <v>2098</v>
      </c>
      <c r="C23" s="423">
        <v>50000</v>
      </c>
      <c r="D23" s="423"/>
      <c r="E23" s="415">
        <f t="shared" ref="E23:E24" si="13">SUM(C23:D23)</f>
        <v>50000</v>
      </c>
      <c r="F23" s="415">
        <v>50000</v>
      </c>
      <c r="G23" s="411"/>
      <c r="H23" s="411"/>
      <c r="I23" s="411"/>
      <c r="J23" s="411"/>
      <c r="K23" s="411"/>
      <c r="L23" s="411"/>
      <c r="M23" s="411"/>
      <c r="N23" s="411"/>
      <c r="O23" s="411"/>
      <c r="P23" s="411"/>
      <c r="Q23" s="411"/>
      <c r="R23" s="411"/>
      <c r="S23" s="411"/>
      <c r="T23" s="411"/>
      <c r="U23" s="411"/>
      <c r="V23" s="411"/>
      <c r="W23" s="411"/>
      <c r="X23" s="411"/>
      <c r="Y23" s="411"/>
    </row>
    <row r="24" spans="1:26" ht="15.75" customHeight="1">
      <c r="A24" s="36" t="s">
        <v>2099</v>
      </c>
      <c r="B24" s="36" t="s">
        <v>2100</v>
      </c>
      <c r="C24" s="423">
        <v>200000</v>
      </c>
      <c r="D24" s="423"/>
      <c r="E24" s="415">
        <f t="shared" si="13"/>
        <v>200000</v>
      </c>
      <c r="F24" s="415">
        <v>200000</v>
      </c>
      <c r="G24" s="411"/>
      <c r="H24" s="411"/>
      <c r="I24" s="411"/>
      <c r="J24" s="411"/>
      <c r="K24" s="411"/>
      <c r="L24" s="411"/>
      <c r="M24" s="411"/>
      <c r="N24" s="411"/>
      <c r="O24" s="411"/>
      <c r="P24" s="411"/>
      <c r="Q24" s="411"/>
      <c r="R24" s="411"/>
      <c r="S24" s="411"/>
      <c r="T24" s="411"/>
      <c r="U24" s="411"/>
      <c r="V24" s="411"/>
      <c r="W24" s="411"/>
      <c r="X24" s="411"/>
      <c r="Y24" s="411"/>
    </row>
    <row r="25" spans="1:26" ht="15.75" customHeight="1">
      <c r="A25" s="416" t="s">
        <v>2076</v>
      </c>
      <c r="B25" s="416"/>
      <c r="C25" s="417">
        <f t="shared" ref="C25:F25" si="14">SUM(C23:C24)</f>
        <v>250000</v>
      </c>
      <c r="D25" s="417">
        <f t="shared" si="14"/>
        <v>0</v>
      </c>
      <c r="E25" s="417">
        <f t="shared" si="14"/>
        <v>250000</v>
      </c>
      <c r="F25" s="417">
        <f t="shared" si="14"/>
        <v>250000</v>
      </c>
      <c r="G25" s="411"/>
      <c r="H25" s="411"/>
      <c r="I25" s="411"/>
      <c r="J25" s="411"/>
      <c r="K25" s="411"/>
      <c r="L25" s="411"/>
      <c r="M25" s="411"/>
      <c r="N25" s="411"/>
      <c r="O25" s="411"/>
      <c r="P25" s="411"/>
      <c r="Q25" s="411"/>
      <c r="R25" s="411"/>
      <c r="S25" s="411"/>
      <c r="T25" s="411"/>
      <c r="U25" s="411"/>
      <c r="V25" s="411"/>
      <c r="W25" s="411"/>
      <c r="X25" s="411"/>
      <c r="Y25" s="411"/>
    </row>
    <row r="26" spans="1:26" ht="15.75" customHeight="1">
      <c r="A26" s="36"/>
      <c r="B26" s="414" t="s">
        <v>2101</v>
      </c>
      <c r="C26" s="107"/>
      <c r="D26" s="107"/>
      <c r="E26" s="415"/>
      <c r="F26" s="415"/>
      <c r="G26" s="411"/>
      <c r="H26" s="411"/>
      <c r="I26" s="411"/>
      <c r="J26" s="411"/>
      <c r="K26" s="411"/>
      <c r="L26" s="411"/>
      <c r="M26" s="411"/>
      <c r="N26" s="411"/>
      <c r="O26" s="411"/>
      <c r="P26" s="411"/>
      <c r="Q26" s="411"/>
      <c r="R26" s="411"/>
      <c r="S26" s="411"/>
      <c r="T26" s="411"/>
      <c r="U26" s="411"/>
      <c r="V26" s="411"/>
      <c r="W26" s="411"/>
      <c r="X26" s="411"/>
      <c r="Y26" s="411"/>
    </row>
    <row r="27" spans="1:26" ht="15.75" customHeight="1">
      <c r="A27" s="36" t="s">
        <v>2102</v>
      </c>
      <c r="B27" s="36" t="s">
        <v>2103</v>
      </c>
      <c r="C27" s="423">
        <v>500000</v>
      </c>
      <c r="D27" s="423"/>
      <c r="E27" s="415">
        <f t="shared" ref="E27:E30" si="15">SUM(C27:D27)</f>
        <v>500000</v>
      </c>
      <c r="F27" s="415">
        <v>200000</v>
      </c>
      <c r="G27" s="411"/>
      <c r="H27" s="411"/>
      <c r="I27" s="411"/>
      <c r="J27" s="411"/>
      <c r="K27" s="411"/>
      <c r="L27" s="411"/>
      <c r="M27" s="411"/>
      <c r="N27" s="411"/>
      <c r="O27" s="411"/>
      <c r="P27" s="411"/>
      <c r="Q27" s="411"/>
      <c r="R27" s="411"/>
      <c r="S27" s="411"/>
      <c r="T27" s="411"/>
      <c r="U27" s="411"/>
      <c r="V27" s="411"/>
      <c r="W27" s="411"/>
      <c r="X27" s="411"/>
      <c r="Y27" s="411"/>
    </row>
    <row r="28" spans="1:26" ht="15.75" customHeight="1">
      <c r="A28" s="36" t="s">
        <v>2104</v>
      </c>
      <c r="B28" s="36" t="s">
        <v>2105</v>
      </c>
      <c r="C28" s="423">
        <v>4100000</v>
      </c>
      <c r="D28" s="423"/>
      <c r="E28" s="415">
        <f t="shared" si="15"/>
        <v>4100000</v>
      </c>
      <c r="F28" s="415">
        <v>5000000</v>
      </c>
      <c r="G28" s="411"/>
      <c r="H28" s="411"/>
      <c r="I28" s="411"/>
      <c r="J28" s="411"/>
      <c r="K28" s="411"/>
      <c r="L28" s="411"/>
      <c r="M28" s="411"/>
      <c r="N28" s="411"/>
      <c r="O28" s="411"/>
      <c r="P28" s="411"/>
      <c r="Q28" s="411"/>
      <c r="R28" s="411"/>
      <c r="S28" s="411"/>
      <c r="T28" s="411"/>
      <c r="U28" s="411"/>
      <c r="V28" s="411"/>
      <c r="W28" s="411"/>
      <c r="X28" s="411"/>
      <c r="Y28" s="411"/>
    </row>
    <row r="29" spans="1:26" ht="15.75" customHeight="1">
      <c r="A29" s="36" t="s">
        <v>2106</v>
      </c>
      <c r="B29" s="36" t="s">
        <v>2107</v>
      </c>
      <c r="C29" s="423">
        <v>11000000</v>
      </c>
      <c r="D29" s="423"/>
      <c r="E29" s="415">
        <f t="shared" si="15"/>
        <v>11000000</v>
      </c>
      <c r="F29" s="415">
        <v>6000000</v>
      </c>
      <c r="G29" s="411"/>
      <c r="H29" s="411"/>
      <c r="I29" s="411"/>
      <c r="J29" s="411"/>
      <c r="K29" s="411"/>
      <c r="L29" s="411"/>
      <c r="M29" s="411"/>
      <c r="N29" s="411"/>
      <c r="O29" s="411"/>
      <c r="P29" s="411"/>
      <c r="Q29" s="411"/>
      <c r="R29" s="411"/>
      <c r="S29" s="411"/>
      <c r="T29" s="411"/>
      <c r="U29" s="411"/>
      <c r="V29" s="411"/>
      <c r="W29" s="411"/>
      <c r="X29" s="411"/>
      <c r="Y29" s="411"/>
    </row>
    <row r="30" spans="1:26" ht="15.75" customHeight="1">
      <c r="A30" s="36" t="s">
        <v>2108</v>
      </c>
      <c r="B30" s="36" t="s">
        <v>2109</v>
      </c>
      <c r="C30" s="423">
        <v>100000</v>
      </c>
      <c r="D30" s="423"/>
      <c r="E30" s="415">
        <f t="shared" si="15"/>
        <v>100000</v>
      </c>
      <c r="F30" s="415">
        <v>50000</v>
      </c>
      <c r="G30" s="411"/>
      <c r="H30" s="411"/>
      <c r="I30" s="411"/>
      <c r="J30" s="411"/>
      <c r="K30" s="411"/>
      <c r="L30" s="411"/>
      <c r="M30" s="411"/>
      <c r="N30" s="411"/>
      <c r="O30" s="411"/>
      <c r="P30" s="411"/>
      <c r="Q30" s="411"/>
      <c r="R30" s="411"/>
      <c r="S30" s="411"/>
      <c r="T30" s="411"/>
      <c r="U30" s="411"/>
      <c r="V30" s="411"/>
      <c r="W30" s="411"/>
      <c r="X30" s="411"/>
      <c r="Y30" s="411"/>
    </row>
    <row r="31" spans="1:26" ht="15.75" customHeight="1">
      <c r="A31" s="416" t="s">
        <v>2076</v>
      </c>
      <c r="B31" s="416"/>
      <c r="C31" s="417">
        <f t="shared" ref="C31:F31" si="16">SUM(C27:C30)</f>
        <v>15700000</v>
      </c>
      <c r="D31" s="417">
        <f t="shared" si="16"/>
        <v>0</v>
      </c>
      <c r="E31" s="417">
        <f t="shared" si="16"/>
        <v>15700000</v>
      </c>
      <c r="F31" s="417">
        <f t="shared" si="16"/>
        <v>11250000</v>
      </c>
      <c r="G31" s="411"/>
      <c r="H31" s="411"/>
      <c r="I31" s="411"/>
      <c r="J31" s="411"/>
      <c r="K31" s="411"/>
      <c r="L31" s="411"/>
      <c r="M31" s="411"/>
      <c r="N31" s="411"/>
      <c r="O31" s="411"/>
      <c r="P31" s="411"/>
      <c r="Q31" s="411"/>
      <c r="R31" s="411"/>
      <c r="S31" s="411"/>
      <c r="T31" s="411"/>
      <c r="U31" s="411"/>
      <c r="V31" s="411"/>
      <c r="W31" s="411"/>
      <c r="X31" s="411"/>
      <c r="Y31" s="411"/>
    </row>
    <row r="32" spans="1:26" ht="15.75" customHeight="1">
      <c r="A32" s="36"/>
      <c r="B32" s="414" t="s">
        <v>2110</v>
      </c>
      <c r="C32" s="107"/>
      <c r="D32" s="107"/>
      <c r="E32" s="415"/>
      <c r="F32" s="415"/>
      <c r="G32" s="411"/>
      <c r="H32" s="411"/>
      <c r="I32" s="411"/>
      <c r="J32" s="411"/>
      <c r="K32" s="411"/>
      <c r="L32" s="411"/>
      <c r="M32" s="411"/>
      <c r="N32" s="411"/>
      <c r="O32" s="411"/>
      <c r="P32" s="411"/>
      <c r="Q32" s="411"/>
      <c r="R32" s="411"/>
      <c r="S32" s="411"/>
      <c r="T32" s="411"/>
      <c r="U32" s="411"/>
      <c r="V32" s="411"/>
      <c r="W32" s="411"/>
      <c r="X32" s="411"/>
      <c r="Y32" s="411"/>
    </row>
    <row r="33" spans="1:25" ht="15.75" customHeight="1">
      <c r="A33" s="36" t="s">
        <v>2111</v>
      </c>
      <c r="B33" s="36" t="s">
        <v>2112</v>
      </c>
      <c r="C33" s="423">
        <v>3000000</v>
      </c>
      <c r="D33" s="423">
        <v>-2000000</v>
      </c>
      <c r="E33" s="415">
        <f t="shared" ref="E33:E36" si="17">SUM(C33:D33)</f>
        <v>1000000</v>
      </c>
      <c r="F33" s="415">
        <v>2000000</v>
      </c>
      <c r="G33" s="411"/>
      <c r="H33" s="411"/>
      <c r="I33" s="411"/>
      <c r="J33" s="411"/>
      <c r="K33" s="411"/>
      <c r="L33" s="411"/>
      <c r="M33" s="411"/>
      <c r="N33" s="411"/>
      <c r="O33" s="411"/>
      <c r="P33" s="411"/>
      <c r="Q33" s="411"/>
      <c r="R33" s="411"/>
      <c r="S33" s="411"/>
      <c r="T33" s="411"/>
      <c r="U33" s="411"/>
      <c r="V33" s="411"/>
      <c r="W33" s="411"/>
      <c r="X33" s="411"/>
      <c r="Y33" s="411"/>
    </row>
    <row r="34" spans="1:25" ht="15.75" customHeight="1">
      <c r="A34" s="36" t="s">
        <v>2113</v>
      </c>
      <c r="B34" s="36" t="s">
        <v>2114</v>
      </c>
      <c r="C34" s="423">
        <v>1300000</v>
      </c>
      <c r="D34" s="423">
        <v>-1300000</v>
      </c>
      <c r="E34" s="415">
        <f t="shared" si="17"/>
        <v>0</v>
      </c>
      <c r="F34" s="415">
        <v>2000000</v>
      </c>
      <c r="G34" s="411"/>
      <c r="H34" s="411"/>
      <c r="I34" s="411"/>
      <c r="J34" s="411"/>
      <c r="K34" s="411"/>
      <c r="L34" s="411"/>
      <c r="M34" s="411"/>
      <c r="N34" s="411"/>
      <c r="O34" s="411"/>
      <c r="P34" s="411"/>
      <c r="Q34" s="411"/>
      <c r="R34" s="411"/>
      <c r="S34" s="411"/>
      <c r="T34" s="411"/>
      <c r="U34" s="411"/>
      <c r="V34" s="411"/>
      <c r="W34" s="411"/>
      <c r="X34" s="411"/>
      <c r="Y34" s="411"/>
    </row>
    <row r="35" spans="1:25" ht="15.75" customHeight="1">
      <c r="A35" s="36" t="s">
        <v>2115</v>
      </c>
      <c r="B35" s="36" t="s">
        <v>2107</v>
      </c>
      <c r="C35" s="423">
        <v>6000000</v>
      </c>
      <c r="D35" s="423">
        <v>-5000000</v>
      </c>
      <c r="E35" s="415">
        <f t="shared" si="17"/>
        <v>1000000</v>
      </c>
      <c r="F35" s="415">
        <v>1000000</v>
      </c>
      <c r="G35" s="411"/>
      <c r="H35" s="411"/>
      <c r="I35" s="411"/>
      <c r="J35" s="411"/>
      <c r="K35" s="411"/>
      <c r="L35" s="411"/>
      <c r="M35" s="411"/>
      <c r="N35" s="411"/>
      <c r="O35" s="411"/>
      <c r="P35" s="411"/>
      <c r="Q35" s="411"/>
      <c r="R35" s="411"/>
      <c r="S35" s="411"/>
      <c r="T35" s="411"/>
      <c r="U35" s="411"/>
      <c r="V35" s="411"/>
      <c r="W35" s="411"/>
      <c r="X35" s="411"/>
      <c r="Y35" s="411"/>
    </row>
    <row r="36" spans="1:25" ht="15.75" customHeight="1">
      <c r="A36" s="36" t="s">
        <v>2116</v>
      </c>
      <c r="B36" s="36" t="s">
        <v>2117</v>
      </c>
      <c r="C36" s="423">
        <v>100000</v>
      </c>
      <c r="D36" s="423"/>
      <c r="E36" s="415">
        <f t="shared" si="17"/>
        <v>100000</v>
      </c>
      <c r="F36" s="415">
        <v>100000</v>
      </c>
      <c r="G36" s="411"/>
      <c r="H36" s="411"/>
      <c r="I36" s="411"/>
      <c r="J36" s="411"/>
      <c r="K36" s="411"/>
      <c r="L36" s="411"/>
      <c r="M36" s="411"/>
      <c r="N36" s="411"/>
      <c r="O36" s="411"/>
      <c r="P36" s="411"/>
      <c r="Q36" s="411"/>
      <c r="R36" s="411"/>
      <c r="S36" s="411"/>
      <c r="T36" s="411"/>
      <c r="U36" s="411"/>
      <c r="V36" s="411"/>
      <c r="W36" s="411"/>
      <c r="X36" s="411"/>
      <c r="Y36" s="411"/>
    </row>
    <row r="37" spans="1:25" ht="15.75" customHeight="1">
      <c r="A37" s="416" t="s">
        <v>2076</v>
      </c>
      <c r="B37" s="416"/>
      <c r="C37" s="417">
        <f t="shared" ref="C37:F37" si="18">SUM(C33:C36)</f>
        <v>10400000</v>
      </c>
      <c r="D37" s="417">
        <f t="shared" si="18"/>
        <v>-8300000</v>
      </c>
      <c r="E37" s="417">
        <f t="shared" si="18"/>
        <v>2100000</v>
      </c>
      <c r="F37" s="417">
        <f t="shared" si="18"/>
        <v>5100000</v>
      </c>
      <c r="G37" s="411"/>
      <c r="H37" s="411"/>
      <c r="I37" s="411"/>
      <c r="J37" s="411"/>
      <c r="K37" s="411"/>
      <c r="L37" s="411"/>
      <c r="M37" s="411"/>
      <c r="N37" s="411"/>
      <c r="O37" s="411"/>
      <c r="P37" s="411"/>
      <c r="Q37" s="411"/>
      <c r="R37" s="411"/>
      <c r="S37" s="411"/>
      <c r="T37" s="411"/>
      <c r="U37" s="411"/>
      <c r="V37" s="411"/>
      <c r="W37" s="411"/>
      <c r="X37" s="411"/>
      <c r="Y37" s="411"/>
    </row>
    <row r="38" spans="1:25" ht="15.75" customHeight="1">
      <c r="A38" s="36"/>
      <c r="B38" s="414" t="s">
        <v>2118</v>
      </c>
      <c r="C38" s="107"/>
      <c r="D38" s="107"/>
      <c r="E38" s="415"/>
      <c r="F38" s="415"/>
      <c r="G38" s="411"/>
      <c r="H38" s="411"/>
      <c r="I38" s="411"/>
      <c r="J38" s="411"/>
      <c r="K38" s="411"/>
      <c r="L38" s="411"/>
      <c r="M38" s="411"/>
      <c r="N38" s="411"/>
      <c r="O38" s="411"/>
      <c r="P38" s="411"/>
      <c r="Q38" s="411"/>
      <c r="R38" s="411"/>
      <c r="S38" s="411"/>
      <c r="T38" s="411"/>
      <c r="U38" s="411"/>
      <c r="V38" s="411"/>
      <c r="W38" s="411"/>
      <c r="X38" s="411"/>
      <c r="Y38" s="411"/>
    </row>
    <row r="39" spans="1:25" ht="15.75" customHeight="1">
      <c r="A39" s="36" t="s">
        <v>2119</v>
      </c>
      <c r="B39" s="36" t="s">
        <v>2120</v>
      </c>
      <c r="C39" s="423">
        <v>2800000</v>
      </c>
      <c r="D39" s="423"/>
      <c r="E39" s="415">
        <f t="shared" ref="E39:E41" si="19">SUM(C39:D39)</f>
        <v>2800000</v>
      </c>
      <c r="F39" s="415">
        <v>1000000</v>
      </c>
      <c r="G39" s="411"/>
      <c r="H39" s="411"/>
      <c r="I39" s="411"/>
      <c r="J39" s="411"/>
      <c r="K39" s="411"/>
      <c r="L39" s="411"/>
      <c r="M39" s="411"/>
      <c r="N39" s="411"/>
      <c r="O39" s="411"/>
      <c r="P39" s="411"/>
      <c r="Q39" s="411"/>
      <c r="R39" s="411"/>
      <c r="S39" s="411"/>
      <c r="T39" s="411"/>
      <c r="U39" s="411"/>
      <c r="V39" s="411"/>
      <c r="W39" s="411"/>
      <c r="X39" s="411"/>
      <c r="Y39" s="411"/>
    </row>
    <row r="40" spans="1:25" ht="15.75" customHeight="1">
      <c r="A40" s="36" t="s">
        <v>2121</v>
      </c>
      <c r="B40" s="36" t="s">
        <v>2122</v>
      </c>
      <c r="C40" s="423">
        <v>300000</v>
      </c>
      <c r="D40" s="423"/>
      <c r="E40" s="415">
        <f t="shared" si="19"/>
        <v>300000</v>
      </c>
      <c r="F40" s="415">
        <v>100000</v>
      </c>
      <c r="G40" s="411"/>
      <c r="H40" s="411"/>
      <c r="I40" s="411"/>
      <c r="J40" s="411"/>
      <c r="K40" s="411"/>
      <c r="L40" s="411"/>
      <c r="M40" s="411"/>
      <c r="N40" s="411"/>
      <c r="O40" s="411"/>
      <c r="P40" s="411"/>
      <c r="Q40" s="411"/>
      <c r="R40" s="411"/>
      <c r="S40" s="411"/>
      <c r="T40" s="411"/>
      <c r="U40" s="411"/>
      <c r="V40" s="411"/>
      <c r="W40" s="411"/>
      <c r="X40" s="411"/>
      <c r="Y40" s="411"/>
    </row>
    <row r="41" spans="1:25" ht="15.75" customHeight="1">
      <c r="A41" s="36" t="s">
        <v>2123</v>
      </c>
      <c r="B41" s="36" t="s">
        <v>2124</v>
      </c>
      <c r="C41" s="423">
        <v>2000000</v>
      </c>
      <c r="D41" s="423"/>
      <c r="E41" s="415">
        <f t="shared" si="19"/>
        <v>2000000</v>
      </c>
      <c r="F41" s="415">
        <v>2000000</v>
      </c>
      <c r="G41" s="411"/>
      <c r="H41" s="411"/>
      <c r="I41" s="411"/>
      <c r="J41" s="411"/>
      <c r="K41" s="411"/>
      <c r="L41" s="411"/>
      <c r="M41" s="411"/>
      <c r="N41" s="411"/>
      <c r="O41" s="411"/>
      <c r="P41" s="411"/>
      <c r="Q41" s="411"/>
      <c r="R41" s="411"/>
      <c r="S41" s="411"/>
      <c r="T41" s="411"/>
      <c r="U41" s="411"/>
      <c r="V41" s="411"/>
      <c r="W41" s="411"/>
      <c r="X41" s="411"/>
      <c r="Y41" s="411"/>
    </row>
    <row r="42" spans="1:25" ht="15.75" customHeight="1">
      <c r="A42" s="416" t="s">
        <v>2076</v>
      </c>
      <c r="B42" s="416"/>
      <c r="C42" s="417">
        <f t="shared" ref="C42:F42" si="20">SUM(C39:C41)</f>
        <v>5100000</v>
      </c>
      <c r="D42" s="417">
        <f t="shared" si="20"/>
        <v>0</v>
      </c>
      <c r="E42" s="417">
        <f t="shared" si="20"/>
        <v>5100000</v>
      </c>
      <c r="F42" s="417">
        <f t="shared" si="20"/>
        <v>3100000</v>
      </c>
      <c r="G42" s="411"/>
      <c r="H42" s="411"/>
      <c r="I42" s="411"/>
      <c r="J42" s="411"/>
      <c r="K42" s="411"/>
      <c r="L42" s="411"/>
      <c r="M42" s="411"/>
      <c r="N42" s="411"/>
      <c r="O42" s="411"/>
      <c r="P42" s="411"/>
      <c r="Q42" s="411"/>
      <c r="R42" s="411"/>
      <c r="S42" s="411"/>
      <c r="T42" s="411"/>
      <c r="U42" s="411"/>
      <c r="V42" s="411"/>
      <c r="W42" s="411"/>
      <c r="X42" s="411"/>
      <c r="Y42" s="411"/>
    </row>
    <row r="43" spans="1:25" ht="15.75" customHeight="1">
      <c r="A43" s="36"/>
      <c r="B43" s="414" t="s">
        <v>2125</v>
      </c>
      <c r="C43" s="107"/>
      <c r="D43" s="107"/>
      <c r="E43" s="415"/>
      <c r="F43" s="415"/>
      <c r="G43" s="411"/>
      <c r="H43" s="411"/>
      <c r="I43" s="411"/>
      <c r="J43" s="411"/>
      <c r="K43" s="411"/>
      <c r="L43" s="411"/>
      <c r="M43" s="411"/>
      <c r="N43" s="411"/>
      <c r="O43" s="411"/>
      <c r="P43" s="411"/>
      <c r="Q43" s="411"/>
      <c r="R43" s="411"/>
      <c r="S43" s="411"/>
      <c r="T43" s="411"/>
      <c r="U43" s="411"/>
      <c r="V43" s="411"/>
      <c r="W43" s="411"/>
      <c r="X43" s="411"/>
      <c r="Y43" s="411"/>
    </row>
    <row r="44" spans="1:25" ht="15.75" customHeight="1">
      <c r="A44" s="36" t="s">
        <v>2126</v>
      </c>
      <c r="B44" s="36" t="s">
        <v>2127</v>
      </c>
      <c r="C44" s="424">
        <v>2000000</v>
      </c>
      <c r="D44" s="424"/>
      <c r="E44" s="415">
        <f>SUM(C44:D44)</f>
        <v>2000000</v>
      </c>
      <c r="F44" s="415">
        <v>4000000</v>
      </c>
      <c r="G44" s="411"/>
      <c r="H44" s="411"/>
      <c r="I44" s="411"/>
      <c r="J44" s="411"/>
      <c r="K44" s="411"/>
      <c r="L44" s="411"/>
      <c r="M44" s="411"/>
      <c r="N44" s="411"/>
      <c r="O44" s="411"/>
      <c r="P44" s="411"/>
      <c r="Q44" s="411"/>
      <c r="R44" s="411"/>
      <c r="S44" s="411"/>
      <c r="T44" s="411"/>
      <c r="U44" s="411"/>
      <c r="V44" s="411"/>
      <c r="W44" s="411"/>
      <c r="X44" s="411"/>
      <c r="Y44" s="411"/>
    </row>
    <row r="45" spans="1:25" ht="15.75" customHeight="1">
      <c r="A45" s="416" t="s">
        <v>2076</v>
      </c>
      <c r="B45" s="416"/>
      <c r="C45" s="417">
        <f t="shared" ref="C45:F45" si="21">SUM(C44)</f>
        <v>2000000</v>
      </c>
      <c r="D45" s="417">
        <f t="shared" si="21"/>
        <v>0</v>
      </c>
      <c r="E45" s="417">
        <f t="shared" si="21"/>
        <v>2000000</v>
      </c>
      <c r="F45" s="417">
        <f t="shared" si="21"/>
        <v>4000000</v>
      </c>
      <c r="G45" s="411"/>
      <c r="H45" s="411"/>
      <c r="I45" s="411"/>
      <c r="J45" s="411"/>
      <c r="K45" s="411"/>
      <c r="L45" s="411"/>
      <c r="M45" s="411"/>
      <c r="N45" s="411"/>
      <c r="O45" s="411"/>
      <c r="P45" s="411"/>
      <c r="Q45" s="411"/>
      <c r="R45" s="411"/>
      <c r="S45" s="411"/>
      <c r="T45" s="411"/>
      <c r="U45" s="411"/>
      <c r="V45" s="411"/>
      <c r="W45" s="411"/>
      <c r="X45" s="411"/>
      <c r="Y45" s="411"/>
    </row>
    <row r="46" spans="1:25" ht="15.75" customHeight="1">
      <c r="A46" s="36"/>
      <c r="B46" s="414" t="s">
        <v>2128</v>
      </c>
      <c r="C46" s="107"/>
      <c r="D46" s="107"/>
      <c r="E46" s="415"/>
      <c r="F46" s="415"/>
      <c r="G46" s="411"/>
      <c r="H46" s="411"/>
      <c r="I46" s="411"/>
      <c r="J46" s="411"/>
      <c r="K46" s="411"/>
      <c r="L46" s="411"/>
      <c r="M46" s="411"/>
      <c r="N46" s="411"/>
      <c r="O46" s="411"/>
      <c r="P46" s="411"/>
      <c r="Q46" s="411"/>
      <c r="R46" s="411"/>
      <c r="S46" s="411"/>
      <c r="T46" s="411"/>
      <c r="U46" s="411"/>
      <c r="V46" s="411"/>
      <c r="W46" s="411"/>
      <c r="X46" s="411"/>
      <c r="Y46" s="411"/>
    </row>
    <row r="47" spans="1:25" ht="15.75" customHeight="1">
      <c r="A47" s="36" t="s">
        <v>2129</v>
      </c>
      <c r="B47" s="36" t="s">
        <v>2130</v>
      </c>
      <c r="C47" s="423">
        <v>150000</v>
      </c>
      <c r="D47" s="423"/>
      <c r="E47" s="415">
        <f t="shared" ref="E47:E51" si="22">SUM(C47:D47)</f>
        <v>150000</v>
      </c>
      <c r="F47" s="415">
        <v>100000</v>
      </c>
      <c r="G47" s="411"/>
      <c r="H47" s="411"/>
      <c r="I47" s="411"/>
      <c r="J47" s="411"/>
      <c r="K47" s="411"/>
      <c r="L47" s="411"/>
      <c r="M47" s="411"/>
      <c r="N47" s="411"/>
      <c r="O47" s="411"/>
      <c r="P47" s="411"/>
      <c r="Q47" s="411"/>
      <c r="R47" s="411"/>
      <c r="S47" s="411"/>
      <c r="T47" s="411"/>
      <c r="U47" s="411"/>
      <c r="V47" s="411"/>
      <c r="W47" s="411"/>
      <c r="X47" s="411"/>
      <c r="Y47" s="411"/>
    </row>
    <row r="48" spans="1:25" ht="15.75" customHeight="1">
      <c r="A48" s="36" t="s">
        <v>2131</v>
      </c>
      <c r="B48" s="36" t="s">
        <v>2132</v>
      </c>
      <c r="C48" s="423">
        <v>300000</v>
      </c>
      <c r="D48" s="423"/>
      <c r="E48" s="415">
        <f t="shared" si="22"/>
        <v>300000</v>
      </c>
      <c r="F48" s="415">
        <v>200000</v>
      </c>
      <c r="G48" s="411"/>
      <c r="H48" s="411"/>
      <c r="I48" s="411"/>
      <c r="J48" s="411"/>
      <c r="K48" s="411"/>
      <c r="L48" s="411"/>
      <c r="M48" s="411"/>
      <c r="N48" s="411"/>
      <c r="O48" s="411"/>
      <c r="P48" s="411"/>
      <c r="Q48" s="411"/>
      <c r="R48" s="411"/>
      <c r="S48" s="411"/>
      <c r="T48" s="411"/>
      <c r="U48" s="411"/>
      <c r="V48" s="411"/>
      <c r="W48" s="411"/>
      <c r="X48" s="411"/>
      <c r="Y48" s="411"/>
    </row>
    <row r="49" spans="1:25" ht="15.75" customHeight="1">
      <c r="A49" s="36" t="s">
        <v>2133</v>
      </c>
      <c r="B49" s="36" t="s">
        <v>2134</v>
      </c>
      <c r="C49" s="423">
        <v>500000</v>
      </c>
      <c r="D49" s="423"/>
      <c r="E49" s="415">
        <f t="shared" si="22"/>
        <v>500000</v>
      </c>
      <c r="F49" s="415">
        <v>300000</v>
      </c>
      <c r="G49" s="411"/>
      <c r="H49" s="411"/>
      <c r="I49" s="411"/>
      <c r="J49" s="411"/>
      <c r="K49" s="411"/>
      <c r="L49" s="411"/>
      <c r="M49" s="411"/>
      <c r="N49" s="411"/>
      <c r="O49" s="411"/>
      <c r="P49" s="411"/>
      <c r="Q49" s="411"/>
      <c r="R49" s="411"/>
      <c r="S49" s="411"/>
      <c r="T49" s="411"/>
      <c r="U49" s="411"/>
      <c r="V49" s="411"/>
      <c r="W49" s="411"/>
      <c r="X49" s="411"/>
      <c r="Y49" s="411"/>
    </row>
    <row r="50" spans="1:25" ht="15.75" customHeight="1">
      <c r="A50" s="36" t="s">
        <v>2135</v>
      </c>
      <c r="B50" s="36" t="s">
        <v>2136</v>
      </c>
      <c r="C50" s="423">
        <v>1500000</v>
      </c>
      <c r="D50" s="423"/>
      <c r="E50" s="415">
        <f t="shared" si="22"/>
        <v>1500000</v>
      </c>
      <c r="F50" s="415">
        <v>300000</v>
      </c>
      <c r="G50" s="411"/>
      <c r="H50" s="411"/>
      <c r="I50" s="411"/>
      <c r="J50" s="411"/>
      <c r="K50" s="411"/>
      <c r="L50" s="411"/>
      <c r="M50" s="411"/>
      <c r="N50" s="411"/>
      <c r="O50" s="411"/>
      <c r="P50" s="411"/>
      <c r="Q50" s="411"/>
      <c r="R50" s="411"/>
      <c r="S50" s="411"/>
      <c r="T50" s="411"/>
      <c r="U50" s="411"/>
      <c r="V50" s="411"/>
      <c r="W50" s="411"/>
      <c r="X50" s="411"/>
      <c r="Y50" s="411"/>
    </row>
    <row r="51" spans="1:25" ht="15.75" customHeight="1">
      <c r="A51" s="349">
        <v>2210715</v>
      </c>
      <c r="B51" s="36" t="s">
        <v>2137</v>
      </c>
      <c r="C51" s="423">
        <v>1596720</v>
      </c>
      <c r="D51" s="423"/>
      <c r="E51" s="415">
        <f t="shared" si="22"/>
        <v>1596720</v>
      </c>
      <c r="F51" s="415">
        <v>0</v>
      </c>
      <c r="G51" s="411"/>
      <c r="H51" s="411"/>
      <c r="I51" s="411"/>
      <c r="J51" s="411"/>
      <c r="K51" s="411"/>
      <c r="L51" s="411"/>
      <c r="M51" s="411"/>
      <c r="N51" s="411"/>
      <c r="O51" s="411"/>
      <c r="P51" s="411"/>
      <c r="Q51" s="411"/>
      <c r="R51" s="411"/>
      <c r="S51" s="411"/>
      <c r="T51" s="411"/>
      <c r="U51" s="411"/>
      <c r="V51" s="411"/>
      <c r="W51" s="411"/>
      <c r="X51" s="411"/>
      <c r="Y51" s="411"/>
    </row>
    <row r="52" spans="1:25" ht="15.75" customHeight="1">
      <c r="A52" s="416" t="s">
        <v>2076</v>
      </c>
      <c r="B52" s="416"/>
      <c r="C52" s="417">
        <f t="shared" ref="C52:F52" si="23">SUM(C47:C51)</f>
        <v>4046720</v>
      </c>
      <c r="D52" s="417">
        <f t="shared" si="23"/>
        <v>0</v>
      </c>
      <c r="E52" s="417">
        <f t="shared" si="23"/>
        <v>4046720</v>
      </c>
      <c r="F52" s="417">
        <f t="shared" si="23"/>
        <v>900000</v>
      </c>
      <c r="G52" s="411"/>
      <c r="H52" s="411"/>
      <c r="I52" s="411"/>
      <c r="J52" s="411"/>
      <c r="K52" s="411"/>
      <c r="L52" s="411"/>
      <c r="M52" s="411"/>
      <c r="N52" s="411"/>
      <c r="O52" s="411"/>
      <c r="P52" s="411"/>
      <c r="Q52" s="411"/>
      <c r="R52" s="411"/>
      <c r="S52" s="411"/>
      <c r="T52" s="411"/>
      <c r="U52" s="411"/>
      <c r="V52" s="411"/>
      <c r="W52" s="411"/>
      <c r="X52" s="411"/>
      <c r="Y52" s="411"/>
    </row>
    <row r="53" spans="1:25" ht="15.75" customHeight="1">
      <c r="A53" s="36"/>
      <c r="B53" s="414" t="s">
        <v>2138</v>
      </c>
      <c r="C53" s="107"/>
      <c r="D53" s="107"/>
      <c r="E53" s="415"/>
      <c r="F53" s="415"/>
      <c r="G53" s="411"/>
      <c r="H53" s="411"/>
      <c r="I53" s="411"/>
      <c r="J53" s="411"/>
      <c r="K53" s="411"/>
      <c r="L53" s="411"/>
      <c r="M53" s="411"/>
      <c r="N53" s="411"/>
      <c r="O53" s="411"/>
      <c r="P53" s="411"/>
      <c r="Q53" s="411"/>
      <c r="R53" s="411"/>
      <c r="S53" s="411"/>
      <c r="T53" s="411"/>
      <c r="U53" s="411"/>
      <c r="V53" s="411"/>
      <c r="W53" s="411"/>
      <c r="X53" s="411"/>
      <c r="Y53" s="411"/>
    </row>
    <row r="54" spans="1:25" ht="15.75" customHeight="1">
      <c r="A54" s="36" t="s">
        <v>2139</v>
      </c>
      <c r="B54" s="36" t="s">
        <v>2140</v>
      </c>
      <c r="C54" s="424">
        <v>4000000</v>
      </c>
      <c r="D54" s="424">
        <v>-1000000</v>
      </c>
      <c r="E54" s="415">
        <f t="shared" ref="E54:E57" si="24">SUM(C54:D54)</f>
        <v>3000000</v>
      </c>
      <c r="F54" s="415">
        <v>3000000</v>
      </c>
      <c r="G54" s="411"/>
      <c r="H54" s="411"/>
      <c r="I54" s="411"/>
      <c r="J54" s="411"/>
      <c r="K54" s="411"/>
      <c r="L54" s="411"/>
      <c r="M54" s="411"/>
      <c r="N54" s="411"/>
      <c r="O54" s="411"/>
      <c r="P54" s="411"/>
      <c r="Q54" s="411"/>
      <c r="R54" s="411"/>
      <c r="S54" s="411"/>
      <c r="T54" s="411"/>
      <c r="U54" s="411"/>
      <c r="V54" s="411"/>
      <c r="W54" s="411"/>
      <c r="X54" s="411"/>
      <c r="Y54" s="411"/>
    </row>
    <row r="55" spans="1:25" ht="15.75" customHeight="1">
      <c r="A55" s="36" t="s">
        <v>2141</v>
      </c>
      <c r="B55" s="36" t="s">
        <v>2142</v>
      </c>
      <c r="C55" s="424">
        <v>2000000</v>
      </c>
      <c r="D55" s="424">
        <v>-1000000</v>
      </c>
      <c r="E55" s="415">
        <f t="shared" si="24"/>
        <v>1000000</v>
      </c>
      <c r="F55" s="415">
        <v>2000000</v>
      </c>
      <c r="G55" s="411"/>
      <c r="H55" s="411"/>
      <c r="I55" s="411"/>
      <c r="J55" s="411"/>
      <c r="K55" s="411"/>
      <c r="L55" s="411"/>
      <c r="M55" s="411"/>
      <c r="N55" s="411"/>
      <c r="O55" s="411"/>
      <c r="P55" s="411"/>
      <c r="Q55" s="411"/>
      <c r="R55" s="411"/>
      <c r="S55" s="411"/>
      <c r="T55" s="411"/>
      <c r="U55" s="411"/>
      <c r="V55" s="411"/>
      <c r="W55" s="411"/>
      <c r="X55" s="411"/>
      <c r="Y55" s="411"/>
    </row>
    <row r="56" spans="1:25" ht="15.75" customHeight="1">
      <c r="A56" s="349">
        <v>2210803</v>
      </c>
      <c r="B56" s="36" t="s">
        <v>2143</v>
      </c>
      <c r="C56" s="424"/>
      <c r="D56" s="424"/>
      <c r="E56" s="415">
        <f t="shared" si="24"/>
        <v>0</v>
      </c>
      <c r="F56" s="415">
        <v>500000</v>
      </c>
      <c r="G56" s="411"/>
      <c r="H56" s="411"/>
      <c r="I56" s="411"/>
      <c r="J56" s="411"/>
      <c r="K56" s="411"/>
      <c r="L56" s="411"/>
      <c r="M56" s="411"/>
      <c r="N56" s="411"/>
      <c r="O56" s="411"/>
      <c r="P56" s="411"/>
      <c r="Q56" s="411"/>
      <c r="R56" s="411"/>
      <c r="S56" s="411"/>
      <c r="T56" s="411"/>
      <c r="U56" s="411"/>
      <c r="V56" s="411"/>
      <c r="W56" s="411"/>
      <c r="X56" s="411"/>
      <c r="Y56" s="411"/>
    </row>
    <row r="57" spans="1:25" ht="15.75" customHeight="1">
      <c r="A57" s="36" t="s">
        <v>2144</v>
      </c>
      <c r="B57" s="36" t="s">
        <v>2145</v>
      </c>
      <c r="C57" s="424">
        <v>5500000</v>
      </c>
      <c r="D57" s="424"/>
      <c r="E57" s="415">
        <f t="shared" si="24"/>
        <v>5500000</v>
      </c>
      <c r="F57" s="415">
        <v>0</v>
      </c>
      <c r="G57" s="411"/>
      <c r="H57" s="411"/>
      <c r="I57" s="411"/>
      <c r="J57" s="411"/>
      <c r="K57" s="411"/>
      <c r="L57" s="411"/>
      <c r="M57" s="411"/>
      <c r="N57" s="411"/>
      <c r="O57" s="411"/>
      <c r="P57" s="411"/>
      <c r="Q57" s="411"/>
      <c r="R57" s="411"/>
      <c r="S57" s="411"/>
      <c r="T57" s="411"/>
      <c r="U57" s="411"/>
      <c r="V57" s="411"/>
      <c r="W57" s="411"/>
      <c r="X57" s="411"/>
      <c r="Y57" s="411"/>
    </row>
    <row r="58" spans="1:25" ht="15.75" customHeight="1">
      <c r="A58" s="416" t="s">
        <v>2076</v>
      </c>
      <c r="B58" s="416"/>
      <c r="C58" s="417">
        <f>SUM(C54:C57)</f>
        <v>11500000</v>
      </c>
      <c r="D58" s="417">
        <f>SUM(D54:D57)</f>
        <v>-2000000</v>
      </c>
      <c r="E58" s="417">
        <f>SUM(E54:E57)</f>
        <v>9500000</v>
      </c>
      <c r="F58" s="417">
        <f>SUM(F54:F57)</f>
        <v>5500000</v>
      </c>
      <c r="G58" s="411"/>
      <c r="H58" s="411"/>
      <c r="I58" s="411"/>
      <c r="J58" s="411"/>
      <c r="K58" s="411"/>
      <c r="L58" s="411"/>
      <c r="M58" s="411"/>
      <c r="N58" s="411"/>
      <c r="O58" s="411"/>
      <c r="P58" s="411"/>
      <c r="Q58" s="411"/>
      <c r="R58" s="411"/>
      <c r="S58" s="411"/>
      <c r="T58" s="411"/>
      <c r="U58" s="411"/>
      <c r="V58" s="411"/>
      <c r="W58" s="411"/>
      <c r="X58" s="411"/>
      <c r="Y58" s="411"/>
    </row>
    <row r="59" spans="1:25" ht="15.75" customHeight="1">
      <c r="A59" s="36"/>
      <c r="B59" s="414" t="s">
        <v>2146</v>
      </c>
      <c r="C59" s="107"/>
      <c r="D59" s="107"/>
      <c r="E59" s="415"/>
      <c r="F59" s="415"/>
      <c r="G59" s="411"/>
      <c r="H59" s="411"/>
      <c r="I59" s="411"/>
      <c r="J59" s="411"/>
      <c r="K59" s="411"/>
      <c r="L59" s="411"/>
      <c r="M59" s="411"/>
      <c r="N59" s="411"/>
      <c r="O59" s="411"/>
      <c r="P59" s="411"/>
      <c r="Q59" s="411"/>
      <c r="R59" s="411"/>
      <c r="S59" s="411"/>
      <c r="T59" s="411"/>
      <c r="U59" s="411"/>
      <c r="V59" s="411"/>
      <c r="W59" s="411"/>
      <c r="X59" s="411"/>
      <c r="Y59" s="411"/>
    </row>
    <row r="60" spans="1:25" ht="15.75" customHeight="1">
      <c r="A60" s="36" t="s">
        <v>2147</v>
      </c>
      <c r="B60" s="36" t="s">
        <v>2148</v>
      </c>
      <c r="C60" s="423">
        <v>2000000</v>
      </c>
      <c r="D60" s="423">
        <v>-500000</v>
      </c>
      <c r="E60" s="415">
        <f t="shared" ref="E60:E62" si="25">SUM(C60:D60)</f>
        <v>1500000</v>
      </c>
      <c r="F60" s="415">
        <v>1500000</v>
      </c>
      <c r="G60" s="411"/>
      <c r="H60" s="411"/>
      <c r="I60" s="411"/>
      <c r="J60" s="411"/>
      <c r="K60" s="411"/>
      <c r="L60" s="411"/>
      <c r="M60" s="411"/>
      <c r="N60" s="411"/>
      <c r="O60" s="411"/>
      <c r="P60" s="411"/>
      <c r="Q60" s="411"/>
      <c r="R60" s="411"/>
      <c r="S60" s="411"/>
      <c r="T60" s="411"/>
      <c r="U60" s="411"/>
      <c r="V60" s="411"/>
      <c r="W60" s="411"/>
      <c r="X60" s="411"/>
      <c r="Y60" s="411"/>
    </row>
    <row r="61" spans="1:25" ht="15.75" customHeight="1">
      <c r="A61" s="36" t="s">
        <v>2149</v>
      </c>
      <c r="B61" s="36" t="s">
        <v>2150</v>
      </c>
      <c r="C61" s="423">
        <v>400000</v>
      </c>
      <c r="D61" s="423"/>
      <c r="E61" s="415">
        <f t="shared" si="25"/>
        <v>400000</v>
      </c>
      <c r="F61" s="415">
        <v>500000</v>
      </c>
      <c r="G61" s="411"/>
      <c r="H61" s="411"/>
      <c r="I61" s="411"/>
      <c r="J61" s="411"/>
      <c r="K61" s="411"/>
      <c r="L61" s="411"/>
      <c r="M61" s="411"/>
      <c r="N61" s="411"/>
      <c r="O61" s="411"/>
      <c r="P61" s="411"/>
      <c r="Q61" s="411"/>
      <c r="R61" s="411"/>
      <c r="S61" s="411"/>
      <c r="T61" s="411"/>
      <c r="U61" s="411"/>
      <c r="V61" s="411"/>
      <c r="W61" s="411"/>
      <c r="X61" s="411"/>
      <c r="Y61" s="411"/>
    </row>
    <row r="62" spans="1:25" ht="15.75" customHeight="1">
      <c r="A62" s="36" t="s">
        <v>2151</v>
      </c>
      <c r="B62" s="36" t="s">
        <v>2152</v>
      </c>
      <c r="C62" s="423">
        <v>1600000</v>
      </c>
      <c r="D62" s="423"/>
      <c r="E62" s="415">
        <f t="shared" si="25"/>
        <v>1600000</v>
      </c>
      <c r="F62" s="415">
        <v>600000</v>
      </c>
      <c r="G62" s="411"/>
      <c r="H62" s="411"/>
      <c r="I62" s="411"/>
      <c r="J62" s="411"/>
      <c r="K62" s="411"/>
      <c r="L62" s="411"/>
      <c r="M62" s="411"/>
      <c r="N62" s="411"/>
      <c r="O62" s="411"/>
      <c r="P62" s="411"/>
      <c r="Q62" s="411"/>
      <c r="R62" s="411"/>
      <c r="S62" s="411"/>
      <c r="T62" s="411"/>
      <c r="U62" s="411"/>
      <c r="V62" s="411"/>
      <c r="W62" s="411"/>
      <c r="X62" s="411"/>
      <c r="Y62" s="411"/>
    </row>
    <row r="63" spans="1:25" ht="15.75" customHeight="1">
      <c r="A63" s="416" t="s">
        <v>2076</v>
      </c>
      <c r="B63" s="416"/>
      <c r="C63" s="417">
        <f t="shared" ref="C63:F63" si="26">SUM(C60:C62)</f>
        <v>4000000</v>
      </c>
      <c r="D63" s="417">
        <f t="shared" si="26"/>
        <v>-500000</v>
      </c>
      <c r="E63" s="417">
        <f t="shared" si="26"/>
        <v>3500000</v>
      </c>
      <c r="F63" s="417">
        <f t="shared" si="26"/>
        <v>2600000</v>
      </c>
      <c r="G63" s="411"/>
      <c r="H63" s="411"/>
      <c r="I63" s="411"/>
      <c r="J63" s="411"/>
      <c r="K63" s="411"/>
      <c r="L63" s="411"/>
      <c r="M63" s="411"/>
      <c r="N63" s="411"/>
      <c r="O63" s="411"/>
      <c r="P63" s="411"/>
      <c r="Q63" s="411"/>
      <c r="R63" s="411"/>
      <c r="S63" s="411"/>
      <c r="T63" s="411"/>
      <c r="U63" s="411"/>
      <c r="V63" s="411"/>
      <c r="W63" s="411"/>
      <c r="X63" s="411"/>
      <c r="Y63" s="411"/>
    </row>
    <row r="64" spans="1:25" ht="15.75" hidden="1" customHeight="1">
      <c r="A64" s="36"/>
      <c r="B64" s="414" t="s">
        <v>2153</v>
      </c>
      <c r="C64" s="107"/>
      <c r="D64" s="107"/>
      <c r="E64" s="415">
        <f t="shared" ref="E64:E67" si="27">SUM(C64:D64)</f>
        <v>0</v>
      </c>
      <c r="F64" s="415"/>
      <c r="G64" s="411"/>
      <c r="H64" s="411"/>
      <c r="I64" s="411"/>
      <c r="J64" s="411"/>
      <c r="K64" s="411"/>
      <c r="L64" s="411"/>
      <c r="M64" s="411"/>
      <c r="N64" s="411"/>
      <c r="O64" s="411"/>
      <c r="P64" s="411"/>
      <c r="Q64" s="411"/>
      <c r="R64" s="411"/>
      <c r="S64" s="411"/>
      <c r="T64" s="411"/>
      <c r="U64" s="411"/>
      <c r="V64" s="411"/>
      <c r="W64" s="411"/>
      <c r="X64" s="411"/>
      <c r="Y64" s="411"/>
    </row>
    <row r="65" spans="1:26" ht="15.75" hidden="1" customHeight="1">
      <c r="A65" s="36" t="s">
        <v>2154</v>
      </c>
      <c r="B65" s="36" t="s">
        <v>2155</v>
      </c>
      <c r="C65" s="107">
        <v>0</v>
      </c>
      <c r="D65" s="107"/>
      <c r="E65" s="415">
        <f t="shared" si="27"/>
        <v>0</v>
      </c>
      <c r="F65" s="415"/>
      <c r="G65" s="411"/>
      <c r="H65" s="411"/>
      <c r="I65" s="411"/>
      <c r="J65" s="411"/>
      <c r="K65" s="411"/>
      <c r="L65" s="411"/>
      <c r="M65" s="411"/>
      <c r="N65" s="411"/>
      <c r="O65" s="411"/>
      <c r="P65" s="411"/>
      <c r="Q65" s="411"/>
      <c r="R65" s="411"/>
      <c r="S65" s="411"/>
      <c r="T65" s="411"/>
      <c r="U65" s="411"/>
      <c r="V65" s="411"/>
      <c r="W65" s="411"/>
      <c r="X65" s="411"/>
      <c r="Y65" s="411"/>
    </row>
    <row r="66" spans="1:26" ht="15.75" hidden="1" customHeight="1">
      <c r="A66" s="36" t="s">
        <v>2156</v>
      </c>
      <c r="B66" s="36" t="s">
        <v>2157</v>
      </c>
      <c r="C66" s="107">
        <v>0</v>
      </c>
      <c r="D66" s="107"/>
      <c r="E66" s="415">
        <f t="shared" si="27"/>
        <v>0</v>
      </c>
      <c r="F66" s="415"/>
      <c r="G66" s="411"/>
      <c r="H66" s="411"/>
      <c r="I66" s="411"/>
      <c r="J66" s="411"/>
      <c r="K66" s="411"/>
      <c r="L66" s="411"/>
      <c r="M66" s="411"/>
      <c r="N66" s="411"/>
      <c r="O66" s="411"/>
      <c r="P66" s="411"/>
      <c r="Q66" s="411"/>
      <c r="R66" s="411"/>
      <c r="S66" s="411"/>
      <c r="T66" s="411"/>
      <c r="U66" s="411"/>
      <c r="V66" s="411"/>
      <c r="W66" s="411"/>
      <c r="X66" s="411"/>
      <c r="Y66" s="411"/>
    </row>
    <row r="67" spans="1:26" ht="15.75" hidden="1" customHeight="1">
      <c r="A67" s="416" t="s">
        <v>2076</v>
      </c>
      <c r="B67" s="416"/>
      <c r="C67" s="417">
        <v>0</v>
      </c>
      <c r="D67" s="417"/>
      <c r="E67" s="415">
        <f t="shared" si="27"/>
        <v>0</v>
      </c>
      <c r="F67" s="415"/>
      <c r="G67" s="411"/>
      <c r="H67" s="411"/>
      <c r="I67" s="411"/>
      <c r="J67" s="411"/>
      <c r="K67" s="411"/>
      <c r="L67" s="411"/>
      <c r="M67" s="411"/>
      <c r="N67" s="411"/>
      <c r="O67" s="411"/>
      <c r="P67" s="411"/>
      <c r="Q67" s="411"/>
      <c r="R67" s="411"/>
      <c r="S67" s="411"/>
      <c r="T67" s="411"/>
      <c r="U67" s="411"/>
      <c r="V67" s="411"/>
      <c r="W67" s="411"/>
      <c r="X67" s="411"/>
      <c r="Y67" s="411"/>
    </row>
    <row r="68" spans="1:26" ht="15.75" customHeight="1">
      <c r="A68" s="36"/>
      <c r="B68" s="414" t="s">
        <v>2153</v>
      </c>
      <c r="C68" s="415"/>
      <c r="D68" s="415"/>
      <c r="E68" s="415"/>
      <c r="F68" s="415"/>
      <c r="G68" s="411"/>
      <c r="H68" s="411"/>
      <c r="I68" s="411"/>
      <c r="J68" s="411"/>
      <c r="K68" s="411"/>
      <c r="L68" s="411"/>
      <c r="M68" s="411"/>
      <c r="N68" s="411"/>
      <c r="O68" s="411"/>
      <c r="P68" s="411"/>
      <c r="Q68" s="411"/>
      <c r="R68" s="411"/>
      <c r="S68" s="411"/>
      <c r="T68" s="411"/>
      <c r="U68" s="411"/>
      <c r="V68" s="411"/>
      <c r="W68" s="411"/>
      <c r="X68" s="411"/>
      <c r="Y68" s="411"/>
    </row>
    <row r="69" spans="1:26" ht="15.75" customHeight="1">
      <c r="A69" s="36" t="s">
        <v>2154</v>
      </c>
      <c r="B69" s="36" t="s">
        <v>2155</v>
      </c>
      <c r="C69" s="423">
        <v>5000000</v>
      </c>
      <c r="D69" s="423"/>
      <c r="E69" s="415">
        <f>SUM(C69:D69)</f>
        <v>5000000</v>
      </c>
      <c r="F69" s="415">
        <v>5000000</v>
      </c>
      <c r="G69" s="411"/>
      <c r="H69" s="411"/>
      <c r="I69" s="411"/>
      <c r="J69" s="411"/>
      <c r="K69" s="411"/>
      <c r="L69" s="411"/>
      <c r="M69" s="411"/>
      <c r="N69" s="411"/>
      <c r="O69" s="411"/>
      <c r="P69" s="411"/>
      <c r="Q69" s="411"/>
      <c r="R69" s="411"/>
      <c r="S69" s="411"/>
      <c r="T69" s="411"/>
      <c r="U69" s="411"/>
      <c r="V69" s="411"/>
      <c r="W69" s="411"/>
      <c r="X69" s="411"/>
      <c r="Y69" s="411"/>
    </row>
    <row r="70" spans="1:26" ht="15.75" customHeight="1">
      <c r="A70" s="416" t="s">
        <v>2076</v>
      </c>
      <c r="B70" s="416"/>
      <c r="C70" s="425">
        <f t="shared" ref="C70:F70" si="28">SUM(C69)</f>
        <v>5000000</v>
      </c>
      <c r="D70" s="425">
        <f t="shared" si="28"/>
        <v>0</v>
      </c>
      <c r="E70" s="425">
        <f t="shared" si="28"/>
        <v>5000000</v>
      </c>
      <c r="F70" s="417">
        <f t="shared" si="28"/>
        <v>5000000</v>
      </c>
      <c r="G70" s="411"/>
      <c r="H70" s="411"/>
      <c r="I70" s="411"/>
      <c r="J70" s="411"/>
      <c r="K70" s="411"/>
      <c r="L70" s="411"/>
      <c r="M70" s="411"/>
      <c r="N70" s="411"/>
      <c r="O70" s="411"/>
      <c r="P70" s="411"/>
      <c r="Q70" s="411"/>
      <c r="R70" s="411"/>
      <c r="S70" s="411"/>
      <c r="T70" s="411"/>
      <c r="U70" s="411"/>
      <c r="V70" s="411"/>
      <c r="W70" s="411"/>
      <c r="X70" s="411"/>
      <c r="Y70" s="411"/>
    </row>
    <row r="71" spans="1:26" ht="15.75" customHeight="1">
      <c r="A71" s="36"/>
      <c r="B71" s="414" t="s">
        <v>2158</v>
      </c>
      <c r="C71" s="107"/>
      <c r="D71" s="107"/>
      <c r="E71" s="415"/>
      <c r="F71" s="415"/>
      <c r="G71" s="411"/>
      <c r="H71" s="411"/>
      <c r="I71" s="411"/>
      <c r="J71" s="411"/>
      <c r="K71" s="411"/>
      <c r="L71" s="411"/>
      <c r="M71" s="411"/>
      <c r="N71" s="411"/>
      <c r="O71" s="411"/>
      <c r="P71" s="411"/>
      <c r="Q71" s="411"/>
      <c r="R71" s="411"/>
      <c r="S71" s="411"/>
      <c r="T71" s="411"/>
      <c r="U71" s="411"/>
      <c r="V71" s="411"/>
      <c r="W71" s="411"/>
      <c r="X71" s="411"/>
      <c r="Y71" s="411"/>
      <c r="Z71" s="41"/>
    </row>
    <row r="72" spans="1:26" ht="15.75" customHeight="1">
      <c r="A72" s="36" t="s">
        <v>2159</v>
      </c>
      <c r="B72" s="36" t="s">
        <v>2160</v>
      </c>
      <c r="C72" s="423">
        <v>5000000</v>
      </c>
      <c r="D72" s="423"/>
      <c r="E72" s="415">
        <f t="shared" ref="E72:E73" si="29">SUM(C72:D72)</f>
        <v>5000000</v>
      </c>
      <c r="F72" s="415">
        <v>3000000</v>
      </c>
      <c r="G72" s="411"/>
      <c r="H72" s="411"/>
      <c r="I72" s="411"/>
      <c r="J72" s="411"/>
      <c r="K72" s="411"/>
      <c r="L72" s="411"/>
      <c r="M72" s="411"/>
      <c r="N72" s="411"/>
      <c r="O72" s="411"/>
      <c r="P72" s="411"/>
      <c r="Q72" s="411"/>
      <c r="R72" s="411"/>
      <c r="S72" s="411"/>
      <c r="T72" s="411"/>
      <c r="U72" s="411"/>
      <c r="V72" s="411"/>
      <c r="W72" s="411"/>
      <c r="X72" s="411"/>
      <c r="Y72" s="411"/>
      <c r="Z72" s="41"/>
    </row>
    <row r="73" spans="1:26" ht="15.75" customHeight="1">
      <c r="A73" s="349">
        <v>3111001</v>
      </c>
      <c r="B73" s="36" t="s">
        <v>2161</v>
      </c>
      <c r="C73" s="423">
        <v>3000000</v>
      </c>
      <c r="D73" s="423"/>
      <c r="E73" s="415">
        <f t="shared" si="29"/>
        <v>3000000</v>
      </c>
      <c r="F73" s="415">
        <v>0</v>
      </c>
      <c r="G73" s="411"/>
      <c r="H73" s="411"/>
      <c r="I73" s="411"/>
      <c r="J73" s="411"/>
      <c r="K73" s="411"/>
      <c r="L73" s="411"/>
      <c r="M73" s="411"/>
      <c r="N73" s="411"/>
      <c r="O73" s="411"/>
      <c r="P73" s="411"/>
      <c r="Q73" s="411"/>
      <c r="R73" s="411"/>
      <c r="S73" s="411"/>
      <c r="T73" s="411"/>
      <c r="U73" s="411"/>
      <c r="V73" s="411"/>
      <c r="W73" s="411"/>
      <c r="X73" s="411"/>
      <c r="Y73" s="411"/>
      <c r="Z73" s="41"/>
    </row>
    <row r="74" spans="1:26" ht="15.75" customHeight="1">
      <c r="A74" s="349"/>
      <c r="B74" s="36" t="s">
        <v>2162</v>
      </c>
      <c r="C74" s="423"/>
      <c r="D74" s="423"/>
      <c r="E74" s="415"/>
      <c r="F74" s="415">
        <v>11400000</v>
      </c>
      <c r="G74" s="411"/>
      <c r="H74" s="411"/>
      <c r="I74" s="411"/>
      <c r="J74" s="411"/>
      <c r="K74" s="411"/>
      <c r="L74" s="411"/>
      <c r="M74" s="411"/>
      <c r="N74" s="411"/>
      <c r="O74" s="411"/>
      <c r="P74" s="411"/>
      <c r="Q74" s="411"/>
      <c r="R74" s="411"/>
      <c r="S74" s="411"/>
      <c r="T74" s="411"/>
      <c r="U74" s="411"/>
      <c r="V74" s="411"/>
      <c r="W74" s="411"/>
      <c r="X74" s="411"/>
      <c r="Y74" s="411"/>
      <c r="Z74" s="41"/>
    </row>
    <row r="75" spans="1:26" ht="15.75" customHeight="1">
      <c r="A75" s="426">
        <v>3111002</v>
      </c>
      <c r="B75" s="414" t="s">
        <v>2163</v>
      </c>
      <c r="C75" s="427">
        <v>3000000</v>
      </c>
      <c r="D75" s="427">
        <v>-3000000</v>
      </c>
      <c r="E75" s="428"/>
      <c r="F75" s="428">
        <v>1000000</v>
      </c>
      <c r="G75" s="411"/>
      <c r="H75" s="411"/>
      <c r="I75" s="411"/>
      <c r="J75" s="411"/>
      <c r="K75" s="411"/>
      <c r="L75" s="411"/>
      <c r="M75" s="411"/>
      <c r="N75" s="411"/>
      <c r="O75" s="411"/>
      <c r="P75" s="411"/>
      <c r="Q75" s="411"/>
      <c r="R75" s="411"/>
      <c r="S75" s="411"/>
      <c r="T75" s="411"/>
      <c r="U75" s="411"/>
      <c r="V75" s="411"/>
      <c r="W75" s="411"/>
      <c r="X75" s="411"/>
      <c r="Y75" s="411"/>
      <c r="Z75" s="429"/>
    </row>
    <row r="76" spans="1:26" ht="15.75" customHeight="1">
      <c r="A76" s="36" t="s">
        <v>2164</v>
      </c>
      <c r="B76" s="36" t="s">
        <v>2165</v>
      </c>
      <c r="C76" s="423">
        <v>2000000</v>
      </c>
      <c r="D76" s="423"/>
      <c r="E76" s="415">
        <f t="shared" ref="E76:E81" si="30">SUM(C76:D76)</f>
        <v>2000000</v>
      </c>
      <c r="F76" s="415">
        <v>8000000</v>
      </c>
      <c r="G76" s="411"/>
      <c r="H76" s="411"/>
      <c r="I76" s="411"/>
      <c r="J76" s="411"/>
      <c r="K76" s="411"/>
      <c r="L76" s="411"/>
      <c r="M76" s="411"/>
      <c r="N76" s="411"/>
      <c r="O76" s="411"/>
      <c r="P76" s="411"/>
      <c r="Q76" s="411"/>
      <c r="R76" s="411"/>
      <c r="S76" s="411"/>
      <c r="T76" s="411"/>
      <c r="U76" s="411"/>
      <c r="V76" s="411"/>
      <c r="W76" s="411"/>
      <c r="X76" s="411"/>
      <c r="Y76" s="411"/>
      <c r="Z76" s="41"/>
    </row>
    <row r="77" spans="1:26" ht="15.75" hidden="1" customHeight="1">
      <c r="A77" s="36" t="s">
        <v>2164</v>
      </c>
      <c r="B77" s="36" t="s">
        <v>2166</v>
      </c>
      <c r="C77" s="423">
        <v>0</v>
      </c>
      <c r="D77" s="423"/>
      <c r="E77" s="415">
        <f t="shared" si="30"/>
        <v>0</v>
      </c>
      <c r="F77" s="415"/>
      <c r="G77" s="411"/>
      <c r="H77" s="411"/>
      <c r="I77" s="411"/>
      <c r="J77" s="411"/>
      <c r="K77" s="411"/>
      <c r="L77" s="411"/>
      <c r="M77" s="411"/>
      <c r="N77" s="411"/>
      <c r="O77" s="411"/>
      <c r="P77" s="411"/>
      <c r="Q77" s="411"/>
      <c r="R77" s="411"/>
      <c r="S77" s="411"/>
      <c r="T77" s="411"/>
      <c r="U77" s="411"/>
      <c r="V77" s="411"/>
      <c r="W77" s="411"/>
      <c r="X77" s="411"/>
      <c r="Y77" s="411"/>
      <c r="Z77" s="41"/>
    </row>
    <row r="78" spans="1:26" ht="15.75" customHeight="1">
      <c r="A78" s="36"/>
      <c r="B78" s="36" t="s">
        <v>2167</v>
      </c>
      <c r="C78" s="424"/>
      <c r="D78" s="424">
        <v>6000000</v>
      </c>
      <c r="E78" s="415">
        <f t="shared" si="30"/>
        <v>6000000</v>
      </c>
      <c r="F78" s="415">
        <v>0</v>
      </c>
      <c r="G78" s="411"/>
      <c r="H78" s="411"/>
      <c r="I78" s="411"/>
      <c r="J78" s="411"/>
      <c r="K78" s="411"/>
      <c r="L78" s="411"/>
      <c r="M78" s="411"/>
      <c r="N78" s="411"/>
      <c r="O78" s="411"/>
      <c r="P78" s="411"/>
      <c r="Q78" s="411"/>
      <c r="R78" s="411"/>
      <c r="S78" s="411"/>
      <c r="T78" s="411"/>
      <c r="U78" s="411"/>
      <c r="V78" s="411"/>
      <c r="W78" s="411"/>
      <c r="X78" s="411"/>
      <c r="Y78" s="411"/>
      <c r="Z78" s="41"/>
    </row>
    <row r="79" spans="1:26" ht="15.75" customHeight="1">
      <c r="A79" s="36" t="s">
        <v>2168</v>
      </c>
      <c r="B79" s="36" t="s">
        <v>2169</v>
      </c>
      <c r="C79" s="424">
        <v>4000000</v>
      </c>
      <c r="D79" s="424"/>
      <c r="E79" s="415">
        <f t="shared" si="30"/>
        <v>4000000</v>
      </c>
      <c r="F79" s="415">
        <v>2000000</v>
      </c>
      <c r="G79" s="411"/>
      <c r="H79" s="411"/>
      <c r="I79" s="411"/>
      <c r="J79" s="411"/>
      <c r="K79" s="411"/>
      <c r="L79" s="411"/>
      <c r="M79" s="411"/>
      <c r="N79" s="411"/>
      <c r="O79" s="411"/>
      <c r="P79" s="411"/>
      <c r="Q79" s="411"/>
      <c r="R79" s="411"/>
      <c r="S79" s="411"/>
      <c r="T79" s="411"/>
      <c r="U79" s="411"/>
      <c r="V79" s="411"/>
      <c r="W79" s="411"/>
      <c r="X79" s="411"/>
      <c r="Y79" s="411"/>
      <c r="Z79" s="41"/>
    </row>
    <row r="80" spans="1:26" ht="15.75" customHeight="1">
      <c r="A80" s="36" t="s">
        <v>2170</v>
      </c>
      <c r="B80" s="36" t="s">
        <v>2171</v>
      </c>
      <c r="C80" s="424">
        <v>100000</v>
      </c>
      <c r="D80" s="424"/>
      <c r="E80" s="415">
        <f t="shared" si="30"/>
        <v>100000</v>
      </c>
      <c r="F80" s="415">
        <v>100000</v>
      </c>
      <c r="G80" s="411"/>
      <c r="H80" s="411"/>
      <c r="I80" s="411"/>
      <c r="J80" s="411"/>
      <c r="K80" s="411"/>
      <c r="L80" s="411"/>
      <c r="M80" s="411"/>
      <c r="N80" s="411"/>
      <c r="O80" s="411"/>
      <c r="P80" s="411"/>
      <c r="Q80" s="411"/>
      <c r="R80" s="411"/>
      <c r="S80" s="411"/>
      <c r="T80" s="411"/>
      <c r="U80" s="411"/>
      <c r="V80" s="411"/>
      <c r="W80" s="411"/>
      <c r="X80" s="411"/>
      <c r="Y80" s="411"/>
      <c r="Z80" s="41"/>
    </row>
    <row r="81" spans="1:26" ht="15.75" hidden="1" customHeight="1">
      <c r="A81" s="349">
        <v>3110701</v>
      </c>
      <c r="B81" s="36" t="s">
        <v>2172</v>
      </c>
      <c r="C81" s="424">
        <v>0</v>
      </c>
      <c r="D81" s="424"/>
      <c r="E81" s="415">
        <f t="shared" si="30"/>
        <v>0</v>
      </c>
      <c r="F81" s="415"/>
      <c r="G81" s="411"/>
      <c r="H81" s="411"/>
      <c r="I81" s="411"/>
      <c r="J81" s="411"/>
      <c r="K81" s="411"/>
      <c r="L81" s="411"/>
      <c r="M81" s="411"/>
      <c r="N81" s="411"/>
      <c r="O81" s="411"/>
      <c r="P81" s="411"/>
      <c r="Q81" s="411"/>
      <c r="R81" s="411"/>
      <c r="S81" s="411"/>
      <c r="T81" s="411"/>
      <c r="U81" s="411"/>
      <c r="V81" s="411"/>
      <c r="W81" s="411"/>
      <c r="X81" s="411"/>
      <c r="Y81" s="411"/>
      <c r="Z81" s="41"/>
    </row>
    <row r="82" spans="1:26" ht="15.75" customHeight="1">
      <c r="A82" s="416" t="s">
        <v>2076</v>
      </c>
      <c r="B82" s="416"/>
      <c r="C82" s="417">
        <f t="shared" ref="C82:F82" si="31">SUM(C72:C81)</f>
        <v>17100000</v>
      </c>
      <c r="D82" s="417">
        <f t="shared" si="31"/>
        <v>3000000</v>
      </c>
      <c r="E82" s="417">
        <f t="shared" si="31"/>
        <v>20100000</v>
      </c>
      <c r="F82" s="417">
        <f t="shared" si="31"/>
        <v>25500000</v>
      </c>
      <c r="G82" s="411"/>
      <c r="H82" s="411"/>
      <c r="I82" s="411"/>
      <c r="J82" s="411"/>
      <c r="K82" s="411"/>
      <c r="L82" s="411"/>
      <c r="M82" s="411"/>
      <c r="N82" s="411"/>
      <c r="O82" s="411"/>
      <c r="P82" s="411"/>
      <c r="Q82" s="411"/>
      <c r="R82" s="411"/>
      <c r="S82" s="411"/>
      <c r="T82" s="411"/>
      <c r="U82" s="411"/>
      <c r="V82" s="411"/>
      <c r="W82" s="411"/>
      <c r="X82" s="411"/>
      <c r="Y82" s="411"/>
      <c r="Z82" s="41"/>
    </row>
    <row r="83" spans="1:26" ht="15.75" customHeight="1">
      <c r="A83" s="36"/>
      <c r="B83" s="414" t="s">
        <v>2173</v>
      </c>
      <c r="C83" s="107"/>
      <c r="D83" s="107"/>
      <c r="E83" s="415"/>
      <c r="F83" s="415"/>
      <c r="G83" s="411"/>
      <c r="H83" s="411"/>
      <c r="I83" s="411"/>
      <c r="J83" s="411"/>
      <c r="K83" s="411"/>
      <c r="L83" s="411"/>
      <c r="M83" s="411"/>
      <c r="N83" s="411"/>
      <c r="O83" s="411"/>
      <c r="P83" s="411"/>
      <c r="Q83" s="411"/>
      <c r="R83" s="411"/>
      <c r="S83" s="411"/>
      <c r="T83" s="411"/>
      <c r="U83" s="411"/>
      <c r="V83" s="411"/>
      <c r="W83" s="411"/>
      <c r="X83" s="411"/>
      <c r="Y83" s="411"/>
      <c r="Z83" s="41"/>
    </row>
    <row r="84" spans="1:26" ht="15.75" customHeight="1">
      <c r="A84" s="36" t="s">
        <v>2174</v>
      </c>
      <c r="B84" s="36" t="s">
        <v>2175</v>
      </c>
      <c r="C84" s="423">
        <v>1000000</v>
      </c>
      <c r="D84" s="423"/>
      <c r="E84" s="415">
        <f>SUM(C84:D84)</f>
        <v>1000000</v>
      </c>
      <c r="F84" s="415">
        <v>2000000</v>
      </c>
      <c r="G84" s="411"/>
      <c r="H84" s="411"/>
      <c r="I84" s="411"/>
      <c r="J84" s="411"/>
      <c r="K84" s="411"/>
      <c r="L84" s="411"/>
      <c r="M84" s="411"/>
      <c r="N84" s="411"/>
      <c r="O84" s="411"/>
      <c r="P84" s="411"/>
      <c r="Q84" s="411"/>
      <c r="R84" s="411"/>
      <c r="S84" s="411"/>
      <c r="T84" s="411"/>
      <c r="U84" s="411"/>
      <c r="V84" s="411"/>
      <c r="W84" s="411"/>
      <c r="X84" s="411"/>
      <c r="Y84" s="411"/>
      <c r="Z84" s="41"/>
    </row>
    <row r="85" spans="1:26" ht="15.75" customHeight="1">
      <c r="A85" s="416" t="s">
        <v>2076</v>
      </c>
      <c r="B85" s="416"/>
      <c r="C85" s="417">
        <f t="shared" ref="C85:F85" si="32">SUM(C84)</f>
        <v>1000000</v>
      </c>
      <c r="D85" s="417">
        <f t="shared" si="32"/>
        <v>0</v>
      </c>
      <c r="E85" s="417">
        <f t="shared" si="32"/>
        <v>1000000</v>
      </c>
      <c r="F85" s="417">
        <f t="shared" si="32"/>
        <v>2000000</v>
      </c>
      <c r="G85" s="411"/>
      <c r="H85" s="411"/>
      <c r="I85" s="411"/>
      <c r="J85" s="411"/>
      <c r="K85" s="411"/>
      <c r="L85" s="411"/>
      <c r="M85" s="411"/>
      <c r="N85" s="411"/>
      <c r="O85" s="411"/>
      <c r="P85" s="411"/>
      <c r="Q85" s="411"/>
      <c r="R85" s="411"/>
      <c r="S85" s="411"/>
      <c r="T85" s="411"/>
      <c r="U85" s="411"/>
      <c r="V85" s="411"/>
      <c r="W85" s="411"/>
      <c r="X85" s="411"/>
      <c r="Y85" s="411"/>
      <c r="Z85" s="41"/>
    </row>
    <row r="86" spans="1:26" ht="15.75" customHeight="1">
      <c r="A86" s="36"/>
      <c r="B86" s="414" t="s">
        <v>2176</v>
      </c>
      <c r="C86" s="107"/>
      <c r="D86" s="107"/>
      <c r="E86" s="415"/>
      <c r="F86" s="415"/>
      <c r="G86" s="411"/>
      <c r="H86" s="411"/>
      <c r="I86" s="411"/>
      <c r="J86" s="411"/>
      <c r="K86" s="411"/>
      <c r="L86" s="411"/>
      <c r="M86" s="411"/>
      <c r="N86" s="411"/>
      <c r="O86" s="411"/>
      <c r="P86" s="411"/>
      <c r="Q86" s="411"/>
      <c r="R86" s="411"/>
      <c r="S86" s="411"/>
      <c r="T86" s="411"/>
      <c r="U86" s="411"/>
      <c r="V86" s="411"/>
      <c r="W86" s="411"/>
      <c r="X86" s="411"/>
      <c r="Y86" s="411"/>
      <c r="Z86" s="41"/>
    </row>
    <row r="87" spans="1:26" ht="15.75" customHeight="1">
      <c r="A87" s="36" t="s">
        <v>2177</v>
      </c>
      <c r="B87" s="36" t="s">
        <v>2178</v>
      </c>
      <c r="C87" s="423">
        <v>17000000</v>
      </c>
      <c r="D87" s="423">
        <v>8000000</v>
      </c>
      <c r="E87" s="415">
        <f t="shared" ref="E87:E88" si="33">SUM(C87:D87)</f>
        <v>25000000</v>
      </c>
      <c r="F87" s="415">
        <v>3000000</v>
      </c>
      <c r="G87" s="411"/>
      <c r="H87" s="411"/>
      <c r="I87" s="411"/>
      <c r="J87" s="411"/>
      <c r="K87" s="411"/>
      <c r="L87" s="411"/>
      <c r="M87" s="411"/>
      <c r="N87" s="411"/>
      <c r="O87" s="411"/>
      <c r="P87" s="411"/>
      <c r="Q87" s="411"/>
      <c r="R87" s="411"/>
      <c r="S87" s="411"/>
      <c r="T87" s="411"/>
      <c r="U87" s="411"/>
      <c r="V87" s="411"/>
      <c r="W87" s="411"/>
      <c r="X87" s="411"/>
      <c r="Y87" s="411"/>
      <c r="Z87" s="41"/>
    </row>
    <row r="88" spans="1:26" ht="15.75" customHeight="1">
      <c r="A88" s="36" t="s">
        <v>2179</v>
      </c>
      <c r="B88" s="36" t="s">
        <v>2180</v>
      </c>
      <c r="C88" s="423">
        <v>300000</v>
      </c>
      <c r="D88" s="423"/>
      <c r="E88" s="415">
        <f t="shared" si="33"/>
        <v>300000</v>
      </c>
      <c r="F88" s="415">
        <v>500000</v>
      </c>
      <c r="G88" s="411"/>
      <c r="H88" s="411"/>
      <c r="I88" s="411"/>
      <c r="J88" s="411"/>
      <c r="K88" s="411"/>
      <c r="L88" s="411"/>
      <c r="M88" s="411"/>
      <c r="N88" s="411"/>
      <c r="O88" s="411"/>
      <c r="P88" s="411"/>
      <c r="Q88" s="411"/>
      <c r="R88" s="411"/>
      <c r="S88" s="411"/>
      <c r="T88" s="411"/>
      <c r="U88" s="411"/>
      <c r="V88" s="411"/>
      <c r="W88" s="411"/>
      <c r="X88" s="411"/>
      <c r="Y88" s="411"/>
      <c r="Z88" s="41"/>
    </row>
    <row r="89" spans="1:26" ht="15.75" customHeight="1">
      <c r="A89" s="416" t="s">
        <v>2076</v>
      </c>
      <c r="B89" s="416"/>
      <c r="C89" s="417">
        <f>SUM(C87:C88)</f>
        <v>17300000</v>
      </c>
      <c r="D89" s="417">
        <f>SUM(D87:D88)</f>
        <v>8000000</v>
      </c>
      <c r="E89" s="417">
        <f>SUM(E87:E88)</f>
        <v>25300000</v>
      </c>
      <c r="F89" s="417">
        <f>SUM(F87:F88)</f>
        <v>3500000</v>
      </c>
      <c r="G89" s="411"/>
      <c r="H89" s="411"/>
      <c r="I89" s="411"/>
      <c r="J89" s="411"/>
      <c r="K89" s="411"/>
      <c r="L89" s="411"/>
      <c r="M89" s="411"/>
      <c r="N89" s="411"/>
      <c r="O89" s="411"/>
      <c r="P89" s="411"/>
      <c r="Q89" s="411"/>
      <c r="R89" s="411"/>
      <c r="S89" s="411"/>
      <c r="T89" s="411"/>
      <c r="U89" s="411"/>
      <c r="V89" s="411"/>
      <c r="W89" s="411"/>
      <c r="X89" s="411"/>
      <c r="Y89" s="411"/>
      <c r="Z89" s="41"/>
    </row>
    <row r="90" spans="1:26" ht="16.5" customHeight="1">
      <c r="A90" s="430"/>
      <c r="B90" s="185" t="s">
        <v>2181</v>
      </c>
      <c r="C90" s="431">
        <f>SUM(C89,C85,C82,C70,C63,C58,C52,C45,C42,C37,C31,C25,C21)</f>
        <v>101396720</v>
      </c>
      <c r="D90" s="431">
        <f>SUM(D89,D85,D82,D70,D63,D58,D52,D45,D42,D37,D31,D25,D21)</f>
        <v>1700000</v>
      </c>
      <c r="E90" s="431">
        <f>SUM(E89,E85,E82,E70,E63,E58,E52,E45,E42,E37,E31,E25,E21)</f>
        <v>103096720</v>
      </c>
      <c r="F90" s="431">
        <f>SUM(F89,F85,F82,F70,F63,F58,F52,F45,F42,F37,F31,F25,F21)</f>
        <v>76700000</v>
      </c>
      <c r="G90" s="411"/>
      <c r="H90" s="411"/>
      <c r="I90" s="411"/>
      <c r="J90" s="411"/>
      <c r="K90" s="411"/>
      <c r="L90" s="411"/>
      <c r="M90" s="411"/>
      <c r="N90" s="411"/>
      <c r="O90" s="411"/>
      <c r="P90" s="411"/>
      <c r="Q90" s="411"/>
      <c r="R90" s="411"/>
      <c r="S90" s="411"/>
      <c r="T90" s="411"/>
      <c r="U90" s="411"/>
      <c r="V90" s="411"/>
      <c r="W90" s="411"/>
      <c r="X90" s="411"/>
      <c r="Y90" s="411"/>
      <c r="Z90" s="432"/>
    </row>
    <row r="91" spans="1:26" ht="16.5" customHeight="1">
      <c r="A91" s="433"/>
      <c r="B91" s="434" t="s">
        <v>2182</v>
      </c>
      <c r="C91" s="417">
        <f>C90+C16</f>
        <v>351396720</v>
      </c>
      <c r="D91" s="417">
        <f>D90+D16</f>
        <v>1700000</v>
      </c>
      <c r="E91" s="417">
        <f>E90+E16</f>
        <v>353096720</v>
      </c>
      <c r="F91" s="417">
        <f>F90+F16</f>
        <v>326700000</v>
      </c>
      <c r="G91" s="411"/>
      <c r="H91" s="411"/>
      <c r="I91" s="411"/>
      <c r="J91" s="411"/>
      <c r="K91" s="411"/>
      <c r="L91" s="411"/>
      <c r="M91" s="411"/>
      <c r="N91" s="411"/>
      <c r="O91" s="411"/>
      <c r="P91" s="411"/>
      <c r="Q91" s="411"/>
      <c r="R91" s="411"/>
      <c r="S91" s="411"/>
      <c r="T91" s="411"/>
      <c r="U91" s="411"/>
      <c r="V91" s="411"/>
      <c r="W91" s="411"/>
      <c r="X91" s="411"/>
      <c r="Y91" s="411"/>
      <c r="Z91" s="432"/>
    </row>
    <row r="92" spans="1:26" ht="15.75" hidden="1" customHeight="1">
      <c r="A92" s="435">
        <v>3100000</v>
      </c>
      <c r="B92" s="171" t="s">
        <v>2183</v>
      </c>
      <c r="C92" s="436"/>
      <c r="D92" s="436"/>
      <c r="E92" s="415">
        <f t="shared" ref="E92:E98" si="34">SUM(C92:D92)</f>
        <v>0</v>
      </c>
      <c r="F92" s="415"/>
      <c r="G92" s="411"/>
      <c r="H92" s="411"/>
      <c r="I92" s="411"/>
      <c r="J92" s="411"/>
      <c r="K92" s="411"/>
      <c r="L92" s="411"/>
      <c r="M92" s="411"/>
      <c r="N92" s="411"/>
      <c r="O92" s="411"/>
      <c r="P92" s="411"/>
      <c r="Q92" s="411"/>
      <c r="R92" s="411"/>
      <c r="S92" s="411"/>
      <c r="T92" s="411"/>
      <c r="U92" s="411"/>
      <c r="V92" s="411"/>
      <c r="W92" s="411"/>
      <c r="X92" s="411"/>
      <c r="Y92" s="411"/>
      <c r="Z92" s="41"/>
    </row>
    <row r="93" spans="1:26" ht="15.75" hidden="1" customHeight="1">
      <c r="A93" s="349">
        <v>3110201</v>
      </c>
      <c r="B93" s="36" t="s">
        <v>2184</v>
      </c>
      <c r="C93" s="437">
        <v>20000000</v>
      </c>
      <c r="D93" s="437"/>
      <c r="E93" s="415">
        <f t="shared" si="34"/>
        <v>20000000</v>
      </c>
      <c r="F93" s="415"/>
      <c r="G93" s="411"/>
      <c r="H93" s="411"/>
      <c r="I93" s="411"/>
      <c r="J93" s="411"/>
      <c r="K93" s="411"/>
      <c r="L93" s="411"/>
      <c r="M93" s="411"/>
      <c r="N93" s="411"/>
      <c r="O93" s="411"/>
      <c r="P93" s="411"/>
      <c r="Q93" s="411"/>
      <c r="R93" s="411"/>
      <c r="S93" s="411"/>
      <c r="T93" s="411"/>
      <c r="U93" s="411"/>
      <c r="V93" s="411"/>
      <c r="W93" s="411"/>
      <c r="X93" s="411"/>
      <c r="Y93" s="411"/>
      <c r="Z93" s="41"/>
    </row>
    <row r="94" spans="1:26" ht="15.75" hidden="1" customHeight="1">
      <c r="A94" s="438">
        <v>3110202</v>
      </c>
      <c r="B94" s="36" t="s">
        <v>2185</v>
      </c>
      <c r="C94" s="437" t="e">
        <v>#REF!</v>
      </c>
      <c r="D94" s="437"/>
      <c r="E94" s="415" t="e">
        <f t="shared" si="34"/>
        <v>#REF!</v>
      </c>
      <c r="F94" s="415"/>
      <c r="G94" s="411"/>
      <c r="H94" s="411"/>
      <c r="I94" s="411"/>
      <c r="J94" s="411"/>
      <c r="K94" s="411"/>
      <c r="L94" s="411"/>
      <c r="M94" s="411"/>
      <c r="N94" s="411"/>
      <c r="O94" s="411"/>
      <c r="P94" s="411"/>
      <c r="Q94" s="411"/>
      <c r="R94" s="411"/>
      <c r="S94" s="411"/>
      <c r="T94" s="411"/>
      <c r="U94" s="411"/>
      <c r="V94" s="411"/>
      <c r="W94" s="411"/>
      <c r="X94" s="411"/>
      <c r="Y94" s="411"/>
      <c r="Z94" s="41"/>
    </row>
    <row r="95" spans="1:26" ht="15.75" hidden="1" customHeight="1">
      <c r="A95" s="438"/>
      <c r="B95" s="36" t="s">
        <v>207</v>
      </c>
      <c r="C95" s="437">
        <v>100000000</v>
      </c>
      <c r="D95" s="437"/>
      <c r="E95" s="415">
        <f t="shared" si="34"/>
        <v>100000000</v>
      </c>
      <c r="F95" s="415"/>
      <c r="G95" s="411"/>
      <c r="H95" s="411"/>
      <c r="I95" s="411"/>
      <c r="J95" s="411"/>
      <c r="K95" s="411"/>
      <c r="L95" s="411"/>
      <c r="M95" s="411"/>
      <c r="N95" s="411"/>
      <c r="O95" s="411"/>
      <c r="P95" s="411"/>
      <c r="Q95" s="411"/>
      <c r="R95" s="411"/>
      <c r="S95" s="411"/>
      <c r="T95" s="411"/>
      <c r="U95" s="411"/>
      <c r="V95" s="411"/>
      <c r="W95" s="411"/>
      <c r="X95" s="411"/>
      <c r="Y95" s="411"/>
      <c r="Z95" s="41"/>
    </row>
    <row r="96" spans="1:26" ht="15.75" hidden="1" customHeight="1">
      <c r="A96" s="438"/>
      <c r="B96" s="36" t="s">
        <v>208</v>
      </c>
      <c r="C96" s="437">
        <v>10000000</v>
      </c>
      <c r="D96" s="437"/>
      <c r="E96" s="415">
        <f t="shared" si="34"/>
        <v>10000000</v>
      </c>
      <c r="F96" s="415"/>
      <c r="G96" s="411"/>
      <c r="H96" s="411"/>
      <c r="I96" s="411"/>
      <c r="J96" s="411"/>
      <c r="K96" s="411"/>
      <c r="L96" s="411"/>
      <c r="M96" s="411"/>
      <c r="N96" s="411"/>
      <c r="O96" s="411"/>
      <c r="P96" s="411"/>
      <c r="Q96" s="411"/>
      <c r="R96" s="411"/>
      <c r="S96" s="411"/>
      <c r="T96" s="411"/>
      <c r="U96" s="411"/>
      <c r="V96" s="411"/>
      <c r="W96" s="411"/>
      <c r="X96" s="411"/>
      <c r="Y96" s="411"/>
      <c r="Z96" s="41"/>
    </row>
    <row r="97" spans="1:26" ht="15.75" hidden="1" customHeight="1">
      <c r="A97" s="439"/>
      <c r="B97" s="434" t="s">
        <v>2186</v>
      </c>
      <c r="C97" s="417" t="e">
        <v>#REF!</v>
      </c>
      <c r="D97" s="417"/>
      <c r="E97" s="415" t="e">
        <f t="shared" si="34"/>
        <v>#REF!</v>
      </c>
      <c r="F97" s="415"/>
      <c r="G97" s="411"/>
      <c r="H97" s="411"/>
      <c r="I97" s="411"/>
      <c r="J97" s="411"/>
      <c r="K97" s="411"/>
      <c r="L97" s="411"/>
      <c r="M97" s="411"/>
      <c r="N97" s="411"/>
      <c r="O97" s="411"/>
      <c r="P97" s="411"/>
      <c r="Q97" s="411"/>
      <c r="R97" s="411"/>
      <c r="S97" s="411"/>
      <c r="T97" s="411"/>
      <c r="U97" s="411"/>
      <c r="V97" s="411"/>
      <c r="W97" s="411"/>
      <c r="X97" s="411"/>
      <c r="Y97" s="411"/>
      <c r="Z97" s="41"/>
    </row>
    <row r="98" spans="1:26" ht="15.75" hidden="1" customHeight="1">
      <c r="A98" s="440"/>
      <c r="B98" s="315" t="s">
        <v>2187</v>
      </c>
      <c r="C98" s="421" t="e">
        <v>#REF!</v>
      </c>
      <c r="D98" s="421"/>
      <c r="E98" s="415" t="e">
        <f t="shared" si="34"/>
        <v>#REF!</v>
      </c>
      <c r="F98" s="415"/>
      <c r="G98" s="411"/>
      <c r="H98" s="411"/>
      <c r="I98" s="411"/>
      <c r="J98" s="411"/>
      <c r="K98" s="411"/>
      <c r="L98" s="411"/>
      <c r="M98" s="411"/>
      <c r="N98" s="411"/>
      <c r="O98" s="411"/>
      <c r="P98" s="411"/>
      <c r="Q98" s="411"/>
      <c r="R98" s="411"/>
      <c r="S98" s="411"/>
      <c r="T98" s="411"/>
      <c r="U98" s="411"/>
      <c r="V98" s="411"/>
      <c r="W98" s="411"/>
      <c r="X98" s="411"/>
      <c r="Y98" s="411"/>
      <c r="Z98" s="41"/>
    </row>
    <row r="99" spans="1:26" ht="15.75" customHeight="1">
      <c r="A99" s="171">
        <v>10202</v>
      </c>
      <c r="B99" s="99" t="s">
        <v>2188</v>
      </c>
      <c r="C99" s="107"/>
      <c r="D99" s="107"/>
      <c r="E99" s="415"/>
      <c r="F99" s="415"/>
      <c r="G99" s="411"/>
      <c r="H99" s="411"/>
      <c r="I99" s="411"/>
      <c r="J99" s="411"/>
      <c r="K99" s="411"/>
      <c r="L99" s="411"/>
      <c r="M99" s="411"/>
      <c r="N99" s="411"/>
      <c r="O99" s="411"/>
      <c r="P99" s="411"/>
      <c r="Q99" s="411"/>
      <c r="R99" s="411"/>
      <c r="S99" s="411"/>
      <c r="T99" s="411"/>
      <c r="U99" s="411"/>
      <c r="V99" s="411"/>
      <c r="W99" s="411"/>
      <c r="X99" s="411"/>
      <c r="Y99" s="411"/>
      <c r="Z99" s="41"/>
    </row>
    <row r="100" spans="1:26" ht="15.75" customHeight="1">
      <c r="A100" s="36" t="s">
        <v>2097</v>
      </c>
      <c r="B100" s="36" t="s">
        <v>2098</v>
      </c>
      <c r="C100" s="423">
        <v>20000</v>
      </c>
      <c r="D100" s="423"/>
      <c r="E100" s="415">
        <f t="shared" ref="E100:E111" si="35">SUM(C100:D100)</f>
        <v>20000</v>
      </c>
      <c r="F100" s="415">
        <v>50000</v>
      </c>
      <c r="G100" s="411"/>
      <c r="H100" s="411"/>
      <c r="I100" s="411"/>
      <c r="J100" s="411"/>
      <c r="K100" s="411"/>
      <c r="L100" s="411"/>
      <c r="M100" s="411"/>
      <c r="N100" s="411"/>
      <c r="O100" s="411"/>
      <c r="P100" s="411"/>
      <c r="Q100" s="411"/>
      <c r="R100" s="411"/>
      <c r="S100" s="411"/>
      <c r="T100" s="411"/>
      <c r="U100" s="411"/>
      <c r="V100" s="411"/>
      <c r="W100" s="411"/>
      <c r="X100" s="411"/>
      <c r="Y100" s="411"/>
      <c r="Z100" s="41"/>
    </row>
    <row r="101" spans="1:26" ht="15.75" customHeight="1">
      <c r="A101" s="36" t="s">
        <v>2102</v>
      </c>
      <c r="B101" s="36" t="s">
        <v>2103</v>
      </c>
      <c r="C101" s="423">
        <v>100000</v>
      </c>
      <c r="D101" s="423"/>
      <c r="E101" s="415">
        <f t="shared" si="35"/>
        <v>100000</v>
      </c>
      <c r="F101" s="415">
        <v>100000</v>
      </c>
      <c r="G101" s="411"/>
      <c r="H101" s="411"/>
      <c r="I101" s="411"/>
      <c r="J101" s="411"/>
      <c r="K101" s="411"/>
      <c r="L101" s="411"/>
      <c r="M101" s="411"/>
      <c r="N101" s="411"/>
      <c r="O101" s="411"/>
      <c r="P101" s="411"/>
      <c r="Q101" s="411"/>
      <c r="R101" s="411"/>
      <c r="S101" s="411"/>
      <c r="T101" s="411"/>
      <c r="U101" s="411"/>
      <c r="V101" s="411"/>
      <c r="W101" s="411"/>
      <c r="X101" s="411"/>
      <c r="Y101" s="411"/>
      <c r="Z101" s="41"/>
    </row>
    <row r="102" spans="1:26" ht="15.75" customHeight="1">
      <c r="A102" s="36" t="s">
        <v>2104</v>
      </c>
      <c r="B102" s="36" t="s">
        <v>2105</v>
      </c>
      <c r="C102" s="423">
        <v>100000</v>
      </c>
      <c r="D102" s="423"/>
      <c r="E102" s="415">
        <f t="shared" si="35"/>
        <v>100000</v>
      </c>
      <c r="F102" s="415">
        <v>100000</v>
      </c>
      <c r="G102" s="411"/>
      <c r="H102" s="411"/>
      <c r="I102" s="411"/>
      <c r="J102" s="411"/>
      <c r="K102" s="411"/>
      <c r="L102" s="411"/>
      <c r="M102" s="411"/>
      <c r="N102" s="411"/>
      <c r="O102" s="411"/>
      <c r="P102" s="411"/>
      <c r="Q102" s="411"/>
      <c r="R102" s="411"/>
      <c r="S102" s="411"/>
      <c r="T102" s="411"/>
      <c r="U102" s="411"/>
      <c r="V102" s="411"/>
      <c r="W102" s="411"/>
      <c r="X102" s="411"/>
      <c r="Y102" s="411"/>
      <c r="Z102" s="41"/>
    </row>
    <row r="103" spans="1:26" ht="15.75" customHeight="1">
      <c r="A103" s="36" t="s">
        <v>2106</v>
      </c>
      <c r="B103" s="36" t="s">
        <v>2107</v>
      </c>
      <c r="C103" s="423">
        <v>700000</v>
      </c>
      <c r="D103" s="423"/>
      <c r="E103" s="415">
        <f t="shared" si="35"/>
        <v>700000</v>
      </c>
      <c r="F103" s="415">
        <v>500000</v>
      </c>
      <c r="G103" s="411"/>
      <c r="H103" s="411"/>
      <c r="I103" s="411"/>
      <c r="J103" s="411"/>
      <c r="K103" s="411"/>
      <c r="L103" s="411"/>
      <c r="M103" s="411"/>
      <c r="N103" s="411"/>
      <c r="O103" s="411"/>
      <c r="P103" s="411"/>
      <c r="Q103" s="411"/>
      <c r="R103" s="411"/>
      <c r="S103" s="411"/>
      <c r="T103" s="411"/>
      <c r="U103" s="411"/>
      <c r="V103" s="411"/>
      <c r="W103" s="411"/>
      <c r="X103" s="411"/>
      <c r="Y103" s="411"/>
      <c r="Z103" s="41"/>
    </row>
    <row r="104" spans="1:26" ht="15.75" customHeight="1">
      <c r="A104" s="36" t="s">
        <v>2121</v>
      </c>
      <c r="B104" s="36" t="s">
        <v>2122</v>
      </c>
      <c r="C104" s="423">
        <v>50000</v>
      </c>
      <c r="D104" s="423"/>
      <c r="E104" s="415">
        <f t="shared" si="35"/>
        <v>50000</v>
      </c>
      <c r="F104" s="415">
        <v>50000</v>
      </c>
      <c r="G104" s="411"/>
      <c r="H104" s="411"/>
      <c r="I104" s="411"/>
      <c r="J104" s="411"/>
      <c r="K104" s="411"/>
      <c r="L104" s="411"/>
      <c r="M104" s="411"/>
      <c r="N104" s="411"/>
      <c r="O104" s="411"/>
      <c r="P104" s="411"/>
      <c r="Q104" s="411"/>
      <c r="R104" s="411"/>
      <c r="S104" s="411"/>
      <c r="T104" s="411"/>
      <c r="U104" s="411"/>
      <c r="V104" s="411"/>
      <c r="W104" s="411"/>
      <c r="X104" s="411"/>
      <c r="Y104" s="411"/>
      <c r="Z104" s="41"/>
    </row>
    <row r="105" spans="1:26" ht="15.75" customHeight="1">
      <c r="A105" s="36" t="s">
        <v>2123</v>
      </c>
      <c r="B105" s="36" t="s">
        <v>2124</v>
      </c>
      <c r="C105" s="423">
        <v>300000</v>
      </c>
      <c r="D105" s="423"/>
      <c r="E105" s="415">
        <f t="shared" si="35"/>
        <v>300000</v>
      </c>
      <c r="F105" s="415">
        <v>300000</v>
      </c>
      <c r="G105" s="411"/>
      <c r="H105" s="411"/>
      <c r="I105" s="411"/>
      <c r="J105" s="411"/>
      <c r="K105" s="411"/>
      <c r="L105" s="411"/>
      <c r="M105" s="411"/>
      <c r="N105" s="411"/>
      <c r="O105" s="411"/>
      <c r="P105" s="411"/>
      <c r="Q105" s="411"/>
      <c r="R105" s="411"/>
      <c r="S105" s="411"/>
      <c r="T105" s="411"/>
      <c r="U105" s="411"/>
      <c r="V105" s="411"/>
      <c r="W105" s="411"/>
      <c r="X105" s="411"/>
      <c r="Y105" s="411"/>
      <c r="Z105" s="41"/>
    </row>
    <row r="106" spans="1:26" ht="15.75" customHeight="1">
      <c r="A106" s="349">
        <v>2210701</v>
      </c>
      <c r="B106" s="36" t="s">
        <v>2130</v>
      </c>
      <c r="C106" s="423">
        <v>50000</v>
      </c>
      <c r="D106" s="423"/>
      <c r="E106" s="415">
        <f t="shared" si="35"/>
        <v>50000</v>
      </c>
      <c r="F106" s="415">
        <v>50000</v>
      </c>
      <c r="G106" s="411"/>
      <c r="H106" s="411"/>
      <c r="I106" s="411"/>
      <c r="J106" s="411"/>
      <c r="K106" s="411"/>
      <c r="L106" s="411"/>
      <c r="M106" s="411"/>
      <c r="N106" s="411"/>
      <c r="O106" s="411"/>
      <c r="P106" s="411"/>
      <c r="Q106" s="411"/>
      <c r="R106" s="411"/>
      <c r="S106" s="411"/>
      <c r="T106" s="411"/>
      <c r="U106" s="411"/>
      <c r="V106" s="411"/>
      <c r="W106" s="411"/>
      <c r="X106" s="411"/>
      <c r="Y106" s="411"/>
      <c r="Z106" s="41"/>
    </row>
    <row r="107" spans="1:26" ht="15.75" customHeight="1">
      <c r="A107" s="36" t="s">
        <v>2141</v>
      </c>
      <c r="B107" s="36" t="s">
        <v>2142</v>
      </c>
      <c r="C107" s="423">
        <v>500000</v>
      </c>
      <c r="D107" s="423"/>
      <c r="E107" s="415">
        <f t="shared" si="35"/>
        <v>500000</v>
      </c>
      <c r="F107" s="415">
        <v>200000</v>
      </c>
      <c r="G107" s="411"/>
      <c r="H107" s="411"/>
      <c r="I107" s="411"/>
      <c r="J107" s="411"/>
      <c r="K107" s="411"/>
      <c r="L107" s="411"/>
      <c r="M107" s="411"/>
      <c r="N107" s="411"/>
      <c r="O107" s="411"/>
      <c r="P107" s="411"/>
      <c r="Q107" s="411"/>
      <c r="R107" s="411"/>
      <c r="S107" s="411"/>
      <c r="T107" s="411"/>
      <c r="U107" s="411"/>
      <c r="V107" s="411"/>
      <c r="W107" s="411"/>
      <c r="X107" s="411"/>
      <c r="Y107" s="411"/>
      <c r="Z107" s="41"/>
    </row>
    <row r="108" spans="1:26" ht="15.75" customHeight="1">
      <c r="A108" s="36" t="s">
        <v>2149</v>
      </c>
      <c r="B108" s="36" t="s">
        <v>2150</v>
      </c>
      <c r="C108" s="423">
        <v>200000</v>
      </c>
      <c r="D108" s="423"/>
      <c r="E108" s="415">
        <f t="shared" si="35"/>
        <v>200000</v>
      </c>
      <c r="F108" s="415">
        <v>200000</v>
      </c>
      <c r="G108" s="411"/>
      <c r="H108" s="411"/>
      <c r="I108" s="411"/>
      <c r="J108" s="411"/>
      <c r="K108" s="411"/>
      <c r="L108" s="411"/>
      <c r="M108" s="411"/>
      <c r="N108" s="411"/>
      <c r="O108" s="411"/>
      <c r="P108" s="411"/>
      <c r="Q108" s="411"/>
      <c r="R108" s="411"/>
      <c r="S108" s="411"/>
      <c r="T108" s="411"/>
      <c r="U108" s="411"/>
      <c r="V108" s="411"/>
      <c r="W108" s="411"/>
      <c r="X108" s="411"/>
      <c r="Y108" s="411"/>
      <c r="Z108" s="41"/>
    </row>
    <row r="109" spans="1:26" ht="15.75" customHeight="1">
      <c r="A109" s="36" t="s">
        <v>2151</v>
      </c>
      <c r="B109" s="36" t="s">
        <v>2152</v>
      </c>
      <c r="C109" s="423">
        <v>100000</v>
      </c>
      <c r="D109" s="423"/>
      <c r="E109" s="415">
        <f t="shared" si="35"/>
        <v>100000</v>
      </c>
      <c r="F109" s="415">
        <v>100000</v>
      </c>
      <c r="G109" s="411"/>
      <c r="H109" s="411"/>
      <c r="I109" s="411"/>
      <c r="J109" s="411"/>
      <c r="K109" s="411"/>
      <c r="L109" s="411"/>
      <c r="M109" s="411"/>
      <c r="N109" s="411"/>
      <c r="O109" s="411"/>
      <c r="P109" s="411"/>
      <c r="Q109" s="411"/>
      <c r="R109" s="411"/>
      <c r="S109" s="411"/>
      <c r="T109" s="411"/>
      <c r="U109" s="411"/>
      <c r="V109" s="411"/>
      <c r="W109" s="411"/>
      <c r="X109" s="411"/>
      <c r="Y109" s="411"/>
      <c r="Z109" s="41"/>
    </row>
    <row r="110" spans="1:26" ht="15.75" customHeight="1">
      <c r="A110" s="349" t="s">
        <v>2189</v>
      </c>
      <c r="B110" s="36" t="s">
        <v>2190</v>
      </c>
      <c r="C110" s="424">
        <v>7000000</v>
      </c>
      <c r="D110" s="424">
        <v>8300000</v>
      </c>
      <c r="E110" s="415">
        <f t="shared" si="35"/>
        <v>15300000</v>
      </c>
      <c r="F110" s="415">
        <v>7000000</v>
      </c>
      <c r="G110" s="411"/>
      <c r="H110" s="411"/>
      <c r="I110" s="411"/>
      <c r="J110" s="411"/>
      <c r="K110" s="411"/>
      <c r="L110" s="411"/>
      <c r="M110" s="411"/>
      <c r="N110" s="411"/>
      <c r="O110" s="411"/>
      <c r="P110" s="411"/>
      <c r="Q110" s="411"/>
      <c r="R110" s="411"/>
      <c r="S110" s="411"/>
      <c r="T110" s="411"/>
      <c r="U110" s="411"/>
      <c r="V110" s="411"/>
      <c r="W110" s="411"/>
      <c r="X110" s="411"/>
      <c r="Y110" s="411"/>
      <c r="Z110" s="41"/>
    </row>
    <row r="111" spans="1:26" ht="15.75" customHeight="1">
      <c r="A111" s="349">
        <v>3111001</v>
      </c>
      <c r="B111" s="36" t="s">
        <v>2161</v>
      </c>
      <c r="C111" s="423">
        <v>500000</v>
      </c>
      <c r="D111" s="423"/>
      <c r="E111" s="415">
        <f t="shared" si="35"/>
        <v>500000</v>
      </c>
      <c r="F111" s="415">
        <v>0</v>
      </c>
      <c r="G111" s="411"/>
      <c r="H111" s="411"/>
      <c r="I111" s="411"/>
      <c r="J111" s="411"/>
      <c r="K111" s="411"/>
      <c r="L111" s="411"/>
      <c r="M111" s="411"/>
      <c r="N111" s="411"/>
      <c r="O111" s="411"/>
      <c r="P111" s="411"/>
      <c r="Q111" s="411"/>
      <c r="R111" s="411"/>
      <c r="S111" s="411"/>
      <c r="T111" s="411"/>
      <c r="U111" s="411"/>
      <c r="V111" s="411"/>
      <c r="W111" s="411"/>
      <c r="X111" s="411"/>
      <c r="Y111" s="411"/>
      <c r="Z111" s="41"/>
    </row>
    <row r="112" spans="1:26" ht="15.75" customHeight="1">
      <c r="A112" s="420" t="s">
        <v>2076</v>
      </c>
      <c r="B112" s="420" t="s">
        <v>2191</v>
      </c>
      <c r="C112" s="421">
        <f>SUM(C100:C111)</f>
        <v>9620000</v>
      </c>
      <c r="D112" s="421">
        <f>SUM(D100:D111)</f>
        <v>8300000</v>
      </c>
      <c r="E112" s="421">
        <f>SUM(E100:E111)</f>
        <v>17920000</v>
      </c>
      <c r="F112" s="421">
        <f>SUM(F100:F111)</f>
        <v>8650000</v>
      </c>
      <c r="G112" s="411"/>
      <c r="H112" s="411"/>
      <c r="I112" s="411"/>
      <c r="J112" s="411"/>
      <c r="K112" s="411"/>
      <c r="L112" s="411"/>
      <c r="M112" s="411"/>
      <c r="N112" s="411"/>
      <c r="O112" s="411"/>
      <c r="P112" s="411"/>
      <c r="Q112" s="411"/>
      <c r="R112" s="411"/>
      <c r="S112" s="411"/>
      <c r="T112" s="411"/>
      <c r="U112" s="411"/>
      <c r="V112" s="411"/>
      <c r="W112" s="411"/>
      <c r="X112" s="411"/>
      <c r="Y112" s="411"/>
      <c r="Z112" s="41"/>
    </row>
    <row r="113" spans="1:26" ht="15.75" customHeight="1">
      <c r="A113" s="435">
        <v>10203</v>
      </c>
      <c r="B113" s="99" t="s">
        <v>2192</v>
      </c>
      <c r="C113" s="107"/>
      <c r="D113" s="107"/>
      <c r="E113" s="415"/>
      <c r="F113" s="415"/>
      <c r="G113" s="411"/>
      <c r="H113" s="411"/>
      <c r="I113" s="411"/>
      <c r="J113" s="411"/>
      <c r="K113" s="411"/>
      <c r="L113" s="411"/>
      <c r="M113" s="411"/>
      <c r="N113" s="411"/>
      <c r="O113" s="411"/>
      <c r="P113" s="411"/>
      <c r="Q113" s="411"/>
      <c r="R113" s="411"/>
      <c r="S113" s="411"/>
      <c r="T113" s="411"/>
      <c r="U113" s="411"/>
      <c r="V113" s="411"/>
      <c r="W113" s="411"/>
      <c r="X113" s="411"/>
      <c r="Y113" s="411"/>
      <c r="Z113" s="41"/>
    </row>
    <row r="114" spans="1:26" ht="15.75" customHeight="1">
      <c r="A114" s="36">
        <v>2210101</v>
      </c>
      <c r="B114" s="36" t="s">
        <v>2093</v>
      </c>
      <c r="C114" s="423"/>
      <c r="D114" s="423"/>
      <c r="E114" s="415"/>
      <c r="F114" s="415">
        <v>200000</v>
      </c>
      <c r="G114" s="411"/>
      <c r="H114" s="411"/>
      <c r="I114" s="411"/>
      <c r="J114" s="411"/>
      <c r="K114" s="411"/>
      <c r="L114" s="411"/>
      <c r="M114" s="411"/>
      <c r="N114" s="411"/>
      <c r="O114" s="411"/>
      <c r="P114" s="411"/>
      <c r="Q114" s="411"/>
      <c r="R114" s="411"/>
      <c r="S114" s="411"/>
      <c r="T114" s="411"/>
      <c r="U114" s="411"/>
      <c r="V114" s="411"/>
      <c r="W114" s="411"/>
      <c r="X114" s="411"/>
      <c r="Y114" s="411"/>
      <c r="Z114" s="41"/>
    </row>
    <row r="115" spans="1:26" ht="15.75" customHeight="1">
      <c r="A115" s="36">
        <v>2210203</v>
      </c>
      <c r="B115" s="36" t="s">
        <v>2193</v>
      </c>
      <c r="C115" s="423"/>
      <c r="D115" s="423"/>
      <c r="E115" s="415"/>
      <c r="F115" s="415">
        <v>150000</v>
      </c>
      <c r="G115" s="411"/>
      <c r="H115" s="411"/>
      <c r="I115" s="411"/>
      <c r="J115" s="411"/>
      <c r="K115" s="411"/>
      <c r="L115" s="411"/>
      <c r="M115" s="411"/>
      <c r="N115" s="411"/>
      <c r="O115" s="411"/>
      <c r="P115" s="411"/>
      <c r="Q115" s="411"/>
      <c r="R115" s="411"/>
      <c r="S115" s="411"/>
      <c r="T115" s="411"/>
      <c r="U115" s="411"/>
      <c r="V115" s="411"/>
      <c r="W115" s="411"/>
      <c r="X115" s="411"/>
      <c r="Y115" s="411"/>
      <c r="Z115" s="41"/>
    </row>
    <row r="116" spans="1:26" ht="15.75" customHeight="1">
      <c r="A116" s="36" t="s">
        <v>2097</v>
      </c>
      <c r="B116" s="36" t="s">
        <v>2098</v>
      </c>
      <c r="C116" s="423">
        <v>20000</v>
      </c>
      <c r="D116" s="423"/>
      <c r="E116" s="415">
        <f>SUM(C116:D116)</f>
        <v>20000</v>
      </c>
      <c r="F116" s="415">
        <v>50000</v>
      </c>
      <c r="G116" s="411"/>
      <c r="H116" s="411"/>
      <c r="I116" s="411"/>
      <c r="J116" s="411"/>
      <c r="K116" s="411"/>
      <c r="L116" s="411"/>
      <c r="M116" s="411"/>
      <c r="N116" s="411"/>
      <c r="O116" s="411"/>
      <c r="P116" s="411"/>
      <c r="Q116" s="411"/>
      <c r="R116" s="411"/>
      <c r="S116" s="411"/>
      <c r="T116" s="411"/>
      <c r="U116" s="411"/>
      <c r="V116" s="411"/>
      <c r="W116" s="411"/>
      <c r="X116" s="411"/>
      <c r="Y116" s="411"/>
      <c r="Z116" s="41"/>
    </row>
    <row r="117" spans="1:26" ht="15.75" customHeight="1">
      <c r="A117" s="36"/>
      <c r="B117" s="36" t="s">
        <v>2100</v>
      </c>
      <c r="C117" s="423"/>
      <c r="D117" s="423"/>
      <c r="E117" s="415"/>
      <c r="F117" s="415">
        <v>50000</v>
      </c>
      <c r="G117" s="411"/>
      <c r="H117" s="411"/>
      <c r="I117" s="411"/>
      <c r="J117" s="411"/>
      <c r="K117" s="411"/>
      <c r="L117" s="411"/>
      <c r="M117" s="411"/>
      <c r="N117" s="411"/>
      <c r="O117" s="411"/>
      <c r="P117" s="411"/>
      <c r="Q117" s="411"/>
      <c r="R117" s="411"/>
      <c r="S117" s="411"/>
      <c r="T117" s="411"/>
      <c r="U117" s="411"/>
      <c r="V117" s="411"/>
      <c r="W117" s="411"/>
      <c r="X117" s="411"/>
      <c r="Y117" s="411"/>
      <c r="Z117" s="41"/>
    </row>
    <row r="118" spans="1:26" ht="15.75" customHeight="1">
      <c r="A118" s="36" t="s">
        <v>2102</v>
      </c>
      <c r="B118" s="36" t="s">
        <v>2103</v>
      </c>
      <c r="C118" s="423">
        <v>100000</v>
      </c>
      <c r="D118" s="423"/>
      <c r="E118" s="415">
        <f t="shared" ref="E118:E120" si="36">SUM(C118:D118)</f>
        <v>100000</v>
      </c>
      <c r="F118" s="415">
        <v>100000</v>
      </c>
      <c r="G118" s="411"/>
      <c r="H118" s="411"/>
      <c r="I118" s="411"/>
      <c r="J118" s="411"/>
      <c r="K118" s="411"/>
      <c r="L118" s="411"/>
      <c r="M118" s="411"/>
      <c r="N118" s="411"/>
      <c r="O118" s="411"/>
      <c r="P118" s="411"/>
      <c r="Q118" s="411"/>
      <c r="R118" s="411"/>
      <c r="S118" s="411"/>
      <c r="T118" s="411"/>
      <c r="U118" s="411"/>
      <c r="V118" s="411"/>
      <c r="W118" s="411"/>
      <c r="X118" s="411"/>
      <c r="Y118" s="411"/>
      <c r="Z118" s="41"/>
    </row>
    <row r="119" spans="1:26" ht="15.75" customHeight="1">
      <c r="A119" s="36" t="s">
        <v>2104</v>
      </c>
      <c r="B119" s="36" t="s">
        <v>2105</v>
      </c>
      <c r="C119" s="423">
        <v>50000</v>
      </c>
      <c r="D119" s="423"/>
      <c r="E119" s="415">
        <f t="shared" si="36"/>
        <v>50000</v>
      </c>
      <c r="F119" s="415">
        <v>1500000</v>
      </c>
      <c r="G119" s="411"/>
      <c r="H119" s="411"/>
      <c r="I119" s="411"/>
      <c r="J119" s="411"/>
      <c r="K119" s="411"/>
      <c r="L119" s="411"/>
      <c r="M119" s="411"/>
      <c r="N119" s="411"/>
      <c r="O119" s="411"/>
      <c r="P119" s="411"/>
      <c r="Q119" s="411"/>
      <c r="R119" s="411"/>
      <c r="S119" s="411"/>
      <c r="T119" s="411"/>
      <c r="U119" s="411"/>
      <c r="V119" s="411"/>
      <c r="W119" s="411"/>
      <c r="X119" s="411"/>
      <c r="Y119" s="411"/>
      <c r="Z119" s="41"/>
    </row>
    <row r="120" spans="1:26" ht="15.75" customHeight="1">
      <c r="A120" s="36" t="s">
        <v>2106</v>
      </c>
      <c r="B120" s="36" t="s">
        <v>2107</v>
      </c>
      <c r="C120" s="423">
        <v>1000000</v>
      </c>
      <c r="D120" s="423"/>
      <c r="E120" s="415">
        <f t="shared" si="36"/>
        <v>1000000</v>
      </c>
      <c r="F120" s="415">
        <v>0</v>
      </c>
      <c r="G120" s="411"/>
      <c r="H120" s="411"/>
      <c r="I120" s="411"/>
      <c r="J120" s="411"/>
      <c r="K120" s="411"/>
      <c r="L120" s="411"/>
      <c r="M120" s="411"/>
      <c r="N120" s="411"/>
      <c r="O120" s="411"/>
      <c r="P120" s="411"/>
      <c r="Q120" s="411"/>
      <c r="R120" s="411"/>
      <c r="S120" s="411"/>
      <c r="T120" s="411"/>
      <c r="U120" s="411"/>
      <c r="V120" s="411"/>
      <c r="W120" s="411"/>
      <c r="X120" s="411"/>
      <c r="Y120" s="411"/>
      <c r="Z120" s="41"/>
    </row>
    <row r="121" spans="1:26" ht="15.75" customHeight="1">
      <c r="A121" s="36"/>
      <c r="B121" s="36" t="s">
        <v>2194</v>
      </c>
      <c r="C121" s="423"/>
      <c r="D121" s="423"/>
      <c r="E121" s="415"/>
      <c r="F121" s="415">
        <v>300000</v>
      </c>
      <c r="G121" s="411"/>
      <c r="H121" s="411"/>
      <c r="I121" s="411"/>
      <c r="J121" s="411"/>
      <c r="K121" s="411"/>
      <c r="L121" s="411"/>
      <c r="M121" s="411"/>
      <c r="N121" s="411"/>
      <c r="O121" s="411"/>
      <c r="P121" s="411"/>
      <c r="Q121" s="411"/>
      <c r="R121" s="411"/>
      <c r="S121" s="411"/>
      <c r="T121" s="411"/>
      <c r="U121" s="411"/>
      <c r="V121" s="411"/>
      <c r="W121" s="411"/>
      <c r="X121" s="411"/>
      <c r="Y121" s="411"/>
      <c r="Z121" s="41"/>
    </row>
    <row r="122" spans="1:26" ht="15.75" customHeight="1">
      <c r="A122" s="36"/>
      <c r="B122" s="36" t="s">
        <v>2195</v>
      </c>
      <c r="C122" s="423"/>
      <c r="D122" s="423"/>
      <c r="E122" s="415"/>
      <c r="F122" s="415">
        <v>300000</v>
      </c>
      <c r="G122" s="411"/>
      <c r="H122" s="411"/>
      <c r="I122" s="411"/>
      <c r="J122" s="411"/>
      <c r="K122" s="411"/>
      <c r="L122" s="411"/>
      <c r="M122" s="411"/>
      <c r="N122" s="411"/>
      <c r="O122" s="411"/>
      <c r="P122" s="411"/>
      <c r="Q122" s="411"/>
      <c r="R122" s="411"/>
      <c r="S122" s="411"/>
      <c r="T122" s="411"/>
      <c r="U122" s="411"/>
      <c r="V122" s="411"/>
      <c r="W122" s="411"/>
      <c r="X122" s="411"/>
      <c r="Y122" s="411"/>
      <c r="Z122" s="41"/>
    </row>
    <row r="123" spans="1:26" ht="15.75" customHeight="1">
      <c r="A123" s="36" t="s">
        <v>2119</v>
      </c>
      <c r="B123" s="36" t="s">
        <v>2120</v>
      </c>
      <c r="C123" s="423">
        <v>500000</v>
      </c>
      <c r="D123" s="423"/>
      <c r="E123" s="415">
        <f t="shared" ref="E123:E125" si="37">SUM(C123:D123)</f>
        <v>500000</v>
      </c>
      <c r="F123" s="415">
        <v>200000</v>
      </c>
      <c r="G123" s="411"/>
      <c r="H123" s="411"/>
      <c r="I123" s="411"/>
      <c r="J123" s="411"/>
      <c r="K123" s="411"/>
      <c r="L123" s="411"/>
      <c r="M123" s="411"/>
      <c r="N123" s="411"/>
      <c r="O123" s="411"/>
      <c r="P123" s="411"/>
      <c r="Q123" s="411"/>
      <c r="R123" s="411"/>
      <c r="S123" s="411"/>
      <c r="T123" s="411"/>
      <c r="U123" s="411"/>
      <c r="V123" s="411"/>
      <c r="W123" s="411"/>
      <c r="X123" s="411"/>
      <c r="Y123" s="411"/>
      <c r="Z123" s="41"/>
    </row>
    <row r="124" spans="1:26" ht="15.75" customHeight="1">
      <c r="A124" s="36" t="s">
        <v>2139</v>
      </c>
      <c r="B124" s="36" t="s">
        <v>2140</v>
      </c>
      <c r="C124" s="423">
        <v>100000</v>
      </c>
      <c r="D124" s="423"/>
      <c r="E124" s="415">
        <f t="shared" si="37"/>
        <v>100000</v>
      </c>
      <c r="F124" s="415"/>
      <c r="G124" s="411"/>
      <c r="H124" s="411"/>
      <c r="I124" s="411"/>
      <c r="J124" s="411"/>
      <c r="K124" s="411"/>
      <c r="L124" s="411"/>
      <c r="M124" s="411"/>
      <c r="N124" s="411"/>
      <c r="O124" s="411"/>
      <c r="P124" s="411"/>
      <c r="Q124" s="411"/>
      <c r="R124" s="411"/>
      <c r="S124" s="411"/>
      <c r="T124" s="411"/>
      <c r="U124" s="411"/>
      <c r="V124" s="411"/>
      <c r="W124" s="411"/>
      <c r="X124" s="411"/>
      <c r="Y124" s="411"/>
      <c r="Z124" s="41"/>
    </row>
    <row r="125" spans="1:26" ht="15.75" customHeight="1">
      <c r="A125" s="36" t="s">
        <v>2147</v>
      </c>
      <c r="B125" s="36" t="s">
        <v>2148</v>
      </c>
      <c r="C125" s="423">
        <v>800000</v>
      </c>
      <c r="D125" s="423"/>
      <c r="E125" s="415">
        <f t="shared" si="37"/>
        <v>800000</v>
      </c>
      <c r="F125" s="415">
        <v>1000000</v>
      </c>
      <c r="G125" s="411"/>
      <c r="H125" s="411"/>
      <c r="I125" s="411"/>
      <c r="J125" s="411"/>
      <c r="K125" s="411"/>
      <c r="L125" s="411"/>
      <c r="M125" s="411"/>
      <c r="N125" s="411"/>
      <c r="O125" s="411"/>
      <c r="P125" s="411"/>
      <c r="Q125" s="411"/>
      <c r="R125" s="411"/>
      <c r="S125" s="411"/>
      <c r="T125" s="411"/>
      <c r="U125" s="411"/>
      <c r="V125" s="411"/>
      <c r="W125" s="411"/>
      <c r="X125" s="411"/>
      <c r="Y125" s="411"/>
      <c r="Z125" s="41"/>
    </row>
    <row r="126" spans="1:26" ht="15.75" customHeight="1">
      <c r="A126" s="36"/>
      <c r="B126" s="36" t="s">
        <v>2122</v>
      </c>
      <c r="C126" s="423"/>
      <c r="D126" s="423"/>
      <c r="E126" s="415"/>
      <c r="F126" s="415">
        <v>100000</v>
      </c>
      <c r="G126" s="411"/>
      <c r="H126" s="411"/>
      <c r="I126" s="411"/>
      <c r="J126" s="411"/>
      <c r="K126" s="411"/>
      <c r="L126" s="411"/>
      <c r="M126" s="411"/>
      <c r="N126" s="411"/>
      <c r="O126" s="411"/>
      <c r="P126" s="411"/>
      <c r="Q126" s="411"/>
      <c r="R126" s="411"/>
      <c r="S126" s="411"/>
      <c r="T126" s="411"/>
      <c r="U126" s="411"/>
      <c r="V126" s="411"/>
      <c r="W126" s="411"/>
      <c r="X126" s="411"/>
      <c r="Y126" s="411"/>
      <c r="Z126" s="41"/>
    </row>
    <row r="127" spans="1:26" ht="15.75" customHeight="1">
      <c r="A127" s="36" t="s">
        <v>2149</v>
      </c>
      <c r="B127" s="36" t="s">
        <v>2150</v>
      </c>
      <c r="C127" s="423">
        <v>100000</v>
      </c>
      <c r="D127" s="423"/>
      <c r="E127" s="415">
        <f>SUM(C127:D127)</f>
        <v>100000</v>
      </c>
      <c r="F127" s="415">
        <v>0</v>
      </c>
      <c r="G127" s="411"/>
      <c r="H127" s="411"/>
      <c r="I127" s="411"/>
      <c r="J127" s="411"/>
      <c r="K127" s="411"/>
      <c r="L127" s="411"/>
      <c r="M127" s="411"/>
      <c r="N127" s="411"/>
      <c r="O127" s="411"/>
      <c r="P127" s="411"/>
      <c r="Q127" s="411"/>
      <c r="R127" s="411"/>
      <c r="S127" s="411"/>
      <c r="T127" s="411"/>
      <c r="U127" s="411"/>
      <c r="V127" s="411"/>
      <c r="W127" s="411"/>
      <c r="X127" s="411"/>
      <c r="Y127" s="411"/>
      <c r="Z127" s="41"/>
    </row>
    <row r="128" spans="1:26" ht="15.75" customHeight="1">
      <c r="A128" s="36"/>
      <c r="B128" s="36" t="s">
        <v>2196</v>
      </c>
      <c r="C128" s="423"/>
      <c r="D128" s="423"/>
      <c r="E128" s="415"/>
      <c r="F128" s="415">
        <v>700000</v>
      </c>
      <c r="G128" s="411"/>
      <c r="H128" s="411"/>
      <c r="I128" s="411"/>
      <c r="J128" s="411"/>
      <c r="K128" s="411"/>
      <c r="L128" s="411"/>
      <c r="M128" s="411"/>
      <c r="N128" s="411"/>
      <c r="O128" s="411"/>
      <c r="P128" s="411"/>
      <c r="Q128" s="411"/>
      <c r="R128" s="411"/>
      <c r="S128" s="411"/>
      <c r="T128" s="411"/>
      <c r="U128" s="411"/>
      <c r="V128" s="411"/>
      <c r="W128" s="411"/>
      <c r="X128" s="411"/>
      <c r="Y128" s="411"/>
      <c r="Z128" s="41"/>
    </row>
    <row r="129" spans="1:26" ht="15.75" customHeight="1">
      <c r="A129" s="36" t="s">
        <v>2151</v>
      </c>
      <c r="B129" s="36" t="s">
        <v>2152</v>
      </c>
      <c r="C129" s="423">
        <v>400000</v>
      </c>
      <c r="D129" s="423"/>
      <c r="E129" s="415">
        <f t="shared" ref="E129:E132" si="38">SUM(C129:D129)</f>
        <v>400000</v>
      </c>
      <c r="F129" s="415">
        <v>500000</v>
      </c>
      <c r="G129" s="411"/>
      <c r="H129" s="411"/>
      <c r="I129" s="411"/>
      <c r="J129" s="411"/>
      <c r="K129" s="411"/>
      <c r="L129" s="411"/>
      <c r="M129" s="411"/>
      <c r="N129" s="411"/>
      <c r="O129" s="411"/>
      <c r="P129" s="411"/>
      <c r="Q129" s="411"/>
      <c r="R129" s="411"/>
      <c r="S129" s="411"/>
      <c r="T129" s="411"/>
      <c r="U129" s="411"/>
      <c r="V129" s="411"/>
      <c r="W129" s="411"/>
      <c r="X129" s="411"/>
      <c r="Y129" s="411"/>
      <c r="Z129" s="41"/>
    </row>
    <row r="130" spans="1:26" ht="15.75" customHeight="1">
      <c r="A130" s="36" t="s">
        <v>2159</v>
      </c>
      <c r="B130" s="36" t="s">
        <v>2160</v>
      </c>
      <c r="C130" s="423">
        <v>200000</v>
      </c>
      <c r="D130" s="423"/>
      <c r="E130" s="415">
        <f t="shared" si="38"/>
        <v>200000</v>
      </c>
      <c r="F130" s="415">
        <v>700000</v>
      </c>
      <c r="G130" s="411"/>
      <c r="H130" s="411"/>
      <c r="I130" s="411"/>
      <c r="J130" s="411"/>
      <c r="K130" s="411"/>
      <c r="L130" s="411"/>
      <c r="M130" s="411"/>
      <c r="N130" s="411"/>
      <c r="O130" s="411"/>
      <c r="P130" s="411"/>
      <c r="Q130" s="411"/>
      <c r="R130" s="411"/>
      <c r="S130" s="411"/>
      <c r="T130" s="411"/>
      <c r="U130" s="411"/>
      <c r="V130" s="411"/>
      <c r="W130" s="411"/>
      <c r="X130" s="411"/>
      <c r="Y130" s="411"/>
      <c r="Z130" s="41"/>
    </row>
    <row r="131" spans="1:26" ht="15.75" customHeight="1">
      <c r="A131" s="36">
        <v>2211308</v>
      </c>
      <c r="B131" s="36" t="s">
        <v>2197</v>
      </c>
      <c r="C131" s="424">
        <v>30000000</v>
      </c>
      <c r="D131" s="424"/>
      <c r="E131" s="415">
        <f t="shared" si="38"/>
        <v>30000000</v>
      </c>
      <c r="F131" s="415">
        <v>30000000</v>
      </c>
      <c r="G131" s="411"/>
      <c r="H131" s="411"/>
      <c r="I131" s="411"/>
      <c r="J131" s="411"/>
      <c r="K131" s="411"/>
      <c r="L131" s="411"/>
      <c r="M131" s="411"/>
      <c r="N131" s="411"/>
      <c r="O131" s="411"/>
      <c r="P131" s="411"/>
      <c r="Q131" s="411"/>
      <c r="R131" s="411"/>
      <c r="S131" s="411"/>
      <c r="T131" s="411"/>
      <c r="U131" s="411"/>
      <c r="V131" s="411"/>
      <c r="W131" s="411"/>
      <c r="X131" s="411"/>
      <c r="Y131" s="411"/>
      <c r="Z131" s="41"/>
    </row>
    <row r="132" spans="1:26" ht="15.75" customHeight="1">
      <c r="A132" s="441">
        <v>3111001</v>
      </c>
      <c r="B132" s="231" t="s">
        <v>2161</v>
      </c>
      <c r="C132" s="423">
        <v>500000</v>
      </c>
      <c r="D132" s="423"/>
      <c r="E132" s="442">
        <f t="shared" si="38"/>
        <v>500000</v>
      </c>
      <c r="F132" s="442">
        <v>500000</v>
      </c>
      <c r="G132" s="443"/>
      <c r="H132" s="443"/>
      <c r="I132" s="443"/>
      <c r="J132" s="443"/>
      <c r="K132" s="443"/>
      <c r="L132" s="443"/>
      <c r="M132" s="443"/>
      <c r="N132" s="443"/>
      <c r="O132" s="443"/>
      <c r="P132" s="443"/>
      <c r="Q132" s="443"/>
      <c r="R132" s="443"/>
      <c r="S132" s="443"/>
      <c r="T132" s="443"/>
      <c r="U132" s="443"/>
      <c r="V132" s="443"/>
      <c r="W132" s="443"/>
      <c r="X132" s="443"/>
      <c r="Y132" s="443"/>
      <c r="Z132" s="444"/>
    </row>
    <row r="133" spans="1:26" ht="15.75" customHeight="1">
      <c r="A133" s="441"/>
      <c r="B133" s="231" t="s">
        <v>2198</v>
      </c>
      <c r="C133" s="423"/>
      <c r="D133" s="423"/>
      <c r="E133" s="442"/>
      <c r="F133" s="442">
        <v>2000000</v>
      </c>
      <c r="G133" s="443"/>
      <c r="H133" s="443"/>
      <c r="I133" s="443"/>
      <c r="J133" s="443"/>
      <c r="K133" s="443"/>
      <c r="L133" s="443"/>
      <c r="M133" s="443"/>
      <c r="N133" s="443"/>
      <c r="O133" s="443"/>
      <c r="P133" s="443"/>
      <c r="Q133" s="443"/>
      <c r="R133" s="443"/>
      <c r="S133" s="443"/>
      <c r="T133" s="443"/>
      <c r="U133" s="443"/>
      <c r="V133" s="443"/>
      <c r="W133" s="443"/>
      <c r="X133" s="443"/>
      <c r="Y133" s="443"/>
      <c r="Z133" s="444"/>
    </row>
    <row r="134" spans="1:26" ht="15.75" customHeight="1">
      <c r="A134" s="231">
        <v>2210711</v>
      </c>
      <c r="B134" s="231" t="s">
        <v>2200</v>
      </c>
      <c r="C134" s="423">
        <v>300000</v>
      </c>
      <c r="D134" s="423"/>
      <c r="E134" s="415">
        <f t="shared" ref="E134:E135" si="39">SUM(C134:D134)</f>
        <v>300000</v>
      </c>
      <c r="F134" s="415">
        <v>200000</v>
      </c>
      <c r="G134" s="411"/>
      <c r="H134" s="411"/>
      <c r="I134" s="411"/>
      <c r="J134" s="411"/>
      <c r="K134" s="411"/>
      <c r="L134" s="411"/>
      <c r="M134" s="411"/>
      <c r="N134" s="411"/>
      <c r="O134" s="411"/>
      <c r="P134" s="411"/>
      <c r="Q134" s="411"/>
      <c r="R134" s="411"/>
      <c r="S134" s="411"/>
      <c r="T134" s="411"/>
      <c r="U134" s="411"/>
      <c r="V134" s="411"/>
      <c r="W134" s="411"/>
      <c r="X134" s="411"/>
      <c r="Y134" s="411"/>
      <c r="Z134" s="41"/>
    </row>
    <row r="135" spans="1:26" ht="15.75" customHeight="1">
      <c r="A135" s="231">
        <v>2220101</v>
      </c>
      <c r="B135" s="231" t="s">
        <v>2201</v>
      </c>
      <c r="C135" s="423">
        <v>300000</v>
      </c>
      <c r="D135" s="423"/>
      <c r="E135" s="415">
        <f t="shared" si="39"/>
        <v>300000</v>
      </c>
      <c r="F135" s="415">
        <v>400000</v>
      </c>
      <c r="G135" s="411"/>
      <c r="H135" s="411"/>
      <c r="I135" s="411"/>
      <c r="J135" s="411"/>
      <c r="K135" s="411"/>
      <c r="L135" s="411"/>
      <c r="M135" s="411"/>
      <c r="N135" s="411"/>
      <c r="O135" s="411"/>
      <c r="P135" s="411"/>
      <c r="Q135" s="411"/>
      <c r="R135" s="411"/>
      <c r="S135" s="411"/>
      <c r="T135" s="411"/>
      <c r="U135" s="411"/>
      <c r="V135" s="411"/>
      <c r="W135" s="411"/>
      <c r="X135" s="411"/>
      <c r="Y135" s="411"/>
      <c r="Z135" s="41"/>
    </row>
    <row r="136" spans="1:26" ht="15.75" customHeight="1">
      <c r="A136" s="231">
        <v>2220205</v>
      </c>
      <c r="B136" s="231" t="s">
        <v>2202</v>
      </c>
      <c r="C136" s="423"/>
      <c r="D136" s="423"/>
      <c r="E136" s="415"/>
      <c r="F136" s="415">
        <v>2000000</v>
      </c>
      <c r="G136" s="411"/>
      <c r="H136" s="411"/>
      <c r="I136" s="411"/>
      <c r="J136" s="411"/>
      <c r="K136" s="411"/>
      <c r="L136" s="411"/>
      <c r="M136" s="411"/>
      <c r="N136" s="411"/>
      <c r="O136" s="411"/>
      <c r="P136" s="411"/>
      <c r="Q136" s="411"/>
      <c r="R136" s="411"/>
      <c r="S136" s="411"/>
      <c r="T136" s="411"/>
      <c r="U136" s="411"/>
      <c r="V136" s="411"/>
      <c r="W136" s="411"/>
      <c r="X136" s="411"/>
      <c r="Y136" s="411"/>
      <c r="Z136" s="41"/>
    </row>
    <row r="137" spans="1:26" ht="15.75" customHeight="1">
      <c r="A137" s="231">
        <v>2211201</v>
      </c>
      <c r="B137" s="231" t="s">
        <v>2203</v>
      </c>
      <c r="C137" s="423"/>
      <c r="D137" s="423"/>
      <c r="E137" s="415"/>
      <c r="F137" s="415">
        <v>820000</v>
      </c>
      <c r="G137" s="411"/>
      <c r="H137" s="411"/>
      <c r="I137" s="411"/>
      <c r="J137" s="411"/>
      <c r="K137" s="411"/>
      <c r="L137" s="411"/>
      <c r="M137" s="411"/>
      <c r="N137" s="411"/>
      <c r="O137" s="411"/>
      <c r="P137" s="411"/>
      <c r="Q137" s="411"/>
      <c r="R137" s="411"/>
      <c r="S137" s="411"/>
      <c r="T137" s="411"/>
      <c r="U137" s="411"/>
      <c r="V137" s="411"/>
      <c r="W137" s="411"/>
      <c r="X137" s="411"/>
      <c r="Y137" s="411"/>
      <c r="Z137" s="41"/>
    </row>
    <row r="138" spans="1:26" ht="15.75" customHeight="1">
      <c r="A138" s="36" t="s">
        <v>2204</v>
      </c>
      <c r="B138" s="36" t="s">
        <v>2205</v>
      </c>
      <c r="C138" s="423">
        <v>300000</v>
      </c>
      <c r="D138" s="423"/>
      <c r="E138" s="415">
        <f>SUM(C138:D138)</f>
        <v>300000</v>
      </c>
      <c r="F138" s="415">
        <v>800000</v>
      </c>
      <c r="G138" s="411"/>
      <c r="H138" s="411"/>
      <c r="I138" s="411"/>
      <c r="J138" s="411"/>
      <c r="K138" s="411"/>
      <c r="L138" s="411"/>
      <c r="M138" s="411"/>
      <c r="N138" s="411"/>
      <c r="O138" s="411"/>
      <c r="P138" s="411"/>
      <c r="Q138" s="411"/>
      <c r="R138" s="411"/>
      <c r="S138" s="411"/>
      <c r="T138" s="411"/>
      <c r="U138" s="411"/>
      <c r="V138" s="411"/>
      <c r="W138" s="411"/>
      <c r="X138" s="411"/>
      <c r="Y138" s="411"/>
      <c r="Z138" s="41"/>
    </row>
    <row r="139" spans="1:26" ht="15.75" customHeight="1">
      <c r="A139" s="420" t="s">
        <v>2076</v>
      </c>
      <c r="B139" s="420" t="s">
        <v>2206</v>
      </c>
      <c r="C139" s="421">
        <f>SUM(C116:C138)</f>
        <v>34670000</v>
      </c>
      <c r="D139" s="421">
        <f>SUM(D116:D138)</f>
        <v>0</v>
      </c>
      <c r="E139" s="421">
        <f>SUM(E116:E138)</f>
        <v>34670000</v>
      </c>
      <c r="F139" s="421">
        <f>SUM(F114:F138)</f>
        <v>42570000</v>
      </c>
      <c r="G139" s="411"/>
      <c r="H139" s="411"/>
      <c r="I139" s="411"/>
      <c r="J139" s="411"/>
      <c r="K139" s="411"/>
      <c r="L139" s="411"/>
      <c r="M139" s="411"/>
      <c r="N139" s="411"/>
      <c r="O139" s="411"/>
      <c r="P139" s="411"/>
      <c r="Q139" s="411"/>
      <c r="R139" s="411"/>
      <c r="S139" s="411"/>
      <c r="T139" s="411"/>
      <c r="U139" s="411"/>
      <c r="V139" s="411"/>
      <c r="W139" s="411"/>
      <c r="X139" s="411"/>
      <c r="Y139" s="411"/>
      <c r="Z139" s="41"/>
    </row>
    <row r="140" spans="1:26" ht="15.75" customHeight="1">
      <c r="A140" s="435">
        <v>10204</v>
      </c>
      <c r="B140" s="99" t="s">
        <v>2207</v>
      </c>
      <c r="C140" s="107"/>
      <c r="D140" s="107"/>
      <c r="E140" s="415"/>
      <c r="F140" s="415"/>
      <c r="G140" s="411"/>
      <c r="H140" s="411"/>
      <c r="I140" s="411"/>
      <c r="J140" s="411"/>
      <c r="K140" s="411"/>
      <c r="L140" s="411"/>
      <c r="M140" s="411"/>
      <c r="N140" s="411"/>
      <c r="O140" s="411"/>
      <c r="P140" s="411"/>
      <c r="Q140" s="411"/>
      <c r="R140" s="411"/>
      <c r="S140" s="411"/>
      <c r="T140" s="411"/>
      <c r="U140" s="411"/>
      <c r="V140" s="411"/>
      <c r="W140" s="411"/>
      <c r="X140" s="411"/>
      <c r="Y140" s="411"/>
      <c r="Z140" s="41"/>
    </row>
    <row r="141" spans="1:26" ht="15.75" customHeight="1">
      <c r="A141" s="36" t="s">
        <v>2097</v>
      </c>
      <c r="B141" s="36" t="s">
        <v>2098</v>
      </c>
      <c r="C141" s="423">
        <v>10000</v>
      </c>
      <c r="D141" s="423"/>
      <c r="E141" s="415">
        <f t="shared" ref="E141:E150" si="40">SUM(C141:D141)</f>
        <v>10000</v>
      </c>
      <c r="F141" s="415">
        <v>10000</v>
      </c>
      <c r="G141" s="411"/>
      <c r="H141" s="411"/>
      <c r="I141" s="411"/>
      <c r="J141" s="411"/>
      <c r="K141" s="411"/>
      <c r="L141" s="411"/>
      <c r="M141" s="411"/>
      <c r="N141" s="411"/>
      <c r="O141" s="411"/>
      <c r="P141" s="411"/>
      <c r="Q141" s="411"/>
      <c r="R141" s="411"/>
      <c r="S141" s="411"/>
      <c r="T141" s="411"/>
      <c r="U141" s="411"/>
      <c r="V141" s="411"/>
      <c r="W141" s="411"/>
      <c r="X141" s="411"/>
      <c r="Y141" s="411"/>
      <c r="Z141" s="41"/>
    </row>
    <row r="142" spans="1:26" ht="15.75" customHeight="1">
      <c r="A142" s="36" t="s">
        <v>2102</v>
      </c>
      <c r="B142" s="36" t="s">
        <v>2103</v>
      </c>
      <c r="C142" s="423">
        <v>50000</v>
      </c>
      <c r="D142" s="423"/>
      <c r="E142" s="415">
        <f t="shared" si="40"/>
        <v>50000</v>
      </c>
      <c r="F142" s="415">
        <v>50000</v>
      </c>
      <c r="G142" s="411"/>
      <c r="H142" s="411"/>
      <c r="I142" s="411"/>
      <c r="J142" s="411"/>
      <c r="K142" s="411"/>
      <c r="L142" s="411"/>
      <c r="M142" s="411"/>
      <c r="N142" s="411"/>
      <c r="O142" s="411"/>
      <c r="P142" s="411"/>
      <c r="Q142" s="411"/>
      <c r="R142" s="411"/>
      <c r="S142" s="411"/>
      <c r="T142" s="411"/>
      <c r="U142" s="411"/>
      <c r="V142" s="411"/>
      <c r="W142" s="411"/>
      <c r="X142" s="411"/>
      <c r="Y142" s="411"/>
      <c r="Z142" s="41"/>
    </row>
    <row r="143" spans="1:26" ht="15.75" customHeight="1">
      <c r="A143" s="36" t="s">
        <v>2104</v>
      </c>
      <c r="B143" s="36" t="s">
        <v>2105</v>
      </c>
      <c r="C143" s="423">
        <v>500000</v>
      </c>
      <c r="D143" s="423"/>
      <c r="E143" s="415">
        <f t="shared" si="40"/>
        <v>500000</v>
      </c>
      <c r="F143" s="415">
        <v>500000</v>
      </c>
      <c r="G143" s="411"/>
      <c r="H143" s="411"/>
      <c r="I143" s="411"/>
      <c r="J143" s="411"/>
      <c r="K143" s="411"/>
      <c r="L143" s="411"/>
      <c r="M143" s="411"/>
      <c r="N143" s="411"/>
      <c r="O143" s="411"/>
      <c r="P143" s="411"/>
      <c r="Q143" s="411"/>
      <c r="R143" s="411"/>
      <c r="S143" s="411"/>
      <c r="T143" s="411"/>
      <c r="U143" s="411"/>
      <c r="V143" s="411"/>
      <c r="W143" s="411"/>
      <c r="X143" s="411"/>
      <c r="Y143" s="411"/>
      <c r="Z143" s="41"/>
    </row>
    <row r="144" spans="1:26" ht="15.75" customHeight="1">
      <c r="A144" s="36" t="s">
        <v>2119</v>
      </c>
      <c r="B144" s="36" t="s">
        <v>2120</v>
      </c>
      <c r="C144" s="423">
        <v>200000</v>
      </c>
      <c r="D144" s="423"/>
      <c r="E144" s="415">
        <f t="shared" si="40"/>
        <v>200000</v>
      </c>
      <c r="F144" s="415">
        <v>500000</v>
      </c>
      <c r="G144" s="411"/>
      <c r="H144" s="411"/>
      <c r="I144" s="411"/>
      <c r="J144" s="411"/>
      <c r="K144" s="411"/>
      <c r="L144" s="411"/>
      <c r="M144" s="411"/>
      <c r="N144" s="411"/>
      <c r="O144" s="411"/>
      <c r="P144" s="411"/>
      <c r="Q144" s="411"/>
      <c r="R144" s="411"/>
      <c r="S144" s="411"/>
      <c r="T144" s="411"/>
      <c r="U144" s="411"/>
      <c r="V144" s="411"/>
      <c r="W144" s="411"/>
      <c r="X144" s="411"/>
      <c r="Y144" s="411"/>
      <c r="Z144" s="41"/>
    </row>
    <row r="145" spans="1:26" ht="15.75" customHeight="1">
      <c r="A145" s="36" t="s">
        <v>2121</v>
      </c>
      <c r="B145" s="36" t="s">
        <v>2122</v>
      </c>
      <c r="C145" s="423">
        <v>20000</v>
      </c>
      <c r="D145" s="423"/>
      <c r="E145" s="415">
        <f t="shared" si="40"/>
        <v>20000</v>
      </c>
      <c r="F145" s="415">
        <v>20000</v>
      </c>
      <c r="G145" s="411"/>
      <c r="H145" s="411"/>
      <c r="I145" s="411"/>
      <c r="J145" s="411"/>
      <c r="K145" s="411"/>
      <c r="L145" s="411"/>
      <c r="M145" s="411"/>
      <c r="N145" s="411"/>
      <c r="O145" s="411"/>
      <c r="P145" s="411"/>
      <c r="Q145" s="411"/>
      <c r="R145" s="411"/>
      <c r="S145" s="411"/>
      <c r="T145" s="411"/>
      <c r="U145" s="411"/>
      <c r="V145" s="411"/>
      <c r="W145" s="411"/>
      <c r="X145" s="411"/>
      <c r="Y145" s="411"/>
      <c r="Z145" s="41"/>
    </row>
    <row r="146" spans="1:26" ht="15.75" customHeight="1">
      <c r="A146" s="36" t="s">
        <v>2123</v>
      </c>
      <c r="B146" s="36" t="s">
        <v>2124</v>
      </c>
      <c r="C146" s="423">
        <v>200000</v>
      </c>
      <c r="D146" s="423"/>
      <c r="E146" s="415">
        <f t="shared" si="40"/>
        <v>200000</v>
      </c>
      <c r="F146" s="415">
        <v>500000</v>
      </c>
      <c r="G146" s="411"/>
      <c r="H146" s="411"/>
      <c r="I146" s="411"/>
      <c r="J146" s="411"/>
      <c r="K146" s="411"/>
      <c r="L146" s="411"/>
      <c r="M146" s="411"/>
      <c r="N146" s="411"/>
      <c r="O146" s="411"/>
      <c r="P146" s="411"/>
      <c r="Q146" s="411"/>
      <c r="R146" s="411"/>
      <c r="S146" s="411"/>
      <c r="T146" s="411"/>
      <c r="U146" s="411"/>
      <c r="V146" s="411"/>
      <c r="W146" s="411"/>
      <c r="X146" s="411"/>
      <c r="Y146" s="411"/>
      <c r="Z146" s="41"/>
    </row>
    <row r="147" spans="1:26" ht="15.75" customHeight="1">
      <c r="A147" s="36" t="s">
        <v>2147</v>
      </c>
      <c r="B147" s="36" t="s">
        <v>2148</v>
      </c>
      <c r="C147" s="423">
        <v>100000</v>
      </c>
      <c r="D147" s="423"/>
      <c r="E147" s="415">
        <f t="shared" si="40"/>
        <v>100000</v>
      </c>
      <c r="F147" s="415">
        <v>200000</v>
      </c>
      <c r="G147" s="411"/>
      <c r="H147" s="411"/>
      <c r="I147" s="411"/>
      <c r="J147" s="411"/>
      <c r="K147" s="411"/>
      <c r="L147" s="411"/>
      <c r="M147" s="411"/>
      <c r="N147" s="411"/>
      <c r="O147" s="411"/>
      <c r="P147" s="411"/>
      <c r="Q147" s="411"/>
      <c r="R147" s="411"/>
      <c r="S147" s="411"/>
      <c r="T147" s="411"/>
      <c r="U147" s="411"/>
      <c r="V147" s="411"/>
      <c r="W147" s="411"/>
      <c r="X147" s="411"/>
      <c r="Y147" s="411"/>
      <c r="Z147" s="41"/>
    </row>
    <row r="148" spans="1:26" ht="15.75" customHeight="1">
      <c r="A148" s="36" t="s">
        <v>2149</v>
      </c>
      <c r="B148" s="36" t="s">
        <v>2150</v>
      </c>
      <c r="C148" s="423">
        <v>100000</v>
      </c>
      <c r="D148" s="423"/>
      <c r="E148" s="415">
        <f t="shared" si="40"/>
        <v>100000</v>
      </c>
      <c r="F148" s="415">
        <v>200000</v>
      </c>
      <c r="G148" s="411"/>
      <c r="H148" s="411"/>
      <c r="I148" s="411"/>
      <c r="J148" s="411"/>
      <c r="K148" s="411"/>
      <c r="L148" s="411"/>
      <c r="M148" s="411"/>
      <c r="N148" s="411"/>
      <c r="O148" s="411"/>
      <c r="P148" s="411"/>
      <c r="Q148" s="411"/>
      <c r="R148" s="411"/>
      <c r="S148" s="411"/>
      <c r="T148" s="411"/>
      <c r="U148" s="411"/>
      <c r="V148" s="411"/>
      <c r="W148" s="411"/>
      <c r="X148" s="411"/>
      <c r="Y148" s="411"/>
      <c r="Z148" s="41"/>
    </row>
    <row r="149" spans="1:26" ht="15.75" customHeight="1">
      <c r="A149" s="36" t="s">
        <v>2179</v>
      </c>
      <c r="B149" s="36" t="s">
        <v>2180</v>
      </c>
      <c r="C149" s="423">
        <v>50000</v>
      </c>
      <c r="D149" s="423"/>
      <c r="E149" s="415">
        <f t="shared" si="40"/>
        <v>50000</v>
      </c>
      <c r="F149" s="415">
        <v>200000</v>
      </c>
      <c r="G149" s="411"/>
      <c r="H149" s="411"/>
      <c r="I149" s="411"/>
      <c r="J149" s="411"/>
      <c r="K149" s="411"/>
      <c r="L149" s="411"/>
      <c r="M149" s="411"/>
      <c r="N149" s="411"/>
      <c r="O149" s="411"/>
      <c r="P149" s="411"/>
      <c r="Q149" s="411"/>
      <c r="R149" s="411"/>
      <c r="S149" s="411"/>
      <c r="T149" s="411"/>
      <c r="U149" s="411"/>
      <c r="V149" s="411"/>
      <c r="W149" s="411"/>
      <c r="X149" s="411"/>
      <c r="Y149" s="411"/>
      <c r="Z149" s="41"/>
    </row>
    <row r="150" spans="1:26" ht="15.75" customHeight="1">
      <c r="A150" s="349">
        <v>3111004</v>
      </c>
      <c r="B150" s="36" t="s">
        <v>2208</v>
      </c>
      <c r="C150" s="423">
        <v>2000000</v>
      </c>
      <c r="D150" s="423">
        <v>-1000000</v>
      </c>
      <c r="E150" s="415">
        <f t="shared" si="40"/>
        <v>1000000</v>
      </c>
      <c r="F150" s="415">
        <v>1000000</v>
      </c>
      <c r="G150" s="411"/>
      <c r="H150" s="411"/>
      <c r="I150" s="411"/>
      <c r="J150" s="411"/>
      <c r="K150" s="411"/>
      <c r="L150" s="411"/>
      <c r="M150" s="411"/>
      <c r="N150" s="411"/>
      <c r="O150" s="411"/>
      <c r="P150" s="411"/>
      <c r="Q150" s="411"/>
      <c r="R150" s="411"/>
      <c r="S150" s="411"/>
      <c r="T150" s="411"/>
      <c r="U150" s="411"/>
      <c r="V150" s="411"/>
      <c r="W150" s="411"/>
      <c r="X150" s="411"/>
      <c r="Y150" s="411"/>
      <c r="Z150" s="41"/>
    </row>
    <row r="151" spans="1:26" ht="15.75" customHeight="1">
      <c r="A151" s="420"/>
      <c r="B151" s="420" t="s">
        <v>2209</v>
      </c>
      <c r="C151" s="421">
        <f>SUM(C141:C150)</f>
        <v>3230000</v>
      </c>
      <c r="D151" s="421">
        <f>SUM(D141:D150)</f>
        <v>-1000000</v>
      </c>
      <c r="E151" s="421">
        <f>SUM(E141:E150)</f>
        <v>2230000</v>
      </c>
      <c r="F151" s="421">
        <f>SUM(F141:F150)</f>
        <v>3180000</v>
      </c>
      <c r="G151" s="411"/>
      <c r="H151" s="411"/>
      <c r="I151" s="411"/>
      <c r="J151" s="411"/>
      <c r="K151" s="411"/>
      <c r="L151" s="411"/>
      <c r="M151" s="411"/>
      <c r="N151" s="411"/>
      <c r="O151" s="411"/>
      <c r="P151" s="411"/>
      <c r="Q151" s="411"/>
      <c r="R151" s="411"/>
      <c r="S151" s="411"/>
      <c r="T151" s="411"/>
      <c r="U151" s="411"/>
      <c r="V151" s="411"/>
      <c r="W151" s="411"/>
      <c r="X151" s="411"/>
      <c r="Y151" s="411"/>
      <c r="Z151" s="41"/>
    </row>
    <row r="152" spans="1:26" ht="15.75" customHeight="1">
      <c r="A152" s="435">
        <v>10205</v>
      </c>
      <c r="B152" s="99" t="s">
        <v>2210</v>
      </c>
      <c r="C152" s="107"/>
      <c r="D152" s="107"/>
      <c r="E152" s="415"/>
      <c r="F152" s="415"/>
      <c r="G152" s="411"/>
      <c r="H152" s="411"/>
      <c r="I152" s="411"/>
      <c r="J152" s="411"/>
      <c r="K152" s="411"/>
      <c r="L152" s="411"/>
      <c r="M152" s="411"/>
      <c r="N152" s="411"/>
      <c r="O152" s="411"/>
      <c r="P152" s="411"/>
      <c r="Q152" s="411"/>
      <c r="R152" s="411"/>
      <c r="S152" s="411"/>
      <c r="T152" s="411"/>
      <c r="U152" s="411"/>
      <c r="V152" s="411"/>
      <c r="W152" s="411"/>
      <c r="X152" s="411"/>
      <c r="Y152" s="411"/>
      <c r="Z152" s="41"/>
    </row>
    <row r="153" spans="1:26" ht="15.75" customHeight="1">
      <c r="A153" s="36" t="s">
        <v>2097</v>
      </c>
      <c r="B153" s="36" t="s">
        <v>2098</v>
      </c>
      <c r="C153" s="423">
        <v>10000</v>
      </c>
      <c r="D153" s="423"/>
      <c r="E153" s="415">
        <f t="shared" ref="E153:E159" si="41">SUM(C153:D153)</f>
        <v>10000</v>
      </c>
      <c r="F153" s="415">
        <v>10000</v>
      </c>
      <c r="G153" s="411"/>
      <c r="H153" s="411"/>
      <c r="I153" s="411"/>
      <c r="J153" s="411"/>
      <c r="K153" s="411"/>
      <c r="L153" s="411"/>
      <c r="M153" s="411"/>
      <c r="N153" s="411"/>
      <c r="O153" s="411"/>
      <c r="P153" s="411"/>
      <c r="Q153" s="411"/>
      <c r="R153" s="411"/>
      <c r="S153" s="411"/>
      <c r="T153" s="411"/>
      <c r="U153" s="411"/>
      <c r="V153" s="411"/>
      <c r="W153" s="411"/>
      <c r="X153" s="411"/>
      <c r="Y153" s="411"/>
      <c r="Z153" s="41"/>
    </row>
    <row r="154" spans="1:26" ht="15.75" customHeight="1">
      <c r="A154" s="36" t="s">
        <v>2102</v>
      </c>
      <c r="B154" s="36" t="s">
        <v>2103</v>
      </c>
      <c r="C154" s="423">
        <v>50000</v>
      </c>
      <c r="D154" s="423"/>
      <c r="E154" s="415">
        <f t="shared" si="41"/>
        <v>50000</v>
      </c>
      <c r="F154" s="415">
        <v>50000</v>
      </c>
      <c r="G154" s="411"/>
      <c r="H154" s="411"/>
      <c r="I154" s="411"/>
      <c r="J154" s="411"/>
      <c r="K154" s="411"/>
      <c r="L154" s="411"/>
      <c r="M154" s="411"/>
      <c r="N154" s="411"/>
      <c r="O154" s="411"/>
      <c r="P154" s="411"/>
      <c r="Q154" s="411"/>
      <c r="R154" s="411"/>
      <c r="S154" s="411"/>
      <c r="T154" s="411"/>
      <c r="U154" s="411"/>
      <c r="V154" s="411"/>
      <c r="W154" s="411"/>
      <c r="X154" s="411"/>
      <c r="Y154" s="411"/>
      <c r="Z154" s="41"/>
    </row>
    <row r="155" spans="1:26" ht="15.75" customHeight="1">
      <c r="A155" s="36" t="s">
        <v>2106</v>
      </c>
      <c r="B155" s="36" t="s">
        <v>2107</v>
      </c>
      <c r="C155" s="423">
        <v>2000000</v>
      </c>
      <c r="D155" s="423">
        <v>-1000000</v>
      </c>
      <c r="E155" s="415">
        <f t="shared" si="41"/>
        <v>1000000</v>
      </c>
      <c r="F155" s="415">
        <v>500000</v>
      </c>
      <c r="G155" s="411"/>
      <c r="H155" s="411"/>
      <c r="I155" s="411"/>
      <c r="J155" s="411"/>
      <c r="K155" s="411"/>
      <c r="L155" s="411"/>
      <c r="M155" s="411"/>
      <c r="N155" s="411"/>
      <c r="O155" s="411"/>
      <c r="P155" s="411"/>
      <c r="Q155" s="411"/>
      <c r="R155" s="411"/>
      <c r="S155" s="411"/>
      <c r="T155" s="411"/>
      <c r="U155" s="411"/>
      <c r="V155" s="411"/>
      <c r="W155" s="411"/>
      <c r="X155" s="411"/>
      <c r="Y155" s="411"/>
      <c r="Z155" s="41"/>
    </row>
    <row r="156" spans="1:26" ht="15.75" customHeight="1">
      <c r="A156" s="36">
        <v>2210310</v>
      </c>
      <c r="B156" s="36" t="s">
        <v>2211</v>
      </c>
      <c r="C156" s="423">
        <v>500000</v>
      </c>
      <c r="D156" s="423"/>
      <c r="E156" s="415">
        <f t="shared" si="41"/>
        <v>500000</v>
      </c>
      <c r="F156" s="415">
        <v>200000</v>
      </c>
      <c r="G156" s="411"/>
      <c r="H156" s="411"/>
      <c r="I156" s="411"/>
      <c r="J156" s="411"/>
      <c r="K156" s="411"/>
      <c r="L156" s="411"/>
      <c r="M156" s="411"/>
      <c r="N156" s="411"/>
      <c r="O156" s="411"/>
      <c r="P156" s="411"/>
      <c r="Q156" s="411"/>
      <c r="R156" s="411"/>
      <c r="S156" s="411"/>
      <c r="T156" s="411"/>
      <c r="U156" s="411"/>
      <c r="V156" s="411"/>
      <c r="W156" s="411"/>
      <c r="X156" s="411"/>
      <c r="Y156" s="411"/>
      <c r="Z156" s="41"/>
    </row>
    <row r="157" spans="1:26" ht="15.75" customHeight="1">
      <c r="A157" s="36" t="s">
        <v>2147</v>
      </c>
      <c r="B157" s="36" t="s">
        <v>2148</v>
      </c>
      <c r="C157" s="423">
        <v>200000</v>
      </c>
      <c r="D157" s="423"/>
      <c r="E157" s="415">
        <f t="shared" si="41"/>
        <v>200000</v>
      </c>
      <c r="F157" s="415">
        <v>200000</v>
      </c>
      <c r="G157" s="411"/>
      <c r="H157" s="411"/>
      <c r="I157" s="411"/>
      <c r="J157" s="411"/>
      <c r="K157" s="411"/>
      <c r="L157" s="411"/>
      <c r="M157" s="411"/>
      <c r="N157" s="411"/>
      <c r="O157" s="411"/>
      <c r="P157" s="411"/>
      <c r="Q157" s="411"/>
      <c r="R157" s="411"/>
      <c r="S157" s="411"/>
      <c r="T157" s="411"/>
      <c r="U157" s="411"/>
      <c r="V157" s="411"/>
      <c r="W157" s="411"/>
      <c r="X157" s="411"/>
      <c r="Y157" s="411"/>
      <c r="Z157" s="41"/>
    </row>
    <row r="158" spans="1:26" ht="15.75" customHeight="1">
      <c r="A158" s="36" t="s">
        <v>2149</v>
      </c>
      <c r="B158" s="36" t="s">
        <v>2150</v>
      </c>
      <c r="C158" s="423">
        <v>100000</v>
      </c>
      <c r="D158" s="423"/>
      <c r="E158" s="415">
        <f t="shared" si="41"/>
        <v>100000</v>
      </c>
      <c r="F158" s="415">
        <v>200000</v>
      </c>
      <c r="G158" s="411"/>
      <c r="H158" s="411"/>
      <c r="I158" s="411"/>
      <c r="J158" s="411"/>
      <c r="K158" s="411"/>
      <c r="L158" s="411"/>
      <c r="M158" s="411"/>
      <c r="N158" s="411"/>
      <c r="O158" s="411"/>
      <c r="P158" s="411"/>
      <c r="Q158" s="411"/>
      <c r="R158" s="411"/>
      <c r="S158" s="411"/>
      <c r="T158" s="411"/>
      <c r="U158" s="411"/>
      <c r="V158" s="411"/>
      <c r="W158" s="411"/>
      <c r="X158" s="411"/>
      <c r="Y158" s="411"/>
      <c r="Z158" s="41"/>
    </row>
    <row r="159" spans="1:26" ht="15.75" customHeight="1">
      <c r="A159" s="36">
        <v>2211103</v>
      </c>
      <c r="B159" s="36" t="s">
        <v>2152</v>
      </c>
      <c r="C159" s="423">
        <v>100000</v>
      </c>
      <c r="D159" s="423"/>
      <c r="E159" s="415">
        <f t="shared" si="41"/>
        <v>100000</v>
      </c>
      <c r="F159" s="415">
        <v>100000</v>
      </c>
      <c r="G159" s="411"/>
      <c r="H159" s="411"/>
      <c r="I159" s="411"/>
      <c r="J159" s="411"/>
      <c r="K159" s="411"/>
      <c r="L159" s="411"/>
      <c r="M159" s="411"/>
      <c r="N159" s="411"/>
      <c r="O159" s="411"/>
      <c r="P159" s="411"/>
      <c r="Q159" s="411"/>
      <c r="R159" s="411"/>
      <c r="S159" s="411"/>
      <c r="T159" s="411"/>
      <c r="U159" s="411"/>
      <c r="V159" s="411"/>
      <c r="W159" s="411"/>
      <c r="X159" s="411"/>
      <c r="Y159" s="411"/>
      <c r="Z159" s="41"/>
    </row>
    <row r="160" spans="1:26" ht="15.75" customHeight="1">
      <c r="A160" s="445" t="s">
        <v>2076</v>
      </c>
      <c r="B160" s="445" t="s">
        <v>2212</v>
      </c>
      <c r="C160" s="431">
        <f t="shared" ref="C160:F160" si="42">SUM(C153:C159)</f>
        <v>2960000</v>
      </c>
      <c r="D160" s="431">
        <f t="shared" si="42"/>
        <v>-1000000</v>
      </c>
      <c r="E160" s="431">
        <f t="shared" si="42"/>
        <v>1960000</v>
      </c>
      <c r="F160" s="431">
        <f t="shared" si="42"/>
        <v>1260000</v>
      </c>
      <c r="G160" s="411"/>
      <c r="H160" s="411"/>
      <c r="I160" s="411"/>
      <c r="J160" s="411"/>
      <c r="K160" s="411"/>
      <c r="L160" s="411"/>
      <c r="M160" s="411"/>
      <c r="N160" s="411"/>
      <c r="O160" s="411"/>
      <c r="P160" s="411"/>
      <c r="Q160" s="411"/>
      <c r="R160" s="411"/>
      <c r="S160" s="411"/>
      <c r="T160" s="411"/>
      <c r="U160" s="411"/>
      <c r="V160" s="411"/>
      <c r="W160" s="411"/>
      <c r="X160" s="411"/>
      <c r="Y160" s="411"/>
    </row>
    <row r="161" spans="1:26" ht="15.75" customHeight="1">
      <c r="A161" s="99"/>
      <c r="B161" s="99" t="s">
        <v>2213</v>
      </c>
      <c r="C161" s="107"/>
      <c r="D161" s="107"/>
      <c r="E161" s="415"/>
      <c r="F161" s="415"/>
      <c r="G161" s="411"/>
      <c r="H161" s="411"/>
      <c r="I161" s="411"/>
      <c r="J161" s="411"/>
      <c r="K161" s="411"/>
      <c r="L161" s="411"/>
      <c r="M161" s="411"/>
      <c r="N161" s="411"/>
      <c r="O161" s="411"/>
      <c r="P161" s="411"/>
      <c r="Q161" s="411"/>
      <c r="R161" s="411"/>
      <c r="S161" s="411"/>
      <c r="T161" s="411"/>
      <c r="U161" s="411"/>
      <c r="V161" s="411"/>
      <c r="W161" s="411"/>
      <c r="X161" s="411"/>
      <c r="Y161" s="411"/>
      <c r="Z161" s="41"/>
    </row>
    <row r="162" spans="1:26" ht="15.75" customHeight="1">
      <c r="A162" s="36" t="s">
        <v>2102</v>
      </c>
      <c r="B162" s="36" t="s">
        <v>2103</v>
      </c>
      <c r="C162" s="422">
        <v>50000</v>
      </c>
      <c r="D162" s="422"/>
      <c r="E162" s="415">
        <f t="shared" ref="E162:E164" si="43">SUM(C162:D162)</f>
        <v>50000</v>
      </c>
      <c r="F162" s="415">
        <v>50000</v>
      </c>
      <c r="G162" s="411"/>
      <c r="H162" s="411"/>
      <c r="I162" s="411"/>
      <c r="J162" s="411"/>
      <c r="K162" s="411"/>
      <c r="L162" s="411"/>
      <c r="M162" s="411"/>
      <c r="N162" s="411"/>
      <c r="O162" s="411"/>
      <c r="P162" s="411"/>
      <c r="Q162" s="411"/>
      <c r="R162" s="411"/>
      <c r="S162" s="411"/>
      <c r="T162" s="411"/>
      <c r="U162" s="411"/>
      <c r="V162" s="411"/>
      <c r="W162" s="411"/>
      <c r="X162" s="411"/>
      <c r="Y162" s="411"/>
      <c r="Z162" s="41"/>
    </row>
    <row r="163" spans="1:26" ht="15.75" customHeight="1">
      <c r="A163" s="36" t="s">
        <v>2106</v>
      </c>
      <c r="B163" s="36" t="s">
        <v>2107</v>
      </c>
      <c r="C163" s="422">
        <v>500000</v>
      </c>
      <c r="D163" s="422"/>
      <c r="E163" s="415">
        <f t="shared" si="43"/>
        <v>500000</v>
      </c>
      <c r="F163" s="415">
        <v>500000</v>
      </c>
      <c r="G163" s="411"/>
      <c r="H163" s="411"/>
      <c r="I163" s="411"/>
      <c r="J163" s="411"/>
      <c r="K163" s="411"/>
      <c r="L163" s="411"/>
      <c r="M163" s="411"/>
      <c r="N163" s="411"/>
      <c r="O163" s="411"/>
      <c r="P163" s="411"/>
      <c r="Q163" s="411"/>
      <c r="R163" s="411"/>
      <c r="S163" s="411"/>
      <c r="T163" s="411"/>
      <c r="U163" s="411"/>
      <c r="V163" s="411"/>
      <c r="W163" s="411"/>
      <c r="X163" s="411"/>
      <c r="Y163" s="411"/>
      <c r="Z163" s="41"/>
    </row>
    <row r="164" spans="1:26" ht="15.75" customHeight="1">
      <c r="A164" s="36" t="s">
        <v>2147</v>
      </c>
      <c r="B164" s="36" t="s">
        <v>2148</v>
      </c>
      <c r="C164" s="422">
        <v>100000</v>
      </c>
      <c r="D164" s="422"/>
      <c r="E164" s="415">
        <f t="shared" si="43"/>
        <v>100000</v>
      </c>
      <c r="F164" s="415">
        <v>200000</v>
      </c>
      <c r="G164" s="411"/>
      <c r="H164" s="411"/>
      <c r="I164" s="411"/>
      <c r="J164" s="411"/>
      <c r="K164" s="411"/>
      <c r="L164" s="411"/>
      <c r="M164" s="411"/>
      <c r="N164" s="411"/>
      <c r="O164" s="411"/>
      <c r="P164" s="411"/>
      <c r="Q164" s="411"/>
      <c r="R164" s="411"/>
      <c r="S164" s="411"/>
      <c r="T164" s="411"/>
      <c r="U164" s="411"/>
      <c r="V164" s="411"/>
      <c r="W164" s="411"/>
      <c r="X164" s="411"/>
      <c r="Y164" s="411"/>
      <c r="Z164" s="41"/>
    </row>
    <row r="165" spans="1:26" ht="15.75" customHeight="1">
      <c r="A165" s="445"/>
      <c r="B165" s="445" t="s">
        <v>2214</v>
      </c>
      <c r="C165" s="431">
        <f t="shared" ref="C165:F165" si="44">SUM(C162:C164)</f>
        <v>650000</v>
      </c>
      <c r="D165" s="431">
        <f t="shared" si="44"/>
        <v>0</v>
      </c>
      <c r="E165" s="431">
        <f t="shared" si="44"/>
        <v>650000</v>
      </c>
      <c r="F165" s="431">
        <f t="shared" si="44"/>
        <v>750000</v>
      </c>
      <c r="G165" s="411"/>
      <c r="H165" s="411"/>
      <c r="I165" s="411"/>
      <c r="J165" s="411"/>
      <c r="K165" s="411"/>
      <c r="L165" s="411"/>
      <c r="M165" s="411"/>
      <c r="N165" s="411"/>
      <c r="O165" s="411"/>
      <c r="P165" s="411"/>
      <c r="Q165" s="411"/>
      <c r="R165" s="411"/>
      <c r="S165" s="411"/>
      <c r="T165" s="411"/>
      <c r="U165" s="411"/>
      <c r="V165" s="411"/>
      <c r="W165" s="411"/>
      <c r="X165" s="411"/>
      <c r="Y165" s="411"/>
      <c r="Z165" s="41"/>
    </row>
    <row r="166" spans="1:26" ht="15.75" hidden="1" customHeight="1">
      <c r="A166" s="435">
        <v>10206</v>
      </c>
      <c r="B166" s="435" t="s">
        <v>2215</v>
      </c>
      <c r="C166" s="107"/>
      <c r="D166" s="107"/>
      <c r="E166" s="415">
        <f t="shared" ref="E166:E185" si="45">SUM(C166:D166)</f>
        <v>0</v>
      </c>
      <c r="F166" s="415"/>
      <c r="G166" s="411"/>
      <c r="H166" s="411"/>
      <c r="I166" s="411"/>
      <c r="J166" s="411"/>
      <c r="K166" s="411"/>
      <c r="L166" s="411"/>
      <c r="M166" s="411"/>
      <c r="N166" s="411"/>
      <c r="O166" s="411"/>
      <c r="P166" s="411"/>
      <c r="Q166" s="411"/>
      <c r="R166" s="411"/>
      <c r="S166" s="411"/>
      <c r="T166" s="411"/>
      <c r="U166" s="411"/>
      <c r="V166" s="411"/>
      <c r="W166" s="411"/>
      <c r="X166" s="411"/>
      <c r="Y166" s="411"/>
      <c r="Z166" s="41"/>
    </row>
    <row r="167" spans="1:26" ht="15.75" hidden="1" customHeight="1">
      <c r="A167" s="36"/>
      <c r="B167" s="414" t="s">
        <v>2101</v>
      </c>
      <c r="C167" s="107"/>
      <c r="D167" s="107"/>
      <c r="E167" s="415">
        <f t="shared" si="45"/>
        <v>0</v>
      </c>
      <c r="F167" s="415"/>
      <c r="G167" s="411"/>
      <c r="H167" s="411"/>
      <c r="I167" s="411"/>
      <c r="J167" s="411"/>
      <c r="K167" s="411"/>
      <c r="L167" s="411"/>
      <c r="M167" s="411"/>
      <c r="N167" s="411"/>
      <c r="O167" s="411"/>
      <c r="P167" s="411"/>
      <c r="Q167" s="411"/>
      <c r="R167" s="411"/>
      <c r="S167" s="411"/>
      <c r="T167" s="411"/>
      <c r="U167" s="411"/>
      <c r="V167" s="411"/>
      <c r="W167" s="411"/>
      <c r="X167" s="411"/>
      <c r="Y167" s="411"/>
      <c r="Z167" s="41"/>
    </row>
    <row r="168" spans="1:26" ht="15.75" hidden="1" customHeight="1">
      <c r="A168" s="36" t="s">
        <v>2102</v>
      </c>
      <c r="B168" s="36" t="s">
        <v>2103</v>
      </c>
      <c r="C168" s="423"/>
      <c r="D168" s="423"/>
      <c r="E168" s="415">
        <f t="shared" si="45"/>
        <v>0</v>
      </c>
      <c r="F168" s="415"/>
      <c r="G168" s="411"/>
      <c r="H168" s="411"/>
      <c r="I168" s="411"/>
      <c r="J168" s="411"/>
      <c r="K168" s="411"/>
      <c r="L168" s="411"/>
      <c r="M168" s="411"/>
      <c r="N168" s="411"/>
      <c r="O168" s="411"/>
      <c r="P168" s="411"/>
      <c r="Q168" s="411"/>
      <c r="R168" s="411"/>
      <c r="S168" s="411"/>
      <c r="T168" s="411"/>
      <c r="U168" s="411"/>
      <c r="V168" s="411"/>
      <c r="W168" s="411"/>
      <c r="X168" s="411"/>
      <c r="Y168" s="411"/>
      <c r="Z168" s="41"/>
    </row>
    <row r="169" spans="1:26" ht="15.75" hidden="1" customHeight="1">
      <c r="A169" s="36" t="s">
        <v>2104</v>
      </c>
      <c r="B169" s="36" t="s">
        <v>2105</v>
      </c>
      <c r="C169" s="423"/>
      <c r="D169" s="423"/>
      <c r="E169" s="415">
        <f t="shared" si="45"/>
        <v>0</v>
      </c>
      <c r="F169" s="415"/>
      <c r="G169" s="411"/>
      <c r="H169" s="411"/>
      <c r="I169" s="411"/>
      <c r="J169" s="411"/>
      <c r="K169" s="411"/>
      <c r="L169" s="411"/>
      <c r="M169" s="411"/>
      <c r="N169" s="411"/>
      <c r="O169" s="411"/>
      <c r="P169" s="411"/>
      <c r="Q169" s="411"/>
      <c r="R169" s="411"/>
      <c r="S169" s="411"/>
      <c r="T169" s="411"/>
      <c r="U169" s="411"/>
      <c r="V169" s="411"/>
      <c r="W169" s="411"/>
      <c r="X169" s="411"/>
      <c r="Y169" s="411"/>
      <c r="Z169" s="41"/>
    </row>
    <row r="170" spans="1:26" ht="15.75" hidden="1" customHeight="1">
      <c r="A170" s="36" t="s">
        <v>2106</v>
      </c>
      <c r="B170" s="36" t="s">
        <v>2107</v>
      </c>
      <c r="C170" s="423"/>
      <c r="D170" s="423"/>
      <c r="E170" s="415">
        <f t="shared" si="45"/>
        <v>0</v>
      </c>
      <c r="F170" s="415"/>
      <c r="G170" s="411"/>
      <c r="H170" s="411"/>
      <c r="I170" s="411"/>
      <c r="J170" s="411"/>
      <c r="K170" s="411"/>
      <c r="L170" s="411"/>
      <c r="M170" s="411"/>
      <c r="N170" s="411"/>
      <c r="O170" s="411"/>
      <c r="P170" s="411"/>
      <c r="Q170" s="411"/>
      <c r="R170" s="411"/>
      <c r="S170" s="411"/>
      <c r="T170" s="411"/>
      <c r="U170" s="411"/>
      <c r="V170" s="411"/>
      <c r="W170" s="411"/>
      <c r="X170" s="411"/>
      <c r="Y170" s="411"/>
      <c r="Z170" s="41"/>
    </row>
    <row r="171" spans="1:26" ht="15.75" hidden="1" customHeight="1">
      <c r="A171" s="36"/>
      <c r="B171" s="414" t="s">
        <v>2138</v>
      </c>
      <c r="C171" s="107"/>
      <c r="D171" s="107"/>
      <c r="E171" s="415">
        <f t="shared" si="45"/>
        <v>0</v>
      </c>
      <c r="F171" s="415"/>
      <c r="G171" s="411"/>
      <c r="H171" s="411"/>
      <c r="I171" s="411"/>
      <c r="J171" s="411"/>
      <c r="K171" s="411"/>
      <c r="L171" s="411"/>
      <c r="M171" s="411"/>
      <c r="N171" s="411"/>
      <c r="O171" s="411"/>
      <c r="P171" s="411"/>
      <c r="Q171" s="411"/>
      <c r="R171" s="411"/>
      <c r="S171" s="411"/>
      <c r="T171" s="411"/>
      <c r="U171" s="411"/>
      <c r="V171" s="411"/>
      <c r="W171" s="411"/>
      <c r="X171" s="411"/>
      <c r="Y171" s="411"/>
      <c r="Z171" s="41"/>
    </row>
    <row r="172" spans="1:26" ht="15.75" hidden="1" customHeight="1">
      <c r="A172" s="36" t="s">
        <v>2139</v>
      </c>
      <c r="B172" s="36" t="s">
        <v>2140</v>
      </c>
      <c r="C172" s="423"/>
      <c r="D172" s="423"/>
      <c r="E172" s="415">
        <f t="shared" si="45"/>
        <v>0</v>
      </c>
      <c r="F172" s="415"/>
      <c r="G172" s="411"/>
      <c r="H172" s="411"/>
      <c r="I172" s="411"/>
      <c r="J172" s="411"/>
      <c r="K172" s="411"/>
      <c r="L172" s="411"/>
      <c r="M172" s="411"/>
      <c r="N172" s="411"/>
      <c r="O172" s="411"/>
      <c r="P172" s="411"/>
      <c r="Q172" s="411"/>
      <c r="R172" s="411"/>
      <c r="S172" s="411"/>
      <c r="T172" s="411"/>
      <c r="U172" s="411"/>
      <c r="V172" s="411"/>
      <c r="W172" s="411"/>
      <c r="X172" s="411"/>
      <c r="Y172" s="411"/>
      <c r="Z172" s="41"/>
    </row>
    <row r="173" spans="1:26" ht="15.75" hidden="1" customHeight="1">
      <c r="A173" s="36" t="s">
        <v>2141</v>
      </c>
      <c r="B173" s="36" t="s">
        <v>2142</v>
      </c>
      <c r="C173" s="423"/>
      <c r="D173" s="423"/>
      <c r="E173" s="415">
        <f t="shared" si="45"/>
        <v>0</v>
      </c>
      <c r="F173" s="415"/>
      <c r="G173" s="411"/>
      <c r="H173" s="411"/>
      <c r="I173" s="411"/>
      <c r="J173" s="411"/>
      <c r="K173" s="411"/>
      <c r="L173" s="411"/>
      <c r="M173" s="411"/>
      <c r="N173" s="411"/>
      <c r="O173" s="411"/>
      <c r="P173" s="411"/>
      <c r="Q173" s="411"/>
      <c r="R173" s="411"/>
      <c r="S173" s="411"/>
      <c r="T173" s="411"/>
      <c r="U173" s="411"/>
      <c r="V173" s="411"/>
      <c r="W173" s="411"/>
      <c r="X173" s="411"/>
      <c r="Y173" s="411"/>
      <c r="Z173" s="41"/>
    </row>
    <row r="174" spans="1:26" ht="15.75" hidden="1" customHeight="1">
      <c r="A174" s="445"/>
      <c r="B174" s="445" t="s">
        <v>2216</v>
      </c>
      <c r="C174" s="446">
        <v>0</v>
      </c>
      <c r="D174" s="446"/>
      <c r="E174" s="415">
        <f t="shared" si="45"/>
        <v>0</v>
      </c>
      <c r="F174" s="415"/>
      <c r="G174" s="411"/>
      <c r="H174" s="411"/>
      <c r="I174" s="411"/>
      <c r="J174" s="411"/>
      <c r="K174" s="411"/>
      <c r="L174" s="411"/>
      <c r="M174" s="411"/>
      <c r="N174" s="411"/>
      <c r="O174" s="411"/>
      <c r="P174" s="411"/>
      <c r="Q174" s="411"/>
      <c r="R174" s="411"/>
      <c r="S174" s="411"/>
      <c r="T174" s="411"/>
      <c r="U174" s="411"/>
      <c r="V174" s="411"/>
      <c r="W174" s="411"/>
      <c r="X174" s="411"/>
      <c r="Y174" s="411"/>
      <c r="Z174" s="41"/>
    </row>
    <row r="175" spans="1:26" ht="15.75" hidden="1" customHeight="1">
      <c r="A175" s="435">
        <v>10207</v>
      </c>
      <c r="B175" s="435" t="s">
        <v>2217</v>
      </c>
      <c r="C175" s="107"/>
      <c r="D175" s="107"/>
      <c r="E175" s="415">
        <f t="shared" si="45"/>
        <v>0</v>
      </c>
      <c r="F175" s="415"/>
      <c r="G175" s="411"/>
      <c r="H175" s="411"/>
      <c r="I175" s="411"/>
      <c r="J175" s="411"/>
      <c r="K175" s="411"/>
      <c r="L175" s="411"/>
      <c r="M175" s="411"/>
      <c r="N175" s="411"/>
      <c r="O175" s="411"/>
      <c r="P175" s="411"/>
      <c r="Q175" s="411"/>
      <c r="R175" s="411"/>
      <c r="S175" s="411"/>
      <c r="T175" s="411"/>
      <c r="U175" s="411"/>
      <c r="V175" s="411"/>
      <c r="W175" s="411"/>
      <c r="X175" s="411"/>
      <c r="Y175" s="411"/>
      <c r="Z175" s="41"/>
    </row>
    <row r="176" spans="1:26" ht="15.75" hidden="1" customHeight="1">
      <c r="A176" s="36" t="s">
        <v>2097</v>
      </c>
      <c r="B176" s="36" t="s">
        <v>2098</v>
      </c>
      <c r="C176" s="423"/>
      <c r="D176" s="423"/>
      <c r="E176" s="415">
        <f t="shared" si="45"/>
        <v>0</v>
      </c>
      <c r="F176" s="415"/>
      <c r="G176" s="411"/>
      <c r="H176" s="411"/>
      <c r="I176" s="411"/>
      <c r="J176" s="411"/>
      <c r="K176" s="411"/>
      <c r="L176" s="411"/>
      <c r="M176" s="411"/>
      <c r="N176" s="411"/>
      <c r="O176" s="411"/>
      <c r="P176" s="411"/>
      <c r="Q176" s="411"/>
      <c r="R176" s="411"/>
      <c r="S176" s="411"/>
      <c r="T176" s="411"/>
      <c r="U176" s="411"/>
      <c r="V176" s="411"/>
      <c r="W176" s="411"/>
      <c r="X176" s="411"/>
      <c r="Y176" s="411"/>
      <c r="Z176" s="41"/>
    </row>
    <row r="177" spans="1:26" ht="15.75" hidden="1" customHeight="1">
      <c r="A177" s="36" t="s">
        <v>2102</v>
      </c>
      <c r="B177" s="36" t="s">
        <v>2103</v>
      </c>
      <c r="C177" s="423"/>
      <c r="D177" s="423"/>
      <c r="E177" s="415">
        <f t="shared" si="45"/>
        <v>0</v>
      </c>
      <c r="F177" s="415"/>
      <c r="G177" s="411"/>
      <c r="H177" s="411"/>
      <c r="I177" s="411"/>
      <c r="J177" s="411"/>
      <c r="K177" s="411"/>
      <c r="L177" s="411"/>
      <c r="M177" s="411"/>
      <c r="N177" s="411"/>
      <c r="O177" s="411"/>
      <c r="P177" s="411"/>
      <c r="Q177" s="411"/>
      <c r="R177" s="411"/>
      <c r="S177" s="411"/>
      <c r="T177" s="411"/>
      <c r="U177" s="411"/>
      <c r="V177" s="411"/>
      <c r="W177" s="411"/>
      <c r="X177" s="411"/>
      <c r="Y177" s="411"/>
      <c r="Z177" s="41"/>
    </row>
    <row r="178" spans="1:26" ht="15.75" hidden="1" customHeight="1">
      <c r="A178" s="36" t="s">
        <v>2104</v>
      </c>
      <c r="B178" s="36" t="s">
        <v>2105</v>
      </c>
      <c r="C178" s="423"/>
      <c r="D178" s="423"/>
      <c r="E178" s="415">
        <f t="shared" si="45"/>
        <v>0</v>
      </c>
      <c r="F178" s="415"/>
      <c r="G178" s="411"/>
      <c r="H178" s="411"/>
      <c r="I178" s="411"/>
      <c r="J178" s="411"/>
      <c r="K178" s="411"/>
      <c r="L178" s="411"/>
      <c r="M178" s="411"/>
      <c r="N178" s="411"/>
      <c r="O178" s="411"/>
      <c r="P178" s="411"/>
      <c r="Q178" s="411"/>
      <c r="R178" s="411"/>
      <c r="S178" s="411"/>
      <c r="T178" s="411"/>
      <c r="U178" s="411"/>
      <c r="V178" s="411"/>
      <c r="W178" s="411"/>
      <c r="X178" s="411"/>
      <c r="Y178" s="411"/>
      <c r="Z178" s="41"/>
    </row>
    <row r="179" spans="1:26" ht="15.75" hidden="1" customHeight="1">
      <c r="A179" s="36" t="s">
        <v>2106</v>
      </c>
      <c r="B179" s="36" t="s">
        <v>2107</v>
      </c>
      <c r="C179" s="423"/>
      <c r="D179" s="423"/>
      <c r="E179" s="415">
        <f t="shared" si="45"/>
        <v>0</v>
      </c>
      <c r="F179" s="415"/>
      <c r="G179" s="411"/>
      <c r="H179" s="411"/>
      <c r="I179" s="411"/>
      <c r="J179" s="411"/>
      <c r="K179" s="411"/>
      <c r="L179" s="411"/>
      <c r="M179" s="411"/>
      <c r="N179" s="411"/>
      <c r="O179" s="411"/>
      <c r="P179" s="411"/>
      <c r="Q179" s="411"/>
      <c r="R179" s="411"/>
      <c r="S179" s="411"/>
      <c r="T179" s="411"/>
      <c r="U179" s="411"/>
      <c r="V179" s="411"/>
      <c r="W179" s="411"/>
      <c r="X179" s="411"/>
      <c r="Y179" s="411"/>
      <c r="Z179" s="41"/>
    </row>
    <row r="180" spans="1:26" ht="15.75" hidden="1" customHeight="1">
      <c r="A180" s="36" t="s">
        <v>2119</v>
      </c>
      <c r="B180" s="36" t="s">
        <v>2120</v>
      </c>
      <c r="C180" s="423"/>
      <c r="D180" s="423"/>
      <c r="E180" s="415">
        <f t="shared" si="45"/>
        <v>0</v>
      </c>
      <c r="F180" s="415"/>
      <c r="G180" s="411"/>
      <c r="H180" s="411"/>
      <c r="I180" s="411"/>
      <c r="J180" s="411"/>
      <c r="K180" s="411"/>
      <c r="L180" s="411"/>
      <c r="M180" s="411"/>
      <c r="N180" s="411"/>
      <c r="O180" s="411"/>
      <c r="P180" s="411"/>
      <c r="Q180" s="411"/>
      <c r="R180" s="411"/>
      <c r="S180" s="411"/>
      <c r="T180" s="411"/>
      <c r="U180" s="411"/>
      <c r="V180" s="411"/>
      <c r="W180" s="411"/>
      <c r="X180" s="411"/>
      <c r="Y180" s="411"/>
      <c r="Z180" s="41"/>
    </row>
    <row r="181" spans="1:26" ht="15.75" hidden="1" customHeight="1">
      <c r="A181" s="36" t="s">
        <v>2141</v>
      </c>
      <c r="B181" s="36" t="s">
        <v>2142</v>
      </c>
      <c r="C181" s="423"/>
      <c r="D181" s="423"/>
      <c r="E181" s="415">
        <f t="shared" si="45"/>
        <v>0</v>
      </c>
      <c r="F181" s="415"/>
      <c r="G181" s="411"/>
      <c r="H181" s="411"/>
      <c r="I181" s="411"/>
      <c r="J181" s="411"/>
      <c r="K181" s="411"/>
      <c r="L181" s="411"/>
      <c r="M181" s="411"/>
      <c r="N181" s="411"/>
      <c r="O181" s="411"/>
      <c r="P181" s="411"/>
      <c r="Q181" s="411"/>
      <c r="R181" s="411"/>
      <c r="S181" s="411"/>
      <c r="T181" s="411"/>
      <c r="U181" s="411"/>
      <c r="V181" s="411"/>
      <c r="W181" s="411"/>
      <c r="X181" s="411"/>
      <c r="Y181" s="411"/>
      <c r="Z181" s="41"/>
    </row>
    <row r="182" spans="1:26" ht="15.75" hidden="1" customHeight="1">
      <c r="A182" s="36" t="s">
        <v>2147</v>
      </c>
      <c r="B182" s="36" t="s">
        <v>2148</v>
      </c>
      <c r="C182" s="423"/>
      <c r="D182" s="423"/>
      <c r="E182" s="415">
        <f t="shared" si="45"/>
        <v>0</v>
      </c>
      <c r="F182" s="415"/>
      <c r="G182" s="411"/>
      <c r="H182" s="411"/>
      <c r="I182" s="411"/>
      <c r="J182" s="411"/>
      <c r="K182" s="411"/>
      <c r="L182" s="411"/>
      <c r="M182" s="411"/>
      <c r="N182" s="411"/>
      <c r="O182" s="411"/>
      <c r="P182" s="411"/>
      <c r="Q182" s="411"/>
      <c r="R182" s="411"/>
      <c r="S182" s="411"/>
      <c r="T182" s="411"/>
      <c r="U182" s="411"/>
      <c r="V182" s="411"/>
      <c r="W182" s="411"/>
      <c r="X182" s="411"/>
      <c r="Y182" s="411"/>
      <c r="Z182" s="41"/>
    </row>
    <row r="183" spans="1:26" ht="15.75" hidden="1" customHeight="1">
      <c r="A183" s="36" t="s">
        <v>2149</v>
      </c>
      <c r="B183" s="36" t="s">
        <v>2150</v>
      </c>
      <c r="C183" s="423"/>
      <c r="D183" s="423"/>
      <c r="E183" s="415">
        <f t="shared" si="45"/>
        <v>0</v>
      </c>
      <c r="F183" s="415"/>
      <c r="G183" s="411"/>
      <c r="H183" s="411"/>
      <c r="I183" s="411"/>
      <c r="J183" s="411"/>
      <c r="K183" s="411"/>
      <c r="L183" s="411"/>
      <c r="M183" s="411"/>
      <c r="N183" s="411"/>
      <c r="O183" s="411"/>
      <c r="P183" s="411"/>
      <c r="Q183" s="411"/>
      <c r="R183" s="411"/>
      <c r="S183" s="411"/>
      <c r="T183" s="411"/>
      <c r="U183" s="411"/>
      <c r="V183" s="411"/>
      <c r="W183" s="411"/>
      <c r="X183" s="411"/>
      <c r="Y183" s="411"/>
      <c r="Z183" s="41"/>
    </row>
    <row r="184" spans="1:26" ht="15.75" hidden="1" customHeight="1">
      <c r="A184" s="349">
        <v>3111001</v>
      </c>
      <c r="B184" s="36" t="s">
        <v>2161</v>
      </c>
      <c r="C184" s="423"/>
      <c r="D184" s="423"/>
      <c r="E184" s="415">
        <f t="shared" si="45"/>
        <v>0</v>
      </c>
      <c r="F184" s="415"/>
      <c r="G184" s="411"/>
      <c r="H184" s="411"/>
      <c r="I184" s="411"/>
      <c r="J184" s="411"/>
      <c r="K184" s="411"/>
      <c r="L184" s="411"/>
      <c r="M184" s="411"/>
      <c r="N184" s="411"/>
      <c r="O184" s="411"/>
      <c r="P184" s="411"/>
      <c r="Q184" s="411"/>
      <c r="R184" s="411"/>
      <c r="S184" s="411"/>
      <c r="T184" s="411"/>
      <c r="U184" s="411"/>
      <c r="V184" s="411"/>
      <c r="W184" s="411"/>
      <c r="X184" s="411"/>
      <c r="Y184" s="411"/>
      <c r="Z184" s="41"/>
    </row>
    <row r="185" spans="1:26" ht="15.75" hidden="1" customHeight="1">
      <c r="A185" s="445"/>
      <c r="B185" s="445" t="s">
        <v>2218</v>
      </c>
      <c r="C185" s="431">
        <v>0</v>
      </c>
      <c r="D185" s="431"/>
      <c r="E185" s="415">
        <f t="shared" si="45"/>
        <v>0</v>
      </c>
      <c r="F185" s="415"/>
      <c r="G185" s="411"/>
      <c r="H185" s="411"/>
      <c r="I185" s="411"/>
      <c r="J185" s="411"/>
      <c r="K185" s="411"/>
      <c r="L185" s="411"/>
      <c r="M185" s="411"/>
      <c r="N185" s="411"/>
      <c r="O185" s="411"/>
      <c r="P185" s="411"/>
      <c r="Q185" s="411"/>
      <c r="R185" s="411"/>
      <c r="S185" s="411"/>
      <c r="T185" s="411"/>
      <c r="U185" s="411"/>
      <c r="V185" s="411"/>
      <c r="W185" s="411"/>
      <c r="X185" s="411"/>
      <c r="Y185" s="411"/>
      <c r="Z185" s="41"/>
    </row>
    <row r="186" spans="1:26" ht="15.75" customHeight="1">
      <c r="A186" s="99">
        <v>10209</v>
      </c>
      <c r="B186" s="99" t="s">
        <v>2219</v>
      </c>
      <c r="C186" s="436"/>
      <c r="D186" s="436"/>
      <c r="E186" s="415"/>
      <c r="F186" s="415"/>
      <c r="G186" s="411"/>
      <c r="H186" s="411"/>
      <c r="I186" s="411"/>
      <c r="J186" s="411"/>
      <c r="K186" s="411"/>
      <c r="L186" s="411"/>
      <c r="M186" s="411"/>
      <c r="N186" s="411"/>
      <c r="O186" s="411"/>
      <c r="P186" s="411"/>
      <c r="Q186" s="411"/>
      <c r="R186" s="411"/>
      <c r="S186" s="411"/>
      <c r="T186" s="411"/>
      <c r="U186" s="411"/>
      <c r="V186" s="411"/>
      <c r="W186" s="411"/>
      <c r="X186" s="411"/>
      <c r="Y186" s="411"/>
      <c r="Z186" s="41"/>
    </row>
    <row r="187" spans="1:26" ht="15.75" customHeight="1">
      <c r="A187" s="36" t="s">
        <v>2097</v>
      </c>
      <c r="B187" s="36" t="s">
        <v>2098</v>
      </c>
      <c r="C187" s="447">
        <v>20000</v>
      </c>
      <c r="D187" s="447"/>
      <c r="E187" s="415">
        <f t="shared" ref="E187:E191" si="46">SUM(C187:D187)</f>
        <v>20000</v>
      </c>
      <c r="F187" s="415">
        <v>20000</v>
      </c>
      <c r="G187" s="411"/>
      <c r="H187" s="411"/>
      <c r="I187" s="411"/>
      <c r="J187" s="411"/>
      <c r="K187" s="411"/>
      <c r="L187" s="411"/>
      <c r="M187" s="411"/>
      <c r="N187" s="411"/>
      <c r="O187" s="411"/>
      <c r="P187" s="411"/>
      <c r="Q187" s="411"/>
      <c r="R187" s="411"/>
      <c r="S187" s="411"/>
      <c r="T187" s="411"/>
      <c r="U187" s="411"/>
      <c r="V187" s="411"/>
      <c r="W187" s="411"/>
      <c r="X187" s="411"/>
      <c r="Y187" s="411"/>
      <c r="Z187" s="41"/>
    </row>
    <row r="188" spans="1:26" ht="15.75" customHeight="1">
      <c r="A188" s="36" t="s">
        <v>2139</v>
      </c>
      <c r="B188" s="36" t="s">
        <v>2140</v>
      </c>
      <c r="C188" s="447">
        <v>1000000</v>
      </c>
      <c r="D188" s="447"/>
      <c r="E188" s="415">
        <f t="shared" si="46"/>
        <v>1000000</v>
      </c>
      <c r="F188" s="415">
        <v>0</v>
      </c>
      <c r="G188" s="411"/>
      <c r="H188" s="411"/>
      <c r="I188" s="411"/>
      <c r="J188" s="411"/>
      <c r="K188" s="411"/>
      <c r="L188" s="411"/>
      <c r="M188" s="411"/>
      <c r="N188" s="411"/>
      <c r="O188" s="411"/>
      <c r="P188" s="411"/>
      <c r="Q188" s="411"/>
      <c r="R188" s="411"/>
      <c r="S188" s="411"/>
      <c r="T188" s="411"/>
      <c r="U188" s="411"/>
      <c r="V188" s="411"/>
      <c r="W188" s="411"/>
      <c r="X188" s="411"/>
      <c r="Y188" s="411"/>
      <c r="Z188" s="41"/>
    </row>
    <row r="189" spans="1:26" ht="15.75" customHeight="1">
      <c r="A189" s="36" t="s">
        <v>2147</v>
      </c>
      <c r="B189" s="36" t="s">
        <v>2148</v>
      </c>
      <c r="C189" s="447">
        <v>1000000</v>
      </c>
      <c r="D189" s="447"/>
      <c r="E189" s="415">
        <f t="shared" si="46"/>
        <v>1000000</v>
      </c>
      <c r="F189" s="415">
        <v>300000</v>
      </c>
      <c r="G189" s="411"/>
      <c r="H189" s="411"/>
      <c r="I189" s="411"/>
      <c r="J189" s="411"/>
      <c r="K189" s="411"/>
      <c r="L189" s="411"/>
      <c r="M189" s="411"/>
      <c r="N189" s="411"/>
      <c r="O189" s="411"/>
      <c r="P189" s="411"/>
      <c r="Q189" s="411"/>
      <c r="R189" s="411"/>
      <c r="S189" s="411"/>
      <c r="T189" s="411"/>
      <c r="U189" s="411"/>
      <c r="V189" s="411"/>
      <c r="W189" s="411"/>
      <c r="X189" s="411"/>
      <c r="Y189" s="411"/>
      <c r="Z189" s="41"/>
    </row>
    <row r="190" spans="1:26" ht="15.75" customHeight="1">
      <c r="A190" s="36" t="s">
        <v>2149</v>
      </c>
      <c r="B190" s="36" t="s">
        <v>2150</v>
      </c>
      <c r="C190" s="447">
        <v>100000</v>
      </c>
      <c r="D190" s="447"/>
      <c r="E190" s="415">
        <f t="shared" si="46"/>
        <v>100000</v>
      </c>
      <c r="F190" s="415">
        <v>200000</v>
      </c>
      <c r="G190" s="411"/>
      <c r="H190" s="411"/>
      <c r="I190" s="411"/>
      <c r="J190" s="411"/>
      <c r="K190" s="411"/>
      <c r="L190" s="411"/>
      <c r="M190" s="411"/>
      <c r="N190" s="411"/>
      <c r="O190" s="411"/>
      <c r="P190" s="411"/>
      <c r="Q190" s="411"/>
      <c r="R190" s="411"/>
      <c r="S190" s="411"/>
      <c r="T190" s="411"/>
      <c r="U190" s="411"/>
      <c r="V190" s="411"/>
      <c r="W190" s="411"/>
      <c r="X190" s="411"/>
      <c r="Y190" s="411"/>
      <c r="Z190" s="41"/>
    </row>
    <row r="191" spans="1:26" ht="15.75" customHeight="1">
      <c r="A191" s="36" t="s">
        <v>2151</v>
      </c>
      <c r="B191" s="36" t="s">
        <v>2152</v>
      </c>
      <c r="C191" s="447">
        <v>500000</v>
      </c>
      <c r="D191" s="447"/>
      <c r="E191" s="415">
        <f t="shared" si="46"/>
        <v>500000</v>
      </c>
      <c r="F191" s="415">
        <v>100000</v>
      </c>
      <c r="G191" s="411"/>
      <c r="H191" s="411"/>
      <c r="I191" s="411"/>
      <c r="J191" s="411"/>
      <c r="K191" s="411"/>
      <c r="L191" s="411"/>
      <c r="M191" s="411"/>
      <c r="N191" s="411"/>
      <c r="O191" s="411"/>
      <c r="P191" s="411"/>
      <c r="Q191" s="411"/>
      <c r="R191" s="411"/>
      <c r="S191" s="411"/>
      <c r="T191" s="411"/>
      <c r="U191" s="411"/>
      <c r="V191" s="411"/>
      <c r="W191" s="411"/>
      <c r="X191" s="411"/>
      <c r="Y191" s="411"/>
      <c r="Z191" s="41"/>
    </row>
    <row r="192" spans="1:26" ht="15.75" customHeight="1">
      <c r="A192" s="420"/>
      <c r="B192" s="420" t="s">
        <v>2220</v>
      </c>
      <c r="C192" s="421">
        <f>SUM(C187:C191)</f>
        <v>2620000</v>
      </c>
      <c r="D192" s="421">
        <f>SUM(D187:D191)</f>
        <v>0</v>
      </c>
      <c r="E192" s="421">
        <f>SUM(E187:E191)</f>
        <v>2620000</v>
      </c>
      <c r="F192" s="421">
        <f>SUM(F187:F191)</f>
        <v>620000</v>
      </c>
      <c r="G192" s="411"/>
      <c r="H192" s="411"/>
      <c r="I192" s="411"/>
      <c r="J192" s="411"/>
      <c r="K192" s="411"/>
      <c r="L192" s="411"/>
      <c r="M192" s="411"/>
      <c r="N192" s="411"/>
      <c r="O192" s="411"/>
      <c r="P192" s="411"/>
      <c r="Q192" s="411"/>
      <c r="R192" s="411"/>
      <c r="S192" s="411"/>
      <c r="T192" s="411"/>
      <c r="U192" s="411"/>
      <c r="V192" s="411"/>
      <c r="W192" s="411"/>
      <c r="X192" s="411"/>
      <c r="Y192" s="411"/>
      <c r="Z192" s="41"/>
    </row>
    <row r="193" spans="1:26" ht="15.75" customHeight="1">
      <c r="A193" s="416"/>
      <c r="B193" s="416" t="s">
        <v>2221</v>
      </c>
      <c r="C193" s="417">
        <f>C192+C165+C160+C151+C139+C112+C90</f>
        <v>155146720</v>
      </c>
      <c r="D193" s="417">
        <f>D192+D165+D160+D151+D139+D112+D90</f>
        <v>8000000</v>
      </c>
      <c r="E193" s="417">
        <f>E192+E165+E160+E151+E139+E112+E90</f>
        <v>163146720</v>
      </c>
      <c r="F193" s="417">
        <f>F192+F165+F160+F151+F139+F112+F90</f>
        <v>133730000</v>
      </c>
      <c r="G193" s="411"/>
      <c r="H193" s="411"/>
      <c r="I193" s="411"/>
      <c r="J193" s="411"/>
      <c r="K193" s="411"/>
      <c r="L193" s="411"/>
      <c r="M193" s="411"/>
      <c r="N193" s="411"/>
      <c r="O193" s="411"/>
      <c r="P193" s="411"/>
      <c r="Q193" s="411"/>
      <c r="R193" s="411"/>
      <c r="S193" s="411"/>
      <c r="T193" s="411"/>
      <c r="U193" s="411"/>
      <c r="V193" s="411"/>
      <c r="W193" s="411"/>
      <c r="X193" s="411"/>
      <c r="Y193" s="411"/>
      <c r="Z193" s="448"/>
    </row>
    <row r="194" spans="1:26" ht="15.75" customHeight="1">
      <c r="A194" s="449"/>
      <c r="B194" s="449" t="s">
        <v>2222</v>
      </c>
      <c r="C194" s="450">
        <f>C193+C16</f>
        <v>405146720</v>
      </c>
      <c r="D194" s="450">
        <f>D193+D16</f>
        <v>8000000</v>
      </c>
      <c r="E194" s="450">
        <f>E193+E16</f>
        <v>413146720</v>
      </c>
      <c r="F194" s="450">
        <f>F193+F16</f>
        <v>383730000</v>
      </c>
      <c r="G194" s="411"/>
      <c r="H194" s="411"/>
      <c r="I194" s="411"/>
      <c r="J194" s="411"/>
      <c r="K194" s="411"/>
      <c r="L194" s="411"/>
      <c r="M194" s="411"/>
      <c r="N194" s="411"/>
      <c r="O194" s="411"/>
      <c r="P194" s="411"/>
      <c r="Q194" s="411"/>
      <c r="R194" s="411"/>
      <c r="S194" s="411"/>
      <c r="T194" s="411"/>
      <c r="U194" s="411"/>
      <c r="V194" s="411"/>
      <c r="W194" s="411"/>
      <c r="X194" s="411"/>
      <c r="Y194" s="411"/>
    </row>
    <row r="195" spans="1:26" ht="15.75" hidden="1" customHeight="1">
      <c r="A195" s="449"/>
      <c r="B195" s="449" t="s">
        <v>2223</v>
      </c>
      <c r="C195" s="450" t="e">
        <v>#REF!</v>
      </c>
      <c r="D195" s="450"/>
      <c r="E195" s="450" t="e">
        <f>SUM(E97)</f>
        <v>#REF!</v>
      </c>
      <c r="F195" s="450"/>
      <c r="G195" s="411"/>
      <c r="H195" s="411"/>
      <c r="I195" s="411"/>
      <c r="J195" s="411"/>
      <c r="K195" s="411"/>
      <c r="L195" s="411"/>
      <c r="M195" s="411"/>
      <c r="N195" s="411"/>
      <c r="O195" s="411"/>
      <c r="P195" s="411"/>
      <c r="Q195" s="411"/>
      <c r="R195" s="411"/>
      <c r="S195" s="411"/>
      <c r="T195" s="411"/>
      <c r="U195" s="411"/>
      <c r="V195" s="411"/>
      <c r="W195" s="411"/>
      <c r="X195" s="411"/>
      <c r="Y195" s="411"/>
    </row>
    <row r="196" spans="1:26" ht="15.75" customHeight="1">
      <c r="A196" s="451"/>
      <c r="B196" s="451"/>
      <c r="C196" s="2"/>
      <c r="D196" s="2"/>
      <c r="E196" s="2"/>
      <c r="F196" s="2"/>
      <c r="G196" s="411"/>
      <c r="H196" s="411"/>
      <c r="I196" s="411"/>
      <c r="J196" s="411"/>
      <c r="K196" s="411"/>
      <c r="L196" s="411"/>
      <c r="M196" s="411"/>
      <c r="N196" s="411"/>
      <c r="O196" s="411"/>
      <c r="P196" s="411"/>
      <c r="Q196" s="411"/>
      <c r="R196" s="411"/>
      <c r="S196" s="411"/>
      <c r="T196" s="411"/>
      <c r="U196" s="411"/>
      <c r="V196" s="411"/>
      <c r="W196" s="411"/>
      <c r="X196" s="411"/>
      <c r="Y196" s="411"/>
    </row>
    <row r="197" spans="1:26" ht="15.75" customHeight="1">
      <c r="A197" s="451"/>
      <c r="B197" s="452"/>
      <c r="C197" s="2"/>
      <c r="D197" s="2"/>
      <c r="E197" s="2"/>
      <c r="F197" s="2"/>
      <c r="G197" s="411"/>
      <c r="H197" s="411"/>
      <c r="I197" s="411"/>
      <c r="J197" s="411"/>
      <c r="K197" s="411"/>
      <c r="L197" s="411"/>
      <c r="M197" s="411"/>
      <c r="N197" s="411"/>
      <c r="O197" s="411"/>
      <c r="P197" s="411"/>
      <c r="Q197" s="411"/>
      <c r="R197" s="411"/>
      <c r="S197" s="411"/>
      <c r="T197" s="411"/>
      <c r="U197" s="411"/>
      <c r="V197" s="411"/>
      <c r="W197" s="411"/>
      <c r="X197" s="411"/>
      <c r="Y197" s="411"/>
    </row>
    <row r="198" spans="1:26" ht="15.75" customHeight="1">
      <c r="A198" s="451"/>
      <c r="B198" s="451"/>
      <c r="C198" s="2"/>
      <c r="D198" s="2"/>
      <c r="E198" s="2"/>
      <c r="F198" s="2"/>
      <c r="G198" s="411"/>
      <c r="H198" s="411"/>
      <c r="I198" s="411"/>
      <c r="J198" s="411"/>
      <c r="K198" s="411"/>
      <c r="L198" s="411"/>
      <c r="M198" s="411"/>
      <c r="N198" s="411"/>
      <c r="O198" s="411"/>
      <c r="P198" s="411"/>
      <c r="Q198" s="411"/>
      <c r="R198" s="411"/>
      <c r="S198" s="411"/>
      <c r="T198" s="411"/>
      <c r="U198" s="411"/>
      <c r="V198" s="411"/>
      <c r="W198" s="411"/>
      <c r="X198" s="411"/>
      <c r="Y198" s="411"/>
    </row>
    <row r="199" spans="1:26" ht="15.75" customHeight="1">
      <c r="A199" s="451"/>
      <c r="B199" s="451"/>
      <c r="C199" s="2"/>
      <c r="D199" s="2"/>
      <c r="E199" s="2"/>
      <c r="F199" s="2"/>
      <c r="G199" s="411"/>
      <c r="H199" s="411"/>
      <c r="I199" s="411"/>
      <c r="J199" s="411"/>
      <c r="K199" s="411"/>
      <c r="L199" s="411"/>
      <c r="M199" s="411"/>
      <c r="N199" s="411"/>
      <c r="O199" s="411"/>
      <c r="P199" s="411"/>
      <c r="Q199" s="411"/>
      <c r="R199" s="411"/>
      <c r="S199" s="411"/>
      <c r="T199" s="411"/>
      <c r="U199" s="411"/>
      <c r="V199" s="411"/>
      <c r="W199" s="411"/>
      <c r="X199" s="411"/>
      <c r="Y199" s="411"/>
    </row>
    <row r="200" spans="1:26" ht="15.75" customHeight="1">
      <c r="A200" s="451"/>
      <c r="B200" s="451"/>
      <c r="C200" s="2"/>
      <c r="D200" s="2"/>
      <c r="E200" s="2"/>
      <c r="F200" s="2"/>
      <c r="G200" s="411"/>
      <c r="H200" s="411"/>
      <c r="I200" s="411"/>
      <c r="J200" s="411"/>
      <c r="K200" s="411"/>
      <c r="L200" s="411"/>
      <c r="M200" s="411"/>
      <c r="N200" s="411"/>
      <c r="O200" s="411"/>
      <c r="P200" s="411"/>
      <c r="Q200" s="411"/>
      <c r="R200" s="411"/>
      <c r="S200" s="411"/>
      <c r="T200" s="411"/>
      <c r="U200" s="411"/>
      <c r="V200" s="411"/>
      <c r="W200" s="411"/>
      <c r="X200" s="411"/>
      <c r="Y200" s="411"/>
    </row>
    <row r="201" spans="1:26" ht="15.75" customHeight="1">
      <c r="A201" s="451"/>
      <c r="B201" s="451"/>
      <c r="C201" s="2"/>
      <c r="D201" s="2"/>
      <c r="E201" s="2"/>
      <c r="F201" s="2"/>
      <c r="G201" s="411"/>
      <c r="H201" s="411"/>
      <c r="I201" s="411"/>
      <c r="J201" s="411"/>
      <c r="K201" s="411"/>
      <c r="L201" s="411"/>
      <c r="M201" s="411"/>
      <c r="N201" s="411"/>
      <c r="O201" s="411"/>
      <c r="P201" s="411"/>
      <c r="Q201" s="411"/>
      <c r="R201" s="411"/>
      <c r="S201" s="411"/>
      <c r="T201" s="411"/>
      <c r="U201" s="411"/>
      <c r="V201" s="411"/>
      <c r="W201" s="411"/>
      <c r="X201" s="411"/>
      <c r="Y201" s="411"/>
    </row>
    <row r="202" spans="1:26" ht="15.75" customHeight="1">
      <c r="A202" s="451"/>
      <c r="B202" s="451"/>
      <c r="C202" s="2"/>
      <c r="D202" s="2"/>
      <c r="E202" s="2"/>
      <c r="F202" s="2"/>
      <c r="G202" s="411"/>
      <c r="H202" s="411"/>
      <c r="I202" s="411"/>
      <c r="J202" s="411"/>
      <c r="K202" s="411"/>
      <c r="L202" s="411"/>
      <c r="M202" s="411"/>
      <c r="N202" s="411"/>
      <c r="O202" s="411"/>
      <c r="P202" s="411"/>
      <c r="Q202" s="411"/>
      <c r="R202" s="411"/>
      <c r="S202" s="411"/>
      <c r="T202" s="411"/>
      <c r="U202" s="411"/>
      <c r="V202" s="411"/>
      <c r="W202" s="411"/>
      <c r="X202" s="411"/>
      <c r="Y202" s="411"/>
    </row>
    <row r="203" spans="1:26" ht="15.75" customHeight="1">
      <c r="A203" s="451"/>
      <c r="B203" s="451"/>
      <c r="C203" s="2"/>
      <c r="D203" s="2"/>
      <c r="E203" s="2"/>
      <c r="F203" s="2"/>
      <c r="G203" s="411"/>
      <c r="H203" s="411"/>
      <c r="I203" s="411"/>
      <c r="J203" s="411"/>
      <c r="K203" s="411"/>
      <c r="L203" s="411"/>
      <c r="M203" s="411"/>
      <c r="N203" s="411"/>
      <c r="O203" s="411"/>
      <c r="P203" s="411"/>
      <c r="Q203" s="411"/>
      <c r="R203" s="411"/>
      <c r="S203" s="411"/>
      <c r="T203" s="411"/>
      <c r="U203" s="411"/>
      <c r="V203" s="411"/>
      <c r="W203" s="411"/>
      <c r="X203" s="411"/>
      <c r="Y203" s="411"/>
    </row>
    <row r="204" spans="1:26" ht="15.75" customHeight="1">
      <c r="A204" s="451"/>
      <c r="B204" s="451"/>
      <c r="C204" s="2"/>
      <c r="D204" s="2"/>
      <c r="E204" s="2"/>
      <c r="F204" s="2"/>
      <c r="G204" s="411"/>
      <c r="H204" s="411"/>
      <c r="I204" s="411"/>
      <c r="J204" s="411"/>
      <c r="K204" s="411"/>
      <c r="L204" s="411"/>
      <c r="M204" s="411"/>
      <c r="N204" s="411"/>
      <c r="O204" s="411"/>
      <c r="P204" s="411"/>
      <c r="Q204" s="411"/>
      <c r="R204" s="411"/>
      <c r="S204" s="411"/>
      <c r="T204" s="411"/>
      <c r="U204" s="411"/>
      <c r="V204" s="411"/>
      <c r="W204" s="411"/>
      <c r="X204" s="411"/>
      <c r="Y204" s="411"/>
    </row>
    <row r="205" spans="1:26" ht="15.75" customHeight="1">
      <c r="A205" s="451"/>
      <c r="B205" s="451"/>
      <c r="C205" s="2"/>
      <c r="D205" s="2"/>
      <c r="E205" s="2"/>
      <c r="F205" s="2"/>
      <c r="G205" s="411"/>
      <c r="H205" s="411"/>
      <c r="I205" s="411"/>
      <c r="J205" s="411"/>
      <c r="K205" s="411"/>
      <c r="L205" s="411"/>
      <c r="M205" s="411"/>
      <c r="N205" s="411"/>
      <c r="O205" s="411"/>
      <c r="P205" s="411"/>
      <c r="Q205" s="411"/>
      <c r="R205" s="411"/>
      <c r="S205" s="411"/>
      <c r="T205" s="411"/>
      <c r="U205" s="411"/>
      <c r="V205" s="411"/>
      <c r="W205" s="411"/>
      <c r="X205" s="411"/>
      <c r="Y205" s="411"/>
    </row>
    <row r="206" spans="1:26" ht="15.75" customHeight="1">
      <c r="A206" s="451"/>
      <c r="B206" s="451"/>
      <c r="C206" s="2"/>
      <c r="D206" s="2"/>
      <c r="E206" s="2"/>
      <c r="F206" s="2"/>
      <c r="G206" s="411"/>
      <c r="H206" s="411"/>
      <c r="I206" s="411"/>
      <c r="J206" s="411"/>
      <c r="K206" s="411"/>
      <c r="L206" s="411"/>
      <c r="M206" s="411"/>
      <c r="N206" s="411"/>
      <c r="O206" s="411"/>
      <c r="P206" s="411"/>
      <c r="Q206" s="411"/>
      <c r="R206" s="411"/>
      <c r="S206" s="411"/>
      <c r="T206" s="411"/>
      <c r="U206" s="411"/>
      <c r="V206" s="411"/>
      <c r="W206" s="411"/>
      <c r="X206" s="411"/>
      <c r="Y206" s="411"/>
    </row>
    <row r="207" spans="1:26" ht="15.75" customHeight="1">
      <c r="A207" s="451"/>
      <c r="B207" s="451"/>
      <c r="C207" s="2"/>
      <c r="D207" s="2"/>
      <c r="E207" s="2"/>
      <c r="F207" s="2"/>
      <c r="G207" s="411"/>
      <c r="H207" s="411"/>
      <c r="I207" s="411"/>
      <c r="J207" s="411"/>
      <c r="K207" s="411"/>
      <c r="L207" s="411"/>
      <c r="M207" s="411"/>
      <c r="N207" s="411"/>
      <c r="O207" s="411"/>
      <c r="P207" s="411"/>
      <c r="Q207" s="411"/>
      <c r="R207" s="411"/>
      <c r="S207" s="411"/>
      <c r="T207" s="411"/>
      <c r="U207" s="411"/>
      <c r="V207" s="411"/>
      <c r="W207" s="411"/>
      <c r="X207" s="411"/>
      <c r="Y207" s="411"/>
    </row>
    <row r="208" spans="1:26" ht="15.75" customHeight="1">
      <c r="A208" s="451"/>
      <c r="B208" s="451"/>
      <c r="C208" s="2"/>
      <c r="D208" s="2"/>
      <c r="E208" s="2"/>
      <c r="F208" s="2"/>
      <c r="G208" s="411"/>
      <c r="H208" s="411"/>
      <c r="I208" s="411"/>
      <c r="J208" s="411"/>
      <c r="K208" s="411"/>
      <c r="L208" s="411"/>
      <c r="M208" s="411"/>
      <c r="N208" s="411"/>
      <c r="O208" s="411"/>
      <c r="P208" s="411"/>
      <c r="Q208" s="411"/>
      <c r="R208" s="411"/>
      <c r="S208" s="411"/>
      <c r="T208" s="411"/>
      <c r="U208" s="411"/>
      <c r="V208" s="411"/>
      <c r="W208" s="411"/>
      <c r="X208" s="411"/>
      <c r="Y208" s="411"/>
    </row>
    <row r="209" spans="1:25" ht="15.75" customHeight="1">
      <c r="A209" s="451"/>
      <c r="B209" s="451"/>
      <c r="C209" s="2"/>
      <c r="D209" s="2"/>
      <c r="E209" s="2"/>
      <c r="F209" s="2"/>
      <c r="G209" s="411"/>
      <c r="H209" s="411"/>
      <c r="I209" s="411"/>
      <c r="J209" s="411"/>
      <c r="K209" s="411"/>
      <c r="L209" s="411"/>
      <c r="M209" s="411"/>
      <c r="N209" s="411"/>
      <c r="O209" s="411"/>
      <c r="P209" s="411"/>
      <c r="Q209" s="411"/>
      <c r="R209" s="411"/>
      <c r="S209" s="411"/>
      <c r="T209" s="411"/>
      <c r="U209" s="411"/>
      <c r="V209" s="411"/>
      <c r="W209" s="411"/>
      <c r="X209" s="411"/>
      <c r="Y209" s="411"/>
    </row>
    <row r="210" spans="1:25" ht="15.75" customHeight="1">
      <c r="A210" s="451"/>
      <c r="B210" s="451"/>
      <c r="C210" s="2"/>
      <c r="D210" s="2"/>
      <c r="E210" s="2"/>
      <c r="F210" s="2"/>
      <c r="G210" s="411"/>
      <c r="H210" s="411"/>
      <c r="I210" s="411"/>
      <c r="J210" s="411"/>
      <c r="K210" s="411"/>
      <c r="L210" s="411"/>
      <c r="M210" s="411"/>
      <c r="N210" s="411"/>
      <c r="O210" s="411"/>
      <c r="P210" s="411"/>
      <c r="Q210" s="411"/>
      <c r="R210" s="411"/>
      <c r="S210" s="411"/>
      <c r="T210" s="411"/>
      <c r="U210" s="411"/>
      <c r="V210" s="411"/>
      <c r="W210" s="411"/>
      <c r="X210" s="411"/>
      <c r="Y210" s="411"/>
    </row>
    <row r="211" spans="1:25" ht="15.75" customHeight="1">
      <c r="A211" s="451"/>
      <c r="B211" s="451"/>
      <c r="C211" s="2"/>
      <c r="D211" s="2"/>
      <c r="E211" s="2"/>
      <c r="F211" s="2"/>
      <c r="G211" s="411"/>
      <c r="H211" s="411"/>
      <c r="I211" s="411"/>
      <c r="J211" s="411"/>
      <c r="K211" s="411"/>
      <c r="L211" s="411"/>
      <c r="M211" s="411"/>
      <c r="N211" s="411"/>
      <c r="O211" s="411"/>
      <c r="P211" s="411"/>
      <c r="Q211" s="411"/>
      <c r="R211" s="411"/>
      <c r="S211" s="411"/>
      <c r="T211" s="411"/>
      <c r="U211" s="411"/>
      <c r="V211" s="411"/>
      <c r="W211" s="411"/>
      <c r="X211" s="411"/>
      <c r="Y211" s="411"/>
    </row>
    <row r="212" spans="1:25" ht="15.75" customHeight="1">
      <c r="A212" s="451"/>
      <c r="B212" s="451"/>
      <c r="C212" s="2"/>
      <c r="D212" s="2"/>
      <c r="E212" s="2"/>
      <c r="F212" s="2"/>
      <c r="G212" s="411"/>
      <c r="H212" s="411"/>
      <c r="I212" s="411"/>
      <c r="J212" s="411"/>
      <c r="K212" s="411"/>
      <c r="L212" s="411"/>
      <c r="M212" s="411"/>
      <c r="N212" s="411"/>
      <c r="O212" s="411"/>
      <c r="P212" s="411"/>
      <c r="Q212" s="411"/>
      <c r="R212" s="411"/>
      <c r="S212" s="411"/>
      <c r="T212" s="411"/>
      <c r="U212" s="411"/>
      <c r="V212" s="411"/>
      <c r="W212" s="411"/>
      <c r="X212" s="411"/>
      <c r="Y212" s="411"/>
    </row>
    <row r="213" spans="1:25" ht="15.75" customHeight="1">
      <c r="A213" s="451"/>
      <c r="B213" s="451"/>
      <c r="C213" s="2"/>
      <c r="D213" s="2"/>
      <c r="E213" s="2"/>
      <c r="F213" s="2"/>
      <c r="G213" s="411"/>
      <c r="H213" s="411"/>
      <c r="I213" s="411"/>
      <c r="J213" s="411"/>
      <c r="K213" s="411"/>
      <c r="L213" s="411"/>
      <c r="M213" s="411"/>
      <c r="N213" s="411"/>
      <c r="O213" s="411"/>
      <c r="P213" s="411"/>
      <c r="Q213" s="411"/>
      <c r="R213" s="411"/>
      <c r="S213" s="411"/>
      <c r="T213" s="411"/>
      <c r="U213" s="411"/>
      <c r="V213" s="411"/>
      <c r="W213" s="411"/>
      <c r="X213" s="411"/>
      <c r="Y213" s="411"/>
    </row>
    <row r="214" spans="1:25" ht="15.75" customHeight="1">
      <c r="A214" s="451"/>
      <c r="B214" s="451"/>
      <c r="C214" s="2"/>
      <c r="D214" s="2"/>
      <c r="E214" s="2"/>
      <c r="F214" s="2"/>
      <c r="G214" s="411"/>
      <c r="H214" s="411"/>
      <c r="I214" s="411"/>
      <c r="J214" s="411"/>
      <c r="K214" s="411"/>
      <c r="L214" s="411"/>
      <c r="M214" s="411"/>
      <c r="N214" s="411"/>
      <c r="O214" s="411"/>
      <c r="P214" s="411"/>
      <c r="Q214" s="411"/>
      <c r="R214" s="411"/>
      <c r="S214" s="411"/>
      <c r="T214" s="411"/>
      <c r="U214" s="411"/>
      <c r="V214" s="411"/>
      <c r="W214" s="411"/>
      <c r="X214" s="411"/>
      <c r="Y214" s="411"/>
    </row>
    <row r="215" spans="1:25" ht="15.75" customHeight="1">
      <c r="A215" s="451"/>
      <c r="B215" s="451"/>
      <c r="C215" s="2"/>
      <c r="D215" s="2"/>
      <c r="E215" s="2"/>
      <c r="F215" s="2"/>
      <c r="G215" s="411"/>
      <c r="H215" s="411"/>
      <c r="I215" s="411"/>
      <c r="J215" s="411"/>
      <c r="K215" s="411"/>
      <c r="L215" s="411"/>
      <c r="M215" s="411"/>
      <c r="N215" s="411"/>
      <c r="O215" s="411"/>
      <c r="P215" s="411"/>
      <c r="Q215" s="411"/>
      <c r="R215" s="411"/>
      <c r="S215" s="411"/>
      <c r="T215" s="411"/>
      <c r="U215" s="411"/>
      <c r="V215" s="411"/>
      <c r="W215" s="411"/>
      <c r="X215" s="411"/>
      <c r="Y215" s="411"/>
    </row>
    <row r="216" spans="1:25" ht="15.75" customHeight="1">
      <c r="A216" s="451"/>
      <c r="B216" s="451"/>
      <c r="C216" s="2"/>
      <c r="D216" s="2"/>
      <c r="E216" s="2"/>
      <c r="F216" s="2"/>
      <c r="G216" s="411"/>
      <c r="H216" s="411"/>
      <c r="I216" s="411"/>
      <c r="J216" s="411"/>
      <c r="K216" s="411"/>
      <c r="L216" s="411"/>
      <c r="M216" s="411"/>
      <c r="N216" s="411"/>
      <c r="O216" s="411"/>
      <c r="P216" s="411"/>
      <c r="Q216" s="411"/>
      <c r="R216" s="411"/>
      <c r="S216" s="411"/>
      <c r="T216" s="411"/>
      <c r="U216" s="411"/>
      <c r="V216" s="411"/>
      <c r="W216" s="411"/>
      <c r="X216" s="411"/>
      <c r="Y216" s="411"/>
    </row>
    <row r="217" spans="1:25" ht="15.75" customHeight="1">
      <c r="A217" s="451"/>
      <c r="B217" s="451"/>
      <c r="C217" s="2"/>
      <c r="D217" s="2"/>
      <c r="E217" s="2"/>
      <c r="F217" s="2"/>
      <c r="G217" s="411"/>
      <c r="H217" s="411"/>
      <c r="I217" s="411"/>
      <c r="J217" s="411"/>
      <c r="K217" s="411"/>
      <c r="L217" s="411"/>
      <c r="M217" s="411"/>
      <c r="N217" s="411"/>
      <c r="O217" s="411"/>
      <c r="P217" s="411"/>
      <c r="Q217" s="411"/>
      <c r="R217" s="411"/>
      <c r="S217" s="411"/>
      <c r="T217" s="411"/>
      <c r="U217" s="411"/>
      <c r="V217" s="411"/>
      <c r="W217" s="411"/>
      <c r="X217" s="411"/>
      <c r="Y217" s="411"/>
    </row>
    <row r="218" spans="1:25" ht="15.75" customHeight="1">
      <c r="A218" s="451"/>
      <c r="B218" s="451"/>
      <c r="C218" s="2"/>
      <c r="D218" s="2"/>
      <c r="E218" s="2"/>
      <c r="F218" s="2"/>
      <c r="G218" s="411"/>
      <c r="H218" s="411"/>
      <c r="I218" s="411"/>
      <c r="J218" s="411"/>
      <c r="K218" s="411"/>
      <c r="L218" s="411"/>
      <c r="M218" s="411"/>
      <c r="N218" s="411"/>
      <c r="O218" s="411"/>
      <c r="P218" s="411"/>
      <c r="Q218" s="411"/>
      <c r="R218" s="411"/>
      <c r="S218" s="411"/>
      <c r="T218" s="411"/>
      <c r="U218" s="411"/>
      <c r="V218" s="411"/>
      <c r="W218" s="411"/>
      <c r="X218" s="411"/>
      <c r="Y218" s="411"/>
    </row>
    <row r="219" spans="1:25" ht="15.75" customHeight="1">
      <c r="A219" s="451"/>
      <c r="B219" s="451"/>
      <c r="C219" s="2"/>
      <c r="D219" s="2"/>
      <c r="E219" s="2"/>
      <c r="F219" s="2"/>
      <c r="G219" s="411"/>
      <c r="H219" s="411"/>
      <c r="I219" s="411"/>
      <c r="J219" s="411"/>
      <c r="K219" s="411"/>
      <c r="L219" s="411"/>
      <c r="M219" s="411"/>
      <c r="N219" s="411"/>
      <c r="O219" s="411"/>
      <c r="P219" s="411"/>
      <c r="Q219" s="411"/>
      <c r="R219" s="411"/>
      <c r="S219" s="411"/>
      <c r="T219" s="411"/>
      <c r="U219" s="411"/>
      <c r="V219" s="411"/>
      <c r="W219" s="411"/>
      <c r="X219" s="411"/>
      <c r="Y219" s="411"/>
    </row>
    <row r="220" spans="1:25" ht="15.75" customHeight="1">
      <c r="A220" s="451"/>
      <c r="B220" s="451"/>
      <c r="C220" s="2"/>
      <c r="D220" s="2"/>
      <c r="E220" s="2"/>
      <c r="F220" s="2"/>
      <c r="G220" s="411"/>
      <c r="H220" s="411"/>
      <c r="I220" s="411"/>
      <c r="J220" s="411"/>
      <c r="K220" s="411"/>
      <c r="L220" s="411"/>
      <c r="M220" s="411"/>
      <c r="N220" s="411"/>
      <c r="O220" s="411"/>
      <c r="P220" s="411"/>
      <c r="Q220" s="411"/>
      <c r="R220" s="411"/>
      <c r="S220" s="411"/>
      <c r="T220" s="411"/>
      <c r="U220" s="411"/>
      <c r="V220" s="411"/>
      <c r="W220" s="411"/>
      <c r="X220" s="411"/>
      <c r="Y220" s="411"/>
    </row>
    <row r="221" spans="1:25" ht="15.75" customHeight="1">
      <c r="A221" s="451"/>
      <c r="B221" s="451"/>
      <c r="C221" s="2"/>
      <c r="D221" s="2"/>
      <c r="E221" s="2"/>
      <c r="F221" s="2"/>
      <c r="G221" s="411"/>
      <c r="H221" s="411"/>
      <c r="I221" s="411"/>
      <c r="J221" s="411"/>
      <c r="K221" s="411"/>
      <c r="L221" s="411"/>
      <c r="M221" s="411"/>
      <c r="N221" s="411"/>
      <c r="O221" s="411"/>
      <c r="P221" s="411"/>
      <c r="Q221" s="411"/>
      <c r="R221" s="411"/>
      <c r="S221" s="411"/>
      <c r="T221" s="411"/>
      <c r="U221" s="411"/>
      <c r="V221" s="411"/>
      <c r="W221" s="411"/>
      <c r="X221" s="411"/>
      <c r="Y221" s="411"/>
    </row>
    <row r="222" spans="1:25" ht="15.75" customHeight="1">
      <c r="A222" s="451"/>
      <c r="B222" s="451"/>
      <c r="C222" s="2"/>
      <c r="D222" s="2"/>
      <c r="E222" s="2"/>
      <c r="F222" s="2"/>
      <c r="G222" s="411"/>
      <c r="H222" s="411"/>
      <c r="I222" s="411"/>
      <c r="J222" s="411"/>
      <c r="K222" s="411"/>
      <c r="L222" s="411"/>
      <c r="M222" s="411"/>
      <c r="N222" s="411"/>
      <c r="O222" s="411"/>
      <c r="P222" s="411"/>
      <c r="Q222" s="411"/>
      <c r="R222" s="411"/>
      <c r="S222" s="411"/>
      <c r="T222" s="411"/>
      <c r="U222" s="411"/>
      <c r="V222" s="411"/>
      <c r="W222" s="411"/>
      <c r="X222" s="411"/>
      <c r="Y222" s="411"/>
    </row>
    <row r="223" spans="1:25" ht="15.75" customHeight="1">
      <c r="A223" s="451"/>
      <c r="B223" s="451"/>
      <c r="C223" s="2"/>
      <c r="D223" s="2"/>
      <c r="E223" s="2"/>
      <c r="F223" s="2"/>
      <c r="G223" s="411"/>
      <c r="H223" s="411"/>
      <c r="I223" s="411"/>
      <c r="J223" s="411"/>
      <c r="K223" s="411"/>
      <c r="L223" s="411"/>
      <c r="M223" s="411"/>
      <c r="N223" s="411"/>
      <c r="O223" s="411"/>
      <c r="P223" s="411"/>
      <c r="Q223" s="411"/>
      <c r="R223" s="411"/>
      <c r="S223" s="411"/>
      <c r="T223" s="411"/>
      <c r="U223" s="411"/>
      <c r="V223" s="411"/>
      <c r="W223" s="411"/>
      <c r="X223" s="411"/>
      <c r="Y223" s="411"/>
    </row>
    <row r="224" spans="1:25" ht="15.75" customHeight="1">
      <c r="A224" s="451"/>
      <c r="B224" s="451"/>
      <c r="C224" s="2"/>
      <c r="D224" s="2"/>
      <c r="E224" s="2"/>
      <c r="F224" s="2"/>
      <c r="G224" s="411"/>
      <c r="H224" s="411"/>
      <c r="I224" s="411"/>
      <c r="J224" s="411"/>
      <c r="K224" s="411"/>
      <c r="L224" s="411"/>
      <c r="M224" s="411"/>
      <c r="N224" s="411"/>
      <c r="O224" s="411"/>
      <c r="P224" s="411"/>
      <c r="Q224" s="411"/>
      <c r="R224" s="411"/>
      <c r="S224" s="411"/>
      <c r="T224" s="411"/>
      <c r="U224" s="411"/>
      <c r="V224" s="411"/>
      <c r="W224" s="411"/>
      <c r="X224" s="411"/>
      <c r="Y224" s="411"/>
    </row>
    <row r="225" spans="1:25" ht="15.75" customHeight="1">
      <c r="A225" s="451"/>
      <c r="B225" s="451"/>
      <c r="C225" s="2"/>
      <c r="D225" s="2"/>
      <c r="E225" s="2"/>
      <c r="F225" s="2"/>
      <c r="G225" s="411"/>
      <c r="H225" s="411"/>
      <c r="I225" s="411"/>
      <c r="J225" s="411"/>
      <c r="K225" s="411"/>
      <c r="L225" s="411"/>
      <c r="M225" s="411"/>
      <c r="N225" s="411"/>
      <c r="O225" s="411"/>
      <c r="P225" s="411"/>
      <c r="Q225" s="411"/>
      <c r="R225" s="411"/>
      <c r="S225" s="411"/>
      <c r="T225" s="411"/>
      <c r="U225" s="411"/>
      <c r="V225" s="411"/>
      <c r="W225" s="411"/>
      <c r="X225" s="411"/>
      <c r="Y225" s="411"/>
    </row>
    <row r="226" spans="1:25" ht="15.75" customHeight="1">
      <c r="A226" s="451"/>
      <c r="B226" s="451"/>
      <c r="C226" s="2"/>
      <c r="D226" s="2"/>
      <c r="E226" s="2"/>
      <c r="F226" s="2"/>
      <c r="G226" s="411"/>
      <c r="H226" s="411"/>
      <c r="I226" s="411"/>
      <c r="J226" s="411"/>
      <c r="K226" s="411"/>
      <c r="L226" s="411"/>
      <c r="M226" s="411"/>
      <c r="N226" s="411"/>
      <c r="O226" s="411"/>
      <c r="P226" s="411"/>
      <c r="Q226" s="411"/>
      <c r="R226" s="411"/>
      <c r="S226" s="411"/>
      <c r="T226" s="411"/>
      <c r="U226" s="411"/>
      <c r="V226" s="411"/>
      <c r="W226" s="411"/>
      <c r="X226" s="411"/>
      <c r="Y226" s="411"/>
    </row>
    <row r="227" spans="1:25" ht="15.75" customHeight="1">
      <c r="A227" s="451"/>
      <c r="B227" s="451"/>
      <c r="C227" s="2"/>
      <c r="D227" s="2"/>
      <c r="E227" s="2"/>
      <c r="F227" s="2"/>
      <c r="G227" s="411"/>
      <c r="H227" s="411"/>
      <c r="I227" s="411"/>
      <c r="J227" s="411"/>
      <c r="K227" s="411"/>
      <c r="L227" s="411"/>
      <c r="M227" s="411"/>
      <c r="N227" s="411"/>
      <c r="O227" s="411"/>
      <c r="P227" s="411"/>
      <c r="Q227" s="411"/>
      <c r="R227" s="411"/>
      <c r="S227" s="411"/>
      <c r="T227" s="411"/>
      <c r="U227" s="411"/>
      <c r="V227" s="411"/>
      <c r="W227" s="411"/>
      <c r="X227" s="411"/>
      <c r="Y227" s="411"/>
    </row>
    <row r="228" spans="1:25" ht="15.75" customHeight="1">
      <c r="A228" s="451"/>
      <c r="B228" s="451"/>
      <c r="C228" s="2"/>
      <c r="D228" s="2"/>
      <c r="E228" s="2"/>
      <c r="F228" s="2"/>
      <c r="G228" s="411"/>
      <c r="H228" s="411"/>
      <c r="I228" s="411"/>
      <c r="J228" s="411"/>
      <c r="K228" s="411"/>
      <c r="L228" s="411"/>
      <c r="M228" s="411"/>
      <c r="N228" s="411"/>
      <c r="O228" s="411"/>
      <c r="P228" s="411"/>
      <c r="Q228" s="411"/>
      <c r="R228" s="411"/>
      <c r="S228" s="411"/>
      <c r="T228" s="411"/>
      <c r="U228" s="411"/>
      <c r="V228" s="411"/>
      <c r="W228" s="411"/>
      <c r="X228" s="411"/>
      <c r="Y228" s="411"/>
    </row>
    <row r="229" spans="1:25" ht="15.75" customHeight="1">
      <c r="A229" s="451"/>
      <c r="B229" s="451"/>
      <c r="C229" s="2"/>
      <c r="D229" s="2"/>
      <c r="E229" s="2"/>
      <c r="F229" s="2"/>
      <c r="G229" s="411"/>
      <c r="H229" s="411"/>
      <c r="I229" s="411"/>
      <c r="J229" s="411"/>
      <c r="K229" s="411"/>
      <c r="L229" s="411"/>
      <c r="M229" s="411"/>
      <c r="N229" s="411"/>
      <c r="O229" s="411"/>
      <c r="P229" s="411"/>
      <c r="Q229" s="411"/>
      <c r="R229" s="411"/>
      <c r="S229" s="411"/>
      <c r="T229" s="411"/>
      <c r="U229" s="411"/>
      <c r="V229" s="411"/>
      <c r="W229" s="411"/>
      <c r="X229" s="411"/>
      <c r="Y229" s="411"/>
    </row>
    <row r="230" spans="1:25" ht="15.75" customHeight="1">
      <c r="A230" s="451"/>
      <c r="B230" s="451"/>
      <c r="C230" s="2"/>
      <c r="D230" s="2"/>
      <c r="E230" s="2"/>
      <c r="F230" s="2"/>
      <c r="G230" s="411"/>
      <c r="H230" s="411"/>
      <c r="I230" s="411"/>
      <c r="J230" s="411"/>
      <c r="K230" s="411"/>
      <c r="L230" s="411"/>
      <c r="M230" s="411"/>
      <c r="N230" s="411"/>
      <c r="O230" s="411"/>
      <c r="P230" s="411"/>
      <c r="Q230" s="411"/>
      <c r="R230" s="411"/>
      <c r="S230" s="411"/>
      <c r="T230" s="411"/>
      <c r="U230" s="411"/>
      <c r="V230" s="411"/>
      <c r="W230" s="411"/>
      <c r="X230" s="411"/>
      <c r="Y230" s="411"/>
    </row>
    <row r="231" spans="1:25" ht="15.75" customHeight="1">
      <c r="A231" s="451"/>
      <c r="B231" s="451"/>
      <c r="C231" s="2"/>
      <c r="D231" s="2"/>
      <c r="E231" s="2"/>
      <c r="F231" s="2"/>
      <c r="G231" s="411"/>
      <c r="H231" s="411"/>
      <c r="I231" s="411"/>
      <c r="J231" s="411"/>
      <c r="K231" s="411"/>
      <c r="L231" s="411"/>
      <c r="M231" s="411"/>
      <c r="N231" s="411"/>
      <c r="O231" s="411"/>
      <c r="P231" s="411"/>
      <c r="Q231" s="411"/>
      <c r="R231" s="411"/>
      <c r="S231" s="411"/>
      <c r="T231" s="411"/>
      <c r="U231" s="411"/>
      <c r="V231" s="411"/>
      <c r="W231" s="411"/>
      <c r="X231" s="411"/>
      <c r="Y231" s="411"/>
    </row>
    <row r="232" spans="1:25" ht="15.75" customHeight="1">
      <c r="A232" s="451"/>
      <c r="B232" s="451"/>
      <c r="C232" s="2"/>
      <c r="D232" s="2"/>
      <c r="E232" s="2"/>
      <c r="F232" s="2"/>
      <c r="G232" s="411"/>
      <c r="H232" s="411"/>
      <c r="I232" s="411"/>
      <c r="J232" s="411"/>
      <c r="K232" s="411"/>
      <c r="L232" s="411"/>
      <c r="M232" s="411"/>
      <c r="N232" s="411"/>
      <c r="O232" s="411"/>
      <c r="P232" s="411"/>
      <c r="Q232" s="411"/>
      <c r="R232" s="411"/>
      <c r="S232" s="411"/>
      <c r="T232" s="411"/>
      <c r="U232" s="411"/>
      <c r="V232" s="411"/>
      <c r="W232" s="411"/>
      <c r="X232" s="411"/>
      <c r="Y232" s="411"/>
    </row>
    <row r="233" spans="1:25" ht="15.75" customHeight="1">
      <c r="A233" s="451"/>
      <c r="B233" s="451"/>
      <c r="C233" s="2"/>
      <c r="D233" s="2"/>
      <c r="E233" s="2"/>
      <c r="F233" s="2"/>
      <c r="G233" s="411"/>
      <c r="H233" s="411"/>
      <c r="I233" s="411"/>
      <c r="J233" s="411"/>
      <c r="K233" s="411"/>
      <c r="L233" s="411"/>
      <c r="M233" s="411"/>
      <c r="N233" s="411"/>
      <c r="O233" s="411"/>
      <c r="P233" s="411"/>
      <c r="Q233" s="411"/>
      <c r="R233" s="411"/>
      <c r="S233" s="411"/>
      <c r="T233" s="411"/>
      <c r="U233" s="411"/>
      <c r="V233" s="411"/>
      <c r="W233" s="411"/>
      <c r="X233" s="411"/>
      <c r="Y233" s="411"/>
    </row>
    <row r="234" spans="1:25" ht="15.75" customHeight="1">
      <c r="A234" s="451"/>
      <c r="B234" s="451"/>
      <c r="C234" s="2"/>
      <c r="D234" s="2"/>
      <c r="E234" s="2"/>
      <c r="F234" s="2"/>
      <c r="G234" s="411"/>
      <c r="H234" s="411"/>
      <c r="I234" s="411"/>
      <c r="J234" s="411"/>
      <c r="K234" s="411"/>
      <c r="L234" s="411"/>
      <c r="M234" s="411"/>
      <c r="N234" s="411"/>
      <c r="O234" s="411"/>
      <c r="P234" s="411"/>
      <c r="Q234" s="411"/>
      <c r="R234" s="411"/>
      <c r="S234" s="411"/>
      <c r="T234" s="411"/>
      <c r="U234" s="411"/>
      <c r="V234" s="411"/>
      <c r="W234" s="411"/>
      <c r="X234" s="411"/>
      <c r="Y234" s="411"/>
    </row>
    <row r="235" spans="1:25" ht="15.75" customHeight="1">
      <c r="A235" s="451"/>
      <c r="B235" s="451"/>
      <c r="C235" s="2"/>
      <c r="D235" s="2"/>
      <c r="E235" s="2"/>
      <c r="F235" s="2"/>
      <c r="G235" s="411"/>
      <c r="H235" s="411"/>
      <c r="I235" s="411"/>
      <c r="J235" s="411"/>
      <c r="K235" s="411"/>
      <c r="L235" s="411"/>
      <c r="M235" s="411"/>
      <c r="N235" s="411"/>
      <c r="O235" s="411"/>
      <c r="P235" s="411"/>
      <c r="Q235" s="411"/>
      <c r="R235" s="411"/>
      <c r="S235" s="411"/>
      <c r="T235" s="411"/>
      <c r="U235" s="411"/>
      <c r="V235" s="411"/>
      <c r="W235" s="411"/>
      <c r="X235" s="411"/>
      <c r="Y235" s="411"/>
    </row>
    <row r="236" spans="1:25" ht="15.75" customHeight="1">
      <c r="A236" s="451"/>
      <c r="B236" s="451"/>
      <c r="C236" s="2"/>
      <c r="D236" s="2"/>
      <c r="E236" s="2"/>
      <c r="F236" s="2"/>
      <c r="G236" s="411"/>
      <c r="H236" s="411"/>
      <c r="I236" s="411"/>
      <c r="J236" s="411"/>
      <c r="K236" s="411"/>
      <c r="L236" s="411"/>
      <c r="M236" s="411"/>
      <c r="N236" s="411"/>
      <c r="O236" s="411"/>
      <c r="P236" s="411"/>
      <c r="Q236" s="411"/>
      <c r="R236" s="411"/>
      <c r="S236" s="411"/>
      <c r="T236" s="411"/>
      <c r="U236" s="411"/>
      <c r="V236" s="411"/>
      <c r="W236" s="411"/>
      <c r="X236" s="411"/>
      <c r="Y236" s="411"/>
    </row>
    <row r="237" spans="1:25" ht="15.75" customHeight="1">
      <c r="A237" s="451"/>
      <c r="B237" s="451"/>
      <c r="C237" s="2"/>
      <c r="D237" s="2"/>
      <c r="E237" s="2"/>
      <c r="F237" s="2"/>
      <c r="G237" s="411"/>
      <c r="H237" s="411"/>
      <c r="I237" s="411"/>
      <c r="J237" s="411"/>
      <c r="K237" s="411"/>
      <c r="L237" s="411"/>
      <c r="M237" s="411"/>
      <c r="N237" s="411"/>
      <c r="O237" s="411"/>
      <c r="P237" s="411"/>
      <c r="Q237" s="411"/>
      <c r="R237" s="411"/>
      <c r="S237" s="411"/>
      <c r="T237" s="411"/>
      <c r="U237" s="411"/>
      <c r="V237" s="411"/>
      <c r="W237" s="411"/>
      <c r="X237" s="411"/>
      <c r="Y237" s="411"/>
    </row>
    <row r="238" spans="1:25" ht="15.75" customHeight="1">
      <c r="A238" s="451"/>
      <c r="B238" s="451"/>
      <c r="C238" s="2"/>
      <c r="D238" s="2"/>
      <c r="E238" s="2"/>
      <c r="F238" s="2"/>
      <c r="G238" s="411"/>
      <c r="H238" s="411"/>
      <c r="I238" s="411"/>
      <c r="J238" s="411"/>
      <c r="K238" s="411"/>
      <c r="L238" s="411"/>
      <c r="M238" s="411"/>
      <c r="N238" s="411"/>
      <c r="O238" s="411"/>
      <c r="P238" s="411"/>
      <c r="Q238" s="411"/>
      <c r="R238" s="411"/>
      <c r="S238" s="411"/>
      <c r="T238" s="411"/>
      <c r="U238" s="411"/>
      <c r="V238" s="411"/>
      <c r="W238" s="411"/>
      <c r="X238" s="411"/>
      <c r="Y238" s="411"/>
    </row>
    <row r="239" spans="1:25" ht="15.75" customHeight="1">
      <c r="A239" s="451"/>
      <c r="B239" s="451"/>
      <c r="C239" s="2"/>
      <c r="D239" s="2"/>
      <c r="E239" s="2"/>
      <c r="F239" s="2"/>
      <c r="G239" s="411"/>
      <c r="H239" s="411"/>
      <c r="I239" s="411"/>
      <c r="J239" s="411"/>
      <c r="K239" s="411"/>
      <c r="L239" s="411"/>
      <c r="M239" s="411"/>
      <c r="N239" s="411"/>
      <c r="O239" s="411"/>
      <c r="P239" s="411"/>
      <c r="Q239" s="411"/>
      <c r="R239" s="411"/>
      <c r="S239" s="411"/>
      <c r="T239" s="411"/>
      <c r="U239" s="411"/>
      <c r="V239" s="411"/>
      <c r="W239" s="411"/>
      <c r="X239" s="411"/>
      <c r="Y239" s="411"/>
    </row>
    <row r="240" spans="1:25" ht="15.75" customHeight="1">
      <c r="A240" s="451"/>
      <c r="B240" s="451"/>
      <c r="C240" s="2"/>
      <c r="D240" s="2"/>
      <c r="E240" s="2"/>
      <c r="F240" s="2"/>
      <c r="G240" s="411"/>
      <c r="H240" s="411"/>
      <c r="I240" s="411"/>
      <c r="J240" s="411"/>
      <c r="K240" s="411"/>
      <c r="L240" s="411"/>
      <c r="M240" s="411"/>
      <c r="N240" s="411"/>
      <c r="O240" s="411"/>
      <c r="P240" s="411"/>
      <c r="Q240" s="411"/>
      <c r="R240" s="411"/>
      <c r="S240" s="411"/>
      <c r="T240" s="411"/>
      <c r="U240" s="411"/>
      <c r="V240" s="411"/>
      <c r="W240" s="411"/>
      <c r="X240" s="411"/>
      <c r="Y240" s="411"/>
    </row>
    <row r="241" spans="1:25" ht="15.75" customHeight="1">
      <c r="A241" s="451"/>
      <c r="B241" s="451"/>
      <c r="C241" s="2"/>
      <c r="D241" s="2"/>
      <c r="E241" s="2"/>
      <c r="F241" s="2"/>
      <c r="G241" s="411"/>
      <c r="H241" s="411"/>
      <c r="I241" s="411"/>
      <c r="J241" s="411"/>
      <c r="K241" s="411"/>
      <c r="L241" s="411"/>
      <c r="M241" s="411"/>
      <c r="N241" s="411"/>
      <c r="O241" s="411"/>
      <c r="P241" s="411"/>
      <c r="Q241" s="411"/>
      <c r="R241" s="411"/>
      <c r="S241" s="411"/>
      <c r="T241" s="411"/>
      <c r="U241" s="411"/>
      <c r="V241" s="411"/>
      <c r="W241" s="411"/>
      <c r="X241" s="411"/>
      <c r="Y241" s="411"/>
    </row>
    <row r="242" spans="1:25" ht="15.75" customHeight="1">
      <c r="A242" s="451"/>
      <c r="B242" s="451"/>
      <c r="C242" s="2"/>
      <c r="D242" s="2"/>
      <c r="E242" s="2"/>
      <c r="F242" s="2"/>
      <c r="G242" s="411"/>
      <c r="H242" s="411"/>
      <c r="I242" s="411"/>
      <c r="J242" s="411"/>
      <c r="K242" s="411"/>
      <c r="L242" s="411"/>
      <c r="M242" s="411"/>
      <c r="N242" s="411"/>
      <c r="O242" s="411"/>
      <c r="P242" s="411"/>
      <c r="Q242" s="411"/>
      <c r="R242" s="411"/>
      <c r="S242" s="411"/>
      <c r="T242" s="411"/>
      <c r="U242" s="411"/>
      <c r="V242" s="411"/>
      <c r="W242" s="411"/>
      <c r="X242" s="411"/>
      <c r="Y242" s="411"/>
    </row>
    <row r="243" spans="1:25" ht="15.75" customHeight="1">
      <c r="A243" s="451"/>
      <c r="B243" s="451"/>
      <c r="C243" s="2"/>
      <c r="D243" s="2"/>
      <c r="E243" s="2"/>
      <c r="F243" s="2"/>
      <c r="G243" s="411"/>
      <c r="H243" s="411"/>
      <c r="I243" s="411"/>
      <c r="J243" s="411"/>
      <c r="K243" s="411"/>
      <c r="L243" s="411"/>
      <c r="M243" s="411"/>
      <c r="N243" s="411"/>
      <c r="O243" s="411"/>
      <c r="P243" s="411"/>
      <c r="Q243" s="411"/>
      <c r="R243" s="411"/>
      <c r="S243" s="411"/>
      <c r="T243" s="411"/>
      <c r="U243" s="411"/>
      <c r="V243" s="411"/>
      <c r="W243" s="411"/>
      <c r="X243" s="411"/>
      <c r="Y243" s="411"/>
    </row>
    <row r="244" spans="1:25" ht="15.75" customHeight="1">
      <c r="A244" s="451"/>
      <c r="B244" s="451"/>
      <c r="C244" s="2"/>
      <c r="D244" s="2"/>
      <c r="E244" s="2"/>
      <c r="F244" s="2"/>
      <c r="G244" s="411"/>
      <c r="H244" s="411"/>
      <c r="I244" s="411"/>
      <c r="J244" s="411"/>
      <c r="K244" s="411"/>
      <c r="L244" s="411"/>
      <c r="M244" s="411"/>
      <c r="N244" s="411"/>
      <c r="O244" s="411"/>
      <c r="P244" s="411"/>
      <c r="Q244" s="411"/>
      <c r="R244" s="411"/>
      <c r="S244" s="411"/>
      <c r="T244" s="411"/>
      <c r="U244" s="411"/>
      <c r="V244" s="411"/>
      <c r="W244" s="411"/>
      <c r="X244" s="411"/>
      <c r="Y244" s="411"/>
    </row>
    <row r="245" spans="1:25" ht="15.75" customHeight="1">
      <c r="A245" s="451"/>
      <c r="B245" s="451"/>
      <c r="C245" s="2"/>
      <c r="D245" s="2"/>
      <c r="E245" s="2"/>
      <c r="F245" s="2"/>
      <c r="G245" s="411"/>
      <c r="H245" s="411"/>
      <c r="I245" s="411"/>
      <c r="J245" s="411"/>
      <c r="K245" s="411"/>
      <c r="L245" s="411"/>
      <c r="M245" s="411"/>
      <c r="N245" s="411"/>
      <c r="O245" s="411"/>
      <c r="P245" s="411"/>
      <c r="Q245" s="411"/>
      <c r="R245" s="411"/>
      <c r="S245" s="411"/>
      <c r="T245" s="411"/>
      <c r="U245" s="411"/>
      <c r="V245" s="411"/>
      <c r="W245" s="411"/>
      <c r="X245" s="411"/>
      <c r="Y245" s="411"/>
    </row>
    <row r="246" spans="1:25" ht="15.75" customHeight="1">
      <c r="A246" s="451"/>
      <c r="B246" s="451"/>
      <c r="C246" s="2"/>
      <c r="D246" s="2"/>
      <c r="E246" s="2"/>
      <c r="F246" s="2"/>
      <c r="G246" s="411"/>
      <c r="H246" s="411"/>
      <c r="I246" s="411"/>
      <c r="J246" s="411"/>
      <c r="K246" s="411"/>
      <c r="L246" s="411"/>
      <c r="M246" s="411"/>
      <c r="N246" s="411"/>
      <c r="O246" s="411"/>
      <c r="P246" s="411"/>
      <c r="Q246" s="411"/>
      <c r="R246" s="411"/>
      <c r="S246" s="411"/>
      <c r="T246" s="411"/>
      <c r="U246" s="411"/>
      <c r="V246" s="411"/>
      <c r="W246" s="411"/>
      <c r="X246" s="411"/>
      <c r="Y246" s="411"/>
    </row>
    <row r="247" spans="1:25" ht="15.75" customHeight="1">
      <c r="A247" s="451"/>
      <c r="B247" s="451"/>
      <c r="C247" s="2"/>
      <c r="D247" s="2"/>
      <c r="E247" s="2"/>
      <c r="F247" s="2"/>
      <c r="G247" s="411"/>
      <c r="H247" s="411"/>
      <c r="I247" s="411"/>
      <c r="J247" s="411"/>
      <c r="K247" s="411"/>
      <c r="L247" s="411"/>
      <c r="M247" s="411"/>
      <c r="N247" s="411"/>
      <c r="O247" s="411"/>
      <c r="P247" s="411"/>
      <c r="Q247" s="411"/>
      <c r="R247" s="411"/>
      <c r="S247" s="411"/>
      <c r="T247" s="411"/>
      <c r="U247" s="411"/>
      <c r="V247" s="411"/>
      <c r="W247" s="411"/>
      <c r="X247" s="411"/>
      <c r="Y247" s="411"/>
    </row>
    <row r="248" spans="1:25" ht="15.75" customHeight="1">
      <c r="A248" s="451"/>
      <c r="B248" s="451"/>
      <c r="C248" s="2"/>
      <c r="D248" s="2"/>
      <c r="E248" s="2"/>
      <c r="F248" s="2"/>
      <c r="G248" s="411"/>
      <c r="H248" s="411"/>
      <c r="I248" s="411"/>
      <c r="J248" s="411"/>
      <c r="K248" s="411"/>
      <c r="L248" s="411"/>
      <c r="M248" s="411"/>
      <c r="N248" s="411"/>
      <c r="O248" s="411"/>
      <c r="P248" s="411"/>
      <c r="Q248" s="411"/>
      <c r="R248" s="411"/>
      <c r="S248" s="411"/>
      <c r="T248" s="411"/>
      <c r="U248" s="411"/>
      <c r="V248" s="411"/>
      <c r="W248" s="411"/>
      <c r="X248" s="411"/>
      <c r="Y248" s="411"/>
    </row>
    <row r="249" spans="1:25" ht="15.75" customHeight="1">
      <c r="A249" s="451"/>
      <c r="B249" s="451"/>
      <c r="C249" s="2"/>
      <c r="D249" s="2"/>
      <c r="E249" s="2"/>
      <c r="F249" s="2"/>
      <c r="G249" s="411"/>
      <c r="H249" s="411"/>
      <c r="I249" s="411"/>
      <c r="J249" s="411"/>
      <c r="K249" s="411"/>
      <c r="L249" s="411"/>
      <c r="M249" s="411"/>
      <c r="N249" s="411"/>
      <c r="O249" s="411"/>
      <c r="P249" s="411"/>
      <c r="Q249" s="411"/>
      <c r="R249" s="411"/>
      <c r="S249" s="411"/>
      <c r="T249" s="411"/>
      <c r="U249" s="411"/>
      <c r="V249" s="411"/>
      <c r="W249" s="411"/>
      <c r="X249" s="411"/>
      <c r="Y249" s="411"/>
    </row>
    <row r="250" spans="1:25" ht="15.75" customHeight="1">
      <c r="A250" s="451"/>
      <c r="B250" s="451"/>
      <c r="C250" s="2"/>
      <c r="D250" s="2"/>
      <c r="E250" s="2"/>
      <c r="F250" s="2"/>
      <c r="G250" s="411"/>
      <c r="H250" s="411"/>
      <c r="I250" s="411"/>
      <c r="J250" s="411"/>
      <c r="K250" s="411"/>
      <c r="L250" s="411"/>
      <c r="M250" s="411"/>
      <c r="N250" s="411"/>
      <c r="O250" s="411"/>
      <c r="P250" s="411"/>
      <c r="Q250" s="411"/>
      <c r="R250" s="411"/>
      <c r="S250" s="411"/>
      <c r="T250" s="411"/>
      <c r="U250" s="411"/>
      <c r="V250" s="411"/>
      <c r="W250" s="411"/>
      <c r="X250" s="411"/>
      <c r="Y250" s="411"/>
    </row>
    <row r="251" spans="1:25" ht="15.75" customHeight="1">
      <c r="A251" s="451"/>
      <c r="B251" s="451"/>
      <c r="C251" s="2"/>
      <c r="D251" s="2"/>
      <c r="E251" s="2"/>
      <c r="F251" s="2"/>
      <c r="G251" s="411"/>
      <c r="H251" s="411"/>
      <c r="I251" s="411"/>
      <c r="J251" s="411"/>
      <c r="K251" s="411"/>
      <c r="L251" s="411"/>
      <c r="M251" s="411"/>
      <c r="N251" s="411"/>
      <c r="O251" s="411"/>
      <c r="P251" s="411"/>
      <c r="Q251" s="411"/>
      <c r="R251" s="411"/>
      <c r="S251" s="411"/>
      <c r="T251" s="411"/>
      <c r="U251" s="411"/>
      <c r="V251" s="411"/>
      <c r="W251" s="411"/>
      <c r="X251" s="411"/>
      <c r="Y251" s="411"/>
    </row>
    <row r="252" spans="1:25" ht="15.75" customHeight="1">
      <c r="A252" s="451"/>
      <c r="B252" s="451"/>
      <c r="C252" s="2"/>
      <c r="D252" s="2"/>
      <c r="E252" s="2"/>
      <c r="F252" s="2"/>
      <c r="G252" s="411"/>
      <c r="H252" s="411"/>
      <c r="I252" s="411"/>
      <c r="J252" s="411"/>
      <c r="K252" s="411"/>
      <c r="L252" s="411"/>
      <c r="M252" s="411"/>
      <c r="N252" s="411"/>
      <c r="O252" s="411"/>
      <c r="P252" s="411"/>
      <c r="Q252" s="411"/>
      <c r="R252" s="411"/>
      <c r="S252" s="411"/>
      <c r="T252" s="411"/>
      <c r="U252" s="411"/>
      <c r="V252" s="411"/>
      <c r="W252" s="411"/>
      <c r="X252" s="411"/>
      <c r="Y252" s="411"/>
    </row>
    <row r="253" spans="1:25" ht="15.75" customHeight="1">
      <c r="A253" s="451"/>
      <c r="B253" s="451"/>
      <c r="C253" s="2"/>
      <c r="D253" s="2"/>
      <c r="E253" s="2"/>
      <c r="F253" s="2"/>
      <c r="G253" s="411"/>
      <c r="H253" s="411"/>
      <c r="I253" s="411"/>
      <c r="J253" s="411"/>
      <c r="K253" s="411"/>
      <c r="L253" s="411"/>
      <c r="M253" s="411"/>
      <c r="N253" s="411"/>
      <c r="O253" s="411"/>
      <c r="P253" s="411"/>
      <c r="Q253" s="411"/>
      <c r="R253" s="411"/>
      <c r="S253" s="411"/>
      <c r="T253" s="411"/>
      <c r="U253" s="411"/>
      <c r="V253" s="411"/>
      <c r="W253" s="411"/>
      <c r="X253" s="411"/>
      <c r="Y253" s="411"/>
    </row>
    <row r="254" spans="1:25" ht="15.75" customHeight="1">
      <c r="A254" s="451"/>
      <c r="B254" s="451"/>
      <c r="C254" s="2"/>
      <c r="D254" s="2"/>
      <c r="E254" s="2"/>
      <c r="F254" s="2"/>
      <c r="G254" s="411"/>
      <c r="H254" s="411"/>
      <c r="I254" s="411"/>
      <c r="J254" s="411"/>
      <c r="K254" s="411"/>
      <c r="L254" s="411"/>
      <c r="M254" s="411"/>
      <c r="N254" s="411"/>
      <c r="O254" s="411"/>
      <c r="P254" s="411"/>
      <c r="Q254" s="411"/>
      <c r="R254" s="411"/>
      <c r="S254" s="411"/>
      <c r="T254" s="411"/>
      <c r="U254" s="411"/>
      <c r="V254" s="411"/>
      <c r="W254" s="411"/>
      <c r="X254" s="411"/>
      <c r="Y254" s="411"/>
    </row>
    <row r="255" spans="1:25" ht="15.75" customHeight="1">
      <c r="A255" s="451"/>
      <c r="B255" s="451"/>
      <c r="C255" s="2"/>
      <c r="D255" s="2"/>
      <c r="E255" s="2"/>
      <c r="F255" s="2"/>
      <c r="G255" s="411"/>
      <c r="H255" s="411"/>
      <c r="I255" s="411"/>
      <c r="J255" s="411"/>
      <c r="K255" s="411"/>
      <c r="L255" s="411"/>
      <c r="M255" s="411"/>
      <c r="N255" s="411"/>
      <c r="O255" s="411"/>
      <c r="P255" s="411"/>
      <c r="Q255" s="411"/>
      <c r="R255" s="411"/>
      <c r="S255" s="411"/>
      <c r="T255" s="411"/>
      <c r="U255" s="411"/>
      <c r="V255" s="411"/>
      <c r="W255" s="411"/>
      <c r="X255" s="411"/>
      <c r="Y255" s="411"/>
    </row>
    <row r="256" spans="1:25" ht="15.75" customHeight="1">
      <c r="A256" s="451"/>
      <c r="B256" s="451"/>
      <c r="C256" s="2"/>
      <c r="D256" s="2"/>
      <c r="E256" s="2"/>
      <c r="F256" s="2"/>
      <c r="G256" s="411"/>
      <c r="H256" s="411"/>
      <c r="I256" s="411"/>
      <c r="J256" s="411"/>
      <c r="K256" s="411"/>
      <c r="L256" s="411"/>
      <c r="M256" s="411"/>
      <c r="N256" s="411"/>
      <c r="O256" s="411"/>
      <c r="P256" s="411"/>
      <c r="Q256" s="411"/>
      <c r="R256" s="411"/>
      <c r="S256" s="411"/>
      <c r="T256" s="411"/>
      <c r="U256" s="411"/>
      <c r="V256" s="411"/>
      <c r="W256" s="411"/>
      <c r="X256" s="411"/>
      <c r="Y256" s="411"/>
    </row>
    <row r="257" spans="1:25" ht="15.75" customHeight="1">
      <c r="A257" s="451"/>
      <c r="B257" s="451"/>
      <c r="C257" s="2"/>
      <c r="D257" s="2"/>
      <c r="E257" s="2"/>
      <c r="F257" s="2"/>
      <c r="G257" s="411"/>
      <c r="H257" s="411"/>
      <c r="I257" s="411"/>
      <c r="J257" s="411"/>
      <c r="K257" s="411"/>
      <c r="L257" s="411"/>
      <c r="M257" s="411"/>
      <c r="N257" s="411"/>
      <c r="O257" s="411"/>
      <c r="P257" s="411"/>
      <c r="Q257" s="411"/>
      <c r="R257" s="411"/>
      <c r="S257" s="411"/>
      <c r="T257" s="411"/>
      <c r="U257" s="411"/>
      <c r="V257" s="411"/>
      <c r="W257" s="411"/>
      <c r="X257" s="411"/>
      <c r="Y257" s="411"/>
    </row>
    <row r="258" spans="1:25" ht="15.75" customHeight="1">
      <c r="A258" s="451"/>
      <c r="B258" s="451"/>
      <c r="C258" s="2"/>
      <c r="D258" s="2"/>
      <c r="E258" s="2"/>
      <c r="F258" s="2"/>
      <c r="G258" s="411"/>
      <c r="H258" s="411"/>
      <c r="I258" s="411"/>
      <c r="J258" s="411"/>
      <c r="K258" s="411"/>
      <c r="L258" s="411"/>
      <c r="M258" s="411"/>
      <c r="N258" s="411"/>
      <c r="O258" s="411"/>
      <c r="P258" s="411"/>
      <c r="Q258" s="411"/>
      <c r="R258" s="411"/>
      <c r="S258" s="411"/>
      <c r="T258" s="411"/>
      <c r="U258" s="411"/>
      <c r="V258" s="411"/>
      <c r="W258" s="411"/>
      <c r="X258" s="411"/>
      <c r="Y258" s="411"/>
    </row>
    <row r="259" spans="1:25" ht="15.75" customHeight="1">
      <c r="A259" s="451"/>
      <c r="B259" s="451"/>
      <c r="C259" s="2"/>
      <c r="D259" s="2"/>
      <c r="E259" s="2"/>
      <c r="F259" s="2"/>
      <c r="G259" s="411"/>
      <c r="H259" s="411"/>
      <c r="I259" s="411"/>
      <c r="J259" s="411"/>
      <c r="K259" s="411"/>
      <c r="L259" s="411"/>
      <c r="M259" s="411"/>
      <c r="N259" s="411"/>
      <c r="O259" s="411"/>
      <c r="P259" s="411"/>
      <c r="Q259" s="411"/>
      <c r="R259" s="411"/>
      <c r="S259" s="411"/>
      <c r="T259" s="411"/>
      <c r="U259" s="411"/>
      <c r="V259" s="411"/>
      <c r="W259" s="411"/>
      <c r="X259" s="411"/>
      <c r="Y259" s="411"/>
    </row>
    <row r="260" spans="1:25" ht="15.75" customHeight="1">
      <c r="A260" s="451"/>
      <c r="B260" s="451"/>
      <c r="C260" s="2"/>
      <c r="D260" s="2"/>
      <c r="E260" s="2"/>
      <c r="F260" s="2"/>
      <c r="G260" s="411"/>
      <c r="H260" s="411"/>
      <c r="I260" s="411"/>
      <c r="J260" s="411"/>
      <c r="K260" s="411"/>
      <c r="L260" s="411"/>
      <c r="M260" s="411"/>
      <c r="N260" s="411"/>
      <c r="O260" s="411"/>
      <c r="P260" s="411"/>
      <c r="Q260" s="411"/>
      <c r="R260" s="411"/>
      <c r="S260" s="411"/>
      <c r="T260" s="411"/>
      <c r="U260" s="411"/>
      <c r="V260" s="411"/>
      <c r="W260" s="411"/>
      <c r="X260" s="411"/>
      <c r="Y260" s="411"/>
    </row>
    <row r="261" spans="1:25" ht="15.75" customHeight="1">
      <c r="A261" s="451"/>
      <c r="B261" s="451"/>
      <c r="C261" s="2"/>
      <c r="D261" s="2"/>
      <c r="E261" s="2"/>
      <c r="F261" s="2"/>
      <c r="G261" s="411"/>
      <c r="H261" s="411"/>
      <c r="I261" s="411"/>
      <c r="J261" s="411"/>
      <c r="K261" s="411"/>
      <c r="L261" s="411"/>
      <c r="M261" s="411"/>
      <c r="N261" s="411"/>
      <c r="O261" s="411"/>
      <c r="P261" s="411"/>
      <c r="Q261" s="411"/>
      <c r="R261" s="411"/>
      <c r="S261" s="411"/>
      <c r="T261" s="411"/>
      <c r="U261" s="411"/>
      <c r="V261" s="411"/>
      <c r="W261" s="411"/>
      <c r="X261" s="411"/>
      <c r="Y261" s="411"/>
    </row>
    <row r="262" spans="1:25" ht="15.75" customHeight="1">
      <c r="A262" s="451"/>
      <c r="B262" s="451"/>
      <c r="C262" s="2"/>
      <c r="D262" s="2"/>
      <c r="E262" s="2"/>
      <c r="F262" s="2"/>
      <c r="G262" s="411"/>
      <c r="H262" s="411"/>
      <c r="I262" s="411"/>
      <c r="J262" s="411"/>
      <c r="K262" s="411"/>
      <c r="L262" s="411"/>
      <c r="M262" s="411"/>
      <c r="N262" s="411"/>
      <c r="O262" s="411"/>
      <c r="P262" s="411"/>
      <c r="Q262" s="411"/>
      <c r="R262" s="411"/>
      <c r="S262" s="411"/>
      <c r="T262" s="411"/>
      <c r="U262" s="411"/>
      <c r="V262" s="411"/>
      <c r="W262" s="411"/>
      <c r="X262" s="411"/>
      <c r="Y262" s="411"/>
    </row>
    <row r="263" spans="1:25" ht="15.75" customHeight="1">
      <c r="A263" s="451"/>
      <c r="B263" s="451"/>
      <c r="C263" s="2"/>
      <c r="D263" s="2"/>
      <c r="E263" s="2"/>
      <c r="F263" s="2"/>
      <c r="G263" s="411"/>
      <c r="H263" s="411"/>
      <c r="I263" s="411"/>
      <c r="J263" s="411"/>
      <c r="K263" s="411"/>
      <c r="L263" s="411"/>
      <c r="M263" s="411"/>
      <c r="N263" s="411"/>
      <c r="O263" s="411"/>
      <c r="P263" s="411"/>
      <c r="Q263" s="411"/>
      <c r="R263" s="411"/>
      <c r="S263" s="411"/>
      <c r="T263" s="411"/>
      <c r="U263" s="411"/>
      <c r="V263" s="411"/>
      <c r="W263" s="411"/>
      <c r="X263" s="411"/>
      <c r="Y263" s="411"/>
    </row>
    <row r="264" spans="1:25" ht="15.75" customHeight="1">
      <c r="A264" s="451"/>
      <c r="B264" s="451"/>
      <c r="C264" s="2"/>
      <c r="D264" s="2"/>
      <c r="E264" s="2"/>
      <c r="F264" s="2"/>
      <c r="G264" s="411"/>
      <c r="H264" s="411"/>
      <c r="I264" s="411"/>
      <c r="J264" s="411"/>
      <c r="K264" s="411"/>
      <c r="L264" s="411"/>
      <c r="M264" s="411"/>
      <c r="N264" s="411"/>
      <c r="O264" s="411"/>
      <c r="P264" s="411"/>
      <c r="Q264" s="411"/>
      <c r="R264" s="411"/>
      <c r="S264" s="411"/>
      <c r="T264" s="411"/>
      <c r="U264" s="411"/>
      <c r="V264" s="411"/>
      <c r="W264" s="411"/>
      <c r="X264" s="411"/>
      <c r="Y264" s="411"/>
    </row>
    <row r="265" spans="1:25" ht="15.75" customHeight="1">
      <c r="A265" s="451"/>
      <c r="B265" s="451"/>
      <c r="C265" s="2"/>
      <c r="D265" s="2"/>
      <c r="E265" s="2"/>
      <c r="F265" s="2"/>
      <c r="G265" s="411"/>
      <c r="H265" s="411"/>
      <c r="I265" s="411"/>
      <c r="J265" s="411"/>
      <c r="K265" s="411"/>
      <c r="L265" s="411"/>
      <c r="M265" s="411"/>
      <c r="N265" s="411"/>
      <c r="O265" s="411"/>
      <c r="P265" s="411"/>
      <c r="Q265" s="411"/>
      <c r="R265" s="411"/>
      <c r="S265" s="411"/>
      <c r="T265" s="411"/>
      <c r="U265" s="411"/>
      <c r="V265" s="411"/>
      <c r="W265" s="411"/>
      <c r="X265" s="411"/>
      <c r="Y265" s="411"/>
    </row>
    <row r="266" spans="1:25" ht="15.75" customHeight="1">
      <c r="A266" s="451"/>
      <c r="B266" s="451"/>
      <c r="C266" s="2"/>
      <c r="D266" s="2"/>
      <c r="E266" s="2"/>
      <c r="F266" s="2"/>
      <c r="G266" s="411"/>
      <c r="H266" s="411"/>
      <c r="I266" s="411"/>
      <c r="J266" s="411"/>
      <c r="K266" s="411"/>
      <c r="L266" s="411"/>
      <c r="M266" s="411"/>
      <c r="N266" s="411"/>
      <c r="O266" s="411"/>
      <c r="P266" s="411"/>
      <c r="Q266" s="411"/>
      <c r="R266" s="411"/>
      <c r="S266" s="411"/>
      <c r="T266" s="411"/>
      <c r="U266" s="411"/>
      <c r="V266" s="411"/>
      <c r="W266" s="411"/>
      <c r="X266" s="411"/>
      <c r="Y266" s="411"/>
    </row>
    <row r="267" spans="1:25" ht="15.75" customHeight="1">
      <c r="A267" s="451"/>
      <c r="B267" s="451"/>
      <c r="C267" s="2"/>
      <c r="D267" s="2"/>
      <c r="E267" s="2"/>
      <c r="F267" s="2"/>
      <c r="G267" s="411"/>
      <c r="H267" s="411"/>
      <c r="I267" s="411"/>
      <c r="J267" s="411"/>
      <c r="K267" s="411"/>
      <c r="L267" s="411"/>
      <c r="M267" s="411"/>
      <c r="N267" s="411"/>
      <c r="O267" s="411"/>
      <c r="P267" s="411"/>
      <c r="Q267" s="411"/>
      <c r="R267" s="411"/>
      <c r="S267" s="411"/>
      <c r="T267" s="411"/>
      <c r="U267" s="411"/>
      <c r="V267" s="411"/>
      <c r="W267" s="411"/>
      <c r="X267" s="411"/>
      <c r="Y267" s="411"/>
    </row>
    <row r="268" spans="1:25" ht="15.75" customHeight="1">
      <c r="A268" s="451"/>
      <c r="B268" s="451"/>
      <c r="C268" s="2"/>
      <c r="D268" s="2"/>
      <c r="E268" s="2"/>
      <c r="F268" s="2"/>
      <c r="G268" s="411"/>
      <c r="H268" s="411"/>
      <c r="I268" s="411"/>
      <c r="J268" s="411"/>
      <c r="K268" s="411"/>
      <c r="L268" s="411"/>
      <c r="M268" s="411"/>
      <c r="N268" s="411"/>
      <c r="O268" s="411"/>
      <c r="P268" s="411"/>
      <c r="Q268" s="411"/>
      <c r="R268" s="411"/>
      <c r="S268" s="411"/>
      <c r="T268" s="411"/>
      <c r="U268" s="411"/>
      <c r="V268" s="411"/>
      <c r="W268" s="411"/>
      <c r="X268" s="411"/>
      <c r="Y268" s="411"/>
    </row>
    <row r="269" spans="1:25" ht="15.75" customHeight="1">
      <c r="A269" s="451"/>
      <c r="B269" s="451"/>
      <c r="C269" s="2"/>
      <c r="D269" s="2"/>
      <c r="E269" s="2"/>
      <c r="F269" s="2"/>
      <c r="G269" s="411"/>
      <c r="H269" s="411"/>
      <c r="I269" s="411"/>
      <c r="J269" s="411"/>
      <c r="K269" s="411"/>
      <c r="L269" s="411"/>
      <c r="M269" s="411"/>
      <c r="N269" s="411"/>
      <c r="O269" s="411"/>
      <c r="P269" s="411"/>
      <c r="Q269" s="411"/>
      <c r="R269" s="411"/>
      <c r="S269" s="411"/>
      <c r="T269" s="411"/>
      <c r="U269" s="411"/>
      <c r="V269" s="411"/>
      <c r="W269" s="411"/>
      <c r="X269" s="411"/>
      <c r="Y269" s="411"/>
    </row>
    <row r="270" spans="1:25" ht="15.75" customHeight="1">
      <c r="A270" s="451"/>
      <c r="B270" s="451"/>
      <c r="C270" s="2"/>
      <c r="D270" s="2"/>
      <c r="E270" s="2"/>
      <c r="F270" s="2"/>
      <c r="G270" s="411"/>
      <c r="H270" s="411"/>
      <c r="I270" s="411"/>
      <c r="J270" s="411"/>
      <c r="K270" s="411"/>
      <c r="L270" s="411"/>
      <c r="M270" s="411"/>
      <c r="N270" s="411"/>
      <c r="O270" s="411"/>
      <c r="P270" s="411"/>
      <c r="Q270" s="411"/>
      <c r="R270" s="411"/>
      <c r="S270" s="411"/>
      <c r="T270" s="411"/>
      <c r="U270" s="411"/>
      <c r="V270" s="411"/>
      <c r="W270" s="411"/>
      <c r="X270" s="411"/>
      <c r="Y270" s="411"/>
    </row>
    <row r="271" spans="1:25" ht="15.75" customHeight="1">
      <c r="A271" s="451"/>
      <c r="B271" s="451"/>
      <c r="C271" s="2"/>
      <c r="D271" s="2"/>
      <c r="E271" s="2"/>
      <c r="F271" s="2"/>
      <c r="G271" s="411"/>
      <c r="H271" s="411"/>
      <c r="I271" s="411"/>
      <c r="J271" s="411"/>
      <c r="K271" s="411"/>
      <c r="L271" s="411"/>
      <c r="M271" s="411"/>
      <c r="N271" s="411"/>
      <c r="O271" s="411"/>
      <c r="P271" s="411"/>
      <c r="Q271" s="411"/>
      <c r="R271" s="411"/>
      <c r="S271" s="411"/>
      <c r="T271" s="411"/>
      <c r="U271" s="411"/>
      <c r="V271" s="411"/>
      <c r="W271" s="411"/>
      <c r="X271" s="411"/>
      <c r="Y271" s="411"/>
    </row>
    <row r="272" spans="1:25" ht="15.75" customHeight="1">
      <c r="A272" s="451"/>
      <c r="B272" s="451"/>
      <c r="C272" s="2"/>
      <c r="D272" s="2"/>
      <c r="E272" s="2"/>
      <c r="F272" s="2"/>
      <c r="G272" s="411"/>
      <c r="H272" s="411"/>
      <c r="I272" s="411"/>
      <c r="J272" s="411"/>
      <c r="K272" s="411"/>
      <c r="L272" s="411"/>
      <c r="M272" s="411"/>
      <c r="N272" s="411"/>
      <c r="O272" s="411"/>
      <c r="P272" s="411"/>
      <c r="Q272" s="411"/>
      <c r="R272" s="411"/>
      <c r="S272" s="411"/>
      <c r="T272" s="411"/>
      <c r="U272" s="411"/>
      <c r="V272" s="411"/>
      <c r="W272" s="411"/>
      <c r="X272" s="411"/>
      <c r="Y272" s="411"/>
    </row>
    <row r="273" spans="1:25" ht="15.75" customHeight="1">
      <c r="A273" s="451"/>
      <c r="B273" s="451"/>
      <c r="C273" s="2"/>
      <c r="D273" s="2"/>
      <c r="E273" s="2"/>
      <c r="F273" s="2"/>
      <c r="G273" s="411"/>
      <c r="H273" s="411"/>
      <c r="I273" s="411"/>
      <c r="J273" s="411"/>
      <c r="K273" s="411"/>
      <c r="L273" s="411"/>
      <c r="M273" s="411"/>
      <c r="N273" s="411"/>
      <c r="O273" s="411"/>
      <c r="P273" s="411"/>
      <c r="Q273" s="411"/>
      <c r="R273" s="411"/>
      <c r="S273" s="411"/>
      <c r="T273" s="411"/>
      <c r="U273" s="411"/>
      <c r="V273" s="411"/>
      <c r="W273" s="411"/>
      <c r="X273" s="411"/>
      <c r="Y273" s="411"/>
    </row>
    <row r="274" spans="1:25" ht="15.75" customHeight="1">
      <c r="A274" s="451"/>
      <c r="B274" s="451"/>
      <c r="C274" s="2"/>
      <c r="D274" s="2"/>
      <c r="E274" s="2"/>
      <c r="F274" s="2"/>
      <c r="G274" s="411"/>
      <c r="H274" s="411"/>
      <c r="I274" s="411"/>
      <c r="J274" s="411"/>
      <c r="K274" s="411"/>
      <c r="L274" s="411"/>
      <c r="M274" s="411"/>
      <c r="N274" s="411"/>
      <c r="O274" s="411"/>
      <c r="P274" s="411"/>
      <c r="Q274" s="411"/>
      <c r="R274" s="411"/>
      <c r="S274" s="411"/>
      <c r="T274" s="411"/>
      <c r="U274" s="411"/>
      <c r="V274" s="411"/>
      <c r="W274" s="411"/>
      <c r="X274" s="411"/>
      <c r="Y274" s="411"/>
    </row>
    <row r="275" spans="1:25" ht="15.75" customHeight="1">
      <c r="A275" s="451"/>
      <c r="B275" s="451"/>
      <c r="C275" s="2"/>
      <c r="D275" s="2"/>
      <c r="E275" s="2"/>
      <c r="F275" s="2"/>
      <c r="G275" s="411"/>
      <c r="H275" s="411"/>
      <c r="I275" s="411"/>
      <c r="J275" s="411"/>
      <c r="K275" s="411"/>
      <c r="L275" s="411"/>
      <c r="M275" s="411"/>
      <c r="N275" s="411"/>
      <c r="O275" s="411"/>
      <c r="P275" s="411"/>
      <c r="Q275" s="411"/>
      <c r="R275" s="411"/>
      <c r="S275" s="411"/>
      <c r="T275" s="411"/>
      <c r="U275" s="411"/>
      <c r="V275" s="411"/>
      <c r="W275" s="411"/>
      <c r="X275" s="411"/>
      <c r="Y275" s="411"/>
    </row>
    <row r="276" spans="1:25" ht="15.75" customHeight="1">
      <c r="A276" s="451"/>
      <c r="B276" s="451"/>
      <c r="C276" s="2"/>
      <c r="D276" s="2"/>
      <c r="E276" s="2"/>
      <c r="F276" s="2"/>
      <c r="G276" s="411"/>
      <c r="H276" s="411"/>
      <c r="I276" s="411"/>
      <c r="J276" s="411"/>
      <c r="K276" s="411"/>
      <c r="L276" s="411"/>
      <c r="M276" s="411"/>
      <c r="N276" s="411"/>
      <c r="O276" s="411"/>
      <c r="P276" s="411"/>
      <c r="Q276" s="411"/>
      <c r="R276" s="411"/>
      <c r="S276" s="411"/>
      <c r="T276" s="411"/>
      <c r="U276" s="411"/>
      <c r="V276" s="411"/>
      <c r="W276" s="411"/>
      <c r="X276" s="411"/>
      <c r="Y276" s="411"/>
    </row>
    <row r="277" spans="1:25" ht="15.75" customHeight="1">
      <c r="A277" s="451"/>
      <c r="B277" s="451"/>
      <c r="C277" s="2"/>
      <c r="D277" s="2"/>
      <c r="E277" s="2"/>
      <c r="F277" s="2"/>
      <c r="G277" s="411"/>
      <c r="H277" s="411"/>
      <c r="I277" s="411"/>
      <c r="J277" s="411"/>
      <c r="K277" s="411"/>
      <c r="L277" s="411"/>
      <c r="M277" s="411"/>
      <c r="N277" s="411"/>
      <c r="O277" s="411"/>
      <c r="P277" s="411"/>
      <c r="Q277" s="411"/>
      <c r="R277" s="411"/>
      <c r="S277" s="411"/>
      <c r="T277" s="411"/>
      <c r="U277" s="411"/>
      <c r="V277" s="411"/>
      <c r="W277" s="411"/>
      <c r="X277" s="411"/>
      <c r="Y277" s="411"/>
    </row>
    <row r="278" spans="1:25" ht="15.75" customHeight="1">
      <c r="A278" s="451"/>
      <c r="B278" s="451"/>
      <c r="C278" s="2"/>
      <c r="D278" s="2"/>
      <c r="E278" s="2"/>
      <c r="F278" s="2"/>
      <c r="G278" s="411"/>
      <c r="H278" s="411"/>
      <c r="I278" s="411"/>
      <c r="J278" s="411"/>
      <c r="K278" s="411"/>
      <c r="L278" s="411"/>
      <c r="M278" s="411"/>
      <c r="N278" s="411"/>
      <c r="O278" s="411"/>
      <c r="P278" s="411"/>
      <c r="Q278" s="411"/>
      <c r="R278" s="411"/>
      <c r="S278" s="411"/>
      <c r="T278" s="411"/>
      <c r="U278" s="411"/>
      <c r="V278" s="411"/>
      <c r="W278" s="411"/>
      <c r="X278" s="411"/>
      <c r="Y278" s="411"/>
    </row>
    <row r="279" spans="1:25" ht="15.75" customHeight="1">
      <c r="A279" s="451"/>
      <c r="B279" s="451"/>
      <c r="C279" s="2"/>
      <c r="D279" s="2"/>
      <c r="E279" s="2"/>
      <c r="F279" s="2"/>
      <c r="G279" s="411"/>
      <c r="H279" s="411"/>
      <c r="I279" s="411"/>
      <c r="J279" s="411"/>
      <c r="K279" s="411"/>
      <c r="L279" s="411"/>
      <c r="M279" s="411"/>
      <c r="N279" s="411"/>
      <c r="O279" s="411"/>
      <c r="P279" s="411"/>
      <c r="Q279" s="411"/>
      <c r="R279" s="411"/>
      <c r="S279" s="411"/>
      <c r="T279" s="411"/>
      <c r="U279" s="411"/>
      <c r="V279" s="411"/>
      <c r="W279" s="411"/>
      <c r="X279" s="411"/>
      <c r="Y279" s="411"/>
    </row>
    <row r="280" spans="1:25" ht="15.75" customHeight="1">
      <c r="A280" s="451"/>
      <c r="B280" s="451"/>
      <c r="C280" s="2"/>
      <c r="D280" s="2"/>
      <c r="E280" s="2"/>
      <c r="F280" s="2"/>
      <c r="G280" s="411"/>
      <c r="H280" s="411"/>
      <c r="I280" s="411"/>
      <c r="J280" s="411"/>
      <c r="K280" s="411"/>
      <c r="L280" s="411"/>
      <c r="M280" s="411"/>
      <c r="N280" s="411"/>
      <c r="O280" s="411"/>
      <c r="P280" s="411"/>
      <c r="Q280" s="411"/>
      <c r="R280" s="411"/>
      <c r="S280" s="411"/>
      <c r="T280" s="411"/>
      <c r="U280" s="411"/>
      <c r="V280" s="411"/>
      <c r="W280" s="411"/>
      <c r="X280" s="411"/>
      <c r="Y280" s="411"/>
    </row>
    <row r="281" spans="1:25" ht="15.75" customHeight="1">
      <c r="A281" s="451"/>
      <c r="B281" s="451"/>
      <c r="C281" s="2"/>
      <c r="D281" s="2"/>
      <c r="E281" s="2"/>
      <c r="F281" s="2"/>
      <c r="G281" s="411"/>
      <c r="H281" s="411"/>
      <c r="I281" s="411"/>
      <c r="J281" s="411"/>
      <c r="K281" s="411"/>
      <c r="L281" s="411"/>
      <c r="M281" s="411"/>
      <c r="N281" s="411"/>
      <c r="O281" s="411"/>
      <c r="P281" s="411"/>
      <c r="Q281" s="411"/>
      <c r="R281" s="411"/>
      <c r="S281" s="411"/>
      <c r="T281" s="411"/>
      <c r="U281" s="411"/>
      <c r="V281" s="411"/>
      <c r="W281" s="411"/>
      <c r="X281" s="411"/>
      <c r="Y281" s="411"/>
    </row>
    <row r="282" spans="1:25" ht="15.75" customHeight="1">
      <c r="A282" s="451"/>
      <c r="B282" s="451"/>
      <c r="C282" s="2"/>
      <c r="D282" s="2"/>
      <c r="E282" s="2"/>
      <c r="F282" s="2"/>
      <c r="G282" s="411"/>
      <c r="H282" s="411"/>
      <c r="I282" s="411"/>
      <c r="J282" s="411"/>
      <c r="K282" s="411"/>
      <c r="L282" s="411"/>
      <c r="M282" s="411"/>
      <c r="N282" s="411"/>
      <c r="O282" s="411"/>
      <c r="P282" s="411"/>
      <c r="Q282" s="411"/>
      <c r="R282" s="411"/>
      <c r="S282" s="411"/>
      <c r="T282" s="411"/>
      <c r="U282" s="411"/>
      <c r="V282" s="411"/>
      <c r="W282" s="411"/>
      <c r="X282" s="411"/>
      <c r="Y282" s="411"/>
    </row>
    <row r="283" spans="1:25" ht="15.75" customHeight="1">
      <c r="A283" s="451"/>
      <c r="B283" s="451"/>
      <c r="C283" s="2"/>
      <c r="D283" s="2"/>
      <c r="E283" s="2"/>
      <c r="F283" s="2"/>
      <c r="G283" s="411"/>
      <c r="H283" s="411"/>
      <c r="I283" s="411"/>
      <c r="J283" s="411"/>
      <c r="K283" s="411"/>
      <c r="L283" s="411"/>
      <c r="M283" s="411"/>
      <c r="N283" s="411"/>
      <c r="O283" s="411"/>
      <c r="P283" s="411"/>
      <c r="Q283" s="411"/>
      <c r="R283" s="411"/>
      <c r="S283" s="411"/>
      <c r="T283" s="411"/>
      <c r="U283" s="411"/>
      <c r="V283" s="411"/>
      <c r="W283" s="411"/>
      <c r="X283" s="411"/>
      <c r="Y283" s="411"/>
    </row>
    <row r="284" spans="1:25" ht="15.75" customHeight="1">
      <c r="A284" s="451"/>
      <c r="B284" s="451"/>
      <c r="C284" s="2"/>
      <c r="D284" s="2"/>
      <c r="E284" s="2"/>
      <c r="F284" s="2"/>
      <c r="G284" s="411"/>
      <c r="H284" s="411"/>
      <c r="I284" s="411"/>
      <c r="J284" s="411"/>
      <c r="K284" s="411"/>
      <c r="L284" s="411"/>
      <c r="M284" s="411"/>
      <c r="N284" s="411"/>
      <c r="O284" s="411"/>
      <c r="P284" s="411"/>
      <c r="Q284" s="411"/>
      <c r="R284" s="411"/>
      <c r="S284" s="411"/>
      <c r="T284" s="411"/>
      <c r="U284" s="411"/>
      <c r="V284" s="411"/>
      <c r="W284" s="411"/>
      <c r="X284" s="411"/>
      <c r="Y284" s="411"/>
    </row>
    <row r="285" spans="1:25" ht="15.75" customHeight="1">
      <c r="A285" s="451"/>
      <c r="B285" s="451"/>
      <c r="C285" s="2"/>
      <c r="D285" s="2"/>
      <c r="E285" s="2"/>
      <c r="F285" s="2"/>
      <c r="G285" s="411"/>
      <c r="H285" s="411"/>
      <c r="I285" s="411"/>
      <c r="J285" s="411"/>
      <c r="K285" s="411"/>
      <c r="L285" s="411"/>
      <c r="M285" s="411"/>
      <c r="N285" s="411"/>
      <c r="O285" s="411"/>
      <c r="P285" s="411"/>
      <c r="Q285" s="411"/>
      <c r="R285" s="411"/>
      <c r="S285" s="411"/>
      <c r="T285" s="411"/>
      <c r="U285" s="411"/>
      <c r="V285" s="411"/>
      <c r="W285" s="411"/>
      <c r="X285" s="411"/>
      <c r="Y285" s="411"/>
    </row>
    <row r="286" spans="1:25" ht="15.75" customHeight="1">
      <c r="A286" s="451"/>
      <c r="B286" s="451"/>
      <c r="C286" s="2"/>
      <c r="D286" s="2"/>
      <c r="E286" s="2"/>
      <c r="F286" s="2"/>
      <c r="G286" s="411"/>
      <c r="H286" s="411"/>
      <c r="I286" s="411"/>
      <c r="J286" s="411"/>
      <c r="K286" s="411"/>
      <c r="L286" s="411"/>
      <c r="M286" s="411"/>
      <c r="N286" s="411"/>
      <c r="O286" s="411"/>
      <c r="P286" s="411"/>
      <c r="Q286" s="411"/>
      <c r="R286" s="411"/>
      <c r="S286" s="411"/>
      <c r="T286" s="411"/>
      <c r="U286" s="411"/>
      <c r="V286" s="411"/>
      <c r="W286" s="411"/>
      <c r="X286" s="411"/>
      <c r="Y286" s="411"/>
    </row>
    <row r="287" spans="1:25" ht="15.75" customHeight="1">
      <c r="A287" s="451"/>
      <c r="B287" s="451"/>
      <c r="C287" s="2"/>
      <c r="D287" s="2"/>
      <c r="E287" s="2"/>
      <c r="F287" s="2"/>
      <c r="G287" s="411"/>
      <c r="H287" s="411"/>
      <c r="I287" s="411"/>
      <c r="J287" s="411"/>
      <c r="K287" s="411"/>
      <c r="L287" s="411"/>
      <c r="M287" s="411"/>
      <c r="N287" s="411"/>
      <c r="O287" s="411"/>
      <c r="P287" s="411"/>
      <c r="Q287" s="411"/>
      <c r="R287" s="411"/>
      <c r="S287" s="411"/>
      <c r="T287" s="411"/>
      <c r="U287" s="411"/>
      <c r="V287" s="411"/>
      <c r="W287" s="411"/>
      <c r="X287" s="411"/>
      <c r="Y287" s="411"/>
    </row>
    <row r="288" spans="1:25" ht="15.75" customHeight="1">
      <c r="A288" s="451"/>
      <c r="B288" s="451"/>
      <c r="C288" s="2"/>
      <c r="D288" s="2"/>
      <c r="E288" s="2"/>
      <c r="F288" s="2"/>
      <c r="G288" s="411"/>
      <c r="H288" s="411"/>
      <c r="I288" s="411"/>
      <c r="J288" s="411"/>
      <c r="K288" s="411"/>
      <c r="L288" s="411"/>
      <c r="M288" s="411"/>
      <c r="N288" s="411"/>
      <c r="O288" s="411"/>
      <c r="P288" s="411"/>
      <c r="Q288" s="411"/>
      <c r="R288" s="411"/>
      <c r="S288" s="411"/>
      <c r="T288" s="411"/>
      <c r="U288" s="411"/>
      <c r="V288" s="411"/>
      <c r="W288" s="411"/>
      <c r="X288" s="411"/>
      <c r="Y288" s="411"/>
    </row>
    <row r="289" spans="1:25" ht="15.75" customHeight="1">
      <c r="A289" s="451"/>
      <c r="B289" s="451"/>
      <c r="C289" s="2"/>
      <c r="D289" s="2"/>
      <c r="E289" s="2"/>
      <c r="F289" s="2"/>
      <c r="G289" s="411"/>
      <c r="H289" s="411"/>
      <c r="I289" s="411"/>
      <c r="J289" s="411"/>
      <c r="K289" s="411"/>
      <c r="L289" s="411"/>
      <c r="M289" s="411"/>
      <c r="N289" s="411"/>
      <c r="O289" s="411"/>
      <c r="P289" s="411"/>
      <c r="Q289" s="411"/>
      <c r="R289" s="411"/>
      <c r="S289" s="411"/>
      <c r="T289" s="411"/>
      <c r="U289" s="411"/>
      <c r="V289" s="411"/>
      <c r="W289" s="411"/>
      <c r="X289" s="411"/>
      <c r="Y289" s="411"/>
    </row>
    <row r="290" spans="1:25" ht="15.75" customHeight="1">
      <c r="A290" s="451"/>
      <c r="B290" s="451"/>
      <c r="C290" s="2"/>
      <c r="D290" s="2"/>
      <c r="E290" s="2"/>
      <c r="F290" s="2"/>
      <c r="G290" s="411"/>
      <c r="H290" s="411"/>
      <c r="I290" s="411"/>
      <c r="J290" s="411"/>
      <c r="K290" s="411"/>
      <c r="L290" s="411"/>
      <c r="M290" s="411"/>
      <c r="N290" s="411"/>
      <c r="O290" s="411"/>
      <c r="P290" s="411"/>
      <c r="Q290" s="411"/>
      <c r="R290" s="411"/>
      <c r="S290" s="411"/>
      <c r="T290" s="411"/>
      <c r="U290" s="411"/>
      <c r="V290" s="411"/>
      <c r="W290" s="411"/>
      <c r="X290" s="411"/>
      <c r="Y290" s="411"/>
    </row>
    <row r="291" spans="1:25" ht="15.75" customHeight="1">
      <c r="A291" s="451"/>
      <c r="B291" s="451"/>
      <c r="C291" s="2"/>
      <c r="D291" s="2"/>
      <c r="E291" s="2"/>
      <c r="F291" s="2"/>
      <c r="G291" s="411"/>
      <c r="H291" s="411"/>
      <c r="I291" s="411"/>
      <c r="J291" s="411"/>
      <c r="K291" s="411"/>
      <c r="L291" s="411"/>
      <c r="M291" s="411"/>
      <c r="N291" s="411"/>
      <c r="O291" s="411"/>
      <c r="P291" s="411"/>
      <c r="Q291" s="411"/>
      <c r="R291" s="411"/>
      <c r="S291" s="411"/>
      <c r="T291" s="411"/>
      <c r="U291" s="411"/>
      <c r="V291" s="411"/>
      <c r="W291" s="411"/>
      <c r="X291" s="411"/>
      <c r="Y291" s="411"/>
    </row>
    <row r="292" spans="1:25" ht="15.75" customHeight="1">
      <c r="A292" s="451"/>
      <c r="B292" s="451"/>
      <c r="C292" s="2"/>
      <c r="D292" s="2"/>
      <c r="E292" s="2"/>
      <c r="F292" s="2"/>
      <c r="G292" s="411"/>
      <c r="H292" s="411"/>
      <c r="I292" s="411"/>
      <c r="J292" s="411"/>
      <c r="K292" s="411"/>
      <c r="L292" s="411"/>
      <c r="M292" s="411"/>
      <c r="N292" s="411"/>
      <c r="O292" s="411"/>
      <c r="P292" s="411"/>
      <c r="Q292" s="411"/>
      <c r="R292" s="411"/>
      <c r="S292" s="411"/>
      <c r="T292" s="411"/>
      <c r="U292" s="411"/>
      <c r="V292" s="411"/>
      <c r="W292" s="411"/>
      <c r="X292" s="411"/>
      <c r="Y292" s="411"/>
    </row>
    <row r="293" spans="1:25" ht="15.75" customHeight="1">
      <c r="A293" s="451"/>
      <c r="B293" s="451"/>
      <c r="C293" s="2"/>
      <c r="D293" s="2"/>
      <c r="E293" s="2"/>
      <c r="F293" s="2"/>
      <c r="G293" s="411"/>
      <c r="H293" s="411"/>
      <c r="I293" s="411"/>
      <c r="J293" s="411"/>
      <c r="K293" s="411"/>
      <c r="L293" s="411"/>
      <c r="M293" s="411"/>
      <c r="N293" s="411"/>
      <c r="O293" s="411"/>
      <c r="P293" s="411"/>
      <c r="Q293" s="411"/>
      <c r="R293" s="411"/>
      <c r="S293" s="411"/>
      <c r="T293" s="411"/>
      <c r="U293" s="411"/>
      <c r="V293" s="411"/>
      <c r="W293" s="411"/>
      <c r="X293" s="411"/>
      <c r="Y293" s="411"/>
    </row>
    <row r="294" spans="1:25" ht="15.75" customHeight="1">
      <c r="A294" s="451"/>
      <c r="B294" s="451"/>
      <c r="C294" s="2"/>
      <c r="D294" s="2"/>
      <c r="E294" s="2"/>
      <c r="F294" s="2"/>
      <c r="G294" s="411"/>
      <c r="H294" s="411"/>
      <c r="I294" s="411"/>
      <c r="J294" s="411"/>
      <c r="K294" s="411"/>
      <c r="L294" s="411"/>
      <c r="M294" s="411"/>
      <c r="N294" s="411"/>
      <c r="O294" s="411"/>
      <c r="P294" s="411"/>
      <c r="Q294" s="411"/>
      <c r="R294" s="411"/>
      <c r="S294" s="411"/>
      <c r="T294" s="411"/>
      <c r="U294" s="411"/>
      <c r="V294" s="411"/>
      <c r="W294" s="411"/>
      <c r="X294" s="411"/>
      <c r="Y294" s="411"/>
    </row>
    <row r="295" spans="1:25" ht="15.75" customHeight="1">
      <c r="A295" s="451"/>
      <c r="B295" s="451"/>
      <c r="C295" s="2"/>
      <c r="D295" s="2"/>
      <c r="E295" s="2"/>
      <c r="F295" s="2"/>
      <c r="G295" s="411"/>
      <c r="H295" s="411"/>
      <c r="I295" s="411"/>
      <c r="J295" s="411"/>
      <c r="K295" s="411"/>
      <c r="L295" s="411"/>
      <c r="M295" s="411"/>
      <c r="N295" s="411"/>
      <c r="O295" s="411"/>
      <c r="P295" s="411"/>
      <c r="Q295" s="411"/>
      <c r="R295" s="411"/>
      <c r="S295" s="411"/>
      <c r="T295" s="411"/>
      <c r="U295" s="411"/>
      <c r="V295" s="411"/>
      <c r="W295" s="411"/>
      <c r="X295" s="411"/>
      <c r="Y295" s="411"/>
    </row>
    <row r="296" spans="1:25" ht="15.75" customHeight="1">
      <c r="A296" s="451"/>
      <c r="B296" s="451"/>
      <c r="C296" s="2"/>
      <c r="D296" s="2"/>
      <c r="E296" s="2"/>
      <c r="F296" s="2"/>
      <c r="G296" s="411"/>
      <c r="H296" s="411"/>
      <c r="I296" s="411"/>
      <c r="J296" s="411"/>
      <c r="K296" s="411"/>
      <c r="L296" s="411"/>
      <c r="M296" s="411"/>
      <c r="N296" s="411"/>
      <c r="O296" s="411"/>
      <c r="P296" s="411"/>
      <c r="Q296" s="411"/>
      <c r="R296" s="411"/>
      <c r="S296" s="411"/>
      <c r="T296" s="411"/>
      <c r="U296" s="411"/>
      <c r="V296" s="411"/>
      <c r="W296" s="411"/>
      <c r="X296" s="411"/>
      <c r="Y296" s="411"/>
    </row>
    <row r="297" spans="1:25" ht="15.75" customHeight="1">
      <c r="A297" s="451"/>
      <c r="B297" s="451"/>
      <c r="C297" s="2"/>
      <c r="D297" s="2"/>
      <c r="E297" s="2"/>
      <c r="F297" s="2"/>
      <c r="G297" s="411"/>
      <c r="H297" s="411"/>
      <c r="I297" s="411"/>
      <c r="J297" s="411"/>
      <c r="K297" s="411"/>
      <c r="L297" s="411"/>
      <c r="M297" s="411"/>
      <c r="N297" s="411"/>
      <c r="O297" s="411"/>
      <c r="P297" s="411"/>
      <c r="Q297" s="411"/>
      <c r="R297" s="411"/>
      <c r="S297" s="411"/>
      <c r="T297" s="411"/>
      <c r="U297" s="411"/>
      <c r="V297" s="411"/>
      <c r="W297" s="411"/>
      <c r="X297" s="411"/>
      <c r="Y297" s="411"/>
    </row>
    <row r="298" spans="1:25" ht="15.75" customHeight="1">
      <c r="A298" s="451"/>
      <c r="B298" s="451"/>
      <c r="C298" s="2"/>
      <c r="D298" s="2"/>
      <c r="E298" s="2"/>
      <c r="F298" s="2"/>
      <c r="G298" s="411"/>
      <c r="H298" s="411"/>
      <c r="I298" s="411"/>
      <c r="J298" s="411"/>
      <c r="K298" s="411"/>
      <c r="L298" s="411"/>
      <c r="M298" s="411"/>
      <c r="N298" s="411"/>
      <c r="O298" s="411"/>
      <c r="P298" s="411"/>
      <c r="Q298" s="411"/>
      <c r="R298" s="411"/>
      <c r="S298" s="411"/>
      <c r="T298" s="411"/>
      <c r="U298" s="411"/>
      <c r="V298" s="411"/>
      <c r="W298" s="411"/>
      <c r="X298" s="411"/>
      <c r="Y298" s="411"/>
    </row>
    <row r="299" spans="1:25" ht="15.75" customHeight="1">
      <c r="A299" s="451"/>
      <c r="B299" s="451"/>
      <c r="C299" s="2"/>
      <c r="D299" s="2"/>
      <c r="E299" s="2"/>
      <c r="F299" s="2"/>
      <c r="G299" s="411"/>
      <c r="H299" s="411"/>
      <c r="I299" s="411"/>
      <c r="J299" s="411"/>
      <c r="K299" s="411"/>
      <c r="L299" s="411"/>
      <c r="M299" s="411"/>
      <c r="N299" s="411"/>
      <c r="O299" s="411"/>
      <c r="P299" s="411"/>
      <c r="Q299" s="411"/>
      <c r="R299" s="411"/>
      <c r="S299" s="411"/>
      <c r="T299" s="411"/>
      <c r="U299" s="411"/>
      <c r="V299" s="411"/>
      <c r="W299" s="411"/>
      <c r="X299" s="411"/>
      <c r="Y299" s="411"/>
    </row>
    <row r="300" spans="1:25" ht="15.75" customHeight="1">
      <c r="A300" s="451"/>
      <c r="B300" s="451"/>
      <c r="C300" s="2"/>
      <c r="D300" s="2"/>
      <c r="E300" s="2"/>
      <c r="F300" s="2"/>
      <c r="G300" s="411"/>
      <c r="H300" s="411"/>
      <c r="I300" s="411"/>
      <c r="J300" s="411"/>
      <c r="K300" s="411"/>
      <c r="L300" s="411"/>
      <c r="M300" s="411"/>
      <c r="N300" s="411"/>
      <c r="O300" s="411"/>
      <c r="P300" s="411"/>
      <c r="Q300" s="411"/>
      <c r="R300" s="411"/>
      <c r="S300" s="411"/>
      <c r="T300" s="411"/>
      <c r="U300" s="411"/>
      <c r="V300" s="411"/>
      <c r="W300" s="411"/>
      <c r="X300" s="411"/>
      <c r="Y300" s="411"/>
    </row>
    <row r="301" spans="1:25" ht="15.75" customHeight="1">
      <c r="A301" s="451"/>
      <c r="B301" s="451"/>
      <c r="C301" s="2"/>
      <c r="D301" s="2"/>
      <c r="E301" s="2"/>
      <c r="F301" s="2"/>
      <c r="G301" s="411"/>
      <c r="H301" s="411"/>
      <c r="I301" s="411"/>
      <c r="J301" s="411"/>
      <c r="K301" s="411"/>
      <c r="L301" s="411"/>
      <c r="M301" s="411"/>
      <c r="N301" s="411"/>
      <c r="O301" s="411"/>
      <c r="P301" s="411"/>
      <c r="Q301" s="411"/>
      <c r="R301" s="411"/>
      <c r="S301" s="411"/>
      <c r="T301" s="411"/>
      <c r="U301" s="411"/>
      <c r="V301" s="411"/>
      <c r="W301" s="411"/>
      <c r="X301" s="411"/>
      <c r="Y301" s="411"/>
    </row>
    <row r="302" spans="1:25" ht="15.75" customHeight="1">
      <c r="A302" s="451"/>
      <c r="B302" s="451"/>
      <c r="C302" s="2"/>
      <c r="D302" s="2"/>
      <c r="E302" s="2"/>
      <c r="F302" s="2"/>
      <c r="G302" s="411"/>
      <c r="H302" s="411"/>
      <c r="I302" s="411"/>
      <c r="J302" s="411"/>
      <c r="K302" s="411"/>
      <c r="L302" s="411"/>
      <c r="M302" s="411"/>
      <c r="N302" s="411"/>
      <c r="O302" s="411"/>
      <c r="P302" s="411"/>
      <c r="Q302" s="411"/>
      <c r="R302" s="411"/>
      <c r="S302" s="411"/>
      <c r="T302" s="411"/>
      <c r="U302" s="411"/>
      <c r="V302" s="411"/>
      <c r="W302" s="411"/>
      <c r="X302" s="411"/>
      <c r="Y302" s="411"/>
    </row>
    <row r="303" spans="1:25" ht="15.75" customHeight="1">
      <c r="A303" s="451"/>
      <c r="B303" s="451"/>
      <c r="C303" s="2"/>
      <c r="D303" s="2"/>
      <c r="E303" s="2"/>
      <c r="F303" s="2"/>
      <c r="G303" s="411"/>
      <c r="H303" s="411"/>
      <c r="I303" s="411"/>
      <c r="J303" s="411"/>
      <c r="K303" s="411"/>
      <c r="L303" s="411"/>
      <c r="M303" s="411"/>
      <c r="N303" s="411"/>
      <c r="O303" s="411"/>
      <c r="P303" s="411"/>
      <c r="Q303" s="411"/>
      <c r="R303" s="411"/>
      <c r="S303" s="411"/>
      <c r="T303" s="411"/>
      <c r="U303" s="411"/>
      <c r="V303" s="411"/>
      <c r="W303" s="411"/>
      <c r="X303" s="411"/>
      <c r="Y303" s="411"/>
    </row>
    <row r="304" spans="1:25" ht="15.75" customHeight="1">
      <c r="A304" s="451"/>
      <c r="B304" s="451"/>
      <c r="C304" s="2"/>
      <c r="D304" s="2"/>
      <c r="E304" s="2"/>
      <c r="F304" s="2"/>
      <c r="G304" s="411"/>
      <c r="H304" s="411"/>
      <c r="I304" s="411"/>
      <c r="J304" s="411"/>
      <c r="K304" s="411"/>
      <c r="L304" s="411"/>
      <c r="M304" s="411"/>
      <c r="N304" s="411"/>
      <c r="O304" s="411"/>
      <c r="P304" s="411"/>
      <c r="Q304" s="411"/>
      <c r="R304" s="411"/>
      <c r="S304" s="411"/>
      <c r="T304" s="411"/>
      <c r="U304" s="411"/>
      <c r="V304" s="411"/>
      <c r="W304" s="411"/>
      <c r="X304" s="411"/>
      <c r="Y304" s="411"/>
    </row>
    <row r="305" spans="1:25" ht="15.75" customHeight="1">
      <c r="A305" s="451"/>
      <c r="B305" s="451"/>
      <c r="C305" s="2"/>
      <c r="D305" s="2"/>
      <c r="E305" s="2"/>
      <c r="F305" s="2"/>
      <c r="G305" s="411"/>
      <c r="H305" s="411"/>
      <c r="I305" s="411"/>
      <c r="J305" s="411"/>
      <c r="K305" s="411"/>
      <c r="L305" s="411"/>
      <c r="M305" s="411"/>
      <c r="N305" s="411"/>
      <c r="O305" s="411"/>
      <c r="P305" s="411"/>
      <c r="Q305" s="411"/>
      <c r="R305" s="411"/>
      <c r="S305" s="411"/>
      <c r="T305" s="411"/>
      <c r="U305" s="411"/>
      <c r="V305" s="411"/>
      <c r="W305" s="411"/>
      <c r="X305" s="411"/>
      <c r="Y305" s="411"/>
    </row>
    <row r="306" spans="1:25" ht="15.75" customHeight="1">
      <c r="A306" s="451"/>
      <c r="B306" s="451"/>
      <c r="C306" s="2"/>
      <c r="D306" s="2"/>
      <c r="E306" s="2"/>
      <c r="F306" s="2"/>
      <c r="G306" s="411"/>
      <c r="H306" s="411"/>
      <c r="I306" s="411"/>
      <c r="J306" s="411"/>
      <c r="K306" s="411"/>
      <c r="L306" s="411"/>
      <c r="M306" s="411"/>
      <c r="N306" s="411"/>
      <c r="O306" s="411"/>
      <c r="P306" s="411"/>
      <c r="Q306" s="411"/>
      <c r="R306" s="411"/>
      <c r="S306" s="411"/>
      <c r="T306" s="411"/>
      <c r="U306" s="411"/>
      <c r="V306" s="411"/>
      <c r="W306" s="411"/>
      <c r="X306" s="411"/>
      <c r="Y306" s="411"/>
    </row>
    <row r="307" spans="1:25" ht="15.75" customHeight="1">
      <c r="A307" s="451"/>
      <c r="B307" s="451"/>
      <c r="C307" s="2"/>
      <c r="D307" s="2"/>
      <c r="E307" s="2"/>
      <c r="F307" s="2"/>
      <c r="G307" s="411"/>
      <c r="H307" s="411"/>
      <c r="I307" s="411"/>
      <c r="J307" s="411"/>
      <c r="K307" s="411"/>
      <c r="L307" s="411"/>
      <c r="M307" s="411"/>
      <c r="N307" s="411"/>
      <c r="O307" s="411"/>
      <c r="P307" s="411"/>
      <c r="Q307" s="411"/>
      <c r="R307" s="411"/>
      <c r="S307" s="411"/>
      <c r="T307" s="411"/>
      <c r="U307" s="411"/>
      <c r="V307" s="411"/>
      <c r="W307" s="411"/>
      <c r="X307" s="411"/>
      <c r="Y307" s="411"/>
    </row>
    <row r="308" spans="1:25" ht="15.75" customHeight="1">
      <c r="A308" s="451"/>
      <c r="B308" s="451"/>
      <c r="C308" s="2"/>
      <c r="D308" s="2"/>
      <c r="E308" s="2"/>
      <c r="F308" s="2"/>
      <c r="G308" s="411"/>
      <c r="H308" s="411"/>
      <c r="I308" s="411"/>
      <c r="J308" s="411"/>
      <c r="K308" s="411"/>
      <c r="L308" s="411"/>
      <c r="M308" s="411"/>
      <c r="N308" s="411"/>
      <c r="O308" s="411"/>
      <c r="P308" s="411"/>
      <c r="Q308" s="411"/>
      <c r="R308" s="411"/>
      <c r="S308" s="411"/>
      <c r="T308" s="411"/>
      <c r="U308" s="411"/>
      <c r="V308" s="411"/>
      <c r="W308" s="411"/>
      <c r="X308" s="411"/>
      <c r="Y308" s="411"/>
    </row>
    <row r="309" spans="1:25" ht="15.75" customHeight="1">
      <c r="A309" s="451"/>
      <c r="B309" s="451"/>
      <c r="C309" s="2"/>
      <c r="D309" s="2"/>
      <c r="E309" s="2"/>
      <c r="F309" s="2"/>
      <c r="G309" s="411"/>
      <c r="H309" s="411"/>
      <c r="I309" s="411"/>
      <c r="J309" s="411"/>
      <c r="K309" s="411"/>
      <c r="L309" s="411"/>
      <c r="M309" s="411"/>
      <c r="N309" s="411"/>
      <c r="O309" s="411"/>
      <c r="P309" s="411"/>
      <c r="Q309" s="411"/>
      <c r="R309" s="411"/>
      <c r="S309" s="411"/>
      <c r="T309" s="411"/>
      <c r="U309" s="411"/>
      <c r="V309" s="411"/>
      <c r="W309" s="411"/>
      <c r="X309" s="411"/>
      <c r="Y309" s="411"/>
    </row>
    <row r="310" spans="1:25" ht="15.75" customHeight="1">
      <c r="A310" s="451"/>
      <c r="B310" s="451"/>
      <c r="C310" s="2"/>
      <c r="D310" s="2"/>
      <c r="E310" s="2"/>
      <c r="F310" s="2"/>
      <c r="G310" s="411"/>
      <c r="H310" s="411"/>
      <c r="I310" s="411"/>
      <c r="J310" s="411"/>
      <c r="K310" s="411"/>
      <c r="L310" s="411"/>
      <c r="M310" s="411"/>
      <c r="N310" s="411"/>
      <c r="O310" s="411"/>
      <c r="P310" s="411"/>
      <c r="Q310" s="411"/>
      <c r="R310" s="411"/>
      <c r="S310" s="411"/>
      <c r="T310" s="411"/>
      <c r="U310" s="411"/>
      <c r="V310" s="411"/>
      <c r="W310" s="411"/>
      <c r="X310" s="411"/>
      <c r="Y310" s="411"/>
    </row>
    <row r="311" spans="1:25" ht="15.75" customHeight="1">
      <c r="A311" s="451"/>
      <c r="B311" s="451"/>
      <c r="C311" s="2"/>
      <c r="D311" s="2"/>
      <c r="E311" s="2"/>
      <c r="F311" s="2"/>
      <c r="G311" s="411"/>
      <c r="H311" s="411"/>
      <c r="I311" s="411"/>
      <c r="J311" s="411"/>
      <c r="K311" s="411"/>
      <c r="L311" s="411"/>
      <c r="M311" s="411"/>
      <c r="N311" s="411"/>
      <c r="O311" s="411"/>
      <c r="P311" s="411"/>
      <c r="Q311" s="411"/>
      <c r="R311" s="411"/>
      <c r="S311" s="411"/>
      <c r="T311" s="411"/>
      <c r="U311" s="411"/>
      <c r="V311" s="411"/>
      <c r="W311" s="411"/>
      <c r="X311" s="411"/>
      <c r="Y311" s="411"/>
    </row>
    <row r="312" spans="1:25" ht="15.75" customHeight="1">
      <c r="A312" s="451"/>
      <c r="B312" s="451"/>
      <c r="C312" s="2"/>
      <c r="D312" s="2"/>
      <c r="E312" s="2"/>
      <c r="F312" s="2"/>
      <c r="G312" s="411"/>
      <c r="H312" s="411"/>
      <c r="I312" s="411"/>
      <c r="J312" s="411"/>
      <c r="K312" s="411"/>
      <c r="L312" s="411"/>
      <c r="M312" s="411"/>
      <c r="N312" s="411"/>
      <c r="O312" s="411"/>
      <c r="P312" s="411"/>
      <c r="Q312" s="411"/>
      <c r="R312" s="411"/>
      <c r="S312" s="411"/>
      <c r="T312" s="411"/>
      <c r="U312" s="411"/>
      <c r="V312" s="411"/>
      <c r="W312" s="411"/>
      <c r="X312" s="411"/>
      <c r="Y312" s="411"/>
    </row>
    <row r="313" spans="1:25" ht="15.75" customHeight="1">
      <c r="A313" s="451"/>
      <c r="B313" s="451"/>
      <c r="C313" s="2"/>
      <c r="D313" s="2"/>
      <c r="E313" s="2"/>
      <c r="F313" s="2"/>
      <c r="G313" s="411"/>
      <c r="H313" s="411"/>
      <c r="I313" s="411"/>
      <c r="J313" s="411"/>
      <c r="K313" s="411"/>
      <c r="L313" s="411"/>
      <c r="M313" s="411"/>
      <c r="N313" s="411"/>
      <c r="O313" s="411"/>
      <c r="P313" s="411"/>
      <c r="Q313" s="411"/>
      <c r="R313" s="411"/>
      <c r="S313" s="411"/>
      <c r="T313" s="411"/>
      <c r="U313" s="411"/>
      <c r="V313" s="411"/>
      <c r="W313" s="411"/>
      <c r="X313" s="411"/>
      <c r="Y313" s="411"/>
    </row>
    <row r="314" spans="1:25" ht="15.75" customHeight="1">
      <c r="A314" s="451"/>
      <c r="B314" s="451"/>
      <c r="C314" s="2"/>
      <c r="D314" s="2"/>
      <c r="E314" s="2"/>
      <c r="F314" s="2"/>
      <c r="G314" s="411"/>
      <c r="H314" s="411"/>
      <c r="I314" s="411"/>
      <c r="J314" s="411"/>
      <c r="K314" s="411"/>
      <c r="L314" s="411"/>
      <c r="M314" s="411"/>
      <c r="N314" s="411"/>
      <c r="O314" s="411"/>
      <c r="P314" s="411"/>
      <c r="Q314" s="411"/>
      <c r="R314" s="411"/>
      <c r="S314" s="411"/>
      <c r="T314" s="411"/>
      <c r="U314" s="411"/>
      <c r="V314" s="411"/>
      <c r="W314" s="411"/>
      <c r="X314" s="411"/>
      <c r="Y314" s="411"/>
    </row>
    <row r="315" spans="1:25" ht="15.75" customHeight="1">
      <c r="A315" s="451"/>
      <c r="B315" s="451"/>
      <c r="C315" s="2"/>
      <c r="D315" s="2"/>
      <c r="E315" s="2"/>
      <c r="F315" s="2"/>
      <c r="G315" s="411"/>
      <c r="H315" s="411"/>
      <c r="I315" s="411"/>
      <c r="J315" s="411"/>
      <c r="K315" s="411"/>
      <c r="L315" s="411"/>
      <c r="M315" s="411"/>
      <c r="N315" s="411"/>
      <c r="O315" s="411"/>
      <c r="P315" s="411"/>
      <c r="Q315" s="411"/>
      <c r="R315" s="411"/>
      <c r="S315" s="411"/>
      <c r="T315" s="411"/>
      <c r="U315" s="411"/>
      <c r="V315" s="411"/>
      <c r="W315" s="411"/>
      <c r="X315" s="411"/>
      <c r="Y315" s="411"/>
    </row>
    <row r="316" spans="1:25" ht="15.75" customHeight="1">
      <c r="A316" s="451"/>
      <c r="B316" s="451"/>
      <c r="C316" s="2"/>
      <c r="D316" s="2"/>
      <c r="E316" s="2"/>
      <c r="F316" s="2"/>
      <c r="G316" s="411"/>
      <c r="H316" s="411"/>
      <c r="I316" s="411"/>
      <c r="J316" s="411"/>
      <c r="K316" s="411"/>
      <c r="L316" s="411"/>
      <c r="M316" s="411"/>
      <c r="N316" s="411"/>
      <c r="O316" s="411"/>
      <c r="P316" s="411"/>
      <c r="Q316" s="411"/>
      <c r="R316" s="411"/>
      <c r="S316" s="411"/>
      <c r="T316" s="411"/>
      <c r="U316" s="411"/>
      <c r="V316" s="411"/>
      <c r="W316" s="411"/>
      <c r="X316" s="411"/>
      <c r="Y316" s="411"/>
    </row>
    <row r="317" spans="1:25" ht="15.75" customHeight="1">
      <c r="A317" s="451"/>
      <c r="B317" s="451"/>
      <c r="C317" s="2"/>
      <c r="D317" s="2"/>
      <c r="E317" s="2"/>
      <c r="F317" s="2"/>
      <c r="G317" s="411"/>
      <c r="H317" s="411"/>
      <c r="I317" s="411"/>
      <c r="J317" s="411"/>
      <c r="K317" s="411"/>
      <c r="L317" s="411"/>
      <c r="M317" s="411"/>
      <c r="N317" s="411"/>
      <c r="O317" s="411"/>
      <c r="P317" s="411"/>
      <c r="Q317" s="411"/>
      <c r="R317" s="411"/>
      <c r="S317" s="411"/>
      <c r="T317" s="411"/>
      <c r="U317" s="411"/>
      <c r="V317" s="411"/>
      <c r="W317" s="411"/>
      <c r="X317" s="411"/>
      <c r="Y317" s="411"/>
    </row>
    <row r="318" spans="1:25" ht="15.75" customHeight="1">
      <c r="A318" s="451"/>
      <c r="B318" s="451"/>
      <c r="C318" s="2"/>
      <c r="D318" s="2"/>
      <c r="E318" s="2"/>
      <c r="F318" s="2"/>
      <c r="G318" s="411"/>
      <c r="H318" s="411"/>
      <c r="I318" s="411"/>
      <c r="J318" s="411"/>
      <c r="K318" s="411"/>
      <c r="L318" s="411"/>
      <c r="M318" s="411"/>
      <c r="N318" s="411"/>
      <c r="O318" s="411"/>
      <c r="P318" s="411"/>
      <c r="Q318" s="411"/>
      <c r="R318" s="411"/>
      <c r="S318" s="411"/>
      <c r="T318" s="411"/>
      <c r="U318" s="411"/>
      <c r="V318" s="411"/>
      <c r="W318" s="411"/>
      <c r="X318" s="411"/>
      <c r="Y318" s="411"/>
    </row>
    <row r="319" spans="1:25" ht="15.75" customHeight="1">
      <c r="A319" s="451"/>
      <c r="B319" s="451"/>
      <c r="C319" s="2"/>
      <c r="D319" s="2"/>
      <c r="E319" s="2"/>
      <c r="F319" s="2"/>
      <c r="G319" s="411"/>
      <c r="H319" s="411"/>
      <c r="I319" s="411"/>
      <c r="J319" s="411"/>
      <c r="K319" s="411"/>
      <c r="L319" s="411"/>
      <c r="M319" s="411"/>
      <c r="N319" s="411"/>
      <c r="O319" s="411"/>
      <c r="P319" s="411"/>
      <c r="Q319" s="411"/>
      <c r="R319" s="411"/>
      <c r="S319" s="411"/>
      <c r="T319" s="411"/>
      <c r="U319" s="411"/>
      <c r="V319" s="411"/>
      <c r="W319" s="411"/>
      <c r="X319" s="411"/>
      <c r="Y319" s="411"/>
    </row>
    <row r="320" spans="1:25" ht="15.75" customHeight="1">
      <c r="A320" s="451"/>
      <c r="B320" s="451"/>
      <c r="C320" s="2"/>
      <c r="D320" s="2"/>
      <c r="E320" s="2"/>
      <c r="F320" s="2"/>
      <c r="G320" s="411"/>
      <c r="H320" s="411"/>
      <c r="I320" s="411"/>
      <c r="J320" s="411"/>
      <c r="K320" s="411"/>
      <c r="L320" s="411"/>
      <c r="M320" s="411"/>
      <c r="N320" s="411"/>
      <c r="O320" s="411"/>
      <c r="P320" s="411"/>
      <c r="Q320" s="411"/>
      <c r="R320" s="411"/>
      <c r="S320" s="411"/>
      <c r="T320" s="411"/>
      <c r="U320" s="411"/>
      <c r="V320" s="411"/>
      <c r="W320" s="411"/>
      <c r="X320" s="411"/>
      <c r="Y320" s="411"/>
    </row>
    <row r="321" spans="1:25" ht="15.75" customHeight="1">
      <c r="A321" s="451"/>
      <c r="B321" s="451"/>
      <c r="C321" s="2"/>
      <c r="D321" s="2"/>
      <c r="E321" s="2"/>
      <c r="F321" s="2"/>
      <c r="G321" s="411"/>
      <c r="H321" s="411"/>
      <c r="I321" s="411"/>
      <c r="J321" s="411"/>
      <c r="K321" s="411"/>
      <c r="L321" s="411"/>
      <c r="M321" s="411"/>
      <c r="N321" s="411"/>
      <c r="O321" s="411"/>
      <c r="P321" s="411"/>
      <c r="Q321" s="411"/>
      <c r="R321" s="411"/>
      <c r="S321" s="411"/>
      <c r="T321" s="411"/>
      <c r="U321" s="411"/>
      <c r="V321" s="411"/>
      <c r="W321" s="411"/>
      <c r="X321" s="411"/>
      <c r="Y321" s="411"/>
    </row>
    <row r="322" spans="1:25" ht="15.75" customHeight="1">
      <c r="A322" s="451"/>
      <c r="B322" s="451"/>
      <c r="C322" s="2"/>
      <c r="D322" s="2"/>
      <c r="E322" s="2"/>
      <c r="F322" s="2"/>
      <c r="G322" s="411"/>
      <c r="H322" s="411"/>
      <c r="I322" s="411"/>
      <c r="J322" s="411"/>
      <c r="K322" s="411"/>
      <c r="L322" s="411"/>
      <c r="M322" s="411"/>
      <c r="N322" s="411"/>
      <c r="O322" s="411"/>
      <c r="P322" s="411"/>
      <c r="Q322" s="411"/>
      <c r="R322" s="411"/>
      <c r="S322" s="411"/>
      <c r="T322" s="411"/>
      <c r="U322" s="411"/>
      <c r="V322" s="411"/>
      <c r="W322" s="411"/>
      <c r="X322" s="411"/>
      <c r="Y322" s="411"/>
    </row>
    <row r="323" spans="1:25" ht="15.75" customHeight="1">
      <c r="A323" s="451"/>
      <c r="B323" s="451"/>
      <c r="C323" s="2"/>
      <c r="D323" s="2"/>
      <c r="E323" s="2"/>
      <c r="F323" s="2"/>
      <c r="G323" s="411"/>
      <c r="H323" s="411"/>
      <c r="I323" s="411"/>
      <c r="J323" s="411"/>
      <c r="K323" s="411"/>
      <c r="L323" s="411"/>
      <c r="M323" s="411"/>
      <c r="N323" s="411"/>
      <c r="O323" s="411"/>
      <c r="P323" s="411"/>
      <c r="Q323" s="411"/>
      <c r="R323" s="411"/>
      <c r="S323" s="411"/>
      <c r="T323" s="411"/>
      <c r="U323" s="411"/>
      <c r="V323" s="411"/>
      <c r="W323" s="411"/>
      <c r="X323" s="411"/>
      <c r="Y323" s="411"/>
    </row>
    <row r="324" spans="1:25" ht="15.75" customHeight="1">
      <c r="A324" s="451"/>
      <c r="B324" s="451"/>
      <c r="C324" s="2"/>
      <c r="D324" s="2"/>
      <c r="E324" s="2"/>
      <c r="F324" s="2"/>
      <c r="G324" s="411"/>
      <c r="H324" s="411"/>
      <c r="I324" s="411"/>
      <c r="J324" s="411"/>
      <c r="K324" s="411"/>
      <c r="L324" s="411"/>
      <c r="M324" s="411"/>
      <c r="N324" s="411"/>
      <c r="O324" s="411"/>
      <c r="P324" s="411"/>
      <c r="Q324" s="411"/>
      <c r="R324" s="411"/>
      <c r="S324" s="411"/>
      <c r="T324" s="411"/>
      <c r="U324" s="411"/>
      <c r="V324" s="411"/>
      <c r="W324" s="411"/>
      <c r="X324" s="411"/>
      <c r="Y324" s="411"/>
    </row>
    <row r="325" spans="1:25" ht="15.75" customHeight="1">
      <c r="A325" s="451"/>
      <c r="B325" s="451"/>
      <c r="C325" s="2"/>
      <c r="D325" s="2"/>
      <c r="E325" s="2"/>
      <c r="F325" s="2"/>
      <c r="G325" s="411"/>
      <c r="H325" s="411"/>
      <c r="I325" s="411"/>
      <c r="J325" s="411"/>
      <c r="K325" s="411"/>
      <c r="L325" s="411"/>
      <c r="M325" s="411"/>
      <c r="N325" s="411"/>
      <c r="O325" s="411"/>
      <c r="P325" s="411"/>
      <c r="Q325" s="411"/>
      <c r="R325" s="411"/>
      <c r="S325" s="411"/>
      <c r="T325" s="411"/>
      <c r="U325" s="411"/>
      <c r="V325" s="411"/>
      <c r="W325" s="411"/>
      <c r="X325" s="411"/>
      <c r="Y325" s="411"/>
    </row>
    <row r="326" spans="1:25" ht="15.75" customHeight="1">
      <c r="A326" s="451"/>
      <c r="B326" s="451"/>
      <c r="C326" s="2"/>
      <c r="D326" s="2"/>
      <c r="E326" s="2"/>
      <c r="F326" s="2"/>
      <c r="G326" s="411"/>
      <c r="H326" s="411"/>
      <c r="I326" s="411"/>
      <c r="J326" s="411"/>
      <c r="K326" s="411"/>
      <c r="L326" s="411"/>
      <c r="M326" s="411"/>
      <c r="N326" s="411"/>
      <c r="O326" s="411"/>
      <c r="P326" s="411"/>
      <c r="Q326" s="411"/>
      <c r="R326" s="411"/>
      <c r="S326" s="411"/>
      <c r="T326" s="411"/>
      <c r="U326" s="411"/>
      <c r="V326" s="411"/>
      <c r="W326" s="411"/>
      <c r="X326" s="411"/>
      <c r="Y326" s="411"/>
    </row>
    <row r="327" spans="1:25" ht="15.75" customHeight="1">
      <c r="A327" s="451"/>
      <c r="B327" s="451"/>
      <c r="C327" s="2"/>
      <c r="D327" s="2"/>
      <c r="E327" s="2"/>
      <c r="F327" s="2"/>
      <c r="G327" s="411"/>
      <c r="H327" s="411"/>
      <c r="I327" s="411"/>
      <c r="J327" s="411"/>
      <c r="K327" s="411"/>
      <c r="L327" s="411"/>
      <c r="M327" s="411"/>
      <c r="N327" s="411"/>
      <c r="O327" s="411"/>
      <c r="P327" s="411"/>
      <c r="Q327" s="411"/>
      <c r="R327" s="411"/>
      <c r="S327" s="411"/>
      <c r="T327" s="411"/>
      <c r="U327" s="411"/>
      <c r="V327" s="411"/>
      <c r="W327" s="411"/>
      <c r="X327" s="411"/>
      <c r="Y327" s="411"/>
    </row>
    <row r="328" spans="1:25" ht="15.75" customHeight="1">
      <c r="A328" s="451"/>
      <c r="B328" s="451"/>
      <c r="C328" s="2"/>
      <c r="D328" s="2"/>
      <c r="E328" s="2"/>
      <c r="F328" s="2"/>
      <c r="G328" s="411"/>
      <c r="H328" s="411"/>
      <c r="I328" s="411"/>
      <c r="J328" s="411"/>
      <c r="K328" s="411"/>
      <c r="L328" s="411"/>
      <c r="M328" s="411"/>
      <c r="N328" s="411"/>
      <c r="O328" s="411"/>
      <c r="P328" s="411"/>
      <c r="Q328" s="411"/>
      <c r="R328" s="411"/>
      <c r="S328" s="411"/>
      <c r="T328" s="411"/>
      <c r="U328" s="411"/>
      <c r="V328" s="411"/>
      <c r="W328" s="411"/>
      <c r="X328" s="411"/>
      <c r="Y328" s="411"/>
    </row>
    <row r="329" spans="1:25" ht="15.75" customHeight="1">
      <c r="A329" s="451"/>
      <c r="B329" s="451"/>
      <c r="C329" s="2"/>
      <c r="D329" s="2"/>
      <c r="E329" s="2"/>
      <c r="F329" s="2"/>
      <c r="G329" s="411"/>
      <c r="H329" s="411"/>
      <c r="I329" s="411"/>
      <c r="J329" s="411"/>
      <c r="K329" s="411"/>
      <c r="L329" s="411"/>
      <c r="M329" s="411"/>
      <c r="N329" s="411"/>
      <c r="O329" s="411"/>
      <c r="P329" s="411"/>
      <c r="Q329" s="411"/>
      <c r="R329" s="411"/>
      <c r="S329" s="411"/>
      <c r="T329" s="411"/>
      <c r="U329" s="411"/>
      <c r="V329" s="411"/>
      <c r="W329" s="411"/>
      <c r="X329" s="411"/>
      <c r="Y329" s="411"/>
    </row>
    <row r="330" spans="1:25" ht="15.75" customHeight="1">
      <c r="A330" s="451"/>
      <c r="B330" s="451"/>
      <c r="C330" s="2"/>
      <c r="D330" s="2"/>
      <c r="E330" s="2"/>
      <c r="F330" s="2"/>
      <c r="G330" s="411"/>
      <c r="H330" s="411"/>
      <c r="I330" s="411"/>
      <c r="J330" s="411"/>
      <c r="K330" s="411"/>
      <c r="L330" s="411"/>
      <c r="M330" s="411"/>
      <c r="N330" s="411"/>
      <c r="O330" s="411"/>
      <c r="P330" s="411"/>
      <c r="Q330" s="411"/>
      <c r="R330" s="411"/>
      <c r="S330" s="411"/>
      <c r="T330" s="411"/>
      <c r="U330" s="411"/>
      <c r="V330" s="411"/>
      <c r="W330" s="411"/>
      <c r="X330" s="411"/>
      <c r="Y330" s="411"/>
    </row>
    <row r="331" spans="1:25" ht="15.75" customHeight="1">
      <c r="A331" s="451"/>
      <c r="B331" s="451"/>
      <c r="C331" s="2"/>
      <c r="D331" s="2"/>
      <c r="E331" s="2"/>
      <c r="F331" s="2"/>
      <c r="G331" s="411"/>
      <c r="H331" s="411"/>
      <c r="I331" s="411"/>
      <c r="J331" s="411"/>
      <c r="K331" s="411"/>
      <c r="L331" s="411"/>
      <c r="M331" s="411"/>
      <c r="N331" s="411"/>
      <c r="O331" s="411"/>
      <c r="P331" s="411"/>
      <c r="Q331" s="411"/>
      <c r="R331" s="411"/>
      <c r="S331" s="411"/>
      <c r="T331" s="411"/>
      <c r="U331" s="411"/>
      <c r="V331" s="411"/>
      <c r="W331" s="411"/>
      <c r="X331" s="411"/>
      <c r="Y331" s="411"/>
    </row>
    <row r="332" spans="1:25" ht="15.75" customHeight="1">
      <c r="A332" s="451"/>
      <c r="B332" s="451"/>
      <c r="C332" s="2"/>
      <c r="D332" s="2"/>
      <c r="E332" s="2"/>
      <c r="F332" s="2"/>
      <c r="G332" s="411"/>
      <c r="H332" s="411"/>
      <c r="I332" s="411"/>
      <c r="J332" s="411"/>
      <c r="K332" s="411"/>
      <c r="L332" s="411"/>
      <c r="M332" s="411"/>
      <c r="N332" s="411"/>
      <c r="O332" s="411"/>
      <c r="P332" s="411"/>
      <c r="Q332" s="411"/>
      <c r="R332" s="411"/>
      <c r="S332" s="411"/>
      <c r="T332" s="411"/>
      <c r="U332" s="411"/>
      <c r="V332" s="411"/>
      <c r="W332" s="411"/>
      <c r="X332" s="411"/>
      <c r="Y332" s="411"/>
    </row>
    <row r="333" spans="1:25" ht="15.75" customHeight="1">
      <c r="A333" s="451"/>
      <c r="B333" s="451"/>
      <c r="C333" s="2"/>
      <c r="D333" s="2"/>
      <c r="E333" s="2"/>
      <c r="F333" s="2"/>
      <c r="G333" s="411"/>
      <c r="H333" s="411"/>
      <c r="I333" s="411"/>
      <c r="J333" s="411"/>
      <c r="K333" s="411"/>
      <c r="L333" s="411"/>
      <c r="M333" s="411"/>
      <c r="N333" s="411"/>
      <c r="O333" s="411"/>
      <c r="P333" s="411"/>
      <c r="Q333" s="411"/>
      <c r="R333" s="411"/>
      <c r="S333" s="411"/>
      <c r="T333" s="411"/>
      <c r="U333" s="411"/>
      <c r="V333" s="411"/>
      <c r="W333" s="411"/>
      <c r="X333" s="411"/>
      <c r="Y333" s="411"/>
    </row>
    <row r="334" spans="1:25" ht="15.75" customHeight="1">
      <c r="A334" s="451"/>
      <c r="B334" s="451"/>
      <c r="C334" s="2"/>
      <c r="D334" s="2"/>
      <c r="E334" s="2"/>
      <c r="F334" s="2"/>
      <c r="G334" s="411"/>
      <c r="H334" s="411"/>
      <c r="I334" s="411"/>
      <c r="J334" s="411"/>
      <c r="K334" s="411"/>
      <c r="L334" s="411"/>
      <c r="M334" s="411"/>
      <c r="N334" s="411"/>
      <c r="O334" s="411"/>
      <c r="P334" s="411"/>
      <c r="Q334" s="411"/>
      <c r="R334" s="411"/>
      <c r="S334" s="411"/>
      <c r="T334" s="411"/>
      <c r="U334" s="411"/>
      <c r="V334" s="411"/>
      <c r="W334" s="411"/>
      <c r="X334" s="411"/>
      <c r="Y334" s="411"/>
    </row>
    <row r="335" spans="1:25" ht="15.75" customHeight="1">
      <c r="A335" s="451"/>
      <c r="B335" s="451"/>
      <c r="C335" s="2"/>
      <c r="D335" s="2"/>
      <c r="E335" s="2"/>
      <c r="F335" s="2"/>
      <c r="G335" s="411"/>
      <c r="H335" s="411"/>
      <c r="I335" s="411"/>
      <c r="J335" s="411"/>
      <c r="K335" s="411"/>
      <c r="L335" s="411"/>
      <c r="M335" s="411"/>
      <c r="N335" s="411"/>
      <c r="O335" s="411"/>
      <c r="P335" s="411"/>
      <c r="Q335" s="411"/>
      <c r="R335" s="411"/>
      <c r="S335" s="411"/>
      <c r="T335" s="411"/>
      <c r="U335" s="411"/>
      <c r="V335" s="411"/>
      <c r="W335" s="411"/>
      <c r="X335" s="411"/>
      <c r="Y335" s="411"/>
    </row>
    <row r="336" spans="1:25" ht="15.75" customHeight="1">
      <c r="A336" s="451"/>
      <c r="B336" s="451"/>
      <c r="C336" s="2"/>
      <c r="D336" s="2"/>
      <c r="E336" s="2"/>
      <c r="F336" s="2"/>
      <c r="G336" s="411"/>
      <c r="H336" s="411"/>
      <c r="I336" s="411"/>
      <c r="J336" s="411"/>
      <c r="K336" s="411"/>
      <c r="L336" s="411"/>
      <c r="M336" s="411"/>
      <c r="N336" s="411"/>
      <c r="O336" s="411"/>
      <c r="P336" s="411"/>
      <c r="Q336" s="411"/>
      <c r="R336" s="411"/>
      <c r="S336" s="411"/>
      <c r="T336" s="411"/>
      <c r="U336" s="411"/>
      <c r="V336" s="411"/>
      <c r="W336" s="411"/>
      <c r="X336" s="411"/>
      <c r="Y336" s="411"/>
    </row>
    <row r="337" spans="1:25" ht="15.75" customHeight="1">
      <c r="A337" s="451"/>
      <c r="B337" s="451"/>
      <c r="C337" s="2"/>
      <c r="D337" s="2"/>
      <c r="E337" s="2"/>
      <c r="F337" s="2"/>
      <c r="G337" s="411"/>
      <c r="H337" s="411"/>
      <c r="I337" s="411"/>
      <c r="J337" s="411"/>
      <c r="K337" s="411"/>
      <c r="L337" s="411"/>
      <c r="M337" s="411"/>
      <c r="N337" s="411"/>
      <c r="O337" s="411"/>
      <c r="P337" s="411"/>
      <c r="Q337" s="411"/>
      <c r="R337" s="411"/>
      <c r="S337" s="411"/>
      <c r="T337" s="411"/>
      <c r="U337" s="411"/>
      <c r="V337" s="411"/>
      <c r="W337" s="411"/>
      <c r="X337" s="411"/>
      <c r="Y337" s="411"/>
    </row>
    <row r="338" spans="1:25" ht="15.75" customHeight="1">
      <c r="A338" s="451"/>
      <c r="B338" s="451"/>
      <c r="C338" s="2"/>
      <c r="D338" s="2"/>
      <c r="E338" s="2"/>
      <c r="F338" s="2"/>
      <c r="G338" s="411"/>
      <c r="H338" s="411"/>
      <c r="I338" s="411"/>
      <c r="J338" s="411"/>
      <c r="K338" s="411"/>
      <c r="L338" s="411"/>
      <c r="M338" s="411"/>
      <c r="N338" s="411"/>
      <c r="O338" s="411"/>
      <c r="P338" s="411"/>
      <c r="Q338" s="411"/>
      <c r="R338" s="411"/>
      <c r="S338" s="411"/>
      <c r="T338" s="411"/>
      <c r="U338" s="411"/>
      <c r="V338" s="411"/>
      <c r="W338" s="411"/>
      <c r="X338" s="411"/>
      <c r="Y338" s="411"/>
    </row>
    <row r="339" spans="1:25" ht="15.75" customHeight="1">
      <c r="A339" s="451"/>
      <c r="B339" s="451"/>
      <c r="C339" s="2"/>
      <c r="D339" s="2"/>
      <c r="E339" s="2"/>
      <c r="F339" s="2"/>
      <c r="G339" s="411"/>
      <c r="H339" s="411"/>
      <c r="I339" s="411"/>
      <c r="J339" s="411"/>
      <c r="K339" s="411"/>
      <c r="L339" s="411"/>
      <c r="M339" s="411"/>
      <c r="N339" s="411"/>
      <c r="O339" s="411"/>
      <c r="P339" s="411"/>
      <c r="Q339" s="411"/>
      <c r="R339" s="411"/>
      <c r="S339" s="411"/>
      <c r="T339" s="411"/>
      <c r="U339" s="411"/>
      <c r="V339" s="411"/>
      <c r="W339" s="411"/>
      <c r="X339" s="411"/>
      <c r="Y339" s="411"/>
    </row>
    <row r="340" spans="1:25" ht="15.75" customHeight="1">
      <c r="A340" s="451"/>
      <c r="B340" s="451"/>
      <c r="C340" s="2"/>
      <c r="D340" s="2"/>
      <c r="E340" s="2"/>
      <c r="F340" s="2"/>
      <c r="G340" s="411"/>
      <c r="H340" s="411"/>
      <c r="I340" s="411"/>
      <c r="J340" s="411"/>
      <c r="K340" s="411"/>
      <c r="L340" s="411"/>
      <c r="M340" s="411"/>
      <c r="N340" s="411"/>
      <c r="O340" s="411"/>
      <c r="P340" s="411"/>
      <c r="Q340" s="411"/>
      <c r="R340" s="411"/>
      <c r="S340" s="411"/>
      <c r="T340" s="411"/>
      <c r="U340" s="411"/>
      <c r="V340" s="411"/>
      <c r="W340" s="411"/>
      <c r="X340" s="411"/>
      <c r="Y340" s="411"/>
    </row>
    <row r="341" spans="1:25" ht="15.75" customHeight="1">
      <c r="A341" s="451"/>
      <c r="B341" s="451"/>
      <c r="C341" s="2"/>
      <c r="D341" s="2"/>
      <c r="E341" s="2"/>
      <c r="F341" s="2"/>
      <c r="G341" s="411"/>
      <c r="H341" s="411"/>
      <c r="I341" s="411"/>
      <c r="J341" s="411"/>
      <c r="K341" s="411"/>
      <c r="L341" s="411"/>
      <c r="M341" s="411"/>
      <c r="N341" s="411"/>
      <c r="O341" s="411"/>
      <c r="P341" s="411"/>
      <c r="Q341" s="411"/>
      <c r="R341" s="411"/>
      <c r="S341" s="411"/>
      <c r="T341" s="411"/>
      <c r="U341" s="411"/>
      <c r="V341" s="411"/>
      <c r="W341" s="411"/>
      <c r="X341" s="411"/>
      <c r="Y341" s="411"/>
    </row>
    <row r="342" spans="1:25" ht="15.75" customHeight="1">
      <c r="A342" s="451"/>
      <c r="B342" s="451"/>
      <c r="C342" s="2"/>
      <c r="D342" s="2"/>
      <c r="E342" s="2"/>
      <c r="F342" s="2"/>
      <c r="G342" s="411"/>
      <c r="H342" s="411"/>
      <c r="I342" s="411"/>
      <c r="J342" s="411"/>
      <c r="K342" s="411"/>
      <c r="L342" s="411"/>
      <c r="M342" s="411"/>
      <c r="N342" s="411"/>
      <c r="O342" s="411"/>
      <c r="P342" s="411"/>
      <c r="Q342" s="411"/>
      <c r="R342" s="411"/>
      <c r="S342" s="411"/>
      <c r="T342" s="411"/>
      <c r="U342" s="411"/>
      <c r="V342" s="411"/>
      <c r="W342" s="411"/>
      <c r="X342" s="411"/>
      <c r="Y342" s="411"/>
    </row>
    <row r="343" spans="1:25" ht="15.75" customHeight="1">
      <c r="A343" s="451"/>
      <c r="B343" s="451"/>
      <c r="C343" s="2"/>
      <c r="D343" s="2"/>
      <c r="E343" s="2"/>
      <c r="F343" s="2"/>
      <c r="G343" s="411"/>
      <c r="H343" s="411"/>
      <c r="I343" s="411"/>
      <c r="J343" s="411"/>
      <c r="K343" s="411"/>
      <c r="L343" s="411"/>
      <c r="M343" s="411"/>
      <c r="N343" s="411"/>
      <c r="O343" s="411"/>
      <c r="P343" s="411"/>
      <c r="Q343" s="411"/>
      <c r="R343" s="411"/>
      <c r="S343" s="411"/>
      <c r="T343" s="411"/>
      <c r="U343" s="411"/>
      <c r="V343" s="411"/>
      <c r="W343" s="411"/>
      <c r="X343" s="411"/>
      <c r="Y343" s="411"/>
    </row>
    <row r="344" spans="1:25" ht="15.75" customHeight="1">
      <c r="A344" s="451"/>
      <c r="B344" s="451"/>
      <c r="C344" s="2"/>
      <c r="D344" s="2"/>
      <c r="E344" s="2"/>
      <c r="F344" s="2"/>
      <c r="G344" s="411"/>
      <c r="H344" s="411"/>
      <c r="I344" s="411"/>
      <c r="J344" s="411"/>
      <c r="K344" s="411"/>
      <c r="L344" s="411"/>
      <c r="M344" s="411"/>
      <c r="N344" s="411"/>
      <c r="O344" s="411"/>
      <c r="P344" s="411"/>
      <c r="Q344" s="411"/>
      <c r="R344" s="411"/>
      <c r="S344" s="411"/>
      <c r="T344" s="411"/>
      <c r="U344" s="411"/>
      <c r="V344" s="411"/>
      <c r="W344" s="411"/>
      <c r="X344" s="411"/>
      <c r="Y344" s="411"/>
    </row>
    <row r="345" spans="1:25" ht="15.75" customHeight="1">
      <c r="A345" s="451"/>
      <c r="B345" s="451"/>
      <c r="C345" s="2"/>
      <c r="D345" s="2"/>
      <c r="E345" s="2"/>
      <c r="F345" s="2"/>
      <c r="G345" s="411"/>
      <c r="H345" s="411"/>
      <c r="I345" s="411"/>
      <c r="J345" s="411"/>
      <c r="K345" s="411"/>
      <c r="L345" s="411"/>
      <c r="M345" s="411"/>
      <c r="N345" s="411"/>
      <c r="O345" s="411"/>
      <c r="P345" s="411"/>
      <c r="Q345" s="411"/>
      <c r="R345" s="411"/>
      <c r="S345" s="411"/>
      <c r="T345" s="411"/>
      <c r="U345" s="411"/>
      <c r="V345" s="411"/>
      <c r="W345" s="411"/>
      <c r="X345" s="411"/>
      <c r="Y345" s="411"/>
    </row>
    <row r="346" spans="1:25" ht="15.75" customHeight="1">
      <c r="A346" s="451"/>
      <c r="B346" s="451"/>
      <c r="C346" s="2"/>
      <c r="D346" s="2"/>
      <c r="E346" s="2"/>
      <c r="F346" s="2"/>
      <c r="G346" s="411"/>
      <c r="H346" s="411"/>
      <c r="I346" s="411"/>
      <c r="J346" s="411"/>
      <c r="K346" s="411"/>
      <c r="L346" s="411"/>
      <c r="M346" s="411"/>
      <c r="N346" s="411"/>
      <c r="O346" s="411"/>
      <c r="P346" s="411"/>
      <c r="Q346" s="411"/>
      <c r="R346" s="411"/>
      <c r="S346" s="411"/>
      <c r="T346" s="411"/>
      <c r="U346" s="411"/>
      <c r="V346" s="411"/>
      <c r="W346" s="411"/>
      <c r="X346" s="411"/>
      <c r="Y346" s="411"/>
    </row>
    <row r="347" spans="1:25" ht="15.75" customHeight="1">
      <c r="A347" s="451"/>
      <c r="B347" s="451"/>
      <c r="C347" s="2"/>
      <c r="D347" s="2"/>
      <c r="E347" s="2"/>
      <c r="F347" s="2"/>
      <c r="G347" s="411"/>
      <c r="H347" s="411"/>
      <c r="I347" s="411"/>
      <c r="J347" s="411"/>
      <c r="K347" s="411"/>
      <c r="L347" s="411"/>
      <c r="M347" s="411"/>
      <c r="N347" s="411"/>
      <c r="O347" s="411"/>
      <c r="P347" s="411"/>
      <c r="Q347" s="411"/>
      <c r="R347" s="411"/>
      <c r="S347" s="411"/>
      <c r="T347" s="411"/>
      <c r="U347" s="411"/>
      <c r="V347" s="411"/>
      <c r="W347" s="411"/>
      <c r="X347" s="411"/>
      <c r="Y347" s="411"/>
    </row>
    <row r="348" spans="1:25" ht="15.75" customHeight="1">
      <c r="A348" s="451"/>
      <c r="B348" s="451"/>
      <c r="C348" s="2"/>
      <c r="D348" s="2"/>
      <c r="E348" s="2"/>
      <c r="F348" s="2"/>
      <c r="G348" s="411"/>
      <c r="H348" s="411"/>
      <c r="I348" s="411"/>
      <c r="J348" s="411"/>
      <c r="K348" s="411"/>
      <c r="L348" s="411"/>
      <c r="M348" s="411"/>
      <c r="N348" s="411"/>
      <c r="O348" s="411"/>
      <c r="P348" s="411"/>
      <c r="Q348" s="411"/>
      <c r="R348" s="411"/>
      <c r="S348" s="411"/>
      <c r="T348" s="411"/>
      <c r="U348" s="411"/>
      <c r="V348" s="411"/>
      <c r="W348" s="411"/>
      <c r="X348" s="411"/>
      <c r="Y348" s="411"/>
    </row>
    <row r="349" spans="1:25" ht="15.75" customHeight="1">
      <c r="A349" s="451"/>
      <c r="B349" s="451"/>
      <c r="C349" s="2"/>
      <c r="D349" s="2"/>
      <c r="E349" s="2"/>
      <c r="F349" s="2"/>
      <c r="G349" s="411"/>
      <c r="H349" s="411"/>
      <c r="I349" s="411"/>
      <c r="J349" s="411"/>
      <c r="K349" s="411"/>
      <c r="L349" s="411"/>
      <c r="M349" s="411"/>
      <c r="N349" s="411"/>
      <c r="O349" s="411"/>
      <c r="P349" s="411"/>
      <c r="Q349" s="411"/>
      <c r="R349" s="411"/>
      <c r="S349" s="411"/>
      <c r="T349" s="411"/>
      <c r="U349" s="411"/>
      <c r="V349" s="411"/>
      <c r="W349" s="411"/>
      <c r="X349" s="411"/>
      <c r="Y349" s="411"/>
    </row>
    <row r="350" spans="1:25" ht="15.75" customHeight="1">
      <c r="A350" s="451"/>
      <c r="B350" s="451"/>
      <c r="C350" s="2"/>
      <c r="D350" s="2"/>
      <c r="E350" s="2"/>
      <c r="F350" s="2"/>
      <c r="G350" s="411"/>
      <c r="H350" s="411"/>
      <c r="I350" s="411"/>
      <c r="J350" s="411"/>
      <c r="K350" s="411"/>
      <c r="L350" s="411"/>
      <c r="M350" s="411"/>
      <c r="N350" s="411"/>
      <c r="O350" s="411"/>
      <c r="P350" s="411"/>
      <c r="Q350" s="411"/>
      <c r="R350" s="411"/>
      <c r="S350" s="411"/>
      <c r="T350" s="411"/>
      <c r="U350" s="411"/>
      <c r="V350" s="411"/>
      <c r="W350" s="411"/>
      <c r="X350" s="411"/>
      <c r="Y350" s="411"/>
    </row>
    <row r="351" spans="1:25" ht="15.75" customHeight="1">
      <c r="A351" s="451"/>
      <c r="B351" s="451"/>
      <c r="C351" s="2"/>
      <c r="D351" s="2"/>
      <c r="E351" s="2"/>
      <c r="F351" s="2"/>
      <c r="G351" s="411"/>
      <c r="H351" s="411"/>
      <c r="I351" s="411"/>
      <c r="J351" s="411"/>
      <c r="K351" s="411"/>
      <c r="L351" s="411"/>
      <c r="M351" s="411"/>
      <c r="N351" s="411"/>
      <c r="O351" s="411"/>
      <c r="P351" s="411"/>
      <c r="Q351" s="411"/>
      <c r="R351" s="411"/>
      <c r="S351" s="411"/>
      <c r="T351" s="411"/>
      <c r="U351" s="411"/>
      <c r="V351" s="411"/>
      <c r="W351" s="411"/>
      <c r="X351" s="411"/>
      <c r="Y351" s="411"/>
    </row>
    <row r="352" spans="1:25" ht="15.75" customHeight="1">
      <c r="A352" s="451"/>
      <c r="B352" s="451"/>
      <c r="C352" s="2"/>
      <c r="D352" s="2"/>
      <c r="E352" s="2"/>
      <c r="F352" s="2"/>
      <c r="G352" s="411"/>
      <c r="H352" s="411"/>
      <c r="I352" s="411"/>
      <c r="J352" s="411"/>
      <c r="K352" s="411"/>
      <c r="L352" s="411"/>
      <c r="M352" s="411"/>
      <c r="N352" s="411"/>
      <c r="O352" s="411"/>
      <c r="P352" s="411"/>
      <c r="Q352" s="411"/>
      <c r="R352" s="411"/>
      <c r="S352" s="411"/>
      <c r="T352" s="411"/>
      <c r="U352" s="411"/>
      <c r="V352" s="411"/>
      <c r="W352" s="411"/>
      <c r="X352" s="411"/>
      <c r="Y352" s="411"/>
    </row>
    <row r="353" spans="1:25" ht="15.75" customHeight="1">
      <c r="A353" s="451"/>
      <c r="B353" s="451"/>
      <c r="C353" s="2"/>
      <c r="D353" s="2"/>
      <c r="E353" s="2"/>
      <c r="F353" s="2"/>
      <c r="G353" s="411"/>
      <c r="H353" s="411"/>
      <c r="I353" s="411"/>
      <c r="J353" s="411"/>
      <c r="K353" s="411"/>
      <c r="L353" s="411"/>
      <c r="M353" s="411"/>
      <c r="N353" s="411"/>
      <c r="O353" s="411"/>
      <c r="P353" s="411"/>
      <c r="Q353" s="411"/>
      <c r="R353" s="411"/>
      <c r="S353" s="411"/>
      <c r="T353" s="411"/>
      <c r="U353" s="411"/>
      <c r="V353" s="411"/>
      <c r="W353" s="411"/>
      <c r="X353" s="411"/>
      <c r="Y353" s="411"/>
    </row>
    <row r="354" spans="1:25" ht="15.75" customHeight="1">
      <c r="A354" s="451"/>
      <c r="B354" s="451"/>
      <c r="C354" s="2"/>
      <c r="D354" s="2"/>
      <c r="E354" s="2"/>
      <c r="F354" s="2"/>
      <c r="G354" s="411"/>
      <c r="H354" s="411"/>
      <c r="I354" s="411"/>
      <c r="J354" s="411"/>
      <c r="K354" s="411"/>
      <c r="L354" s="411"/>
      <c r="M354" s="411"/>
      <c r="N354" s="411"/>
      <c r="O354" s="411"/>
      <c r="P354" s="411"/>
      <c r="Q354" s="411"/>
      <c r="R354" s="411"/>
      <c r="S354" s="411"/>
      <c r="T354" s="411"/>
      <c r="U354" s="411"/>
      <c r="V354" s="411"/>
      <c r="W354" s="411"/>
      <c r="X354" s="411"/>
      <c r="Y354" s="411"/>
    </row>
    <row r="355" spans="1:25" ht="15.75" customHeight="1">
      <c r="A355" s="451"/>
      <c r="B355" s="451"/>
      <c r="C355" s="2"/>
      <c r="D355" s="2"/>
      <c r="E355" s="2"/>
      <c r="F355" s="2"/>
      <c r="G355" s="411"/>
      <c r="H355" s="411"/>
      <c r="I355" s="411"/>
      <c r="J355" s="411"/>
      <c r="K355" s="411"/>
      <c r="L355" s="411"/>
      <c r="M355" s="411"/>
      <c r="N355" s="411"/>
      <c r="O355" s="411"/>
      <c r="P355" s="411"/>
      <c r="Q355" s="411"/>
      <c r="R355" s="411"/>
      <c r="S355" s="411"/>
      <c r="T355" s="411"/>
      <c r="U355" s="411"/>
      <c r="V355" s="411"/>
      <c r="W355" s="411"/>
      <c r="X355" s="411"/>
      <c r="Y355" s="411"/>
    </row>
    <row r="356" spans="1:25" ht="15.75" customHeight="1">
      <c r="A356" s="451"/>
      <c r="B356" s="451"/>
      <c r="C356" s="2"/>
      <c r="D356" s="2"/>
      <c r="E356" s="2"/>
      <c r="F356" s="2"/>
      <c r="G356" s="411"/>
      <c r="H356" s="411"/>
      <c r="I356" s="411"/>
      <c r="J356" s="411"/>
      <c r="K356" s="411"/>
      <c r="L356" s="411"/>
      <c r="M356" s="411"/>
      <c r="N356" s="411"/>
      <c r="O356" s="411"/>
      <c r="P356" s="411"/>
      <c r="Q356" s="411"/>
      <c r="R356" s="411"/>
      <c r="S356" s="411"/>
      <c r="T356" s="411"/>
      <c r="U356" s="411"/>
      <c r="V356" s="411"/>
      <c r="W356" s="411"/>
      <c r="X356" s="411"/>
      <c r="Y356" s="411"/>
    </row>
    <row r="357" spans="1:25" ht="15.75" customHeight="1">
      <c r="A357" s="451"/>
      <c r="B357" s="451"/>
      <c r="C357" s="2"/>
      <c r="D357" s="2"/>
      <c r="E357" s="2"/>
      <c r="F357" s="2"/>
      <c r="G357" s="411"/>
      <c r="H357" s="411"/>
      <c r="I357" s="411"/>
      <c r="J357" s="411"/>
      <c r="K357" s="411"/>
      <c r="L357" s="411"/>
      <c r="M357" s="411"/>
      <c r="N357" s="411"/>
      <c r="O357" s="411"/>
      <c r="P357" s="411"/>
      <c r="Q357" s="411"/>
      <c r="R357" s="411"/>
      <c r="S357" s="411"/>
      <c r="T357" s="411"/>
      <c r="U357" s="411"/>
      <c r="V357" s="411"/>
      <c r="W357" s="411"/>
      <c r="X357" s="411"/>
      <c r="Y357" s="411"/>
    </row>
    <row r="358" spans="1:25" ht="15.75" customHeight="1">
      <c r="A358" s="451"/>
      <c r="B358" s="451"/>
      <c r="C358" s="2"/>
      <c r="D358" s="2"/>
      <c r="E358" s="2"/>
      <c r="F358" s="2"/>
      <c r="G358" s="411"/>
      <c r="H358" s="411"/>
      <c r="I358" s="411"/>
      <c r="J358" s="411"/>
      <c r="K358" s="411"/>
      <c r="L358" s="411"/>
      <c r="M358" s="411"/>
      <c r="N358" s="411"/>
      <c r="O358" s="411"/>
      <c r="P358" s="411"/>
      <c r="Q358" s="411"/>
      <c r="R358" s="411"/>
      <c r="S358" s="411"/>
      <c r="T358" s="411"/>
      <c r="U358" s="411"/>
      <c r="V358" s="411"/>
      <c r="W358" s="411"/>
      <c r="X358" s="411"/>
      <c r="Y358" s="411"/>
    </row>
    <row r="359" spans="1:25" ht="15.75" customHeight="1">
      <c r="A359" s="451"/>
      <c r="B359" s="451"/>
      <c r="C359" s="2"/>
      <c r="D359" s="2"/>
      <c r="E359" s="2"/>
      <c r="F359" s="2"/>
      <c r="G359" s="411"/>
      <c r="H359" s="411"/>
      <c r="I359" s="411"/>
      <c r="J359" s="411"/>
      <c r="K359" s="411"/>
      <c r="L359" s="411"/>
      <c r="M359" s="411"/>
      <c r="N359" s="411"/>
      <c r="O359" s="411"/>
      <c r="P359" s="411"/>
      <c r="Q359" s="411"/>
      <c r="R359" s="411"/>
      <c r="S359" s="411"/>
      <c r="T359" s="411"/>
      <c r="U359" s="411"/>
      <c r="V359" s="411"/>
      <c r="W359" s="411"/>
      <c r="X359" s="411"/>
      <c r="Y359" s="411"/>
    </row>
    <row r="360" spans="1:25" ht="15.75" customHeight="1">
      <c r="A360" s="451"/>
      <c r="B360" s="451"/>
      <c r="C360" s="2"/>
      <c r="D360" s="2"/>
      <c r="E360" s="2"/>
      <c r="F360" s="2"/>
      <c r="G360" s="411"/>
      <c r="H360" s="411"/>
      <c r="I360" s="411"/>
      <c r="J360" s="411"/>
      <c r="K360" s="411"/>
      <c r="L360" s="411"/>
      <c r="M360" s="411"/>
      <c r="N360" s="411"/>
      <c r="O360" s="411"/>
      <c r="P360" s="411"/>
      <c r="Q360" s="411"/>
      <c r="R360" s="411"/>
      <c r="S360" s="411"/>
      <c r="T360" s="411"/>
      <c r="U360" s="411"/>
      <c r="V360" s="411"/>
      <c r="W360" s="411"/>
      <c r="X360" s="411"/>
      <c r="Y360" s="411"/>
    </row>
    <row r="361" spans="1:25" ht="15.75" customHeight="1">
      <c r="A361" s="451"/>
      <c r="B361" s="451"/>
      <c r="C361" s="2"/>
      <c r="D361" s="2"/>
      <c r="E361" s="2"/>
      <c r="F361" s="2"/>
      <c r="G361" s="411"/>
      <c r="H361" s="411"/>
      <c r="I361" s="411"/>
      <c r="J361" s="411"/>
      <c r="K361" s="411"/>
      <c r="L361" s="411"/>
      <c r="M361" s="411"/>
      <c r="N361" s="411"/>
      <c r="O361" s="411"/>
      <c r="P361" s="411"/>
      <c r="Q361" s="411"/>
      <c r="R361" s="411"/>
      <c r="S361" s="411"/>
      <c r="T361" s="411"/>
      <c r="U361" s="411"/>
      <c r="V361" s="411"/>
      <c r="W361" s="411"/>
      <c r="X361" s="411"/>
      <c r="Y361" s="411"/>
    </row>
    <row r="362" spans="1:25" ht="15.75" customHeight="1">
      <c r="A362" s="451"/>
      <c r="B362" s="451"/>
      <c r="C362" s="2"/>
      <c r="D362" s="2"/>
      <c r="E362" s="2"/>
      <c r="F362" s="2"/>
      <c r="G362" s="411"/>
      <c r="H362" s="411"/>
      <c r="I362" s="411"/>
      <c r="J362" s="411"/>
      <c r="K362" s="411"/>
      <c r="L362" s="411"/>
      <c r="M362" s="411"/>
      <c r="N362" s="411"/>
      <c r="O362" s="411"/>
      <c r="P362" s="411"/>
      <c r="Q362" s="411"/>
      <c r="R362" s="411"/>
      <c r="S362" s="411"/>
      <c r="T362" s="411"/>
      <c r="U362" s="411"/>
      <c r="V362" s="411"/>
      <c r="W362" s="411"/>
      <c r="X362" s="411"/>
      <c r="Y362" s="411"/>
    </row>
    <row r="363" spans="1:25" ht="15.75" customHeight="1">
      <c r="A363" s="451"/>
      <c r="B363" s="451"/>
      <c r="C363" s="2"/>
      <c r="D363" s="2"/>
      <c r="E363" s="2"/>
      <c r="F363" s="2"/>
      <c r="G363" s="411"/>
      <c r="H363" s="411"/>
      <c r="I363" s="411"/>
      <c r="J363" s="411"/>
      <c r="K363" s="411"/>
      <c r="L363" s="411"/>
      <c r="M363" s="411"/>
      <c r="N363" s="411"/>
      <c r="O363" s="411"/>
      <c r="P363" s="411"/>
      <c r="Q363" s="411"/>
      <c r="R363" s="411"/>
      <c r="S363" s="411"/>
      <c r="T363" s="411"/>
      <c r="U363" s="411"/>
      <c r="V363" s="411"/>
      <c r="W363" s="411"/>
      <c r="X363" s="411"/>
      <c r="Y363" s="411"/>
    </row>
    <row r="364" spans="1:25" ht="15.75" customHeight="1">
      <c r="A364" s="451"/>
      <c r="B364" s="451"/>
      <c r="C364" s="2"/>
      <c r="D364" s="2"/>
      <c r="E364" s="2"/>
      <c r="F364" s="2"/>
      <c r="G364" s="411"/>
      <c r="H364" s="411"/>
      <c r="I364" s="411"/>
      <c r="J364" s="411"/>
      <c r="K364" s="411"/>
      <c r="L364" s="411"/>
      <c r="M364" s="411"/>
      <c r="N364" s="411"/>
      <c r="O364" s="411"/>
      <c r="P364" s="411"/>
      <c r="Q364" s="411"/>
      <c r="R364" s="411"/>
      <c r="S364" s="411"/>
      <c r="T364" s="411"/>
      <c r="U364" s="411"/>
      <c r="V364" s="411"/>
      <c r="W364" s="411"/>
      <c r="X364" s="411"/>
      <c r="Y364" s="411"/>
    </row>
    <row r="365" spans="1:25" ht="15.75" customHeight="1">
      <c r="A365" s="451"/>
      <c r="B365" s="451"/>
      <c r="C365" s="2"/>
      <c r="D365" s="2"/>
      <c r="E365" s="2"/>
      <c r="F365" s="2"/>
      <c r="G365" s="411"/>
      <c r="H365" s="411"/>
      <c r="I365" s="411"/>
      <c r="J365" s="411"/>
      <c r="K365" s="411"/>
      <c r="L365" s="411"/>
      <c r="M365" s="411"/>
      <c r="N365" s="411"/>
      <c r="O365" s="411"/>
      <c r="P365" s="411"/>
      <c r="Q365" s="411"/>
      <c r="R365" s="411"/>
      <c r="S365" s="411"/>
      <c r="T365" s="411"/>
      <c r="U365" s="411"/>
      <c r="V365" s="411"/>
      <c r="W365" s="411"/>
      <c r="X365" s="411"/>
      <c r="Y365" s="411"/>
    </row>
    <row r="366" spans="1:25" ht="15.75" customHeight="1">
      <c r="A366" s="451"/>
      <c r="B366" s="451"/>
      <c r="C366" s="2"/>
      <c r="D366" s="2"/>
      <c r="E366" s="2"/>
      <c r="F366" s="2"/>
      <c r="G366" s="411"/>
      <c r="H366" s="411"/>
      <c r="I366" s="411"/>
      <c r="J366" s="411"/>
      <c r="K366" s="411"/>
      <c r="L366" s="411"/>
      <c r="M366" s="411"/>
      <c r="N366" s="411"/>
      <c r="O366" s="411"/>
      <c r="P366" s="411"/>
      <c r="Q366" s="411"/>
      <c r="R366" s="411"/>
      <c r="S366" s="411"/>
      <c r="T366" s="411"/>
      <c r="U366" s="411"/>
      <c r="V366" s="411"/>
      <c r="W366" s="411"/>
      <c r="X366" s="411"/>
      <c r="Y366" s="411"/>
    </row>
    <row r="367" spans="1:25" ht="15.75" customHeight="1">
      <c r="A367" s="451"/>
      <c r="B367" s="451"/>
      <c r="C367" s="2"/>
      <c r="D367" s="2"/>
      <c r="E367" s="2"/>
      <c r="F367" s="2"/>
      <c r="G367" s="411"/>
      <c r="H367" s="411"/>
      <c r="I367" s="411"/>
      <c r="J367" s="411"/>
      <c r="K367" s="411"/>
      <c r="L367" s="411"/>
      <c r="M367" s="411"/>
      <c r="N367" s="411"/>
      <c r="O367" s="411"/>
      <c r="P367" s="411"/>
      <c r="Q367" s="411"/>
      <c r="R367" s="411"/>
      <c r="S367" s="411"/>
      <c r="T367" s="411"/>
      <c r="U367" s="411"/>
      <c r="V367" s="411"/>
      <c r="W367" s="411"/>
      <c r="X367" s="411"/>
      <c r="Y367" s="411"/>
    </row>
    <row r="368" spans="1:25" ht="15.75" customHeight="1">
      <c r="A368" s="451"/>
      <c r="B368" s="451"/>
      <c r="C368" s="2"/>
      <c r="D368" s="2"/>
      <c r="E368" s="2"/>
      <c r="F368" s="2"/>
      <c r="G368" s="411"/>
      <c r="H368" s="411"/>
      <c r="I368" s="411"/>
      <c r="J368" s="411"/>
      <c r="K368" s="411"/>
      <c r="L368" s="411"/>
      <c r="M368" s="411"/>
      <c r="N368" s="411"/>
      <c r="O368" s="411"/>
      <c r="P368" s="411"/>
      <c r="Q368" s="411"/>
      <c r="R368" s="411"/>
      <c r="S368" s="411"/>
      <c r="T368" s="411"/>
      <c r="U368" s="411"/>
      <c r="V368" s="411"/>
      <c r="W368" s="411"/>
      <c r="X368" s="411"/>
      <c r="Y368" s="411"/>
    </row>
    <row r="369" spans="1:25" ht="15.75" customHeight="1">
      <c r="A369" s="451"/>
      <c r="B369" s="451"/>
      <c r="C369" s="2"/>
      <c r="D369" s="2"/>
      <c r="E369" s="2"/>
      <c r="F369" s="2"/>
      <c r="G369" s="411"/>
      <c r="H369" s="411"/>
      <c r="I369" s="411"/>
      <c r="J369" s="411"/>
      <c r="K369" s="411"/>
      <c r="L369" s="411"/>
      <c r="M369" s="411"/>
      <c r="N369" s="411"/>
      <c r="O369" s="411"/>
      <c r="P369" s="411"/>
      <c r="Q369" s="411"/>
      <c r="R369" s="411"/>
      <c r="S369" s="411"/>
      <c r="T369" s="411"/>
      <c r="U369" s="411"/>
      <c r="V369" s="411"/>
      <c r="W369" s="411"/>
      <c r="X369" s="411"/>
      <c r="Y369" s="411"/>
    </row>
    <row r="370" spans="1:25" ht="15.75" customHeight="1">
      <c r="A370" s="451"/>
      <c r="B370" s="451"/>
      <c r="C370" s="2"/>
      <c r="D370" s="2"/>
      <c r="E370" s="2"/>
      <c r="F370" s="2"/>
      <c r="G370" s="411"/>
      <c r="H370" s="411"/>
      <c r="I370" s="411"/>
      <c r="J370" s="411"/>
      <c r="K370" s="411"/>
      <c r="L370" s="411"/>
      <c r="M370" s="411"/>
      <c r="N370" s="411"/>
      <c r="O370" s="411"/>
      <c r="P370" s="411"/>
      <c r="Q370" s="411"/>
      <c r="R370" s="411"/>
      <c r="S370" s="411"/>
      <c r="T370" s="411"/>
      <c r="U370" s="411"/>
      <c r="V370" s="411"/>
      <c r="W370" s="411"/>
      <c r="X370" s="411"/>
      <c r="Y370" s="411"/>
    </row>
    <row r="371" spans="1:25" ht="15.75" customHeight="1">
      <c r="A371" s="451"/>
      <c r="B371" s="451"/>
      <c r="C371" s="2"/>
      <c r="D371" s="2"/>
      <c r="E371" s="2"/>
      <c r="F371" s="2"/>
      <c r="G371" s="411"/>
      <c r="H371" s="411"/>
      <c r="I371" s="411"/>
      <c r="J371" s="411"/>
      <c r="K371" s="411"/>
      <c r="L371" s="411"/>
      <c r="M371" s="411"/>
      <c r="N371" s="411"/>
      <c r="O371" s="411"/>
      <c r="P371" s="411"/>
      <c r="Q371" s="411"/>
      <c r="R371" s="411"/>
      <c r="S371" s="411"/>
      <c r="T371" s="411"/>
      <c r="U371" s="411"/>
      <c r="V371" s="411"/>
      <c r="W371" s="411"/>
      <c r="X371" s="411"/>
      <c r="Y371" s="411"/>
    </row>
    <row r="372" spans="1:25" ht="15.75" customHeight="1">
      <c r="A372" s="451"/>
      <c r="B372" s="451"/>
      <c r="C372" s="2"/>
      <c r="D372" s="2"/>
      <c r="E372" s="2"/>
      <c r="F372" s="2"/>
      <c r="G372" s="411"/>
      <c r="H372" s="411"/>
      <c r="I372" s="411"/>
      <c r="J372" s="411"/>
      <c r="K372" s="411"/>
      <c r="L372" s="411"/>
      <c r="M372" s="411"/>
      <c r="N372" s="411"/>
      <c r="O372" s="411"/>
      <c r="P372" s="411"/>
      <c r="Q372" s="411"/>
      <c r="R372" s="411"/>
      <c r="S372" s="411"/>
      <c r="T372" s="411"/>
      <c r="U372" s="411"/>
      <c r="V372" s="411"/>
      <c r="W372" s="411"/>
      <c r="X372" s="411"/>
      <c r="Y372" s="411"/>
    </row>
    <row r="373" spans="1:25" ht="15.75" customHeight="1">
      <c r="A373" s="451"/>
      <c r="B373" s="451"/>
      <c r="C373" s="2"/>
      <c r="D373" s="2"/>
      <c r="E373" s="2"/>
      <c r="F373" s="2"/>
      <c r="G373" s="411"/>
      <c r="H373" s="411"/>
      <c r="I373" s="411"/>
      <c r="J373" s="411"/>
      <c r="K373" s="411"/>
      <c r="L373" s="411"/>
      <c r="M373" s="411"/>
      <c r="N373" s="411"/>
      <c r="O373" s="411"/>
      <c r="P373" s="411"/>
      <c r="Q373" s="411"/>
      <c r="R373" s="411"/>
      <c r="S373" s="411"/>
      <c r="T373" s="411"/>
      <c r="U373" s="411"/>
      <c r="V373" s="411"/>
      <c r="W373" s="411"/>
      <c r="X373" s="411"/>
      <c r="Y373" s="411"/>
    </row>
    <row r="374" spans="1:25" ht="15.75" customHeight="1">
      <c r="A374" s="451"/>
      <c r="B374" s="451"/>
      <c r="C374" s="2"/>
      <c r="D374" s="2"/>
      <c r="E374" s="2"/>
      <c r="F374" s="2"/>
      <c r="G374" s="411"/>
      <c r="H374" s="411"/>
      <c r="I374" s="411"/>
      <c r="J374" s="411"/>
      <c r="K374" s="411"/>
      <c r="L374" s="411"/>
      <c r="M374" s="411"/>
      <c r="N374" s="411"/>
      <c r="O374" s="411"/>
      <c r="P374" s="411"/>
      <c r="Q374" s="411"/>
      <c r="R374" s="411"/>
      <c r="S374" s="411"/>
      <c r="T374" s="411"/>
      <c r="U374" s="411"/>
      <c r="V374" s="411"/>
      <c r="W374" s="411"/>
      <c r="X374" s="411"/>
      <c r="Y374" s="411"/>
    </row>
    <row r="375" spans="1:25" ht="15.75" customHeight="1">
      <c r="A375" s="451"/>
      <c r="B375" s="451"/>
      <c r="C375" s="2"/>
      <c r="D375" s="2"/>
      <c r="E375" s="2"/>
      <c r="F375" s="2"/>
      <c r="G375" s="411"/>
      <c r="H375" s="411"/>
      <c r="I375" s="411"/>
      <c r="J375" s="411"/>
      <c r="K375" s="411"/>
      <c r="L375" s="411"/>
      <c r="M375" s="411"/>
      <c r="N375" s="411"/>
      <c r="O375" s="411"/>
      <c r="P375" s="411"/>
      <c r="Q375" s="411"/>
      <c r="R375" s="411"/>
      <c r="S375" s="411"/>
      <c r="T375" s="411"/>
      <c r="U375" s="411"/>
      <c r="V375" s="411"/>
      <c r="W375" s="411"/>
      <c r="X375" s="411"/>
      <c r="Y375" s="411"/>
    </row>
    <row r="376" spans="1:25" ht="15.75" customHeight="1">
      <c r="A376" s="451"/>
      <c r="B376" s="451"/>
      <c r="C376" s="2"/>
      <c r="D376" s="2"/>
      <c r="E376" s="2"/>
      <c r="F376" s="2"/>
      <c r="G376" s="411"/>
      <c r="H376" s="411"/>
      <c r="I376" s="411"/>
      <c r="J376" s="411"/>
      <c r="K376" s="411"/>
      <c r="L376" s="411"/>
      <c r="M376" s="411"/>
      <c r="N376" s="411"/>
      <c r="O376" s="411"/>
      <c r="P376" s="411"/>
      <c r="Q376" s="411"/>
      <c r="R376" s="411"/>
      <c r="S376" s="411"/>
      <c r="T376" s="411"/>
      <c r="U376" s="411"/>
      <c r="V376" s="411"/>
      <c r="W376" s="411"/>
      <c r="X376" s="411"/>
      <c r="Y376" s="411"/>
    </row>
    <row r="377" spans="1:25" ht="15.75" customHeight="1">
      <c r="A377" s="451"/>
      <c r="B377" s="451"/>
      <c r="C377" s="2"/>
      <c r="D377" s="2"/>
      <c r="E377" s="2"/>
      <c r="F377" s="2"/>
      <c r="G377" s="411"/>
      <c r="H377" s="411"/>
      <c r="I377" s="411"/>
      <c r="J377" s="411"/>
      <c r="K377" s="411"/>
      <c r="L377" s="411"/>
      <c r="M377" s="411"/>
      <c r="N377" s="411"/>
      <c r="O377" s="411"/>
      <c r="P377" s="411"/>
      <c r="Q377" s="411"/>
      <c r="R377" s="411"/>
      <c r="S377" s="411"/>
      <c r="T377" s="411"/>
      <c r="U377" s="411"/>
      <c r="V377" s="411"/>
      <c r="W377" s="411"/>
      <c r="X377" s="411"/>
      <c r="Y377" s="411"/>
    </row>
    <row r="378" spans="1:25" ht="15.75" customHeight="1">
      <c r="A378" s="451"/>
      <c r="B378" s="451"/>
      <c r="C378" s="2"/>
      <c r="D378" s="2"/>
      <c r="E378" s="2"/>
      <c r="F378" s="2"/>
      <c r="G378" s="411"/>
      <c r="H378" s="411"/>
      <c r="I378" s="411"/>
      <c r="J378" s="411"/>
      <c r="K378" s="411"/>
      <c r="L378" s="411"/>
      <c r="M378" s="411"/>
      <c r="N378" s="411"/>
      <c r="O378" s="411"/>
      <c r="P378" s="411"/>
      <c r="Q378" s="411"/>
      <c r="R378" s="411"/>
      <c r="S378" s="411"/>
      <c r="T378" s="411"/>
      <c r="U378" s="411"/>
      <c r="V378" s="411"/>
      <c r="W378" s="411"/>
      <c r="X378" s="411"/>
      <c r="Y378" s="411"/>
    </row>
    <row r="379" spans="1:25" ht="15.75" customHeight="1">
      <c r="A379" s="451"/>
      <c r="B379" s="451"/>
      <c r="C379" s="2"/>
      <c r="D379" s="2"/>
      <c r="E379" s="2"/>
      <c r="F379" s="2"/>
      <c r="G379" s="411"/>
      <c r="H379" s="411"/>
      <c r="I379" s="411"/>
      <c r="J379" s="411"/>
      <c r="K379" s="411"/>
      <c r="L379" s="411"/>
      <c r="M379" s="411"/>
      <c r="N379" s="411"/>
      <c r="O379" s="411"/>
      <c r="P379" s="411"/>
      <c r="Q379" s="411"/>
      <c r="R379" s="411"/>
      <c r="S379" s="411"/>
      <c r="T379" s="411"/>
      <c r="U379" s="411"/>
      <c r="V379" s="411"/>
      <c r="W379" s="411"/>
      <c r="X379" s="411"/>
      <c r="Y379" s="411"/>
    </row>
    <row r="380" spans="1:25" ht="15.75" customHeight="1">
      <c r="A380" s="451"/>
      <c r="B380" s="451"/>
      <c r="C380" s="2"/>
      <c r="D380" s="2"/>
      <c r="E380" s="2"/>
      <c r="F380" s="2"/>
      <c r="G380" s="411"/>
      <c r="H380" s="411"/>
      <c r="I380" s="411"/>
      <c r="J380" s="411"/>
      <c r="K380" s="411"/>
      <c r="L380" s="411"/>
      <c r="M380" s="411"/>
      <c r="N380" s="411"/>
      <c r="O380" s="411"/>
      <c r="P380" s="411"/>
      <c r="Q380" s="411"/>
      <c r="R380" s="411"/>
      <c r="S380" s="411"/>
      <c r="T380" s="411"/>
      <c r="U380" s="411"/>
      <c r="V380" s="411"/>
      <c r="W380" s="411"/>
      <c r="X380" s="411"/>
      <c r="Y380" s="411"/>
    </row>
    <row r="381" spans="1:25" ht="15.75" customHeight="1">
      <c r="A381" s="451"/>
      <c r="B381" s="451"/>
      <c r="C381" s="2"/>
      <c r="D381" s="2"/>
      <c r="E381" s="2"/>
      <c r="F381" s="2"/>
      <c r="G381" s="411"/>
      <c r="H381" s="411"/>
      <c r="I381" s="411"/>
      <c r="J381" s="411"/>
      <c r="K381" s="411"/>
      <c r="L381" s="411"/>
      <c r="M381" s="411"/>
      <c r="N381" s="411"/>
      <c r="O381" s="411"/>
      <c r="P381" s="411"/>
      <c r="Q381" s="411"/>
      <c r="R381" s="411"/>
      <c r="S381" s="411"/>
      <c r="T381" s="411"/>
      <c r="U381" s="411"/>
      <c r="V381" s="411"/>
      <c r="W381" s="411"/>
      <c r="X381" s="411"/>
      <c r="Y381" s="411"/>
    </row>
    <row r="382" spans="1:25" ht="15.75" customHeight="1">
      <c r="A382" s="451"/>
      <c r="B382" s="451"/>
      <c r="C382" s="2"/>
      <c r="D382" s="2"/>
      <c r="E382" s="2"/>
      <c r="F382" s="2"/>
      <c r="G382" s="411"/>
      <c r="H382" s="411"/>
      <c r="I382" s="411"/>
      <c r="J382" s="411"/>
      <c r="K382" s="411"/>
      <c r="L382" s="411"/>
      <c r="M382" s="411"/>
      <c r="N382" s="411"/>
      <c r="O382" s="411"/>
      <c r="P382" s="411"/>
      <c r="Q382" s="411"/>
      <c r="R382" s="411"/>
      <c r="S382" s="411"/>
      <c r="T382" s="411"/>
      <c r="U382" s="411"/>
      <c r="V382" s="411"/>
      <c r="W382" s="411"/>
      <c r="X382" s="411"/>
      <c r="Y382" s="411"/>
    </row>
    <row r="383" spans="1:25" ht="15.75" customHeight="1">
      <c r="A383" s="451"/>
      <c r="B383" s="451"/>
      <c r="C383" s="2"/>
      <c r="D383" s="2"/>
      <c r="E383" s="2"/>
      <c r="F383" s="2"/>
      <c r="G383" s="411"/>
      <c r="H383" s="411"/>
      <c r="I383" s="411"/>
      <c r="J383" s="411"/>
      <c r="K383" s="411"/>
      <c r="L383" s="411"/>
      <c r="M383" s="411"/>
      <c r="N383" s="411"/>
      <c r="O383" s="411"/>
      <c r="P383" s="411"/>
      <c r="Q383" s="411"/>
      <c r="R383" s="411"/>
      <c r="S383" s="411"/>
      <c r="T383" s="411"/>
      <c r="U383" s="411"/>
      <c r="V383" s="411"/>
      <c r="W383" s="411"/>
      <c r="X383" s="411"/>
      <c r="Y383" s="411"/>
    </row>
    <row r="384" spans="1:25" ht="15.75" customHeight="1">
      <c r="A384" s="451"/>
      <c r="B384" s="451"/>
      <c r="C384" s="2"/>
      <c r="D384" s="2"/>
      <c r="E384" s="2"/>
      <c r="F384" s="2"/>
      <c r="G384" s="411"/>
      <c r="H384" s="411"/>
      <c r="I384" s="411"/>
      <c r="J384" s="411"/>
      <c r="K384" s="411"/>
      <c r="L384" s="411"/>
      <c r="M384" s="411"/>
      <c r="N384" s="411"/>
      <c r="O384" s="411"/>
      <c r="P384" s="411"/>
      <c r="Q384" s="411"/>
      <c r="R384" s="411"/>
      <c r="S384" s="411"/>
      <c r="T384" s="411"/>
      <c r="U384" s="411"/>
      <c r="V384" s="411"/>
      <c r="W384" s="411"/>
      <c r="X384" s="411"/>
      <c r="Y384" s="411"/>
    </row>
    <row r="385" spans="1:25" ht="15.75" customHeight="1">
      <c r="A385" s="451"/>
      <c r="B385" s="451"/>
      <c r="C385" s="2"/>
      <c r="D385" s="2"/>
      <c r="E385" s="2"/>
      <c r="F385" s="2"/>
      <c r="G385" s="411"/>
      <c r="H385" s="411"/>
      <c r="I385" s="411"/>
      <c r="J385" s="411"/>
      <c r="K385" s="411"/>
      <c r="L385" s="411"/>
      <c r="M385" s="411"/>
      <c r="N385" s="411"/>
      <c r="O385" s="411"/>
      <c r="P385" s="411"/>
      <c r="Q385" s="411"/>
      <c r="R385" s="411"/>
      <c r="S385" s="411"/>
      <c r="T385" s="411"/>
      <c r="U385" s="411"/>
      <c r="V385" s="411"/>
      <c r="W385" s="411"/>
      <c r="X385" s="411"/>
      <c r="Y385" s="411"/>
    </row>
    <row r="386" spans="1:25" ht="15.75" customHeight="1">
      <c r="A386" s="451"/>
      <c r="B386" s="451"/>
      <c r="C386" s="2"/>
      <c r="D386" s="2"/>
      <c r="E386" s="2"/>
      <c r="F386" s="2"/>
      <c r="G386" s="411"/>
      <c r="H386" s="411"/>
      <c r="I386" s="411"/>
      <c r="J386" s="411"/>
      <c r="K386" s="411"/>
      <c r="L386" s="411"/>
      <c r="M386" s="411"/>
      <c r="N386" s="411"/>
      <c r="O386" s="411"/>
      <c r="P386" s="411"/>
      <c r="Q386" s="411"/>
      <c r="R386" s="411"/>
      <c r="S386" s="411"/>
      <c r="T386" s="411"/>
      <c r="U386" s="411"/>
      <c r="V386" s="411"/>
      <c r="W386" s="411"/>
      <c r="X386" s="411"/>
      <c r="Y386" s="411"/>
    </row>
    <row r="387" spans="1:25" ht="15.75" customHeight="1">
      <c r="A387" s="451"/>
      <c r="B387" s="451"/>
      <c r="C387" s="2"/>
      <c r="D387" s="2"/>
      <c r="E387" s="2"/>
      <c r="F387" s="2"/>
      <c r="G387" s="411"/>
      <c r="H387" s="411"/>
      <c r="I387" s="411"/>
      <c r="J387" s="411"/>
      <c r="K387" s="411"/>
      <c r="L387" s="411"/>
      <c r="M387" s="411"/>
      <c r="N387" s="411"/>
      <c r="O387" s="411"/>
      <c r="P387" s="411"/>
      <c r="Q387" s="411"/>
      <c r="R387" s="411"/>
      <c r="S387" s="411"/>
      <c r="T387" s="411"/>
      <c r="U387" s="411"/>
      <c r="V387" s="411"/>
      <c r="W387" s="411"/>
      <c r="X387" s="411"/>
      <c r="Y387" s="411"/>
    </row>
    <row r="388" spans="1:25" ht="15.75" customHeight="1">
      <c r="A388" s="451"/>
      <c r="B388" s="451"/>
      <c r="C388" s="2"/>
      <c r="D388" s="2"/>
      <c r="E388" s="2"/>
      <c r="F388" s="2"/>
      <c r="G388" s="411"/>
      <c r="H388" s="411"/>
      <c r="I388" s="411"/>
      <c r="J388" s="411"/>
      <c r="K388" s="411"/>
      <c r="L388" s="411"/>
      <c r="M388" s="411"/>
      <c r="N388" s="411"/>
      <c r="O388" s="411"/>
      <c r="P388" s="411"/>
      <c r="Q388" s="411"/>
      <c r="R388" s="411"/>
      <c r="S388" s="411"/>
      <c r="T388" s="411"/>
      <c r="U388" s="411"/>
      <c r="V388" s="411"/>
      <c r="W388" s="411"/>
      <c r="X388" s="411"/>
      <c r="Y388" s="411"/>
    </row>
    <row r="389" spans="1:25" ht="15.75" customHeight="1">
      <c r="A389" s="451"/>
      <c r="B389" s="451"/>
      <c r="C389" s="2"/>
      <c r="D389" s="2"/>
      <c r="E389" s="2"/>
      <c r="F389" s="2"/>
      <c r="G389" s="411"/>
      <c r="H389" s="411"/>
      <c r="I389" s="411"/>
      <c r="J389" s="411"/>
      <c r="K389" s="411"/>
      <c r="L389" s="411"/>
      <c r="M389" s="411"/>
      <c r="N389" s="411"/>
      <c r="O389" s="411"/>
      <c r="P389" s="411"/>
      <c r="Q389" s="411"/>
      <c r="R389" s="411"/>
      <c r="S389" s="411"/>
      <c r="T389" s="411"/>
      <c r="U389" s="411"/>
      <c r="V389" s="411"/>
      <c r="W389" s="411"/>
      <c r="X389" s="411"/>
      <c r="Y389" s="411"/>
    </row>
    <row r="390" spans="1:25" ht="15.75" customHeight="1">
      <c r="A390" s="451"/>
      <c r="B390" s="451"/>
      <c r="C390" s="2"/>
      <c r="D390" s="2"/>
      <c r="E390" s="2"/>
      <c r="F390" s="2"/>
      <c r="G390" s="411"/>
      <c r="H390" s="411"/>
      <c r="I390" s="411"/>
      <c r="J390" s="411"/>
      <c r="K390" s="411"/>
      <c r="L390" s="411"/>
      <c r="M390" s="411"/>
      <c r="N390" s="411"/>
      <c r="O390" s="411"/>
      <c r="P390" s="411"/>
      <c r="Q390" s="411"/>
      <c r="R390" s="411"/>
      <c r="S390" s="411"/>
      <c r="T390" s="411"/>
      <c r="U390" s="411"/>
      <c r="V390" s="411"/>
      <c r="W390" s="411"/>
      <c r="X390" s="411"/>
      <c r="Y390" s="411"/>
    </row>
    <row r="391" spans="1:25" ht="15.75" customHeight="1">
      <c r="A391" s="451"/>
      <c r="B391" s="451"/>
      <c r="C391" s="2"/>
      <c r="D391" s="2"/>
      <c r="E391" s="2"/>
      <c r="F391" s="2"/>
      <c r="G391" s="411"/>
      <c r="H391" s="411"/>
      <c r="I391" s="411"/>
      <c r="J391" s="411"/>
      <c r="K391" s="411"/>
      <c r="L391" s="411"/>
      <c r="M391" s="411"/>
      <c r="N391" s="411"/>
      <c r="O391" s="411"/>
      <c r="P391" s="411"/>
      <c r="Q391" s="411"/>
      <c r="R391" s="411"/>
      <c r="S391" s="411"/>
      <c r="T391" s="411"/>
      <c r="U391" s="411"/>
      <c r="V391" s="411"/>
      <c r="W391" s="411"/>
      <c r="X391" s="411"/>
      <c r="Y391" s="411"/>
    </row>
    <row r="392" spans="1:25" ht="15.75" customHeight="1">
      <c r="A392" s="451"/>
      <c r="B392" s="451"/>
      <c r="C392" s="2"/>
      <c r="D392" s="2"/>
      <c r="E392" s="2"/>
      <c r="F392" s="2"/>
      <c r="G392" s="411"/>
      <c r="H392" s="411"/>
      <c r="I392" s="411"/>
      <c r="J392" s="411"/>
      <c r="K392" s="411"/>
      <c r="L392" s="411"/>
      <c r="M392" s="411"/>
      <c r="N392" s="411"/>
      <c r="O392" s="411"/>
      <c r="P392" s="411"/>
      <c r="Q392" s="411"/>
      <c r="R392" s="411"/>
      <c r="S392" s="411"/>
      <c r="T392" s="411"/>
      <c r="U392" s="411"/>
      <c r="V392" s="411"/>
      <c r="W392" s="411"/>
      <c r="X392" s="411"/>
      <c r="Y392" s="411"/>
    </row>
    <row r="393" spans="1:25" ht="15.75" customHeight="1">
      <c r="A393" s="451"/>
      <c r="B393" s="451"/>
      <c r="C393" s="2"/>
      <c r="D393" s="2"/>
      <c r="E393" s="2"/>
      <c r="F393" s="2"/>
      <c r="G393" s="411"/>
      <c r="H393" s="411"/>
      <c r="I393" s="411"/>
      <c r="J393" s="411"/>
      <c r="K393" s="411"/>
      <c r="L393" s="411"/>
      <c r="M393" s="411"/>
      <c r="N393" s="411"/>
      <c r="O393" s="411"/>
      <c r="P393" s="411"/>
      <c r="Q393" s="411"/>
      <c r="R393" s="411"/>
      <c r="S393" s="411"/>
      <c r="T393" s="411"/>
      <c r="U393" s="411"/>
      <c r="V393" s="411"/>
      <c r="W393" s="411"/>
      <c r="X393" s="411"/>
      <c r="Y393" s="411"/>
    </row>
    <row r="394" spans="1:25" ht="15.75" customHeight="1">
      <c r="A394" s="451"/>
      <c r="B394" s="451"/>
      <c r="C394" s="2"/>
      <c r="D394" s="2"/>
      <c r="E394" s="2"/>
      <c r="F394" s="2"/>
      <c r="G394" s="411"/>
      <c r="H394" s="411"/>
      <c r="I394" s="411"/>
      <c r="J394" s="411"/>
      <c r="K394" s="411"/>
      <c r="L394" s="411"/>
      <c r="M394" s="411"/>
      <c r="N394" s="411"/>
      <c r="O394" s="411"/>
      <c r="P394" s="411"/>
      <c r="Q394" s="411"/>
      <c r="R394" s="411"/>
      <c r="S394" s="411"/>
      <c r="T394" s="411"/>
      <c r="U394" s="411"/>
      <c r="V394" s="411"/>
      <c r="W394" s="411"/>
      <c r="X394" s="411"/>
      <c r="Y394" s="411"/>
    </row>
    <row r="395" spans="1:25" ht="15.75" customHeight="1">
      <c r="A395" s="451"/>
      <c r="B395" s="451"/>
      <c r="C395" s="2"/>
      <c r="D395" s="2"/>
      <c r="E395" s="2"/>
      <c r="F395" s="2"/>
      <c r="G395" s="411"/>
      <c r="H395" s="411"/>
      <c r="I395" s="411"/>
      <c r="J395" s="411"/>
      <c r="K395" s="411"/>
      <c r="L395" s="411"/>
      <c r="M395" s="411"/>
      <c r="N395" s="411"/>
      <c r="O395" s="411"/>
      <c r="P395" s="411"/>
      <c r="Q395" s="411"/>
      <c r="R395" s="411"/>
      <c r="S395" s="411"/>
      <c r="T395" s="411"/>
      <c r="U395" s="411"/>
      <c r="V395" s="411"/>
      <c r="W395" s="411"/>
      <c r="X395" s="411"/>
      <c r="Y395" s="411"/>
    </row>
    <row r="396" spans="1:25" ht="15.75" customHeight="1">
      <c r="F396" s="41"/>
    </row>
    <row r="397" spans="1:25" ht="15.75" customHeight="1">
      <c r="F397" s="41"/>
    </row>
    <row r="398" spans="1:25" ht="15.75" customHeight="1">
      <c r="F398" s="41"/>
    </row>
    <row r="399" spans="1:25" ht="15.75" customHeight="1">
      <c r="F399" s="41"/>
    </row>
    <row r="400" spans="1:25" ht="15.75" customHeight="1">
      <c r="F400" s="41"/>
    </row>
    <row r="401" spans="6:6" ht="15.75" customHeight="1">
      <c r="F401" s="41"/>
    </row>
    <row r="402" spans="6:6" ht="15.75" customHeight="1">
      <c r="F402" s="41"/>
    </row>
    <row r="403" spans="6:6" ht="15.75" customHeight="1">
      <c r="F403" s="41"/>
    </row>
    <row r="404" spans="6:6" ht="15.75" customHeight="1">
      <c r="F404" s="41"/>
    </row>
    <row r="405" spans="6:6" ht="15.75" customHeight="1">
      <c r="F405" s="41"/>
    </row>
    <row r="406" spans="6:6" ht="15.75" customHeight="1">
      <c r="F406" s="41"/>
    </row>
    <row r="407" spans="6:6" ht="15.75" customHeight="1">
      <c r="F407" s="41"/>
    </row>
    <row r="408" spans="6:6" ht="15.75" customHeight="1">
      <c r="F408" s="41"/>
    </row>
    <row r="409" spans="6:6" ht="15.75" customHeight="1">
      <c r="F409" s="41"/>
    </row>
    <row r="410" spans="6:6" ht="15.75" customHeight="1">
      <c r="F410" s="41"/>
    </row>
    <row r="411" spans="6:6" ht="15.75" customHeight="1">
      <c r="F411" s="41"/>
    </row>
    <row r="412" spans="6:6" ht="15.75" customHeight="1">
      <c r="F412" s="41"/>
    </row>
    <row r="413" spans="6:6" ht="15.75" customHeight="1">
      <c r="F413" s="41"/>
    </row>
    <row r="414" spans="6:6" ht="15.75" customHeight="1">
      <c r="F414" s="41"/>
    </row>
    <row r="415" spans="6:6" ht="15.75" customHeight="1">
      <c r="F415" s="41"/>
    </row>
    <row r="416" spans="6:6" ht="15.75" customHeight="1">
      <c r="F416" s="41"/>
    </row>
    <row r="417" spans="6:6" ht="15.75" customHeight="1">
      <c r="F417" s="41"/>
    </row>
    <row r="418" spans="6:6" ht="15.75" customHeight="1">
      <c r="F418" s="41"/>
    </row>
    <row r="419" spans="6:6" ht="15.75" customHeight="1">
      <c r="F419" s="41"/>
    </row>
    <row r="420" spans="6:6" ht="15.75" customHeight="1">
      <c r="F420" s="41"/>
    </row>
    <row r="421" spans="6:6" ht="15.75" customHeight="1">
      <c r="F421" s="41"/>
    </row>
    <row r="422" spans="6:6" ht="15.75" customHeight="1">
      <c r="F422" s="41"/>
    </row>
    <row r="423" spans="6:6" ht="15.75" customHeight="1">
      <c r="F423" s="41"/>
    </row>
    <row r="424" spans="6:6" ht="15.75" customHeight="1">
      <c r="F424" s="41"/>
    </row>
    <row r="425" spans="6:6" ht="15.75" customHeight="1">
      <c r="F425" s="41"/>
    </row>
    <row r="426" spans="6:6" ht="15.75" customHeight="1">
      <c r="F426" s="41"/>
    </row>
    <row r="427" spans="6:6" ht="15.75" customHeight="1">
      <c r="F427" s="41"/>
    </row>
    <row r="428" spans="6:6" ht="15.75" customHeight="1">
      <c r="F428" s="41"/>
    </row>
    <row r="429" spans="6:6" ht="15.75" customHeight="1">
      <c r="F429" s="41"/>
    </row>
    <row r="430" spans="6:6" ht="15.75" customHeight="1">
      <c r="F430" s="41"/>
    </row>
    <row r="431" spans="6:6" ht="15.75" customHeight="1">
      <c r="F431" s="41"/>
    </row>
    <row r="432" spans="6:6" ht="15.75" customHeight="1">
      <c r="F432" s="41"/>
    </row>
    <row r="433" spans="6:6" ht="15.75" customHeight="1">
      <c r="F433" s="41"/>
    </row>
    <row r="434" spans="6:6" ht="15.75" customHeight="1">
      <c r="F434" s="41"/>
    </row>
    <row r="435" spans="6:6" ht="15.75" customHeight="1">
      <c r="F435" s="41"/>
    </row>
    <row r="436" spans="6:6" ht="15.75" customHeight="1">
      <c r="F436" s="41"/>
    </row>
    <row r="437" spans="6:6" ht="15.75" customHeight="1">
      <c r="F437" s="41"/>
    </row>
    <row r="438" spans="6:6" ht="15.75" customHeight="1">
      <c r="F438" s="41"/>
    </row>
    <row r="439" spans="6:6" ht="15.75" customHeight="1">
      <c r="F439" s="41"/>
    </row>
    <row r="440" spans="6:6" ht="15.75" customHeight="1">
      <c r="F440" s="41"/>
    </row>
    <row r="441" spans="6:6" ht="15.75" customHeight="1">
      <c r="F441" s="41"/>
    </row>
    <row r="442" spans="6:6" ht="15.75" customHeight="1">
      <c r="F442" s="41"/>
    </row>
    <row r="443" spans="6:6" ht="15.75" customHeight="1">
      <c r="F443" s="41"/>
    </row>
    <row r="444" spans="6:6" ht="15.75" customHeight="1">
      <c r="F444" s="41"/>
    </row>
    <row r="445" spans="6:6" ht="15.75" customHeight="1">
      <c r="F445" s="41"/>
    </row>
    <row r="446" spans="6:6" ht="15.75" customHeight="1">
      <c r="F446" s="41"/>
    </row>
    <row r="447" spans="6:6" ht="15.75" customHeight="1">
      <c r="F447" s="41"/>
    </row>
    <row r="448" spans="6:6" ht="15.75" customHeight="1">
      <c r="F448" s="41"/>
    </row>
    <row r="449" spans="6:6" ht="15.75" customHeight="1">
      <c r="F449" s="41"/>
    </row>
    <row r="450" spans="6:6" ht="15.75" customHeight="1">
      <c r="F450" s="41"/>
    </row>
    <row r="451" spans="6:6" ht="15.75" customHeight="1">
      <c r="F451" s="41"/>
    </row>
    <row r="452" spans="6:6" ht="15.75" customHeight="1">
      <c r="F452" s="41"/>
    </row>
    <row r="453" spans="6:6" ht="15.75" customHeight="1">
      <c r="F453" s="41"/>
    </row>
    <row r="454" spans="6:6" ht="15.75" customHeight="1">
      <c r="F454" s="41"/>
    </row>
    <row r="455" spans="6:6" ht="15.75" customHeight="1">
      <c r="F455" s="41"/>
    </row>
    <row r="456" spans="6:6" ht="15.75" customHeight="1">
      <c r="F456" s="41"/>
    </row>
    <row r="457" spans="6:6" ht="15.75" customHeight="1">
      <c r="F457" s="41"/>
    </row>
    <row r="458" spans="6:6" ht="15.75" customHeight="1">
      <c r="F458" s="41"/>
    </row>
    <row r="459" spans="6:6" ht="15.75" customHeight="1">
      <c r="F459" s="41"/>
    </row>
    <row r="460" spans="6:6" ht="15.75" customHeight="1">
      <c r="F460" s="41"/>
    </row>
    <row r="461" spans="6:6" ht="15.75" customHeight="1">
      <c r="F461" s="41"/>
    </row>
    <row r="462" spans="6:6" ht="15.75" customHeight="1">
      <c r="F462" s="41"/>
    </row>
    <row r="463" spans="6:6" ht="15.75" customHeight="1">
      <c r="F463" s="41"/>
    </row>
    <row r="464" spans="6:6" ht="15.75" customHeight="1">
      <c r="F464" s="41"/>
    </row>
    <row r="465" spans="6:6" ht="15.75" customHeight="1">
      <c r="F465" s="41"/>
    </row>
    <row r="466" spans="6:6" ht="15.75" customHeight="1">
      <c r="F466" s="41"/>
    </row>
    <row r="467" spans="6:6" ht="15.75" customHeight="1">
      <c r="F467" s="41"/>
    </row>
    <row r="468" spans="6:6" ht="15.75" customHeight="1">
      <c r="F468" s="41"/>
    </row>
    <row r="469" spans="6:6" ht="15.75" customHeight="1">
      <c r="F469" s="41"/>
    </row>
    <row r="470" spans="6:6" ht="15.75" customHeight="1">
      <c r="F470" s="41"/>
    </row>
    <row r="471" spans="6:6" ht="15.75" customHeight="1">
      <c r="F471" s="41"/>
    </row>
    <row r="472" spans="6:6" ht="15.75" customHeight="1">
      <c r="F472" s="41"/>
    </row>
    <row r="473" spans="6:6" ht="15.75" customHeight="1">
      <c r="F473" s="41"/>
    </row>
    <row r="474" spans="6:6" ht="15.75" customHeight="1">
      <c r="F474" s="41"/>
    </row>
    <row r="475" spans="6:6" ht="15.75" customHeight="1">
      <c r="F475" s="41"/>
    </row>
    <row r="476" spans="6:6" ht="15.75" customHeight="1">
      <c r="F476" s="41"/>
    </row>
    <row r="477" spans="6:6" ht="15.75" customHeight="1">
      <c r="F477" s="41"/>
    </row>
    <row r="478" spans="6:6" ht="15.75" customHeight="1">
      <c r="F478" s="41"/>
    </row>
    <row r="479" spans="6:6" ht="15.75" customHeight="1">
      <c r="F479" s="41"/>
    </row>
    <row r="480" spans="6:6" ht="15.75" customHeight="1">
      <c r="F480" s="41"/>
    </row>
    <row r="481" spans="6:6" ht="15.75" customHeight="1">
      <c r="F481" s="41"/>
    </row>
    <row r="482" spans="6:6" ht="15.75" customHeight="1">
      <c r="F482" s="41"/>
    </row>
    <row r="483" spans="6:6" ht="15.75" customHeight="1">
      <c r="F483" s="41"/>
    </row>
    <row r="484" spans="6:6" ht="15.75" customHeight="1">
      <c r="F484" s="41"/>
    </row>
    <row r="485" spans="6:6" ht="15.75" customHeight="1">
      <c r="F485" s="41"/>
    </row>
    <row r="486" spans="6:6" ht="15.75" customHeight="1">
      <c r="F486" s="41"/>
    </row>
    <row r="487" spans="6:6" ht="15.75" customHeight="1">
      <c r="F487" s="41"/>
    </row>
    <row r="488" spans="6:6" ht="15.75" customHeight="1">
      <c r="F488" s="41"/>
    </row>
    <row r="489" spans="6:6" ht="15.75" customHeight="1">
      <c r="F489" s="41"/>
    </row>
    <row r="490" spans="6:6" ht="15.75" customHeight="1">
      <c r="F490" s="41"/>
    </row>
    <row r="491" spans="6:6" ht="15.75" customHeight="1">
      <c r="F491" s="41"/>
    </row>
    <row r="492" spans="6:6" ht="15.75" customHeight="1">
      <c r="F492" s="41"/>
    </row>
    <row r="493" spans="6:6" ht="15.75" customHeight="1">
      <c r="F493" s="41"/>
    </row>
    <row r="494" spans="6:6" ht="15.75" customHeight="1">
      <c r="F494" s="41"/>
    </row>
    <row r="495" spans="6:6" ht="15.75" customHeight="1">
      <c r="F495" s="41"/>
    </row>
    <row r="496" spans="6:6" ht="15.75" customHeight="1">
      <c r="F496" s="41"/>
    </row>
    <row r="497" spans="6:6" ht="15.75" customHeight="1">
      <c r="F497" s="41"/>
    </row>
    <row r="498" spans="6:6" ht="15.75" customHeight="1">
      <c r="F498" s="41"/>
    </row>
    <row r="499" spans="6:6" ht="15.75" customHeight="1">
      <c r="F499" s="41"/>
    </row>
    <row r="500" spans="6:6" ht="15.75" customHeight="1">
      <c r="F500" s="41"/>
    </row>
    <row r="501" spans="6:6" ht="15.75" customHeight="1">
      <c r="F501" s="41"/>
    </row>
    <row r="502" spans="6:6" ht="15.75" customHeight="1">
      <c r="F502" s="41"/>
    </row>
    <row r="503" spans="6:6" ht="15.75" customHeight="1">
      <c r="F503" s="41"/>
    </row>
    <row r="504" spans="6:6" ht="15.75" customHeight="1">
      <c r="F504" s="41"/>
    </row>
    <row r="505" spans="6:6" ht="15.75" customHeight="1">
      <c r="F505" s="41"/>
    </row>
    <row r="506" spans="6:6" ht="15.75" customHeight="1">
      <c r="F506" s="41"/>
    </row>
    <row r="507" spans="6:6" ht="15.75" customHeight="1">
      <c r="F507" s="41"/>
    </row>
    <row r="508" spans="6:6" ht="15.75" customHeight="1">
      <c r="F508" s="41"/>
    </row>
    <row r="509" spans="6:6" ht="15.75" customHeight="1">
      <c r="F509" s="41"/>
    </row>
    <row r="510" spans="6:6" ht="15.75" customHeight="1">
      <c r="F510" s="41"/>
    </row>
    <row r="511" spans="6:6" ht="15.75" customHeight="1">
      <c r="F511" s="41"/>
    </row>
    <row r="512" spans="6:6" ht="15.75" customHeight="1">
      <c r="F512" s="41"/>
    </row>
    <row r="513" spans="6:6" ht="15.75" customHeight="1">
      <c r="F513" s="41"/>
    </row>
    <row r="514" spans="6:6" ht="15.75" customHeight="1">
      <c r="F514" s="41"/>
    </row>
    <row r="515" spans="6:6" ht="15.75" customHeight="1">
      <c r="F515" s="41"/>
    </row>
    <row r="516" spans="6:6" ht="15.75" customHeight="1">
      <c r="F516" s="41"/>
    </row>
    <row r="517" spans="6:6" ht="15.75" customHeight="1">
      <c r="F517" s="41"/>
    </row>
    <row r="518" spans="6:6" ht="15.75" customHeight="1">
      <c r="F518" s="41"/>
    </row>
    <row r="519" spans="6:6" ht="15.75" customHeight="1">
      <c r="F519" s="41"/>
    </row>
    <row r="520" spans="6:6" ht="15.75" customHeight="1">
      <c r="F520" s="41"/>
    </row>
    <row r="521" spans="6:6" ht="15.75" customHeight="1">
      <c r="F521" s="41"/>
    </row>
    <row r="522" spans="6:6" ht="15.75" customHeight="1">
      <c r="F522" s="41"/>
    </row>
    <row r="523" spans="6:6" ht="15.75" customHeight="1">
      <c r="F523" s="41"/>
    </row>
    <row r="524" spans="6:6" ht="15.75" customHeight="1">
      <c r="F524" s="41"/>
    </row>
    <row r="525" spans="6:6" ht="15.75" customHeight="1">
      <c r="F525" s="41"/>
    </row>
    <row r="526" spans="6:6" ht="15.75" customHeight="1">
      <c r="F526" s="41"/>
    </row>
    <row r="527" spans="6:6" ht="15.75" customHeight="1">
      <c r="F527" s="41"/>
    </row>
    <row r="528" spans="6:6" ht="15.75" customHeight="1">
      <c r="F528" s="41"/>
    </row>
    <row r="529" spans="6:6" ht="15.75" customHeight="1">
      <c r="F529" s="41"/>
    </row>
    <row r="530" spans="6:6" ht="15.75" customHeight="1">
      <c r="F530" s="41"/>
    </row>
    <row r="531" spans="6:6" ht="15.75" customHeight="1">
      <c r="F531" s="41"/>
    </row>
    <row r="532" spans="6:6" ht="15.75" customHeight="1">
      <c r="F532" s="41"/>
    </row>
    <row r="533" spans="6:6" ht="15.75" customHeight="1">
      <c r="F533" s="41"/>
    </row>
    <row r="534" spans="6:6" ht="15.75" customHeight="1">
      <c r="F534" s="41"/>
    </row>
    <row r="535" spans="6:6" ht="15.75" customHeight="1">
      <c r="F535" s="41"/>
    </row>
    <row r="536" spans="6:6" ht="15.75" customHeight="1">
      <c r="F536" s="41"/>
    </row>
    <row r="537" spans="6:6" ht="15.75" customHeight="1">
      <c r="F537" s="41"/>
    </row>
    <row r="538" spans="6:6" ht="15.75" customHeight="1">
      <c r="F538" s="41"/>
    </row>
    <row r="539" spans="6:6" ht="15.75" customHeight="1">
      <c r="F539" s="41"/>
    </row>
    <row r="540" spans="6:6" ht="15.75" customHeight="1">
      <c r="F540" s="41"/>
    </row>
    <row r="541" spans="6:6" ht="15.75" customHeight="1">
      <c r="F541" s="41"/>
    </row>
    <row r="542" spans="6:6" ht="15.75" customHeight="1">
      <c r="F542" s="41"/>
    </row>
    <row r="543" spans="6:6" ht="15.75" customHeight="1">
      <c r="F543" s="41"/>
    </row>
    <row r="544" spans="6:6" ht="15.75" customHeight="1">
      <c r="F544" s="41"/>
    </row>
    <row r="545" spans="6:6" ht="15.75" customHeight="1">
      <c r="F545" s="41"/>
    </row>
    <row r="546" spans="6:6" ht="15.75" customHeight="1">
      <c r="F546" s="41"/>
    </row>
    <row r="547" spans="6:6" ht="15.75" customHeight="1">
      <c r="F547" s="41"/>
    </row>
    <row r="548" spans="6:6" ht="15.75" customHeight="1">
      <c r="F548" s="41"/>
    </row>
    <row r="549" spans="6:6" ht="15.75" customHeight="1">
      <c r="F549" s="41"/>
    </row>
    <row r="550" spans="6:6" ht="15.75" customHeight="1">
      <c r="F550" s="41"/>
    </row>
    <row r="551" spans="6:6" ht="15.75" customHeight="1">
      <c r="F551" s="41"/>
    </row>
    <row r="552" spans="6:6" ht="15.75" customHeight="1">
      <c r="F552" s="41"/>
    </row>
    <row r="553" spans="6:6" ht="15.75" customHeight="1">
      <c r="F553" s="41"/>
    </row>
    <row r="554" spans="6:6" ht="15.75" customHeight="1">
      <c r="F554" s="41"/>
    </row>
    <row r="555" spans="6:6" ht="15.75" customHeight="1">
      <c r="F555" s="41"/>
    </row>
    <row r="556" spans="6:6" ht="15.75" customHeight="1">
      <c r="F556" s="41"/>
    </row>
    <row r="557" spans="6:6" ht="15.75" customHeight="1">
      <c r="F557" s="41"/>
    </row>
    <row r="558" spans="6:6" ht="15.75" customHeight="1">
      <c r="F558" s="41"/>
    </row>
    <row r="559" spans="6:6" ht="15.75" customHeight="1">
      <c r="F559" s="41"/>
    </row>
    <row r="560" spans="6:6" ht="15.75" customHeight="1">
      <c r="F560" s="41"/>
    </row>
    <row r="561" spans="6:6" ht="15.75" customHeight="1">
      <c r="F561" s="41"/>
    </row>
    <row r="562" spans="6:6" ht="15.75" customHeight="1">
      <c r="F562" s="41"/>
    </row>
    <row r="563" spans="6:6" ht="15.75" customHeight="1">
      <c r="F563" s="41"/>
    </row>
    <row r="564" spans="6:6" ht="15.75" customHeight="1">
      <c r="F564" s="41"/>
    </row>
    <row r="565" spans="6:6" ht="15.75" customHeight="1">
      <c r="F565" s="41"/>
    </row>
    <row r="566" spans="6:6" ht="15.75" customHeight="1">
      <c r="F566" s="41"/>
    </row>
    <row r="567" spans="6:6" ht="15.75" customHeight="1">
      <c r="F567" s="41"/>
    </row>
    <row r="568" spans="6:6" ht="15.75" customHeight="1">
      <c r="F568" s="41"/>
    </row>
    <row r="569" spans="6:6" ht="15.75" customHeight="1">
      <c r="F569" s="41"/>
    </row>
    <row r="570" spans="6:6" ht="15.75" customHeight="1">
      <c r="F570" s="41"/>
    </row>
    <row r="571" spans="6:6" ht="15.75" customHeight="1">
      <c r="F571" s="41"/>
    </row>
    <row r="572" spans="6:6" ht="15.75" customHeight="1">
      <c r="F572" s="41"/>
    </row>
    <row r="573" spans="6:6" ht="15.75" customHeight="1">
      <c r="F573" s="41"/>
    </row>
    <row r="574" spans="6:6" ht="15.75" customHeight="1">
      <c r="F574" s="41"/>
    </row>
    <row r="575" spans="6:6" ht="15.75" customHeight="1">
      <c r="F575" s="41"/>
    </row>
    <row r="576" spans="6:6" ht="15.75" customHeight="1">
      <c r="F576" s="41"/>
    </row>
    <row r="577" spans="6:6" ht="15.75" customHeight="1">
      <c r="F577" s="41"/>
    </row>
    <row r="578" spans="6:6" ht="15.75" customHeight="1">
      <c r="F578" s="41"/>
    </row>
    <row r="579" spans="6:6" ht="15.75" customHeight="1">
      <c r="F579" s="41"/>
    </row>
    <row r="580" spans="6:6" ht="15.75" customHeight="1">
      <c r="F580" s="41"/>
    </row>
    <row r="581" spans="6:6" ht="15.75" customHeight="1">
      <c r="F581" s="41"/>
    </row>
    <row r="582" spans="6:6" ht="15.75" customHeight="1">
      <c r="F582" s="41"/>
    </row>
    <row r="583" spans="6:6" ht="15.75" customHeight="1">
      <c r="F583" s="41"/>
    </row>
    <row r="584" spans="6:6" ht="15.75" customHeight="1">
      <c r="F584" s="41"/>
    </row>
    <row r="585" spans="6:6" ht="15.75" customHeight="1">
      <c r="F585" s="41"/>
    </row>
    <row r="586" spans="6:6" ht="15.75" customHeight="1">
      <c r="F586" s="41"/>
    </row>
    <row r="587" spans="6:6" ht="15.75" customHeight="1">
      <c r="F587" s="41"/>
    </row>
    <row r="588" spans="6:6" ht="15.75" customHeight="1">
      <c r="F588" s="41"/>
    </row>
    <row r="589" spans="6:6" ht="15.75" customHeight="1">
      <c r="F589" s="41"/>
    </row>
    <row r="590" spans="6:6" ht="15.75" customHeight="1">
      <c r="F590" s="41"/>
    </row>
    <row r="591" spans="6:6" ht="15.75" customHeight="1">
      <c r="F591" s="41"/>
    </row>
    <row r="592" spans="6:6" ht="15.75" customHeight="1">
      <c r="F592" s="41"/>
    </row>
    <row r="593" spans="6:6" ht="15.75" customHeight="1">
      <c r="F593" s="41"/>
    </row>
    <row r="594" spans="6:6" ht="15.75" customHeight="1">
      <c r="F594" s="41"/>
    </row>
    <row r="595" spans="6:6" ht="15.75" customHeight="1">
      <c r="F595" s="41"/>
    </row>
    <row r="596" spans="6:6" ht="15.75" customHeight="1">
      <c r="F596" s="41"/>
    </row>
    <row r="597" spans="6:6" ht="15.75" customHeight="1">
      <c r="F597" s="41"/>
    </row>
    <row r="598" spans="6:6" ht="15.75" customHeight="1">
      <c r="F598" s="41"/>
    </row>
    <row r="599" spans="6:6" ht="15.75" customHeight="1">
      <c r="F599" s="41"/>
    </row>
    <row r="600" spans="6:6" ht="15.75" customHeight="1">
      <c r="F600" s="41"/>
    </row>
    <row r="601" spans="6:6" ht="15.75" customHeight="1">
      <c r="F601" s="41"/>
    </row>
    <row r="602" spans="6:6" ht="15.75" customHeight="1">
      <c r="F602" s="41"/>
    </row>
    <row r="603" spans="6:6" ht="15.75" customHeight="1">
      <c r="F603" s="41"/>
    </row>
    <row r="604" spans="6:6" ht="15.75" customHeight="1">
      <c r="F604" s="41"/>
    </row>
    <row r="605" spans="6:6" ht="15.75" customHeight="1">
      <c r="F605" s="41"/>
    </row>
    <row r="606" spans="6:6" ht="15.75" customHeight="1">
      <c r="F606" s="41"/>
    </row>
    <row r="607" spans="6:6" ht="15.75" customHeight="1">
      <c r="F607" s="41"/>
    </row>
    <row r="608" spans="6:6" ht="15.75" customHeight="1">
      <c r="F608" s="41"/>
    </row>
    <row r="609" spans="6:6" ht="15.75" customHeight="1">
      <c r="F609" s="41"/>
    </row>
    <row r="610" spans="6:6" ht="15.75" customHeight="1">
      <c r="F610" s="41"/>
    </row>
    <row r="611" spans="6:6" ht="15.75" customHeight="1">
      <c r="F611" s="41"/>
    </row>
    <row r="612" spans="6:6" ht="15.75" customHeight="1">
      <c r="F612" s="41"/>
    </row>
    <row r="613" spans="6:6" ht="15.75" customHeight="1">
      <c r="F613" s="41"/>
    </row>
    <row r="614" spans="6:6" ht="15.75" customHeight="1">
      <c r="F614" s="41"/>
    </row>
    <row r="615" spans="6:6" ht="15.75" customHeight="1">
      <c r="F615" s="41"/>
    </row>
    <row r="616" spans="6:6" ht="15.75" customHeight="1">
      <c r="F616" s="41"/>
    </row>
    <row r="617" spans="6:6" ht="15.75" customHeight="1">
      <c r="F617" s="41"/>
    </row>
    <row r="618" spans="6:6" ht="15.75" customHeight="1">
      <c r="F618" s="41"/>
    </row>
    <row r="619" spans="6:6" ht="15.75" customHeight="1">
      <c r="F619" s="41"/>
    </row>
    <row r="620" spans="6:6" ht="15.75" customHeight="1">
      <c r="F620" s="41"/>
    </row>
    <row r="621" spans="6:6" ht="15.75" customHeight="1">
      <c r="F621" s="41"/>
    </row>
    <row r="622" spans="6:6" ht="15.75" customHeight="1">
      <c r="F622" s="41"/>
    </row>
    <row r="623" spans="6:6" ht="15.75" customHeight="1">
      <c r="F623" s="41"/>
    </row>
    <row r="624" spans="6:6" ht="15.75" customHeight="1">
      <c r="F624" s="41"/>
    </row>
    <row r="625" spans="6:6" ht="15.75" customHeight="1">
      <c r="F625" s="41"/>
    </row>
    <row r="626" spans="6:6" ht="15.75" customHeight="1">
      <c r="F626" s="41"/>
    </row>
    <row r="627" spans="6:6" ht="15.75" customHeight="1">
      <c r="F627" s="41"/>
    </row>
    <row r="628" spans="6:6" ht="15.75" customHeight="1">
      <c r="F628" s="41"/>
    </row>
    <row r="629" spans="6:6" ht="15.75" customHeight="1">
      <c r="F629" s="41"/>
    </row>
    <row r="630" spans="6:6" ht="15.75" customHeight="1">
      <c r="F630" s="41"/>
    </row>
    <row r="631" spans="6:6" ht="15.75" customHeight="1">
      <c r="F631" s="41"/>
    </row>
    <row r="632" spans="6:6" ht="15.75" customHeight="1">
      <c r="F632" s="41"/>
    </row>
    <row r="633" spans="6:6" ht="15.75" customHeight="1">
      <c r="F633" s="41"/>
    </row>
    <row r="634" spans="6:6" ht="15.75" customHeight="1">
      <c r="F634" s="41"/>
    </row>
    <row r="635" spans="6:6" ht="15.75" customHeight="1">
      <c r="F635" s="41"/>
    </row>
    <row r="636" spans="6:6" ht="15.75" customHeight="1">
      <c r="F636" s="41"/>
    </row>
    <row r="637" spans="6:6" ht="15.75" customHeight="1">
      <c r="F637" s="41"/>
    </row>
    <row r="638" spans="6:6" ht="15.75" customHeight="1">
      <c r="F638" s="41"/>
    </row>
    <row r="639" spans="6:6" ht="15.75" customHeight="1">
      <c r="F639" s="41"/>
    </row>
    <row r="640" spans="6:6" ht="15.75" customHeight="1">
      <c r="F640" s="41"/>
    </row>
    <row r="641" spans="6:6" ht="15.75" customHeight="1">
      <c r="F641" s="41"/>
    </row>
    <row r="642" spans="6:6" ht="15.75" customHeight="1">
      <c r="F642" s="41"/>
    </row>
    <row r="643" spans="6:6" ht="15.75" customHeight="1">
      <c r="F643" s="41"/>
    </row>
    <row r="644" spans="6:6" ht="15.75" customHeight="1">
      <c r="F644" s="41"/>
    </row>
    <row r="645" spans="6:6" ht="15.75" customHeight="1">
      <c r="F645" s="41"/>
    </row>
    <row r="646" spans="6:6" ht="15.75" customHeight="1">
      <c r="F646" s="41"/>
    </row>
    <row r="647" spans="6:6" ht="15.75" customHeight="1">
      <c r="F647" s="41"/>
    </row>
    <row r="648" spans="6:6" ht="15.75" customHeight="1">
      <c r="F648" s="41"/>
    </row>
    <row r="649" spans="6:6" ht="15.75" customHeight="1">
      <c r="F649" s="41"/>
    </row>
    <row r="650" spans="6:6" ht="15.75" customHeight="1">
      <c r="F650" s="41"/>
    </row>
    <row r="651" spans="6:6" ht="15.75" customHeight="1">
      <c r="F651" s="41"/>
    </row>
    <row r="652" spans="6:6" ht="15.75" customHeight="1">
      <c r="F652" s="41"/>
    </row>
    <row r="653" spans="6:6" ht="15.75" customHeight="1">
      <c r="F653" s="41"/>
    </row>
    <row r="654" spans="6:6" ht="15.75" customHeight="1">
      <c r="F654" s="41"/>
    </row>
    <row r="655" spans="6:6" ht="15.75" customHeight="1">
      <c r="F655" s="41"/>
    </row>
    <row r="656" spans="6:6" ht="15.75" customHeight="1">
      <c r="F656" s="41"/>
    </row>
    <row r="657" spans="6:6" ht="15.75" customHeight="1">
      <c r="F657" s="41"/>
    </row>
    <row r="658" spans="6:6" ht="15.75" customHeight="1">
      <c r="F658" s="41"/>
    </row>
    <row r="659" spans="6:6" ht="15.75" customHeight="1">
      <c r="F659" s="41"/>
    </row>
    <row r="660" spans="6:6" ht="15.75" customHeight="1">
      <c r="F660" s="41"/>
    </row>
    <row r="661" spans="6:6" ht="15.75" customHeight="1">
      <c r="F661" s="41"/>
    </row>
    <row r="662" spans="6:6" ht="15.75" customHeight="1">
      <c r="F662" s="41"/>
    </row>
    <row r="663" spans="6:6" ht="15.75" customHeight="1">
      <c r="F663" s="41"/>
    </row>
    <row r="664" spans="6:6" ht="15.75" customHeight="1">
      <c r="F664" s="41"/>
    </row>
    <row r="665" spans="6:6" ht="15.75" customHeight="1">
      <c r="F665" s="41"/>
    </row>
    <row r="666" spans="6:6" ht="15.75" customHeight="1">
      <c r="F666" s="41"/>
    </row>
    <row r="667" spans="6:6" ht="15.75" customHeight="1">
      <c r="F667" s="41"/>
    </row>
    <row r="668" spans="6:6" ht="15.75" customHeight="1">
      <c r="F668" s="41"/>
    </row>
    <row r="669" spans="6:6" ht="15.75" customHeight="1">
      <c r="F669" s="41"/>
    </row>
    <row r="670" spans="6:6" ht="15.75" customHeight="1">
      <c r="F670" s="41"/>
    </row>
    <row r="671" spans="6:6" ht="15.75" customHeight="1">
      <c r="F671" s="41"/>
    </row>
    <row r="672" spans="6:6" ht="15.75" customHeight="1">
      <c r="F672" s="41"/>
    </row>
    <row r="673" spans="6:6" ht="15.75" customHeight="1">
      <c r="F673" s="41"/>
    </row>
    <row r="674" spans="6:6" ht="15.75" customHeight="1">
      <c r="F674" s="41"/>
    </row>
    <row r="675" spans="6:6" ht="15.75" customHeight="1">
      <c r="F675" s="41"/>
    </row>
    <row r="676" spans="6:6" ht="15.75" customHeight="1">
      <c r="F676" s="41"/>
    </row>
    <row r="677" spans="6:6" ht="15.75" customHeight="1">
      <c r="F677" s="41"/>
    </row>
    <row r="678" spans="6:6" ht="15.75" customHeight="1">
      <c r="F678" s="41"/>
    </row>
    <row r="679" spans="6:6" ht="15.75" customHeight="1">
      <c r="F679" s="41"/>
    </row>
    <row r="680" spans="6:6" ht="15.75" customHeight="1">
      <c r="F680" s="41"/>
    </row>
    <row r="681" spans="6:6" ht="15.75" customHeight="1">
      <c r="F681" s="41"/>
    </row>
    <row r="682" spans="6:6" ht="15.75" customHeight="1">
      <c r="F682" s="41"/>
    </row>
    <row r="683" spans="6:6" ht="15.75" customHeight="1">
      <c r="F683" s="41"/>
    </row>
    <row r="684" spans="6:6" ht="15.75" customHeight="1">
      <c r="F684" s="41"/>
    </row>
    <row r="685" spans="6:6" ht="15.75" customHeight="1">
      <c r="F685" s="41"/>
    </row>
    <row r="686" spans="6:6" ht="15.75" customHeight="1">
      <c r="F686" s="41"/>
    </row>
    <row r="687" spans="6:6" ht="15.75" customHeight="1">
      <c r="F687" s="41"/>
    </row>
    <row r="688" spans="6:6" ht="15.75" customHeight="1">
      <c r="F688" s="41"/>
    </row>
    <row r="689" spans="6:6" ht="15.75" customHeight="1">
      <c r="F689" s="41"/>
    </row>
    <row r="690" spans="6:6" ht="15.75" customHeight="1">
      <c r="F690" s="41"/>
    </row>
    <row r="691" spans="6:6" ht="15.75" customHeight="1">
      <c r="F691" s="41"/>
    </row>
    <row r="692" spans="6:6" ht="15.75" customHeight="1">
      <c r="F692" s="41"/>
    </row>
    <row r="693" spans="6:6" ht="15.75" customHeight="1">
      <c r="F693" s="41"/>
    </row>
    <row r="694" spans="6:6" ht="15.75" customHeight="1">
      <c r="F694" s="41"/>
    </row>
    <row r="695" spans="6:6" ht="15.75" customHeight="1">
      <c r="F695" s="41"/>
    </row>
    <row r="696" spans="6:6" ht="15.75" customHeight="1">
      <c r="F696" s="41"/>
    </row>
    <row r="697" spans="6:6" ht="15.75" customHeight="1">
      <c r="F697" s="41"/>
    </row>
    <row r="698" spans="6:6" ht="15.75" customHeight="1">
      <c r="F698" s="41"/>
    </row>
    <row r="699" spans="6:6" ht="15.75" customHeight="1">
      <c r="F699" s="41"/>
    </row>
    <row r="700" spans="6:6" ht="15.75" customHeight="1">
      <c r="F700" s="41"/>
    </row>
    <row r="701" spans="6:6" ht="15.75" customHeight="1">
      <c r="F701" s="41"/>
    </row>
    <row r="702" spans="6:6" ht="15.75" customHeight="1">
      <c r="F702" s="41"/>
    </row>
    <row r="703" spans="6:6" ht="15.75" customHeight="1">
      <c r="F703" s="41"/>
    </row>
    <row r="704" spans="6:6" ht="15.75" customHeight="1">
      <c r="F704" s="41"/>
    </row>
    <row r="705" spans="6:6" ht="15.75" customHeight="1">
      <c r="F705" s="41"/>
    </row>
    <row r="706" spans="6:6" ht="15.75" customHeight="1">
      <c r="F706" s="41"/>
    </row>
    <row r="707" spans="6:6" ht="15.75" customHeight="1">
      <c r="F707" s="41"/>
    </row>
    <row r="708" spans="6:6" ht="15.75" customHeight="1">
      <c r="F708" s="41"/>
    </row>
    <row r="709" spans="6:6" ht="15.75" customHeight="1">
      <c r="F709" s="41"/>
    </row>
    <row r="710" spans="6:6" ht="15.75" customHeight="1">
      <c r="F710" s="41"/>
    </row>
    <row r="711" spans="6:6" ht="15.75" customHeight="1">
      <c r="F711" s="41"/>
    </row>
    <row r="712" spans="6:6" ht="15.75" customHeight="1">
      <c r="F712" s="41"/>
    </row>
    <row r="713" spans="6:6" ht="15.75" customHeight="1">
      <c r="F713" s="41"/>
    </row>
    <row r="714" spans="6:6" ht="15.75" customHeight="1">
      <c r="F714" s="41"/>
    </row>
    <row r="715" spans="6:6" ht="15.75" customHeight="1">
      <c r="F715" s="41"/>
    </row>
    <row r="716" spans="6:6" ht="15.75" customHeight="1">
      <c r="F716" s="41"/>
    </row>
    <row r="717" spans="6:6" ht="15.75" customHeight="1">
      <c r="F717" s="41"/>
    </row>
    <row r="718" spans="6:6" ht="15.75" customHeight="1">
      <c r="F718" s="41"/>
    </row>
    <row r="719" spans="6:6" ht="15.75" customHeight="1">
      <c r="F719" s="41"/>
    </row>
    <row r="720" spans="6:6" ht="15.75" customHeight="1">
      <c r="F720" s="41"/>
    </row>
    <row r="721" spans="6:6" ht="15.75" customHeight="1">
      <c r="F721" s="41"/>
    </row>
    <row r="722" spans="6:6" ht="15.75" customHeight="1">
      <c r="F722" s="41"/>
    </row>
    <row r="723" spans="6:6" ht="15.75" customHeight="1">
      <c r="F723" s="41"/>
    </row>
    <row r="724" spans="6:6" ht="15.75" customHeight="1">
      <c r="F724" s="41"/>
    </row>
    <row r="725" spans="6:6" ht="15.75" customHeight="1">
      <c r="F725" s="41"/>
    </row>
    <row r="726" spans="6:6" ht="15.75" customHeight="1">
      <c r="F726" s="41"/>
    </row>
    <row r="727" spans="6:6" ht="15.75" customHeight="1">
      <c r="F727" s="41"/>
    </row>
    <row r="728" spans="6:6" ht="15.75" customHeight="1">
      <c r="F728" s="41"/>
    </row>
    <row r="729" spans="6:6" ht="15.75" customHeight="1">
      <c r="F729" s="41"/>
    </row>
    <row r="730" spans="6:6" ht="15.75" customHeight="1">
      <c r="F730" s="41"/>
    </row>
    <row r="731" spans="6:6" ht="15.75" customHeight="1">
      <c r="F731" s="41"/>
    </row>
    <row r="732" spans="6:6" ht="15.75" customHeight="1">
      <c r="F732" s="41"/>
    </row>
    <row r="733" spans="6:6" ht="15.75" customHeight="1">
      <c r="F733" s="41"/>
    </row>
    <row r="734" spans="6:6" ht="15.75" customHeight="1">
      <c r="F734" s="41"/>
    </row>
    <row r="735" spans="6:6" ht="15.75" customHeight="1">
      <c r="F735" s="41"/>
    </row>
    <row r="736" spans="6:6" ht="15.75" customHeight="1">
      <c r="F736" s="41"/>
    </row>
    <row r="737" spans="6:6" ht="15.75" customHeight="1">
      <c r="F737" s="41"/>
    </row>
    <row r="738" spans="6:6" ht="15.75" customHeight="1">
      <c r="F738" s="41"/>
    </row>
    <row r="739" spans="6:6" ht="15.75" customHeight="1">
      <c r="F739" s="41"/>
    </row>
    <row r="740" spans="6:6" ht="15.75" customHeight="1">
      <c r="F740" s="41"/>
    </row>
    <row r="741" spans="6:6" ht="15.75" customHeight="1">
      <c r="F741" s="41"/>
    </row>
    <row r="742" spans="6:6" ht="15.75" customHeight="1">
      <c r="F742" s="41"/>
    </row>
    <row r="743" spans="6:6" ht="15.75" customHeight="1">
      <c r="F743" s="41"/>
    </row>
    <row r="744" spans="6:6" ht="15.75" customHeight="1">
      <c r="F744" s="41"/>
    </row>
    <row r="745" spans="6:6" ht="15.75" customHeight="1">
      <c r="F745" s="41"/>
    </row>
    <row r="746" spans="6:6" ht="15.75" customHeight="1">
      <c r="F746" s="41"/>
    </row>
    <row r="747" spans="6:6" ht="15.75" customHeight="1">
      <c r="F747" s="41"/>
    </row>
    <row r="748" spans="6:6" ht="15.75" customHeight="1">
      <c r="F748" s="41"/>
    </row>
    <row r="749" spans="6:6" ht="15.75" customHeight="1">
      <c r="F749" s="41"/>
    </row>
    <row r="750" spans="6:6" ht="15.75" customHeight="1">
      <c r="F750" s="41"/>
    </row>
    <row r="751" spans="6:6" ht="15.75" customHeight="1">
      <c r="F751" s="41"/>
    </row>
    <row r="752" spans="6:6" ht="15.75" customHeight="1">
      <c r="F752" s="41"/>
    </row>
    <row r="753" spans="6:6" ht="15.75" customHeight="1">
      <c r="F753" s="41"/>
    </row>
    <row r="754" spans="6:6" ht="15.75" customHeight="1">
      <c r="F754" s="41"/>
    </row>
    <row r="755" spans="6:6" ht="15.75" customHeight="1">
      <c r="F755" s="41"/>
    </row>
    <row r="756" spans="6:6" ht="15.75" customHeight="1">
      <c r="F756" s="41"/>
    </row>
    <row r="757" spans="6:6" ht="15.75" customHeight="1">
      <c r="F757" s="41"/>
    </row>
    <row r="758" spans="6:6" ht="15.75" customHeight="1">
      <c r="F758" s="41"/>
    </row>
    <row r="759" spans="6:6" ht="15.75" customHeight="1">
      <c r="F759" s="41"/>
    </row>
    <row r="760" spans="6:6" ht="15.75" customHeight="1">
      <c r="F760" s="41"/>
    </row>
    <row r="761" spans="6:6" ht="15.75" customHeight="1">
      <c r="F761" s="41"/>
    </row>
    <row r="762" spans="6:6" ht="15.75" customHeight="1">
      <c r="F762" s="41"/>
    </row>
    <row r="763" spans="6:6" ht="15.75" customHeight="1">
      <c r="F763" s="41"/>
    </row>
    <row r="764" spans="6:6" ht="15.75" customHeight="1">
      <c r="F764" s="41"/>
    </row>
    <row r="765" spans="6:6" ht="15.75" customHeight="1">
      <c r="F765" s="41"/>
    </row>
    <row r="766" spans="6:6" ht="15.75" customHeight="1">
      <c r="F766" s="41"/>
    </row>
    <row r="767" spans="6:6" ht="15.75" customHeight="1">
      <c r="F767" s="41"/>
    </row>
    <row r="768" spans="6:6" ht="15.75" customHeight="1">
      <c r="F768" s="41"/>
    </row>
    <row r="769" spans="6:6" ht="15.75" customHeight="1">
      <c r="F769" s="41"/>
    </row>
    <row r="770" spans="6:6" ht="15.75" customHeight="1">
      <c r="F770" s="41"/>
    </row>
    <row r="771" spans="6:6" ht="15.75" customHeight="1">
      <c r="F771" s="41"/>
    </row>
    <row r="772" spans="6:6" ht="15.75" customHeight="1">
      <c r="F772" s="41"/>
    </row>
    <row r="773" spans="6:6" ht="15.75" customHeight="1">
      <c r="F773" s="41"/>
    </row>
    <row r="774" spans="6:6" ht="15.75" customHeight="1">
      <c r="F774" s="41"/>
    </row>
    <row r="775" spans="6:6" ht="15.75" customHeight="1">
      <c r="F775" s="41"/>
    </row>
    <row r="776" spans="6:6" ht="15.75" customHeight="1">
      <c r="F776" s="41"/>
    </row>
    <row r="777" spans="6:6" ht="15.75" customHeight="1">
      <c r="F777" s="41"/>
    </row>
    <row r="778" spans="6:6" ht="15.75" customHeight="1">
      <c r="F778" s="41"/>
    </row>
    <row r="779" spans="6:6" ht="15.75" customHeight="1">
      <c r="F779" s="41"/>
    </row>
    <row r="780" spans="6:6" ht="15.75" customHeight="1">
      <c r="F780" s="41"/>
    </row>
    <row r="781" spans="6:6" ht="15.75" customHeight="1">
      <c r="F781" s="41"/>
    </row>
    <row r="782" spans="6:6" ht="15.75" customHeight="1">
      <c r="F782" s="41"/>
    </row>
    <row r="783" spans="6:6" ht="15.75" customHeight="1">
      <c r="F783" s="41"/>
    </row>
    <row r="784" spans="6:6" ht="15.75" customHeight="1">
      <c r="F784" s="41"/>
    </row>
    <row r="785" spans="6:6" ht="15.75" customHeight="1">
      <c r="F785" s="41"/>
    </row>
    <row r="786" spans="6:6" ht="15.75" customHeight="1">
      <c r="F786" s="41"/>
    </row>
    <row r="787" spans="6:6" ht="15.75" customHeight="1">
      <c r="F787" s="41"/>
    </row>
    <row r="788" spans="6:6" ht="15.75" customHeight="1">
      <c r="F788" s="41"/>
    </row>
    <row r="789" spans="6:6" ht="15.75" customHeight="1">
      <c r="F789" s="41"/>
    </row>
    <row r="790" spans="6:6" ht="15.75" customHeight="1">
      <c r="F790" s="41"/>
    </row>
    <row r="791" spans="6:6" ht="15.75" customHeight="1">
      <c r="F791" s="41"/>
    </row>
    <row r="792" spans="6:6" ht="15.75" customHeight="1">
      <c r="F792" s="41"/>
    </row>
    <row r="793" spans="6:6" ht="15.75" customHeight="1">
      <c r="F793" s="41"/>
    </row>
    <row r="794" spans="6:6" ht="15.75" customHeight="1">
      <c r="F794" s="41"/>
    </row>
    <row r="795" spans="6:6" ht="15.75" customHeight="1">
      <c r="F795" s="41"/>
    </row>
    <row r="796" spans="6:6" ht="15.75" customHeight="1">
      <c r="F796" s="41"/>
    </row>
    <row r="797" spans="6:6" ht="15.75" customHeight="1">
      <c r="F797" s="41"/>
    </row>
    <row r="798" spans="6:6" ht="15.75" customHeight="1">
      <c r="F798" s="41"/>
    </row>
    <row r="799" spans="6:6" ht="15.75" customHeight="1">
      <c r="F799" s="41"/>
    </row>
    <row r="800" spans="6:6" ht="15.75" customHeight="1">
      <c r="F800" s="41"/>
    </row>
    <row r="801" spans="6:6" ht="15.75" customHeight="1">
      <c r="F801" s="41"/>
    </row>
    <row r="802" spans="6:6" ht="15.75" customHeight="1">
      <c r="F802" s="41"/>
    </row>
    <row r="803" spans="6:6" ht="15.75" customHeight="1">
      <c r="F803" s="41"/>
    </row>
    <row r="804" spans="6:6" ht="15.75" customHeight="1">
      <c r="F804" s="41"/>
    </row>
    <row r="805" spans="6:6" ht="15.75" customHeight="1">
      <c r="F805" s="41"/>
    </row>
    <row r="806" spans="6:6" ht="15.75" customHeight="1">
      <c r="F806" s="41"/>
    </row>
    <row r="807" spans="6:6" ht="15.75" customHeight="1">
      <c r="F807" s="41"/>
    </row>
    <row r="808" spans="6:6" ht="15.75" customHeight="1">
      <c r="F808" s="41"/>
    </row>
    <row r="809" spans="6:6" ht="15.75" customHeight="1">
      <c r="F809" s="41"/>
    </row>
    <row r="810" spans="6:6" ht="15.75" customHeight="1">
      <c r="F810" s="41"/>
    </row>
    <row r="811" spans="6:6" ht="15.75" customHeight="1">
      <c r="F811" s="41"/>
    </row>
    <row r="812" spans="6:6" ht="15.75" customHeight="1">
      <c r="F812" s="41"/>
    </row>
    <row r="813" spans="6:6" ht="15.75" customHeight="1">
      <c r="F813" s="41"/>
    </row>
    <row r="814" spans="6:6" ht="15.75" customHeight="1">
      <c r="F814" s="41"/>
    </row>
    <row r="815" spans="6:6" ht="15.75" customHeight="1">
      <c r="F815" s="41"/>
    </row>
    <row r="816" spans="6:6" ht="15.75" customHeight="1">
      <c r="F816" s="41"/>
    </row>
    <row r="817" spans="6:6" ht="15.75" customHeight="1">
      <c r="F817" s="41"/>
    </row>
    <row r="818" spans="6:6" ht="15.75" customHeight="1">
      <c r="F818" s="41"/>
    </row>
    <row r="819" spans="6:6" ht="15.75" customHeight="1">
      <c r="F819" s="41"/>
    </row>
    <row r="820" spans="6:6" ht="15.75" customHeight="1">
      <c r="F820" s="41"/>
    </row>
    <row r="821" spans="6:6" ht="15.75" customHeight="1">
      <c r="F821" s="41"/>
    </row>
    <row r="822" spans="6:6" ht="15.75" customHeight="1">
      <c r="F822" s="41"/>
    </row>
    <row r="823" spans="6:6" ht="15.75" customHeight="1">
      <c r="F823" s="41"/>
    </row>
    <row r="824" spans="6:6" ht="15.75" customHeight="1">
      <c r="F824" s="41"/>
    </row>
    <row r="825" spans="6:6" ht="15.75" customHeight="1">
      <c r="F825" s="41"/>
    </row>
    <row r="826" spans="6:6" ht="15.75" customHeight="1">
      <c r="F826" s="41"/>
    </row>
    <row r="827" spans="6:6" ht="15.75" customHeight="1">
      <c r="F827" s="41"/>
    </row>
    <row r="828" spans="6:6" ht="15.75" customHeight="1">
      <c r="F828" s="41"/>
    </row>
    <row r="829" spans="6:6" ht="15.75" customHeight="1">
      <c r="F829" s="41"/>
    </row>
    <row r="830" spans="6:6" ht="15.75" customHeight="1">
      <c r="F830" s="41"/>
    </row>
    <row r="831" spans="6:6" ht="15.75" customHeight="1">
      <c r="F831" s="41"/>
    </row>
    <row r="832" spans="6:6" ht="15.75" customHeight="1">
      <c r="F832" s="41"/>
    </row>
    <row r="833" spans="6:6" ht="15.75" customHeight="1">
      <c r="F833" s="41"/>
    </row>
    <row r="834" spans="6:6" ht="15.75" customHeight="1">
      <c r="F834" s="41"/>
    </row>
    <row r="835" spans="6:6" ht="15.75" customHeight="1">
      <c r="F835" s="41"/>
    </row>
    <row r="836" spans="6:6" ht="15.75" customHeight="1">
      <c r="F836" s="41"/>
    </row>
    <row r="837" spans="6:6" ht="15.75" customHeight="1">
      <c r="F837" s="41"/>
    </row>
    <row r="838" spans="6:6" ht="15.75" customHeight="1">
      <c r="F838" s="41"/>
    </row>
    <row r="839" spans="6:6" ht="15.75" customHeight="1">
      <c r="F839" s="41"/>
    </row>
    <row r="840" spans="6:6" ht="15.75" customHeight="1">
      <c r="F840" s="41"/>
    </row>
    <row r="841" spans="6:6" ht="15.75" customHeight="1">
      <c r="F841" s="41"/>
    </row>
    <row r="842" spans="6:6" ht="15.75" customHeight="1">
      <c r="F842" s="41"/>
    </row>
    <row r="843" spans="6:6" ht="15.75" customHeight="1">
      <c r="F843" s="41"/>
    </row>
    <row r="844" spans="6:6" ht="15.75" customHeight="1">
      <c r="F844" s="41"/>
    </row>
    <row r="845" spans="6:6" ht="15.75" customHeight="1">
      <c r="F845" s="41"/>
    </row>
    <row r="846" spans="6:6" ht="15.75" customHeight="1">
      <c r="F846" s="41"/>
    </row>
    <row r="847" spans="6:6" ht="15.75" customHeight="1">
      <c r="F847" s="41"/>
    </row>
    <row r="848" spans="6:6" ht="15.75" customHeight="1">
      <c r="F848" s="41"/>
    </row>
    <row r="849" spans="6:6" ht="15.75" customHeight="1">
      <c r="F849" s="41"/>
    </row>
    <row r="850" spans="6:6" ht="15.75" customHeight="1">
      <c r="F850" s="41"/>
    </row>
    <row r="851" spans="6:6" ht="15.75" customHeight="1">
      <c r="F851" s="41"/>
    </row>
    <row r="852" spans="6:6" ht="15.75" customHeight="1">
      <c r="F852" s="41"/>
    </row>
    <row r="853" spans="6:6" ht="15.75" customHeight="1">
      <c r="F853" s="41"/>
    </row>
    <row r="854" spans="6:6" ht="15.75" customHeight="1">
      <c r="F854" s="41"/>
    </row>
    <row r="855" spans="6:6" ht="15.75" customHeight="1">
      <c r="F855" s="41"/>
    </row>
    <row r="856" spans="6:6" ht="15.75" customHeight="1">
      <c r="F856" s="41"/>
    </row>
    <row r="857" spans="6:6" ht="15.75" customHeight="1">
      <c r="F857" s="41"/>
    </row>
    <row r="858" spans="6:6" ht="15.75" customHeight="1">
      <c r="F858" s="41"/>
    </row>
    <row r="859" spans="6:6" ht="15.75" customHeight="1">
      <c r="F859" s="41"/>
    </row>
    <row r="860" spans="6:6" ht="15.75" customHeight="1">
      <c r="F860" s="41"/>
    </row>
    <row r="861" spans="6:6" ht="15.75" customHeight="1">
      <c r="F861" s="41"/>
    </row>
    <row r="862" spans="6:6" ht="15.75" customHeight="1">
      <c r="F862" s="41"/>
    </row>
    <row r="863" spans="6:6" ht="15.75" customHeight="1">
      <c r="F863" s="41"/>
    </row>
    <row r="864" spans="6:6" ht="15.75" customHeight="1">
      <c r="F864" s="41"/>
    </row>
    <row r="865" spans="6:6" ht="15.75" customHeight="1">
      <c r="F865" s="41"/>
    </row>
    <row r="866" spans="6:6" ht="15.75" customHeight="1">
      <c r="F866" s="41"/>
    </row>
    <row r="867" spans="6:6" ht="15.75" customHeight="1">
      <c r="F867" s="41"/>
    </row>
    <row r="868" spans="6:6" ht="15.75" customHeight="1">
      <c r="F868" s="41"/>
    </row>
    <row r="869" spans="6:6" ht="15.75" customHeight="1">
      <c r="F869" s="41"/>
    </row>
    <row r="870" spans="6:6" ht="15.75" customHeight="1">
      <c r="F870" s="41"/>
    </row>
    <row r="871" spans="6:6" ht="15.75" customHeight="1">
      <c r="F871" s="41"/>
    </row>
    <row r="872" spans="6:6" ht="15.75" customHeight="1">
      <c r="F872" s="41"/>
    </row>
    <row r="873" spans="6:6" ht="15.75" customHeight="1">
      <c r="F873" s="41"/>
    </row>
    <row r="874" spans="6:6" ht="15.75" customHeight="1">
      <c r="F874" s="41"/>
    </row>
    <row r="875" spans="6:6" ht="15.75" customHeight="1">
      <c r="F875" s="41"/>
    </row>
    <row r="876" spans="6:6" ht="15.75" customHeight="1">
      <c r="F876" s="41"/>
    </row>
    <row r="877" spans="6:6" ht="15.75" customHeight="1">
      <c r="F877" s="41"/>
    </row>
    <row r="878" spans="6:6" ht="15.75" customHeight="1">
      <c r="F878" s="41"/>
    </row>
    <row r="879" spans="6:6" ht="15.75" customHeight="1">
      <c r="F879" s="41"/>
    </row>
    <row r="880" spans="6:6" ht="15.75" customHeight="1">
      <c r="F880" s="41"/>
    </row>
    <row r="881" spans="6:6" ht="15.75" customHeight="1">
      <c r="F881" s="41"/>
    </row>
    <row r="882" spans="6:6" ht="15.75" customHeight="1">
      <c r="F882" s="41"/>
    </row>
    <row r="883" spans="6:6" ht="15.75" customHeight="1">
      <c r="F883" s="41"/>
    </row>
    <row r="884" spans="6:6" ht="15.75" customHeight="1">
      <c r="F884" s="41"/>
    </row>
    <row r="885" spans="6:6" ht="15.75" customHeight="1">
      <c r="F885" s="41"/>
    </row>
    <row r="886" spans="6:6" ht="15.75" customHeight="1">
      <c r="F886" s="41"/>
    </row>
    <row r="887" spans="6:6" ht="15.75" customHeight="1">
      <c r="F887" s="41"/>
    </row>
    <row r="888" spans="6:6" ht="15.75" customHeight="1">
      <c r="F888" s="41"/>
    </row>
    <row r="889" spans="6:6" ht="15.75" customHeight="1">
      <c r="F889" s="41"/>
    </row>
    <row r="890" spans="6:6" ht="15.75" customHeight="1">
      <c r="F890" s="41"/>
    </row>
    <row r="891" spans="6:6" ht="15.75" customHeight="1">
      <c r="F891" s="41"/>
    </row>
    <row r="892" spans="6:6" ht="15.75" customHeight="1">
      <c r="F892" s="41"/>
    </row>
    <row r="893" spans="6:6" ht="15.75" customHeight="1">
      <c r="F893" s="41"/>
    </row>
    <row r="894" spans="6:6" ht="15.75" customHeight="1">
      <c r="F894" s="41"/>
    </row>
    <row r="895" spans="6:6" ht="15.75" customHeight="1">
      <c r="F895" s="41"/>
    </row>
    <row r="896" spans="6:6" ht="15.75" customHeight="1">
      <c r="F896" s="41"/>
    </row>
    <row r="897" spans="6:6" ht="15.75" customHeight="1">
      <c r="F897" s="41"/>
    </row>
    <row r="898" spans="6:6" ht="15.75" customHeight="1">
      <c r="F898" s="41"/>
    </row>
    <row r="899" spans="6:6" ht="15.75" customHeight="1">
      <c r="F899" s="41"/>
    </row>
    <row r="900" spans="6:6" ht="15.75" customHeight="1">
      <c r="F900" s="41"/>
    </row>
    <row r="901" spans="6:6" ht="15.75" customHeight="1">
      <c r="F901" s="41"/>
    </row>
    <row r="902" spans="6:6" ht="15.75" customHeight="1">
      <c r="F902" s="41"/>
    </row>
    <row r="903" spans="6:6" ht="15.75" customHeight="1">
      <c r="F903" s="41"/>
    </row>
    <row r="904" spans="6:6" ht="15.75" customHeight="1">
      <c r="F904" s="41"/>
    </row>
    <row r="905" spans="6:6" ht="15.75" customHeight="1">
      <c r="F905" s="41"/>
    </row>
    <row r="906" spans="6:6" ht="15.75" customHeight="1">
      <c r="F906" s="41"/>
    </row>
    <row r="907" spans="6:6" ht="15.75" customHeight="1">
      <c r="F907" s="41"/>
    </row>
    <row r="908" spans="6:6" ht="15.75" customHeight="1">
      <c r="F908" s="41"/>
    </row>
    <row r="909" spans="6:6" ht="15.75" customHeight="1">
      <c r="F909" s="41"/>
    </row>
    <row r="910" spans="6:6" ht="15.75" customHeight="1">
      <c r="F910" s="41"/>
    </row>
    <row r="911" spans="6:6" ht="15.75" customHeight="1">
      <c r="F911" s="41"/>
    </row>
    <row r="912" spans="6:6" ht="15.75" customHeight="1">
      <c r="F912" s="41"/>
    </row>
    <row r="913" spans="6:6" ht="15.75" customHeight="1">
      <c r="F913" s="41"/>
    </row>
    <row r="914" spans="6:6" ht="15.75" customHeight="1">
      <c r="F914" s="41"/>
    </row>
    <row r="915" spans="6:6" ht="15.75" customHeight="1">
      <c r="F915" s="41"/>
    </row>
    <row r="916" spans="6:6" ht="15.75" customHeight="1">
      <c r="F916" s="41"/>
    </row>
    <row r="917" spans="6:6" ht="15.75" customHeight="1">
      <c r="F917" s="41"/>
    </row>
    <row r="918" spans="6:6" ht="15.75" customHeight="1">
      <c r="F918" s="41"/>
    </row>
    <row r="919" spans="6:6" ht="15.75" customHeight="1">
      <c r="F919" s="41"/>
    </row>
    <row r="920" spans="6:6" ht="15.75" customHeight="1">
      <c r="F920" s="41"/>
    </row>
    <row r="921" spans="6:6" ht="15.75" customHeight="1">
      <c r="F921" s="41"/>
    </row>
    <row r="922" spans="6:6" ht="15.75" customHeight="1">
      <c r="F922" s="41"/>
    </row>
    <row r="923" spans="6:6" ht="15.75" customHeight="1">
      <c r="F923" s="41"/>
    </row>
    <row r="924" spans="6:6" ht="15.75" customHeight="1">
      <c r="F924" s="41"/>
    </row>
    <row r="925" spans="6:6" ht="15.75" customHeight="1">
      <c r="F925" s="41"/>
    </row>
    <row r="926" spans="6:6" ht="15.75" customHeight="1">
      <c r="F926" s="41"/>
    </row>
    <row r="927" spans="6:6" ht="15.75" customHeight="1">
      <c r="F927" s="41"/>
    </row>
    <row r="928" spans="6:6" ht="15.75" customHeight="1">
      <c r="F928" s="41"/>
    </row>
    <row r="929" spans="6:6" ht="15.75" customHeight="1">
      <c r="F929" s="41"/>
    </row>
    <row r="930" spans="6:6" ht="15.75" customHeight="1">
      <c r="F930" s="41"/>
    </row>
    <row r="931" spans="6:6" ht="15.75" customHeight="1">
      <c r="F931" s="41"/>
    </row>
    <row r="932" spans="6:6" ht="15.75" customHeight="1">
      <c r="F932" s="41"/>
    </row>
    <row r="933" spans="6:6" ht="15.75" customHeight="1">
      <c r="F933" s="41"/>
    </row>
    <row r="934" spans="6:6" ht="15.75" customHeight="1">
      <c r="F934" s="41"/>
    </row>
    <row r="935" spans="6:6" ht="15.75" customHeight="1">
      <c r="F935" s="41"/>
    </row>
    <row r="936" spans="6:6" ht="15.75" customHeight="1">
      <c r="F936" s="41"/>
    </row>
    <row r="937" spans="6:6" ht="15.75" customHeight="1">
      <c r="F937" s="41"/>
    </row>
    <row r="938" spans="6:6" ht="15.75" customHeight="1">
      <c r="F938" s="41"/>
    </row>
    <row r="939" spans="6:6" ht="15.75" customHeight="1">
      <c r="F939" s="41"/>
    </row>
    <row r="940" spans="6:6" ht="15.75" customHeight="1">
      <c r="F940" s="41"/>
    </row>
    <row r="941" spans="6:6" ht="15.75" customHeight="1">
      <c r="F941" s="41"/>
    </row>
    <row r="942" spans="6:6" ht="15.75" customHeight="1">
      <c r="F942" s="41"/>
    </row>
    <row r="943" spans="6:6" ht="15.75" customHeight="1">
      <c r="F943" s="41"/>
    </row>
    <row r="944" spans="6:6" ht="15.75" customHeight="1">
      <c r="F944" s="41"/>
    </row>
    <row r="945" spans="6:6" ht="15.75" customHeight="1">
      <c r="F945" s="41"/>
    </row>
    <row r="946" spans="6:6" ht="15.75" customHeight="1">
      <c r="F946" s="41"/>
    </row>
    <row r="947" spans="6:6" ht="15.75" customHeight="1">
      <c r="F947" s="41"/>
    </row>
    <row r="948" spans="6:6" ht="15.75" customHeight="1">
      <c r="F948" s="41"/>
    </row>
    <row r="949" spans="6:6" ht="15.75" customHeight="1">
      <c r="F949" s="41"/>
    </row>
    <row r="950" spans="6:6" ht="15.75" customHeight="1">
      <c r="F950" s="41"/>
    </row>
    <row r="951" spans="6:6" ht="15.75" customHeight="1">
      <c r="F951" s="41"/>
    </row>
    <row r="952" spans="6:6" ht="15.75" customHeight="1">
      <c r="F952" s="41"/>
    </row>
    <row r="953" spans="6:6" ht="15.75" customHeight="1">
      <c r="F953" s="41"/>
    </row>
    <row r="954" spans="6:6" ht="15.75" customHeight="1">
      <c r="F954" s="41"/>
    </row>
    <row r="955" spans="6:6" ht="15.75" customHeight="1">
      <c r="F955" s="41"/>
    </row>
    <row r="956" spans="6:6" ht="15.75" customHeight="1">
      <c r="F956" s="41"/>
    </row>
    <row r="957" spans="6:6" ht="15.75" customHeight="1">
      <c r="F957" s="41"/>
    </row>
    <row r="958" spans="6:6" ht="15.75" customHeight="1">
      <c r="F958" s="41"/>
    </row>
    <row r="959" spans="6:6" ht="15.75" customHeight="1">
      <c r="F959" s="41"/>
    </row>
    <row r="960" spans="6:6" ht="15.75" customHeight="1">
      <c r="F960" s="41"/>
    </row>
    <row r="961" spans="6:6" ht="15.75" customHeight="1">
      <c r="F961" s="41"/>
    </row>
    <row r="962" spans="6:6" ht="15.75" customHeight="1">
      <c r="F962" s="41"/>
    </row>
    <row r="963" spans="6:6" ht="15.75" customHeight="1">
      <c r="F963" s="41"/>
    </row>
    <row r="964" spans="6:6" ht="15.75" customHeight="1">
      <c r="F964" s="41"/>
    </row>
    <row r="965" spans="6:6" ht="15.75" customHeight="1">
      <c r="F965" s="41"/>
    </row>
    <row r="966" spans="6:6" ht="15.75" customHeight="1">
      <c r="F966" s="41"/>
    </row>
    <row r="967" spans="6:6" ht="15.75" customHeight="1">
      <c r="F967" s="41"/>
    </row>
    <row r="968" spans="6:6" ht="15.75" customHeight="1">
      <c r="F968" s="41"/>
    </row>
    <row r="969" spans="6:6" ht="15.75" customHeight="1">
      <c r="F969" s="41"/>
    </row>
    <row r="970" spans="6:6" ht="15.75" customHeight="1">
      <c r="F970" s="41"/>
    </row>
    <row r="971" spans="6:6" ht="15.75" customHeight="1">
      <c r="F971" s="41"/>
    </row>
    <row r="972" spans="6:6" ht="15.75" customHeight="1">
      <c r="F972" s="41"/>
    </row>
    <row r="973" spans="6:6" ht="15.75" customHeight="1">
      <c r="F973" s="41"/>
    </row>
    <row r="974" spans="6:6" ht="15.75" customHeight="1">
      <c r="F974" s="41"/>
    </row>
    <row r="975" spans="6:6" ht="15.75" customHeight="1">
      <c r="F975" s="41"/>
    </row>
    <row r="976" spans="6:6" ht="15.75" customHeight="1">
      <c r="F976" s="41"/>
    </row>
    <row r="977" spans="6:6" ht="15.75" customHeight="1">
      <c r="F977" s="41"/>
    </row>
    <row r="978" spans="6:6" ht="15.75" customHeight="1">
      <c r="F978" s="41"/>
    </row>
    <row r="979" spans="6:6" ht="15.75" customHeight="1">
      <c r="F979" s="41"/>
    </row>
    <row r="980" spans="6:6" ht="15.75" customHeight="1">
      <c r="F980" s="41"/>
    </row>
    <row r="981" spans="6:6" ht="15.75" customHeight="1">
      <c r="F981" s="41"/>
    </row>
    <row r="982" spans="6:6" ht="15.75" customHeight="1">
      <c r="F982" s="41"/>
    </row>
    <row r="983" spans="6:6" ht="15.75" customHeight="1">
      <c r="F983" s="41"/>
    </row>
    <row r="984" spans="6:6" ht="15.75" customHeight="1">
      <c r="F984" s="41"/>
    </row>
    <row r="985" spans="6:6" ht="15.75" customHeight="1">
      <c r="F985" s="41"/>
    </row>
    <row r="986" spans="6:6" ht="15.75" customHeight="1">
      <c r="F986" s="41"/>
    </row>
    <row r="987" spans="6:6" ht="15.75" customHeight="1">
      <c r="F987" s="41"/>
    </row>
    <row r="988" spans="6:6" ht="15.75" customHeight="1">
      <c r="F988" s="41"/>
    </row>
    <row r="989" spans="6:6" ht="15.75" customHeight="1">
      <c r="F989" s="41"/>
    </row>
    <row r="990" spans="6:6" ht="15.75" customHeight="1">
      <c r="F990" s="41"/>
    </row>
    <row r="991" spans="6:6" ht="15.75" customHeight="1">
      <c r="F991" s="41"/>
    </row>
    <row r="992" spans="6:6" ht="15.75" customHeight="1">
      <c r="F992" s="41"/>
    </row>
    <row r="993" spans="6:6" ht="15.75" customHeight="1">
      <c r="F993" s="41"/>
    </row>
    <row r="994" spans="6:6" ht="15.75" customHeight="1">
      <c r="F994" s="41"/>
    </row>
    <row r="995" spans="6:6" ht="15.75" customHeight="1">
      <c r="F995" s="41"/>
    </row>
    <row r="996" spans="6:6" ht="15.75" customHeight="1">
      <c r="F996" s="41"/>
    </row>
    <row r="997" spans="6:6" ht="15.75" customHeight="1">
      <c r="F997" s="41"/>
    </row>
    <row r="998" spans="6:6" ht="15.75" customHeight="1">
      <c r="F998" s="41"/>
    </row>
    <row r="999" spans="6:6" ht="15.75" customHeight="1">
      <c r="F999" s="41"/>
    </row>
    <row r="1000" spans="6:6" ht="15.75" customHeight="1">
      <c r="F1000" s="41"/>
    </row>
    <row r="1001" spans="6:6" ht="15.75" customHeight="1">
      <c r="F1001" s="41"/>
    </row>
  </sheetData>
  <mergeCells count="2">
    <mergeCell ref="A1:B1"/>
    <mergeCell ref="A2:B2"/>
  </mergeCells>
  <pageMargins left="0.7" right="0.7" top="0.75" bottom="0.75" header="0" footer="0"/>
  <pageSetup orientation="landscape"/>
  <headerFooter>
    <oddFooter>&amp;C&amp;P</oddFooter>
  </headerFooter>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Z1000"/>
  <sheetViews>
    <sheetView workbookViewId="0"/>
  </sheetViews>
  <sheetFormatPr defaultColWidth="14.40625" defaultRowHeight="15" customHeight="1"/>
  <cols>
    <col min="1" max="1" width="8" customWidth="1"/>
    <col min="2" max="2" width="9.26953125" customWidth="1"/>
    <col min="3" max="3" width="34.40625" customWidth="1"/>
    <col min="4" max="4" width="18.54296875" customWidth="1"/>
    <col min="5" max="5" width="15.26953125" customWidth="1"/>
    <col min="6" max="6" width="16.26953125" customWidth="1"/>
    <col min="7" max="26" width="8" customWidth="1"/>
  </cols>
  <sheetData>
    <row r="1" spans="2:6" ht="14.25" customHeight="1"/>
    <row r="2" spans="2:6" ht="25.5" customHeight="1">
      <c r="B2" s="1167" t="s">
        <v>2224</v>
      </c>
      <c r="C2" s="1167" t="s">
        <v>2225</v>
      </c>
      <c r="D2" s="453" t="s">
        <v>2226</v>
      </c>
      <c r="E2" s="1166" t="s">
        <v>2227</v>
      </c>
      <c r="F2" s="1156"/>
    </row>
    <row r="3" spans="2:6" ht="14.25" customHeight="1">
      <c r="B3" s="1168"/>
      <c r="C3" s="1168"/>
      <c r="D3" s="454" t="s">
        <v>2228</v>
      </c>
      <c r="E3" s="454" t="s">
        <v>2229</v>
      </c>
      <c r="F3" s="454" t="s">
        <v>2230</v>
      </c>
    </row>
    <row r="4" spans="2:6" ht="26.25" customHeight="1">
      <c r="B4" s="455">
        <v>10201</v>
      </c>
      <c r="C4" s="456" t="s">
        <v>2071</v>
      </c>
      <c r="D4" s="457" t="e">
        <f>D17</f>
        <v>#REF!</v>
      </c>
      <c r="E4" s="457" t="e">
        <f t="shared" ref="E4:F4" si="0">1.04*D4</f>
        <v>#REF!</v>
      </c>
      <c r="F4" s="458" t="e">
        <f t="shared" si="0"/>
        <v>#REF!</v>
      </c>
    </row>
    <row r="5" spans="2:6" ht="14.25" customHeight="1">
      <c r="B5" s="455">
        <v>10202</v>
      </c>
      <c r="C5" s="459" t="s">
        <v>2188</v>
      </c>
      <c r="D5" s="457">
        <f>D20</f>
        <v>9620000</v>
      </c>
      <c r="E5" s="457">
        <f t="shared" ref="E5:F5" si="1">1.04*D5</f>
        <v>10004800</v>
      </c>
      <c r="F5" s="458">
        <f t="shared" si="1"/>
        <v>10404992</v>
      </c>
    </row>
    <row r="6" spans="2:6" ht="14.25" customHeight="1">
      <c r="B6" s="460">
        <v>10203</v>
      </c>
      <c r="C6" s="459" t="s">
        <v>2192</v>
      </c>
      <c r="D6" s="457">
        <f>D23</f>
        <v>34670000</v>
      </c>
      <c r="E6" s="457">
        <f t="shared" ref="E6:F6" si="2">1.04*D6</f>
        <v>36056800</v>
      </c>
      <c r="F6" s="458">
        <f t="shared" si="2"/>
        <v>37499072</v>
      </c>
    </row>
    <row r="7" spans="2:6" ht="14.25" customHeight="1">
      <c r="B7" s="460">
        <v>10204</v>
      </c>
      <c r="C7" s="459" t="s">
        <v>2207</v>
      </c>
      <c r="D7" s="457">
        <f>D26</f>
        <v>3230000</v>
      </c>
      <c r="E7" s="457">
        <f t="shared" ref="E7:F7" si="3">1.04*D7</f>
        <v>3359200</v>
      </c>
      <c r="F7" s="458">
        <f t="shared" si="3"/>
        <v>3493568</v>
      </c>
    </row>
    <row r="8" spans="2:6" ht="14.25" customHeight="1">
      <c r="B8" s="460">
        <v>10205</v>
      </c>
      <c r="C8" s="459" t="s">
        <v>2231</v>
      </c>
      <c r="D8" s="461">
        <f>D29</f>
        <v>2960000</v>
      </c>
      <c r="E8" s="457">
        <f t="shared" ref="E8:F8" si="4">1.04*D8</f>
        <v>3078400</v>
      </c>
      <c r="F8" s="458">
        <f t="shared" si="4"/>
        <v>3201536</v>
      </c>
    </row>
    <row r="9" spans="2:6" ht="14.25" customHeight="1">
      <c r="B9" s="460">
        <v>10206</v>
      </c>
      <c r="C9" s="460" t="s">
        <v>2215</v>
      </c>
      <c r="D9" s="461">
        <f>D32</f>
        <v>650000</v>
      </c>
      <c r="E9" s="457">
        <f t="shared" ref="E9:F9" si="5">1.04*D9</f>
        <v>676000</v>
      </c>
      <c r="F9" s="458">
        <f t="shared" si="5"/>
        <v>703040</v>
      </c>
    </row>
    <row r="10" spans="2:6" ht="14.25" customHeight="1">
      <c r="B10" s="460">
        <v>10207</v>
      </c>
      <c r="C10" s="460" t="s">
        <v>2217</v>
      </c>
      <c r="D10" s="461">
        <f>D35</f>
        <v>7460000</v>
      </c>
      <c r="E10" s="457">
        <f t="shared" ref="E10:F10" si="6">1.04*D10</f>
        <v>7758400</v>
      </c>
      <c r="F10" s="458">
        <f t="shared" si="6"/>
        <v>8068736</v>
      </c>
    </row>
    <row r="11" spans="2:6" ht="14.25" customHeight="1">
      <c r="B11" s="460">
        <v>10208</v>
      </c>
      <c r="C11" s="460" t="s">
        <v>2232</v>
      </c>
      <c r="D11" s="461">
        <f>D38</f>
        <v>2620000</v>
      </c>
      <c r="E11" s="457">
        <f t="shared" ref="E11:F11" si="7">1.04*D11</f>
        <v>2724800</v>
      </c>
      <c r="F11" s="458">
        <f t="shared" si="7"/>
        <v>2833792</v>
      </c>
    </row>
    <row r="12" spans="2:6" ht="14.25" customHeight="1">
      <c r="B12" s="1166" t="s">
        <v>2233</v>
      </c>
      <c r="C12" s="1156"/>
      <c r="D12" s="462" t="e">
        <f t="shared" ref="D12:F12" si="8">SUM(D4:D11)</f>
        <v>#REF!</v>
      </c>
      <c r="E12" s="462" t="e">
        <f t="shared" si="8"/>
        <v>#REF!</v>
      </c>
      <c r="F12" s="462" t="e">
        <f t="shared" si="8"/>
        <v>#REF!</v>
      </c>
    </row>
    <row r="13" spans="2:6" ht="14.25" customHeight="1"/>
    <row r="14" spans="2:6" ht="14.25" customHeight="1"/>
    <row r="15" spans="2:6" ht="25.5" customHeight="1">
      <c r="B15" s="1167" t="s">
        <v>2234</v>
      </c>
      <c r="C15" s="1167" t="s">
        <v>2235</v>
      </c>
      <c r="D15" s="463" t="s">
        <v>2236</v>
      </c>
      <c r="E15" s="1169" t="s">
        <v>2227</v>
      </c>
      <c r="F15" s="1156"/>
    </row>
    <row r="16" spans="2:6" ht="14.25" customHeight="1">
      <c r="B16" s="1168"/>
      <c r="C16" s="1168"/>
      <c r="D16" s="454" t="s">
        <v>2228</v>
      </c>
      <c r="E16" s="454" t="s">
        <v>2229</v>
      </c>
      <c r="F16" s="454" t="s">
        <v>2230</v>
      </c>
    </row>
    <row r="17" spans="1:26" ht="25.5" customHeight="1">
      <c r="A17" s="114"/>
      <c r="B17" s="464">
        <v>10201</v>
      </c>
      <c r="C17" s="453" t="s">
        <v>2071</v>
      </c>
      <c r="D17" s="462" t="e">
        <f>D18+D19</f>
        <v>#REF!</v>
      </c>
      <c r="E17" s="462" t="e">
        <f t="shared" ref="E17:F17" si="9">1.04*D17</f>
        <v>#REF!</v>
      </c>
      <c r="F17" s="462" t="e">
        <f t="shared" si="9"/>
        <v>#REF!</v>
      </c>
      <c r="G17" s="114"/>
      <c r="H17" s="114"/>
      <c r="I17" s="114"/>
      <c r="J17" s="114"/>
      <c r="K17" s="114"/>
      <c r="L17" s="114"/>
      <c r="M17" s="114"/>
      <c r="N17" s="114"/>
      <c r="O17" s="114"/>
      <c r="P17" s="114"/>
      <c r="Q17" s="114"/>
      <c r="R17" s="114"/>
      <c r="S17" s="114"/>
      <c r="T17" s="114"/>
      <c r="U17" s="114"/>
      <c r="V17" s="114"/>
      <c r="W17" s="114"/>
      <c r="X17" s="114"/>
      <c r="Y17" s="114"/>
      <c r="Z17" s="114"/>
    </row>
    <row r="18" spans="1:26" ht="14.25" customHeight="1">
      <c r="A18" s="41"/>
      <c r="B18" s="456"/>
      <c r="C18" s="456" t="s">
        <v>2237</v>
      </c>
      <c r="D18" s="465">
        <f>EXECUTIVE!C91</f>
        <v>351396720</v>
      </c>
      <c r="E18" s="461">
        <f t="shared" ref="E18:F18" si="10">1.04*D18</f>
        <v>365452588.80000001</v>
      </c>
      <c r="F18" s="461">
        <f t="shared" si="10"/>
        <v>380070692.352</v>
      </c>
      <c r="G18" s="41"/>
      <c r="H18" s="41"/>
      <c r="I18" s="41"/>
      <c r="J18" s="41"/>
      <c r="K18" s="41"/>
      <c r="L18" s="41"/>
      <c r="M18" s="41"/>
      <c r="N18" s="41"/>
      <c r="O18" s="41"/>
      <c r="P18" s="41"/>
      <c r="Q18" s="41"/>
      <c r="R18" s="41"/>
      <c r="S18" s="41"/>
      <c r="T18" s="41"/>
      <c r="U18" s="41"/>
      <c r="V18" s="41"/>
      <c r="W18" s="41"/>
      <c r="X18" s="41"/>
      <c r="Y18" s="41"/>
      <c r="Z18" s="41"/>
    </row>
    <row r="19" spans="1:26" ht="14.25" customHeight="1">
      <c r="A19" s="41"/>
      <c r="B19" s="456"/>
      <c r="C19" s="456" t="s">
        <v>2183</v>
      </c>
      <c r="D19" s="461" t="e">
        <f>EXECUTIVE!C97</f>
        <v>#REF!</v>
      </c>
      <c r="E19" s="461" t="e">
        <f t="shared" ref="E19:F19" si="11">1.04*D19</f>
        <v>#REF!</v>
      </c>
      <c r="F19" s="461" t="e">
        <f t="shared" si="11"/>
        <v>#REF!</v>
      </c>
      <c r="G19" s="41"/>
      <c r="H19" s="41"/>
      <c r="I19" s="41"/>
      <c r="J19" s="41"/>
      <c r="K19" s="41"/>
      <c r="L19" s="41"/>
      <c r="M19" s="41"/>
      <c r="N19" s="41"/>
      <c r="O19" s="41"/>
      <c r="P19" s="41"/>
      <c r="Q19" s="41"/>
      <c r="R19" s="41"/>
      <c r="S19" s="41"/>
      <c r="T19" s="41"/>
      <c r="U19" s="41"/>
      <c r="V19" s="41"/>
      <c r="W19" s="41"/>
      <c r="X19" s="41"/>
      <c r="Y19" s="41"/>
      <c r="Z19" s="41"/>
    </row>
    <row r="20" spans="1:26" ht="14.25" customHeight="1">
      <c r="A20" s="114"/>
      <c r="B20" s="464">
        <v>10202</v>
      </c>
      <c r="C20" s="466" t="s">
        <v>2188</v>
      </c>
      <c r="D20" s="462">
        <f>D21+D22</f>
        <v>9620000</v>
      </c>
      <c r="E20" s="462">
        <f t="shared" ref="E20:F20" si="12">1.04*D20</f>
        <v>10004800</v>
      </c>
      <c r="F20" s="462">
        <f t="shared" si="12"/>
        <v>10404992</v>
      </c>
      <c r="G20" s="114"/>
      <c r="H20" s="114"/>
      <c r="I20" s="114"/>
      <c r="J20" s="114"/>
      <c r="K20" s="114"/>
      <c r="L20" s="114"/>
      <c r="M20" s="114"/>
      <c r="N20" s="114"/>
      <c r="O20" s="114"/>
      <c r="P20" s="114"/>
      <c r="Q20" s="114"/>
      <c r="R20" s="114"/>
      <c r="S20" s="114"/>
      <c r="T20" s="114"/>
      <c r="U20" s="114"/>
      <c r="V20" s="114"/>
      <c r="W20" s="114"/>
      <c r="X20" s="114"/>
      <c r="Y20" s="114"/>
      <c r="Z20" s="114"/>
    </row>
    <row r="21" spans="1:26" ht="14.25" customHeight="1">
      <c r="A21" s="41"/>
      <c r="B21" s="456"/>
      <c r="C21" s="456" t="s">
        <v>2237</v>
      </c>
      <c r="D21" s="461">
        <f>EXECUTIVE!C112</f>
        <v>9620000</v>
      </c>
      <c r="E21" s="461">
        <f t="shared" ref="E21:F21" si="13">1.04*D21</f>
        <v>10004800</v>
      </c>
      <c r="F21" s="461">
        <f t="shared" si="13"/>
        <v>10404992</v>
      </c>
      <c r="G21" s="41"/>
      <c r="H21" s="41"/>
      <c r="I21" s="41"/>
      <c r="J21" s="41"/>
      <c r="K21" s="41"/>
      <c r="L21" s="41"/>
      <c r="M21" s="41"/>
      <c r="N21" s="41"/>
      <c r="O21" s="41"/>
      <c r="P21" s="41"/>
      <c r="Q21" s="41"/>
      <c r="R21" s="41"/>
      <c r="S21" s="41"/>
      <c r="T21" s="41"/>
      <c r="U21" s="41"/>
      <c r="V21" s="41"/>
      <c r="W21" s="41"/>
      <c r="X21" s="41"/>
      <c r="Y21" s="41"/>
      <c r="Z21" s="41"/>
    </row>
    <row r="22" spans="1:26" ht="14.25" customHeight="1">
      <c r="A22" s="41"/>
      <c r="B22" s="456"/>
      <c r="C22" s="456" t="s">
        <v>2183</v>
      </c>
      <c r="D22" s="461">
        <v>0</v>
      </c>
      <c r="E22" s="461">
        <f t="shared" ref="E22:F22" si="14">1.04*D22</f>
        <v>0</v>
      </c>
      <c r="F22" s="461">
        <f t="shared" si="14"/>
        <v>0</v>
      </c>
      <c r="G22" s="41"/>
      <c r="H22" s="41"/>
      <c r="I22" s="41"/>
      <c r="J22" s="41"/>
      <c r="K22" s="41"/>
      <c r="L22" s="41"/>
      <c r="M22" s="41"/>
      <c r="N22" s="41"/>
      <c r="O22" s="41"/>
      <c r="P22" s="41"/>
      <c r="Q22" s="41"/>
      <c r="R22" s="41"/>
      <c r="S22" s="41"/>
      <c r="T22" s="41"/>
      <c r="U22" s="41"/>
      <c r="V22" s="41"/>
      <c r="W22" s="41"/>
      <c r="X22" s="41"/>
      <c r="Y22" s="41"/>
      <c r="Z22" s="41"/>
    </row>
    <row r="23" spans="1:26" ht="14.25" customHeight="1">
      <c r="A23" s="114"/>
      <c r="B23" s="467">
        <v>10203</v>
      </c>
      <c r="C23" s="466" t="s">
        <v>2192</v>
      </c>
      <c r="D23" s="462">
        <f>D24+D25</f>
        <v>34670000</v>
      </c>
      <c r="E23" s="462">
        <f t="shared" ref="E23:F23" si="15">1.04*D23</f>
        <v>36056800</v>
      </c>
      <c r="F23" s="462">
        <f t="shared" si="15"/>
        <v>37499072</v>
      </c>
      <c r="G23" s="114"/>
      <c r="H23" s="114"/>
      <c r="I23" s="114"/>
      <c r="J23" s="114"/>
      <c r="K23" s="114"/>
      <c r="L23" s="114"/>
      <c r="M23" s="114"/>
      <c r="N23" s="114"/>
      <c r="O23" s="114"/>
      <c r="P23" s="114"/>
      <c r="Q23" s="114"/>
      <c r="R23" s="114"/>
      <c r="S23" s="114"/>
      <c r="T23" s="114"/>
      <c r="U23" s="114"/>
      <c r="V23" s="114"/>
      <c r="W23" s="114"/>
      <c r="X23" s="114"/>
      <c r="Y23" s="114"/>
      <c r="Z23" s="114"/>
    </row>
    <row r="24" spans="1:26" ht="14.25" customHeight="1">
      <c r="A24" s="41"/>
      <c r="B24" s="456"/>
      <c r="C24" s="456" t="s">
        <v>2237</v>
      </c>
      <c r="D24" s="461">
        <f>EXECUTIVE!C139</f>
        <v>34670000</v>
      </c>
      <c r="E24" s="461">
        <f t="shared" ref="E24:F24" si="16">1.04*D24</f>
        <v>36056800</v>
      </c>
      <c r="F24" s="461">
        <f t="shared" si="16"/>
        <v>37499072</v>
      </c>
      <c r="G24" s="41"/>
      <c r="H24" s="41"/>
      <c r="I24" s="41"/>
      <c r="J24" s="41"/>
      <c r="K24" s="41"/>
      <c r="L24" s="41"/>
      <c r="M24" s="41"/>
      <c r="N24" s="41"/>
      <c r="O24" s="41"/>
      <c r="P24" s="41"/>
      <c r="Q24" s="41"/>
      <c r="R24" s="41"/>
      <c r="S24" s="41"/>
      <c r="T24" s="41"/>
      <c r="U24" s="41"/>
      <c r="V24" s="41"/>
      <c r="W24" s="41"/>
      <c r="X24" s="41"/>
      <c r="Y24" s="41"/>
      <c r="Z24" s="41"/>
    </row>
    <row r="25" spans="1:26" ht="14.25" customHeight="1">
      <c r="A25" s="41"/>
      <c r="B25" s="456"/>
      <c r="C25" s="456" t="s">
        <v>2183</v>
      </c>
      <c r="D25" s="461">
        <v>0</v>
      </c>
      <c r="E25" s="461">
        <f t="shared" ref="E25:F25" si="17">1.04*D25</f>
        <v>0</v>
      </c>
      <c r="F25" s="461">
        <f t="shared" si="17"/>
        <v>0</v>
      </c>
      <c r="G25" s="41"/>
      <c r="H25" s="41"/>
      <c r="I25" s="41"/>
      <c r="J25" s="41"/>
      <c r="K25" s="41"/>
      <c r="L25" s="41"/>
      <c r="M25" s="41"/>
      <c r="N25" s="41"/>
      <c r="O25" s="41"/>
      <c r="P25" s="41"/>
      <c r="Q25" s="41"/>
      <c r="R25" s="41"/>
      <c r="S25" s="41"/>
      <c r="T25" s="41"/>
      <c r="U25" s="41"/>
      <c r="V25" s="41"/>
      <c r="W25" s="41"/>
      <c r="X25" s="41"/>
      <c r="Y25" s="41"/>
      <c r="Z25" s="41"/>
    </row>
    <row r="26" spans="1:26" ht="14.25" customHeight="1">
      <c r="A26" s="114"/>
      <c r="B26" s="467">
        <v>10204</v>
      </c>
      <c r="C26" s="466" t="s">
        <v>2207</v>
      </c>
      <c r="D26" s="462">
        <f>D27+D28</f>
        <v>3230000</v>
      </c>
      <c r="E26" s="462">
        <f t="shared" ref="E26:F26" si="18">1.04*D26</f>
        <v>3359200</v>
      </c>
      <c r="F26" s="462">
        <f t="shared" si="18"/>
        <v>3493568</v>
      </c>
      <c r="G26" s="114"/>
      <c r="H26" s="114"/>
      <c r="I26" s="114"/>
      <c r="J26" s="114"/>
      <c r="K26" s="114"/>
      <c r="L26" s="114"/>
      <c r="M26" s="114"/>
      <c r="N26" s="114"/>
      <c r="O26" s="114"/>
      <c r="P26" s="114"/>
      <c r="Q26" s="114"/>
      <c r="R26" s="114"/>
      <c r="S26" s="114"/>
      <c r="T26" s="114"/>
      <c r="U26" s="114"/>
      <c r="V26" s="114"/>
      <c r="W26" s="114"/>
      <c r="X26" s="114"/>
      <c r="Y26" s="114"/>
      <c r="Z26" s="114"/>
    </row>
    <row r="27" spans="1:26" ht="14.25" customHeight="1">
      <c r="A27" s="41"/>
      <c r="B27" s="456"/>
      <c r="C27" s="456" t="s">
        <v>2237</v>
      </c>
      <c r="D27" s="461">
        <f>EXECUTIVE!C151</f>
        <v>3230000</v>
      </c>
      <c r="E27" s="461">
        <f t="shared" ref="E27:F27" si="19">1.04*D27</f>
        <v>3359200</v>
      </c>
      <c r="F27" s="461">
        <f t="shared" si="19"/>
        <v>3493568</v>
      </c>
      <c r="G27" s="41"/>
      <c r="H27" s="41"/>
      <c r="I27" s="41"/>
      <c r="J27" s="41"/>
      <c r="K27" s="41"/>
      <c r="L27" s="41"/>
      <c r="M27" s="41"/>
      <c r="N27" s="41"/>
      <c r="O27" s="41"/>
      <c r="P27" s="41"/>
      <c r="Q27" s="41"/>
      <c r="R27" s="41"/>
      <c r="S27" s="41"/>
      <c r="T27" s="41"/>
      <c r="U27" s="41"/>
      <c r="V27" s="41"/>
      <c r="W27" s="41"/>
      <c r="X27" s="41"/>
      <c r="Y27" s="41"/>
      <c r="Z27" s="41"/>
    </row>
    <row r="28" spans="1:26" ht="14.25" customHeight="1">
      <c r="A28" s="41"/>
      <c r="B28" s="456"/>
      <c r="C28" s="456" t="s">
        <v>2183</v>
      </c>
      <c r="D28" s="461">
        <v>0</v>
      </c>
      <c r="E28" s="461">
        <f t="shared" ref="E28:F28" si="20">1.04*D28</f>
        <v>0</v>
      </c>
      <c r="F28" s="461">
        <f t="shared" si="20"/>
        <v>0</v>
      </c>
      <c r="G28" s="41"/>
      <c r="H28" s="41"/>
      <c r="I28" s="41"/>
      <c r="J28" s="41"/>
      <c r="K28" s="41"/>
      <c r="L28" s="41"/>
      <c r="M28" s="41"/>
      <c r="N28" s="41"/>
      <c r="O28" s="41"/>
      <c r="P28" s="41"/>
      <c r="Q28" s="41"/>
      <c r="R28" s="41"/>
      <c r="S28" s="41"/>
      <c r="T28" s="41"/>
      <c r="U28" s="41"/>
      <c r="V28" s="41"/>
      <c r="W28" s="41"/>
      <c r="X28" s="41"/>
      <c r="Y28" s="41"/>
      <c r="Z28" s="41"/>
    </row>
    <row r="29" spans="1:26" ht="14.25" customHeight="1">
      <c r="A29" s="114"/>
      <c r="B29" s="467">
        <v>10205</v>
      </c>
      <c r="C29" s="466" t="s">
        <v>2210</v>
      </c>
      <c r="D29" s="462">
        <f>D30+D31</f>
        <v>2960000</v>
      </c>
      <c r="E29" s="462">
        <f t="shared" ref="E29:F29" si="21">1.04*D29</f>
        <v>3078400</v>
      </c>
      <c r="F29" s="462">
        <f t="shared" si="21"/>
        <v>3201536</v>
      </c>
      <c r="G29" s="114"/>
      <c r="H29" s="114"/>
      <c r="I29" s="114"/>
      <c r="J29" s="114"/>
      <c r="K29" s="114"/>
      <c r="L29" s="114"/>
      <c r="M29" s="114"/>
      <c r="N29" s="114"/>
      <c r="O29" s="114"/>
      <c r="P29" s="114"/>
      <c r="Q29" s="114"/>
      <c r="R29" s="114"/>
      <c r="S29" s="114"/>
      <c r="T29" s="114"/>
      <c r="U29" s="114"/>
      <c r="V29" s="114"/>
      <c r="W29" s="114"/>
      <c r="X29" s="114"/>
      <c r="Y29" s="114"/>
      <c r="Z29" s="114"/>
    </row>
    <row r="30" spans="1:26" ht="14.25" customHeight="1">
      <c r="A30" s="41"/>
      <c r="B30" s="456"/>
      <c r="C30" s="456" t="s">
        <v>2237</v>
      </c>
      <c r="D30" s="461">
        <f>EXECUTIVE!C160</f>
        <v>2960000</v>
      </c>
      <c r="E30" s="461">
        <f t="shared" ref="E30:F30" si="22">1.04*D30</f>
        <v>3078400</v>
      </c>
      <c r="F30" s="461">
        <f t="shared" si="22"/>
        <v>3201536</v>
      </c>
      <c r="G30" s="41"/>
      <c r="H30" s="41"/>
      <c r="I30" s="41"/>
      <c r="J30" s="41"/>
      <c r="K30" s="41"/>
      <c r="L30" s="41"/>
      <c r="M30" s="41"/>
      <c r="N30" s="41"/>
      <c r="O30" s="41"/>
      <c r="P30" s="41"/>
      <c r="Q30" s="41"/>
      <c r="R30" s="41"/>
      <c r="S30" s="41"/>
      <c r="T30" s="41"/>
      <c r="U30" s="41"/>
      <c r="V30" s="41"/>
      <c r="W30" s="41"/>
      <c r="X30" s="41"/>
      <c r="Y30" s="41"/>
      <c r="Z30" s="41"/>
    </row>
    <row r="31" spans="1:26" ht="14.25" customHeight="1">
      <c r="A31" s="41"/>
      <c r="B31" s="456"/>
      <c r="C31" s="456" t="s">
        <v>2183</v>
      </c>
      <c r="D31" s="461">
        <v>0</v>
      </c>
      <c r="E31" s="461">
        <f t="shared" ref="E31:F31" si="23">1.04*D31</f>
        <v>0</v>
      </c>
      <c r="F31" s="461">
        <f t="shared" si="23"/>
        <v>0</v>
      </c>
      <c r="G31" s="41"/>
      <c r="H31" s="41"/>
      <c r="I31" s="41"/>
      <c r="J31" s="41"/>
      <c r="K31" s="41"/>
      <c r="L31" s="41"/>
      <c r="M31" s="41"/>
      <c r="N31" s="41"/>
      <c r="O31" s="41"/>
      <c r="P31" s="41"/>
      <c r="Q31" s="41"/>
      <c r="R31" s="41"/>
      <c r="S31" s="41"/>
      <c r="T31" s="41"/>
      <c r="U31" s="41"/>
      <c r="V31" s="41"/>
      <c r="W31" s="41"/>
      <c r="X31" s="41"/>
      <c r="Y31" s="41"/>
      <c r="Z31" s="41"/>
    </row>
    <row r="32" spans="1:26" ht="14.25" customHeight="1">
      <c r="A32" s="114"/>
      <c r="B32" s="467">
        <v>10206</v>
      </c>
      <c r="C32" s="466" t="s">
        <v>2213</v>
      </c>
      <c r="D32" s="462">
        <f>D33+D34</f>
        <v>650000</v>
      </c>
      <c r="E32" s="462">
        <f t="shared" ref="E32:F32" si="24">1.04*D32</f>
        <v>676000</v>
      </c>
      <c r="F32" s="462">
        <f t="shared" si="24"/>
        <v>703040</v>
      </c>
      <c r="G32" s="114"/>
      <c r="H32" s="114"/>
      <c r="I32" s="114"/>
      <c r="J32" s="114"/>
      <c r="K32" s="114"/>
      <c r="L32" s="114"/>
      <c r="M32" s="114"/>
      <c r="N32" s="114"/>
      <c r="O32" s="114"/>
      <c r="P32" s="114"/>
      <c r="Q32" s="114"/>
      <c r="R32" s="114"/>
      <c r="S32" s="114"/>
      <c r="T32" s="114"/>
      <c r="U32" s="114"/>
      <c r="V32" s="114"/>
      <c r="W32" s="114"/>
      <c r="X32" s="114"/>
      <c r="Y32" s="114"/>
      <c r="Z32" s="114"/>
    </row>
    <row r="33" spans="1:26" ht="14.25" customHeight="1">
      <c r="A33" s="41"/>
      <c r="B33" s="456"/>
      <c r="C33" s="456" t="s">
        <v>2237</v>
      </c>
      <c r="D33" s="461">
        <f>EXECUTIVE!C165</f>
        <v>650000</v>
      </c>
      <c r="E33" s="461">
        <f t="shared" ref="E33:F33" si="25">1.04*D33</f>
        <v>676000</v>
      </c>
      <c r="F33" s="461">
        <f t="shared" si="25"/>
        <v>703040</v>
      </c>
      <c r="G33" s="41"/>
      <c r="H33" s="41"/>
      <c r="I33" s="41"/>
      <c r="J33" s="41"/>
      <c r="K33" s="41"/>
      <c r="L33" s="41"/>
      <c r="M33" s="41"/>
      <c r="N33" s="41"/>
      <c r="O33" s="41"/>
      <c r="P33" s="41"/>
      <c r="Q33" s="41"/>
      <c r="R33" s="41"/>
      <c r="S33" s="41"/>
      <c r="T33" s="41"/>
      <c r="U33" s="41"/>
      <c r="V33" s="41"/>
      <c r="W33" s="41"/>
      <c r="X33" s="41"/>
      <c r="Y33" s="41"/>
      <c r="Z33" s="41"/>
    </row>
    <row r="34" spans="1:26" ht="14.25" customHeight="1">
      <c r="A34" s="41"/>
      <c r="B34" s="456"/>
      <c r="C34" s="456" t="s">
        <v>2183</v>
      </c>
      <c r="D34" s="461">
        <v>0</v>
      </c>
      <c r="E34" s="461">
        <f t="shared" ref="E34:F34" si="26">1.04*D34</f>
        <v>0</v>
      </c>
      <c r="F34" s="461">
        <f t="shared" si="26"/>
        <v>0</v>
      </c>
      <c r="G34" s="41"/>
      <c r="H34" s="41"/>
      <c r="I34" s="41"/>
      <c r="J34" s="41"/>
      <c r="K34" s="41"/>
      <c r="L34" s="41"/>
      <c r="M34" s="41"/>
      <c r="N34" s="41"/>
      <c r="O34" s="41"/>
      <c r="P34" s="41"/>
      <c r="Q34" s="41"/>
      <c r="R34" s="41"/>
      <c r="S34" s="41"/>
      <c r="T34" s="41"/>
      <c r="U34" s="41"/>
      <c r="V34" s="41"/>
      <c r="W34" s="41"/>
      <c r="X34" s="41"/>
      <c r="Y34" s="41"/>
      <c r="Z34" s="41"/>
    </row>
    <row r="35" spans="1:26" ht="14.25" customHeight="1">
      <c r="A35" s="114"/>
      <c r="B35" s="468">
        <v>10208</v>
      </c>
      <c r="C35" s="467" t="s">
        <v>2232</v>
      </c>
      <c r="D35" s="462">
        <f>D36+D37</f>
        <v>7460000</v>
      </c>
      <c r="E35" s="462">
        <f t="shared" ref="E35:F35" si="27">1.04*D35</f>
        <v>7758400</v>
      </c>
      <c r="F35" s="462">
        <f t="shared" si="27"/>
        <v>8068736</v>
      </c>
      <c r="G35" s="114"/>
      <c r="H35" s="114"/>
      <c r="I35" s="114"/>
      <c r="J35" s="114"/>
      <c r="K35" s="114"/>
      <c r="L35" s="114"/>
      <c r="M35" s="114"/>
      <c r="N35" s="114"/>
      <c r="O35" s="114"/>
      <c r="P35" s="114"/>
      <c r="Q35" s="114"/>
      <c r="R35" s="114"/>
      <c r="S35" s="114"/>
      <c r="T35" s="114"/>
      <c r="U35" s="114"/>
      <c r="V35" s="114"/>
      <c r="W35" s="114"/>
      <c r="X35" s="114"/>
      <c r="Y35" s="114"/>
      <c r="Z35" s="114"/>
    </row>
    <row r="36" spans="1:26" ht="14.25" customHeight="1">
      <c r="A36" s="41"/>
      <c r="B36" s="456"/>
      <c r="C36" s="456" t="s">
        <v>2237</v>
      </c>
      <c r="D36" s="461">
        <f>CPSB!C67</f>
        <v>7460000</v>
      </c>
      <c r="E36" s="461">
        <f t="shared" ref="E36:F36" si="28">1.04*D36</f>
        <v>7758400</v>
      </c>
      <c r="F36" s="461">
        <f t="shared" si="28"/>
        <v>8068736</v>
      </c>
      <c r="G36" s="41"/>
      <c r="H36" s="41"/>
      <c r="I36" s="41"/>
      <c r="J36" s="41"/>
      <c r="K36" s="41"/>
      <c r="L36" s="41"/>
      <c r="M36" s="41"/>
      <c r="N36" s="41"/>
      <c r="O36" s="41"/>
      <c r="P36" s="41"/>
      <c r="Q36" s="41"/>
      <c r="R36" s="41"/>
      <c r="S36" s="41"/>
      <c r="T36" s="41"/>
      <c r="U36" s="41"/>
      <c r="V36" s="41"/>
      <c r="W36" s="41"/>
      <c r="X36" s="41"/>
      <c r="Y36" s="41"/>
      <c r="Z36" s="41"/>
    </row>
    <row r="37" spans="1:26" ht="14.25" customHeight="1">
      <c r="A37" s="41"/>
      <c r="B37" s="456"/>
      <c r="C37" s="456" t="s">
        <v>2183</v>
      </c>
      <c r="D37" s="461"/>
      <c r="E37" s="461">
        <f t="shared" ref="E37:F37" si="29">1.04*D37</f>
        <v>0</v>
      </c>
      <c r="F37" s="461">
        <f t="shared" si="29"/>
        <v>0</v>
      </c>
      <c r="G37" s="41"/>
      <c r="H37" s="41"/>
      <c r="I37" s="41"/>
      <c r="J37" s="41"/>
      <c r="K37" s="41"/>
      <c r="L37" s="41"/>
      <c r="M37" s="41"/>
      <c r="N37" s="41"/>
      <c r="O37" s="41"/>
      <c r="P37" s="41"/>
      <c r="Q37" s="41"/>
      <c r="R37" s="41"/>
      <c r="S37" s="41"/>
      <c r="T37" s="41"/>
      <c r="U37" s="41"/>
      <c r="V37" s="41"/>
      <c r="W37" s="41"/>
      <c r="X37" s="41"/>
      <c r="Y37" s="41"/>
      <c r="Z37" s="41"/>
    </row>
    <row r="38" spans="1:26" ht="14.25" customHeight="1">
      <c r="B38" s="468">
        <v>10209</v>
      </c>
      <c r="C38" s="467" t="s">
        <v>2219</v>
      </c>
      <c r="D38" s="462">
        <f>D39+D40</f>
        <v>2620000</v>
      </c>
      <c r="E38" s="462">
        <f t="shared" ref="E38:F38" si="30">1.04*D38</f>
        <v>2724800</v>
      </c>
      <c r="F38" s="462">
        <f t="shared" si="30"/>
        <v>2833792</v>
      </c>
    </row>
    <row r="39" spans="1:26" ht="14.25" customHeight="1">
      <c r="A39" s="41"/>
      <c r="B39" s="456"/>
      <c r="C39" s="456" t="s">
        <v>2237</v>
      </c>
      <c r="D39" s="461">
        <f>EXECUTIVE!C192</f>
        <v>2620000</v>
      </c>
      <c r="E39" s="461">
        <f t="shared" ref="E39:F39" si="31">1.04*D39</f>
        <v>2724800</v>
      </c>
      <c r="F39" s="461">
        <f t="shared" si="31"/>
        <v>2833792</v>
      </c>
      <c r="G39" s="41"/>
      <c r="H39" s="41"/>
      <c r="I39" s="41"/>
      <c r="J39" s="41"/>
      <c r="K39" s="41"/>
      <c r="L39" s="41"/>
      <c r="M39" s="41"/>
      <c r="N39" s="41"/>
      <c r="O39" s="41"/>
      <c r="P39" s="41"/>
      <c r="Q39" s="41"/>
      <c r="R39" s="41"/>
      <c r="S39" s="41"/>
      <c r="T39" s="41"/>
      <c r="U39" s="41"/>
      <c r="V39" s="41"/>
      <c r="W39" s="41"/>
      <c r="X39" s="41"/>
      <c r="Y39" s="41"/>
      <c r="Z39" s="41"/>
    </row>
    <row r="40" spans="1:26" ht="14.25" customHeight="1">
      <c r="A40" s="41"/>
      <c r="B40" s="456"/>
      <c r="C40" s="456" t="s">
        <v>2183</v>
      </c>
      <c r="D40" s="461"/>
      <c r="E40" s="461">
        <f t="shared" ref="E40:F40" si="32">1.04*D40</f>
        <v>0</v>
      </c>
      <c r="F40" s="461">
        <f t="shared" si="32"/>
        <v>0</v>
      </c>
      <c r="G40" s="41"/>
      <c r="H40" s="41"/>
      <c r="I40" s="41"/>
      <c r="J40" s="41"/>
      <c r="K40" s="41"/>
      <c r="L40" s="41"/>
      <c r="M40" s="41"/>
      <c r="N40" s="41"/>
      <c r="O40" s="41"/>
      <c r="P40" s="41"/>
      <c r="Q40" s="41"/>
      <c r="R40" s="41"/>
      <c r="S40" s="41"/>
      <c r="T40" s="41"/>
      <c r="U40" s="41"/>
      <c r="V40" s="41"/>
      <c r="W40" s="41"/>
      <c r="X40" s="41"/>
      <c r="Y40" s="41"/>
      <c r="Z40" s="41"/>
    </row>
    <row r="41" spans="1:26" ht="14.25" customHeight="1">
      <c r="B41" s="1166" t="s">
        <v>2233</v>
      </c>
      <c r="C41" s="1156"/>
      <c r="D41" s="462" t="e">
        <f t="shared" ref="D41:F41" si="33">SUM(D17,D20,D23,D26,D29,D32,D35,D38)</f>
        <v>#REF!</v>
      </c>
      <c r="E41" s="462" t="e">
        <f t="shared" si="33"/>
        <v>#REF!</v>
      </c>
      <c r="F41" s="462" t="e">
        <f t="shared" si="33"/>
        <v>#REF!</v>
      </c>
    </row>
    <row r="42" spans="1:26" ht="14.25" customHeight="1"/>
    <row r="43" spans="1:26" ht="14.25" customHeight="1"/>
    <row r="44" spans="1:26" ht="14.25" customHeight="1"/>
    <row r="45" spans="1:26" ht="14.25" customHeight="1"/>
    <row r="46" spans="1:26" ht="14.25" customHeight="1"/>
    <row r="47" spans="1:26" ht="14.25" customHeight="1"/>
    <row r="48" spans="1:26" ht="14.25" customHeight="1"/>
    <row r="49" ht="14.25" customHeight="1"/>
    <row r="50" ht="14.25" customHeight="1"/>
    <row r="51" ht="14.25" customHeight="1"/>
    <row r="52" ht="14.25" customHeight="1"/>
    <row r="53" ht="14.25" customHeight="1"/>
    <row r="54" ht="14.25" customHeight="1"/>
    <row r="55" ht="14.25" customHeight="1"/>
    <row r="56" ht="14.25" customHeight="1"/>
    <row r="57" ht="14.25" customHeight="1"/>
    <row r="58" ht="14.25" customHeight="1"/>
    <row r="59" ht="14.25" customHeight="1"/>
    <row r="60" ht="14.25" customHeight="1"/>
    <row r="61" ht="14.25" customHeight="1"/>
    <row r="62" ht="14.25" customHeight="1"/>
    <row r="63" ht="14.25" customHeight="1"/>
    <row r="64" ht="14.25" customHeight="1"/>
    <row r="65" ht="14.25" customHeight="1"/>
    <row r="66" ht="14.25" customHeight="1"/>
    <row r="67" ht="14.25" customHeight="1"/>
    <row r="68" ht="14.25" customHeight="1"/>
    <row r="69" ht="14.25" customHeight="1"/>
    <row r="70" ht="14.25" customHeight="1"/>
    <row r="71" ht="14.25" customHeight="1"/>
    <row r="72" ht="14.25" customHeight="1"/>
    <row r="73" ht="14.25" customHeight="1"/>
    <row r="74" ht="14.25" customHeight="1"/>
    <row r="75" ht="14.25" customHeight="1"/>
    <row r="76" ht="14.25" customHeight="1"/>
    <row r="77" ht="14.25" customHeight="1"/>
    <row r="78" ht="14.25" customHeight="1"/>
    <row r="79" ht="14.25" customHeight="1"/>
    <row r="80" ht="14.25" customHeight="1"/>
    <row r="81" ht="14.25" customHeight="1"/>
    <row r="82" ht="14.25" customHeight="1"/>
    <row r="83" ht="14.25" customHeight="1"/>
    <row r="84" ht="14.25" customHeight="1"/>
    <row r="85" ht="14.25" customHeight="1"/>
    <row r="86" ht="14.25" customHeight="1"/>
    <row r="87" ht="14.25" customHeight="1"/>
    <row r="88" ht="14.25" customHeight="1"/>
    <row r="89" ht="14.25" customHeight="1"/>
    <row r="90" ht="14.25" customHeight="1"/>
    <row r="91" ht="14.25" customHeight="1"/>
    <row r="92" ht="14.25" customHeight="1"/>
    <row r="93" ht="14.25" customHeight="1"/>
    <row r="94" ht="14.25" customHeight="1"/>
    <row r="95" ht="14.25" customHeight="1"/>
    <row r="96" ht="14.25" customHeight="1"/>
    <row r="97" ht="14.25" customHeight="1"/>
    <row r="98" ht="14.25" customHeight="1"/>
    <row r="99" ht="14.25" customHeight="1"/>
    <row r="100" ht="14.25" customHeight="1"/>
    <row r="101" ht="14.25" customHeight="1"/>
    <row r="102" ht="14.25" customHeight="1"/>
    <row r="103" ht="14.25" customHeight="1"/>
    <row r="104" ht="14.25" customHeight="1"/>
    <row r="105" ht="14.25" customHeight="1"/>
    <row r="106" ht="14.25" customHeight="1"/>
    <row r="107" ht="14.25" customHeight="1"/>
    <row r="108" ht="14.25" customHeight="1"/>
    <row r="109" ht="14.25" customHeight="1"/>
    <row r="110" ht="14.25" customHeight="1"/>
    <row r="111" ht="14.25" customHeight="1"/>
    <row r="112" ht="14.25" customHeight="1"/>
    <row r="113" ht="14.25" customHeight="1"/>
    <row r="114" ht="14.25" customHeight="1"/>
    <row r="115" ht="14.25" customHeight="1"/>
    <row r="116" ht="14.25" customHeight="1"/>
    <row r="117" ht="14.25" customHeight="1"/>
    <row r="118" ht="14.25" customHeight="1"/>
    <row r="119" ht="14.25" customHeight="1"/>
    <row r="120" ht="14.25" customHeight="1"/>
    <row r="121" ht="14.25" customHeight="1"/>
    <row r="122" ht="14.25" customHeight="1"/>
    <row r="123" ht="14.25" customHeight="1"/>
    <row r="124" ht="14.25" customHeight="1"/>
    <row r="125" ht="14.25" customHeight="1"/>
    <row r="126" ht="14.25" customHeight="1"/>
    <row r="127" ht="14.25" customHeight="1"/>
    <row r="128" ht="14.25" customHeight="1"/>
    <row r="129" ht="14.25" customHeight="1"/>
    <row r="130" ht="14.25" customHeight="1"/>
    <row r="131" ht="14.25" customHeight="1"/>
    <row r="132" ht="14.25" customHeight="1"/>
    <row r="133" ht="14.25" customHeight="1"/>
    <row r="134" ht="14.25" customHeight="1"/>
    <row r="135" ht="14.25" customHeight="1"/>
    <row r="136" ht="14.25" customHeight="1"/>
    <row r="137" ht="14.25" customHeight="1"/>
    <row r="138" ht="14.25" customHeight="1"/>
    <row r="139" ht="14.25" customHeight="1"/>
    <row r="140" ht="14.25" customHeight="1"/>
    <row r="141" ht="14.25" customHeight="1"/>
    <row r="142" ht="14.25" customHeight="1"/>
    <row r="143" ht="14.25" customHeight="1"/>
    <row r="144" ht="14.25" customHeight="1"/>
    <row r="145" ht="14.25" customHeight="1"/>
    <row r="146" ht="14.25" customHeight="1"/>
    <row r="147" ht="14.25" customHeight="1"/>
    <row r="148" ht="14.25" customHeight="1"/>
    <row r="149" ht="14.25" customHeight="1"/>
    <row r="150" ht="14.25" customHeight="1"/>
    <row r="151" ht="14.25" customHeight="1"/>
    <row r="152" ht="14.25" customHeight="1"/>
    <row r="153" ht="14.25" customHeight="1"/>
    <row r="154" ht="14.25" customHeight="1"/>
    <row r="155" ht="14.25" customHeight="1"/>
    <row r="156" ht="14.25" customHeight="1"/>
    <row r="157" ht="14.25" customHeight="1"/>
    <row r="158" ht="14.25" customHeight="1"/>
    <row r="159" ht="14.25" customHeight="1"/>
    <row r="160" ht="14.25" customHeight="1"/>
    <row r="161" ht="14.25" customHeight="1"/>
    <row r="162" ht="14.25" customHeight="1"/>
    <row r="163" ht="14.25" customHeight="1"/>
    <row r="164" ht="14.25" customHeight="1"/>
    <row r="165" ht="14.25" customHeight="1"/>
    <row r="166" ht="14.25" customHeight="1"/>
    <row r="167" ht="14.25" customHeight="1"/>
    <row r="168" ht="14.25" customHeight="1"/>
    <row r="169" ht="14.25" customHeight="1"/>
    <row r="170" ht="14.25" customHeight="1"/>
    <row r="171" ht="14.25" customHeight="1"/>
    <row r="172" ht="14.25" customHeight="1"/>
    <row r="173" ht="14.25" customHeight="1"/>
    <row r="174" ht="14.25" customHeight="1"/>
    <row r="175" ht="14.25" customHeight="1"/>
    <row r="176" ht="14.25" customHeight="1"/>
    <row r="177" ht="14.25" customHeight="1"/>
    <row r="178" ht="14.25" customHeight="1"/>
    <row r="179" ht="14.25" customHeight="1"/>
    <row r="180" ht="14.25" customHeight="1"/>
    <row r="181" ht="14.25" customHeight="1"/>
    <row r="182" ht="14.25" customHeight="1"/>
    <row r="183" ht="14.25" customHeight="1"/>
    <row r="184" ht="14.25" customHeight="1"/>
    <row r="185" ht="14.25" customHeight="1"/>
    <row r="186" ht="14.25" customHeight="1"/>
    <row r="187" ht="14.25" customHeight="1"/>
    <row r="188" ht="14.25" customHeight="1"/>
    <row r="189" ht="14.25" customHeight="1"/>
    <row r="190" ht="14.25" customHeight="1"/>
    <row r="191" ht="14.25" customHeight="1"/>
    <row r="192" ht="14.25" customHeight="1"/>
    <row r="193" ht="14.25" customHeight="1"/>
    <row r="194" ht="14.25" customHeight="1"/>
    <row r="195" ht="14.25" customHeight="1"/>
    <row r="196" ht="14.25" customHeight="1"/>
    <row r="197" ht="14.25" customHeight="1"/>
    <row r="198" ht="14.25" customHeight="1"/>
    <row r="199" ht="14.25" customHeight="1"/>
    <row r="200" ht="14.25" customHeight="1"/>
    <row r="201" ht="14.25" customHeight="1"/>
    <row r="202" ht="14.25" customHeight="1"/>
    <row r="203" ht="14.25" customHeight="1"/>
    <row r="204" ht="14.25" customHeight="1"/>
    <row r="205" ht="14.25" customHeight="1"/>
    <row r="206" ht="14.25" customHeight="1"/>
    <row r="207" ht="14.25" customHeight="1"/>
    <row r="208" ht="14.25" customHeight="1"/>
    <row r="209" ht="14.25" customHeight="1"/>
    <row r="210" ht="14.25" customHeight="1"/>
    <row r="211" ht="14.25" customHeight="1"/>
    <row r="212" ht="14.25" customHeight="1"/>
    <row r="213" ht="14.25" customHeight="1"/>
    <row r="214" ht="14.25" customHeight="1"/>
    <row r="215" ht="14.25" customHeight="1"/>
    <row r="216" ht="14.25" customHeight="1"/>
    <row r="217" ht="14.25" customHeight="1"/>
    <row r="218" ht="14.25" customHeight="1"/>
    <row r="219" ht="14.25" customHeight="1"/>
    <row r="220" ht="14.25" customHeight="1"/>
    <row r="221" ht="14.25" customHeight="1"/>
    <row r="222" ht="14.25" customHeight="1"/>
    <row r="223" ht="14.25" customHeight="1"/>
    <row r="224" ht="14.25" customHeight="1"/>
    <row r="225" ht="14.25" customHeight="1"/>
    <row r="226" ht="14.25" customHeight="1"/>
    <row r="227" ht="14.25" customHeight="1"/>
    <row r="228" ht="14.25" customHeight="1"/>
    <row r="229" ht="14.25" customHeight="1"/>
    <row r="230" ht="14.25" customHeight="1"/>
    <row r="231" ht="14.25" customHeight="1"/>
    <row r="232" ht="14.25" customHeight="1"/>
    <row r="233" ht="14.25" customHeight="1"/>
    <row r="234" ht="14.25" customHeight="1"/>
    <row r="235" ht="14.25" customHeight="1"/>
    <row r="236" ht="14.25" customHeight="1"/>
    <row r="237" ht="14.25" customHeight="1"/>
    <row r="238" ht="14.25" customHeight="1"/>
    <row r="239" ht="14.25" customHeight="1"/>
    <row r="240" ht="14.25" customHeight="1"/>
    <row r="241" ht="14.2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mergeCells count="8">
    <mergeCell ref="B41:C41"/>
    <mergeCell ref="B2:B3"/>
    <mergeCell ref="C2:C3"/>
    <mergeCell ref="E2:F2"/>
    <mergeCell ref="B12:C12"/>
    <mergeCell ref="B15:B16"/>
    <mergeCell ref="C15:C16"/>
    <mergeCell ref="E15:F15"/>
  </mergeCells>
  <pageMargins left="0.7" right="0.7" top="0.75" bottom="0.75" header="0" footer="0"/>
  <pageSetup orientation="landscape"/>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tabColor rgb="FF003366"/>
  </sheetPr>
  <dimension ref="A1:Z996"/>
  <sheetViews>
    <sheetView workbookViewId="0">
      <pane ySplit="2" topLeftCell="A55" activePane="bottomLeft" state="frozen"/>
      <selection pane="bottomLeft" activeCell="F67" sqref="F67"/>
    </sheetView>
  </sheetViews>
  <sheetFormatPr defaultColWidth="14.40625" defaultRowHeight="15" customHeight="1"/>
  <cols>
    <col min="1" max="1" width="11.26953125" customWidth="1"/>
    <col min="2" max="2" width="69.26953125" customWidth="1"/>
    <col min="3" max="4" width="16.26953125" hidden="1" customWidth="1"/>
    <col min="5" max="6" width="16.26953125" customWidth="1"/>
    <col min="7" max="26" width="8" customWidth="1"/>
  </cols>
  <sheetData>
    <row r="1" spans="1:6" ht="15.75" customHeight="1">
      <c r="A1" s="1159" t="s">
        <v>171</v>
      </c>
      <c r="B1" s="1160"/>
      <c r="C1" s="2"/>
      <c r="D1" s="2"/>
      <c r="E1" s="2"/>
      <c r="F1" s="2"/>
    </row>
    <row r="2" spans="1:6" ht="66.75" customHeight="1">
      <c r="A2" s="1165" t="s">
        <v>2069</v>
      </c>
      <c r="B2" s="1156"/>
      <c r="C2" s="412" t="s">
        <v>204</v>
      </c>
      <c r="D2" s="412" t="s">
        <v>2070</v>
      </c>
      <c r="E2" s="412" t="s">
        <v>166</v>
      </c>
      <c r="F2" s="412" t="s">
        <v>201</v>
      </c>
    </row>
    <row r="3" spans="1:6" ht="15.5">
      <c r="A3" s="171">
        <v>10208</v>
      </c>
      <c r="B3" s="171" t="s">
        <v>2232</v>
      </c>
      <c r="C3" s="107"/>
      <c r="D3" s="107"/>
      <c r="E3" s="107"/>
      <c r="F3" s="107"/>
    </row>
    <row r="4" spans="1:6" ht="15.75" customHeight="1">
      <c r="A4" s="171">
        <v>2200000</v>
      </c>
      <c r="B4" s="99" t="s">
        <v>2090</v>
      </c>
      <c r="C4" s="107"/>
      <c r="D4" s="107"/>
      <c r="E4" s="107"/>
      <c r="F4" s="107"/>
    </row>
    <row r="5" spans="1:6" ht="15.75" customHeight="1">
      <c r="A5" s="36"/>
      <c r="B5" s="414" t="s">
        <v>2091</v>
      </c>
      <c r="C5" s="107"/>
      <c r="D5" s="107"/>
      <c r="E5" s="107"/>
      <c r="F5" s="107"/>
    </row>
    <row r="6" spans="1:6" ht="15.75" customHeight="1">
      <c r="A6" s="36" t="s">
        <v>2092</v>
      </c>
      <c r="B6" s="36" t="s">
        <v>2093</v>
      </c>
      <c r="C6" s="107">
        <v>120000</v>
      </c>
      <c r="D6" s="107"/>
      <c r="E6" s="107">
        <f t="shared" ref="E6:E7" si="0">SUM(C6:D6)</f>
        <v>120000</v>
      </c>
      <c r="F6" s="107">
        <v>120000</v>
      </c>
    </row>
    <row r="7" spans="1:6" ht="15.75" customHeight="1">
      <c r="A7" s="349">
        <v>2210102</v>
      </c>
      <c r="B7" s="36" t="s">
        <v>2238</v>
      </c>
      <c r="C7" s="107">
        <v>110000</v>
      </c>
      <c r="D7" s="107"/>
      <c r="E7" s="107">
        <f t="shared" si="0"/>
        <v>110000</v>
      </c>
      <c r="F7" s="107">
        <v>110000</v>
      </c>
    </row>
    <row r="8" spans="1:6" ht="15.75" customHeight="1">
      <c r="A8" s="416" t="s">
        <v>2076</v>
      </c>
      <c r="B8" s="416"/>
      <c r="C8" s="417">
        <f t="shared" ref="C8:F8" si="1">SUM(C6:C7)</f>
        <v>230000</v>
      </c>
      <c r="D8" s="417">
        <f t="shared" si="1"/>
        <v>0</v>
      </c>
      <c r="E8" s="417">
        <f t="shared" si="1"/>
        <v>230000</v>
      </c>
      <c r="F8" s="417">
        <f t="shared" si="1"/>
        <v>230000</v>
      </c>
    </row>
    <row r="9" spans="1:6" ht="15.75" customHeight="1">
      <c r="A9" s="36"/>
      <c r="B9" s="414" t="s">
        <v>2096</v>
      </c>
      <c r="C9" s="107"/>
      <c r="D9" s="107"/>
      <c r="E9" s="107"/>
      <c r="F9" s="107"/>
    </row>
    <row r="10" spans="1:6" ht="15.75" hidden="1" customHeight="1">
      <c r="A10" s="36" t="s">
        <v>2097</v>
      </c>
      <c r="B10" s="36" t="s">
        <v>2098</v>
      </c>
      <c r="C10" s="107"/>
      <c r="D10" s="107"/>
      <c r="E10" s="107">
        <f t="shared" ref="E10:E11" si="2">SUM(C10:D10)</f>
        <v>0</v>
      </c>
      <c r="F10" s="107"/>
    </row>
    <row r="11" spans="1:6" ht="15.75" customHeight="1">
      <c r="A11" s="36" t="s">
        <v>2099</v>
      </c>
      <c r="B11" s="36" t="s">
        <v>2100</v>
      </c>
      <c r="C11" s="107">
        <v>10000</v>
      </c>
      <c r="D11" s="107"/>
      <c r="E11" s="107">
        <f t="shared" si="2"/>
        <v>10000</v>
      </c>
      <c r="F11" s="107">
        <v>20000</v>
      </c>
    </row>
    <row r="12" spans="1:6" ht="15.75" customHeight="1">
      <c r="A12" s="416" t="s">
        <v>2076</v>
      </c>
      <c r="B12" s="416"/>
      <c r="C12" s="417">
        <f t="shared" ref="C12:F12" si="3">SUM(C11)</f>
        <v>10000</v>
      </c>
      <c r="D12" s="417">
        <f t="shared" si="3"/>
        <v>0</v>
      </c>
      <c r="E12" s="417">
        <f t="shared" si="3"/>
        <v>10000</v>
      </c>
      <c r="F12" s="417">
        <f t="shared" si="3"/>
        <v>20000</v>
      </c>
    </row>
    <row r="13" spans="1:6" ht="15.75" customHeight="1">
      <c r="A13" s="36"/>
      <c r="B13" s="414" t="s">
        <v>2101</v>
      </c>
      <c r="C13" s="107"/>
      <c r="D13" s="107"/>
      <c r="E13" s="107"/>
      <c r="F13" s="107"/>
    </row>
    <row r="14" spans="1:6" ht="15.75" customHeight="1">
      <c r="A14" s="36" t="s">
        <v>2102</v>
      </c>
      <c r="B14" s="36" t="s">
        <v>2103</v>
      </c>
      <c r="C14" s="107">
        <v>300000</v>
      </c>
      <c r="D14" s="107"/>
      <c r="E14" s="107">
        <f t="shared" ref="E14:E16" si="4">SUM(C14:D14)</f>
        <v>300000</v>
      </c>
      <c r="F14" s="107">
        <v>500000</v>
      </c>
    </row>
    <row r="15" spans="1:6" ht="15.75" hidden="1" customHeight="1">
      <c r="A15" s="36" t="s">
        <v>2104</v>
      </c>
      <c r="B15" s="36" t="s">
        <v>2105</v>
      </c>
      <c r="C15" s="107"/>
      <c r="D15" s="107"/>
      <c r="E15" s="107">
        <f t="shared" si="4"/>
        <v>0</v>
      </c>
      <c r="F15" s="107"/>
    </row>
    <row r="16" spans="1:6" ht="15.75" customHeight="1">
      <c r="A16" s="36" t="s">
        <v>2106</v>
      </c>
      <c r="B16" s="36" t="s">
        <v>2107</v>
      </c>
      <c r="C16" s="107">
        <v>1000000</v>
      </c>
      <c r="D16" s="107">
        <v>1000000</v>
      </c>
      <c r="E16" s="107">
        <f t="shared" si="4"/>
        <v>2000000</v>
      </c>
      <c r="F16" s="107">
        <v>2000000</v>
      </c>
    </row>
    <row r="17" spans="1:26" ht="15.75" customHeight="1">
      <c r="A17" s="416" t="s">
        <v>2076</v>
      </c>
      <c r="B17" s="416"/>
      <c r="C17" s="417">
        <f t="shared" ref="C17:F17" si="5">SUM(C14:C16)</f>
        <v>1300000</v>
      </c>
      <c r="D17" s="417">
        <f t="shared" si="5"/>
        <v>1000000</v>
      </c>
      <c r="E17" s="417">
        <f t="shared" si="5"/>
        <v>2300000</v>
      </c>
      <c r="F17" s="417">
        <f t="shared" si="5"/>
        <v>2500000</v>
      </c>
    </row>
    <row r="18" spans="1:26" ht="15.75" hidden="1" customHeight="1">
      <c r="A18" s="99"/>
      <c r="B18" s="469" t="s">
        <v>2110</v>
      </c>
      <c r="C18" s="107"/>
      <c r="D18" s="107"/>
      <c r="E18" s="107">
        <f t="shared" ref="E18:E21" si="6">SUM(C18:D18)</f>
        <v>0</v>
      </c>
      <c r="F18" s="107"/>
      <c r="G18" s="41"/>
      <c r="H18" s="41"/>
      <c r="I18" s="41"/>
      <c r="J18" s="41"/>
      <c r="K18" s="41"/>
      <c r="L18" s="41"/>
      <c r="M18" s="41"/>
      <c r="N18" s="41"/>
      <c r="O18" s="41"/>
      <c r="P18" s="41"/>
      <c r="Q18" s="41"/>
      <c r="R18" s="41"/>
      <c r="S18" s="41"/>
      <c r="T18" s="41"/>
      <c r="U18" s="41"/>
      <c r="V18" s="41"/>
      <c r="W18" s="41"/>
      <c r="X18" s="41"/>
      <c r="Y18" s="41"/>
      <c r="Z18" s="41"/>
    </row>
    <row r="19" spans="1:26" ht="15.75" hidden="1" customHeight="1">
      <c r="A19" s="36" t="s">
        <v>2111</v>
      </c>
      <c r="B19" s="36" t="s">
        <v>2112</v>
      </c>
      <c r="C19" s="107">
        <v>0</v>
      </c>
      <c r="D19" s="107"/>
      <c r="E19" s="107">
        <f t="shared" si="6"/>
        <v>0</v>
      </c>
      <c r="F19" s="107"/>
      <c r="G19" s="41"/>
      <c r="H19" s="41"/>
      <c r="I19" s="41"/>
      <c r="J19" s="41"/>
      <c r="K19" s="41"/>
      <c r="L19" s="41"/>
      <c r="M19" s="41"/>
      <c r="N19" s="41"/>
      <c r="O19" s="41"/>
      <c r="P19" s="41"/>
      <c r="Q19" s="41"/>
      <c r="R19" s="41"/>
      <c r="S19" s="41"/>
      <c r="T19" s="41"/>
      <c r="U19" s="41"/>
      <c r="V19" s="41"/>
      <c r="W19" s="41"/>
      <c r="X19" s="41"/>
      <c r="Y19" s="41"/>
      <c r="Z19" s="41"/>
    </row>
    <row r="20" spans="1:26" ht="18.75" hidden="1" customHeight="1">
      <c r="A20" s="36" t="s">
        <v>2113</v>
      </c>
      <c r="B20" s="36" t="s">
        <v>2239</v>
      </c>
      <c r="C20" s="107">
        <v>0</v>
      </c>
      <c r="D20" s="107"/>
      <c r="E20" s="107">
        <f t="shared" si="6"/>
        <v>0</v>
      </c>
      <c r="F20" s="107"/>
      <c r="G20" s="41"/>
      <c r="H20" s="41"/>
      <c r="I20" s="41"/>
      <c r="J20" s="41"/>
      <c r="K20" s="41"/>
      <c r="L20" s="41"/>
      <c r="M20" s="41"/>
      <c r="N20" s="41"/>
      <c r="O20" s="41"/>
      <c r="P20" s="41"/>
      <c r="Q20" s="41"/>
      <c r="R20" s="41"/>
      <c r="S20" s="41"/>
      <c r="T20" s="41"/>
      <c r="U20" s="41"/>
      <c r="V20" s="41"/>
      <c r="W20" s="41"/>
      <c r="X20" s="41"/>
      <c r="Y20" s="41"/>
      <c r="Z20" s="41"/>
    </row>
    <row r="21" spans="1:26" ht="15.75" hidden="1" customHeight="1">
      <c r="A21" s="416" t="s">
        <v>2076</v>
      </c>
      <c r="B21" s="416"/>
      <c r="C21" s="417">
        <v>0</v>
      </c>
      <c r="D21" s="417"/>
      <c r="E21" s="107">
        <f t="shared" si="6"/>
        <v>0</v>
      </c>
      <c r="F21" s="107"/>
      <c r="G21" s="41"/>
      <c r="H21" s="41"/>
      <c r="I21" s="41"/>
      <c r="J21" s="41"/>
      <c r="K21" s="41"/>
      <c r="L21" s="41"/>
      <c r="M21" s="41"/>
      <c r="N21" s="41"/>
      <c r="O21" s="41"/>
      <c r="P21" s="41"/>
      <c r="Q21" s="41"/>
      <c r="R21" s="41"/>
      <c r="S21" s="41"/>
      <c r="T21" s="41"/>
      <c r="U21" s="41"/>
      <c r="V21" s="41"/>
      <c r="W21" s="41"/>
      <c r="X21" s="41"/>
      <c r="Y21" s="41"/>
      <c r="Z21" s="41"/>
    </row>
    <row r="22" spans="1:26" ht="15.75" customHeight="1">
      <c r="A22" s="36"/>
      <c r="B22" s="414" t="s">
        <v>2118</v>
      </c>
      <c r="C22" s="107"/>
      <c r="D22" s="107"/>
      <c r="E22" s="107"/>
      <c r="F22" s="107"/>
    </row>
    <row r="23" spans="1:26" ht="15.75" hidden="1" customHeight="1">
      <c r="A23" s="36" t="s">
        <v>2119</v>
      </c>
      <c r="B23" s="36" t="s">
        <v>2120</v>
      </c>
      <c r="C23" s="107"/>
      <c r="D23" s="107"/>
      <c r="E23" s="107">
        <f t="shared" ref="E23:E25" si="7">SUM(C23:D23)</f>
        <v>0</v>
      </c>
      <c r="F23" s="107"/>
      <c r="G23" s="41"/>
      <c r="H23" s="41"/>
      <c r="I23" s="41"/>
      <c r="J23" s="41"/>
      <c r="K23" s="41"/>
      <c r="L23" s="41"/>
      <c r="M23" s="41"/>
      <c r="N23" s="41"/>
      <c r="O23" s="41"/>
      <c r="P23" s="41"/>
      <c r="Q23" s="41"/>
      <c r="R23" s="41"/>
      <c r="S23" s="41"/>
      <c r="T23" s="41"/>
      <c r="U23" s="41"/>
      <c r="V23" s="41"/>
      <c r="W23" s="41"/>
      <c r="X23" s="41"/>
      <c r="Y23" s="41"/>
      <c r="Z23" s="41"/>
    </row>
    <row r="24" spans="1:26" ht="15.75" customHeight="1">
      <c r="A24" s="36" t="s">
        <v>2121</v>
      </c>
      <c r="B24" s="36" t="s">
        <v>2122</v>
      </c>
      <c r="C24" s="107">
        <v>100000</v>
      </c>
      <c r="D24" s="107"/>
      <c r="E24" s="107">
        <f t="shared" si="7"/>
        <v>100000</v>
      </c>
      <c r="F24" s="107">
        <v>100000</v>
      </c>
    </row>
    <row r="25" spans="1:26" ht="15.75" customHeight="1">
      <c r="A25" s="36" t="s">
        <v>2123</v>
      </c>
      <c r="B25" s="36" t="s">
        <v>2124</v>
      </c>
      <c r="C25" s="107">
        <v>800000</v>
      </c>
      <c r="D25" s="107">
        <v>200000</v>
      </c>
      <c r="E25" s="107">
        <f t="shared" si="7"/>
        <v>1000000</v>
      </c>
      <c r="F25" s="107">
        <v>1500000</v>
      </c>
    </row>
    <row r="26" spans="1:26" ht="15.75" customHeight="1">
      <c r="A26" s="416" t="s">
        <v>2076</v>
      </c>
      <c r="B26" s="416"/>
      <c r="C26" s="417">
        <f t="shared" ref="C26:F26" si="8">SUM(C24:C25)</f>
        <v>900000</v>
      </c>
      <c r="D26" s="417">
        <f t="shared" si="8"/>
        <v>200000</v>
      </c>
      <c r="E26" s="417">
        <f t="shared" si="8"/>
        <v>1100000</v>
      </c>
      <c r="F26" s="417">
        <f t="shared" si="8"/>
        <v>1600000</v>
      </c>
    </row>
    <row r="27" spans="1:26" ht="15.75" customHeight="1">
      <c r="A27" s="36"/>
      <c r="B27" s="414" t="s">
        <v>2125</v>
      </c>
      <c r="C27" s="107"/>
      <c r="D27" s="107"/>
      <c r="E27" s="107"/>
      <c r="F27" s="107"/>
    </row>
    <row r="28" spans="1:26" ht="15.75" customHeight="1">
      <c r="A28" s="36" t="s">
        <v>2126</v>
      </c>
      <c r="B28" s="36" t="s">
        <v>2240</v>
      </c>
      <c r="C28" s="107">
        <v>320000</v>
      </c>
      <c r="D28" s="107"/>
      <c r="E28" s="107">
        <f>SUM(C28:D28)</f>
        <v>320000</v>
      </c>
      <c r="F28" s="107">
        <v>320000</v>
      </c>
    </row>
    <row r="29" spans="1:26" ht="15.75" customHeight="1">
      <c r="A29" s="416" t="s">
        <v>2076</v>
      </c>
      <c r="B29" s="416"/>
      <c r="C29" s="470">
        <f t="shared" ref="C29:F29" si="9">SUM(C28)</f>
        <v>320000</v>
      </c>
      <c r="D29" s="470">
        <f t="shared" si="9"/>
        <v>0</v>
      </c>
      <c r="E29" s="470">
        <f t="shared" si="9"/>
        <v>320000</v>
      </c>
      <c r="F29" s="470">
        <f t="shared" si="9"/>
        <v>320000</v>
      </c>
    </row>
    <row r="30" spans="1:26" ht="15.75" customHeight="1">
      <c r="A30" s="36"/>
      <c r="B30" s="414" t="s">
        <v>2128</v>
      </c>
      <c r="C30" s="107"/>
      <c r="D30" s="107"/>
      <c r="E30" s="107"/>
      <c r="F30" s="107"/>
    </row>
    <row r="31" spans="1:26" ht="15.75" customHeight="1">
      <c r="A31" s="36" t="s">
        <v>2241</v>
      </c>
      <c r="B31" s="36" t="s">
        <v>2242</v>
      </c>
      <c r="C31" s="107">
        <v>1000000</v>
      </c>
      <c r="D31" s="107"/>
      <c r="E31" s="107">
        <f t="shared" ref="E31:E34" si="10">SUM(C31:D31)</f>
        <v>1000000</v>
      </c>
      <c r="F31" s="107">
        <v>1000000</v>
      </c>
    </row>
    <row r="32" spans="1:26" ht="15.75" customHeight="1">
      <c r="A32" s="349">
        <v>2210711</v>
      </c>
      <c r="B32" s="36" t="s">
        <v>2243</v>
      </c>
      <c r="C32" s="107">
        <v>500000</v>
      </c>
      <c r="D32" s="107">
        <v>500000</v>
      </c>
      <c r="E32" s="107">
        <f t="shared" si="10"/>
        <v>1000000</v>
      </c>
      <c r="F32" s="107">
        <v>1500000</v>
      </c>
    </row>
    <row r="33" spans="1:26" ht="15.75" hidden="1" customHeight="1">
      <c r="A33" s="36" t="s">
        <v>2133</v>
      </c>
      <c r="B33" s="36" t="s">
        <v>2134</v>
      </c>
      <c r="C33" s="107"/>
      <c r="D33" s="107"/>
      <c r="E33" s="107">
        <f t="shared" si="10"/>
        <v>0</v>
      </c>
      <c r="F33" s="107"/>
    </row>
    <row r="34" spans="1:26" ht="15.75" customHeight="1">
      <c r="A34" s="36">
        <v>2210715</v>
      </c>
      <c r="B34" s="36" t="s">
        <v>2195</v>
      </c>
      <c r="C34" s="107">
        <v>1000000</v>
      </c>
      <c r="D34" s="107"/>
      <c r="E34" s="107">
        <f t="shared" si="10"/>
        <v>1000000</v>
      </c>
      <c r="F34" s="107">
        <v>1000000</v>
      </c>
    </row>
    <row r="35" spans="1:26" ht="15.75" customHeight="1">
      <c r="A35" s="416" t="s">
        <v>2076</v>
      </c>
      <c r="B35" s="416"/>
      <c r="C35" s="417">
        <f t="shared" ref="C35:F35" si="11">SUM(C31:C34)</f>
        <v>2500000</v>
      </c>
      <c r="D35" s="417">
        <f t="shared" si="11"/>
        <v>500000</v>
      </c>
      <c r="E35" s="417">
        <f t="shared" si="11"/>
        <v>3000000</v>
      </c>
      <c r="F35" s="417">
        <f t="shared" si="11"/>
        <v>3500000</v>
      </c>
    </row>
    <row r="36" spans="1:26" ht="15.75" customHeight="1">
      <c r="A36" s="36"/>
      <c r="B36" s="414" t="s">
        <v>2138</v>
      </c>
      <c r="C36" s="107"/>
      <c r="D36" s="107"/>
      <c r="E36" s="107"/>
      <c r="F36" s="107"/>
    </row>
    <row r="37" spans="1:26" ht="15.75" customHeight="1">
      <c r="A37" s="36" t="s">
        <v>2139</v>
      </c>
      <c r="B37" s="36" t="s">
        <v>2140</v>
      </c>
      <c r="C37" s="107">
        <v>300000</v>
      </c>
      <c r="D37" s="107">
        <v>750000</v>
      </c>
      <c r="E37" s="107">
        <f t="shared" ref="E37:E38" si="12">SUM(C37:D37)</f>
        <v>1050000</v>
      </c>
      <c r="F37" s="107"/>
      <c r="G37" s="41"/>
      <c r="H37" s="41"/>
      <c r="I37" s="41"/>
      <c r="J37" s="41"/>
      <c r="K37" s="41"/>
      <c r="L37" s="41"/>
      <c r="M37" s="41"/>
      <c r="N37" s="41"/>
      <c r="O37" s="41"/>
      <c r="P37" s="41"/>
      <c r="Q37" s="41"/>
      <c r="R37" s="41"/>
      <c r="S37" s="41"/>
      <c r="T37" s="41"/>
      <c r="U37" s="41"/>
      <c r="V37" s="41"/>
      <c r="W37" s="41"/>
      <c r="X37" s="41"/>
      <c r="Y37" s="41"/>
      <c r="Z37" s="41"/>
    </row>
    <row r="38" spans="1:26" ht="15.75" customHeight="1">
      <c r="A38" s="36" t="s">
        <v>2141</v>
      </c>
      <c r="B38" s="36" t="s">
        <v>2142</v>
      </c>
      <c r="C38" s="107">
        <v>200000</v>
      </c>
      <c r="D38" s="107">
        <v>600000</v>
      </c>
      <c r="E38" s="107">
        <f t="shared" si="12"/>
        <v>800000</v>
      </c>
      <c r="F38" s="107"/>
    </row>
    <row r="39" spans="1:26" ht="15.75" customHeight="1">
      <c r="A39" s="416" t="s">
        <v>2076</v>
      </c>
      <c r="B39" s="416"/>
      <c r="C39" s="417">
        <f t="shared" ref="C39:F39" si="13">SUM(C37:C38)</f>
        <v>500000</v>
      </c>
      <c r="D39" s="417">
        <f t="shared" si="13"/>
        <v>1350000</v>
      </c>
      <c r="E39" s="417">
        <f t="shared" si="13"/>
        <v>1850000</v>
      </c>
      <c r="F39" s="417">
        <f t="shared" si="13"/>
        <v>0</v>
      </c>
    </row>
    <row r="40" spans="1:26" ht="15.75" hidden="1" customHeight="1">
      <c r="A40" s="36"/>
      <c r="B40" s="414" t="s">
        <v>2244</v>
      </c>
      <c r="C40" s="107"/>
      <c r="D40" s="107"/>
      <c r="E40" s="107">
        <f t="shared" ref="E40:E42" si="14">SUM(C40:D40)</f>
        <v>0</v>
      </c>
      <c r="F40" s="107"/>
    </row>
    <row r="41" spans="1:26" ht="15.75" hidden="1" customHeight="1">
      <c r="A41" s="36" t="s">
        <v>2245</v>
      </c>
      <c r="B41" s="36" t="s">
        <v>2246</v>
      </c>
      <c r="C41" s="107"/>
      <c r="D41" s="107"/>
      <c r="E41" s="107">
        <f t="shared" si="14"/>
        <v>0</v>
      </c>
      <c r="F41" s="107"/>
    </row>
    <row r="42" spans="1:26" ht="15.75" hidden="1" customHeight="1">
      <c r="A42" s="416" t="s">
        <v>2076</v>
      </c>
      <c r="B42" s="416"/>
      <c r="C42" s="417">
        <v>0</v>
      </c>
      <c r="D42" s="417"/>
      <c r="E42" s="107">
        <f t="shared" si="14"/>
        <v>0</v>
      </c>
      <c r="F42" s="107"/>
    </row>
    <row r="43" spans="1:26" ht="15.75" customHeight="1">
      <c r="A43" s="36"/>
      <c r="B43" s="414" t="s">
        <v>2146</v>
      </c>
      <c r="C43" s="107"/>
      <c r="D43" s="107"/>
      <c r="E43" s="107"/>
      <c r="F43" s="107"/>
    </row>
    <row r="44" spans="1:26" ht="15.75" customHeight="1">
      <c r="A44" s="36" t="s">
        <v>2147</v>
      </c>
      <c r="B44" s="36" t="s">
        <v>2148</v>
      </c>
      <c r="C44" s="107">
        <v>300000</v>
      </c>
      <c r="D44" s="107">
        <v>400000</v>
      </c>
      <c r="E44" s="107">
        <f t="shared" ref="E44:E47" si="15">SUM(C44:D44)</f>
        <v>700000</v>
      </c>
      <c r="F44" s="107">
        <v>500000</v>
      </c>
    </row>
    <row r="45" spans="1:26" ht="15.75" customHeight="1">
      <c r="A45" s="36" t="s">
        <v>2149</v>
      </c>
      <c r="B45" s="36" t="s">
        <v>2150</v>
      </c>
      <c r="C45" s="107">
        <v>100000</v>
      </c>
      <c r="D45" s="107">
        <v>150000</v>
      </c>
      <c r="E45" s="107">
        <f t="shared" si="15"/>
        <v>250000</v>
      </c>
      <c r="F45" s="107">
        <v>350000</v>
      </c>
    </row>
    <row r="46" spans="1:26" ht="15.75" customHeight="1">
      <c r="A46" s="231"/>
      <c r="B46" s="231" t="s">
        <v>2150</v>
      </c>
      <c r="C46" s="422"/>
      <c r="D46" s="422">
        <v>100000</v>
      </c>
      <c r="E46" s="107">
        <f t="shared" si="15"/>
        <v>100000</v>
      </c>
      <c r="F46" s="107"/>
      <c r="G46" s="444"/>
      <c r="H46" s="444"/>
      <c r="I46" s="444"/>
      <c r="J46" s="444"/>
      <c r="K46" s="444"/>
      <c r="L46" s="444"/>
      <c r="M46" s="444"/>
      <c r="N46" s="444"/>
      <c r="O46" s="444"/>
      <c r="P46" s="444"/>
      <c r="Q46" s="444"/>
      <c r="R46" s="444"/>
      <c r="S46" s="444"/>
      <c r="T46" s="444"/>
      <c r="U46" s="444"/>
      <c r="V46" s="444"/>
      <c r="W46" s="444"/>
      <c r="X46" s="444"/>
      <c r="Y46" s="444"/>
      <c r="Z46" s="444"/>
    </row>
    <row r="47" spans="1:26" ht="15.75" customHeight="1">
      <c r="A47" s="36" t="s">
        <v>2151</v>
      </c>
      <c r="B47" s="36" t="s">
        <v>2152</v>
      </c>
      <c r="C47" s="107">
        <v>100000</v>
      </c>
      <c r="D47" s="107">
        <v>300000</v>
      </c>
      <c r="E47" s="107">
        <f t="shared" si="15"/>
        <v>400000</v>
      </c>
      <c r="F47" s="107">
        <v>200000</v>
      </c>
    </row>
    <row r="48" spans="1:26" ht="15.75" customHeight="1">
      <c r="A48" s="416" t="s">
        <v>2076</v>
      </c>
      <c r="B48" s="416"/>
      <c r="C48" s="417">
        <f t="shared" ref="C48:F48" si="16">SUM(C44:C47)</f>
        <v>500000</v>
      </c>
      <c r="D48" s="417">
        <f t="shared" si="16"/>
        <v>950000</v>
      </c>
      <c r="E48" s="417">
        <f t="shared" si="16"/>
        <v>1450000</v>
      </c>
      <c r="F48" s="417">
        <f t="shared" si="16"/>
        <v>1050000</v>
      </c>
    </row>
    <row r="49" spans="1:26" ht="15.75" customHeight="1">
      <c r="A49" s="36"/>
      <c r="B49" s="414" t="s">
        <v>2153</v>
      </c>
      <c r="C49" s="107"/>
      <c r="D49" s="107"/>
      <c r="E49" s="107"/>
      <c r="F49" s="107"/>
    </row>
    <row r="50" spans="1:26" ht="15.75" customHeight="1">
      <c r="A50" s="36" t="s">
        <v>2154</v>
      </c>
      <c r="B50" s="36" t="s">
        <v>2155</v>
      </c>
      <c r="C50" s="107">
        <v>500000</v>
      </c>
      <c r="D50" s="107">
        <v>500000</v>
      </c>
      <c r="E50" s="107">
        <f>SUM(C50:D50)</f>
        <v>1000000</v>
      </c>
      <c r="F50" s="107">
        <v>1000000</v>
      </c>
    </row>
    <row r="51" spans="1:26" ht="15.75" customHeight="1">
      <c r="A51" s="416" t="s">
        <v>2076</v>
      </c>
      <c r="B51" s="416"/>
      <c r="C51" s="417">
        <f t="shared" ref="C51:F51" si="17">SUM(C50)</f>
        <v>500000</v>
      </c>
      <c r="D51" s="417">
        <f t="shared" si="17"/>
        <v>500000</v>
      </c>
      <c r="E51" s="417">
        <f t="shared" si="17"/>
        <v>1000000</v>
      </c>
      <c r="F51" s="417">
        <f t="shared" si="17"/>
        <v>1000000</v>
      </c>
    </row>
    <row r="52" spans="1:26" ht="15.75" customHeight="1">
      <c r="A52" s="36"/>
      <c r="B52" s="414" t="s">
        <v>2158</v>
      </c>
      <c r="C52" s="107"/>
      <c r="D52" s="107"/>
      <c r="E52" s="107"/>
      <c r="F52" s="107"/>
    </row>
    <row r="53" spans="1:26" ht="15.75" customHeight="1">
      <c r="A53" s="349"/>
      <c r="B53" s="36" t="s">
        <v>2248</v>
      </c>
      <c r="C53" s="107"/>
      <c r="D53" s="107">
        <v>2000000</v>
      </c>
      <c r="E53" s="107">
        <f t="shared" ref="E53:E55" si="18">SUM(C53:D53)</f>
        <v>2000000</v>
      </c>
      <c r="F53" s="107">
        <v>500000</v>
      </c>
    </row>
    <row r="54" spans="1:26" ht="15.75" customHeight="1">
      <c r="A54" s="349"/>
      <c r="B54" s="36" t="s">
        <v>2249</v>
      </c>
      <c r="C54" s="107"/>
      <c r="D54" s="107">
        <v>2500000</v>
      </c>
      <c r="E54" s="107">
        <f t="shared" si="18"/>
        <v>2500000</v>
      </c>
      <c r="F54" s="107">
        <v>3164950</v>
      </c>
    </row>
    <row r="55" spans="1:26" ht="15.75" customHeight="1">
      <c r="A55" s="349" t="s">
        <v>2159</v>
      </c>
      <c r="B55" s="36" t="s">
        <v>2160</v>
      </c>
      <c r="C55" s="107">
        <v>200000</v>
      </c>
      <c r="D55" s="107">
        <v>869000</v>
      </c>
      <c r="E55" s="107">
        <f t="shared" si="18"/>
        <v>1069000</v>
      </c>
      <c r="F55" s="107">
        <v>1500000</v>
      </c>
    </row>
    <row r="56" spans="1:26" ht="15.75" customHeight="1">
      <c r="A56" s="416" t="s">
        <v>2076</v>
      </c>
      <c r="B56" s="416"/>
      <c r="C56" s="417">
        <f>SUM(C53:C55)</f>
        <v>200000</v>
      </c>
      <c r="D56" s="417">
        <f>SUM(D53:D55)</f>
        <v>5369000</v>
      </c>
      <c r="E56" s="417">
        <f>SUM(E53:E55)</f>
        <v>5569000</v>
      </c>
      <c r="F56" s="417">
        <f>SUM(F53:F55)</f>
        <v>5164950</v>
      </c>
    </row>
    <row r="57" spans="1:26" ht="15.75" customHeight="1">
      <c r="A57" s="36"/>
      <c r="B57" s="414" t="s">
        <v>2252</v>
      </c>
      <c r="C57" s="107"/>
      <c r="D57" s="107"/>
      <c r="E57" s="107"/>
      <c r="F57" s="107"/>
    </row>
    <row r="58" spans="1:26" ht="15.75" customHeight="1">
      <c r="A58" s="36"/>
      <c r="B58" s="471" t="s">
        <v>2253</v>
      </c>
      <c r="C58" s="107"/>
      <c r="D58" s="107">
        <v>1000000</v>
      </c>
      <c r="E58" s="107">
        <f t="shared" ref="E58:E59" si="19">SUM(C58:D58)</f>
        <v>1000000</v>
      </c>
      <c r="F58" s="107">
        <v>500000</v>
      </c>
    </row>
    <row r="59" spans="1:26" ht="15.75" customHeight="1">
      <c r="A59" s="36" t="s">
        <v>2174</v>
      </c>
      <c r="B59" s="36" t="s">
        <v>2175</v>
      </c>
      <c r="C59" s="107">
        <v>500000</v>
      </c>
      <c r="D59" s="107"/>
      <c r="E59" s="107">
        <f t="shared" si="19"/>
        <v>500000</v>
      </c>
      <c r="F59" s="107">
        <v>500000</v>
      </c>
    </row>
    <row r="60" spans="1:26" ht="15.75" customHeight="1">
      <c r="A60" s="416" t="s">
        <v>2076</v>
      </c>
      <c r="B60" s="416"/>
      <c r="C60" s="417">
        <f t="shared" ref="C60:F60" si="20">SUM(C58:C59)</f>
        <v>500000</v>
      </c>
      <c r="D60" s="417">
        <f t="shared" si="20"/>
        <v>1000000</v>
      </c>
      <c r="E60" s="417">
        <f t="shared" si="20"/>
        <v>1500000</v>
      </c>
      <c r="F60" s="417">
        <f t="shared" si="20"/>
        <v>1000000</v>
      </c>
    </row>
    <row r="61" spans="1:26" ht="15.75" hidden="1" customHeight="1">
      <c r="A61" s="36"/>
      <c r="B61" s="414" t="s">
        <v>2176</v>
      </c>
      <c r="C61" s="107"/>
      <c r="D61" s="107"/>
      <c r="E61" s="107"/>
      <c r="F61" s="107"/>
    </row>
    <row r="62" spans="1:26" ht="14.25" hidden="1" customHeight="1">
      <c r="A62" s="36" t="s">
        <v>2177</v>
      </c>
      <c r="B62" s="36" t="s">
        <v>2178</v>
      </c>
      <c r="C62" s="107"/>
      <c r="D62" s="107"/>
      <c r="E62" s="107"/>
      <c r="F62" s="107"/>
    </row>
    <row r="63" spans="1:26" ht="15.75" hidden="1" customHeight="1">
      <c r="A63" s="416" t="s">
        <v>2076</v>
      </c>
      <c r="B63" s="416"/>
      <c r="C63" s="417">
        <v>0</v>
      </c>
      <c r="D63" s="417">
        <v>1</v>
      </c>
      <c r="E63" s="417">
        <v>2</v>
      </c>
      <c r="F63" s="417">
        <v>3</v>
      </c>
    </row>
    <row r="64" spans="1:26" ht="15.75" hidden="1" customHeight="1">
      <c r="A64" s="472"/>
      <c r="B64" s="414" t="s">
        <v>2176</v>
      </c>
      <c r="C64" s="473"/>
      <c r="D64" s="473"/>
      <c r="E64" s="473"/>
      <c r="F64" s="473"/>
      <c r="G64" s="474"/>
      <c r="H64" s="474"/>
      <c r="I64" s="474"/>
      <c r="J64" s="474"/>
      <c r="K64" s="474"/>
      <c r="L64" s="474"/>
      <c r="M64" s="474"/>
      <c r="N64" s="474"/>
      <c r="O64" s="474"/>
      <c r="P64" s="474"/>
      <c r="Q64" s="474"/>
      <c r="R64" s="474"/>
      <c r="S64" s="474"/>
      <c r="T64" s="474"/>
      <c r="U64" s="474"/>
      <c r="V64" s="474"/>
      <c r="W64" s="474"/>
      <c r="X64" s="474"/>
      <c r="Y64" s="474"/>
      <c r="Z64" s="474"/>
    </row>
    <row r="65" spans="1:26" ht="15.75" hidden="1" customHeight="1">
      <c r="A65" s="36" t="s">
        <v>2177</v>
      </c>
      <c r="B65" s="36" t="s">
        <v>2178</v>
      </c>
      <c r="C65" s="107"/>
      <c r="D65" s="107"/>
      <c r="E65" s="107"/>
      <c r="F65" s="107"/>
      <c r="G65" s="474"/>
      <c r="H65" s="474"/>
      <c r="I65" s="474"/>
      <c r="J65" s="474"/>
      <c r="K65" s="474"/>
      <c r="L65" s="474"/>
      <c r="M65" s="474"/>
      <c r="N65" s="474"/>
      <c r="O65" s="474"/>
      <c r="P65" s="474"/>
      <c r="Q65" s="474"/>
      <c r="R65" s="474"/>
      <c r="S65" s="474"/>
      <c r="T65" s="474"/>
      <c r="U65" s="474"/>
      <c r="V65" s="474"/>
      <c r="W65" s="474"/>
      <c r="X65" s="474"/>
      <c r="Y65" s="474"/>
      <c r="Z65" s="474"/>
    </row>
    <row r="66" spans="1:26" ht="15.75" hidden="1" customHeight="1">
      <c r="A66" s="475" t="s">
        <v>2076</v>
      </c>
      <c r="B66" s="475"/>
      <c r="C66" s="476">
        <v>0</v>
      </c>
      <c r="D66" s="476">
        <f t="shared" ref="D66:F66" si="21">SUM(D65)</f>
        <v>0</v>
      </c>
      <c r="E66" s="476">
        <f t="shared" si="21"/>
        <v>0</v>
      </c>
      <c r="F66" s="476">
        <f t="shared" si="21"/>
        <v>0</v>
      </c>
      <c r="G66" s="477"/>
      <c r="H66" s="477"/>
      <c r="I66" s="477"/>
      <c r="J66" s="477"/>
      <c r="K66" s="477"/>
      <c r="L66" s="477"/>
      <c r="M66" s="477"/>
      <c r="N66" s="477"/>
      <c r="O66" s="477"/>
      <c r="P66" s="477"/>
      <c r="Q66" s="477"/>
      <c r="R66" s="477"/>
      <c r="S66" s="477"/>
      <c r="T66" s="477"/>
      <c r="U66" s="477"/>
      <c r="V66" s="477"/>
      <c r="W66" s="477"/>
      <c r="X66" s="477"/>
      <c r="Y66" s="477"/>
      <c r="Z66" s="477"/>
    </row>
    <row r="67" spans="1:26" ht="15.75" customHeight="1">
      <c r="A67" s="430"/>
      <c r="B67" s="445" t="s">
        <v>2254</v>
      </c>
      <c r="C67" s="431">
        <f>C60+C56+C51+C48+C39+C35+C29+C26+C17+C12+C8</f>
        <v>7460000</v>
      </c>
      <c r="D67" s="431">
        <f>D60+D56+D51+D48+D39+D35+D29+D26+D17+D12+D8</f>
        <v>10869000</v>
      </c>
      <c r="E67" s="431">
        <f>E60+E56+E51+E48+E39+E35+E29+E26+E17+E12+E8</f>
        <v>18329000</v>
      </c>
      <c r="F67" s="431">
        <f>F60+F56+F51+F48+F39+F35+F29+F26+F17+F12+F8</f>
        <v>16384950</v>
      </c>
      <c r="G67" s="432"/>
      <c r="H67" s="432"/>
      <c r="I67" s="432"/>
      <c r="J67" s="432"/>
      <c r="K67" s="432"/>
      <c r="L67" s="432"/>
      <c r="M67" s="432"/>
      <c r="N67" s="432"/>
      <c r="O67" s="432"/>
      <c r="P67" s="432"/>
      <c r="Q67" s="432"/>
      <c r="R67" s="432"/>
      <c r="S67" s="432"/>
      <c r="T67" s="432"/>
      <c r="U67" s="432"/>
      <c r="V67" s="432"/>
      <c r="W67" s="432"/>
      <c r="X67" s="432"/>
      <c r="Y67" s="432"/>
      <c r="Z67" s="432"/>
    </row>
    <row r="68" spans="1:26" ht="14.25" customHeight="1">
      <c r="C68" s="2"/>
      <c r="D68" s="2"/>
      <c r="E68" s="2"/>
      <c r="F68" s="2"/>
    </row>
    <row r="69" spans="1:26" ht="14.25" customHeight="1">
      <c r="C69" s="2"/>
      <c r="D69" s="2"/>
      <c r="E69" s="2"/>
      <c r="F69" s="2"/>
    </row>
    <row r="70" spans="1:26" ht="14.25" customHeight="1">
      <c r="C70" s="2"/>
      <c r="D70" s="2"/>
      <c r="E70" s="2"/>
      <c r="F70" s="2"/>
    </row>
    <row r="71" spans="1:26" ht="14.25" customHeight="1">
      <c r="C71" s="2"/>
      <c r="D71" s="2"/>
      <c r="E71" s="2"/>
      <c r="F71" s="2"/>
    </row>
    <row r="72" spans="1:26" ht="14.25" customHeight="1">
      <c r="C72" s="2"/>
      <c r="D72" s="2"/>
      <c r="E72" s="2"/>
      <c r="F72" s="2"/>
    </row>
    <row r="73" spans="1:26" ht="14.25" customHeight="1">
      <c r="C73" s="2"/>
      <c r="D73" s="2"/>
      <c r="E73" s="2"/>
      <c r="F73" s="2"/>
    </row>
    <row r="74" spans="1:26" ht="14.25" customHeight="1">
      <c r="C74" s="2"/>
      <c r="D74" s="2"/>
      <c r="E74" s="2"/>
      <c r="F74" s="2"/>
    </row>
    <row r="75" spans="1:26" ht="14.25" customHeight="1">
      <c r="C75" s="2"/>
      <c r="D75" s="2"/>
      <c r="E75" s="2"/>
      <c r="F75" s="2"/>
    </row>
    <row r="76" spans="1:26" ht="14.25" customHeight="1">
      <c r="C76" s="2"/>
      <c r="D76" s="2"/>
      <c r="E76" s="2"/>
      <c r="F76" s="2"/>
    </row>
    <row r="77" spans="1:26" ht="14.25" customHeight="1">
      <c r="C77" s="2"/>
      <c r="D77" s="2"/>
      <c r="E77" s="2"/>
      <c r="F77" s="2"/>
    </row>
    <row r="78" spans="1:26" ht="14.25" customHeight="1">
      <c r="C78" s="2"/>
      <c r="D78" s="2"/>
      <c r="E78" s="2"/>
      <c r="F78" s="2"/>
    </row>
    <row r="79" spans="1:26" ht="14.25" customHeight="1">
      <c r="C79" s="2"/>
      <c r="D79" s="2"/>
      <c r="E79" s="2"/>
      <c r="F79" s="2"/>
    </row>
    <row r="80" spans="1:26" ht="14.25" customHeight="1">
      <c r="C80" s="2"/>
      <c r="D80" s="2"/>
      <c r="E80" s="2"/>
      <c r="F80" s="2"/>
    </row>
    <row r="81" spans="3:6" ht="14.25" customHeight="1">
      <c r="C81" s="2"/>
      <c r="D81" s="2"/>
      <c r="E81" s="2"/>
      <c r="F81" s="2"/>
    </row>
    <row r="82" spans="3:6" ht="14.25" customHeight="1">
      <c r="C82" s="2"/>
      <c r="D82" s="2"/>
      <c r="E82" s="2"/>
      <c r="F82" s="2"/>
    </row>
    <row r="83" spans="3:6" ht="14.25" customHeight="1">
      <c r="C83" s="2"/>
      <c r="D83" s="2"/>
      <c r="E83" s="2"/>
      <c r="F83" s="2"/>
    </row>
    <row r="84" spans="3:6" ht="14.25" customHeight="1">
      <c r="C84" s="2"/>
      <c r="D84" s="2"/>
      <c r="E84" s="2"/>
      <c r="F84" s="2"/>
    </row>
    <row r="85" spans="3:6" ht="14.25" customHeight="1">
      <c r="C85" s="2"/>
      <c r="D85" s="2"/>
      <c r="E85" s="2"/>
      <c r="F85" s="2"/>
    </row>
    <row r="86" spans="3:6" ht="14.25" customHeight="1">
      <c r="C86" s="2"/>
      <c r="D86" s="2"/>
      <c r="E86" s="2"/>
      <c r="F86" s="2"/>
    </row>
    <row r="87" spans="3:6" ht="14.25" customHeight="1">
      <c r="C87" s="2"/>
      <c r="D87" s="2"/>
      <c r="E87" s="2"/>
      <c r="F87" s="2"/>
    </row>
    <row r="88" spans="3:6" ht="14.25" customHeight="1">
      <c r="C88" s="2"/>
      <c r="D88" s="2"/>
      <c r="E88" s="2"/>
      <c r="F88" s="2"/>
    </row>
    <row r="89" spans="3:6" ht="14.25" customHeight="1">
      <c r="C89" s="2"/>
      <c r="D89" s="2"/>
      <c r="E89" s="2"/>
      <c r="F89" s="2"/>
    </row>
    <row r="90" spans="3:6" ht="14.25" customHeight="1">
      <c r="C90" s="2"/>
      <c r="D90" s="2"/>
      <c r="E90" s="2"/>
      <c r="F90" s="2"/>
    </row>
    <row r="91" spans="3:6" ht="14.25" customHeight="1">
      <c r="C91" s="2"/>
      <c r="D91" s="2"/>
      <c r="E91" s="2"/>
      <c r="F91" s="2"/>
    </row>
    <row r="92" spans="3:6" ht="14.25" customHeight="1">
      <c r="C92" s="2"/>
      <c r="D92" s="2"/>
      <c r="E92" s="2"/>
      <c r="F92" s="2"/>
    </row>
    <row r="93" spans="3:6" ht="14.25" customHeight="1">
      <c r="C93" s="2"/>
      <c r="D93" s="2"/>
      <c r="E93" s="2"/>
      <c r="F93" s="2"/>
    </row>
    <row r="94" spans="3:6" ht="14.25" customHeight="1">
      <c r="C94" s="2"/>
      <c r="D94" s="2"/>
      <c r="E94" s="2"/>
      <c r="F94" s="2"/>
    </row>
    <row r="95" spans="3:6" ht="14.25" customHeight="1">
      <c r="C95" s="2"/>
      <c r="D95" s="2"/>
      <c r="E95" s="2"/>
      <c r="F95" s="2"/>
    </row>
    <row r="96" spans="3:6" ht="14.25" customHeight="1">
      <c r="C96" s="2"/>
      <c r="D96" s="2"/>
      <c r="E96" s="2"/>
      <c r="F96" s="2"/>
    </row>
    <row r="97" spans="3:6" ht="14.25" customHeight="1">
      <c r="C97" s="2"/>
      <c r="D97" s="2"/>
      <c r="E97" s="2"/>
      <c r="F97" s="2"/>
    </row>
    <row r="98" spans="3:6" ht="14.25" customHeight="1">
      <c r="C98" s="2"/>
      <c r="D98" s="2"/>
      <c r="E98" s="2"/>
      <c r="F98" s="2"/>
    </row>
    <row r="99" spans="3:6" ht="14.25" customHeight="1">
      <c r="C99" s="2"/>
      <c r="D99" s="2"/>
      <c r="E99" s="2"/>
      <c r="F99" s="2"/>
    </row>
    <row r="100" spans="3:6" ht="14.25" customHeight="1">
      <c r="C100" s="2"/>
      <c r="D100" s="2"/>
      <c r="E100" s="2"/>
      <c r="F100" s="2"/>
    </row>
    <row r="101" spans="3:6" ht="14.25" customHeight="1">
      <c r="C101" s="2"/>
      <c r="D101" s="2"/>
      <c r="E101" s="2"/>
      <c r="F101" s="2"/>
    </row>
    <row r="102" spans="3:6" ht="14.25" customHeight="1">
      <c r="C102" s="2"/>
      <c r="D102" s="2"/>
      <c r="E102" s="2"/>
      <c r="F102" s="2"/>
    </row>
    <row r="103" spans="3:6" ht="14.25" customHeight="1">
      <c r="C103" s="2"/>
      <c r="D103" s="2"/>
      <c r="E103" s="2"/>
      <c r="F103" s="2"/>
    </row>
    <row r="104" spans="3:6" ht="14.25" customHeight="1">
      <c r="C104" s="2"/>
      <c r="D104" s="2"/>
      <c r="E104" s="2"/>
      <c r="F104" s="2"/>
    </row>
    <row r="105" spans="3:6" ht="14.25" customHeight="1">
      <c r="C105" s="2"/>
      <c r="D105" s="2"/>
      <c r="E105" s="2"/>
      <c r="F105" s="2"/>
    </row>
    <row r="106" spans="3:6" ht="14.25" customHeight="1">
      <c r="C106" s="2"/>
      <c r="D106" s="2"/>
      <c r="E106" s="2"/>
      <c r="F106" s="2"/>
    </row>
    <row r="107" spans="3:6" ht="14.25" customHeight="1">
      <c r="C107" s="2"/>
      <c r="D107" s="2"/>
      <c r="E107" s="2"/>
      <c r="F107" s="2"/>
    </row>
    <row r="108" spans="3:6" ht="14.25" customHeight="1">
      <c r="C108" s="2"/>
      <c r="D108" s="2"/>
      <c r="E108" s="2"/>
      <c r="F108" s="2"/>
    </row>
    <row r="109" spans="3:6" ht="14.25" customHeight="1">
      <c r="C109" s="2"/>
      <c r="D109" s="2"/>
      <c r="E109" s="2"/>
      <c r="F109" s="2"/>
    </row>
    <row r="110" spans="3:6" ht="14.25" customHeight="1">
      <c r="C110" s="2"/>
      <c r="D110" s="2"/>
      <c r="E110" s="2"/>
      <c r="F110" s="2"/>
    </row>
    <row r="111" spans="3:6" ht="14.25" customHeight="1">
      <c r="C111" s="2"/>
      <c r="D111" s="2"/>
      <c r="E111" s="2"/>
      <c r="F111" s="2"/>
    </row>
    <row r="112" spans="3:6" ht="14.25" customHeight="1">
      <c r="C112" s="2"/>
      <c r="D112" s="2"/>
      <c r="E112" s="2"/>
      <c r="F112" s="2"/>
    </row>
    <row r="113" spans="3:6" ht="14.25" customHeight="1">
      <c r="C113" s="2"/>
      <c r="D113" s="2"/>
      <c r="E113" s="2"/>
      <c r="F113" s="2"/>
    </row>
    <row r="114" spans="3:6" ht="14.25" customHeight="1">
      <c r="C114" s="2"/>
      <c r="D114" s="2"/>
      <c r="E114" s="2"/>
      <c r="F114" s="2"/>
    </row>
    <row r="115" spans="3:6" ht="14.25" customHeight="1">
      <c r="C115" s="2"/>
      <c r="D115" s="2"/>
      <c r="E115" s="2"/>
      <c r="F115" s="2"/>
    </row>
    <row r="116" spans="3:6" ht="14.25" customHeight="1">
      <c r="C116" s="2"/>
      <c r="D116" s="2"/>
      <c r="E116" s="2"/>
      <c r="F116" s="2"/>
    </row>
    <row r="117" spans="3:6" ht="14.25" customHeight="1">
      <c r="C117" s="2"/>
      <c r="D117" s="2"/>
      <c r="E117" s="2"/>
      <c r="F117" s="2"/>
    </row>
    <row r="118" spans="3:6" ht="14.25" customHeight="1">
      <c r="C118" s="2"/>
      <c r="D118" s="2"/>
      <c r="E118" s="2"/>
      <c r="F118" s="2"/>
    </row>
    <row r="119" spans="3:6" ht="14.25" customHeight="1">
      <c r="C119" s="2"/>
      <c r="D119" s="2"/>
      <c r="E119" s="2"/>
      <c r="F119" s="2"/>
    </row>
    <row r="120" spans="3:6" ht="14.25" customHeight="1">
      <c r="C120" s="2"/>
      <c r="D120" s="2"/>
      <c r="E120" s="2"/>
      <c r="F120" s="2"/>
    </row>
    <row r="121" spans="3:6" ht="14.25" customHeight="1">
      <c r="C121" s="2"/>
      <c r="D121" s="2"/>
      <c r="E121" s="2"/>
      <c r="F121" s="2"/>
    </row>
    <row r="122" spans="3:6" ht="14.25" customHeight="1">
      <c r="C122" s="2"/>
      <c r="D122" s="2"/>
      <c r="E122" s="2"/>
      <c r="F122" s="2"/>
    </row>
    <row r="123" spans="3:6" ht="14.25" customHeight="1">
      <c r="C123" s="2"/>
      <c r="D123" s="2"/>
      <c r="E123" s="2"/>
      <c r="F123" s="2"/>
    </row>
    <row r="124" spans="3:6" ht="14.25" customHeight="1">
      <c r="C124" s="2"/>
      <c r="D124" s="2"/>
      <c r="E124" s="2"/>
      <c r="F124" s="2"/>
    </row>
    <row r="125" spans="3:6" ht="14.25" customHeight="1">
      <c r="C125" s="2"/>
      <c r="D125" s="2"/>
      <c r="E125" s="2"/>
      <c r="F125" s="2"/>
    </row>
    <row r="126" spans="3:6" ht="14.25" customHeight="1">
      <c r="C126" s="2"/>
      <c r="D126" s="2"/>
      <c r="E126" s="2"/>
      <c r="F126" s="2"/>
    </row>
    <row r="127" spans="3:6" ht="14.25" customHeight="1">
      <c r="C127" s="2"/>
      <c r="D127" s="2"/>
      <c r="E127" s="2"/>
      <c r="F127" s="2"/>
    </row>
    <row r="128" spans="3:6" ht="14.25" customHeight="1">
      <c r="C128" s="2"/>
      <c r="D128" s="2"/>
      <c r="E128" s="2"/>
      <c r="F128" s="2"/>
    </row>
    <row r="129" spans="3:6" ht="14.25" customHeight="1">
      <c r="C129" s="2"/>
      <c r="D129" s="2"/>
      <c r="E129" s="2"/>
      <c r="F129" s="2"/>
    </row>
    <row r="130" spans="3:6" ht="14.25" customHeight="1">
      <c r="C130" s="2"/>
      <c r="D130" s="2"/>
      <c r="E130" s="2"/>
      <c r="F130" s="2"/>
    </row>
    <row r="131" spans="3:6" ht="14.25" customHeight="1">
      <c r="C131" s="2"/>
      <c r="D131" s="2"/>
      <c r="E131" s="2"/>
      <c r="F131" s="2"/>
    </row>
    <row r="132" spans="3:6" ht="14.25" customHeight="1">
      <c r="C132" s="2"/>
      <c r="D132" s="2"/>
      <c r="E132" s="2"/>
      <c r="F132" s="2"/>
    </row>
    <row r="133" spans="3:6" ht="14.25" customHeight="1">
      <c r="C133" s="2"/>
      <c r="D133" s="2"/>
      <c r="E133" s="2"/>
      <c r="F133" s="2"/>
    </row>
    <row r="134" spans="3:6" ht="14.25" customHeight="1">
      <c r="C134" s="2"/>
      <c r="D134" s="2"/>
      <c r="E134" s="2"/>
      <c r="F134" s="2"/>
    </row>
    <row r="135" spans="3:6" ht="14.25" customHeight="1">
      <c r="C135" s="2"/>
      <c r="D135" s="2"/>
      <c r="E135" s="2"/>
      <c r="F135" s="2"/>
    </row>
    <row r="136" spans="3:6" ht="14.25" customHeight="1">
      <c r="C136" s="2"/>
      <c r="D136" s="2"/>
      <c r="E136" s="2"/>
      <c r="F136" s="2"/>
    </row>
    <row r="137" spans="3:6" ht="14.25" customHeight="1">
      <c r="C137" s="2"/>
      <c r="D137" s="2"/>
      <c r="E137" s="2"/>
      <c r="F137" s="2"/>
    </row>
    <row r="138" spans="3:6" ht="14.25" customHeight="1">
      <c r="C138" s="2"/>
      <c r="D138" s="2"/>
      <c r="E138" s="2"/>
      <c r="F138" s="2"/>
    </row>
    <row r="139" spans="3:6" ht="14.25" customHeight="1">
      <c r="C139" s="2"/>
      <c r="D139" s="2"/>
      <c r="E139" s="2"/>
      <c r="F139" s="2"/>
    </row>
    <row r="140" spans="3:6" ht="14.25" customHeight="1">
      <c r="C140" s="2"/>
      <c r="D140" s="2"/>
      <c r="E140" s="2"/>
      <c r="F140" s="2"/>
    </row>
    <row r="141" spans="3:6" ht="14.25" customHeight="1">
      <c r="C141" s="2"/>
      <c r="D141" s="2"/>
      <c r="E141" s="2"/>
      <c r="F141" s="2"/>
    </row>
    <row r="142" spans="3:6" ht="14.25" customHeight="1">
      <c r="C142" s="2"/>
      <c r="D142" s="2"/>
      <c r="E142" s="2"/>
      <c r="F142" s="2"/>
    </row>
    <row r="143" spans="3:6" ht="14.25" customHeight="1">
      <c r="C143" s="2"/>
      <c r="D143" s="2"/>
      <c r="E143" s="2"/>
      <c r="F143" s="2"/>
    </row>
    <row r="144" spans="3:6" ht="14.25" customHeight="1">
      <c r="C144" s="2"/>
      <c r="D144" s="2"/>
      <c r="E144" s="2"/>
      <c r="F144" s="2"/>
    </row>
    <row r="145" spans="3:6" ht="14.25" customHeight="1">
      <c r="C145" s="2"/>
      <c r="D145" s="2"/>
      <c r="E145" s="2"/>
      <c r="F145" s="2"/>
    </row>
    <row r="146" spans="3:6" ht="14.25" customHeight="1">
      <c r="C146" s="2"/>
      <c r="D146" s="2"/>
      <c r="E146" s="2"/>
      <c r="F146" s="2"/>
    </row>
    <row r="147" spans="3:6" ht="14.25" customHeight="1">
      <c r="C147" s="2"/>
      <c r="D147" s="2"/>
      <c r="E147" s="2"/>
      <c r="F147" s="2"/>
    </row>
    <row r="148" spans="3:6" ht="14.25" customHeight="1">
      <c r="C148" s="2"/>
      <c r="D148" s="2"/>
      <c r="E148" s="2"/>
      <c r="F148" s="2"/>
    </row>
    <row r="149" spans="3:6" ht="14.25" customHeight="1">
      <c r="C149" s="2"/>
      <c r="D149" s="2"/>
      <c r="E149" s="2"/>
      <c r="F149" s="2"/>
    </row>
    <row r="150" spans="3:6" ht="14.25" customHeight="1">
      <c r="C150" s="2"/>
      <c r="D150" s="2"/>
      <c r="E150" s="2"/>
      <c r="F150" s="2"/>
    </row>
    <row r="151" spans="3:6" ht="14.25" customHeight="1">
      <c r="C151" s="2"/>
      <c r="D151" s="2"/>
      <c r="E151" s="2"/>
      <c r="F151" s="2"/>
    </row>
    <row r="152" spans="3:6" ht="14.25" customHeight="1">
      <c r="C152" s="2"/>
      <c r="D152" s="2"/>
      <c r="E152" s="2"/>
      <c r="F152" s="2"/>
    </row>
    <row r="153" spans="3:6" ht="14.25" customHeight="1">
      <c r="C153" s="2"/>
      <c r="D153" s="2"/>
      <c r="E153" s="2"/>
      <c r="F153" s="2"/>
    </row>
    <row r="154" spans="3:6" ht="14.25" customHeight="1">
      <c r="C154" s="2"/>
      <c r="D154" s="2"/>
      <c r="E154" s="2"/>
      <c r="F154" s="2"/>
    </row>
    <row r="155" spans="3:6" ht="14.25" customHeight="1">
      <c r="C155" s="2"/>
      <c r="D155" s="2"/>
      <c r="E155" s="2"/>
      <c r="F155" s="2"/>
    </row>
    <row r="156" spans="3:6" ht="14.25" customHeight="1">
      <c r="C156" s="2"/>
      <c r="D156" s="2"/>
      <c r="E156" s="2"/>
      <c r="F156" s="2"/>
    </row>
    <row r="157" spans="3:6" ht="14.25" customHeight="1">
      <c r="C157" s="2"/>
      <c r="D157" s="2"/>
      <c r="E157" s="2"/>
      <c r="F157" s="2"/>
    </row>
    <row r="158" spans="3:6" ht="14.25" customHeight="1">
      <c r="C158" s="2"/>
      <c r="D158" s="2"/>
      <c r="E158" s="2"/>
      <c r="F158" s="2"/>
    </row>
    <row r="159" spans="3:6" ht="14.25" customHeight="1">
      <c r="C159" s="2"/>
      <c r="D159" s="2"/>
      <c r="E159" s="2"/>
      <c r="F159" s="2"/>
    </row>
    <row r="160" spans="3:6" ht="14.25" customHeight="1">
      <c r="C160" s="2"/>
      <c r="D160" s="2"/>
      <c r="E160" s="2"/>
      <c r="F160" s="2"/>
    </row>
    <row r="161" spans="3:6" ht="14.25" customHeight="1">
      <c r="C161" s="2"/>
      <c r="D161" s="2"/>
      <c r="E161" s="2"/>
      <c r="F161" s="2"/>
    </row>
    <row r="162" spans="3:6" ht="14.25" customHeight="1">
      <c r="C162" s="2"/>
      <c r="D162" s="2"/>
      <c r="E162" s="2"/>
      <c r="F162" s="2"/>
    </row>
    <row r="163" spans="3:6" ht="14.25" customHeight="1">
      <c r="C163" s="2"/>
      <c r="D163" s="2"/>
      <c r="E163" s="2"/>
      <c r="F163" s="2"/>
    </row>
    <row r="164" spans="3:6" ht="14.25" customHeight="1">
      <c r="C164" s="2"/>
      <c r="D164" s="2"/>
      <c r="E164" s="2"/>
      <c r="F164" s="2"/>
    </row>
    <row r="165" spans="3:6" ht="14.25" customHeight="1">
      <c r="C165" s="2"/>
      <c r="D165" s="2"/>
      <c r="E165" s="2"/>
      <c r="F165" s="2"/>
    </row>
    <row r="166" spans="3:6" ht="14.25" customHeight="1">
      <c r="C166" s="2"/>
      <c r="D166" s="2"/>
      <c r="E166" s="2"/>
      <c r="F166" s="2"/>
    </row>
    <row r="167" spans="3:6" ht="14.25" customHeight="1">
      <c r="C167" s="2"/>
      <c r="D167" s="2"/>
      <c r="E167" s="2"/>
      <c r="F167" s="2"/>
    </row>
    <row r="168" spans="3:6" ht="14.25" customHeight="1">
      <c r="C168" s="2"/>
      <c r="D168" s="2"/>
      <c r="E168" s="2"/>
      <c r="F168" s="2"/>
    </row>
    <row r="169" spans="3:6" ht="14.25" customHeight="1">
      <c r="C169" s="2"/>
      <c r="D169" s="2"/>
      <c r="E169" s="2"/>
      <c r="F169" s="2"/>
    </row>
    <row r="170" spans="3:6" ht="14.25" customHeight="1">
      <c r="C170" s="2"/>
      <c r="D170" s="2"/>
      <c r="E170" s="2"/>
      <c r="F170" s="2"/>
    </row>
    <row r="171" spans="3:6" ht="14.25" customHeight="1">
      <c r="C171" s="2"/>
      <c r="D171" s="2"/>
      <c r="E171" s="2"/>
      <c r="F171" s="2"/>
    </row>
    <row r="172" spans="3:6" ht="14.25" customHeight="1">
      <c r="C172" s="2"/>
      <c r="D172" s="2"/>
      <c r="E172" s="2"/>
      <c r="F172" s="2"/>
    </row>
    <row r="173" spans="3:6" ht="14.25" customHeight="1">
      <c r="C173" s="2"/>
      <c r="D173" s="2"/>
      <c r="E173" s="2"/>
      <c r="F173" s="2"/>
    </row>
    <row r="174" spans="3:6" ht="14.25" customHeight="1">
      <c r="C174" s="2"/>
      <c r="D174" s="2"/>
      <c r="E174" s="2"/>
      <c r="F174" s="2"/>
    </row>
    <row r="175" spans="3:6" ht="14.25" customHeight="1">
      <c r="C175" s="2"/>
      <c r="D175" s="2"/>
      <c r="E175" s="2"/>
      <c r="F175" s="2"/>
    </row>
    <row r="176" spans="3:6" ht="14.25" customHeight="1">
      <c r="C176" s="2"/>
      <c r="D176" s="2"/>
      <c r="E176" s="2"/>
      <c r="F176" s="2"/>
    </row>
    <row r="177" spans="3:6" ht="14.25" customHeight="1">
      <c r="C177" s="2"/>
      <c r="D177" s="2"/>
      <c r="E177" s="2"/>
      <c r="F177" s="2"/>
    </row>
    <row r="178" spans="3:6" ht="14.25" customHeight="1">
      <c r="C178" s="2"/>
      <c r="D178" s="2"/>
      <c r="E178" s="2"/>
      <c r="F178" s="2"/>
    </row>
    <row r="179" spans="3:6" ht="14.25" customHeight="1">
      <c r="C179" s="2"/>
      <c r="D179" s="2"/>
      <c r="E179" s="2"/>
      <c r="F179" s="2"/>
    </row>
    <row r="180" spans="3:6" ht="14.25" customHeight="1">
      <c r="C180" s="2"/>
      <c r="D180" s="2"/>
      <c r="E180" s="2"/>
      <c r="F180" s="2"/>
    </row>
    <row r="181" spans="3:6" ht="14.25" customHeight="1">
      <c r="C181" s="2"/>
      <c r="D181" s="2"/>
      <c r="E181" s="2"/>
      <c r="F181" s="2"/>
    </row>
    <row r="182" spans="3:6" ht="14.25" customHeight="1">
      <c r="C182" s="2"/>
      <c r="D182" s="2"/>
      <c r="E182" s="2"/>
      <c r="F182" s="2"/>
    </row>
    <row r="183" spans="3:6" ht="14.25" customHeight="1">
      <c r="C183" s="2"/>
      <c r="D183" s="2"/>
      <c r="E183" s="2"/>
      <c r="F183" s="2"/>
    </row>
    <row r="184" spans="3:6" ht="14.25" customHeight="1">
      <c r="C184" s="2"/>
      <c r="D184" s="2"/>
      <c r="E184" s="2"/>
      <c r="F184" s="2"/>
    </row>
    <row r="185" spans="3:6" ht="14.25" customHeight="1">
      <c r="C185" s="2"/>
      <c r="D185" s="2"/>
      <c r="E185" s="2"/>
      <c r="F185" s="2"/>
    </row>
    <row r="186" spans="3:6" ht="14.25" customHeight="1">
      <c r="C186" s="2"/>
      <c r="D186" s="2"/>
      <c r="E186" s="2"/>
      <c r="F186" s="2"/>
    </row>
    <row r="187" spans="3:6" ht="14.25" customHeight="1">
      <c r="C187" s="2"/>
      <c r="D187" s="2"/>
      <c r="E187" s="2"/>
      <c r="F187" s="2"/>
    </row>
    <row r="188" spans="3:6" ht="14.25" customHeight="1">
      <c r="C188" s="2"/>
      <c r="D188" s="2"/>
      <c r="E188" s="2"/>
      <c r="F188" s="2"/>
    </row>
    <row r="189" spans="3:6" ht="14.25" customHeight="1">
      <c r="C189" s="2"/>
      <c r="D189" s="2"/>
      <c r="E189" s="2"/>
      <c r="F189" s="2"/>
    </row>
    <row r="190" spans="3:6" ht="14.25" customHeight="1">
      <c r="C190" s="2"/>
      <c r="D190" s="2"/>
      <c r="E190" s="2"/>
      <c r="F190" s="2"/>
    </row>
    <row r="191" spans="3:6" ht="14.25" customHeight="1">
      <c r="C191" s="2"/>
      <c r="D191" s="2"/>
      <c r="E191" s="2"/>
      <c r="F191" s="2"/>
    </row>
    <row r="192" spans="3:6" ht="14.25" customHeight="1">
      <c r="C192" s="2"/>
      <c r="D192" s="2"/>
      <c r="E192" s="2"/>
      <c r="F192" s="2"/>
    </row>
    <row r="193" spans="3:6" ht="14.25" customHeight="1">
      <c r="C193" s="2"/>
      <c r="D193" s="2"/>
      <c r="E193" s="2"/>
      <c r="F193" s="2"/>
    </row>
    <row r="194" spans="3:6" ht="14.25" customHeight="1">
      <c r="C194" s="2"/>
      <c r="D194" s="2"/>
      <c r="E194" s="2"/>
      <c r="F194" s="2"/>
    </row>
    <row r="195" spans="3:6" ht="14.25" customHeight="1">
      <c r="C195" s="2"/>
      <c r="D195" s="2"/>
      <c r="E195" s="2"/>
      <c r="F195" s="2"/>
    </row>
    <row r="196" spans="3:6" ht="14.25" customHeight="1">
      <c r="C196" s="2"/>
      <c r="D196" s="2"/>
      <c r="E196" s="2"/>
      <c r="F196" s="2"/>
    </row>
    <row r="197" spans="3:6" ht="14.25" customHeight="1">
      <c r="C197" s="2"/>
      <c r="D197" s="2"/>
      <c r="E197" s="2"/>
      <c r="F197" s="2"/>
    </row>
    <row r="198" spans="3:6" ht="14.25" customHeight="1">
      <c r="C198" s="2"/>
      <c r="D198" s="2"/>
      <c r="E198" s="2"/>
      <c r="F198" s="2"/>
    </row>
    <row r="199" spans="3:6" ht="14.25" customHeight="1">
      <c r="C199" s="2"/>
      <c r="D199" s="2"/>
      <c r="E199" s="2"/>
      <c r="F199" s="2"/>
    </row>
    <row r="200" spans="3:6" ht="14.25" customHeight="1">
      <c r="C200" s="2"/>
      <c r="D200" s="2"/>
      <c r="E200" s="2"/>
      <c r="F200" s="2"/>
    </row>
    <row r="201" spans="3:6" ht="14.25" customHeight="1">
      <c r="C201" s="2"/>
      <c r="D201" s="2"/>
      <c r="E201" s="2"/>
      <c r="F201" s="2"/>
    </row>
    <row r="202" spans="3:6" ht="14.25" customHeight="1">
      <c r="C202" s="2"/>
      <c r="D202" s="2"/>
      <c r="E202" s="2"/>
      <c r="F202" s="2"/>
    </row>
    <row r="203" spans="3:6" ht="14.25" customHeight="1">
      <c r="C203" s="2"/>
      <c r="D203" s="2"/>
      <c r="E203" s="2"/>
      <c r="F203" s="2"/>
    </row>
    <row r="204" spans="3:6" ht="14.25" customHeight="1">
      <c r="C204" s="2"/>
      <c r="D204" s="2"/>
      <c r="E204" s="2"/>
      <c r="F204" s="2"/>
    </row>
    <row r="205" spans="3:6" ht="14.25" customHeight="1">
      <c r="C205" s="2"/>
      <c r="D205" s="2"/>
      <c r="E205" s="2"/>
      <c r="F205" s="2"/>
    </row>
    <row r="206" spans="3:6" ht="14.25" customHeight="1">
      <c r="C206" s="2"/>
      <c r="D206" s="2"/>
      <c r="E206" s="2"/>
      <c r="F206" s="2"/>
    </row>
    <row r="207" spans="3:6" ht="14.25" customHeight="1">
      <c r="C207" s="2"/>
      <c r="D207" s="2"/>
      <c r="E207" s="2"/>
      <c r="F207" s="2"/>
    </row>
    <row r="208" spans="3:6" ht="14.25" customHeight="1">
      <c r="C208" s="2"/>
      <c r="D208" s="2"/>
      <c r="E208" s="2"/>
      <c r="F208" s="2"/>
    </row>
    <row r="209" spans="3:6" ht="14.25" customHeight="1">
      <c r="C209" s="2"/>
      <c r="D209" s="2"/>
      <c r="E209" s="2"/>
      <c r="F209" s="2"/>
    </row>
    <row r="210" spans="3:6" ht="14.25" customHeight="1">
      <c r="C210" s="2"/>
      <c r="D210" s="2"/>
      <c r="E210" s="2"/>
      <c r="F210" s="2"/>
    </row>
    <row r="211" spans="3:6" ht="14.25" customHeight="1">
      <c r="C211" s="2"/>
      <c r="D211" s="2"/>
      <c r="E211" s="2"/>
      <c r="F211" s="2"/>
    </row>
    <row r="212" spans="3:6" ht="14.25" customHeight="1">
      <c r="C212" s="2"/>
      <c r="D212" s="2"/>
      <c r="E212" s="2"/>
      <c r="F212" s="2"/>
    </row>
    <row r="213" spans="3:6" ht="14.25" customHeight="1">
      <c r="C213" s="2"/>
      <c r="D213" s="2"/>
      <c r="E213" s="2"/>
      <c r="F213" s="2"/>
    </row>
    <row r="214" spans="3:6" ht="14.25" customHeight="1">
      <c r="C214" s="2"/>
      <c r="D214" s="2"/>
      <c r="E214" s="2"/>
      <c r="F214" s="2"/>
    </row>
    <row r="215" spans="3:6" ht="14.25" customHeight="1">
      <c r="C215" s="2"/>
      <c r="D215" s="2"/>
      <c r="E215" s="2"/>
      <c r="F215" s="2"/>
    </row>
    <row r="216" spans="3:6" ht="14.25" customHeight="1">
      <c r="C216" s="2"/>
      <c r="D216" s="2"/>
      <c r="E216" s="2"/>
      <c r="F216" s="2"/>
    </row>
    <row r="217" spans="3:6" ht="14.25" customHeight="1">
      <c r="C217" s="2"/>
      <c r="D217" s="2"/>
      <c r="E217" s="2"/>
      <c r="F217" s="2"/>
    </row>
    <row r="218" spans="3:6" ht="14.25" customHeight="1">
      <c r="C218" s="2"/>
      <c r="D218" s="2"/>
      <c r="E218" s="2"/>
      <c r="F218" s="2"/>
    </row>
    <row r="219" spans="3:6" ht="14.25" customHeight="1">
      <c r="C219" s="2"/>
      <c r="D219" s="2"/>
      <c r="E219" s="2"/>
      <c r="F219" s="2"/>
    </row>
    <row r="220" spans="3:6" ht="14.25" customHeight="1">
      <c r="C220" s="2"/>
      <c r="D220" s="2"/>
      <c r="E220" s="2"/>
      <c r="F220" s="2"/>
    </row>
    <row r="221" spans="3:6" ht="14.25" customHeight="1">
      <c r="C221" s="2"/>
      <c r="D221" s="2"/>
      <c r="E221" s="2"/>
      <c r="F221" s="2"/>
    </row>
    <row r="222" spans="3:6" ht="14.25" customHeight="1">
      <c r="C222" s="2"/>
      <c r="D222" s="2"/>
      <c r="E222" s="2"/>
      <c r="F222" s="2"/>
    </row>
    <row r="223" spans="3:6" ht="14.25" customHeight="1">
      <c r="C223" s="2"/>
      <c r="D223" s="2"/>
      <c r="E223" s="2"/>
      <c r="F223" s="2"/>
    </row>
    <row r="224" spans="3:6" ht="14.25" customHeight="1">
      <c r="C224" s="2"/>
      <c r="D224" s="2"/>
      <c r="E224" s="2"/>
      <c r="F224" s="2"/>
    </row>
    <row r="225" spans="3:6" ht="14.25" customHeight="1">
      <c r="C225" s="2"/>
      <c r="D225" s="2"/>
      <c r="E225" s="2"/>
      <c r="F225" s="2"/>
    </row>
    <row r="226" spans="3:6" ht="14.25" customHeight="1">
      <c r="C226" s="2"/>
      <c r="D226" s="2"/>
      <c r="E226" s="2"/>
      <c r="F226" s="2"/>
    </row>
    <row r="227" spans="3:6" ht="14.25" customHeight="1">
      <c r="C227" s="2"/>
      <c r="D227" s="2"/>
      <c r="E227" s="2"/>
      <c r="F227" s="2"/>
    </row>
    <row r="228" spans="3:6" ht="14.25" customHeight="1">
      <c r="C228" s="2"/>
      <c r="D228" s="2"/>
      <c r="E228" s="2"/>
      <c r="F228" s="2"/>
    </row>
    <row r="229" spans="3:6" ht="14.25" customHeight="1">
      <c r="C229" s="2"/>
      <c r="D229" s="2"/>
      <c r="E229" s="2"/>
      <c r="F229" s="2"/>
    </row>
    <row r="230" spans="3:6" ht="14.25" customHeight="1">
      <c r="C230" s="2"/>
      <c r="D230" s="2"/>
      <c r="E230" s="2"/>
      <c r="F230" s="2"/>
    </row>
    <row r="231" spans="3:6" ht="14.25" customHeight="1">
      <c r="C231" s="2"/>
      <c r="D231" s="2"/>
      <c r="E231" s="2"/>
      <c r="F231" s="2"/>
    </row>
    <row r="232" spans="3:6" ht="14.25" customHeight="1">
      <c r="C232" s="2"/>
      <c r="D232" s="2"/>
      <c r="E232" s="2"/>
      <c r="F232" s="2"/>
    </row>
    <row r="233" spans="3:6" ht="14.25" customHeight="1">
      <c r="C233" s="2"/>
      <c r="D233" s="2"/>
      <c r="E233" s="2"/>
      <c r="F233" s="2"/>
    </row>
    <row r="234" spans="3:6" ht="14.25" customHeight="1">
      <c r="C234" s="2"/>
      <c r="D234" s="2"/>
      <c r="E234" s="2"/>
      <c r="F234" s="2"/>
    </row>
    <row r="235" spans="3:6" ht="14.25" customHeight="1">
      <c r="C235" s="2"/>
      <c r="D235" s="2"/>
      <c r="E235" s="2"/>
      <c r="F235" s="2"/>
    </row>
    <row r="236" spans="3:6" ht="14.25" customHeight="1">
      <c r="C236" s="2"/>
      <c r="D236" s="2"/>
      <c r="E236" s="2"/>
      <c r="F236" s="2"/>
    </row>
    <row r="237" spans="3:6" ht="14.25" customHeight="1">
      <c r="C237" s="2"/>
      <c r="D237" s="2"/>
      <c r="E237" s="2"/>
      <c r="F237" s="2"/>
    </row>
    <row r="238" spans="3:6" ht="14.25" customHeight="1">
      <c r="C238" s="2"/>
      <c r="D238" s="2"/>
      <c r="E238" s="2"/>
      <c r="F238" s="2"/>
    </row>
    <row r="239" spans="3:6" ht="14.25" customHeight="1">
      <c r="C239" s="2"/>
      <c r="D239" s="2"/>
      <c r="E239" s="2"/>
      <c r="F239" s="2"/>
    </row>
    <row r="240" spans="3:6" ht="14.25" customHeight="1">
      <c r="C240" s="2"/>
      <c r="D240" s="2"/>
      <c r="E240" s="2"/>
      <c r="F240" s="2"/>
    </row>
    <row r="241" spans="3:6" ht="14.25" customHeight="1">
      <c r="C241" s="2"/>
      <c r="D241" s="2"/>
      <c r="E241" s="2"/>
      <c r="F241" s="2"/>
    </row>
    <row r="242" spans="3:6" ht="14.25" customHeight="1">
      <c r="C242" s="2"/>
      <c r="D242" s="2"/>
      <c r="E242" s="2"/>
      <c r="F242" s="2"/>
    </row>
    <row r="243" spans="3:6" ht="14.25" customHeight="1">
      <c r="C243" s="2"/>
      <c r="D243" s="2"/>
      <c r="E243" s="2"/>
      <c r="F243" s="2"/>
    </row>
    <row r="244" spans="3:6" ht="14.25" customHeight="1">
      <c r="C244" s="2"/>
      <c r="D244" s="2"/>
      <c r="E244" s="2"/>
      <c r="F244" s="2"/>
    </row>
    <row r="245" spans="3:6" ht="14.25" customHeight="1">
      <c r="C245" s="2"/>
      <c r="D245" s="2"/>
      <c r="E245" s="2"/>
      <c r="F245" s="2"/>
    </row>
    <row r="246" spans="3:6" ht="14.25" customHeight="1">
      <c r="C246" s="2"/>
      <c r="D246" s="2"/>
      <c r="E246" s="2"/>
      <c r="F246" s="2"/>
    </row>
    <row r="247" spans="3:6" ht="14.25" customHeight="1">
      <c r="C247" s="2"/>
      <c r="D247" s="2"/>
      <c r="E247" s="2"/>
      <c r="F247" s="2"/>
    </row>
    <row r="248" spans="3:6" ht="14.25" customHeight="1">
      <c r="C248" s="2"/>
      <c r="D248" s="2"/>
      <c r="E248" s="2"/>
      <c r="F248" s="2"/>
    </row>
    <row r="249" spans="3:6" ht="14.25" customHeight="1">
      <c r="C249" s="2"/>
      <c r="D249" s="2"/>
      <c r="E249" s="2"/>
      <c r="F249" s="2"/>
    </row>
    <row r="250" spans="3:6" ht="14.25" customHeight="1">
      <c r="C250" s="2"/>
      <c r="D250" s="2"/>
      <c r="E250" s="2"/>
      <c r="F250" s="2"/>
    </row>
    <row r="251" spans="3:6" ht="14.25" customHeight="1">
      <c r="C251" s="2"/>
      <c r="D251" s="2"/>
      <c r="E251" s="2"/>
      <c r="F251" s="2"/>
    </row>
    <row r="252" spans="3:6" ht="14.25" customHeight="1">
      <c r="C252" s="2"/>
      <c r="D252" s="2"/>
      <c r="E252" s="2"/>
      <c r="F252" s="2"/>
    </row>
    <row r="253" spans="3:6" ht="14.25" customHeight="1">
      <c r="C253" s="2"/>
      <c r="D253" s="2"/>
      <c r="E253" s="2"/>
      <c r="F253" s="2"/>
    </row>
    <row r="254" spans="3:6" ht="14.25" customHeight="1">
      <c r="C254" s="2"/>
      <c r="D254" s="2"/>
      <c r="E254" s="2"/>
      <c r="F254" s="2"/>
    </row>
    <row r="255" spans="3:6" ht="14.25" customHeight="1">
      <c r="C255" s="2"/>
      <c r="D255" s="2"/>
      <c r="E255" s="2"/>
      <c r="F255" s="2"/>
    </row>
    <row r="256" spans="3:6" ht="14.25" customHeight="1">
      <c r="C256" s="2"/>
      <c r="D256" s="2"/>
      <c r="E256" s="2"/>
      <c r="F256" s="2"/>
    </row>
    <row r="257" spans="3:6" ht="14.25" customHeight="1">
      <c r="C257" s="2"/>
      <c r="D257" s="2"/>
      <c r="E257" s="2"/>
      <c r="F257" s="2"/>
    </row>
    <row r="258" spans="3:6" ht="14.25" customHeight="1">
      <c r="C258" s="2"/>
      <c r="D258" s="2"/>
      <c r="E258" s="2"/>
      <c r="F258" s="2"/>
    </row>
    <row r="259" spans="3:6" ht="14.25" customHeight="1">
      <c r="C259" s="2"/>
      <c r="D259" s="2"/>
      <c r="E259" s="2"/>
      <c r="F259" s="2"/>
    </row>
    <row r="260" spans="3:6" ht="14.25" customHeight="1">
      <c r="C260" s="2"/>
      <c r="D260" s="2"/>
      <c r="E260" s="2"/>
      <c r="F260" s="2"/>
    </row>
    <row r="261" spans="3:6" ht="14.25" customHeight="1">
      <c r="C261" s="2"/>
      <c r="D261" s="2"/>
      <c r="E261" s="2"/>
      <c r="F261" s="2"/>
    </row>
    <row r="262" spans="3:6" ht="14.25" customHeight="1">
      <c r="C262" s="2"/>
      <c r="D262" s="2"/>
      <c r="E262" s="2"/>
      <c r="F262" s="2"/>
    </row>
    <row r="263" spans="3:6" ht="14.25" customHeight="1">
      <c r="C263" s="2"/>
      <c r="D263" s="2"/>
      <c r="E263" s="2"/>
      <c r="F263" s="2"/>
    </row>
    <row r="264" spans="3:6" ht="14.25" customHeight="1">
      <c r="C264" s="2"/>
      <c r="D264" s="2"/>
      <c r="E264" s="2"/>
      <c r="F264" s="2"/>
    </row>
    <row r="265" spans="3:6" ht="14.25" customHeight="1">
      <c r="C265" s="2"/>
      <c r="D265" s="2"/>
      <c r="E265" s="2"/>
      <c r="F265" s="2"/>
    </row>
    <row r="266" spans="3:6" ht="14.25" customHeight="1">
      <c r="C266" s="2"/>
      <c r="D266" s="2"/>
      <c r="E266" s="2"/>
      <c r="F266" s="2"/>
    </row>
    <row r="267" spans="3:6" ht="14.25" customHeight="1">
      <c r="C267" s="2"/>
      <c r="D267" s="2"/>
      <c r="E267" s="2"/>
      <c r="F267" s="2"/>
    </row>
    <row r="268" spans="3:6" ht="15.75" customHeight="1">
      <c r="F268" s="41"/>
    </row>
    <row r="269" spans="3:6" ht="15.75" customHeight="1">
      <c r="F269" s="41"/>
    </row>
    <row r="270" spans="3:6" ht="15.75" customHeight="1">
      <c r="F270" s="41"/>
    </row>
    <row r="271" spans="3:6" ht="15.75" customHeight="1">
      <c r="F271" s="41"/>
    </row>
    <row r="272" spans="3:6" ht="15.75" customHeight="1">
      <c r="F272" s="41"/>
    </row>
    <row r="273" spans="6:6" ht="15.75" customHeight="1">
      <c r="F273" s="41"/>
    </row>
    <row r="274" spans="6:6" ht="15.75" customHeight="1">
      <c r="F274" s="41"/>
    </row>
    <row r="275" spans="6:6" ht="15.75" customHeight="1">
      <c r="F275" s="41"/>
    </row>
    <row r="276" spans="6:6" ht="15.75" customHeight="1">
      <c r="F276" s="41"/>
    </row>
    <row r="277" spans="6:6" ht="15.75" customHeight="1">
      <c r="F277" s="41"/>
    </row>
    <row r="278" spans="6:6" ht="15.75" customHeight="1">
      <c r="F278" s="41"/>
    </row>
    <row r="279" spans="6:6" ht="15.75" customHeight="1">
      <c r="F279" s="41"/>
    </row>
    <row r="280" spans="6:6" ht="15.75" customHeight="1">
      <c r="F280" s="41"/>
    </row>
    <row r="281" spans="6:6" ht="15.75" customHeight="1">
      <c r="F281" s="41"/>
    </row>
    <row r="282" spans="6:6" ht="15.75" customHeight="1">
      <c r="F282" s="41"/>
    </row>
    <row r="283" spans="6:6" ht="15.75" customHeight="1">
      <c r="F283" s="41"/>
    </row>
    <row r="284" spans="6:6" ht="15.75" customHeight="1">
      <c r="F284" s="41"/>
    </row>
    <row r="285" spans="6:6" ht="15.75" customHeight="1">
      <c r="F285" s="41"/>
    </row>
    <row r="286" spans="6:6" ht="15.75" customHeight="1">
      <c r="F286" s="41"/>
    </row>
    <row r="287" spans="6:6" ht="15.75" customHeight="1">
      <c r="F287" s="41"/>
    </row>
    <row r="288" spans="6:6" ht="15.75" customHeight="1">
      <c r="F288" s="41"/>
    </row>
    <row r="289" spans="6:6" ht="15.75" customHeight="1">
      <c r="F289" s="41"/>
    </row>
    <row r="290" spans="6:6" ht="15.75" customHeight="1">
      <c r="F290" s="41"/>
    </row>
    <row r="291" spans="6:6" ht="15.75" customHeight="1">
      <c r="F291" s="41"/>
    </row>
    <row r="292" spans="6:6" ht="15.75" customHeight="1">
      <c r="F292" s="41"/>
    </row>
    <row r="293" spans="6:6" ht="15.75" customHeight="1">
      <c r="F293" s="41"/>
    </row>
    <row r="294" spans="6:6" ht="15.75" customHeight="1">
      <c r="F294" s="41"/>
    </row>
    <row r="295" spans="6:6" ht="15.75" customHeight="1">
      <c r="F295" s="41"/>
    </row>
    <row r="296" spans="6:6" ht="15.75" customHeight="1">
      <c r="F296" s="41"/>
    </row>
    <row r="297" spans="6:6" ht="15.75" customHeight="1">
      <c r="F297" s="41"/>
    </row>
    <row r="298" spans="6:6" ht="15.75" customHeight="1">
      <c r="F298" s="41"/>
    </row>
    <row r="299" spans="6:6" ht="15.75" customHeight="1">
      <c r="F299" s="41"/>
    </row>
    <row r="300" spans="6:6" ht="15.75" customHeight="1">
      <c r="F300" s="41"/>
    </row>
    <row r="301" spans="6:6" ht="15.75" customHeight="1">
      <c r="F301" s="41"/>
    </row>
    <row r="302" spans="6:6" ht="15.75" customHeight="1">
      <c r="F302" s="41"/>
    </row>
    <row r="303" spans="6:6" ht="15.75" customHeight="1">
      <c r="F303" s="41"/>
    </row>
    <row r="304" spans="6:6" ht="15.75" customHeight="1">
      <c r="F304" s="41"/>
    </row>
    <row r="305" spans="6:6" ht="15.75" customHeight="1">
      <c r="F305" s="41"/>
    </row>
    <row r="306" spans="6:6" ht="15.75" customHeight="1">
      <c r="F306" s="41"/>
    </row>
    <row r="307" spans="6:6" ht="15.75" customHeight="1">
      <c r="F307" s="41"/>
    </row>
    <row r="308" spans="6:6" ht="15.75" customHeight="1">
      <c r="F308" s="41"/>
    </row>
    <row r="309" spans="6:6" ht="15.75" customHeight="1">
      <c r="F309" s="41"/>
    </row>
    <row r="310" spans="6:6" ht="15.75" customHeight="1">
      <c r="F310" s="41"/>
    </row>
    <row r="311" spans="6:6" ht="15.75" customHeight="1">
      <c r="F311" s="41"/>
    </row>
    <row r="312" spans="6:6" ht="15.75" customHeight="1">
      <c r="F312" s="41"/>
    </row>
    <row r="313" spans="6:6" ht="15.75" customHeight="1">
      <c r="F313" s="41"/>
    </row>
    <row r="314" spans="6:6" ht="15.75" customHeight="1">
      <c r="F314" s="41"/>
    </row>
    <row r="315" spans="6:6" ht="15.75" customHeight="1">
      <c r="F315" s="41"/>
    </row>
    <row r="316" spans="6:6" ht="15.75" customHeight="1">
      <c r="F316" s="41"/>
    </row>
    <row r="317" spans="6:6" ht="15.75" customHeight="1">
      <c r="F317" s="41"/>
    </row>
    <row r="318" spans="6:6" ht="15.75" customHeight="1">
      <c r="F318" s="41"/>
    </row>
    <row r="319" spans="6:6" ht="15.75" customHeight="1">
      <c r="F319" s="41"/>
    </row>
    <row r="320" spans="6:6" ht="15.75" customHeight="1">
      <c r="F320" s="41"/>
    </row>
    <row r="321" spans="6:6" ht="15.75" customHeight="1">
      <c r="F321" s="41"/>
    </row>
    <row r="322" spans="6:6" ht="15.75" customHeight="1">
      <c r="F322" s="41"/>
    </row>
    <row r="323" spans="6:6" ht="15.75" customHeight="1">
      <c r="F323" s="41"/>
    </row>
    <row r="324" spans="6:6" ht="15.75" customHeight="1">
      <c r="F324" s="41"/>
    </row>
    <row r="325" spans="6:6" ht="15.75" customHeight="1">
      <c r="F325" s="41"/>
    </row>
    <row r="326" spans="6:6" ht="15.75" customHeight="1">
      <c r="F326" s="41"/>
    </row>
    <row r="327" spans="6:6" ht="15.75" customHeight="1">
      <c r="F327" s="41"/>
    </row>
    <row r="328" spans="6:6" ht="15.75" customHeight="1">
      <c r="F328" s="41"/>
    </row>
    <row r="329" spans="6:6" ht="15.75" customHeight="1">
      <c r="F329" s="41"/>
    </row>
    <row r="330" spans="6:6" ht="15.75" customHeight="1">
      <c r="F330" s="41"/>
    </row>
    <row r="331" spans="6:6" ht="15.75" customHeight="1">
      <c r="F331" s="41"/>
    </row>
    <row r="332" spans="6:6" ht="15.75" customHeight="1">
      <c r="F332" s="41"/>
    </row>
    <row r="333" spans="6:6" ht="15.75" customHeight="1">
      <c r="F333" s="41"/>
    </row>
    <row r="334" spans="6:6" ht="15.75" customHeight="1">
      <c r="F334" s="41"/>
    </row>
    <row r="335" spans="6:6" ht="15.75" customHeight="1">
      <c r="F335" s="41"/>
    </row>
    <row r="336" spans="6:6" ht="15.75" customHeight="1">
      <c r="F336" s="41"/>
    </row>
    <row r="337" spans="6:6" ht="15.75" customHeight="1">
      <c r="F337" s="41"/>
    </row>
    <row r="338" spans="6:6" ht="15.75" customHeight="1">
      <c r="F338" s="41"/>
    </row>
    <row r="339" spans="6:6" ht="15.75" customHeight="1">
      <c r="F339" s="41"/>
    </row>
    <row r="340" spans="6:6" ht="15.75" customHeight="1">
      <c r="F340" s="41"/>
    </row>
    <row r="341" spans="6:6" ht="15.75" customHeight="1">
      <c r="F341" s="41"/>
    </row>
    <row r="342" spans="6:6" ht="15.75" customHeight="1">
      <c r="F342" s="41"/>
    </row>
    <row r="343" spans="6:6" ht="15.75" customHeight="1">
      <c r="F343" s="41"/>
    </row>
    <row r="344" spans="6:6" ht="15.75" customHeight="1">
      <c r="F344" s="41"/>
    </row>
    <row r="345" spans="6:6" ht="15.75" customHeight="1">
      <c r="F345" s="41"/>
    </row>
    <row r="346" spans="6:6" ht="15.75" customHeight="1">
      <c r="F346" s="41"/>
    </row>
    <row r="347" spans="6:6" ht="15.75" customHeight="1">
      <c r="F347" s="41"/>
    </row>
    <row r="348" spans="6:6" ht="15.75" customHeight="1">
      <c r="F348" s="41"/>
    </row>
    <row r="349" spans="6:6" ht="15.75" customHeight="1">
      <c r="F349" s="41"/>
    </row>
    <row r="350" spans="6:6" ht="15.75" customHeight="1">
      <c r="F350" s="41"/>
    </row>
    <row r="351" spans="6:6" ht="15.75" customHeight="1">
      <c r="F351" s="41"/>
    </row>
    <row r="352" spans="6:6" ht="15.75" customHeight="1">
      <c r="F352" s="41"/>
    </row>
    <row r="353" spans="6:6" ht="15.75" customHeight="1">
      <c r="F353" s="41"/>
    </row>
    <row r="354" spans="6:6" ht="15.75" customHeight="1">
      <c r="F354" s="41"/>
    </row>
    <row r="355" spans="6:6" ht="15.75" customHeight="1">
      <c r="F355" s="41"/>
    </row>
    <row r="356" spans="6:6" ht="15.75" customHeight="1">
      <c r="F356" s="41"/>
    </row>
    <row r="357" spans="6:6" ht="15.75" customHeight="1">
      <c r="F357" s="41"/>
    </row>
    <row r="358" spans="6:6" ht="15.75" customHeight="1">
      <c r="F358" s="41"/>
    </row>
    <row r="359" spans="6:6" ht="15.75" customHeight="1">
      <c r="F359" s="41"/>
    </row>
    <row r="360" spans="6:6" ht="15.75" customHeight="1">
      <c r="F360" s="41"/>
    </row>
    <row r="361" spans="6:6" ht="15.75" customHeight="1">
      <c r="F361" s="41"/>
    </row>
    <row r="362" spans="6:6" ht="15.75" customHeight="1">
      <c r="F362" s="41"/>
    </row>
    <row r="363" spans="6:6" ht="15.75" customHeight="1">
      <c r="F363" s="41"/>
    </row>
    <row r="364" spans="6:6" ht="15.75" customHeight="1">
      <c r="F364" s="41"/>
    </row>
    <row r="365" spans="6:6" ht="15.75" customHeight="1">
      <c r="F365" s="41"/>
    </row>
    <row r="366" spans="6:6" ht="15.75" customHeight="1">
      <c r="F366" s="41"/>
    </row>
    <row r="367" spans="6:6" ht="15.75" customHeight="1">
      <c r="F367" s="41"/>
    </row>
    <row r="368" spans="6:6" ht="15.75" customHeight="1">
      <c r="F368" s="41"/>
    </row>
    <row r="369" spans="6:6" ht="15.75" customHeight="1">
      <c r="F369" s="41"/>
    </row>
    <row r="370" spans="6:6" ht="15.75" customHeight="1">
      <c r="F370" s="41"/>
    </row>
    <row r="371" spans="6:6" ht="15.75" customHeight="1">
      <c r="F371" s="41"/>
    </row>
    <row r="372" spans="6:6" ht="15.75" customHeight="1">
      <c r="F372" s="41"/>
    </row>
    <row r="373" spans="6:6" ht="15.75" customHeight="1">
      <c r="F373" s="41"/>
    </row>
    <row r="374" spans="6:6" ht="15.75" customHeight="1">
      <c r="F374" s="41"/>
    </row>
    <row r="375" spans="6:6" ht="15.75" customHeight="1">
      <c r="F375" s="41"/>
    </row>
    <row r="376" spans="6:6" ht="15.75" customHeight="1">
      <c r="F376" s="41"/>
    </row>
    <row r="377" spans="6:6" ht="15.75" customHeight="1">
      <c r="F377" s="41"/>
    </row>
    <row r="378" spans="6:6" ht="15.75" customHeight="1">
      <c r="F378" s="41"/>
    </row>
    <row r="379" spans="6:6" ht="15.75" customHeight="1">
      <c r="F379" s="41"/>
    </row>
    <row r="380" spans="6:6" ht="15.75" customHeight="1">
      <c r="F380" s="41"/>
    </row>
    <row r="381" spans="6:6" ht="15.75" customHeight="1">
      <c r="F381" s="41"/>
    </row>
    <row r="382" spans="6:6" ht="15.75" customHeight="1">
      <c r="F382" s="41"/>
    </row>
    <row r="383" spans="6:6" ht="15.75" customHeight="1">
      <c r="F383" s="41"/>
    </row>
    <row r="384" spans="6:6" ht="15.75" customHeight="1">
      <c r="F384" s="41"/>
    </row>
    <row r="385" spans="6:6" ht="15.75" customHeight="1">
      <c r="F385" s="41"/>
    </row>
    <row r="386" spans="6:6" ht="15.75" customHeight="1">
      <c r="F386" s="41"/>
    </row>
    <row r="387" spans="6:6" ht="15.75" customHeight="1">
      <c r="F387" s="41"/>
    </row>
    <row r="388" spans="6:6" ht="15.75" customHeight="1">
      <c r="F388" s="41"/>
    </row>
    <row r="389" spans="6:6" ht="15.75" customHeight="1">
      <c r="F389" s="41"/>
    </row>
    <row r="390" spans="6:6" ht="15.75" customHeight="1">
      <c r="F390" s="41"/>
    </row>
    <row r="391" spans="6:6" ht="15.75" customHeight="1">
      <c r="F391" s="41"/>
    </row>
    <row r="392" spans="6:6" ht="15.75" customHeight="1">
      <c r="F392" s="41"/>
    </row>
    <row r="393" spans="6:6" ht="15.75" customHeight="1">
      <c r="F393" s="41"/>
    </row>
    <row r="394" spans="6:6" ht="15.75" customHeight="1">
      <c r="F394" s="41"/>
    </row>
    <row r="395" spans="6:6" ht="15.75" customHeight="1">
      <c r="F395" s="41"/>
    </row>
    <row r="396" spans="6:6" ht="15.75" customHeight="1">
      <c r="F396" s="41"/>
    </row>
    <row r="397" spans="6:6" ht="15.75" customHeight="1">
      <c r="F397" s="41"/>
    </row>
    <row r="398" spans="6:6" ht="15.75" customHeight="1">
      <c r="F398" s="41"/>
    </row>
    <row r="399" spans="6:6" ht="15.75" customHeight="1">
      <c r="F399" s="41"/>
    </row>
    <row r="400" spans="6:6" ht="15.75" customHeight="1">
      <c r="F400" s="41"/>
    </row>
    <row r="401" spans="6:6" ht="15.75" customHeight="1">
      <c r="F401" s="41"/>
    </row>
    <row r="402" spans="6:6" ht="15.75" customHeight="1">
      <c r="F402" s="41"/>
    </row>
    <row r="403" spans="6:6" ht="15.75" customHeight="1">
      <c r="F403" s="41"/>
    </row>
    <row r="404" spans="6:6" ht="15.75" customHeight="1">
      <c r="F404" s="41"/>
    </row>
    <row r="405" spans="6:6" ht="15.75" customHeight="1">
      <c r="F405" s="41"/>
    </row>
    <row r="406" spans="6:6" ht="15.75" customHeight="1">
      <c r="F406" s="41"/>
    </row>
    <row r="407" spans="6:6" ht="15.75" customHeight="1">
      <c r="F407" s="41"/>
    </row>
    <row r="408" spans="6:6" ht="15.75" customHeight="1">
      <c r="F408" s="41"/>
    </row>
    <row r="409" spans="6:6" ht="15.75" customHeight="1">
      <c r="F409" s="41"/>
    </row>
    <row r="410" spans="6:6" ht="15.75" customHeight="1">
      <c r="F410" s="41"/>
    </row>
    <row r="411" spans="6:6" ht="15.75" customHeight="1">
      <c r="F411" s="41"/>
    </row>
    <row r="412" spans="6:6" ht="15.75" customHeight="1">
      <c r="F412" s="41"/>
    </row>
    <row r="413" spans="6:6" ht="15.75" customHeight="1">
      <c r="F413" s="41"/>
    </row>
    <row r="414" spans="6:6" ht="15.75" customHeight="1">
      <c r="F414" s="41"/>
    </row>
    <row r="415" spans="6:6" ht="15.75" customHeight="1">
      <c r="F415" s="41"/>
    </row>
    <row r="416" spans="6:6" ht="15.75" customHeight="1">
      <c r="F416" s="41"/>
    </row>
    <row r="417" spans="6:6" ht="15.75" customHeight="1">
      <c r="F417" s="41"/>
    </row>
    <row r="418" spans="6:6" ht="15.75" customHeight="1">
      <c r="F418" s="41"/>
    </row>
    <row r="419" spans="6:6" ht="15.75" customHeight="1">
      <c r="F419" s="41"/>
    </row>
    <row r="420" spans="6:6" ht="15.75" customHeight="1">
      <c r="F420" s="41"/>
    </row>
    <row r="421" spans="6:6" ht="15.75" customHeight="1">
      <c r="F421" s="41"/>
    </row>
    <row r="422" spans="6:6" ht="15.75" customHeight="1">
      <c r="F422" s="41"/>
    </row>
    <row r="423" spans="6:6" ht="15.75" customHeight="1">
      <c r="F423" s="41"/>
    </row>
    <row r="424" spans="6:6" ht="15.75" customHeight="1">
      <c r="F424" s="41"/>
    </row>
    <row r="425" spans="6:6" ht="15.75" customHeight="1">
      <c r="F425" s="41"/>
    </row>
    <row r="426" spans="6:6" ht="15.75" customHeight="1">
      <c r="F426" s="41"/>
    </row>
    <row r="427" spans="6:6" ht="15.75" customHeight="1">
      <c r="F427" s="41"/>
    </row>
    <row r="428" spans="6:6" ht="15.75" customHeight="1">
      <c r="F428" s="41"/>
    </row>
    <row r="429" spans="6:6" ht="15.75" customHeight="1">
      <c r="F429" s="41"/>
    </row>
    <row r="430" spans="6:6" ht="15.75" customHeight="1">
      <c r="F430" s="41"/>
    </row>
    <row r="431" spans="6:6" ht="15.75" customHeight="1">
      <c r="F431" s="41"/>
    </row>
    <row r="432" spans="6:6" ht="15.75" customHeight="1">
      <c r="F432" s="41"/>
    </row>
    <row r="433" spans="6:6" ht="15.75" customHeight="1">
      <c r="F433" s="41"/>
    </row>
    <row r="434" spans="6:6" ht="15.75" customHeight="1">
      <c r="F434" s="41"/>
    </row>
    <row r="435" spans="6:6" ht="15.75" customHeight="1">
      <c r="F435" s="41"/>
    </row>
    <row r="436" spans="6:6" ht="15.75" customHeight="1">
      <c r="F436" s="41"/>
    </row>
    <row r="437" spans="6:6" ht="15.75" customHeight="1">
      <c r="F437" s="41"/>
    </row>
    <row r="438" spans="6:6" ht="15.75" customHeight="1">
      <c r="F438" s="41"/>
    </row>
    <row r="439" spans="6:6" ht="15.75" customHeight="1">
      <c r="F439" s="41"/>
    </row>
    <row r="440" spans="6:6" ht="15.75" customHeight="1">
      <c r="F440" s="41"/>
    </row>
    <row r="441" spans="6:6" ht="15.75" customHeight="1">
      <c r="F441" s="41"/>
    </row>
    <row r="442" spans="6:6" ht="15.75" customHeight="1">
      <c r="F442" s="41"/>
    </row>
    <row r="443" spans="6:6" ht="15.75" customHeight="1">
      <c r="F443" s="41"/>
    </row>
    <row r="444" spans="6:6" ht="15.75" customHeight="1">
      <c r="F444" s="41"/>
    </row>
    <row r="445" spans="6:6" ht="15.75" customHeight="1">
      <c r="F445" s="41"/>
    </row>
    <row r="446" spans="6:6" ht="15.75" customHeight="1">
      <c r="F446" s="41"/>
    </row>
    <row r="447" spans="6:6" ht="15.75" customHeight="1">
      <c r="F447" s="41"/>
    </row>
    <row r="448" spans="6:6" ht="15.75" customHeight="1">
      <c r="F448" s="41"/>
    </row>
    <row r="449" spans="6:6" ht="15.75" customHeight="1">
      <c r="F449" s="41"/>
    </row>
    <row r="450" spans="6:6" ht="15.75" customHeight="1">
      <c r="F450" s="41"/>
    </row>
    <row r="451" spans="6:6" ht="15.75" customHeight="1">
      <c r="F451" s="41"/>
    </row>
    <row r="452" spans="6:6" ht="15.75" customHeight="1">
      <c r="F452" s="41"/>
    </row>
    <row r="453" spans="6:6" ht="15.75" customHeight="1">
      <c r="F453" s="41"/>
    </row>
    <row r="454" spans="6:6" ht="15.75" customHeight="1">
      <c r="F454" s="41"/>
    </row>
    <row r="455" spans="6:6" ht="15.75" customHeight="1">
      <c r="F455" s="41"/>
    </row>
    <row r="456" spans="6:6" ht="15.75" customHeight="1">
      <c r="F456" s="41"/>
    </row>
    <row r="457" spans="6:6" ht="15.75" customHeight="1">
      <c r="F457" s="41"/>
    </row>
    <row r="458" spans="6:6" ht="15.75" customHeight="1">
      <c r="F458" s="41"/>
    </row>
    <row r="459" spans="6:6" ht="15.75" customHeight="1">
      <c r="F459" s="41"/>
    </row>
    <row r="460" spans="6:6" ht="15.75" customHeight="1">
      <c r="F460" s="41"/>
    </row>
    <row r="461" spans="6:6" ht="15.75" customHeight="1">
      <c r="F461" s="41"/>
    </row>
    <row r="462" spans="6:6" ht="15.75" customHeight="1">
      <c r="F462" s="41"/>
    </row>
    <row r="463" spans="6:6" ht="15.75" customHeight="1">
      <c r="F463" s="41"/>
    </row>
    <row r="464" spans="6:6" ht="15.75" customHeight="1">
      <c r="F464" s="41"/>
    </row>
    <row r="465" spans="6:6" ht="15.75" customHeight="1">
      <c r="F465" s="41"/>
    </row>
    <row r="466" spans="6:6" ht="15.75" customHeight="1">
      <c r="F466" s="41"/>
    </row>
    <row r="467" spans="6:6" ht="15.75" customHeight="1">
      <c r="F467" s="41"/>
    </row>
    <row r="468" spans="6:6" ht="15.75" customHeight="1">
      <c r="F468" s="41"/>
    </row>
    <row r="469" spans="6:6" ht="15.75" customHeight="1">
      <c r="F469" s="41"/>
    </row>
    <row r="470" spans="6:6" ht="15.75" customHeight="1">
      <c r="F470" s="41"/>
    </row>
    <row r="471" spans="6:6" ht="15.75" customHeight="1">
      <c r="F471" s="41"/>
    </row>
    <row r="472" spans="6:6" ht="15.75" customHeight="1">
      <c r="F472" s="41"/>
    </row>
    <row r="473" spans="6:6" ht="15.75" customHeight="1">
      <c r="F473" s="41"/>
    </row>
    <row r="474" spans="6:6" ht="15.75" customHeight="1">
      <c r="F474" s="41"/>
    </row>
    <row r="475" spans="6:6" ht="15.75" customHeight="1">
      <c r="F475" s="41"/>
    </row>
    <row r="476" spans="6:6" ht="15.75" customHeight="1">
      <c r="F476" s="41"/>
    </row>
    <row r="477" spans="6:6" ht="15.75" customHeight="1">
      <c r="F477" s="41"/>
    </row>
    <row r="478" spans="6:6" ht="15.75" customHeight="1">
      <c r="F478" s="41"/>
    </row>
    <row r="479" spans="6:6" ht="15.75" customHeight="1">
      <c r="F479" s="41"/>
    </row>
    <row r="480" spans="6:6" ht="15.75" customHeight="1">
      <c r="F480" s="41"/>
    </row>
    <row r="481" spans="6:6" ht="15.75" customHeight="1">
      <c r="F481" s="41"/>
    </row>
    <row r="482" spans="6:6" ht="15.75" customHeight="1">
      <c r="F482" s="41"/>
    </row>
    <row r="483" spans="6:6" ht="15.75" customHeight="1">
      <c r="F483" s="41"/>
    </row>
    <row r="484" spans="6:6" ht="15.75" customHeight="1">
      <c r="F484" s="41"/>
    </row>
    <row r="485" spans="6:6" ht="15.75" customHeight="1">
      <c r="F485" s="41"/>
    </row>
    <row r="486" spans="6:6" ht="15.75" customHeight="1">
      <c r="F486" s="41"/>
    </row>
    <row r="487" spans="6:6" ht="15.75" customHeight="1">
      <c r="F487" s="41"/>
    </row>
    <row r="488" spans="6:6" ht="15.75" customHeight="1">
      <c r="F488" s="41"/>
    </row>
    <row r="489" spans="6:6" ht="15.75" customHeight="1">
      <c r="F489" s="41"/>
    </row>
    <row r="490" spans="6:6" ht="15.75" customHeight="1">
      <c r="F490" s="41"/>
    </row>
    <row r="491" spans="6:6" ht="15.75" customHeight="1">
      <c r="F491" s="41"/>
    </row>
    <row r="492" spans="6:6" ht="15.75" customHeight="1">
      <c r="F492" s="41"/>
    </row>
    <row r="493" spans="6:6" ht="15.75" customHeight="1">
      <c r="F493" s="41"/>
    </row>
    <row r="494" spans="6:6" ht="15.75" customHeight="1">
      <c r="F494" s="41"/>
    </row>
    <row r="495" spans="6:6" ht="15.75" customHeight="1">
      <c r="F495" s="41"/>
    </row>
    <row r="496" spans="6:6" ht="15.75" customHeight="1">
      <c r="F496" s="41"/>
    </row>
    <row r="497" spans="6:6" ht="15.75" customHeight="1">
      <c r="F497" s="41"/>
    </row>
    <row r="498" spans="6:6" ht="15.75" customHeight="1">
      <c r="F498" s="41"/>
    </row>
    <row r="499" spans="6:6" ht="15.75" customHeight="1">
      <c r="F499" s="41"/>
    </row>
    <row r="500" spans="6:6" ht="15.75" customHeight="1">
      <c r="F500" s="41"/>
    </row>
    <row r="501" spans="6:6" ht="15.75" customHeight="1">
      <c r="F501" s="41"/>
    </row>
    <row r="502" spans="6:6" ht="15.75" customHeight="1">
      <c r="F502" s="41"/>
    </row>
    <row r="503" spans="6:6" ht="15.75" customHeight="1">
      <c r="F503" s="41"/>
    </row>
    <row r="504" spans="6:6" ht="15.75" customHeight="1">
      <c r="F504" s="41"/>
    </row>
    <row r="505" spans="6:6" ht="15.75" customHeight="1">
      <c r="F505" s="41"/>
    </row>
    <row r="506" spans="6:6" ht="15.75" customHeight="1">
      <c r="F506" s="41"/>
    </row>
    <row r="507" spans="6:6" ht="15.75" customHeight="1">
      <c r="F507" s="41"/>
    </row>
    <row r="508" spans="6:6" ht="15.75" customHeight="1">
      <c r="F508" s="41"/>
    </row>
    <row r="509" spans="6:6" ht="15.75" customHeight="1">
      <c r="F509" s="41"/>
    </row>
    <row r="510" spans="6:6" ht="15.75" customHeight="1">
      <c r="F510" s="41"/>
    </row>
    <row r="511" spans="6:6" ht="15.75" customHeight="1">
      <c r="F511" s="41"/>
    </row>
    <row r="512" spans="6:6" ht="15.75" customHeight="1">
      <c r="F512" s="41"/>
    </row>
    <row r="513" spans="6:6" ht="15.75" customHeight="1">
      <c r="F513" s="41"/>
    </row>
    <row r="514" spans="6:6" ht="15.75" customHeight="1">
      <c r="F514" s="41"/>
    </row>
    <row r="515" spans="6:6" ht="15.75" customHeight="1">
      <c r="F515" s="41"/>
    </row>
    <row r="516" spans="6:6" ht="15.75" customHeight="1">
      <c r="F516" s="41"/>
    </row>
    <row r="517" spans="6:6" ht="15.75" customHeight="1">
      <c r="F517" s="41"/>
    </row>
    <row r="518" spans="6:6" ht="15.75" customHeight="1">
      <c r="F518" s="41"/>
    </row>
    <row r="519" spans="6:6" ht="15.75" customHeight="1">
      <c r="F519" s="41"/>
    </row>
    <row r="520" spans="6:6" ht="15.75" customHeight="1">
      <c r="F520" s="41"/>
    </row>
    <row r="521" spans="6:6" ht="15.75" customHeight="1">
      <c r="F521" s="41"/>
    </row>
    <row r="522" spans="6:6" ht="15.75" customHeight="1">
      <c r="F522" s="41"/>
    </row>
    <row r="523" spans="6:6" ht="15.75" customHeight="1">
      <c r="F523" s="41"/>
    </row>
    <row r="524" spans="6:6" ht="15.75" customHeight="1">
      <c r="F524" s="41"/>
    </row>
    <row r="525" spans="6:6" ht="15.75" customHeight="1">
      <c r="F525" s="41"/>
    </row>
    <row r="526" spans="6:6" ht="15.75" customHeight="1">
      <c r="F526" s="41"/>
    </row>
    <row r="527" spans="6:6" ht="15.75" customHeight="1">
      <c r="F527" s="41"/>
    </row>
    <row r="528" spans="6:6" ht="15.75" customHeight="1">
      <c r="F528" s="41"/>
    </row>
    <row r="529" spans="6:6" ht="15.75" customHeight="1">
      <c r="F529" s="41"/>
    </row>
    <row r="530" spans="6:6" ht="15.75" customHeight="1">
      <c r="F530" s="41"/>
    </row>
    <row r="531" spans="6:6" ht="15.75" customHeight="1">
      <c r="F531" s="41"/>
    </row>
    <row r="532" spans="6:6" ht="15.75" customHeight="1">
      <c r="F532" s="41"/>
    </row>
    <row r="533" spans="6:6" ht="15.75" customHeight="1">
      <c r="F533" s="41"/>
    </row>
    <row r="534" spans="6:6" ht="15.75" customHeight="1">
      <c r="F534" s="41"/>
    </row>
    <row r="535" spans="6:6" ht="15.75" customHeight="1">
      <c r="F535" s="41"/>
    </row>
    <row r="536" spans="6:6" ht="15.75" customHeight="1">
      <c r="F536" s="41"/>
    </row>
    <row r="537" spans="6:6" ht="15.75" customHeight="1">
      <c r="F537" s="41"/>
    </row>
    <row r="538" spans="6:6" ht="15.75" customHeight="1">
      <c r="F538" s="41"/>
    </row>
    <row r="539" spans="6:6" ht="15.75" customHeight="1">
      <c r="F539" s="41"/>
    </row>
    <row r="540" spans="6:6" ht="15.75" customHeight="1">
      <c r="F540" s="41"/>
    </row>
    <row r="541" spans="6:6" ht="15.75" customHeight="1">
      <c r="F541" s="41"/>
    </row>
    <row r="542" spans="6:6" ht="15.75" customHeight="1">
      <c r="F542" s="41"/>
    </row>
    <row r="543" spans="6:6" ht="15.75" customHeight="1">
      <c r="F543" s="41"/>
    </row>
    <row r="544" spans="6:6" ht="15.75" customHeight="1">
      <c r="F544" s="41"/>
    </row>
    <row r="545" spans="6:6" ht="15.75" customHeight="1">
      <c r="F545" s="41"/>
    </row>
    <row r="546" spans="6:6" ht="15.75" customHeight="1">
      <c r="F546" s="41"/>
    </row>
    <row r="547" spans="6:6" ht="15.75" customHeight="1">
      <c r="F547" s="41"/>
    </row>
    <row r="548" spans="6:6" ht="15.75" customHeight="1">
      <c r="F548" s="41"/>
    </row>
    <row r="549" spans="6:6" ht="15.75" customHeight="1">
      <c r="F549" s="41"/>
    </row>
    <row r="550" spans="6:6" ht="15.75" customHeight="1">
      <c r="F550" s="41"/>
    </row>
    <row r="551" spans="6:6" ht="15.75" customHeight="1">
      <c r="F551" s="41"/>
    </row>
    <row r="552" spans="6:6" ht="15.75" customHeight="1">
      <c r="F552" s="41"/>
    </row>
    <row r="553" spans="6:6" ht="15.75" customHeight="1">
      <c r="F553" s="41"/>
    </row>
    <row r="554" spans="6:6" ht="15.75" customHeight="1">
      <c r="F554" s="41"/>
    </row>
    <row r="555" spans="6:6" ht="15.75" customHeight="1">
      <c r="F555" s="41"/>
    </row>
    <row r="556" spans="6:6" ht="15.75" customHeight="1">
      <c r="F556" s="41"/>
    </row>
    <row r="557" spans="6:6" ht="15.75" customHeight="1">
      <c r="F557" s="41"/>
    </row>
    <row r="558" spans="6:6" ht="15.75" customHeight="1">
      <c r="F558" s="41"/>
    </row>
    <row r="559" spans="6:6" ht="15.75" customHeight="1">
      <c r="F559" s="41"/>
    </row>
    <row r="560" spans="6:6" ht="15.75" customHeight="1">
      <c r="F560" s="41"/>
    </row>
    <row r="561" spans="6:6" ht="15.75" customHeight="1">
      <c r="F561" s="41"/>
    </row>
    <row r="562" spans="6:6" ht="15.75" customHeight="1">
      <c r="F562" s="41"/>
    </row>
    <row r="563" spans="6:6" ht="15.75" customHeight="1">
      <c r="F563" s="41"/>
    </row>
    <row r="564" spans="6:6" ht="15.75" customHeight="1">
      <c r="F564" s="41"/>
    </row>
    <row r="565" spans="6:6" ht="15.75" customHeight="1">
      <c r="F565" s="41"/>
    </row>
    <row r="566" spans="6:6" ht="15.75" customHeight="1">
      <c r="F566" s="41"/>
    </row>
    <row r="567" spans="6:6" ht="15.75" customHeight="1">
      <c r="F567" s="41"/>
    </row>
    <row r="568" spans="6:6" ht="15.75" customHeight="1">
      <c r="F568" s="41"/>
    </row>
    <row r="569" spans="6:6" ht="15.75" customHeight="1">
      <c r="F569" s="41"/>
    </row>
    <row r="570" spans="6:6" ht="15.75" customHeight="1">
      <c r="F570" s="41"/>
    </row>
    <row r="571" spans="6:6" ht="15.75" customHeight="1">
      <c r="F571" s="41"/>
    </row>
    <row r="572" spans="6:6" ht="15.75" customHeight="1">
      <c r="F572" s="41"/>
    </row>
    <row r="573" spans="6:6" ht="15.75" customHeight="1">
      <c r="F573" s="41"/>
    </row>
    <row r="574" spans="6:6" ht="15.75" customHeight="1">
      <c r="F574" s="41"/>
    </row>
    <row r="575" spans="6:6" ht="15.75" customHeight="1">
      <c r="F575" s="41"/>
    </row>
    <row r="576" spans="6:6" ht="15.75" customHeight="1">
      <c r="F576" s="41"/>
    </row>
    <row r="577" spans="6:6" ht="15.75" customHeight="1">
      <c r="F577" s="41"/>
    </row>
    <row r="578" spans="6:6" ht="15.75" customHeight="1">
      <c r="F578" s="41"/>
    </row>
    <row r="579" spans="6:6" ht="15.75" customHeight="1">
      <c r="F579" s="41"/>
    </row>
    <row r="580" spans="6:6" ht="15.75" customHeight="1">
      <c r="F580" s="41"/>
    </row>
    <row r="581" spans="6:6" ht="15.75" customHeight="1">
      <c r="F581" s="41"/>
    </row>
    <row r="582" spans="6:6" ht="15.75" customHeight="1">
      <c r="F582" s="41"/>
    </row>
    <row r="583" spans="6:6" ht="15.75" customHeight="1">
      <c r="F583" s="41"/>
    </row>
    <row r="584" spans="6:6" ht="15.75" customHeight="1">
      <c r="F584" s="41"/>
    </row>
    <row r="585" spans="6:6" ht="15.75" customHeight="1">
      <c r="F585" s="41"/>
    </row>
    <row r="586" spans="6:6" ht="15.75" customHeight="1">
      <c r="F586" s="41"/>
    </row>
    <row r="587" spans="6:6" ht="15.75" customHeight="1">
      <c r="F587" s="41"/>
    </row>
    <row r="588" spans="6:6" ht="15.75" customHeight="1">
      <c r="F588" s="41"/>
    </row>
    <row r="589" spans="6:6" ht="15.75" customHeight="1">
      <c r="F589" s="41"/>
    </row>
    <row r="590" spans="6:6" ht="15.75" customHeight="1">
      <c r="F590" s="41"/>
    </row>
    <row r="591" spans="6:6" ht="15.75" customHeight="1">
      <c r="F591" s="41"/>
    </row>
    <row r="592" spans="6:6" ht="15.75" customHeight="1">
      <c r="F592" s="41"/>
    </row>
    <row r="593" spans="6:6" ht="15.75" customHeight="1">
      <c r="F593" s="41"/>
    </row>
    <row r="594" spans="6:6" ht="15.75" customHeight="1">
      <c r="F594" s="41"/>
    </row>
    <row r="595" spans="6:6" ht="15.75" customHeight="1">
      <c r="F595" s="41"/>
    </row>
    <row r="596" spans="6:6" ht="15.75" customHeight="1">
      <c r="F596" s="41"/>
    </row>
    <row r="597" spans="6:6" ht="15.75" customHeight="1">
      <c r="F597" s="41"/>
    </row>
    <row r="598" spans="6:6" ht="15.75" customHeight="1">
      <c r="F598" s="41"/>
    </row>
    <row r="599" spans="6:6" ht="15.75" customHeight="1">
      <c r="F599" s="41"/>
    </row>
    <row r="600" spans="6:6" ht="15.75" customHeight="1">
      <c r="F600" s="41"/>
    </row>
    <row r="601" spans="6:6" ht="15.75" customHeight="1">
      <c r="F601" s="41"/>
    </row>
    <row r="602" spans="6:6" ht="15.75" customHeight="1">
      <c r="F602" s="41"/>
    </row>
    <row r="603" spans="6:6" ht="15.75" customHeight="1">
      <c r="F603" s="41"/>
    </row>
    <row r="604" spans="6:6" ht="15.75" customHeight="1">
      <c r="F604" s="41"/>
    </row>
    <row r="605" spans="6:6" ht="15.75" customHeight="1">
      <c r="F605" s="41"/>
    </row>
    <row r="606" spans="6:6" ht="15.75" customHeight="1">
      <c r="F606" s="41"/>
    </row>
    <row r="607" spans="6:6" ht="15.75" customHeight="1">
      <c r="F607" s="41"/>
    </row>
    <row r="608" spans="6:6" ht="15.75" customHeight="1">
      <c r="F608" s="41"/>
    </row>
    <row r="609" spans="6:6" ht="15.75" customHeight="1">
      <c r="F609" s="41"/>
    </row>
    <row r="610" spans="6:6" ht="15.75" customHeight="1">
      <c r="F610" s="41"/>
    </row>
    <row r="611" spans="6:6" ht="15.75" customHeight="1">
      <c r="F611" s="41"/>
    </row>
    <row r="612" spans="6:6" ht="15.75" customHeight="1">
      <c r="F612" s="41"/>
    </row>
    <row r="613" spans="6:6" ht="15.75" customHeight="1">
      <c r="F613" s="41"/>
    </row>
    <row r="614" spans="6:6" ht="15.75" customHeight="1">
      <c r="F614" s="41"/>
    </row>
    <row r="615" spans="6:6" ht="15.75" customHeight="1">
      <c r="F615" s="41"/>
    </row>
    <row r="616" spans="6:6" ht="15.75" customHeight="1">
      <c r="F616" s="41"/>
    </row>
    <row r="617" spans="6:6" ht="15.75" customHeight="1">
      <c r="F617" s="41"/>
    </row>
    <row r="618" spans="6:6" ht="15.75" customHeight="1">
      <c r="F618" s="41"/>
    </row>
    <row r="619" spans="6:6" ht="15.75" customHeight="1">
      <c r="F619" s="41"/>
    </row>
    <row r="620" spans="6:6" ht="15.75" customHeight="1">
      <c r="F620" s="41"/>
    </row>
    <row r="621" spans="6:6" ht="15.75" customHeight="1">
      <c r="F621" s="41"/>
    </row>
    <row r="622" spans="6:6" ht="15.75" customHeight="1">
      <c r="F622" s="41"/>
    </row>
    <row r="623" spans="6:6" ht="15.75" customHeight="1">
      <c r="F623" s="41"/>
    </row>
    <row r="624" spans="6:6" ht="15.75" customHeight="1">
      <c r="F624" s="41"/>
    </row>
    <row r="625" spans="6:6" ht="15.75" customHeight="1">
      <c r="F625" s="41"/>
    </row>
    <row r="626" spans="6:6" ht="15.75" customHeight="1">
      <c r="F626" s="41"/>
    </row>
    <row r="627" spans="6:6" ht="15.75" customHeight="1">
      <c r="F627" s="41"/>
    </row>
    <row r="628" spans="6:6" ht="15.75" customHeight="1">
      <c r="F628" s="41"/>
    </row>
    <row r="629" spans="6:6" ht="15.75" customHeight="1">
      <c r="F629" s="41"/>
    </row>
    <row r="630" spans="6:6" ht="15.75" customHeight="1">
      <c r="F630" s="41"/>
    </row>
    <row r="631" spans="6:6" ht="15.75" customHeight="1">
      <c r="F631" s="41"/>
    </row>
    <row r="632" spans="6:6" ht="15.75" customHeight="1">
      <c r="F632" s="41"/>
    </row>
    <row r="633" spans="6:6" ht="15.75" customHeight="1">
      <c r="F633" s="41"/>
    </row>
    <row r="634" spans="6:6" ht="15.75" customHeight="1">
      <c r="F634" s="41"/>
    </row>
    <row r="635" spans="6:6" ht="15.75" customHeight="1">
      <c r="F635" s="41"/>
    </row>
    <row r="636" spans="6:6" ht="15.75" customHeight="1">
      <c r="F636" s="41"/>
    </row>
    <row r="637" spans="6:6" ht="15.75" customHeight="1">
      <c r="F637" s="41"/>
    </row>
    <row r="638" spans="6:6" ht="15.75" customHeight="1">
      <c r="F638" s="41"/>
    </row>
    <row r="639" spans="6:6" ht="15.75" customHeight="1">
      <c r="F639" s="41"/>
    </row>
    <row r="640" spans="6:6" ht="15.75" customHeight="1">
      <c r="F640" s="41"/>
    </row>
    <row r="641" spans="6:6" ht="15.75" customHeight="1">
      <c r="F641" s="41"/>
    </row>
    <row r="642" spans="6:6" ht="15.75" customHeight="1">
      <c r="F642" s="41"/>
    </row>
    <row r="643" spans="6:6" ht="15.75" customHeight="1">
      <c r="F643" s="41"/>
    </row>
    <row r="644" spans="6:6" ht="15.75" customHeight="1">
      <c r="F644" s="41"/>
    </row>
    <row r="645" spans="6:6" ht="15.75" customHeight="1">
      <c r="F645" s="41"/>
    </row>
    <row r="646" spans="6:6" ht="15.75" customHeight="1">
      <c r="F646" s="41"/>
    </row>
    <row r="647" spans="6:6" ht="15.75" customHeight="1">
      <c r="F647" s="41"/>
    </row>
    <row r="648" spans="6:6" ht="15.75" customHeight="1">
      <c r="F648" s="41"/>
    </row>
    <row r="649" spans="6:6" ht="15.75" customHeight="1">
      <c r="F649" s="41"/>
    </row>
    <row r="650" spans="6:6" ht="15.75" customHeight="1">
      <c r="F650" s="41"/>
    </row>
    <row r="651" spans="6:6" ht="15.75" customHeight="1">
      <c r="F651" s="41"/>
    </row>
    <row r="652" spans="6:6" ht="15.75" customHeight="1">
      <c r="F652" s="41"/>
    </row>
    <row r="653" spans="6:6" ht="15.75" customHeight="1">
      <c r="F653" s="41"/>
    </row>
    <row r="654" spans="6:6" ht="15.75" customHeight="1">
      <c r="F654" s="41"/>
    </row>
    <row r="655" spans="6:6" ht="15.75" customHeight="1">
      <c r="F655" s="41"/>
    </row>
    <row r="656" spans="6:6" ht="15.75" customHeight="1">
      <c r="F656" s="41"/>
    </row>
    <row r="657" spans="6:6" ht="15.75" customHeight="1">
      <c r="F657" s="41"/>
    </row>
    <row r="658" spans="6:6" ht="15.75" customHeight="1">
      <c r="F658" s="41"/>
    </row>
    <row r="659" spans="6:6" ht="15.75" customHeight="1">
      <c r="F659" s="41"/>
    </row>
    <row r="660" spans="6:6" ht="15.75" customHeight="1">
      <c r="F660" s="41"/>
    </row>
    <row r="661" spans="6:6" ht="15.75" customHeight="1">
      <c r="F661" s="41"/>
    </row>
    <row r="662" spans="6:6" ht="15.75" customHeight="1">
      <c r="F662" s="41"/>
    </row>
    <row r="663" spans="6:6" ht="15.75" customHeight="1">
      <c r="F663" s="41"/>
    </row>
    <row r="664" spans="6:6" ht="15.75" customHeight="1">
      <c r="F664" s="41"/>
    </row>
    <row r="665" spans="6:6" ht="15.75" customHeight="1">
      <c r="F665" s="41"/>
    </row>
    <row r="666" spans="6:6" ht="15.75" customHeight="1">
      <c r="F666" s="41"/>
    </row>
    <row r="667" spans="6:6" ht="15.75" customHeight="1">
      <c r="F667" s="41"/>
    </row>
    <row r="668" spans="6:6" ht="15.75" customHeight="1">
      <c r="F668" s="41"/>
    </row>
    <row r="669" spans="6:6" ht="15.75" customHeight="1">
      <c r="F669" s="41"/>
    </row>
    <row r="670" spans="6:6" ht="15.75" customHeight="1">
      <c r="F670" s="41"/>
    </row>
    <row r="671" spans="6:6" ht="15.75" customHeight="1">
      <c r="F671" s="41"/>
    </row>
    <row r="672" spans="6:6" ht="15.75" customHeight="1">
      <c r="F672" s="41"/>
    </row>
    <row r="673" spans="6:6" ht="15.75" customHeight="1">
      <c r="F673" s="41"/>
    </row>
    <row r="674" spans="6:6" ht="15.75" customHeight="1">
      <c r="F674" s="41"/>
    </row>
    <row r="675" spans="6:6" ht="15.75" customHeight="1">
      <c r="F675" s="41"/>
    </row>
    <row r="676" spans="6:6" ht="15.75" customHeight="1">
      <c r="F676" s="41"/>
    </row>
    <row r="677" spans="6:6" ht="15.75" customHeight="1">
      <c r="F677" s="41"/>
    </row>
    <row r="678" spans="6:6" ht="15.75" customHeight="1">
      <c r="F678" s="41"/>
    </row>
    <row r="679" spans="6:6" ht="15.75" customHeight="1">
      <c r="F679" s="41"/>
    </row>
    <row r="680" spans="6:6" ht="15.75" customHeight="1">
      <c r="F680" s="41"/>
    </row>
    <row r="681" spans="6:6" ht="15.75" customHeight="1">
      <c r="F681" s="41"/>
    </row>
    <row r="682" spans="6:6" ht="15.75" customHeight="1">
      <c r="F682" s="41"/>
    </row>
    <row r="683" spans="6:6" ht="15.75" customHeight="1">
      <c r="F683" s="41"/>
    </row>
    <row r="684" spans="6:6" ht="15.75" customHeight="1">
      <c r="F684" s="41"/>
    </row>
    <row r="685" spans="6:6" ht="15.75" customHeight="1">
      <c r="F685" s="41"/>
    </row>
    <row r="686" spans="6:6" ht="15.75" customHeight="1">
      <c r="F686" s="41"/>
    </row>
    <row r="687" spans="6:6" ht="15.75" customHeight="1">
      <c r="F687" s="41"/>
    </row>
    <row r="688" spans="6:6" ht="15.75" customHeight="1">
      <c r="F688" s="41"/>
    </row>
    <row r="689" spans="6:6" ht="15.75" customHeight="1">
      <c r="F689" s="41"/>
    </row>
    <row r="690" spans="6:6" ht="15.75" customHeight="1">
      <c r="F690" s="41"/>
    </row>
    <row r="691" spans="6:6" ht="15.75" customHeight="1">
      <c r="F691" s="41"/>
    </row>
    <row r="692" spans="6:6" ht="15.75" customHeight="1">
      <c r="F692" s="41"/>
    </row>
    <row r="693" spans="6:6" ht="15.75" customHeight="1">
      <c r="F693" s="41"/>
    </row>
    <row r="694" spans="6:6" ht="15.75" customHeight="1">
      <c r="F694" s="41"/>
    </row>
    <row r="695" spans="6:6" ht="15.75" customHeight="1">
      <c r="F695" s="41"/>
    </row>
    <row r="696" spans="6:6" ht="15.75" customHeight="1">
      <c r="F696" s="41"/>
    </row>
    <row r="697" spans="6:6" ht="15.75" customHeight="1">
      <c r="F697" s="41"/>
    </row>
    <row r="698" spans="6:6" ht="15.75" customHeight="1">
      <c r="F698" s="41"/>
    </row>
    <row r="699" spans="6:6" ht="15.75" customHeight="1">
      <c r="F699" s="41"/>
    </row>
    <row r="700" spans="6:6" ht="15.75" customHeight="1">
      <c r="F700" s="41"/>
    </row>
    <row r="701" spans="6:6" ht="15.75" customHeight="1">
      <c r="F701" s="41"/>
    </row>
    <row r="702" spans="6:6" ht="15.75" customHeight="1">
      <c r="F702" s="41"/>
    </row>
    <row r="703" spans="6:6" ht="15.75" customHeight="1">
      <c r="F703" s="41"/>
    </row>
    <row r="704" spans="6:6" ht="15.75" customHeight="1">
      <c r="F704" s="41"/>
    </row>
    <row r="705" spans="6:6" ht="15.75" customHeight="1">
      <c r="F705" s="41"/>
    </row>
    <row r="706" spans="6:6" ht="15.75" customHeight="1">
      <c r="F706" s="41"/>
    </row>
    <row r="707" spans="6:6" ht="15.75" customHeight="1">
      <c r="F707" s="41"/>
    </row>
    <row r="708" spans="6:6" ht="15.75" customHeight="1">
      <c r="F708" s="41"/>
    </row>
    <row r="709" spans="6:6" ht="15.75" customHeight="1">
      <c r="F709" s="41"/>
    </row>
    <row r="710" spans="6:6" ht="15.75" customHeight="1">
      <c r="F710" s="41"/>
    </row>
    <row r="711" spans="6:6" ht="15.75" customHeight="1">
      <c r="F711" s="41"/>
    </row>
    <row r="712" spans="6:6" ht="15.75" customHeight="1">
      <c r="F712" s="41"/>
    </row>
    <row r="713" spans="6:6" ht="15.75" customHeight="1">
      <c r="F713" s="41"/>
    </row>
    <row r="714" spans="6:6" ht="15.75" customHeight="1">
      <c r="F714" s="41"/>
    </row>
    <row r="715" spans="6:6" ht="15.75" customHeight="1">
      <c r="F715" s="41"/>
    </row>
    <row r="716" spans="6:6" ht="15.75" customHeight="1">
      <c r="F716" s="41"/>
    </row>
    <row r="717" spans="6:6" ht="15.75" customHeight="1">
      <c r="F717" s="41"/>
    </row>
    <row r="718" spans="6:6" ht="15.75" customHeight="1">
      <c r="F718" s="41"/>
    </row>
    <row r="719" spans="6:6" ht="15.75" customHeight="1">
      <c r="F719" s="41"/>
    </row>
    <row r="720" spans="6:6" ht="15.75" customHeight="1">
      <c r="F720" s="41"/>
    </row>
    <row r="721" spans="6:6" ht="15.75" customHeight="1">
      <c r="F721" s="41"/>
    </row>
    <row r="722" spans="6:6" ht="15.75" customHeight="1">
      <c r="F722" s="41"/>
    </row>
    <row r="723" spans="6:6" ht="15.75" customHeight="1">
      <c r="F723" s="41"/>
    </row>
    <row r="724" spans="6:6" ht="15.75" customHeight="1">
      <c r="F724" s="41"/>
    </row>
    <row r="725" spans="6:6" ht="15.75" customHeight="1">
      <c r="F725" s="41"/>
    </row>
    <row r="726" spans="6:6" ht="15.75" customHeight="1">
      <c r="F726" s="41"/>
    </row>
    <row r="727" spans="6:6" ht="15.75" customHeight="1">
      <c r="F727" s="41"/>
    </row>
    <row r="728" spans="6:6" ht="15.75" customHeight="1">
      <c r="F728" s="41"/>
    </row>
    <row r="729" spans="6:6" ht="15.75" customHeight="1">
      <c r="F729" s="41"/>
    </row>
    <row r="730" spans="6:6" ht="15.75" customHeight="1">
      <c r="F730" s="41"/>
    </row>
    <row r="731" spans="6:6" ht="15.75" customHeight="1">
      <c r="F731" s="41"/>
    </row>
    <row r="732" spans="6:6" ht="15.75" customHeight="1">
      <c r="F732" s="41"/>
    </row>
    <row r="733" spans="6:6" ht="15.75" customHeight="1">
      <c r="F733" s="41"/>
    </row>
    <row r="734" spans="6:6" ht="15.75" customHeight="1">
      <c r="F734" s="41"/>
    </row>
    <row r="735" spans="6:6" ht="15.75" customHeight="1">
      <c r="F735" s="41"/>
    </row>
    <row r="736" spans="6:6" ht="15.75" customHeight="1">
      <c r="F736" s="41"/>
    </row>
    <row r="737" spans="6:6" ht="15.75" customHeight="1">
      <c r="F737" s="41"/>
    </row>
    <row r="738" spans="6:6" ht="15.75" customHeight="1">
      <c r="F738" s="41"/>
    </row>
    <row r="739" spans="6:6" ht="15.75" customHeight="1">
      <c r="F739" s="41"/>
    </row>
    <row r="740" spans="6:6" ht="15.75" customHeight="1">
      <c r="F740" s="41"/>
    </row>
    <row r="741" spans="6:6" ht="15.75" customHeight="1">
      <c r="F741" s="41"/>
    </row>
    <row r="742" spans="6:6" ht="15.75" customHeight="1">
      <c r="F742" s="41"/>
    </row>
    <row r="743" spans="6:6" ht="15.75" customHeight="1">
      <c r="F743" s="41"/>
    </row>
    <row r="744" spans="6:6" ht="15.75" customHeight="1">
      <c r="F744" s="41"/>
    </row>
    <row r="745" spans="6:6" ht="15.75" customHeight="1">
      <c r="F745" s="41"/>
    </row>
    <row r="746" spans="6:6" ht="15.75" customHeight="1">
      <c r="F746" s="41"/>
    </row>
    <row r="747" spans="6:6" ht="15.75" customHeight="1">
      <c r="F747" s="41"/>
    </row>
    <row r="748" spans="6:6" ht="15.75" customHeight="1">
      <c r="F748" s="41"/>
    </row>
    <row r="749" spans="6:6" ht="15.75" customHeight="1">
      <c r="F749" s="41"/>
    </row>
    <row r="750" spans="6:6" ht="15.75" customHeight="1">
      <c r="F750" s="41"/>
    </row>
    <row r="751" spans="6:6" ht="15.75" customHeight="1">
      <c r="F751" s="41"/>
    </row>
    <row r="752" spans="6:6" ht="15.75" customHeight="1">
      <c r="F752" s="41"/>
    </row>
    <row r="753" spans="6:6" ht="15.75" customHeight="1">
      <c r="F753" s="41"/>
    </row>
    <row r="754" spans="6:6" ht="15.75" customHeight="1">
      <c r="F754" s="41"/>
    </row>
    <row r="755" spans="6:6" ht="15.75" customHeight="1">
      <c r="F755" s="41"/>
    </row>
    <row r="756" spans="6:6" ht="15.75" customHeight="1">
      <c r="F756" s="41"/>
    </row>
    <row r="757" spans="6:6" ht="15.75" customHeight="1">
      <c r="F757" s="41"/>
    </row>
    <row r="758" spans="6:6" ht="15.75" customHeight="1">
      <c r="F758" s="41"/>
    </row>
    <row r="759" spans="6:6" ht="15.75" customHeight="1">
      <c r="F759" s="41"/>
    </row>
    <row r="760" spans="6:6" ht="15.75" customHeight="1">
      <c r="F760" s="41"/>
    </row>
    <row r="761" spans="6:6" ht="15.75" customHeight="1">
      <c r="F761" s="41"/>
    </row>
    <row r="762" spans="6:6" ht="15.75" customHeight="1">
      <c r="F762" s="41"/>
    </row>
    <row r="763" spans="6:6" ht="15.75" customHeight="1">
      <c r="F763" s="41"/>
    </row>
    <row r="764" spans="6:6" ht="15.75" customHeight="1">
      <c r="F764" s="41"/>
    </row>
    <row r="765" spans="6:6" ht="15.75" customHeight="1">
      <c r="F765" s="41"/>
    </row>
    <row r="766" spans="6:6" ht="15.75" customHeight="1">
      <c r="F766" s="41"/>
    </row>
    <row r="767" spans="6:6" ht="15.75" customHeight="1">
      <c r="F767" s="41"/>
    </row>
    <row r="768" spans="6:6" ht="15.75" customHeight="1">
      <c r="F768" s="41"/>
    </row>
    <row r="769" spans="6:6" ht="15.75" customHeight="1">
      <c r="F769" s="41"/>
    </row>
    <row r="770" spans="6:6" ht="15.75" customHeight="1">
      <c r="F770" s="41"/>
    </row>
    <row r="771" spans="6:6" ht="15.75" customHeight="1">
      <c r="F771" s="41"/>
    </row>
    <row r="772" spans="6:6" ht="15.75" customHeight="1">
      <c r="F772" s="41"/>
    </row>
    <row r="773" spans="6:6" ht="15.75" customHeight="1">
      <c r="F773" s="41"/>
    </row>
    <row r="774" spans="6:6" ht="15.75" customHeight="1">
      <c r="F774" s="41"/>
    </row>
    <row r="775" spans="6:6" ht="15.75" customHeight="1">
      <c r="F775" s="41"/>
    </row>
    <row r="776" spans="6:6" ht="15.75" customHeight="1">
      <c r="F776" s="41"/>
    </row>
    <row r="777" spans="6:6" ht="15.75" customHeight="1">
      <c r="F777" s="41"/>
    </row>
    <row r="778" spans="6:6" ht="15.75" customHeight="1">
      <c r="F778" s="41"/>
    </row>
    <row r="779" spans="6:6" ht="15.75" customHeight="1">
      <c r="F779" s="41"/>
    </row>
    <row r="780" spans="6:6" ht="15.75" customHeight="1">
      <c r="F780" s="41"/>
    </row>
    <row r="781" spans="6:6" ht="15.75" customHeight="1">
      <c r="F781" s="41"/>
    </row>
    <row r="782" spans="6:6" ht="15.75" customHeight="1">
      <c r="F782" s="41"/>
    </row>
    <row r="783" spans="6:6" ht="15.75" customHeight="1">
      <c r="F783" s="41"/>
    </row>
    <row r="784" spans="6:6" ht="15.75" customHeight="1">
      <c r="F784" s="41"/>
    </row>
    <row r="785" spans="6:6" ht="15.75" customHeight="1">
      <c r="F785" s="41"/>
    </row>
    <row r="786" spans="6:6" ht="15.75" customHeight="1">
      <c r="F786" s="41"/>
    </row>
    <row r="787" spans="6:6" ht="15.75" customHeight="1">
      <c r="F787" s="41"/>
    </row>
    <row r="788" spans="6:6" ht="15.75" customHeight="1">
      <c r="F788" s="41"/>
    </row>
    <row r="789" spans="6:6" ht="15.75" customHeight="1">
      <c r="F789" s="41"/>
    </row>
    <row r="790" spans="6:6" ht="15.75" customHeight="1">
      <c r="F790" s="41"/>
    </row>
    <row r="791" spans="6:6" ht="15.75" customHeight="1">
      <c r="F791" s="41"/>
    </row>
    <row r="792" spans="6:6" ht="15.75" customHeight="1">
      <c r="F792" s="41"/>
    </row>
    <row r="793" spans="6:6" ht="15.75" customHeight="1">
      <c r="F793" s="41"/>
    </row>
    <row r="794" spans="6:6" ht="15.75" customHeight="1">
      <c r="F794" s="41"/>
    </row>
    <row r="795" spans="6:6" ht="15.75" customHeight="1">
      <c r="F795" s="41"/>
    </row>
    <row r="796" spans="6:6" ht="15.75" customHeight="1">
      <c r="F796" s="41"/>
    </row>
    <row r="797" spans="6:6" ht="15.75" customHeight="1">
      <c r="F797" s="41"/>
    </row>
    <row r="798" spans="6:6" ht="15.75" customHeight="1">
      <c r="F798" s="41"/>
    </row>
    <row r="799" spans="6:6" ht="15.75" customHeight="1">
      <c r="F799" s="41"/>
    </row>
    <row r="800" spans="6:6" ht="15.75" customHeight="1">
      <c r="F800" s="41"/>
    </row>
    <row r="801" spans="6:6" ht="15.75" customHeight="1">
      <c r="F801" s="41"/>
    </row>
    <row r="802" spans="6:6" ht="15.75" customHeight="1">
      <c r="F802" s="41"/>
    </row>
    <row r="803" spans="6:6" ht="15.75" customHeight="1">
      <c r="F803" s="41"/>
    </row>
    <row r="804" spans="6:6" ht="15.75" customHeight="1">
      <c r="F804" s="41"/>
    </row>
    <row r="805" spans="6:6" ht="15.75" customHeight="1">
      <c r="F805" s="41"/>
    </row>
    <row r="806" spans="6:6" ht="15.75" customHeight="1">
      <c r="F806" s="41"/>
    </row>
    <row r="807" spans="6:6" ht="15.75" customHeight="1">
      <c r="F807" s="41"/>
    </row>
    <row r="808" spans="6:6" ht="15.75" customHeight="1">
      <c r="F808" s="41"/>
    </row>
    <row r="809" spans="6:6" ht="15.75" customHeight="1">
      <c r="F809" s="41"/>
    </row>
    <row r="810" spans="6:6" ht="15.75" customHeight="1">
      <c r="F810" s="41"/>
    </row>
    <row r="811" spans="6:6" ht="15.75" customHeight="1">
      <c r="F811" s="41"/>
    </row>
    <row r="812" spans="6:6" ht="15.75" customHeight="1">
      <c r="F812" s="41"/>
    </row>
    <row r="813" spans="6:6" ht="15.75" customHeight="1">
      <c r="F813" s="41"/>
    </row>
    <row r="814" spans="6:6" ht="15.75" customHeight="1">
      <c r="F814" s="41"/>
    </row>
    <row r="815" spans="6:6" ht="15.75" customHeight="1">
      <c r="F815" s="41"/>
    </row>
    <row r="816" spans="6:6" ht="15.75" customHeight="1">
      <c r="F816" s="41"/>
    </row>
    <row r="817" spans="6:6" ht="15.75" customHeight="1">
      <c r="F817" s="41"/>
    </row>
    <row r="818" spans="6:6" ht="15.75" customHeight="1">
      <c r="F818" s="41"/>
    </row>
    <row r="819" spans="6:6" ht="15.75" customHeight="1">
      <c r="F819" s="41"/>
    </row>
    <row r="820" spans="6:6" ht="15.75" customHeight="1">
      <c r="F820" s="41"/>
    </row>
    <row r="821" spans="6:6" ht="15.75" customHeight="1">
      <c r="F821" s="41"/>
    </row>
    <row r="822" spans="6:6" ht="15.75" customHeight="1">
      <c r="F822" s="41"/>
    </row>
    <row r="823" spans="6:6" ht="15.75" customHeight="1">
      <c r="F823" s="41"/>
    </row>
    <row r="824" spans="6:6" ht="15.75" customHeight="1">
      <c r="F824" s="41"/>
    </row>
    <row r="825" spans="6:6" ht="15.75" customHeight="1">
      <c r="F825" s="41"/>
    </row>
    <row r="826" spans="6:6" ht="15.75" customHeight="1">
      <c r="F826" s="41"/>
    </row>
    <row r="827" spans="6:6" ht="15.75" customHeight="1">
      <c r="F827" s="41"/>
    </row>
    <row r="828" spans="6:6" ht="15.75" customHeight="1">
      <c r="F828" s="41"/>
    </row>
    <row r="829" spans="6:6" ht="15.75" customHeight="1">
      <c r="F829" s="41"/>
    </row>
    <row r="830" spans="6:6" ht="15.75" customHeight="1">
      <c r="F830" s="41"/>
    </row>
    <row r="831" spans="6:6" ht="15.75" customHeight="1">
      <c r="F831" s="41"/>
    </row>
    <row r="832" spans="6:6" ht="15.75" customHeight="1">
      <c r="F832" s="41"/>
    </row>
    <row r="833" spans="6:6" ht="15.75" customHeight="1">
      <c r="F833" s="41"/>
    </row>
    <row r="834" spans="6:6" ht="15.75" customHeight="1">
      <c r="F834" s="41"/>
    </row>
    <row r="835" spans="6:6" ht="15.75" customHeight="1">
      <c r="F835" s="41"/>
    </row>
    <row r="836" spans="6:6" ht="15.75" customHeight="1">
      <c r="F836" s="41"/>
    </row>
    <row r="837" spans="6:6" ht="15.75" customHeight="1">
      <c r="F837" s="41"/>
    </row>
    <row r="838" spans="6:6" ht="15.75" customHeight="1">
      <c r="F838" s="41"/>
    </row>
    <row r="839" spans="6:6" ht="15.75" customHeight="1">
      <c r="F839" s="41"/>
    </row>
    <row r="840" spans="6:6" ht="15.75" customHeight="1">
      <c r="F840" s="41"/>
    </row>
    <row r="841" spans="6:6" ht="15.75" customHeight="1">
      <c r="F841" s="41"/>
    </row>
    <row r="842" spans="6:6" ht="15.75" customHeight="1">
      <c r="F842" s="41"/>
    </row>
    <row r="843" spans="6:6" ht="15.75" customHeight="1">
      <c r="F843" s="41"/>
    </row>
    <row r="844" spans="6:6" ht="15.75" customHeight="1">
      <c r="F844" s="41"/>
    </row>
    <row r="845" spans="6:6" ht="15.75" customHeight="1">
      <c r="F845" s="41"/>
    </row>
    <row r="846" spans="6:6" ht="15.75" customHeight="1">
      <c r="F846" s="41"/>
    </row>
    <row r="847" spans="6:6" ht="15.75" customHeight="1">
      <c r="F847" s="41"/>
    </row>
    <row r="848" spans="6:6" ht="15.75" customHeight="1">
      <c r="F848" s="41"/>
    </row>
    <row r="849" spans="6:6" ht="15.75" customHeight="1">
      <c r="F849" s="41"/>
    </row>
    <row r="850" spans="6:6" ht="15.75" customHeight="1">
      <c r="F850" s="41"/>
    </row>
    <row r="851" spans="6:6" ht="15.75" customHeight="1">
      <c r="F851" s="41"/>
    </row>
    <row r="852" spans="6:6" ht="15.75" customHeight="1">
      <c r="F852" s="41"/>
    </row>
    <row r="853" spans="6:6" ht="15.75" customHeight="1">
      <c r="F853" s="41"/>
    </row>
    <row r="854" spans="6:6" ht="15.75" customHeight="1">
      <c r="F854" s="41"/>
    </row>
    <row r="855" spans="6:6" ht="15.75" customHeight="1">
      <c r="F855" s="41"/>
    </row>
    <row r="856" spans="6:6" ht="15.75" customHeight="1">
      <c r="F856" s="41"/>
    </row>
    <row r="857" spans="6:6" ht="15.75" customHeight="1">
      <c r="F857" s="41"/>
    </row>
    <row r="858" spans="6:6" ht="15.75" customHeight="1">
      <c r="F858" s="41"/>
    </row>
    <row r="859" spans="6:6" ht="15.75" customHeight="1">
      <c r="F859" s="41"/>
    </row>
    <row r="860" spans="6:6" ht="15.75" customHeight="1">
      <c r="F860" s="41"/>
    </row>
    <row r="861" spans="6:6" ht="15.75" customHeight="1">
      <c r="F861" s="41"/>
    </row>
    <row r="862" spans="6:6" ht="15.75" customHeight="1">
      <c r="F862" s="41"/>
    </row>
    <row r="863" spans="6:6" ht="15.75" customHeight="1">
      <c r="F863" s="41"/>
    </row>
    <row r="864" spans="6:6" ht="15.75" customHeight="1">
      <c r="F864" s="41"/>
    </row>
    <row r="865" spans="6:6" ht="15.75" customHeight="1">
      <c r="F865" s="41"/>
    </row>
    <row r="866" spans="6:6" ht="15.75" customHeight="1">
      <c r="F866" s="41"/>
    </row>
    <row r="867" spans="6:6" ht="15.75" customHeight="1">
      <c r="F867" s="41"/>
    </row>
    <row r="868" spans="6:6" ht="15.75" customHeight="1">
      <c r="F868" s="41"/>
    </row>
    <row r="869" spans="6:6" ht="15.75" customHeight="1">
      <c r="F869" s="41"/>
    </row>
    <row r="870" spans="6:6" ht="15.75" customHeight="1">
      <c r="F870" s="41"/>
    </row>
    <row r="871" spans="6:6" ht="15.75" customHeight="1">
      <c r="F871" s="41"/>
    </row>
    <row r="872" spans="6:6" ht="15.75" customHeight="1">
      <c r="F872" s="41"/>
    </row>
    <row r="873" spans="6:6" ht="15.75" customHeight="1">
      <c r="F873" s="41"/>
    </row>
    <row r="874" spans="6:6" ht="15.75" customHeight="1">
      <c r="F874" s="41"/>
    </row>
    <row r="875" spans="6:6" ht="15.75" customHeight="1">
      <c r="F875" s="41"/>
    </row>
    <row r="876" spans="6:6" ht="15.75" customHeight="1">
      <c r="F876" s="41"/>
    </row>
    <row r="877" spans="6:6" ht="15.75" customHeight="1">
      <c r="F877" s="41"/>
    </row>
    <row r="878" spans="6:6" ht="15.75" customHeight="1">
      <c r="F878" s="41"/>
    </row>
    <row r="879" spans="6:6" ht="15.75" customHeight="1">
      <c r="F879" s="41"/>
    </row>
    <row r="880" spans="6:6" ht="15.75" customHeight="1">
      <c r="F880" s="41"/>
    </row>
    <row r="881" spans="6:6" ht="15.75" customHeight="1">
      <c r="F881" s="41"/>
    </row>
    <row r="882" spans="6:6" ht="15.75" customHeight="1">
      <c r="F882" s="41"/>
    </row>
    <row r="883" spans="6:6" ht="15.75" customHeight="1">
      <c r="F883" s="41"/>
    </row>
    <row r="884" spans="6:6" ht="15.75" customHeight="1">
      <c r="F884" s="41"/>
    </row>
    <row r="885" spans="6:6" ht="15.75" customHeight="1">
      <c r="F885" s="41"/>
    </row>
    <row r="886" spans="6:6" ht="15.75" customHeight="1">
      <c r="F886" s="41"/>
    </row>
    <row r="887" spans="6:6" ht="15.75" customHeight="1">
      <c r="F887" s="41"/>
    </row>
    <row r="888" spans="6:6" ht="15.75" customHeight="1">
      <c r="F888" s="41"/>
    </row>
    <row r="889" spans="6:6" ht="15.75" customHeight="1">
      <c r="F889" s="41"/>
    </row>
    <row r="890" spans="6:6" ht="15.75" customHeight="1">
      <c r="F890" s="41"/>
    </row>
    <row r="891" spans="6:6" ht="15.75" customHeight="1">
      <c r="F891" s="41"/>
    </row>
    <row r="892" spans="6:6" ht="15.75" customHeight="1">
      <c r="F892" s="41"/>
    </row>
    <row r="893" spans="6:6" ht="15.75" customHeight="1">
      <c r="F893" s="41"/>
    </row>
    <row r="894" spans="6:6" ht="15.75" customHeight="1">
      <c r="F894" s="41"/>
    </row>
    <row r="895" spans="6:6" ht="15.75" customHeight="1">
      <c r="F895" s="41"/>
    </row>
    <row r="896" spans="6:6" ht="15.75" customHeight="1">
      <c r="F896" s="41"/>
    </row>
    <row r="897" spans="6:6" ht="15.75" customHeight="1">
      <c r="F897" s="41"/>
    </row>
    <row r="898" spans="6:6" ht="15.75" customHeight="1">
      <c r="F898" s="41"/>
    </row>
    <row r="899" spans="6:6" ht="15.75" customHeight="1">
      <c r="F899" s="41"/>
    </row>
    <row r="900" spans="6:6" ht="15.75" customHeight="1">
      <c r="F900" s="41"/>
    </row>
    <row r="901" spans="6:6" ht="15.75" customHeight="1">
      <c r="F901" s="41"/>
    </row>
    <row r="902" spans="6:6" ht="15.75" customHeight="1">
      <c r="F902" s="41"/>
    </row>
    <row r="903" spans="6:6" ht="15.75" customHeight="1">
      <c r="F903" s="41"/>
    </row>
    <row r="904" spans="6:6" ht="15.75" customHeight="1">
      <c r="F904" s="41"/>
    </row>
    <row r="905" spans="6:6" ht="15.75" customHeight="1">
      <c r="F905" s="41"/>
    </row>
    <row r="906" spans="6:6" ht="15.75" customHeight="1">
      <c r="F906" s="41"/>
    </row>
    <row r="907" spans="6:6" ht="15.75" customHeight="1">
      <c r="F907" s="41"/>
    </row>
    <row r="908" spans="6:6" ht="15.75" customHeight="1">
      <c r="F908" s="41"/>
    </row>
    <row r="909" spans="6:6" ht="15.75" customHeight="1">
      <c r="F909" s="41"/>
    </row>
    <row r="910" spans="6:6" ht="15.75" customHeight="1">
      <c r="F910" s="41"/>
    </row>
    <row r="911" spans="6:6" ht="15.75" customHeight="1">
      <c r="F911" s="41"/>
    </row>
    <row r="912" spans="6:6" ht="15.75" customHeight="1">
      <c r="F912" s="41"/>
    </row>
    <row r="913" spans="6:6" ht="15.75" customHeight="1">
      <c r="F913" s="41"/>
    </row>
    <row r="914" spans="6:6" ht="15.75" customHeight="1">
      <c r="F914" s="41"/>
    </row>
    <row r="915" spans="6:6" ht="15.75" customHeight="1">
      <c r="F915" s="41"/>
    </row>
    <row r="916" spans="6:6" ht="15.75" customHeight="1">
      <c r="F916" s="41"/>
    </row>
    <row r="917" spans="6:6" ht="15.75" customHeight="1">
      <c r="F917" s="41"/>
    </row>
    <row r="918" spans="6:6" ht="15.75" customHeight="1">
      <c r="F918" s="41"/>
    </row>
    <row r="919" spans="6:6" ht="15.75" customHeight="1">
      <c r="F919" s="41"/>
    </row>
    <row r="920" spans="6:6" ht="15.75" customHeight="1">
      <c r="F920" s="41"/>
    </row>
    <row r="921" spans="6:6" ht="15.75" customHeight="1">
      <c r="F921" s="41"/>
    </row>
    <row r="922" spans="6:6" ht="15.75" customHeight="1">
      <c r="F922" s="41"/>
    </row>
    <row r="923" spans="6:6" ht="15.75" customHeight="1">
      <c r="F923" s="41"/>
    </row>
    <row r="924" spans="6:6" ht="15.75" customHeight="1">
      <c r="F924" s="41"/>
    </row>
    <row r="925" spans="6:6" ht="15.75" customHeight="1">
      <c r="F925" s="41"/>
    </row>
    <row r="926" spans="6:6" ht="15.75" customHeight="1">
      <c r="F926" s="41"/>
    </row>
    <row r="927" spans="6:6" ht="15.75" customHeight="1">
      <c r="F927" s="41"/>
    </row>
    <row r="928" spans="6:6" ht="15.75" customHeight="1">
      <c r="F928" s="41"/>
    </row>
    <row r="929" spans="6:6" ht="15.75" customHeight="1">
      <c r="F929" s="41"/>
    </row>
    <row r="930" spans="6:6" ht="15.75" customHeight="1">
      <c r="F930" s="41"/>
    </row>
    <row r="931" spans="6:6" ht="15.75" customHeight="1">
      <c r="F931" s="41"/>
    </row>
    <row r="932" spans="6:6" ht="15.75" customHeight="1">
      <c r="F932" s="41"/>
    </row>
    <row r="933" spans="6:6" ht="15.75" customHeight="1">
      <c r="F933" s="41"/>
    </row>
    <row r="934" spans="6:6" ht="15.75" customHeight="1">
      <c r="F934" s="41"/>
    </row>
    <row r="935" spans="6:6" ht="15.75" customHeight="1">
      <c r="F935" s="41"/>
    </row>
    <row r="936" spans="6:6" ht="15.75" customHeight="1">
      <c r="F936" s="41"/>
    </row>
    <row r="937" spans="6:6" ht="15.75" customHeight="1">
      <c r="F937" s="41"/>
    </row>
    <row r="938" spans="6:6" ht="15.75" customHeight="1">
      <c r="F938" s="41"/>
    </row>
    <row r="939" spans="6:6" ht="15.75" customHeight="1">
      <c r="F939" s="41"/>
    </row>
    <row r="940" spans="6:6" ht="15.75" customHeight="1">
      <c r="F940" s="41"/>
    </row>
    <row r="941" spans="6:6" ht="15.75" customHeight="1">
      <c r="F941" s="41"/>
    </row>
    <row r="942" spans="6:6" ht="15.75" customHeight="1">
      <c r="F942" s="41"/>
    </row>
    <row r="943" spans="6:6" ht="15.75" customHeight="1">
      <c r="F943" s="41"/>
    </row>
    <row r="944" spans="6:6" ht="15.75" customHeight="1">
      <c r="F944" s="41"/>
    </row>
    <row r="945" spans="6:6" ht="15.75" customHeight="1">
      <c r="F945" s="41"/>
    </row>
    <row r="946" spans="6:6" ht="15.75" customHeight="1">
      <c r="F946" s="41"/>
    </row>
    <row r="947" spans="6:6" ht="15.75" customHeight="1">
      <c r="F947" s="41"/>
    </row>
    <row r="948" spans="6:6" ht="15.75" customHeight="1">
      <c r="F948" s="41"/>
    </row>
    <row r="949" spans="6:6" ht="15.75" customHeight="1">
      <c r="F949" s="41"/>
    </row>
    <row r="950" spans="6:6" ht="15.75" customHeight="1">
      <c r="F950" s="41"/>
    </row>
    <row r="951" spans="6:6" ht="15.75" customHeight="1">
      <c r="F951" s="41"/>
    </row>
    <row r="952" spans="6:6" ht="15.75" customHeight="1">
      <c r="F952" s="41"/>
    </row>
    <row r="953" spans="6:6" ht="15.75" customHeight="1">
      <c r="F953" s="41"/>
    </row>
    <row r="954" spans="6:6" ht="15.75" customHeight="1">
      <c r="F954" s="41"/>
    </row>
    <row r="955" spans="6:6" ht="15.75" customHeight="1">
      <c r="F955" s="41"/>
    </row>
    <row r="956" spans="6:6" ht="15.75" customHeight="1">
      <c r="F956" s="41"/>
    </row>
    <row r="957" spans="6:6" ht="15.75" customHeight="1">
      <c r="F957" s="41"/>
    </row>
    <row r="958" spans="6:6" ht="15.75" customHeight="1">
      <c r="F958" s="41"/>
    </row>
    <row r="959" spans="6:6" ht="15.75" customHeight="1">
      <c r="F959" s="41"/>
    </row>
    <row r="960" spans="6:6" ht="15.75" customHeight="1">
      <c r="F960" s="41"/>
    </row>
    <row r="961" spans="6:6" ht="15.75" customHeight="1">
      <c r="F961" s="41"/>
    </row>
    <row r="962" spans="6:6" ht="15.75" customHeight="1">
      <c r="F962" s="41"/>
    </row>
    <row r="963" spans="6:6" ht="15.75" customHeight="1">
      <c r="F963" s="41"/>
    </row>
    <row r="964" spans="6:6" ht="15.75" customHeight="1">
      <c r="F964" s="41"/>
    </row>
    <row r="965" spans="6:6" ht="15.75" customHeight="1">
      <c r="F965" s="41"/>
    </row>
    <row r="966" spans="6:6" ht="15.75" customHeight="1">
      <c r="F966" s="41"/>
    </row>
    <row r="967" spans="6:6" ht="15.75" customHeight="1">
      <c r="F967" s="41"/>
    </row>
    <row r="968" spans="6:6" ht="15.75" customHeight="1">
      <c r="F968" s="41"/>
    </row>
    <row r="969" spans="6:6" ht="15.75" customHeight="1">
      <c r="F969" s="41"/>
    </row>
    <row r="970" spans="6:6" ht="15.75" customHeight="1">
      <c r="F970" s="41"/>
    </row>
    <row r="971" spans="6:6" ht="15.75" customHeight="1">
      <c r="F971" s="41"/>
    </row>
    <row r="972" spans="6:6" ht="15.75" customHeight="1">
      <c r="F972" s="41"/>
    </row>
    <row r="973" spans="6:6" ht="15.75" customHeight="1">
      <c r="F973" s="41"/>
    </row>
    <row r="974" spans="6:6" ht="15.75" customHeight="1">
      <c r="F974" s="41"/>
    </row>
    <row r="975" spans="6:6" ht="15.75" customHeight="1">
      <c r="F975" s="41"/>
    </row>
    <row r="976" spans="6:6" ht="15.75" customHeight="1">
      <c r="F976" s="41"/>
    </row>
    <row r="977" spans="6:6" ht="15.75" customHeight="1">
      <c r="F977" s="41"/>
    </row>
    <row r="978" spans="6:6" ht="15.75" customHeight="1">
      <c r="F978" s="41"/>
    </row>
    <row r="979" spans="6:6" ht="15.75" customHeight="1">
      <c r="F979" s="41"/>
    </row>
    <row r="980" spans="6:6" ht="15.75" customHeight="1">
      <c r="F980" s="41"/>
    </row>
    <row r="981" spans="6:6" ht="15.75" customHeight="1">
      <c r="F981" s="41"/>
    </row>
    <row r="982" spans="6:6" ht="15.75" customHeight="1">
      <c r="F982" s="41"/>
    </row>
    <row r="983" spans="6:6" ht="15.75" customHeight="1">
      <c r="F983" s="41"/>
    </row>
    <row r="984" spans="6:6" ht="15.75" customHeight="1">
      <c r="F984" s="41"/>
    </row>
    <row r="985" spans="6:6" ht="15.75" customHeight="1">
      <c r="F985" s="41"/>
    </row>
    <row r="986" spans="6:6" ht="15.75" customHeight="1">
      <c r="F986" s="41"/>
    </row>
    <row r="987" spans="6:6" ht="15.75" customHeight="1">
      <c r="F987" s="41"/>
    </row>
    <row r="988" spans="6:6" ht="15.75" customHeight="1">
      <c r="F988" s="41"/>
    </row>
    <row r="989" spans="6:6" ht="15.75" customHeight="1">
      <c r="F989" s="41"/>
    </row>
    <row r="990" spans="6:6" ht="15.75" customHeight="1">
      <c r="F990" s="41"/>
    </row>
    <row r="991" spans="6:6" ht="15.75" customHeight="1">
      <c r="F991" s="41"/>
    </row>
    <row r="992" spans="6:6" ht="15.75" customHeight="1">
      <c r="F992" s="41"/>
    </row>
    <row r="993" spans="6:6" ht="15.75" customHeight="1">
      <c r="F993" s="41"/>
    </row>
    <row r="994" spans="6:6" ht="15.75" customHeight="1">
      <c r="F994" s="41"/>
    </row>
    <row r="995" spans="6:6" ht="15.75" customHeight="1">
      <c r="F995" s="41"/>
    </row>
    <row r="996" spans="6:6" ht="15.75" customHeight="1">
      <c r="F996" s="41"/>
    </row>
  </sheetData>
  <mergeCells count="2">
    <mergeCell ref="A1:B1"/>
    <mergeCell ref="A2:B2"/>
  </mergeCells>
  <pageMargins left="0.7" right="0.7" top="0.75" bottom="0.75" header="0" footer="0"/>
  <pageSetup orientation="landscape"/>
  <headerFooter>
    <oddFooter>&amp;C&amp;P</oddFooter>
  </headerFooter>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sheetPr>
    <tabColor rgb="FF003366"/>
  </sheetPr>
  <dimension ref="A1:Z1002"/>
  <sheetViews>
    <sheetView workbookViewId="0">
      <pane ySplit="2" topLeftCell="A140" activePane="bottomLeft" state="frozen"/>
      <selection pane="bottomLeft" activeCell="A122" sqref="A122:XFD122"/>
    </sheetView>
  </sheetViews>
  <sheetFormatPr defaultColWidth="14.40625" defaultRowHeight="15" customHeight="1"/>
  <cols>
    <col min="1" max="1" width="11.26953125" customWidth="1"/>
    <col min="2" max="2" width="82.54296875" customWidth="1"/>
    <col min="3" max="4" width="18.26953125" hidden="1" customWidth="1"/>
    <col min="5" max="6" width="18.26953125" customWidth="1"/>
    <col min="7" max="26" width="8" customWidth="1"/>
  </cols>
  <sheetData>
    <row r="1" spans="1:26" ht="15.75" customHeight="1">
      <c r="A1" s="99" t="s">
        <v>172</v>
      </c>
      <c r="B1" s="99" t="s">
        <v>2255</v>
      </c>
      <c r="C1" s="478"/>
      <c r="D1" s="478"/>
      <c r="E1" s="478"/>
      <c r="F1" s="478"/>
      <c r="G1" s="39"/>
      <c r="H1" s="39"/>
      <c r="I1" s="39"/>
      <c r="J1" s="39"/>
      <c r="K1" s="39"/>
      <c r="L1" s="39"/>
      <c r="M1" s="39"/>
      <c r="N1" s="39"/>
      <c r="O1" s="39"/>
      <c r="P1" s="39"/>
      <c r="Q1" s="39"/>
      <c r="R1" s="39"/>
      <c r="S1" s="39"/>
      <c r="T1" s="39"/>
      <c r="U1" s="39"/>
      <c r="V1" s="39"/>
      <c r="W1" s="39"/>
      <c r="X1" s="39"/>
      <c r="Y1" s="39"/>
      <c r="Z1" s="39"/>
    </row>
    <row r="2" spans="1:26" ht="61.5" customHeight="1">
      <c r="A2" s="1165" t="s">
        <v>2069</v>
      </c>
      <c r="B2" s="1156"/>
      <c r="C2" s="412" t="s">
        <v>204</v>
      </c>
      <c r="D2" s="412" t="s">
        <v>2070</v>
      </c>
      <c r="E2" s="412" t="s">
        <v>166</v>
      </c>
      <c r="F2" s="412" t="s">
        <v>201</v>
      </c>
      <c r="G2" s="84"/>
      <c r="H2" s="84"/>
      <c r="I2" s="84"/>
      <c r="J2" s="84"/>
      <c r="K2" s="84"/>
      <c r="L2" s="84"/>
      <c r="M2" s="84"/>
      <c r="N2" s="84"/>
      <c r="O2" s="84"/>
      <c r="P2" s="84"/>
      <c r="Q2" s="84"/>
      <c r="R2" s="84"/>
      <c r="S2" s="84"/>
      <c r="T2" s="84"/>
      <c r="U2" s="84"/>
      <c r="V2" s="84"/>
      <c r="W2" s="84"/>
      <c r="X2" s="84"/>
      <c r="Y2" s="84"/>
      <c r="Z2" s="84"/>
    </row>
    <row r="3" spans="1:26" ht="15.75" customHeight="1">
      <c r="A3" s="171">
        <v>103</v>
      </c>
      <c r="B3" s="171" t="s">
        <v>2256</v>
      </c>
      <c r="C3" s="478"/>
      <c r="D3" s="478"/>
      <c r="E3" s="478"/>
      <c r="F3" s="478"/>
      <c r="G3" s="39"/>
      <c r="H3" s="39"/>
      <c r="I3" s="39"/>
      <c r="J3" s="39"/>
      <c r="K3" s="39"/>
      <c r="L3" s="39"/>
      <c r="M3" s="39"/>
      <c r="N3" s="39"/>
      <c r="O3" s="39"/>
      <c r="P3" s="39"/>
      <c r="Q3" s="39"/>
      <c r="R3" s="39"/>
      <c r="S3" s="39"/>
      <c r="T3" s="39"/>
      <c r="U3" s="39"/>
      <c r="V3" s="39"/>
      <c r="W3" s="39"/>
      <c r="X3" s="39"/>
      <c r="Y3" s="39"/>
      <c r="Z3" s="39"/>
    </row>
    <row r="4" spans="1:26" ht="15.75" customHeight="1">
      <c r="A4" s="171">
        <v>10301</v>
      </c>
      <c r="B4" s="171" t="s">
        <v>2071</v>
      </c>
      <c r="C4" s="478"/>
      <c r="D4" s="478"/>
      <c r="E4" s="478"/>
      <c r="F4" s="478"/>
      <c r="G4" s="39"/>
      <c r="H4" s="39"/>
      <c r="I4" s="39"/>
      <c r="J4" s="39"/>
      <c r="K4" s="39"/>
      <c r="L4" s="39"/>
      <c r="M4" s="39"/>
      <c r="N4" s="39"/>
      <c r="O4" s="39"/>
      <c r="P4" s="39"/>
      <c r="Q4" s="39"/>
      <c r="R4" s="39"/>
      <c r="S4" s="39"/>
      <c r="T4" s="39"/>
      <c r="U4" s="39"/>
      <c r="V4" s="39"/>
      <c r="W4" s="39"/>
      <c r="X4" s="39"/>
      <c r="Y4" s="39"/>
      <c r="Z4" s="39"/>
    </row>
    <row r="5" spans="1:26" ht="15.75" customHeight="1">
      <c r="A5" s="171">
        <v>2100000</v>
      </c>
      <c r="B5" s="171" t="s">
        <v>2072</v>
      </c>
      <c r="C5" s="478"/>
      <c r="D5" s="478"/>
      <c r="E5" s="478"/>
      <c r="F5" s="478"/>
      <c r="G5" s="39"/>
      <c r="H5" s="39"/>
      <c r="I5" s="39"/>
      <c r="J5" s="39"/>
      <c r="K5" s="39"/>
      <c r="L5" s="39"/>
      <c r="M5" s="39"/>
      <c r="N5" s="39"/>
      <c r="O5" s="39"/>
      <c r="P5" s="39"/>
      <c r="Q5" s="39"/>
      <c r="R5" s="39"/>
      <c r="S5" s="39"/>
      <c r="T5" s="39"/>
      <c r="U5" s="39"/>
      <c r="V5" s="39"/>
      <c r="W5" s="39"/>
      <c r="X5" s="39"/>
      <c r="Y5" s="39"/>
      <c r="Z5" s="39"/>
    </row>
    <row r="6" spans="1:26" ht="15.75" customHeight="1">
      <c r="A6" s="435"/>
      <c r="B6" s="414" t="s">
        <v>2073</v>
      </c>
      <c r="C6" s="478"/>
      <c r="D6" s="478"/>
      <c r="E6" s="478"/>
      <c r="F6" s="478"/>
      <c r="G6" s="39"/>
      <c r="H6" s="39"/>
      <c r="I6" s="39"/>
      <c r="J6" s="39"/>
      <c r="K6" s="39"/>
      <c r="L6" s="39"/>
      <c r="M6" s="39"/>
      <c r="N6" s="39"/>
      <c r="O6" s="39"/>
      <c r="P6" s="39"/>
      <c r="Q6" s="39"/>
      <c r="R6" s="39"/>
      <c r="S6" s="39"/>
      <c r="T6" s="39"/>
      <c r="U6" s="39"/>
      <c r="V6" s="39"/>
      <c r="W6" s="39"/>
      <c r="X6" s="39"/>
      <c r="Y6" s="39"/>
      <c r="Z6" s="39"/>
    </row>
    <row r="7" spans="1:26" ht="15.75" customHeight="1">
      <c r="A7" s="349" t="s">
        <v>2074</v>
      </c>
      <c r="B7" s="36" t="s">
        <v>2075</v>
      </c>
      <c r="C7" s="106">
        <v>306920140</v>
      </c>
      <c r="D7" s="106"/>
      <c r="E7" s="106">
        <f>SUM(C7:D7)</f>
        <v>306920140</v>
      </c>
      <c r="F7" s="106">
        <v>306920140</v>
      </c>
      <c r="G7" s="39"/>
      <c r="H7" s="39"/>
      <c r="I7" s="39"/>
      <c r="J7" s="39"/>
      <c r="K7" s="39"/>
      <c r="L7" s="39"/>
      <c r="M7" s="39"/>
      <c r="N7" s="39"/>
      <c r="O7" s="39"/>
      <c r="P7" s="39"/>
      <c r="Q7" s="39"/>
      <c r="R7" s="39"/>
      <c r="S7" s="39"/>
      <c r="T7" s="39"/>
      <c r="U7" s="39"/>
      <c r="V7" s="39"/>
      <c r="W7" s="39"/>
      <c r="X7" s="39"/>
      <c r="Y7" s="39"/>
      <c r="Z7" s="39"/>
    </row>
    <row r="8" spans="1:26" ht="15.75" customHeight="1">
      <c r="A8" s="479" t="s">
        <v>2076</v>
      </c>
      <c r="B8" s="416"/>
      <c r="C8" s="480">
        <f t="shared" ref="C8:F8" si="0">SUM(C7)</f>
        <v>306920140</v>
      </c>
      <c r="D8" s="480">
        <f t="shared" si="0"/>
        <v>0</v>
      </c>
      <c r="E8" s="480">
        <f t="shared" si="0"/>
        <v>306920140</v>
      </c>
      <c r="F8" s="480">
        <f t="shared" si="0"/>
        <v>306920140</v>
      </c>
      <c r="G8" s="39"/>
      <c r="H8" s="39"/>
      <c r="I8" s="39"/>
      <c r="J8" s="39"/>
      <c r="K8" s="39"/>
      <c r="L8" s="39"/>
      <c r="M8" s="39"/>
      <c r="N8" s="39"/>
      <c r="O8" s="39"/>
      <c r="P8" s="39"/>
      <c r="Q8" s="39"/>
      <c r="R8" s="39"/>
      <c r="S8" s="39"/>
      <c r="T8" s="39"/>
      <c r="U8" s="39"/>
      <c r="V8" s="39"/>
      <c r="W8" s="39"/>
      <c r="X8" s="39"/>
      <c r="Y8" s="39"/>
      <c r="Z8" s="39"/>
    </row>
    <row r="9" spans="1:26" ht="15.75" customHeight="1">
      <c r="A9" s="349"/>
      <c r="B9" s="414" t="s">
        <v>2077</v>
      </c>
      <c r="C9" s="478"/>
      <c r="D9" s="478"/>
      <c r="E9" s="106"/>
      <c r="F9" s="106"/>
      <c r="G9" s="39"/>
      <c r="H9" s="39"/>
      <c r="I9" s="39"/>
      <c r="J9" s="39"/>
      <c r="K9" s="39"/>
      <c r="L9" s="39"/>
      <c r="M9" s="39"/>
      <c r="N9" s="39"/>
      <c r="O9" s="39"/>
      <c r="P9" s="39"/>
      <c r="Q9" s="39"/>
      <c r="R9" s="39"/>
      <c r="S9" s="39"/>
      <c r="T9" s="39"/>
      <c r="U9" s="39"/>
      <c r="V9" s="39"/>
      <c r="W9" s="39"/>
      <c r="X9" s="39"/>
      <c r="Y9" s="39"/>
      <c r="Z9" s="39"/>
    </row>
    <row r="10" spans="1:26" ht="15.75" customHeight="1">
      <c r="A10" s="349" t="s">
        <v>2078</v>
      </c>
      <c r="B10" s="36" t="s">
        <v>2079</v>
      </c>
      <c r="C10" s="106">
        <v>73876525</v>
      </c>
      <c r="D10" s="106"/>
      <c r="E10" s="106">
        <f t="shared" ref="E10:E13" si="1">SUM(C10:D10)</f>
        <v>73876525</v>
      </c>
      <c r="F10" s="106">
        <v>73876525</v>
      </c>
      <c r="G10" s="39"/>
      <c r="H10" s="39"/>
      <c r="I10" s="39"/>
      <c r="J10" s="39"/>
      <c r="K10" s="39"/>
      <c r="L10" s="39"/>
      <c r="M10" s="39"/>
      <c r="N10" s="39"/>
      <c r="O10" s="39"/>
      <c r="P10" s="39"/>
      <c r="Q10" s="39"/>
      <c r="R10" s="39"/>
      <c r="S10" s="39"/>
      <c r="T10" s="39"/>
      <c r="U10" s="39"/>
      <c r="V10" s="39"/>
      <c r="W10" s="39"/>
      <c r="X10" s="39"/>
      <c r="Y10" s="39"/>
      <c r="Z10" s="39"/>
    </row>
    <row r="11" spans="1:26" ht="15.75" customHeight="1">
      <c r="A11" s="349" t="s">
        <v>2080</v>
      </c>
      <c r="B11" s="36" t="s">
        <v>2081</v>
      </c>
      <c r="C11" s="106">
        <v>38529214</v>
      </c>
      <c r="D11" s="106"/>
      <c r="E11" s="106">
        <f t="shared" si="1"/>
        <v>38529214</v>
      </c>
      <c r="F11" s="106">
        <v>38529214</v>
      </c>
      <c r="G11" s="39"/>
      <c r="H11" s="39"/>
      <c r="I11" s="39"/>
      <c r="J11" s="39"/>
      <c r="K11" s="39"/>
      <c r="L11" s="39"/>
      <c r="M11" s="39"/>
      <c r="N11" s="39"/>
      <c r="O11" s="39"/>
      <c r="P11" s="39"/>
      <c r="Q11" s="39"/>
      <c r="R11" s="39"/>
      <c r="S11" s="39"/>
      <c r="T11" s="39"/>
      <c r="U11" s="39"/>
      <c r="V11" s="39"/>
      <c r="W11" s="39"/>
      <c r="X11" s="39"/>
      <c r="Y11" s="39"/>
      <c r="Z11" s="39"/>
    </row>
    <row r="12" spans="1:26" ht="15.75" customHeight="1">
      <c r="A12" s="349">
        <v>2110502</v>
      </c>
      <c r="B12" s="36" t="s">
        <v>2086</v>
      </c>
      <c r="C12" s="106">
        <v>4039790</v>
      </c>
      <c r="D12" s="106"/>
      <c r="E12" s="106">
        <f t="shared" si="1"/>
        <v>4039790</v>
      </c>
      <c r="F12" s="106">
        <v>4039790</v>
      </c>
      <c r="G12" s="39"/>
      <c r="H12" s="39"/>
      <c r="I12" s="39"/>
      <c r="J12" s="39"/>
      <c r="K12" s="39"/>
      <c r="L12" s="39"/>
      <c r="M12" s="39"/>
      <c r="N12" s="39"/>
      <c r="O12" s="39"/>
      <c r="P12" s="39"/>
      <c r="Q12" s="39"/>
      <c r="R12" s="39"/>
      <c r="S12" s="39"/>
      <c r="T12" s="39"/>
      <c r="U12" s="39"/>
      <c r="V12" s="39"/>
      <c r="W12" s="39"/>
      <c r="X12" s="39"/>
      <c r="Y12" s="39"/>
      <c r="Z12" s="39"/>
    </row>
    <row r="13" spans="1:26" ht="15.75" customHeight="1">
      <c r="A13" s="349" t="s">
        <v>2082</v>
      </c>
      <c r="B13" s="36" t="s">
        <v>2083</v>
      </c>
      <c r="C13" s="106">
        <v>5431313</v>
      </c>
      <c r="D13" s="106"/>
      <c r="E13" s="106">
        <f t="shared" si="1"/>
        <v>5431313</v>
      </c>
      <c r="F13" s="106">
        <v>5431313</v>
      </c>
      <c r="G13" s="39"/>
      <c r="H13" s="39"/>
      <c r="I13" s="39"/>
      <c r="J13" s="39"/>
      <c r="K13" s="39"/>
      <c r="L13" s="39"/>
      <c r="M13" s="39"/>
      <c r="N13" s="39"/>
      <c r="O13" s="39"/>
      <c r="P13" s="39"/>
      <c r="Q13" s="39"/>
      <c r="R13" s="39"/>
      <c r="S13" s="39"/>
      <c r="T13" s="39"/>
      <c r="U13" s="39"/>
      <c r="V13" s="39"/>
      <c r="W13" s="39"/>
      <c r="X13" s="39"/>
      <c r="Y13" s="39"/>
      <c r="Z13" s="39"/>
    </row>
    <row r="14" spans="1:26" ht="15.75" customHeight="1">
      <c r="A14" s="479" t="s">
        <v>2076</v>
      </c>
      <c r="B14" s="416"/>
      <c r="C14" s="480">
        <f t="shared" ref="C14:F14" si="2">SUM(C10:C13)</f>
        <v>121876842</v>
      </c>
      <c r="D14" s="480">
        <f t="shared" si="2"/>
        <v>0</v>
      </c>
      <c r="E14" s="480">
        <f t="shared" si="2"/>
        <v>121876842</v>
      </c>
      <c r="F14" s="480">
        <f t="shared" si="2"/>
        <v>121876842</v>
      </c>
      <c r="G14" s="39"/>
      <c r="H14" s="39"/>
      <c r="I14" s="39"/>
      <c r="J14" s="39"/>
      <c r="K14" s="39"/>
      <c r="L14" s="39"/>
      <c r="M14" s="39"/>
      <c r="N14" s="39"/>
      <c r="O14" s="39"/>
      <c r="P14" s="39"/>
      <c r="Q14" s="39"/>
      <c r="R14" s="39"/>
      <c r="S14" s="39"/>
      <c r="T14" s="39"/>
      <c r="U14" s="39"/>
      <c r="V14" s="39"/>
      <c r="W14" s="39"/>
      <c r="X14" s="39"/>
      <c r="Y14" s="39"/>
      <c r="Z14" s="39"/>
    </row>
    <row r="15" spans="1:26" ht="15.75" customHeight="1">
      <c r="A15" s="481" t="s">
        <v>2089</v>
      </c>
      <c r="B15" s="420"/>
      <c r="C15" s="482">
        <f t="shared" ref="C15:F15" si="3">C8+C14</f>
        <v>428796982</v>
      </c>
      <c r="D15" s="482">
        <f t="shared" si="3"/>
        <v>0</v>
      </c>
      <c r="E15" s="482">
        <f t="shared" si="3"/>
        <v>428796982</v>
      </c>
      <c r="F15" s="482">
        <f t="shared" si="3"/>
        <v>428796982</v>
      </c>
      <c r="G15" s="39"/>
      <c r="H15" s="39"/>
      <c r="I15" s="39"/>
      <c r="J15" s="39"/>
      <c r="K15" s="39"/>
      <c r="L15" s="39"/>
      <c r="M15" s="39"/>
      <c r="N15" s="39"/>
      <c r="O15" s="39"/>
      <c r="P15" s="39"/>
      <c r="Q15" s="39"/>
      <c r="R15" s="39"/>
      <c r="S15" s="39"/>
      <c r="T15" s="39"/>
      <c r="U15" s="39"/>
      <c r="V15" s="39"/>
      <c r="W15" s="39"/>
      <c r="X15" s="39"/>
      <c r="Y15" s="39"/>
      <c r="Z15" s="39"/>
    </row>
    <row r="16" spans="1:26" ht="15.75" customHeight="1">
      <c r="A16" s="171">
        <v>2200000</v>
      </c>
      <c r="B16" s="99" t="s">
        <v>2090</v>
      </c>
      <c r="C16" s="478"/>
      <c r="D16" s="478"/>
      <c r="E16" s="106"/>
      <c r="F16" s="106"/>
      <c r="G16" s="39"/>
      <c r="H16" s="39"/>
      <c r="I16" s="39"/>
      <c r="J16" s="39"/>
      <c r="K16" s="39"/>
      <c r="L16" s="39"/>
      <c r="M16" s="39"/>
      <c r="N16" s="39"/>
      <c r="O16" s="39"/>
      <c r="P16" s="39"/>
      <c r="Q16" s="39"/>
      <c r="R16" s="39"/>
      <c r="S16" s="39"/>
      <c r="T16" s="39"/>
      <c r="U16" s="39"/>
      <c r="V16" s="39"/>
      <c r="W16" s="39"/>
      <c r="X16" s="39"/>
      <c r="Y16" s="39"/>
      <c r="Z16" s="39"/>
    </row>
    <row r="17" spans="1:26" ht="15.75" hidden="1" customHeight="1">
      <c r="A17" s="349"/>
      <c r="B17" s="414" t="s">
        <v>2091</v>
      </c>
      <c r="C17" s="478"/>
      <c r="D17" s="478"/>
      <c r="E17" s="106">
        <f t="shared" ref="E17:E22" si="4">SUM(C17:D17)</f>
        <v>0</v>
      </c>
      <c r="F17" s="106"/>
      <c r="G17" s="39"/>
      <c r="H17" s="39"/>
      <c r="I17" s="39"/>
      <c r="J17" s="39"/>
      <c r="K17" s="39"/>
      <c r="L17" s="39"/>
      <c r="M17" s="39"/>
      <c r="N17" s="39"/>
      <c r="O17" s="39"/>
      <c r="P17" s="39"/>
      <c r="Q17" s="39"/>
      <c r="R17" s="39"/>
      <c r="S17" s="39"/>
      <c r="T17" s="39"/>
      <c r="U17" s="39"/>
      <c r="V17" s="39"/>
      <c r="W17" s="39"/>
      <c r="X17" s="39"/>
      <c r="Y17" s="39"/>
      <c r="Z17" s="39"/>
    </row>
    <row r="18" spans="1:26" ht="15.75" hidden="1" customHeight="1">
      <c r="A18" s="349" t="s">
        <v>2092</v>
      </c>
      <c r="B18" s="36" t="s">
        <v>2093</v>
      </c>
      <c r="C18" s="478"/>
      <c r="D18" s="478"/>
      <c r="E18" s="106">
        <f t="shared" si="4"/>
        <v>0</v>
      </c>
      <c r="F18" s="106"/>
      <c r="G18" s="39"/>
      <c r="H18" s="39"/>
      <c r="I18" s="39"/>
      <c r="J18" s="39"/>
      <c r="K18" s="39"/>
      <c r="L18" s="39"/>
      <c r="M18" s="39"/>
      <c r="N18" s="39"/>
      <c r="O18" s="39"/>
      <c r="P18" s="39"/>
      <c r="Q18" s="39"/>
      <c r="R18" s="39"/>
      <c r="S18" s="39"/>
      <c r="T18" s="39"/>
      <c r="U18" s="39"/>
      <c r="V18" s="39"/>
      <c r="W18" s="39"/>
      <c r="X18" s="39"/>
      <c r="Y18" s="39"/>
      <c r="Z18" s="39"/>
    </row>
    <row r="19" spans="1:26" ht="15.75" hidden="1" customHeight="1">
      <c r="A19" s="479" t="s">
        <v>2076</v>
      </c>
      <c r="B19" s="416"/>
      <c r="C19" s="480">
        <v>0</v>
      </c>
      <c r="D19" s="480"/>
      <c r="E19" s="106">
        <f t="shared" si="4"/>
        <v>0</v>
      </c>
      <c r="F19" s="106"/>
      <c r="G19" s="39"/>
      <c r="H19" s="39"/>
      <c r="I19" s="39"/>
      <c r="J19" s="39"/>
      <c r="K19" s="39"/>
      <c r="L19" s="39"/>
      <c r="M19" s="39"/>
      <c r="N19" s="39"/>
      <c r="O19" s="39"/>
      <c r="P19" s="39"/>
      <c r="Q19" s="39"/>
      <c r="R19" s="39"/>
      <c r="S19" s="39"/>
      <c r="T19" s="39"/>
      <c r="U19" s="39"/>
      <c r="V19" s="39"/>
      <c r="W19" s="39"/>
      <c r="X19" s="39"/>
      <c r="Y19" s="39"/>
      <c r="Z19" s="39"/>
    </row>
    <row r="20" spans="1:26" ht="15.75" hidden="1" customHeight="1">
      <c r="A20" s="349"/>
      <c r="B20" s="414" t="s">
        <v>2096</v>
      </c>
      <c r="C20" s="478"/>
      <c r="D20" s="478"/>
      <c r="E20" s="106">
        <f t="shared" si="4"/>
        <v>0</v>
      </c>
      <c r="F20" s="106"/>
      <c r="G20" s="39"/>
      <c r="H20" s="39"/>
      <c r="I20" s="39"/>
      <c r="J20" s="39"/>
      <c r="K20" s="39"/>
      <c r="L20" s="39"/>
      <c r="M20" s="39"/>
      <c r="N20" s="39"/>
      <c r="O20" s="39"/>
      <c r="P20" s="39"/>
      <c r="Q20" s="39"/>
      <c r="R20" s="39"/>
      <c r="S20" s="39"/>
      <c r="T20" s="39"/>
      <c r="U20" s="39"/>
      <c r="V20" s="39"/>
      <c r="W20" s="39"/>
      <c r="X20" s="39"/>
      <c r="Y20" s="39"/>
      <c r="Z20" s="39"/>
    </row>
    <row r="21" spans="1:26" ht="15.75" hidden="1" customHeight="1">
      <c r="A21" s="349" t="s">
        <v>2097</v>
      </c>
      <c r="B21" s="36" t="s">
        <v>2098</v>
      </c>
      <c r="C21" s="478"/>
      <c r="D21" s="478"/>
      <c r="E21" s="106">
        <f t="shared" si="4"/>
        <v>0</v>
      </c>
      <c r="F21" s="106"/>
      <c r="G21" s="39"/>
      <c r="H21" s="39"/>
      <c r="I21" s="39"/>
      <c r="J21" s="39"/>
      <c r="K21" s="39"/>
      <c r="L21" s="39"/>
      <c r="M21" s="39"/>
      <c r="N21" s="39"/>
      <c r="O21" s="39"/>
      <c r="P21" s="39"/>
      <c r="Q21" s="39"/>
      <c r="R21" s="39"/>
      <c r="S21" s="39"/>
      <c r="T21" s="39"/>
      <c r="U21" s="39"/>
      <c r="V21" s="39"/>
      <c r="W21" s="39"/>
      <c r="X21" s="39"/>
      <c r="Y21" s="39"/>
      <c r="Z21" s="39"/>
    </row>
    <row r="22" spans="1:26" ht="15.75" hidden="1" customHeight="1">
      <c r="A22" s="479" t="s">
        <v>2076</v>
      </c>
      <c r="B22" s="416"/>
      <c r="C22" s="480">
        <v>0</v>
      </c>
      <c r="D22" s="480"/>
      <c r="E22" s="106">
        <f t="shared" si="4"/>
        <v>0</v>
      </c>
      <c r="F22" s="106"/>
      <c r="G22" s="39"/>
      <c r="H22" s="39"/>
      <c r="I22" s="39"/>
      <c r="J22" s="39"/>
      <c r="K22" s="39"/>
      <c r="L22" s="39"/>
      <c r="M22" s="39"/>
      <c r="N22" s="39"/>
      <c r="O22" s="39"/>
      <c r="P22" s="39"/>
      <c r="Q22" s="39"/>
      <c r="R22" s="39"/>
      <c r="S22" s="39"/>
      <c r="T22" s="39"/>
      <c r="U22" s="39"/>
      <c r="V22" s="39"/>
      <c r="W22" s="39"/>
      <c r="X22" s="39"/>
      <c r="Y22" s="39"/>
      <c r="Z22" s="39"/>
    </row>
    <row r="23" spans="1:26" ht="15.75" customHeight="1">
      <c r="A23" s="349"/>
      <c r="B23" s="414" t="s">
        <v>2101</v>
      </c>
      <c r="C23" s="478"/>
      <c r="D23" s="478"/>
      <c r="E23" s="106"/>
      <c r="F23" s="106"/>
      <c r="G23" s="39"/>
      <c r="H23" s="39"/>
      <c r="I23" s="39"/>
      <c r="J23" s="39"/>
      <c r="K23" s="39"/>
      <c r="L23" s="39"/>
      <c r="M23" s="39"/>
      <c r="N23" s="39"/>
      <c r="O23" s="39"/>
      <c r="P23" s="39"/>
      <c r="Q23" s="39"/>
      <c r="R23" s="39"/>
      <c r="S23" s="39"/>
      <c r="T23" s="39"/>
      <c r="U23" s="39"/>
      <c r="V23" s="39"/>
      <c r="W23" s="39"/>
      <c r="X23" s="39"/>
      <c r="Y23" s="39"/>
      <c r="Z23" s="39"/>
    </row>
    <row r="24" spans="1:26" ht="15.75" customHeight="1">
      <c r="A24" s="349" t="s">
        <v>2102</v>
      </c>
      <c r="B24" s="36" t="s">
        <v>2103</v>
      </c>
      <c r="C24" s="106">
        <v>300000</v>
      </c>
      <c r="D24" s="106"/>
      <c r="E24" s="106">
        <f t="shared" ref="E24:E26" si="5">SUM(C24:D24)</f>
        <v>300000</v>
      </c>
      <c r="F24" s="106">
        <v>200000</v>
      </c>
      <c r="G24" s="39"/>
      <c r="H24" s="39"/>
      <c r="I24" s="39"/>
      <c r="J24" s="39"/>
      <c r="K24" s="39"/>
      <c r="L24" s="39"/>
      <c r="M24" s="39"/>
      <c r="N24" s="39"/>
      <c r="O24" s="39"/>
      <c r="P24" s="39"/>
      <c r="Q24" s="39"/>
      <c r="R24" s="39"/>
      <c r="S24" s="39"/>
      <c r="T24" s="39"/>
      <c r="U24" s="39"/>
      <c r="V24" s="39"/>
      <c r="W24" s="39"/>
      <c r="X24" s="39"/>
      <c r="Y24" s="39"/>
      <c r="Z24" s="39"/>
    </row>
    <row r="25" spans="1:26" ht="15.75" customHeight="1">
      <c r="A25" s="349" t="s">
        <v>2104</v>
      </c>
      <c r="B25" s="36" t="s">
        <v>2105</v>
      </c>
      <c r="C25" s="106">
        <v>500000</v>
      </c>
      <c r="D25" s="106"/>
      <c r="E25" s="106">
        <f t="shared" si="5"/>
        <v>500000</v>
      </c>
      <c r="F25" s="106">
        <v>100000</v>
      </c>
      <c r="G25" s="39"/>
      <c r="H25" s="39"/>
      <c r="I25" s="39"/>
      <c r="J25" s="39"/>
      <c r="K25" s="39"/>
      <c r="L25" s="39"/>
      <c r="M25" s="39"/>
      <c r="N25" s="39"/>
      <c r="O25" s="39"/>
      <c r="P25" s="39"/>
      <c r="Q25" s="39"/>
      <c r="R25" s="39"/>
      <c r="S25" s="39"/>
      <c r="T25" s="39"/>
      <c r="U25" s="39"/>
      <c r="V25" s="39"/>
      <c r="W25" s="39"/>
      <c r="X25" s="39"/>
      <c r="Y25" s="39"/>
      <c r="Z25" s="39"/>
    </row>
    <row r="26" spans="1:26" ht="15.75" customHeight="1">
      <c r="A26" s="349" t="s">
        <v>2106</v>
      </c>
      <c r="B26" s="36" t="s">
        <v>2107</v>
      </c>
      <c r="C26" s="106">
        <v>1200000</v>
      </c>
      <c r="D26" s="106"/>
      <c r="E26" s="106">
        <f t="shared" si="5"/>
        <v>1200000</v>
      </c>
      <c r="F26" s="106">
        <v>2000000</v>
      </c>
      <c r="G26" s="39"/>
      <c r="H26" s="39"/>
      <c r="I26" s="39"/>
      <c r="J26" s="39"/>
      <c r="K26" s="39"/>
      <c r="L26" s="39"/>
      <c r="M26" s="39"/>
      <c r="N26" s="39"/>
      <c r="O26" s="39"/>
      <c r="P26" s="39"/>
      <c r="Q26" s="39"/>
      <c r="R26" s="39"/>
      <c r="S26" s="39"/>
      <c r="T26" s="39"/>
      <c r="U26" s="39"/>
      <c r="V26" s="39"/>
      <c r="W26" s="39"/>
      <c r="X26" s="39"/>
      <c r="Y26" s="39"/>
      <c r="Z26" s="39"/>
    </row>
    <row r="27" spans="1:26" ht="15.75" customHeight="1">
      <c r="A27" s="479" t="s">
        <v>2076</v>
      </c>
      <c r="B27" s="416"/>
      <c r="C27" s="480">
        <f t="shared" ref="C27:F27" si="6">SUM(C24:C26)</f>
        <v>2000000</v>
      </c>
      <c r="D27" s="480">
        <f t="shared" si="6"/>
        <v>0</v>
      </c>
      <c r="E27" s="480">
        <f t="shared" si="6"/>
        <v>2000000</v>
      </c>
      <c r="F27" s="480">
        <f t="shared" si="6"/>
        <v>2300000</v>
      </c>
      <c r="G27" s="39"/>
      <c r="H27" s="39"/>
      <c r="I27" s="39"/>
      <c r="J27" s="39"/>
      <c r="K27" s="39"/>
      <c r="L27" s="39"/>
      <c r="M27" s="39"/>
      <c r="N27" s="39"/>
      <c r="O27" s="39"/>
      <c r="P27" s="39"/>
      <c r="Q27" s="39"/>
      <c r="R27" s="39"/>
      <c r="S27" s="39"/>
      <c r="T27" s="39"/>
      <c r="U27" s="39"/>
      <c r="V27" s="39"/>
      <c r="W27" s="39"/>
      <c r="X27" s="39"/>
      <c r="Y27" s="39"/>
      <c r="Z27" s="39"/>
    </row>
    <row r="28" spans="1:26" ht="15.75" hidden="1" customHeight="1">
      <c r="A28" s="349"/>
      <c r="B28" s="414" t="s">
        <v>2110</v>
      </c>
      <c r="C28" s="478"/>
      <c r="D28" s="478"/>
      <c r="E28" s="106">
        <f t="shared" ref="E28:E41" si="7">SUM(C28:D28)</f>
        <v>0</v>
      </c>
      <c r="F28" s="106"/>
      <c r="G28" s="39"/>
      <c r="H28" s="39"/>
      <c r="I28" s="39"/>
      <c r="J28" s="39"/>
      <c r="K28" s="39"/>
      <c r="L28" s="39"/>
      <c r="M28" s="39"/>
      <c r="N28" s="39"/>
      <c r="O28" s="39"/>
      <c r="P28" s="39"/>
      <c r="Q28" s="39"/>
      <c r="R28" s="39"/>
      <c r="S28" s="39"/>
      <c r="T28" s="39"/>
      <c r="U28" s="39"/>
      <c r="V28" s="39"/>
      <c r="W28" s="39"/>
      <c r="X28" s="39"/>
      <c r="Y28" s="39"/>
      <c r="Z28" s="39"/>
    </row>
    <row r="29" spans="1:26" ht="15.75" hidden="1" customHeight="1">
      <c r="A29" s="349" t="s">
        <v>2111</v>
      </c>
      <c r="B29" s="36" t="s">
        <v>2112</v>
      </c>
      <c r="C29" s="106">
        <v>0</v>
      </c>
      <c r="D29" s="106"/>
      <c r="E29" s="106">
        <f t="shared" si="7"/>
        <v>0</v>
      </c>
      <c r="F29" s="106"/>
      <c r="G29" s="39"/>
      <c r="H29" s="39"/>
      <c r="I29" s="39"/>
      <c r="J29" s="39"/>
      <c r="K29" s="39"/>
      <c r="L29" s="39"/>
      <c r="M29" s="39"/>
      <c r="N29" s="39"/>
      <c r="O29" s="39"/>
      <c r="P29" s="39"/>
      <c r="Q29" s="39"/>
      <c r="R29" s="39"/>
      <c r="S29" s="39"/>
      <c r="T29" s="39"/>
      <c r="U29" s="39"/>
      <c r="V29" s="39"/>
      <c r="W29" s="39"/>
      <c r="X29" s="39"/>
      <c r="Y29" s="39"/>
      <c r="Z29" s="39"/>
    </row>
    <row r="30" spans="1:26" ht="15.75" hidden="1" customHeight="1">
      <c r="A30" s="349" t="s">
        <v>2113</v>
      </c>
      <c r="B30" s="36" t="s">
        <v>2114</v>
      </c>
      <c r="C30" s="106">
        <v>0</v>
      </c>
      <c r="D30" s="106"/>
      <c r="E30" s="106">
        <f t="shared" si="7"/>
        <v>0</v>
      </c>
      <c r="F30" s="106"/>
      <c r="G30" s="39"/>
      <c r="H30" s="39"/>
      <c r="I30" s="39"/>
      <c r="J30" s="39"/>
      <c r="K30" s="39"/>
      <c r="L30" s="39"/>
      <c r="M30" s="39"/>
      <c r="N30" s="39"/>
      <c r="O30" s="39"/>
      <c r="P30" s="39"/>
      <c r="Q30" s="39"/>
      <c r="R30" s="39"/>
      <c r="S30" s="39"/>
      <c r="T30" s="39"/>
      <c r="U30" s="39"/>
      <c r="V30" s="39"/>
      <c r="W30" s="39"/>
      <c r="X30" s="39"/>
      <c r="Y30" s="39"/>
      <c r="Z30" s="39"/>
    </row>
    <row r="31" spans="1:26" ht="15.75" hidden="1" customHeight="1">
      <c r="A31" s="349" t="s">
        <v>2115</v>
      </c>
      <c r="B31" s="36" t="s">
        <v>2107</v>
      </c>
      <c r="C31" s="106">
        <v>0</v>
      </c>
      <c r="D31" s="106"/>
      <c r="E31" s="106">
        <f t="shared" si="7"/>
        <v>0</v>
      </c>
      <c r="F31" s="106"/>
      <c r="G31" s="39"/>
      <c r="H31" s="39"/>
      <c r="I31" s="39"/>
      <c r="J31" s="39"/>
      <c r="K31" s="39"/>
      <c r="L31" s="39"/>
      <c r="M31" s="39"/>
      <c r="N31" s="39"/>
      <c r="O31" s="39"/>
      <c r="P31" s="39"/>
      <c r="Q31" s="39"/>
      <c r="R31" s="39"/>
      <c r="S31" s="39"/>
      <c r="T31" s="39"/>
      <c r="U31" s="39"/>
      <c r="V31" s="39"/>
      <c r="W31" s="39"/>
      <c r="X31" s="39"/>
      <c r="Y31" s="39"/>
      <c r="Z31" s="39"/>
    </row>
    <row r="32" spans="1:26" ht="15.75" hidden="1" customHeight="1">
      <c r="A32" s="479" t="s">
        <v>2076</v>
      </c>
      <c r="B32" s="416"/>
      <c r="C32" s="417">
        <v>0</v>
      </c>
      <c r="D32" s="417"/>
      <c r="E32" s="106">
        <f t="shared" si="7"/>
        <v>0</v>
      </c>
      <c r="F32" s="106"/>
      <c r="G32" s="39"/>
      <c r="H32" s="39"/>
      <c r="I32" s="39"/>
      <c r="J32" s="39"/>
      <c r="K32" s="39"/>
      <c r="L32" s="39"/>
      <c r="M32" s="39"/>
      <c r="N32" s="39"/>
      <c r="O32" s="39"/>
      <c r="P32" s="39"/>
      <c r="Q32" s="39"/>
      <c r="R32" s="39"/>
      <c r="S32" s="39"/>
      <c r="T32" s="39"/>
      <c r="U32" s="39"/>
      <c r="V32" s="39"/>
      <c r="W32" s="39"/>
      <c r="X32" s="39"/>
      <c r="Y32" s="39"/>
      <c r="Z32" s="39"/>
    </row>
    <row r="33" spans="1:26" ht="15.75" hidden="1" customHeight="1">
      <c r="A33" s="349"/>
      <c r="B33" s="414" t="s">
        <v>2118</v>
      </c>
      <c r="C33" s="478"/>
      <c r="D33" s="478"/>
      <c r="E33" s="106">
        <f t="shared" si="7"/>
        <v>0</v>
      </c>
      <c r="F33" s="106"/>
      <c r="G33" s="39"/>
      <c r="H33" s="39"/>
      <c r="I33" s="39"/>
      <c r="J33" s="39"/>
      <c r="K33" s="39"/>
      <c r="L33" s="39"/>
      <c r="M33" s="39"/>
      <c r="N33" s="39"/>
      <c r="O33" s="39"/>
      <c r="P33" s="39"/>
      <c r="Q33" s="39"/>
      <c r="R33" s="39"/>
      <c r="S33" s="39"/>
      <c r="T33" s="39"/>
      <c r="U33" s="39"/>
      <c r="V33" s="39"/>
      <c r="W33" s="39"/>
      <c r="X33" s="39"/>
      <c r="Y33" s="39"/>
      <c r="Z33" s="39"/>
    </row>
    <row r="34" spans="1:26" ht="15.75" hidden="1" customHeight="1">
      <c r="A34" s="349" t="s">
        <v>2119</v>
      </c>
      <c r="B34" s="36" t="s">
        <v>2120</v>
      </c>
      <c r="C34" s="106"/>
      <c r="D34" s="106"/>
      <c r="E34" s="106">
        <f t="shared" si="7"/>
        <v>0</v>
      </c>
      <c r="F34" s="106"/>
      <c r="G34" s="39"/>
      <c r="H34" s="39"/>
      <c r="I34" s="39"/>
      <c r="J34" s="39"/>
      <c r="K34" s="39"/>
      <c r="L34" s="39"/>
      <c r="M34" s="39"/>
      <c r="N34" s="39"/>
      <c r="O34" s="39"/>
      <c r="P34" s="39"/>
      <c r="Q34" s="39"/>
      <c r="R34" s="39"/>
      <c r="S34" s="39"/>
      <c r="T34" s="39"/>
      <c r="U34" s="39"/>
      <c r="V34" s="39"/>
      <c r="W34" s="39"/>
      <c r="X34" s="39"/>
      <c r="Y34" s="39"/>
      <c r="Z34" s="39"/>
    </row>
    <row r="35" spans="1:26" ht="15.75" hidden="1" customHeight="1">
      <c r="A35" s="349" t="s">
        <v>2123</v>
      </c>
      <c r="B35" s="36" t="s">
        <v>2124</v>
      </c>
      <c r="C35" s="106"/>
      <c r="D35" s="106"/>
      <c r="E35" s="106">
        <f t="shared" si="7"/>
        <v>0</v>
      </c>
      <c r="F35" s="106"/>
      <c r="G35" s="39"/>
      <c r="H35" s="39"/>
      <c r="I35" s="39"/>
      <c r="J35" s="39"/>
      <c r="K35" s="39"/>
      <c r="L35" s="39"/>
      <c r="M35" s="39"/>
      <c r="N35" s="39"/>
      <c r="O35" s="39"/>
      <c r="P35" s="39"/>
      <c r="Q35" s="39"/>
      <c r="R35" s="39"/>
      <c r="S35" s="39"/>
      <c r="T35" s="39"/>
      <c r="U35" s="39"/>
      <c r="V35" s="39"/>
      <c r="W35" s="39"/>
      <c r="X35" s="39"/>
      <c r="Y35" s="39"/>
      <c r="Z35" s="39"/>
    </row>
    <row r="36" spans="1:26" ht="15.75" hidden="1" customHeight="1">
      <c r="A36" s="349" t="s">
        <v>2257</v>
      </c>
      <c r="B36" s="36" t="s">
        <v>2258</v>
      </c>
      <c r="C36" s="478"/>
      <c r="D36" s="478"/>
      <c r="E36" s="106">
        <f t="shared" si="7"/>
        <v>0</v>
      </c>
      <c r="F36" s="106"/>
      <c r="G36" s="39"/>
      <c r="H36" s="39"/>
      <c r="I36" s="39"/>
      <c r="J36" s="39"/>
      <c r="K36" s="39"/>
      <c r="L36" s="39"/>
      <c r="M36" s="39"/>
      <c r="N36" s="39"/>
      <c r="O36" s="39"/>
      <c r="P36" s="39"/>
      <c r="Q36" s="39"/>
      <c r="R36" s="39"/>
      <c r="S36" s="39"/>
      <c r="T36" s="39"/>
      <c r="U36" s="39"/>
      <c r="V36" s="39"/>
      <c r="W36" s="39"/>
      <c r="X36" s="39"/>
      <c r="Y36" s="39"/>
      <c r="Z36" s="39"/>
    </row>
    <row r="37" spans="1:26" ht="15.75" hidden="1" customHeight="1">
      <c r="A37" s="479" t="s">
        <v>2076</v>
      </c>
      <c r="B37" s="416"/>
      <c r="C37" s="480">
        <v>0</v>
      </c>
      <c r="D37" s="480"/>
      <c r="E37" s="106">
        <f t="shared" si="7"/>
        <v>0</v>
      </c>
      <c r="F37" s="106"/>
      <c r="G37" s="39"/>
      <c r="H37" s="39"/>
      <c r="I37" s="39"/>
      <c r="J37" s="39"/>
      <c r="K37" s="39"/>
      <c r="L37" s="39"/>
      <c r="M37" s="39"/>
      <c r="N37" s="39"/>
      <c r="O37" s="39"/>
      <c r="P37" s="39"/>
      <c r="Q37" s="39"/>
      <c r="R37" s="39"/>
      <c r="S37" s="39"/>
      <c r="T37" s="39"/>
      <c r="U37" s="39"/>
      <c r="V37" s="39"/>
      <c r="W37" s="39"/>
      <c r="X37" s="39"/>
      <c r="Y37" s="39"/>
      <c r="Z37" s="39"/>
    </row>
    <row r="38" spans="1:26" ht="15.75" hidden="1" customHeight="1">
      <c r="A38" s="435"/>
      <c r="B38" s="414" t="s">
        <v>2128</v>
      </c>
      <c r="C38" s="478"/>
      <c r="D38" s="478"/>
      <c r="E38" s="106">
        <f t="shared" si="7"/>
        <v>0</v>
      </c>
      <c r="F38" s="106"/>
      <c r="G38" s="39"/>
      <c r="H38" s="39"/>
      <c r="I38" s="39"/>
      <c r="J38" s="39"/>
      <c r="K38" s="39"/>
      <c r="L38" s="39"/>
      <c r="M38" s="39"/>
      <c r="N38" s="39"/>
      <c r="O38" s="39"/>
      <c r="P38" s="39"/>
      <c r="Q38" s="39"/>
      <c r="R38" s="39"/>
      <c r="S38" s="39"/>
      <c r="T38" s="39"/>
      <c r="U38" s="39"/>
      <c r="V38" s="39"/>
      <c r="W38" s="39"/>
      <c r="X38" s="39"/>
      <c r="Y38" s="39"/>
      <c r="Z38" s="39"/>
    </row>
    <row r="39" spans="1:26" ht="15.75" hidden="1" customHeight="1">
      <c r="A39" s="349" t="s">
        <v>2129</v>
      </c>
      <c r="B39" s="36" t="s">
        <v>2130</v>
      </c>
      <c r="C39" s="478">
        <v>0</v>
      </c>
      <c r="D39" s="478"/>
      <c r="E39" s="106">
        <f t="shared" si="7"/>
        <v>0</v>
      </c>
      <c r="F39" s="106"/>
      <c r="G39" s="39"/>
      <c r="H39" s="39"/>
      <c r="I39" s="39"/>
      <c r="J39" s="39"/>
      <c r="K39" s="39"/>
      <c r="L39" s="39"/>
      <c r="M39" s="39"/>
      <c r="N39" s="39"/>
      <c r="O39" s="39"/>
      <c r="P39" s="39"/>
      <c r="Q39" s="39"/>
      <c r="R39" s="39"/>
      <c r="S39" s="39"/>
      <c r="T39" s="39"/>
      <c r="U39" s="39"/>
      <c r="V39" s="39"/>
      <c r="W39" s="39"/>
      <c r="X39" s="39"/>
      <c r="Y39" s="39"/>
      <c r="Z39" s="39"/>
    </row>
    <row r="40" spans="1:26" ht="15.75" hidden="1" customHeight="1">
      <c r="A40" s="349" t="s">
        <v>2133</v>
      </c>
      <c r="B40" s="36" t="s">
        <v>2134</v>
      </c>
      <c r="C40" s="478">
        <v>0</v>
      </c>
      <c r="D40" s="478"/>
      <c r="E40" s="106">
        <f t="shared" si="7"/>
        <v>0</v>
      </c>
      <c r="F40" s="106"/>
      <c r="G40" s="39"/>
      <c r="H40" s="39"/>
      <c r="I40" s="39"/>
      <c r="J40" s="39"/>
      <c r="K40" s="39"/>
      <c r="L40" s="39"/>
      <c r="M40" s="39"/>
      <c r="N40" s="39"/>
      <c r="O40" s="39"/>
      <c r="P40" s="39"/>
      <c r="Q40" s="39"/>
      <c r="R40" s="39"/>
      <c r="S40" s="39"/>
      <c r="T40" s="39"/>
      <c r="U40" s="39"/>
      <c r="V40" s="39"/>
      <c r="W40" s="39"/>
      <c r="X40" s="39"/>
      <c r="Y40" s="39"/>
      <c r="Z40" s="39"/>
    </row>
    <row r="41" spans="1:26" ht="15.75" hidden="1" customHeight="1">
      <c r="A41" s="479" t="s">
        <v>2076</v>
      </c>
      <c r="B41" s="416"/>
      <c r="C41" s="480">
        <v>0</v>
      </c>
      <c r="D41" s="480"/>
      <c r="E41" s="106">
        <f t="shared" si="7"/>
        <v>0</v>
      </c>
      <c r="F41" s="106"/>
      <c r="G41" s="39"/>
      <c r="H41" s="39"/>
      <c r="I41" s="39"/>
      <c r="J41" s="39"/>
      <c r="K41" s="39"/>
      <c r="L41" s="39"/>
      <c r="M41" s="39"/>
      <c r="N41" s="39"/>
      <c r="O41" s="39"/>
      <c r="P41" s="39"/>
      <c r="Q41" s="39"/>
      <c r="R41" s="39"/>
      <c r="S41" s="39"/>
      <c r="T41" s="39"/>
      <c r="U41" s="39"/>
      <c r="V41" s="39"/>
      <c r="W41" s="39"/>
      <c r="X41" s="39"/>
      <c r="Y41" s="39"/>
      <c r="Z41" s="39"/>
    </row>
    <row r="42" spans="1:26" ht="15.75" customHeight="1">
      <c r="A42" s="349"/>
      <c r="B42" s="414" t="s">
        <v>2138</v>
      </c>
      <c r="C42" s="478"/>
      <c r="D42" s="478"/>
      <c r="E42" s="106"/>
      <c r="F42" s="106"/>
      <c r="G42" s="39"/>
      <c r="H42" s="39"/>
      <c r="I42" s="39"/>
      <c r="J42" s="39"/>
      <c r="K42" s="39"/>
      <c r="L42" s="39"/>
      <c r="M42" s="39"/>
      <c r="N42" s="39"/>
      <c r="O42" s="39"/>
      <c r="P42" s="39"/>
      <c r="Q42" s="39"/>
      <c r="R42" s="39"/>
      <c r="S42" s="39"/>
      <c r="T42" s="39"/>
      <c r="U42" s="39"/>
      <c r="V42" s="39"/>
      <c r="W42" s="39"/>
      <c r="X42" s="39"/>
      <c r="Y42" s="39"/>
      <c r="Z42" s="39"/>
    </row>
    <row r="43" spans="1:26" ht="15.75" customHeight="1">
      <c r="A43" s="349" t="s">
        <v>2144</v>
      </c>
      <c r="B43" s="36" t="s">
        <v>2145</v>
      </c>
      <c r="C43" s="478">
        <v>15630000</v>
      </c>
      <c r="D43" s="478"/>
      <c r="E43" s="106">
        <f t="shared" ref="E43:E44" si="8">SUM(C43:D43)</f>
        <v>15630000</v>
      </c>
      <c r="F43" s="106">
        <v>10000000</v>
      </c>
      <c r="G43" s="39"/>
      <c r="H43" s="39"/>
      <c r="I43" s="39"/>
      <c r="J43" s="39"/>
      <c r="K43" s="39"/>
      <c r="L43" s="39"/>
      <c r="M43" s="39"/>
      <c r="N43" s="39"/>
      <c r="O43" s="39"/>
      <c r="P43" s="39"/>
      <c r="Q43" s="39"/>
      <c r="R43" s="39"/>
      <c r="S43" s="39"/>
      <c r="T43" s="39"/>
      <c r="U43" s="39"/>
      <c r="V43" s="39"/>
      <c r="W43" s="39"/>
      <c r="X43" s="39"/>
      <c r="Y43" s="39"/>
      <c r="Z43" s="39"/>
    </row>
    <row r="44" spans="1:26" ht="15.75" customHeight="1">
      <c r="A44" s="349" t="s">
        <v>2259</v>
      </c>
      <c r="B44" s="36" t="s">
        <v>2260</v>
      </c>
      <c r="C44" s="478">
        <v>2000000</v>
      </c>
      <c r="D44" s="478">
        <v>1000000</v>
      </c>
      <c r="E44" s="106">
        <f t="shared" si="8"/>
        <v>3000000</v>
      </c>
      <c r="F44" s="106">
        <v>3000000</v>
      </c>
      <c r="G44" s="39"/>
      <c r="H44" s="39"/>
      <c r="I44" s="39"/>
      <c r="J44" s="39"/>
      <c r="K44" s="39"/>
      <c r="L44" s="39"/>
      <c r="M44" s="39"/>
      <c r="N44" s="39"/>
      <c r="O44" s="39"/>
      <c r="P44" s="39"/>
      <c r="Q44" s="39"/>
      <c r="R44" s="39"/>
      <c r="S44" s="39"/>
      <c r="T44" s="39"/>
      <c r="U44" s="39"/>
      <c r="V44" s="39"/>
      <c r="W44" s="39"/>
      <c r="X44" s="39"/>
      <c r="Y44" s="39"/>
      <c r="Z44" s="39"/>
    </row>
    <row r="45" spans="1:26" ht="15.75" customHeight="1">
      <c r="A45" s="479" t="s">
        <v>2076</v>
      </c>
      <c r="B45" s="416"/>
      <c r="C45" s="480">
        <f t="shared" ref="C45:F45" si="9">SUM(C43:C44)</f>
        <v>17630000</v>
      </c>
      <c r="D45" s="480">
        <f t="shared" si="9"/>
        <v>1000000</v>
      </c>
      <c r="E45" s="480">
        <f t="shared" si="9"/>
        <v>18630000</v>
      </c>
      <c r="F45" s="480">
        <f t="shared" si="9"/>
        <v>13000000</v>
      </c>
      <c r="G45" s="39"/>
      <c r="H45" s="39"/>
      <c r="I45" s="39"/>
      <c r="J45" s="39"/>
      <c r="K45" s="39"/>
      <c r="L45" s="39"/>
      <c r="M45" s="39"/>
      <c r="N45" s="39"/>
      <c r="O45" s="39"/>
      <c r="P45" s="39"/>
      <c r="Q45" s="39"/>
      <c r="R45" s="39"/>
      <c r="S45" s="39"/>
      <c r="T45" s="39"/>
      <c r="U45" s="39"/>
      <c r="V45" s="39"/>
      <c r="W45" s="39"/>
      <c r="X45" s="39"/>
      <c r="Y45" s="39"/>
      <c r="Z45" s="39"/>
    </row>
    <row r="46" spans="1:26" ht="15.75" hidden="1" customHeight="1">
      <c r="A46" s="349"/>
      <c r="B46" s="414" t="s">
        <v>2244</v>
      </c>
      <c r="C46" s="478">
        <v>0</v>
      </c>
      <c r="D46" s="478"/>
      <c r="E46" s="106">
        <f t="shared" ref="E46:E48" si="10">SUM(C46:D46)</f>
        <v>0</v>
      </c>
      <c r="F46" s="106"/>
      <c r="G46" s="39"/>
      <c r="H46" s="39"/>
      <c r="I46" s="39"/>
      <c r="J46" s="39"/>
      <c r="K46" s="39"/>
      <c r="L46" s="39"/>
      <c r="M46" s="39"/>
      <c r="N46" s="39"/>
      <c r="O46" s="39"/>
      <c r="P46" s="39"/>
      <c r="Q46" s="39"/>
      <c r="R46" s="39"/>
      <c r="S46" s="39"/>
      <c r="T46" s="39"/>
      <c r="U46" s="39"/>
      <c r="V46" s="39"/>
      <c r="W46" s="39"/>
      <c r="X46" s="39"/>
      <c r="Y46" s="39"/>
      <c r="Z46" s="39"/>
    </row>
    <row r="47" spans="1:26" ht="15.75" hidden="1" customHeight="1">
      <c r="A47" s="349" t="s">
        <v>2261</v>
      </c>
      <c r="B47" s="36" t="s">
        <v>2262</v>
      </c>
      <c r="C47" s="478">
        <v>0</v>
      </c>
      <c r="D47" s="478"/>
      <c r="E47" s="106">
        <f t="shared" si="10"/>
        <v>0</v>
      </c>
      <c r="F47" s="106"/>
      <c r="G47" s="39"/>
      <c r="H47" s="39"/>
      <c r="I47" s="39"/>
      <c r="J47" s="39"/>
      <c r="K47" s="39"/>
      <c r="L47" s="39"/>
      <c r="M47" s="39"/>
      <c r="N47" s="39"/>
      <c r="O47" s="39"/>
      <c r="P47" s="39"/>
      <c r="Q47" s="39"/>
      <c r="R47" s="39"/>
      <c r="S47" s="39"/>
      <c r="T47" s="39"/>
      <c r="U47" s="39"/>
      <c r="V47" s="39"/>
      <c r="W47" s="39"/>
      <c r="X47" s="39"/>
      <c r="Y47" s="39"/>
      <c r="Z47" s="39"/>
    </row>
    <row r="48" spans="1:26" ht="15.75" hidden="1" customHeight="1">
      <c r="A48" s="479" t="s">
        <v>2076</v>
      </c>
      <c r="B48" s="416"/>
      <c r="C48" s="478">
        <v>0</v>
      </c>
      <c r="D48" s="478"/>
      <c r="E48" s="106">
        <f t="shared" si="10"/>
        <v>0</v>
      </c>
      <c r="F48" s="106"/>
      <c r="G48" s="39"/>
      <c r="H48" s="39"/>
      <c r="I48" s="39"/>
      <c r="J48" s="39"/>
      <c r="K48" s="39"/>
      <c r="L48" s="39"/>
      <c r="M48" s="39"/>
      <c r="N48" s="39"/>
      <c r="O48" s="39"/>
      <c r="P48" s="39"/>
      <c r="Q48" s="39"/>
      <c r="R48" s="39"/>
      <c r="S48" s="39"/>
      <c r="T48" s="39"/>
      <c r="U48" s="39"/>
      <c r="V48" s="39"/>
      <c r="W48" s="39"/>
      <c r="X48" s="39"/>
      <c r="Y48" s="39"/>
      <c r="Z48" s="39"/>
    </row>
    <row r="49" spans="1:26" ht="15.75" customHeight="1">
      <c r="A49" s="349"/>
      <c r="B49" s="414" t="s">
        <v>2146</v>
      </c>
      <c r="C49" s="478"/>
      <c r="D49" s="478"/>
      <c r="E49" s="106"/>
      <c r="F49" s="106"/>
      <c r="G49" s="39"/>
      <c r="H49" s="39"/>
      <c r="I49" s="39"/>
      <c r="J49" s="39"/>
      <c r="K49" s="39"/>
      <c r="L49" s="39"/>
      <c r="M49" s="39"/>
      <c r="N49" s="39"/>
      <c r="O49" s="39"/>
      <c r="P49" s="39"/>
      <c r="Q49" s="39"/>
      <c r="R49" s="39"/>
      <c r="S49" s="39"/>
      <c r="T49" s="39"/>
      <c r="U49" s="39"/>
      <c r="V49" s="39"/>
      <c r="W49" s="39"/>
      <c r="X49" s="39"/>
      <c r="Y49" s="39"/>
      <c r="Z49" s="39"/>
    </row>
    <row r="50" spans="1:26" ht="15.75" customHeight="1">
      <c r="A50" s="349" t="s">
        <v>2147</v>
      </c>
      <c r="B50" s="36" t="s">
        <v>2148</v>
      </c>
      <c r="C50" s="106">
        <v>536200</v>
      </c>
      <c r="D50" s="106"/>
      <c r="E50" s="106">
        <f t="shared" ref="E50:E52" si="11">SUM(C50:D50)</f>
        <v>536200</v>
      </c>
      <c r="F50" s="106">
        <v>1500000</v>
      </c>
      <c r="G50" s="39"/>
      <c r="H50" s="39"/>
      <c r="I50" s="39"/>
      <c r="J50" s="39"/>
      <c r="K50" s="39"/>
      <c r="L50" s="39"/>
      <c r="M50" s="39"/>
      <c r="N50" s="39"/>
      <c r="O50" s="39"/>
      <c r="P50" s="39"/>
      <c r="Q50" s="39"/>
      <c r="R50" s="39"/>
      <c r="S50" s="39"/>
      <c r="T50" s="39"/>
      <c r="U50" s="39"/>
      <c r="V50" s="39"/>
      <c r="W50" s="39"/>
      <c r="X50" s="39"/>
      <c r="Y50" s="39"/>
      <c r="Z50" s="39"/>
    </row>
    <row r="51" spans="1:26" ht="15.75" customHeight="1">
      <c r="A51" s="349">
        <v>3111002</v>
      </c>
      <c r="B51" s="231" t="s">
        <v>2263</v>
      </c>
      <c r="C51" s="106">
        <v>589800</v>
      </c>
      <c r="D51" s="106"/>
      <c r="E51" s="106">
        <f t="shared" si="11"/>
        <v>589800</v>
      </c>
      <c r="F51" s="106">
        <v>589800</v>
      </c>
      <c r="G51" s="39"/>
      <c r="H51" s="39"/>
      <c r="I51" s="39"/>
      <c r="J51" s="39"/>
      <c r="K51" s="39"/>
      <c r="L51" s="39"/>
      <c r="M51" s="39"/>
      <c r="N51" s="39"/>
      <c r="O51" s="39"/>
      <c r="P51" s="39"/>
      <c r="Q51" s="39"/>
      <c r="R51" s="39"/>
      <c r="S51" s="39"/>
      <c r="T51" s="39"/>
      <c r="U51" s="39"/>
      <c r="V51" s="39"/>
      <c r="W51" s="39"/>
      <c r="X51" s="39"/>
      <c r="Y51" s="39"/>
      <c r="Z51" s="39"/>
    </row>
    <row r="52" spans="1:26" ht="15.75" customHeight="1">
      <c r="A52" s="349">
        <v>3111002</v>
      </c>
      <c r="B52" s="231" t="s">
        <v>2264</v>
      </c>
      <c r="C52" s="106">
        <v>500000</v>
      </c>
      <c r="D52" s="106">
        <v>-500000</v>
      </c>
      <c r="E52" s="106">
        <f t="shared" si="11"/>
        <v>0</v>
      </c>
      <c r="F52" s="106">
        <v>1000000</v>
      </c>
      <c r="G52" s="39"/>
      <c r="H52" s="39"/>
      <c r="I52" s="39"/>
      <c r="J52" s="39"/>
      <c r="K52" s="39"/>
      <c r="L52" s="39"/>
      <c r="M52" s="39"/>
      <c r="N52" s="39"/>
      <c r="O52" s="39"/>
      <c r="P52" s="39"/>
      <c r="Q52" s="39"/>
      <c r="R52" s="39"/>
      <c r="S52" s="39"/>
      <c r="T52" s="39"/>
      <c r="U52" s="39"/>
      <c r="V52" s="39"/>
      <c r="W52" s="39"/>
      <c r="X52" s="39"/>
      <c r="Y52" s="39"/>
      <c r="Z52" s="39"/>
    </row>
    <row r="53" spans="1:26" ht="15.75" customHeight="1">
      <c r="A53" s="349">
        <v>2211021</v>
      </c>
      <c r="B53" s="231" t="s">
        <v>2265</v>
      </c>
      <c r="C53" s="106"/>
      <c r="D53" s="106"/>
      <c r="E53" s="106"/>
      <c r="F53" s="106">
        <v>200000</v>
      </c>
      <c r="G53" s="39"/>
      <c r="H53" s="39"/>
      <c r="I53" s="39"/>
      <c r="J53" s="39"/>
      <c r="K53" s="39"/>
      <c r="L53" s="39"/>
      <c r="M53" s="39"/>
      <c r="N53" s="39"/>
      <c r="O53" s="39"/>
      <c r="P53" s="39"/>
      <c r="Q53" s="39"/>
      <c r="R53" s="39"/>
      <c r="S53" s="39"/>
      <c r="T53" s="39"/>
      <c r="U53" s="39"/>
      <c r="V53" s="39"/>
      <c r="W53" s="39"/>
      <c r="X53" s="39"/>
      <c r="Y53" s="39"/>
      <c r="Z53" s="39"/>
    </row>
    <row r="54" spans="1:26" ht="15.75" customHeight="1">
      <c r="A54" s="349" t="s">
        <v>2151</v>
      </c>
      <c r="B54" s="36" t="s">
        <v>2152</v>
      </c>
      <c r="C54" s="106">
        <v>100000</v>
      </c>
      <c r="D54" s="106"/>
      <c r="E54" s="106">
        <f>SUM(C54:D54)</f>
        <v>100000</v>
      </c>
      <c r="F54" s="106">
        <v>400000</v>
      </c>
      <c r="G54" s="39"/>
      <c r="H54" s="39"/>
      <c r="I54" s="39"/>
      <c r="J54" s="39"/>
      <c r="K54" s="39"/>
      <c r="L54" s="39"/>
      <c r="M54" s="39"/>
      <c r="N54" s="39"/>
      <c r="O54" s="39"/>
      <c r="P54" s="39"/>
      <c r="Q54" s="39"/>
      <c r="R54" s="39"/>
      <c r="S54" s="39"/>
      <c r="T54" s="39"/>
      <c r="U54" s="39"/>
      <c r="V54" s="39"/>
      <c r="W54" s="39"/>
      <c r="X54" s="39"/>
      <c r="Y54" s="39"/>
      <c r="Z54" s="39"/>
    </row>
    <row r="55" spans="1:26" ht="15.75" customHeight="1">
      <c r="A55" s="479" t="s">
        <v>2076</v>
      </c>
      <c r="B55" s="416"/>
      <c r="C55" s="480">
        <f t="shared" ref="C55:F55" si="12">SUM(C50:C54)</f>
        <v>1726000</v>
      </c>
      <c r="D55" s="480">
        <f t="shared" si="12"/>
        <v>-500000</v>
      </c>
      <c r="E55" s="480">
        <f t="shared" si="12"/>
        <v>1226000</v>
      </c>
      <c r="F55" s="480">
        <f t="shared" si="12"/>
        <v>3689800</v>
      </c>
      <c r="G55" s="39"/>
      <c r="H55" s="39"/>
      <c r="I55" s="39"/>
      <c r="J55" s="39"/>
      <c r="K55" s="39"/>
      <c r="L55" s="39"/>
      <c r="M55" s="39"/>
      <c r="N55" s="39"/>
      <c r="O55" s="39"/>
      <c r="P55" s="39"/>
      <c r="Q55" s="39"/>
      <c r="R55" s="39"/>
      <c r="S55" s="39"/>
      <c r="T55" s="39"/>
      <c r="U55" s="39"/>
      <c r="V55" s="39"/>
      <c r="W55" s="39"/>
      <c r="X55" s="39"/>
      <c r="Y55" s="39"/>
      <c r="Z55" s="39"/>
    </row>
    <row r="56" spans="1:26" ht="15.75" customHeight="1">
      <c r="A56" s="349"/>
      <c r="B56" s="414" t="s">
        <v>2118</v>
      </c>
      <c r="C56" s="478"/>
      <c r="D56" s="478"/>
      <c r="E56" s="106"/>
      <c r="F56" s="106"/>
      <c r="G56" s="39"/>
      <c r="H56" s="39"/>
      <c r="I56" s="39"/>
      <c r="J56" s="39"/>
      <c r="K56" s="39"/>
      <c r="L56" s="39"/>
      <c r="M56" s="39"/>
      <c r="N56" s="39"/>
      <c r="O56" s="39"/>
      <c r="P56" s="39"/>
      <c r="Q56" s="39"/>
      <c r="R56" s="39"/>
      <c r="S56" s="39"/>
      <c r="T56" s="39"/>
      <c r="U56" s="39"/>
      <c r="V56" s="39"/>
      <c r="W56" s="39"/>
      <c r="X56" s="39"/>
      <c r="Y56" s="39"/>
      <c r="Z56" s="39"/>
    </row>
    <row r="57" spans="1:26" ht="15.75" customHeight="1">
      <c r="A57" s="349">
        <v>2210504</v>
      </c>
      <c r="B57" s="231" t="s">
        <v>2266</v>
      </c>
      <c r="C57" s="478">
        <v>2044800</v>
      </c>
      <c r="D57" s="478"/>
      <c r="E57" s="106">
        <f>SUM(C57:D57)</f>
        <v>2044800</v>
      </c>
      <c r="F57" s="106">
        <v>2044800</v>
      </c>
      <c r="G57" s="39"/>
      <c r="H57" s="39"/>
      <c r="I57" s="39"/>
      <c r="J57" s="39"/>
      <c r="K57" s="39"/>
      <c r="L57" s="39"/>
      <c r="M57" s="39"/>
      <c r="N57" s="39"/>
      <c r="O57" s="39"/>
      <c r="P57" s="39"/>
      <c r="Q57" s="39"/>
      <c r="R57" s="39"/>
      <c r="S57" s="39"/>
      <c r="T57" s="39"/>
      <c r="U57" s="39"/>
      <c r="V57" s="39"/>
      <c r="W57" s="39"/>
      <c r="X57" s="39"/>
      <c r="Y57" s="39"/>
      <c r="Z57" s="39"/>
    </row>
    <row r="58" spans="1:26" ht="15.75" customHeight="1">
      <c r="A58" s="349">
        <v>2210505</v>
      </c>
      <c r="B58" s="231" t="s">
        <v>2267</v>
      </c>
      <c r="C58" s="478"/>
      <c r="D58" s="478"/>
      <c r="E58" s="106"/>
      <c r="F58" s="106">
        <v>1800000</v>
      </c>
      <c r="G58" s="39"/>
      <c r="H58" s="39"/>
      <c r="I58" s="39"/>
      <c r="J58" s="39"/>
      <c r="K58" s="39"/>
      <c r="L58" s="39"/>
      <c r="M58" s="39"/>
      <c r="N58" s="39"/>
      <c r="O58" s="39"/>
      <c r="P58" s="39"/>
      <c r="Q58" s="39"/>
      <c r="R58" s="39"/>
      <c r="S58" s="39"/>
      <c r="T58" s="39"/>
      <c r="U58" s="39"/>
      <c r="V58" s="39"/>
      <c r="W58" s="39"/>
      <c r="X58" s="39"/>
      <c r="Y58" s="39"/>
      <c r="Z58" s="39"/>
    </row>
    <row r="59" spans="1:26" ht="15.75" customHeight="1">
      <c r="A59" s="349" t="s">
        <v>2156</v>
      </c>
      <c r="B59" s="231" t="s">
        <v>2268</v>
      </c>
      <c r="C59" s="478">
        <v>838600</v>
      </c>
      <c r="D59" s="478"/>
      <c r="E59" s="106">
        <f>SUM(C59:D59)</f>
        <v>838600</v>
      </c>
      <c r="F59" s="106">
        <v>836600</v>
      </c>
      <c r="G59" s="39"/>
      <c r="H59" s="39"/>
      <c r="I59" s="39"/>
      <c r="J59" s="39"/>
      <c r="K59" s="39"/>
      <c r="L59" s="39"/>
      <c r="M59" s="39"/>
      <c r="N59" s="39"/>
      <c r="O59" s="39"/>
      <c r="P59" s="39"/>
      <c r="Q59" s="39"/>
      <c r="R59" s="39"/>
      <c r="S59" s="39"/>
      <c r="T59" s="39"/>
      <c r="U59" s="39"/>
      <c r="V59" s="39"/>
      <c r="W59" s="39"/>
      <c r="X59" s="39"/>
      <c r="Y59" s="39"/>
      <c r="Z59" s="39"/>
    </row>
    <row r="60" spans="1:26" ht="15.75" customHeight="1">
      <c r="A60" s="479" t="s">
        <v>2076</v>
      </c>
      <c r="B60" s="416"/>
      <c r="C60" s="480">
        <f t="shared" ref="C60:F60" si="13">SUM(C57:C59)</f>
        <v>2883400</v>
      </c>
      <c r="D60" s="480">
        <f t="shared" si="13"/>
        <v>0</v>
      </c>
      <c r="E60" s="480">
        <f t="shared" si="13"/>
        <v>2883400</v>
      </c>
      <c r="F60" s="480">
        <f t="shared" si="13"/>
        <v>4681400</v>
      </c>
      <c r="G60" s="39"/>
      <c r="H60" s="39"/>
      <c r="I60" s="39"/>
      <c r="J60" s="39"/>
      <c r="K60" s="39"/>
      <c r="L60" s="39"/>
      <c r="M60" s="39"/>
      <c r="N60" s="39"/>
      <c r="O60" s="39"/>
      <c r="P60" s="39"/>
      <c r="Q60" s="39"/>
      <c r="R60" s="39"/>
      <c r="S60" s="39"/>
      <c r="T60" s="39"/>
      <c r="U60" s="39"/>
      <c r="V60" s="39"/>
      <c r="W60" s="39"/>
      <c r="X60" s="39"/>
      <c r="Y60" s="39"/>
      <c r="Z60" s="39"/>
    </row>
    <row r="61" spans="1:26" ht="15.75" customHeight="1">
      <c r="A61" s="349"/>
      <c r="B61" s="414" t="s">
        <v>2158</v>
      </c>
      <c r="C61" s="478"/>
      <c r="D61" s="478"/>
      <c r="E61" s="106"/>
      <c r="F61" s="106"/>
      <c r="G61" s="39"/>
      <c r="H61" s="39"/>
      <c r="I61" s="39"/>
      <c r="J61" s="39"/>
      <c r="K61" s="39"/>
      <c r="L61" s="39"/>
      <c r="M61" s="39"/>
      <c r="N61" s="39"/>
      <c r="O61" s="39"/>
      <c r="P61" s="39"/>
      <c r="Q61" s="39"/>
      <c r="R61" s="39"/>
      <c r="S61" s="39"/>
      <c r="T61" s="39"/>
      <c r="U61" s="39"/>
      <c r="V61" s="39"/>
      <c r="W61" s="39"/>
      <c r="X61" s="39"/>
      <c r="Y61" s="39"/>
      <c r="Z61" s="39"/>
    </row>
    <row r="62" spans="1:26" ht="15.75" customHeight="1">
      <c r="A62" s="349" t="s">
        <v>2269</v>
      </c>
      <c r="B62" s="36" t="s">
        <v>2270</v>
      </c>
      <c r="C62" s="478">
        <v>1300000</v>
      </c>
      <c r="D62" s="478"/>
      <c r="E62" s="106">
        <f t="shared" ref="E62:E67" si="14">SUM(C62:D62)</f>
        <v>1300000</v>
      </c>
      <c r="F62" s="106">
        <v>1300000</v>
      </c>
      <c r="G62" s="39"/>
      <c r="H62" s="39"/>
      <c r="I62" s="39"/>
      <c r="J62" s="39"/>
      <c r="K62" s="39"/>
      <c r="L62" s="39"/>
      <c r="M62" s="39"/>
      <c r="N62" s="39"/>
      <c r="O62" s="39"/>
      <c r="P62" s="39"/>
      <c r="Q62" s="39"/>
      <c r="R62" s="39"/>
      <c r="S62" s="39"/>
      <c r="T62" s="39"/>
      <c r="U62" s="39"/>
      <c r="V62" s="39"/>
      <c r="W62" s="39"/>
      <c r="X62" s="39"/>
      <c r="Y62" s="39"/>
      <c r="Z62" s="39"/>
    </row>
    <row r="63" spans="1:26" ht="15.75" customHeight="1">
      <c r="A63" s="349">
        <v>3111009</v>
      </c>
      <c r="B63" s="36" t="s">
        <v>2271</v>
      </c>
      <c r="C63" s="478">
        <v>4050000</v>
      </c>
      <c r="D63" s="478">
        <v>-3000000</v>
      </c>
      <c r="E63" s="106">
        <f t="shared" si="14"/>
        <v>1050000</v>
      </c>
      <c r="F63" s="106">
        <v>1050000</v>
      </c>
      <c r="G63" s="39"/>
      <c r="H63" s="39"/>
      <c r="I63" s="39"/>
      <c r="J63" s="39"/>
      <c r="K63" s="39"/>
      <c r="L63" s="39"/>
      <c r="M63" s="39"/>
      <c r="N63" s="39"/>
      <c r="O63" s="39"/>
      <c r="P63" s="39"/>
      <c r="Q63" s="39"/>
      <c r="R63" s="39"/>
      <c r="S63" s="39"/>
      <c r="T63" s="39"/>
      <c r="U63" s="39"/>
      <c r="V63" s="39"/>
      <c r="W63" s="39"/>
      <c r="X63" s="39"/>
      <c r="Y63" s="39"/>
      <c r="Z63" s="39"/>
    </row>
    <row r="64" spans="1:26" ht="15.75" customHeight="1">
      <c r="A64" s="349">
        <v>2110802</v>
      </c>
      <c r="B64" s="36" t="s">
        <v>2272</v>
      </c>
      <c r="C64" s="478">
        <v>5867451</v>
      </c>
      <c r="D64" s="478"/>
      <c r="E64" s="106">
        <f t="shared" si="14"/>
        <v>5867451</v>
      </c>
      <c r="F64" s="106">
        <v>5867451</v>
      </c>
      <c r="G64" s="39"/>
      <c r="H64" s="39"/>
      <c r="I64" s="39"/>
      <c r="J64" s="39"/>
      <c r="K64" s="39"/>
      <c r="L64" s="39"/>
      <c r="M64" s="39"/>
      <c r="N64" s="39"/>
      <c r="O64" s="39"/>
      <c r="P64" s="39"/>
      <c r="Q64" s="39"/>
      <c r="R64" s="39"/>
      <c r="S64" s="39"/>
      <c r="T64" s="39"/>
      <c r="U64" s="39"/>
      <c r="V64" s="39"/>
      <c r="W64" s="39"/>
      <c r="X64" s="39"/>
      <c r="Y64" s="39"/>
      <c r="Z64" s="39"/>
    </row>
    <row r="65" spans="1:26" ht="15.75" customHeight="1">
      <c r="A65" s="349">
        <v>2111313</v>
      </c>
      <c r="B65" s="36" t="s">
        <v>2169</v>
      </c>
      <c r="C65" s="478">
        <v>14500000</v>
      </c>
      <c r="D65" s="478">
        <v>3000000</v>
      </c>
      <c r="E65" s="106">
        <f t="shared" si="14"/>
        <v>17500000</v>
      </c>
      <c r="F65" s="106">
        <v>12000000</v>
      </c>
      <c r="G65" s="39"/>
      <c r="H65" s="39"/>
      <c r="I65" s="39"/>
      <c r="J65" s="39"/>
      <c r="K65" s="39"/>
      <c r="L65" s="39"/>
      <c r="M65" s="39"/>
      <c r="N65" s="39"/>
      <c r="O65" s="39"/>
      <c r="P65" s="39"/>
      <c r="Q65" s="39"/>
      <c r="R65" s="39"/>
      <c r="S65" s="39"/>
      <c r="T65" s="39"/>
      <c r="U65" s="39"/>
      <c r="V65" s="39"/>
      <c r="W65" s="39"/>
      <c r="X65" s="39"/>
      <c r="Y65" s="39"/>
      <c r="Z65" s="39"/>
    </row>
    <row r="66" spans="1:26" ht="15.75" customHeight="1">
      <c r="A66" s="349"/>
      <c r="B66" s="36" t="s">
        <v>2273</v>
      </c>
      <c r="C66" s="478">
        <v>1200000</v>
      </c>
      <c r="D66" s="478"/>
      <c r="E66" s="106">
        <f t="shared" si="14"/>
        <v>1200000</v>
      </c>
      <c r="F66" s="106">
        <v>1200000</v>
      </c>
      <c r="G66" s="39"/>
      <c r="H66" s="39"/>
      <c r="I66" s="39"/>
      <c r="J66" s="39"/>
      <c r="K66" s="39"/>
      <c r="L66" s="39"/>
      <c r="M66" s="39"/>
      <c r="N66" s="39"/>
      <c r="O66" s="39"/>
      <c r="P66" s="39"/>
      <c r="Q66" s="39"/>
      <c r="R66" s="39"/>
      <c r="S66" s="39"/>
      <c r="T66" s="39"/>
      <c r="U66" s="39"/>
      <c r="V66" s="39"/>
      <c r="W66" s="39"/>
      <c r="X66" s="39"/>
      <c r="Y66" s="39"/>
      <c r="Z66" s="39"/>
    </row>
    <row r="67" spans="1:26" ht="15.75" customHeight="1">
      <c r="A67" s="349">
        <v>2211306</v>
      </c>
      <c r="B67" s="36" t="s">
        <v>2274</v>
      </c>
      <c r="C67" s="478">
        <v>200000</v>
      </c>
      <c r="D67" s="478"/>
      <c r="E67" s="106">
        <f t="shared" si="14"/>
        <v>200000</v>
      </c>
      <c r="F67" s="106">
        <v>200000</v>
      </c>
      <c r="G67" s="39"/>
      <c r="H67" s="39"/>
      <c r="I67" s="39"/>
      <c r="J67" s="39"/>
      <c r="K67" s="39"/>
      <c r="L67" s="39"/>
      <c r="M67" s="39"/>
      <c r="N67" s="39"/>
      <c r="O67" s="39"/>
      <c r="P67" s="39"/>
      <c r="Q67" s="39"/>
      <c r="R67" s="39"/>
      <c r="S67" s="39"/>
      <c r="T67" s="39"/>
      <c r="U67" s="39"/>
      <c r="V67" s="39"/>
      <c r="W67" s="39"/>
      <c r="X67" s="39"/>
      <c r="Y67" s="39"/>
      <c r="Z67" s="39"/>
    </row>
    <row r="68" spans="1:26" ht="15.75" customHeight="1">
      <c r="A68" s="479" t="s">
        <v>2076</v>
      </c>
      <c r="B68" s="416"/>
      <c r="C68" s="480">
        <f t="shared" ref="C68:F68" si="15">SUM(C62:C67)</f>
        <v>27117451</v>
      </c>
      <c r="D68" s="480">
        <f t="shared" si="15"/>
        <v>0</v>
      </c>
      <c r="E68" s="480">
        <f t="shared" si="15"/>
        <v>27117451</v>
      </c>
      <c r="F68" s="480">
        <f t="shared" si="15"/>
        <v>21617451</v>
      </c>
      <c r="G68" s="483"/>
      <c r="H68" s="483"/>
      <c r="I68" s="483"/>
      <c r="J68" s="483"/>
      <c r="K68" s="483"/>
      <c r="L68" s="483"/>
      <c r="M68" s="483"/>
      <c r="N68" s="483"/>
      <c r="O68" s="483"/>
      <c r="P68" s="483"/>
      <c r="Q68" s="483"/>
      <c r="R68" s="483"/>
      <c r="S68" s="483"/>
      <c r="T68" s="483"/>
      <c r="U68" s="483"/>
      <c r="V68" s="483"/>
      <c r="W68" s="483"/>
      <c r="X68" s="483"/>
      <c r="Y68" s="483"/>
      <c r="Z68" s="483"/>
    </row>
    <row r="69" spans="1:26" ht="15.75" customHeight="1">
      <c r="A69" s="435"/>
      <c r="B69" s="435" t="s">
        <v>2275</v>
      </c>
      <c r="C69" s="478"/>
      <c r="D69" s="478"/>
      <c r="E69" s="106"/>
      <c r="F69" s="106"/>
      <c r="G69" s="483"/>
      <c r="H69" s="483"/>
      <c r="I69" s="483"/>
      <c r="J69" s="483"/>
      <c r="K69" s="483"/>
      <c r="L69" s="483"/>
      <c r="M69" s="483"/>
      <c r="N69" s="483"/>
      <c r="O69" s="483"/>
      <c r="P69" s="483"/>
      <c r="Q69" s="483"/>
      <c r="R69" s="483"/>
      <c r="S69" s="483"/>
      <c r="T69" s="483"/>
      <c r="U69" s="483"/>
      <c r="V69" s="483"/>
      <c r="W69" s="483"/>
      <c r="X69" s="483"/>
      <c r="Y69" s="483"/>
      <c r="Z69" s="483"/>
    </row>
    <row r="70" spans="1:26" ht="15.75" customHeight="1">
      <c r="A70" s="349" t="s">
        <v>2102</v>
      </c>
      <c r="B70" s="36" t="s">
        <v>2103</v>
      </c>
      <c r="C70" s="478">
        <v>700000</v>
      </c>
      <c r="D70" s="478"/>
      <c r="E70" s="106">
        <f>SUM(C70:D70)</f>
        <v>700000</v>
      </c>
      <c r="F70" s="106">
        <v>600000</v>
      </c>
      <c r="G70" s="483"/>
      <c r="H70" s="483"/>
      <c r="I70" s="483"/>
      <c r="J70" s="483"/>
      <c r="K70" s="483"/>
      <c r="L70" s="483"/>
      <c r="M70" s="483"/>
      <c r="N70" s="483"/>
      <c r="O70" s="483"/>
      <c r="P70" s="483"/>
      <c r="Q70" s="483"/>
      <c r="R70" s="483"/>
      <c r="S70" s="483"/>
      <c r="T70" s="483"/>
      <c r="U70" s="483"/>
      <c r="V70" s="483"/>
      <c r="W70" s="483"/>
      <c r="X70" s="483"/>
      <c r="Y70" s="483"/>
      <c r="Z70" s="483"/>
    </row>
    <row r="71" spans="1:26" ht="15.75" customHeight="1">
      <c r="A71" s="349">
        <v>2211306</v>
      </c>
      <c r="B71" s="36" t="s">
        <v>2160</v>
      </c>
      <c r="C71" s="478"/>
      <c r="D71" s="478"/>
      <c r="E71" s="106"/>
      <c r="F71" s="106">
        <v>200000</v>
      </c>
      <c r="G71" s="483"/>
      <c r="H71" s="483"/>
      <c r="I71" s="483"/>
      <c r="J71" s="483"/>
      <c r="K71" s="483"/>
      <c r="L71" s="483"/>
      <c r="M71" s="483"/>
      <c r="N71" s="483"/>
      <c r="O71" s="483"/>
      <c r="P71" s="483"/>
      <c r="Q71" s="483"/>
      <c r="R71" s="483"/>
      <c r="S71" s="483"/>
      <c r="T71" s="483"/>
      <c r="U71" s="483"/>
      <c r="V71" s="483"/>
      <c r="W71" s="483"/>
      <c r="X71" s="483"/>
      <c r="Y71" s="483"/>
      <c r="Z71" s="483"/>
    </row>
    <row r="72" spans="1:26" ht="15.75" customHeight="1">
      <c r="A72" s="349" t="s">
        <v>2104</v>
      </c>
      <c r="B72" s="36" t="s">
        <v>2105</v>
      </c>
      <c r="C72" s="478">
        <v>1500000</v>
      </c>
      <c r="D72" s="478"/>
      <c r="E72" s="106">
        <f t="shared" ref="E72:E82" si="16">SUM(C72:D72)</f>
        <v>1500000</v>
      </c>
      <c r="F72" s="106">
        <v>1500000</v>
      </c>
      <c r="G72" s="483"/>
      <c r="H72" s="483"/>
      <c r="I72" s="483"/>
      <c r="J72" s="483"/>
      <c r="K72" s="483"/>
      <c r="L72" s="483"/>
      <c r="M72" s="483"/>
      <c r="N72" s="483"/>
      <c r="O72" s="483"/>
      <c r="P72" s="483"/>
      <c r="Q72" s="483"/>
      <c r="R72" s="483"/>
      <c r="S72" s="483"/>
      <c r="T72" s="483"/>
      <c r="U72" s="483"/>
      <c r="V72" s="483"/>
      <c r="W72" s="483"/>
      <c r="X72" s="483"/>
      <c r="Y72" s="483"/>
      <c r="Z72" s="483"/>
    </row>
    <row r="73" spans="1:26" ht="15.75" customHeight="1">
      <c r="A73" s="349" t="s">
        <v>2106</v>
      </c>
      <c r="B73" s="36" t="s">
        <v>2107</v>
      </c>
      <c r="C73" s="478">
        <v>2000000</v>
      </c>
      <c r="D73" s="478"/>
      <c r="E73" s="106">
        <f t="shared" si="16"/>
        <v>2000000</v>
      </c>
      <c r="F73" s="106">
        <v>2000000</v>
      </c>
      <c r="G73" s="483"/>
      <c r="H73" s="483"/>
      <c r="I73" s="483"/>
      <c r="J73" s="483"/>
      <c r="K73" s="483"/>
      <c r="L73" s="483"/>
      <c r="M73" s="483"/>
      <c r="N73" s="483"/>
      <c r="O73" s="483"/>
      <c r="P73" s="483"/>
      <c r="Q73" s="483"/>
      <c r="R73" s="483"/>
      <c r="S73" s="483"/>
      <c r="T73" s="483"/>
      <c r="U73" s="483"/>
      <c r="V73" s="483"/>
      <c r="W73" s="483"/>
      <c r="X73" s="483"/>
      <c r="Y73" s="483"/>
      <c r="Z73" s="483"/>
    </row>
    <row r="74" spans="1:26" ht="15.75" hidden="1" customHeight="1">
      <c r="A74" s="349" t="s">
        <v>2119</v>
      </c>
      <c r="B74" s="36" t="s">
        <v>2120</v>
      </c>
      <c r="C74" s="478">
        <v>0</v>
      </c>
      <c r="D74" s="478"/>
      <c r="E74" s="106">
        <f t="shared" si="16"/>
        <v>0</v>
      </c>
      <c r="F74" s="106"/>
      <c r="G74" s="483"/>
      <c r="H74" s="483"/>
      <c r="I74" s="483"/>
      <c r="J74" s="483"/>
      <c r="K74" s="483"/>
      <c r="L74" s="483"/>
      <c r="M74" s="483"/>
      <c r="N74" s="483"/>
      <c r="O74" s="483"/>
      <c r="P74" s="483"/>
      <c r="Q74" s="483"/>
      <c r="R74" s="483"/>
      <c r="S74" s="483"/>
      <c r="T74" s="483"/>
      <c r="U74" s="483"/>
      <c r="V74" s="483"/>
      <c r="W74" s="483"/>
      <c r="X74" s="483"/>
      <c r="Y74" s="483"/>
      <c r="Z74" s="483"/>
    </row>
    <row r="75" spans="1:26" ht="15.75" hidden="1" customHeight="1">
      <c r="A75" s="349" t="s">
        <v>2257</v>
      </c>
      <c r="B75" s="36" t="s">
        <v>2258</v>
      </c>
      <c r="C75" s="478">
        <v>0</v>
      </c>
      <c r="D75" s="478"/>
      <c r="E75" s="106">
        <f t="shared" si="16"/>
        <v>0</v>
      </c>
      <c r="F75" s="106"/>
      <c r="G75" s="483"/>
      <c r="H75" s="483"/>
      <c r="I75" s="483"/>
      <c r="J75" s="483"/>
      <c r="K75" s="483"/>
      <c r="L75" s="483"/>
      <c r="M75" s="483"/>
      <c r="N75" s="483"/>
      <c r="O75" s="483"/>
      <c r="P75" s="483"/>
      <c r="Q75" s="483"/>
      <c r="R75" s="483"/>
      <c r="S75" s="483"/>
      <c r="T75" s="483"/>
      <c r="U75" s="483"/>
      <c r="V75" s="483"/>
      <c r="W75" s="483"/>
      <c r="X75" s="483"/>
      <c r="Y75" s="483"/>
      <c r="Z75" s="483"/>
    </row>
    <row r="76" spans="1:26" ht="15.75" hidden="1" customHeight="1">
      <c r="A76" s="349" t="s">
        <v>2139</v>
      </c>
      <c r="B76" s="36" t="s">
        <v>2140</v>
      </c>
      <c r="C76" s="478">
        <v>0</v>
      </c>
      <c r="D76" s="478"/>
      <c r="E76" s="106">
        <f t="shared" si="16"/>
        <v>0</v>
      </c>
      <c r="F76" s="106"/>
      <c r="G76" s="483"/>
      <c r="H76" s="483"/>
      <c r="I76" s="483"/>
      <c r="J76" s="483"/>
      <c r="K76" s="483"/>
      <c r="L76" s="483"/>
      <c r="M76" s="483"/>
      <c r="N76" s="483"/>
      <c r="O76" s="483"/>
      <c r="P76" s="483"/>
      <c r="Q76" s="483"/>
      <c r="R76" s="483"/>
      <c r="S76" s="483"/>
      <c r="T76" s="483"/>
      <c r="U76" s="483"/>
      <c r="V76" s="483"/>
      <c r="W76" s="483"/>
      <c r="X76" s="483"/>
      <c r="Y76" s="483"/>
      <c r="Z76" s="483"/>
    </row>
    <row r="77" spans="1:26" ht="15.75" hidden="1" customHeight="1">
      <c r="A77" s="349" t="s">
        <v>2141</v>
      </c>
      <c r="B77" s="36" t="s">
        <v>2142</v>
      </c>
      <c r="C77" s="478">
        <v>0</v>
      </c>
      <c r="D77" s="478"/>
      <c r="E77" s="106">
        <f t="shared" si="16"/>
        <v>0</v>
      </c>
      <c r="F77" s="106"/>
      <c r="G77" s="483"/>
      <c r="H77" s="483"/>
      <c r="I77" s="483"/>
      <c r="J77" s="483"/>
      <c r="K77" s="483"/>
      <c r="L77" s="483"/>
      <c r="M77" s="483"/>
      <c r="N77" s="483"/>
      <c r="O77" s="483"/>
      <c r="P77" s="483"/>
      <c r="Q77" s="483"/>
      <c r="R77" s="483"/>
      <c r="S77" s="483"/>
      <c r="T77" s="483"/>
      <c r="U77" s="483"/>
      <c r="V77" s="483"/>
      <c r="W77" s="483"/>
      <c r="X77" s="483"/>
      <c r="Y77" s="483"/>
      <c r="Z77" s="483"/>
    </row>
    <row r="78" spans="1:26" ht="15.75" customHeight="1">
      <c r="A78" s="349" t="s">
        <v>2147</v>
      </c>
      <c r="B78" s="36" t="s">
        <v>2148</v>
      </c>
      <c r="C78" s="478">
        <v>500000</v>
      </c>
      <c r="D78" s="478"/>
      <c r="E78" s="106">
        <f t="shared" si="16"/>
        <v>500000</v>
      </c>
      <c r="F78" s="106">
        <v>600000</v>
      </c>
      <c r="G78" s="483"/>
      <c r="H78" s="483"/>
      <c r="I78" s="483"/>
      <c r="J78" s="483"/>
      <c r="K78" s="483"/>
      <c r="L78" s="483"/>
      <c r="M78" s="483"/>
      <c r="N78" s="483"/>
      <c r="O78" s="483"/>
      <c r="P78" s="483"/>
      <c r="Q78" s="483"/>
      <c r="R78" s="483"/>
      <c r="S78" s="483"/>
      <c r="T78" s="483"/>
      <c r="U78" s="483"/>
      <c r="V78" s="483"/>
      <c r="W78" s="483"/>
      <c r="X78" s="483"/>
      <c r="Y78" s="483"/>
      <c r="Z78" s="483"/>
    </row>
    <row r="79" spans="1:26" ht="15.75" hidden="1" customHeight="1">
      <c r="A79" s="349" t="s">
        <v>2149</v>
      </c>
      <c r="B79" s="36" t="s">
        <v>2150</v>
      </c>
      <c r="C79" s="478">
        <v>0</v>
      </c>
      <c r="D79" s="478"/>
      <c r="E79" s="106">
        <f t="shared" si="16"/>
        <v>0</v>
      </c>
      <c r="F79" s="106"/>
      <c r="G79" s="483"/>
      <c r="H79" s="483"/>
      <c r="I79" s="483"/>
      <c r="J79" s="483"/>
      <c r="K79" s="483"/>
      <c r="L79" s="483"/>
      <c r="M79" s="483"/>
      <c r="N79" s="483"/>
      <c r="O79" s="483"/>
      <c r="P79" s="483"/>
      <c r="Q79" s="483"/>
      <c r="R79" s="483"/>
      <c r="S79" s="483"/>
      <c r="T79" s="483"/>
      <c r="U79" s="483"/>
      <c r="V79" s="483"/>
      <c r="W79" s="483"/>
      <c r="X79" s="483"/>
      <c r="Y79" s="483"/>
      <c r="Z79" s="483"/>
    </row>
    <row r="80" spans="1:26" ht="15.75" hidden="1" customHeight="1">
      <c r="A80" s="349">
        <v>2211306</v>
      </c>
      <c r="B80" s="36" t="s">
        <v>2160</v>
      </c>
      <c r="C80" s="478">
        <v>0</v>
      </c>
      <c r="D80" s="478"/>
      <c r="E80" s="106">
        <f t="shared" si="16"/>
        <v>0</v>
      </c>
      <c r="F80" s="106"/>
      <c r="G80" s="483"/>
      <c r="H80" s="483"/>
      <c r="I80" s="483"/>
      <c r="J80" s="483"/>
      <c r="K80" s="483"/>
      <c r="L80" s="483"/>
      <c r="M80" s="483"/>
      <c r="N80" s="483"/>
      <c r="O80" s="483"/>
      <c r="P80" s="483"/>
      <c r="Q80" s="483"/>
      <c r="R80" s="483"/>
      <c r="S80" s="483"/>
      <c r="T80" s="483"/>
      <c r="U80" s="483"/>
      <c r="V80" s="483"/>
      <c r="W80" s="483"/>
      <c r="X80" s="483"/>
      <c r="Y80" s="483"/>
      <c r="Z80" s="483"/>
    </row>
    <row r="81" spans="1:26" ht="15.75" customHeight="1">
      <c r="A81" s="349" t="s">
        <v>2151</v>
      </c>
      <c r="B81" s="36" t="s">
        <v>2152</v>
      </c>
      <c r="C81" s="478">
        <v>300000</v>
      </c>
      <c r="D81" s="478"/>
      <c r="E81" s="106">
        <f t="shared" si="16"/>
        <v>300000</v>
      </c>
      <c r="F81" s="106">
        <v>400000</v>
      </c>
      <c r="G81" s="483"/>
      <c r="H81" s="483"/>
      <c r="I81" s="483"/>
      <c r="J81" s="483"/>
      <c r="K81" s="483"/>
      <c r="L81" s="483"/>
      <c r="M81" s="483"/>
      <c r="N81" s="483"/>
      <c r="O81" s="483"/>
      <c r="P81" s="483"/>
      <c r="Q81" s="483"/>
      <c r="R81" s="483"/>
      <c r="S81" s="483"/>
      <c r="T81" s="483"/>
      <c r="U81" s="483"/>
      <c r="V81" s="483"/>
      <c r="W81" s="483"/>
      <c r="X81" s="483"/>
      <c r="Y81" s="483"/>
      <c r="Z81" s="483"/>
    </row>
    <row r="82" spans="1:26" ht="15.75" customHeight="1">
      <c r="A82" s="349">
        <v>2211016</v>
      </c>
      <c r="B82" s="36" t="s">
        <v>2262</v>
      </c>
      <c r="C82" s="478"/>
      <c r="D82" s="478"/>
      <c r="E82" s="106">
        <f t="shared" si="16"/>
        <v>0</v>
      </c>
      <c r="F82" s="106">
        <v>1000000</v>
      </c>
      <c r="G82" s="483"/>
      <c r="H82" s="483"/>
      <c r="I82" s="483"/>
      <c r="J82" s="483"/>
      <c r="K82" s="483"/>
      <c r="L82" s="483"/>
      <c r="M82" s="483"/>
      <c r="N82" s="483"/>
      <c r="O82" s="483"/>
      <c r="P82" s="483"/>
      <c r="Q82" s="483"/>
      <c r="R82" s="483"/>
      <c r="S82" s="483"/>
      <c r="T82" s="483"/>
      <c r="U82" s="483"/>
      <c r="V82" s="483"/>
      <c r="W82" s="483"/>
      <c r="X82" s="483"/>
      <c r="Y82" s="483"/>
      <c r="Z82" s="483"/>
    </row>
    <row r="83" spans="1:26" ht="15.75" customHeight="1">
      <c r="A83" s="479" t="s">
        <v>2076</v>
      </c>
      <c r="B83" s="416"/>
      <c r="C83" s="480">
        <f t="shared" ref="C83:F83" si="17">SUM(C70:C82)</f>
        <v>5000000</v>
      </c>
      <c r="D83" s="480">
        <f t="shared" si="17"/>
        <v>0</v>
      </c>
      <c r="E83" s="480">
        <f t="shared" si="17"/>
        <v>5000000</v>
      </c>
      <c r="F83" s="480">
        <f t="shared" si="17"/>
        <v>6300000</v>
      </c>
      <c r="G83" s="483"/>
      <c r="H83" s="483"/>
      <c r="I83" s="483"/>
      <c r="J83" s="483"/>
      <c r="K83" s="483"/>
      <c r="L83" s="483"/>
      <c r="M83" s="483"/>
      <c r="N83" s="483"/>
      <c r="O83" s="483"/>
      <c r="P83" s="483"/>
      <c r="Q83" s="483"/>
      <c r="R83" s="483"/>
      <c r="S83" s="483"/>
      <c r="T83" s="483"/>
      <c r="U83" s="483"/>
      <c r="V83" s="483"/>
      <c r="W83" s="483"/>
      <c r="X83" s="483"/>
      <c r="Y83" s="483"/>
      <c r="Z83" s="483"/>
    </row>
    <row r="84" spans="1:26" ht="15.75" hidden="1" customHeight="1">
      <c r="A84" s="349"/>
      <c r="B84" s="414" t="s">
        <v>2173</v>
      </c>
      <c r="C84" s="478">
        <v>0</v>
      </c>
      <c r="D84" s="478"/>
      <c r="E84" s="106">
        <f t="shared" ref="E84:E86" si="18">SUM(C84:D84)</f>
        <v>0</v>
      </c>
      <c r="F84" s="106"/>
      <c r="G84" s="39"/>
      <c r="H84" s="39"/>
      <c r="I84" s="39"/>
      <c r="J84" s="39"/>
      <c r="K84" s="39"/>
      <c r="L84" s="39"/>
      <c r="M84" s="39"/>
      <c r="N84" s="39"/>
      <c r="O84" s="39"/>
      <c r="P84" s="39"/>
      <c r="Q84" s="39"/>
      <c r="R84" s="39"/>
      <c r="S84" s="39"/>
      <c r="T84" s="39"/>
      <c r="U84" s="39"/>
      <c r="V84" s="39"/>
      <c r="W84" s="39"/>
      <c r="X84" s="39"/>
      <c r="Y84" s="39"/>
      <c r="Z84" s="39"/>
    </row>
    <row r="85" spans="1:26" ht="15.75" hidden="1" customHeight="1">
      <c r="A85" s="349" t="s">
        <v>2174</v>
      </c>
      <c r="B85" s="36" t="s">
        <v>2175</v>
      </c>
      <c r="C85" s="478">
        <v>0</v>
      </c>
      <c r="D85" s="478"/>
      <c r="E85" s="106">
        <f t="shared" si="18"/>
        <v>0</v>
      </c>
      <c r="F85" s="106"/>
      <c r="G85" s="39"/>
      <c r="H85" s="39"/>
      <c r="I85" s="39"/>
      <c r="J85" s="39"/>
      <c r="K85" s="39"/>
      <c r="L85" s="39"/>
      <c r="M85" s="39"/>
      <c r="N85" s="39"/>
      <c r="O85" s="39"/>
      <c r="P85" s="39"/>
      <c r="Q85" s="39"/>
      <c r="R85" s="39"/>
      <c r="S85" s="39"/>
      <c r="T85" s="39"/>
      <c r="U85" s="39"/>
      <c r="V85" s="39"/>
      <c r="W85" s="39"/>
      <c r="X85" s="39"/>
      <c r="Y85" s="39"/>
      <c r="Z85" s="39"/>
    </row>
    <row r="86" spans="1:26" ht="15.75" hidden="1" customHeight="1">
      <c r="A86" s="479" t="s">
        <v>2076</v>
      </c>
      <c r="B86" s="416"/>
      <c r="C86" s="478">
        <v>0</v>
      </c>
      <c r="D86" s="478"/>
      <c r="E86" s="106">
        <f t="shared" si="18"/>
        <v>0</v>
      </c>
      <c r="F86" s="106"/>
      <c r="G86" s="39"/>
      <c r="H86" s="39"/>
      <c r="I86" s="39"/>
      <c r="J86" s="39"/>
      <c r="K86" s="39"/>
      <c r="L86" s="39"/>
      <c r="M86" s="39"/>
      <c r="N86" s="39"/>
      <c r="O86" s="39"/>
      <c r="P86" s="39"/>
      <c r="Q86" s="39"/>
      <c r="R86" s="39"/>
      <c r="S86" s="39"/>
      <c r="T86" s="39"/>
      <c r="U86" s="39"/>
      <c r="V86" s="39"/>
      <c r="W86" s="39"/>
      <c r="X86" s="39"/>
      <c r="Y86" s="39"/>
      <c r="Z86" s="39"/>
    </row>
    <row r="87" spans="1:26" ht="15.75" customHeight="1">
      <c r="A87" s="349"/>
      <c r="B87" s="414" t="s">
        <v>2176</v>
      </c>
      <c r="C87" s="478"/>
      <c r="D87" s="478"/>
      <c r="E87" s="106"/>
      <c r="F87" s="106"/>
      <c r="G87" s="39"/>
      <c r="H87" s="39"/>
      <c r="I87" s="39"/>
      <c r="J87" s="39"/>
      <c r="K87" s="39"/>
      <c r="L87" s="39"/>
      <c r="M87" s="39"/>
      <c r="N87" s="39"/>
      <c r="O87" s="39"/>
      <c r="P87" s="39"/>
      <c r="Q87" s="39"/>
      <c r="R87" s="39"/>
      <c r="S87" s="39"/>
      <c r="T87" s="39"/>
      <c r="U87" s="39"/>
      <c r="V87" s="39"/>
      <c r="W87" s="39"/>
      <c r="X87" s="39"/>
      <c r="Y87" s="39"/>
      <c r="Z87" s="39"/>
    </row>
    <row r="88" spans="1:26" ht="15.75" customHeight="1">
      <c r="A88" s="349" t="s">
        <v>2177</v>
      </c>
      <c r="B88" s="36" t="s">
        <v>2276</v>
      </c>
      <c r="C88" s="478">
        <v>3468050</v>
      </c>
      <c r="D88" s="478"/>
      <c r="E88" s="106">
        <f>SUM(C88:D88)</f>
        <v>3468050</v>
      </c>
      <c r="F88" s="106">
        <v>6468050</v>
      </c>
      <c r="G88" s="39"/>
      <c r="H88" s="39"/>
      <c r="I88" s="39"/>
      <c r="J88" s="39"/>
      <c r="K88" s="39"/>
      <c r="L88" s="39"/>
      <c r="M88" s="39"/>
      <c r="N88" s="39"/>
      <c r="O88" s="39"/>
      <c r="P88" s="39"/>
      <c r="Q88" s="39"/>
      <c r="R88" s="39"/>
      <c r="S88" s="39"/>
      <c r="T88" s="39"/>
      <c r="U88" s="39"/>
      <c r="V88" s="39"/>
      <c r="W88" s="39"/>
      <c r="X88" s="39"/>
      <c r="Y88" s="39"/>
      <c r="Z88" s="39"/>
    </row>
    <row r="89" spans="1:26" ht="15.75" customHeight="1">
      <c r="A89" s="479" t="s">
        <v>2076</v>
      </c>
      <c r="B89" s="416"/>
      <c r="C89" s="480">
        <f t="shared" ref="C89:F89" si="19">SUM(C88)</f>
        <v>3468050</v>
      </c>
      <c r="D89" s="480">
        <f t="shared" si="19"/>
        <v>0</v>
      </c>
      <c r="E89" s="480">
        <f t="shared" si="19"/>
        <v>3468050</v>
      </c>
      <c r="F89" s="480">
        <f t="shared" si="19"/>
        <v>6468050</v>
      </c>
      <c r="G89" s="39"/>
      <c r="H89" s="39"/>
      <c r="I89" s="39"/>
      <c r="J89" s="39"/>
      <c r="K89" s="39"/>
      <c r="L89" s="39"/>
      <c r="M89" s="39"/>
      <c r="N89" s="39"/>
      <c r="O89" s="39"/>
      <c r="P89" s="39"/>
      <c r="Q89" s="39"/>
      <c r="R89" s="39"/>
      <c r="S89" s="39"/>
      <c r="T89" s="39"/>
      <c r="U89" s="39"/>
      <c r="V89" s="39"/>
      <c r="W89" s="39"/>
      <c r="X89" s="39"/>
      <c r="Y89" s="39"/>
      <c r="Z89" s="39"/>
    </row>
    <row r="90" spans="1:26" ht="15.75" customHeight="1">
      <c r="A90" s="484"/>
      <c r="B90" s="445" t="s">
        <v>2181</v>
      </c>
      <c r="C90" s="446">
        <f t="shared" ref="C90:F90" si="20">SUM(C89,C83,C68,C60,C55,C45,C27)</f>
        <v>59824901</v>
      </c>
      <c r="D90" s="446">
        <f t="shared" si="20"/>
        <v>500000</v>
      </c>
      <c r="E90" s="446">
        <f t="shared" si="20"/>
        <v>60324901</v>
      </c>
      <c r="F90" s="446">
        <f t="shared" si="20"/>
        <v>58056701</v>
      </c>
      <c r="G90" s="483"/>
      <c r="H90" s="483"/>
      <c r="I90" s="483"/>
      <c r="J90" s="483"/>
      <c r="K90" s="483"/>
      <c r="L90" s="483"/>
      <c r="M90" s="483"/>
      <c r="N90" s="483"/>
      <c r="O90" s="483"/>
      <c r="P90" s="483"/>
      <c r="Q90" s="483"/>
      <c r="R90" s="483"/>
      <c r="S90" s="483"/>
      <c r="T90" s="483"/>
      <c r="U90" s="483"/>
      <c r="V90" s="483"/>
      <c r="W90" s="483"/>
      <c r="X90" s="483"/>
      <c r="Y90" s="483"/>
      <c r="Z90" s="483"/>
    </row>
    <row r="91" spans="1:26" ht="15.75" customHeight="1">
      <c r="A91" s="485"/>
      <c r="B91" s="449" t="s">
        <v>2182</v>
      </c>
      <c r="C91" s="486">
        <f t="shared" ref="C91:F91" si="21">C90+C15</f>
        <v>488621883</v>
      </c>
      <c r="D91" s="486">
        <f t="shared" si="21"/>
        <v>500000</v>
      </c>
      <c r="E91" s="486">
        <f t="shared" si="21"/>
        <v>489121883</v>
      </c>
      <c r="F91" s="486">
        <f t="shared" si="21"/>
        <v>486853683</v>
      </c>
      <c r="G91" s="483"/>
      <c r="H91" s="483"/>
      <c r="I91" s="483"/>
      <c r="J91" s="483"/>
      <c r="K91" s="483"/>
      <c r="L91" s="483"/>
      <c r="M91" s="483"/>
      <c r="N91" s="483"/>
      <c r="O91" s="483"/>
      <c r="P91" s="483"/>
      <c r="Q91" s="483"/>
      <c r="R91" s="483"/>
      <c r="S91" s="483"/>
      <c r="T91" s="483"/>
      <c r="U91" s="483"/>
      <c r="V91" s="483"/>
      <c r="W91" s="483"/>
      <c r="X91" s="483"/>
      <c r="Y91" s="483"/>
      <c r="Z91" s="483"/>
    </row>
    <row r="92" spans="1:26" ht="15.75" customHeight="1">
      <c r="A92" s="435">
        <v>10302</v>
      </c>
      <c r="B92" s="435" t="s">
        <v>2277</v>
      </c>
      <c r="C92" s="478"/>
      <c r="D92" s="478"/>
      <c r="E92" s="106"/>
      <c r="F92" s="106"/>
      <c r="G92" s="483"/>
      <c r="H92" s="483"/>
      <c r="I92" s="483"/>
      <c r="J92" s="483"/>
      <c r="K92" s="483"/>
      <c r="L92" s="483"/>
      <c r="M92" s="483"/>
      <c r="N92" s="483"/>
      <c r="O92" s="483"/>
      <c r="P92" s="483"/>
      <c r="Q92" s="483"/>
      <c r="R92" s="483"/>
      <c r="S92" s="483"/>
      <c r="T92" s="483"/>
      <c r="U92" s="483"/>
      <c r="V92" s="483"/>
      <c r="W92" s="483"/>
      <c r="X92" s="483"/>
      <c r="Y92" s="483"/>
      <c r="Z92" s="483"/>
    </row>
    <row r="93" spans="1:26" ht="15.75" customHeight="1">
      <c r="A93" s="349" t="s">
        <v>2097</v>
      </c>
      <c r="B93" s="36" t="s">
        <v>2098</v>
      </c>
      <c r="C93" s="478"/>
      <c r="D93" s="478"/>
      <c r="E93" s="106"/>
      <c r="F93" s="106"/>
      <c r="G93" s="483"/>
      <c r="H93" s="483"/>
      <c r="I93" s="483"/>
      <c r="J93" s="483"/>
      <c r="K93" s="483"/>
      <c r="L93" s="483"/>
      <c r="M93" s="483"/>
      <c r="N93" s="483"/>
      <c r="O93" s="483"/>
      <c r="P93" s="483"/>
      <c r="Q93" s="483"/>
      <c r="R93" s="483"/>
      <c r="S93" s="483"/>
      <c r="T93" s="483"/>
      <c r="U93" s="483"/>
      <c r="V93" s="483"/>
      <c r="W93" s="483"/>
      <c r="X93" s="483"/>
      <c r="Y93" s="483"/>
      <c r="Z93" s="483"/>
    </row>
    <row r="94" spans="1:26" ht="15.75" customHeight="1">
      <c r="A94" s="349" t="s">
        <v>2102</v>
      </c>
      <c r="B94" s="36" t="s">
        <v>2103</v>
      </c>
      <c r="C94" s="478">
        <v>200000</v>
      </c>
      <c r="D94" s="478"/>
      <c r="E94" s="106">
        <f t="shared" ref="E94:E100" si="22">SUM(C94:D94)</f>
        <v>200000</v>
      </c>
      <c r="F94" s="106">
        <v>200000</v>
      </c>
      <c r="G94" s="483"/>
      <c r="H94" s="483"/>
      <c r="I94" s="483"/>
      <c r="J94" s="483"/>
      <c r="K94" s="483"/>
      <c r="L94" s="483"/>
      <c r="M94" s="483"/>
      <c r="N94" s="483"/>
      <c r="O94" s="483"/>
      <c r="P94" s="483"/>
      <c r="Q94" s="483"/>
      <c r="R94" s="483"/>
      <c r="S94" s="483"/>
      <c r="T94" s="483"/>
      <c r="U94" s="483"/>
      <c r="V94" s="483"/>
      <c r="W94" s="483"/>
      <c r="X94" s="483"/>
      <c r="Y94" s="483"/>
      <c r="Z94" s="483"/>
    </row>
    <row r="95" spans="1:26" ht="15.75" customHeight="1">
      <c r="A95" s="349">
        <v>2210309</v>
      </c>
      <c r="B95" s="36" t="s">
        <v>2278</v>
      </c>
      <c r="C95" s="478">
        <v>1000000</v>
      </c>
      <c r="D95" s="478">
        <v>-500000</v>
      </c>
      <c r="E95" s="106">
        <f t="shared" si="22"/>
        <v>500000</v>
      </c>
      <c r="F95" s="106">
        <v>1000000</v>
      </c>
      <c r="G95" s="483"/>
      <c r="H95" s="483"/>
      <c r="I95" s="483"/>
      <c r="J95" s="483"/>
      <c r="K95" s="483"/>
      <c r="L95" s="483"/>
      <c r="M95" s="483"/>
      <c r="N95" s="483"/>
      <c r="O95" s="483"/>
      <c r="P95" s="483"/>
      <c r="Q95" s="483"/>
      <c r="R95" s="483"/>
      <c r="S95" s="483"/>
      <c r="T95" s="483"/>
      <c r="U95" s="483"/>
      <c r="V95" s="483"/>
      <c r="W95" s="483"/>
      <c r="X95" s="483"/>
      <c r="Y95" s="483"/>
      <c r="Z95" s="483"/>
    </row>
    <row r="96" spans="1:26" ht="15.75" hidden="1" customHeight="1">
      <c r="A96" s="349">
        <v>2210708</v>
      </c>
      <c r="B96" s="36" t="s">
        <v>2279</v>
      </c>
      <c r="C96" s="478"/>
      <c r="D96" s="478"/>
      <c r="E96" s="106">
        <f t="shared" si="22"/>
        <v>0</v>
      </c>
      <c r="F96" s="106"/>
      <c r="G96" s="483"/>
      <c r="H96" s="483"/>
      <c r="I96" s="483"/>
      <c r="J96" s="483"/>
      <c r="K96" s="483"/>
      <c r="L96" s="483"/>
      <c r="M96" s="483"/>
      <c r="N96" s="483"/>
      <c r="O96" s="483"/>
      <c r="P96" s="483"/>
      <c r="Q96" s="483"/>
      <c r="R96" s="483"/>
      <c r="S96" s="483"/>
      <c r="T96" s="483"/>
      <c r="U96" s="483"/>
      <c r="V96" s="483"/>
      <c r="W96" s="483"/>
      <c r="X96" s="483"/>
      <c r="Y96" s="483"/>
      <c r="Z96" s="483"/>
    </row>
    <row r="97" spans="1:26" ht="15.75" hidden="1" customHeight="1">
      <c r="A97" s="349" t="s">
        <v>2133</v>
      </c>
      <c r="B97" s="36" t="s">
        <v>2134</v>
      </c>
      <c r="C97" s="478"/>
      <c r="D97" s="478"/>
      <c r="E97" s="106">
        <f t="shared" si="22"/>
        <v>0</v>
      </c>
      <c r="F97" s="106"/>
      <c r="G97" s="483"/>
      <c r="H97" s="483"/>
      <c r="I97" s="483"/>
      <c r="J97" s="483"/>
      <c r="K97" s="483"/>
      <c r="L97" s="483"/>
      <c r="M97" s="483"/>
      <c r="N97" s="483"/>
      <c r="O97" s="483"/>
      <c r="P97" s="483"/>
      <c r="Q97" s="483"/>
      <c r="R97" s="483"/>
      <c r="S97" s="483"/>
      <c r="T97" s="483"/>
      <c r="U97" s="483"/>
      <c r="V97" s="483"/>
      <c r="W97" s="483"/>
      <c r="X97" s="483"/>
      <c r="Y97" s="483"/>
      <c r="Z97" s="483"/>
    </row>
    <row r="98" spans="1:26" ht="15.75" hidden="1" customHeight="1">
      <c r="A98" s="349" t="s">
        <v>2141</v>
      </c>
      <c r="B98" s="36" t="s">
        <v>2142</v>
      </c>
      <c r="C98" s="478"/>
      <c r="D98" s="478"/>
      <c r="E98" s="106">
        <f t="shared" si="22"/>
        <v>0</v>
      </c>
      <c r="F98" s="106"/>
      <c r="G98" s="483"/>
      <c r="H98" s="483"/>
      <c r="I98" s="483"/>
      <c r="J98" s="483"/>
      <c r="K98" s="483"/>
      <c r="L98" s="483"/>
      <c r="M98" s="483"/>
      <c r="N98" s="483"/>
      <c r="O98" s="483"/>
      <c r="P98" s="483"/>
      <c r="Q98" s="483"/>
      <c r="R98" s="483"/>
      <c r="S98" s="483"/>
      <c r="T98" s="483"/>
      <c r="U98" s="483"/>
      <c r="V98" s="483"/>
      <c r="W98" s="483"/>
      <c r="X98" s="483"/>
      <c r="Y98" s="483"/>
      <c r="Z98" s="483"/>
    </row>
    <row r="99" spans="1:26" ht="15.75" customHeight="1">
      <c r="A99" s="349" t="s">
        <v>2147</v>
      </c>
      <c r="B99" s="36" t="s">
        <v>2148</v>
      </c>
      <c r="C99" s="478">
        <v>791532</v>
      </c>
      <c r="D99" s="478"/>
      <c r="E99" s="106">
        <f t="shared" si="22"/>
        <v>791532</v>
      </c>
      <c r="F99" s="106">
        <v>800000</v>
      </c>
      <c r="G99" s="483"/>
      <c r="H99" s="483"/>
      <c r="I99" s="483"/>
      <c r="J99" s="483"/>
      <c r="K99" s="483"/>
      <c r="L99" s="483"/>
      <c r="M99" s="483"/>
      <c r="N99" s="483"/>
      <c r="O99" s="483"/>
      <c r="P99" s="483"/>
      <c r="Q99" s="483"/>
      <c r="R99" s="483"/>
      <c r="S99" s="483"/>
      <c r="T99" s="483"/>
      <c r="U99" s="483"/>
      <c r="V99" s="483"/>
      <c r="W99" s="483"/>
      <c r="X99" s="483"/>
      <c r="Y99" s="483"/>
      <c r="Z99" s="483"/>
    </row>
    <row r="100" spans="1:26" ht="15.75" customHeight="1">
      <c r="A100" s="349">
        <v>2211102</v>
      </c>
      <c r="B100" s="36" t="s">
        <v>2280</v>
      </c>
      <c r="C100" s="478">
        <v>200000</v>
      </c>
      <c r="D100" s="478"/>
      <c r="E100" s="106">
        <f t="shared" si="22"/>
        <v>200000</v>
      </c>
      <c r="F100" s="106"/>
      <c r="G100" s="483"/>
      <c r="H100" s="483"/>
      <c r="I100" s="483"/>
      <c r="J100" s="483"/>
      <c r="K100" s="483"/>
      <c r="L100" s="483"/>
      <c r="M100" s="483"/>
      <c r="N100" s="483"/>
      <c r="O100" s="483"/>
      <c r="P100" s="483"/>
      <c r="Q100" s="483"/>
      <c r="R100" s="483"/>
      <c r="S100" s="483"/>
      <c r="T100" s="483"/>
      <c r="U100" s="483"/>
      <c r="V100" s="483"/>
      <c r="W100" s="483"/>
      <c r="X100" s="483"/>
      <c r="Y100" s="483"/>
      <c r="Z100" s="483"/>
    </row>
    <row r="101" spans="1:26" ht="15.75" customHeight="1">
      <c r="A101" s="349">
        <v>2211102</v>
      </c>
      <c r="B101" s="36" t="s">
        <v>2280</v>
      </c>
      <c r="C101" s="478"/>
      <c r="D101" s="478"/>
      <c r="E101" s="106"/>
      <c r="F101" s="106">
        <v>200000</v>
      </c>
      <c r="G101" s="483"/>
      <c r="H101" s="483"/>
      <c r="I101" s="483"/>
      <c r="J101" s="483"/>
      <c r="K101" s="483"/>
      <c r="L101" s="483"/>
      <c r="M101" s="483"/>
      <c r="N101" s="483"/>
      <c r="O101" s="483"/>
      <c r="P101" s="483"/>
      <c r="Q101" s="483"/>
      <c r="R101" s="483"/>
      <c r="S101" s="483"/>
      <c r="T101" s="483"/>
      <c r="U101" s="483"/>
      <c r="V101" s="483"/>
      <c r="W101" s="483"/>
      <c r="X101" s="483"/>
      <c r="Y101" s="483"/>
      <c r="Z101" s="483"/>
    </row>
    <row r="102" spans="1:26" ht="15.75" customHeight="1">
      <c r="A102" s="349" t="s">
        <v>2151</v>
      </c>
      <c r="B102" s="36" t="s">
        <v>2152</v>
      </c>
      <c r="C102" s="478">
        <v>400000</v>
      </c>
      <c r="D102" s="478"/>
      <c r="E102" s="106">
        <f t="shared" ref="E102" si="23">SUM(C102:D102)</f>
        <v>400000</v>
      </c>
      <c r="F102" s="106">
        <v>400000</v>
      </c>
      <c r="G102" s="483"/>
      <c r="H102" s="483"/>
      <c r="I102" s="483"/>
      <c r="J102" s="483"/>
      <c r="K102" s="483"/>
      <c r="L102" s="483"/>
      <c r="M102" s="483"/>
      <c r="N102" s="483"/>
      <c r="O102" s="483"/>
      <c r="P102" s="483"/>
      <c r="Q102" s="483"/>
      <c r="R102" s="483"/>
      <c r="S102" s="483"/>
      <c r="T102" s="483"/>
      <c r="U102" s="483"/>
      <c r="V102" s="483"/>
      <c r="W102" s="483"/>
      <c r="X102" s="483"/>
      <c r="Y102" s="483"/>
      <c r="Z102" s="483"/>
    </row>
    <row r="103" spans="1:26" ht="15.75" customHeight="1">
      <c r="A103" s="479"/>
      <c r="B103" s="416" t="s">
        <v>2281</v>
      </c>
      <c r="C103" s="487">
        <f>SUM(C94:C102)</f>
        <v>2591532</v>
      </c>
      <c r="D103" s="487">
        <f>SUM(D94:D102)</f>
        <v>-500000</v>
      </c>
      <c r="E103" s="487">
        <f>SUM(E94:E102)</f>
        <v>2091532</v>
      </c>
      <c r="F103" s="487">
        <f>SUM(F94:F102)</f>
        <v>2600000</v>
      </c>
      <c r="G103" s="483"/>
      <c r="H103" s="483"/>
      <c r="I103" s="483"/>
      <c r="J103" s="483"/>
      <c r="K103" s="483"/>
      <c r="L103" s="483"/>
      <c r="M103" s="483"/>
      <c r="N103" s="483"/>
      <c r="O103" s="483"/>
      <c r="P103" s="483"/>
      <c r="Q103" s="483"/>
      <c r="R103" s="483"/>
      <c r="S103" s="483"/>
      <c r="T103" s="483"/>
      <c r="U103" s="483"/>
      <c r="V103" s="483"/>
      <c r="W103" s="483"/>
      <c r="X103" s="483"/>
      <c r="Y103" s="483"/>
      <c r="Z103" s="483"/>
    </row>
    <row r="104" spans="1:26" ht="15.75" hidden="1" customHeight="1">
      <c r="A104" s="435">
        <v>3100000</v>
      </c>
      <c r="B104" s="99" t="s">
        <v>2183</v>
      </c>
      <c r="C104" s="488"/>
      <c r="D104" s="488"/>
      <c r="E104" s="106">
        <f t="shared" ref="E104:E110" si="24">SUM(C104:D104)</f>
        <v>0</v>
      </c>
      <c r="F104" s="106"/>
      <c r="G104" s="483"/>
      <c r="H104" s="483"/>
      <c r="I104" s="483"/>
      <c r="J104" s="483"/>
      <c r="K104" s="483"/>
      <c r="L104" s="483"/>
      <c r="M104" s="483"/>
      <c r="N104" s="483"/>
      <c r="O104" s="483"/>
      <c r="P104" s="483"/>
      <c r="Q104" s="483"/>
      <c r="R104" s="483"/>
      <c r="S104" s="483"/>
      <c r="T104" s="483"/>
      <c r="U104" s="483"/>
      <c r="V104" s="483"/>
      <c r="W104" s="483"/>
      <c r="X104" s="483"/>
      <c r="Y104" s="483"/>
      <c r="Z104" s="483"/>
    </row>
    <row r="105" spans="1:26" ht="15.75" hidden="1" customHeight="1">
      <c r="A105" s="36" t="s">
        <v>2282</v>
      </c>
      <c r="B105" s="36" t="s">
        <v>2283</v>
      </c>
      <c r="C105" s="478">
        <v>53658087</v>
      </c>
      <c r="D105" s="478"/>
      <c r="E105" s="106">
        <f t="shared" si="24"/>
        <v>53658087</v>
      </c>
      <c r="F105" s="106"/>
      <c r="G105" s="483"/>
      <c r="H105" s="483"/>
      <c r="I105" s="483"/>
      <c r="J105" s="483"/>
      <c r="K105" s="483"/>
      <c r="L105" s="483"/>
      <c r="M105" s="483"/>
      <c r="N105" s="483"/>
      <c r="O105" s="483"/>
      <c r="P105" s="483"/>
      <c r="Q105" s="483"/>
      <c r="R105" s="483"/>
      <c r="S105" s="483"/>
      <c r="T105" s="483"/>
      <c r="U105" s="483"/>
      <c r="V105" s="483"/>
      <c r="W105" s="483"/>
      <c r="X105" s="483"/>
      <c r="Y105" s="483"/>
      <c r="Z105" s="483"/>
    </row>
    <row r="106" spans="1:26" ht="15.75" hidden="1" customHeight="1">
      <c r="A106" s="36" t="s">
        <v>2282</v>
      </c>
      <c r="B106" s="36" t="s">
        <v>2284</v>
      </c>
      <c r="C106" s="478">
        <v>16101466</v>
      </c>
      <c r="D106" s="478"/>
      <c r="E106" s="106">
        <f t="shared" si="24"/>
        <v>16101466</v>
      </c>
      <c r="F106" s="106"/>
      <c r="G106" s="483"/>
      <c r="H106" s="483"/>
      <c r="I106" s="483"/>
      <c r="J106" s="483"/>
      <c r="K106" s="483"/>
      <c r="L106" s="483"/>
      <c r="M106" s="483"/>
      <c r="N106" s="483"/>
      <c r="O106" s="483"/>
      <c r="P106" s="483"/>
      <c r="Q106" s="483"/>
      <c r="R106" s="483"/>
      <c r="S106" s="483"/>
      <c r="T106" s="483"/>
      <c r="U106" s="483"/>
      <c r="V106" s="483"/>
      <c r="W106" s="483"/>
      <c r="X106" s="483"/>
      <c r="Y106" s="483"/>
      <c r="Z106" s="483"/>
    </row>
    <row r="107" spans="1:26" ht="15.75" hidden="1" customHeight="1">
      <c r="A107" s="349">
        <v>3110202</v>
      </c>
      <c r="B107" s="36" t="s">
        <v>2285</v>
      </c>
      <c r="C107" s="478">
        <v>4800000</v>
      </c>
      <c r="D107" s="478"/>
      <c r="E107" s="106">
        <f t="shared" si="24"/>
        <v>4800000</v>
      </c>
      <c r="F107" s="106"/>
      <c r="G107" s="483"/>
      <c r="H107" s="483"/>
      <c r="I107" s="483"/>
      <c r="J107" s="483"/>
      <c r="K107" s="483"/>
      <c r="L107" s="483"/>
      <c r="M107" s="483"/>
      <c r="N107" s="483"/>
      <c r="O107" s="483"/>
      <c r="P107" s="483"/>
      <c r="Q107" s="483"/>
      <c r="R107" s="483"/>
      <c r="S107" s="483"/>
      <c r="T107" s="483"/>
      <c r="U107" s="483"/>
      <c r="V107" s="483"/>
      <c r="W107" s="483"/>
      <c r="X107" s="483"/>
      <c r="Y107" s="483"/>
      <c r="Z107" s="483"/>
    </row>
    <row r="108" spans="1:26" ht="15.75" hidden="1" customHeight="1">
      <c r="A108" s="349"/>
      <c r="B108" s="36" t="s">
        <v>268</v>
      </c>
      <c r="C108" s="478">
        <v>3000000</v>
      </c>
      <c r="D108" s="478"/>
      <c r="E108" s="106">
        <f t="shared" si="24"/>
        <v>3000000</v>
      </c>
      <c r="F108" s="106"/>
      <c r="G108" s="483"/>
      <c r="H108" s="483"/>
      <c r="I108" s="483"/>
      <c r="J108" s="483"/>
      <c r="K108" s="483"/>
      <c r="L108" s="483"/>
      <c r="M108" s="483"/>
      <c r="N108" s="483"/>
      <c r="O108" s="483"/>
      <c r="P108" s="483"/>
      <c r="Q108" s="483"/>
      <c r="R108" s="483"/>
      <c r="S108" s="483"/>
      <c r="T108" s="483"/>
      <c r="U108" s="483"/>
      <c r="V108" s="483"/>
      <c r="W108" s="483"/>
      <c r="X108" s="483"/>
      <c r="Y108" s="483"/>
      <c r="Z108" s="483"/>
    </row>
    <row r="109" spans="1:26" ht="15.75" hidden="1" customHeight="1">
      <c r="A109" s="479"/>
      <c r="B109" s="416" t="s">
        <v>2286</v>
      </c>
      <c r="C109" s="480">
        <v>77559553</v>
      </c>
      <c r="D109" s="480"/>
      <c r="E109" s="106">
        <f t="shared" si="24"/>
        <v>77559553</v>
      </c>
      <c r="F109" s="106"/>
      <c r="G109" s="483"/>
      <c r="H109" s="483"/>
      <c r="I109" s="483"/>
      <c r="J109" s="483"/>
      <c r="K109" s="483"/>
      <c r="L109" s="483"/>
      <c r="M109" s="483"/>
      <c r="N109" s="483"/>
      <c r="O109" s="483"/>
      <c r="P109" s="483"/>
      <c r="Q109" s="483"/>
      <c r="R109" s="483"/>
      <c r="S109" s="483"/>
      <c r="T109" s="483"/>
      <c r="U109" s="483"/>
      <c r="V109" s="483"/>
      <c r="W109" s="483"/>
      <c r="X109" s="483"/>
      <c r="Y109" s="483"/>
      <c r="Z109" s="483"/>
    </row>
    <row r="110" spans="1:26" ht="15.75" hidden="1" customHeight="1">
      <c r="A110" s="485"/>
      <c r="B110" s="449" t="s">
        <v>2287</v>
      </c>
      <c r="C110" s="489">
        <v>80151085</v>
      </c>
      <c r="D110" s="489"/>
      <c r="E110" s="106">
        <f t="shared" si="24"/>
        <v>80151085</v>
      </c>
      <c r="F110" s="106"/>
      <c r="G110" s="483"/>
      <c r="H110" s="483"/>
      <c r="I110" s="483"/>
      <c r="J110" s="483"/>
      <c r="K110" s="483"/>
      <c r="L110" s="483"/>
      <c r="M110" s="483"/>
      <c r="N110" s="483"/>
      <c r="O110" s="483"/>
      <c r="P110" s="483"/>
      <c r="Q110" s="483"/>
      <c r="R110" s="483"/>
      <c r="S110" s="483"/>
      <c r="T110" s="483"/>
      <c r="U110" s="483"/>
      <c r="V110" s="483"/>
      <c r="W110" s="483"/>
      <c r="X110" s="483"/>
      <c r="Y110" s="483"/>
      <c r="Z110" s="483"/>
    </row>
    <row r="111" spans="1:26" ht="15.75" customHeight="1">
      <c r="A111" s="435">
        <v>10303</v>
      </c>
      <c r="B111" s="435" t="s">
        <v>2288</v>
      </c>
      <c r="C111" s="478"/>
      <c r="D111" s="478"/>
      <c r="E111" s="106"/>
      <c r="F111" s="106"/>
      <c r="G111" s="483"/>
      <c r="H111" s="483"/>
      <c r="I111" s="483"/>
      <c r="J111" s="483"/>
      <c r="K111" s="483"/>
      <c r="L111" s="483"/>
      <c r="M111" s="483"/>
      <c r="N111" s="483"/>
      <c r="O111" s="483"/>
      <c r="P111" s="483"/>
      <c r="Q111" s="483"/>
      <c r="R111" s="483"/>
      <c r="S111" s="483"/>
      <c r="T111" s="483"/>
      <c r="U111" s="483"/>
      <c r="V111" s="483"/>
      <c r="W111" s="483"/>
      <c r="X111" s="483"/>
      <c r="Y111" s="483"/>
      <c r="Z111" s="483"/>
    </row>
    <row r="112" spans="1:26" ht="15.75" customHeight="1">
      <c r="A112" s="349" t="s">
        <v>2102</v>
      </c>
      <c r="B112" s="36" t="s">
        <v>2103</v>
      </c>
      <c r="C112" s="478">
        <v>100000</v>
      </c>
      <c r="D112" s="478"/>
      <c r="E112" s="106">
        <f t="shared" ref="E112:E121" si="25">SUM(C112:D112)</f>
        <v>100000</v>
      </c>
      <c r="F112" s="106">
        <v>100000</v>
      </c>
      <c r="G112" s="483"/>
      <c r="H112" s="483"/>
      <c r="I112" s="483"/>
      <c r="J112" s="483"/>
      <c r="K112" s="483"/>
      <c r="L112" s="483"/>
      <c r="M112" s="483"/>
      <c r="N112" s="483"/>
      <c r="O112" s="483"/>
      <c r="P112" s="483"/>
      <c r="Q112" s="483"/>
      <c r="R112" s="483"/>
      <c r="S112" s="483"/>
      <c r="T112" s="483"/>
      <c r="U112" s="483"/>
      <c r="V112" s="483"/>
      <c r="W112" s="483"/>
      <c r="X112" s="483"/>
      <c r="Y112" s="483"/>
      <c r="Z112" s="483"/>
    </row>
    <row r="113" spans="1:26" ht="15.75" hidden="1" customHeight="1">
      <c r="A113" s="349" t="s">
        <v>2104</v>
      </c>
      <c r="B113" s="36" t="s">
        <v>2105</v>
      </c>
      <c r="C113" s="478">
        <v>0</v>
      </c>
      <c r="D113" s="478"/>
      <c r="E113" s="106">
        <f t="shared" si="25"/>
        <v>0</v>
      </c>
      <c r="F113" s="106"/>
      <c r="G113" s="483"/>
      <c r="H113" s="483"/>
      <c r="I113" s="483"/>
      <c r="J113" s="483"/>
      <c r="K113" s="483"/>
      <c r="L113" s="483"/>
      <c r="M113" s="483"/>
      <c r="N113" s="483"/>
      <c r="O113" s="483"/>
      <c r="P113" s="483"/>
      <c r="Q113" s="483"/>
      <c r="R113" s="483"/>
      <c r="S113" s="483"/>
      <c r="T113" s="483"/>
      <c r="U113" s="483"/>
      <c r="V113" s="483"/>
      <c r="W113" s="483"/>
      <c r="X113" s="483"/>
      <c r="Y113" s="483"/>
      <c r="Z113" s="483"/>
    </row>
    <row r="114" spans="1:26" ht="15.75" hidden="1" customHeight="1">
      <c r="A114" s="349" t="s">
        <v>2106</v>
      </c>
      <c r="B114" s="36" t="s">
        <v>2107</v>
      </c>
      <c r="C114" s="478">
        <v>0</v>
      </c>
      <c r="D114" s="478"/>
      <c r="E114" s="106">
        <f t="shared" si="25"/>
        <v>0</v>
      </c>
      <c r="F114" s="106"/>
      <c r="G114" s="483"/>
      <c r="H114" s="483"/>
      <c r="I114" s="483"/>
      <c r="J114" s="483"/>
      <c r="K114" s="483"/>
      <c r="L114" s="483"/>
      <c r="M114" s="483"/>
      <c r="N114" s="483"/>
      <c r="O114" s="483"/>
      <c r="P114" s="483"/>
      <c r="Q114" s="483"/>
      <c r="R114" s="483"/>
      <c r="S114" s="483"/>
      <c r="T114" s="483"/>
      <c r="U114" s="483"/>
      <c r="V114" s="483"/>
      <c r="W114" s="483"/>
      <c r="X114" s="483"/>
      <c r="Y114" s="483"/>
      <c r="Z114" s="483"/>
    </row>
    <row r="115" spans="1:26" ht="15.75" customHeight="1">
      <c r="A115" s="349" t="s">
        <v>2129</v>
      </c>
      <c r="B115" s="36" t="s">
        <v>2130</v>
      </c>
      <c r="C115" s="478">
        <v>700000</v>
      </c>
      <c r="D115" s="478"/>
      <c r="E115" s="106">
        <f t="shared" si="25"/>
        <v>700000</v>
      </c>
      <c r="F115" s="106">
        <v>700000</v>
      </c>
      <c r="G115" s="483"/>
      <c r="H115" s="483"/>
      <c r="I115" s="483"/>
      <c r="J115" s="483"/>
      <c r="K115" s="483"/>
      <c r="L115" s="483"/>
      <c r="M115" s="483"/>
      <c r="N115" s="483"/>
      <c r="O115" s="483"/>
      <c r="P115" s="483"/>
      <c r="Q115" s="483"/>
      <c r="R115" s="483"/>
      <c r="S115" s="483"/>
      <c r="T115" s="483"/>
      <c r="U115" s="483"/>
      <c r="V115" s="483"/>
      <c r="W115" s="483"/>
      <c r="X115" s="483"/>
      <c r="Y115" s="483"/>
      <c r="Z115" s="483"/>
    </row>
    <row r="116" spans="1:26" ht="15.75" customHeight="1">
      <c r="A116" s="349">
        <v>2210712</v>
      </c>
      <c r="B116" s="36" t="s">
        <v>2289</v>
      </c>
      <c r="C116" s="478">
        <v>1500000</v>
      </c>
      <c r="D116" s="478"/>
      <c r="E116" s="106">
        <f t="shared" si="25"/>
        <v>1500000</v>
      </c>
      <c r="F116" s="106"/>
      <c r="G116" s="483"/>
      <c r="H116" s="483"/>
      <c r="I116" s="483"/>
      <c r="J116" s="483"/>
      <c r="K116" s="483"/>
      <c r="L116" s="483"/>
      <c r="M116" s="483"/>
      <c r="N116" s="483"/>
      <c r="O116" s="483"/>
      <c r="P116" s="483"/>
      <c r="Q116" s="483"/>
      <c r="R116" s="483"/>
      <c r="S116" s="483"/>
      <c r="T116" s="483"/>
      <c r="U116" s="483"/>
      <c r="V116" s="483"/>
      <c r="W116" s="483"/>
      <c r="X116" s="483"/>
      <c r="Y116" s="483"/>
      <c r="Z116" s="483"/>
    </row>
    <row r="117" spans="1:26" ht="15.75" hidden="1" customHeight="1">
      <c r="A117" s="349">
        <v>2211311</v>
      </c>
      <c r="B117" s="36" t="s">
        <v>2290</v>
      </c>
      <c r="C117" s="478"/>
      <c r="D117" s="478"/>
      <c r="E117" s="106">
        <f t="shared" si="25"/>
        <v>0</v>
      </c>
      <c r="F117" s="106"/>
      <c r="G117" s="483"/>
      <c r="H117" s="483"/>
      <c r="I117" s="483"/>
      <c r="J117" s="483"/>
      <c r="K117" s="483"/>
      <c r="L117" s="483"/>
      <c r="M117" s="483"/>
      <c r="N117" s="483"/>
      <c r="O117" s="483"/>
      <c r="P117" s="483"/>
      <c r="Q117" s="483"/>
      <c r="R117" s="483"/>
      <c r="S117" s="483"/>
      <c r="T117" s="483"/>
      <c r="U117" s="483"/>
      <c r="V117" s="483"/>
      <c r="W117" s="483"/>
      <c r="X117" s="483"/>
      <c r="Y117" s="483"/>
      <c r="Z117" s="483"/>
    </row>
    <row r="118" spans="1:26" ht="15.75" customHeight="1">
      <c r="A118" s="349" t="s">
        <v>2147</v>
      </c>
      <c r="B118" s="36" t="s">
        <v>2148</v>
      </c>
      <c r="C118" s="478">
        <v>200000</v>
      </c>
      <c r="D118" s="478"/>
      <c r="E118" s="106">
        <f t="shared" si="25"/>
        <v>200000</v>
      </c>
      <c r="F118" s="106">
        <v>300000</v>
      </c>
      <c r="G118" s="483"/>
      <c r="H118" s="483"/>
      <c r="I118" s="483"/>
      <c r="J118" s="483"/>
      <c r="K118" s="483"/>
      <c r="L118" s="483"/>
      <c r="M118" s="483"/>
      <c r="N118" s="483"/>
      <c r="O118" s="483"/>
      <c r="P118" s="483"/>
      <c r="Q118" s="483"/>
      <c r="R118" s="483"/>
      <c r="S118" s="483"/>
      <c r="T118" s="483"/>
      <c r="U118" s="483"/>
      <c r="V118" s="483"/>
      <c r="W118" s="483"/>
      <c r="X118" s="483"/>
      <c r="Y118" s="483"/>
      <c r="Z118" s="483"/>
    </row>
    <row r="119" spans="1:26" ht="15.75" customHeight="1">
      <c r="A119" s="349">
        <v>2210303</v>
      </c>
      <c r="B119" s="36" t="s">
        <v>2291</v>
      </c>
      <c r="C119" s="478">
        <v>1000000</v>
      </c>
      <c r="D119" s="478"/>
      <c r="E119" s="106">
        <f t="shared" si="25"/>
        <v>1000000</v>
      </c>
      <c r="F119" s="106"/>
      <c r="G119" s="483"/>
      <c r="H119" s="483"/>
      <c r="I119" s="483"/>
      <c r="J119" s="483"/>
      <c r="K119" s="483"/>
      <c r="L119" s="483"/>
      <c r="M119" s="483"/>
      <c r="N119" s="483"/>
      <c r="O119" s="483"/>
      <c r="P119" s="483"/>
      <c r="Q119" s="483"/>
      <c r="R119" s="483"/>
      <c r="S119" s="483"/>
      <c r="T119" s="483"/>
      <c r="U119" s="483"/>
      <c r="V119" s="483"/>
      <c r="W119" s="483"/>
      <c r="X119" s="483"/>
      <c r="Y119" s="483"/>
      <c r="Z119" s="483"/>
    </row>
    <row r="120" spans="1:26" ht="15.75" customHeight="1">
      <c r="A120" s="349">
        <v>2220202</v>
      </c>
      <c r="B120" s="36" t="s">
        <v>2292</v>
      </c>
      <c r="C120" s="478">
        <v>500000</v>
      </c>
      <c r="D120" s="478"/>
      <c r="E120" s="106">
        <f t="shared" si="25"/>
        <v>500000</v>
      </c>
      <c r="F120" s="106">
        <v>500000</v>
      </c>
      <c r="G120" s="483"/>
      <c r="H120" s="483"/>
      <c r="I120" s="483"/>
      <c r="J120" s="483"/>
      <c r="K120" s="483"/>
      <c r="L120" s="483"/>
      <c r="M120" s="483"/>
      <c r="N120" s="483"/>
      <c r="O120" s="483"/>
      <c r="P120" s="483"/>
      <c r="Q120" s="483"/>
      <c r="R120" s="483"/>
      <c r="S120" s="483"/>
      <c r="T120" s="483"/>
      <c r="U120" s="483"/>
      <c r="V120" s="483"/>
      <c r="W120" s="483"/>
      <c r="X120" s="483"/>
      <c r="Y120" s="483"/>
      <c r="Z120" s="483"/>
    </row>
    <row r="121" spans="1:26" ht="15.75" customHeight="1">
      <c r="A121" s="349">
        <v>3111009</v>
      </c>
      <c r="B121" s="36" t="s">
        <v>2293</v>
      </c>
      <c r="C121" s="478">
        <v>500000</v>
      </c>
      <c r="D121" s="478">
        <v>-500000</v>
      </c>
      <c r="E121" s="106">
        <f t="shared" si="25"/>
        <v>0</v>
      </c>
      <c r="F121" s="106">
        <v>700000</v>
      </c>
      <c r="G121" s="483"/>
      <c r="H121" s="483"/>
      <c r="I121" s="483"/>
      <c r="J121" s="483"/>
      <c r="K121" s="483"/>
      <c r="L121" s="483"/>
      <c r="M121" s="483"/>
      <c r="N121" s="483"/>
      <c r="O121" s="483"/>
      <c r="P121" s="483"/>
      <c r="Q121" s="483"/>
      <c r="R121" s="483"/>
      <c r="S121" s="483"/>
      <c r="T121" s="483"/>
      <c r="U121" s="483"/>
      <c r="V121" s="483"/>
      <c r="W121" s="483"/>
      <c r="X121" s="483"/>
      <c r="Y121" s="483"/>
      <c r="Z121" s="483"/>
    </row>
    <row r="122" spans="1:26" ht="15.75" customHeight="1">
      <c r="A122" s="479"/>
      <c r="B122" s="416" t="s">
        <v>2294</v>
      </c>
      <c r="C122" s="480">
        <f>SUM(C112:C121)</f>
        <v>4500000</v>
      </c>
      <c r="D122" s="480">
        <f>SUM(D112:D121)</f>
        <v>-500000</v>
      </c>
      <c r="E122" s="480">
        <f>SUM(E112:E121)</f>
        <v>4000000</v>
      </c>
      <c r="F122" s="480">
        <f>SUM(F112:F121)</f>
        <v>2300000</v>
      </c>
      <c r="G122" s="483"/>
      <c r="H122" s="483"/>
      <c r="I122" s="483"/>
      <c r="J122" s="483"/>
      <c r="K122" s="483"/>
      <c r="L122" s="483"/>
      <c r="M122" s="483"/>
      <c r="N122" s="483"/>
      <c r="O122" s="483"/>
      <c r="P122" s="483"/>
      <c r="Q122" s="483"/>
      <c r="R122" s="483"/>
      <c r="S122" s="483"/>
      <c r="T122" s="483"/>
      <c r="U122" s="483"/>
      <c r="V122" s="483"/>
      <c r="W122" s="483"/>
      <c r="X122" s="483"/>
      <c r="Y122" s="483"/>
      <c r="Z122" s="483"/>
    </row>
    <row r="123" spans="1:26" ht="15.75" customHeight="1">
      <c r="A123" s="435">
        <v>10304</v>
      </c>
      <c r="B123" s="435" t="s">
        <v>2295</v>
      </c>
      <c r="C123" s="478"/>
      <c r="D123" s="478"/>
      <c r="E123" s="106"/>
      <c r="F123" s="106"/>
      <c r="G123" s="483"/>
      <c r="H123" s="483"/>
      <c r="I123" s="483"/>
      <c r="J123" s="483"/>
      <c r="K123" s="483"/>
      <c r="L123" s="483"/>
      <c r="M123" s="483"/>
      <c r="N123" s="483"/>
      <c r="O123" s="483"/>
      <c r="P123" s="483"/>
      <c r="Q123" s="483"/>
      <c r="R123" s="483"/>
      <c r="S123" s="483"/>
      <c r="T123" s="483"/>
      <c r="U123" s="483"/>
      <c r="V123" s="483"/>
      <c r="W123" s="483"/>
      <c r="X123" s="483"/>
      <c r="Y123" s="483"/>
      <c r="Z123" s="483"/>
    </row>
    <row r="124" spans="1:26" ht="15.75" hidden="1" customHeight="1">
      <c r="A124" s="349" t="s">
        <v>2104</v>
      </c>
      <c r="B124" s="36" t="s">
        <v>2105</v>
      </c>
      <c r="C124" s="478">
        <v>0</v>
      </c>
      <c r="D124" s="478"/>
      <c r="E124" s="106">
        <f t="shared" ref="E124:E131" si="26">SUM(C124:D124)</f>
        <v>0</v>
      </c>
      <c r="F124" s="106"/>
      <c r="G124" s="483"/>
      <c r="H124" s="483"/>
      <c r="I124" s="483"/>
      <c r="J124" s="483"/>
      <c r="K124" s="483"/>
      <c r="L124" s="483"/>
      <c r="M124" s="483"/>
      <c r="N124" s="483"/>
      <c r="O124" s="483"/>
      <c r="P124" s="483"/>
      <c r="Q124" s="483"/>
      <c r="R124" s="483"/>
      <c r="S124" s="483"/>
      <c r="T124" s="483"/>
      <c r="U124" s="483"/>
      <c r="V124" s="483"/>
      <c r="W124" s="483"/>
      <c r="X124" s="483"/>
      <c r="Y124" s="483"/>
      <c r="Z124" s="483"/>
    </row>
    <row r="125" spans="1:26" ht="15.75" customHeight="1">
      <c r="A125" s="349" t="s">
        <v>2106</v>
      </c>
      <c r="B125" s="36" t="s">
        <v>2107</v>
      </c>
      <c r="C125" s="478">
        <v>500000</v>
      </c>
      <c r="D125" s="478"/>
      <c r="E125" s="106">
        <f t="shared" si="26"/>
        <v>500000</v>
      </c>
      <c r="F125" s="106">
        <v>500000</v>
      </c>
      <c r="G125" s="483"/>
      <c r="H125" s="483"/>
      <c r="I125" s="483"/>
      <c r="J125" s="483"/>
      <c r="K125" s="483"/>
      <c r="L125" s="483"/>
      <c r="M125" s="483"/>
      <c r="N125" s="483"/>
      <c r="O125" s="483"/>
      <c r="P125" s="483"/>
      <c r="Q125" s="483"/>
      <c r="R125" s="483"/>
      <c r="S125" s="483"/>
      <c r="T125" s="483"/>
      <c r="U125" s="483"/>
      <c r="V125" s="483"/>
      <c r="W125" s="483"/>
      <c r="X125" s="483"/>
      <c r="Y125" s="483"/>
      <c r="Z125" s="483"/>
    </row>
    <row r="126" spans="1:26" ht="15.75" customHeight="1">
      <c r="A126" s="349">
        <v>2210713</v>
      </c>
      <c r="B126" s="36" t="s">
        <v>2296</v>
      </c>
      <c r="C126" s="478">
        <v>1000000</v>
      </c>
      <c r="D126" s="478"/>
      <c r="E126" s="106">
        <f t="shared" si="26"/>
        <v>1000000</v>
      </c>
      <c r="F126" s="106">
        <v>956000</v>
      </c>
      <c r="G126" s="483"/>
      <c r="H126" s="483"/>
      <c r="I126" s="483"/>
      <c r="J126" s="483"/>
      <c r="K126" s="483"/>
      <c r="L126" s="483"/>
      <c r="M126" s="483"/>
      <c r="N126" s="483"/>
      <c r="O126" s="483"/>
      <c r="P126" s="483"/>
      <c r="Q126" s="483"/>
      <c r="R126" s="483"/>
      <c r="S126" s="483"/>
      <c r="T126" s="483"/>
      <c r="U126" s="483"/>
      <c r="V126" s="483"/>
      <c r="W126" s="483"/>
      <c r="X126" s="483"/>
      <c r="Y126" s="483"/>
      <c r="Z126" s="483"/>
    </row>
    <row r="127" spans="1:26" ht="15.75" customHeight="1">
      <c r="A127" s="349">
        <v>2211016</v>
      </c>
      <c r="B127" s="36" t="s">
        <v>2262</v>
      </c>
      <c r="C127" s="478">
        <v>5000000</v>
      </c>
      <c r="D127" s="478"/>
      <c r="E127" s="106">
        <f t="shared" si="26"/>
        <v>5000000</v>
      </c>
      <c r="F127" s="106">
        <v>5000000</v>
      </c>
      <c r="G127" s="483"/>
      <c r="H127" s="483"/>
      <c r="I127" s="483"/>
      <c r="J127" s="483"/>
      <c r="K127" s="483"/>
      <c r="L127" s="483"/>
      <c r="M127" s="483"/>
      <c r="N127" s="483"/>
      <c r="O127" s="483"/>
      <c r="P127" s="483"/>
      <c r="Q127" s="483"/>
      <c r="R127" s="483"/>
      <c r="S127" s="483"/>
      <c r="T127" s="483"/>
      <c r="U127" s="483"/>
      <c r="V127" s="483"/>
      <c r="W127" s="483"/>
      <c r="X127" s="483"/>
      <c r="Y127" s="483"/>
      <c r="Z127" s="483"/>
    </row>
    <row r="128" spans="1:26" ht="15.75" customHeight="1">
      <c r="A128" s="349">
        <v>3111004</v>
      </c>
      <c r="B128" s="36" t="s">
        <v>2297</v>
      </c>
      <c r="C128" s="478">
        <v>3000000</v>
      </c>
      <c r="D128" s="478"/>
      <c r="E128" s="106">
        <f t="shared" si="26"/>
        <v>3000000</v>
      </c>
      <c r="F128" s="106">
        <v>3000000</v>
      </c>
      <c r="G128" s="483"/>
      <c r="H128" s="483"/>
      <c r="I128" s="483"/>
      <c r="J128" s="483"/>
      <c r="K128" s="483"/>
      <c r="L128" s="483"/>
      <c r="M128" s="483"/>
      <c r="N128" s="483"/>
      <c r="O128" s="483"/>
      <c r="P128" s="483"/>
      <c r="Q128" s="483"/>
      <c r="R128" s="483"/>
      <c r="S128" s="483"/>
      <c r="T128" s="483"/>
      <c r="U128" s="483"/>
      <c r="V128" s="483"/>
      <c r="W128" s="483"/>
      <c r="X128" s="483"/>
      <c r="Y128" s="483"/>
      <c r="Z128" s="483"/>
    </row>
    <row r="129" spans="1:26" ht="15.75" customHeight="1">
      <c r="A129" s="349"/>
      <c r="B129" s="36" t="s">
        <v>2298</v>
      </c>
      <c r="C129" s="478">
        <v>4000000</v>
      </c>
      <c r="D129" s="478"/>
      <c r="E129" s="106">
        <f t="shared" si="26"/>
        <v>4000000</v>
      </c>
      <c r="F129" s="106">
        <v>4000000</v>
      </c>
      <c r="G129" s="483"/>
      <c r="H129" s="483"/>
      <c r="I129" s="483"/>
      <c r="J129" s="483"/>
      <c r="K129" s="483"/>
      <c r="L129" s="483"/>
      <c r="M129" s="483"/>
      <c r="N129" s="483"/>
      <c r="O129" s="483"/>
      <c r="P129" s="483"/>
      <c r="Q129" s="483"/>
      <c r="R129" s="483"/>
      <c r="S129" s="483"/>
      <c r="T129" s="483"/>
      <c r="U129" s="483"/>
      <c r="V129" s="483"/>
      <c r="W129" s="483"/>
      <c r="X129" s="483"/>
      <c r="Y129" s="483"/>
      <c r="Z129" s="483"/>
    </row>
    <row r="130" spans="1:26" ht="15.75" customHeight="1">
      <c r="A130" s="349">
        <v>3111004</v>
      </c>
      <c r="B130" s="36" t="s">
        <v>2299</v>
      </c>
      <c r="C130" s="478">
        <v>536000</v>
      </c>
      <c r="D130" s="478"/>
      <c r="E130" s="106">
        <f t="shared" si="26"/>
        <v>536000</v>
      </c>
      <c r="F130" s="106">
        <v>600000</v>
      </c>
      <c r="G130" s="483"/>
      <c r="H130" s="483"/>
      <c r="I130" s="483"/>
      <c r="J130" s="483"/>
      <c r="K130" s="483"/>
      <c r="L130" s="483"/>
      <c r="M130" s="483"/>
      <c r="N130" s="483"/>
      <c r="O130" s="483"/>
      <c r="P130" s="483"/>
      <c r="Q130" s="483"/>
      <c r="R130" s="483"/>
      <c r="S130" s="483"/>
      <c r="T130" s="483"/>
      <c r="U130" s="483"/>
      <c r="V130" s="483"/>
      <c r="W130" s="483"/>
      <c r="X130" s="483"/>
      <c r="Y130" s="483"/>
      <c r="Z130" s="483"/>
    </row>
    <row r="131" spans="1:26" ht="15.75" customHeight="1">
      <c r="A131" s="349">
        <v>3111009</v>
      </c>
      <c r="B131" s="36" t="s">
        <v>2300</v>
      </c>
      <c r="C131" s="478">
        <v>872000</v>
      </c>
      <c r="D131" s="478"/>
      <c r="E131" s="106">
        <f t="shared" si="26"/>
        <v>872000</v>
      </c>
      <c r="F131" s="106">
        <v>900000</v>
      </c>
      <c r="G131" s="483"/>
      <c r="H131" s="483"/>
      <c r="I131" s="483"/>
      <c r="J131" s="483"/>
      <c r="K131" s="483"/>
      <c r="L131" s="483"/>
      <c r="M131" s="483"/>
      <c r="N131" s="483"/>
      <c r="O131" s="483"/>
      <c r="P131" s="483"/>
      <c r="Q131" s="483"/>
      <c r="R131" s="483"/>
      <c r="S131" s="483"/>
      <c r="T131" s="483"/>
      <c r="U131" s="483"/>
      <c r="V131" s="483"/>
      <c r="W131" s="483"/>
      <c r="X131" s="483"/>
      <c r="Y131" s="483"/>
      <c r="Z131" s="483"/>
    </row>
    <row r="132" spans="1:26" ht="15.75" customHeight="1">
      <c r="A132" s="479"/>
      <c r="B132" s="416" t="s">
        <v>2301</v>
      </c>
      <c r="C132" s="480">
        <f t="shared" ref="C132:F132" si="27">SUM(C124:C131)</f>
        <v>14908000</v>
      </c>
      <c r="D132" s="480">
        <f t="shared" si="27"/>
        <v>0</v>
      </c>
      <c r="E132" s="480">
        <f t="shared" si="27"/>
        <v>14908000</v>
      </c>
      <c r="F132" s="480">
        <f t="shared" si="27"/>
        <v>14956000</v>
      </c>
      <c r="G132" s="483"/>
      <c r="H132" s="483"/>
      <c r="I132" s="483"/>
      <c r="J132" s="483"/>
      <c r="K132" s="483"/>
      <c r="L132" s="483"/>
      <c r="M132" s="483"/>
      <c r="N132" s="483"/>
      <c r="O132" s="483"/>
      <c r="P132" s="483"/>
      <c r="Q132" s="483"/>
      <c r="R132" s="483"/>
      <c r="S132" s="483"/>
      <c r="T132" s="483"/>
      <c r="U132" s="483"/>
      <c r="V132" s="483"/>
      <c r="W132" s="483"/>
      <c r="X132" s="483"/>
      <c r="Y132" s="483"/>
      <c r="Z132" s="483"/>
    </row>
    <row r="133" spans="1:26" ht="15.75" customHeight="1">
      <c r="A133" s="435"/>
      <c r="B133" s="99" t="s">
        <v>2302</v>
      </c>
      <c r="C133" s="478"/>
      <c r="D133" s="478"/>
      <c r="E133" s="106"/>
      <c r="F133" s="106"/>
      <c r="G133" s="483"/>
      <c r="H133" s="483"/>
      <c r="I133" s="483"/>
      <c r="J133" s="483"/>
      <c r="K133" s="483"/>
      <c r="L133" s="483"/>
      <c r="M133" s="483"/>
      <c r="N133" s="483"/>
      <c r="O133" s="483"/>
      <c r="P133" s="483"/>
      <c r="Q133" s="483"/>
      <c r="R133" s="483"/>
      <c r="S133" s="483"/>
      <c r="T133" s="483"/>
      <c r="U133" s="483"/>
      <c r="V133" s="483"/>
      <c r="W133" s="483"/>
      <c r="X133" s="483"/>
      <c r="Y133" s="483"/>
      <c r="Z133" s="483"/>
    </row>
    <row r="134" spans="1:26" ht="15.75" customHeight="1">
      <c r="A134" s="349"/>
      <c r="B134" s="414" t="s">
        <v>2153</v>
      </c>
      <c r="C134" s="478"/>
      <c r="D134" s="478"/>
      <c r="E134" s="106"/>
      <c r="F134" s="106"/>
      <c r="G134" s="483"/>
      <c r="H134" s="483"/>
      <c r="I134" s="483"/>
      <c r="J134" s="483"/>
      <c r="K134" s="483"/>
      <c r="L134" s="483"/>
      <c r="M134" s="483"/>
      <c r="N134" s="483"/>
      <c r="O134" s="483"/>
      <c r="P134" s="483"/>
      <c r="Q134" s="483"/>
      <c r="R134" s="483"/>
      <c r="S134" s="483"/>
      <c r="T134" s="483"/>
      <c r="U134" s="483"/>
      <c r="V134" s="483"/>
      <c r="W134" s="483"/>
      <c r="X134" s="483"/>
      <c r="Y134" s="483"/>
      <c r="Z134" s="483"/>
    </row>
    <row r="135" spans="1:26" ht="15.75" customHeight="1">
      <c r="A135" s="349" t="s">
        <v>2154</v>
      </c>
      <c r="B135" s="36" t="s">
        <v>2155</v>
      </c>
      <c r="C135" s="478">
        <v>2000000</v>
      </c>
      <c r="D135" s="478"/>
      <c r="E135" s="106">
        <f t="shared" ref="E135:E138" si="28">SUM(C135:D135)</f>
        <v>2000000</v>
      </c>
      <c r="F135" s="106">
        <v>3500000</v>
      </c>
      <c r="G135" s="483"/>
      <c r="H135" s="483"/>
      <c r="I135" s="483"/>
      <c r="J135" s="483"/>
      <c r="K135" s="483"/>
      <c r="L135" s="483"/>
      <c r="M135" s="483"/>
      <c r="N135" s="483"/>
      <c r="O135" s="483"/>
      <c r="P135" s="483"/>
      <c r="Q135" s="483"/>
      <c r="R135" s="483"/>
      <c r="S135" s="483"/>
      <c r="T135" s="483"/>
      <c r="U135" s="483"/>
      <c r="V135" s="483"/>
      <c r="W135" s="483"/>
      <c r="X135" s="483"/>
      <c r="Y135" s="483"/>
      <c r="Z135" s="483"/>
    </row>
    <row r="136" spans="1:26" ht="15.75" customHeight="1">
      <c r="A136" s="349" t="s">
        <v>2174</v>
      </c>
      <c r="B136" s="36" t="s">
        <v>2175</v>
      </c>
      <c r="C136" s="478">
        <v>1000000</v>
      </c>
      <c r="D136" s="478"/>
      <c r="E136" s="106">
        <f t="shared" si="28"/>
        <v>1000000</v>
      </c>
      <c r="F136" s="106">
        <v>1000000</v>
      </c>
      <c r="G136" s="483"/>
      <c r="H136" s="483"/>
      <c r="I136" s="483"/>
      <c r="J136" s="483"/>
      <c r="K136" s="483"/>
      <c r="L136" s="483"/>
      <c r="M136" s="483"/>
      <c r="N136" s="483"/>
      <c r="O136" s="483"/>
      <c r="P136" s="483"/>
      <c r="Q136" s="483"/>
      <c r="R136" s="483"/>
      <c r="S136" s="483"/>
      <c r="T136" s="483"/>
      <c r="U136" s="483"/>
      <c r="V136" s="483"/>
      <c r="W136" s="483"/>
      <c r="X136" s="483"/>
      <c r="Y136" s="483"/>
      <c r="Z136" s="483"/>
    </row>
    <row r="137" spans="1:26" ht="15.75" customHeight="1">
      <c r="A137" s="349" t="s">
        <v>2174</v>
      </c>
      <c r="B137" s="36" t="s">
        <v>2303</v>
      </c>
      <c r="C137" s="478">
        <v>2266014</v>
      </c>
      <c r="D137" s="478"/>
      <c r="E137" s="106">
        <f t="shared" si="28"/>
        <v>2266014</v>
      </c>
      <c r="F137" s="106">
        <v>2300000</v>
      </c>
      <c r="G137" s="483"/>
      <c r="H137" s="483"/>
      <c r="I137" s="483"/>
      <c r="J137" s="483"/>
      <c r="K137" s="483"/>
      <c r="L137" s="483"/>
      <c r="M137" s="483"/>
      <c r="N137" s="483"/>
      <c r="O137" s="483"/>
      <c r="P137" s="483"/>
      <c r="Q137" s="483"/>
      <c r="R137" s="483"/>
      <c r="S137" s="483"/>
      <c r="T137" s="483"/>
      <c r="U137" s="483"/>
      <c r="V137" s="483"/>
      <c r="W137" s="483"/>
      <c r="X137" s="483"/>
      <c r="Y137" s="483"/>
      <c r="Z137" s="483"/>
    </row>
    <row r="138" spans="1:26" ht="15.75" customHeight="1">
      <c r="A138" s="349">
        <v>2210713</v>
      </c>
      <c r="B138" s="36" t="s">
        <v>2304</v>
      </c>
      <c r="C138" s="478">
        <v>500000</v>
      </c>
      <c r="D138" s="478">
        <v>-500000</v>
      </c>
      <c r="E138" s="106">
        <f t="shared" si="28"/>
        <v>0</v>
      </c>
      <c r="F138" s="106">
        <v>500000</v>
      </c>
      <c r="G138" s="483"/>
      <c r="H138" s="483"/>
      <c r="I138" s="483"/>
      <c r="J138" s="483"/>
      <c r="K138" s="483"/>
      <c r="L138" s="483"/>
      <c r="M138" s="483"/>
      <c r="N138" s="483"/>
      <c r="O138" s="483"/>
      <c r="P138" s="483"/>
      <c r="Q138" s="483"/>
      <c r="R138" s="483"/>
      <c r="S138" s="483"/>
      <c r="T138" s="483"/>
      <c r="U138" s="483"/>
      <c r="V138" s="483"/>
      <c r="W138" s="483"/>
      <c r="X138" s="483"/>
      <c r="Y138" s="483"/>
      <c r="Z138" s="483"/>
    </row>
    <row r="139" spans="1:26" ht="15.75" customHeight="1">
      <c r="A139" s="479"/>
      <c r="B139" s="416" t="s">
        <v>2305</v>
      </c>
      <c r="C139" s="480">
        <f t="shared" ref="C139:F139" si="29">SUM(C135:C138)</f>
        <v>5766014</v>
      </c>
      <c r="D139" s="480">
        <f t="shared" si="29"/>
        <v>-500000</v>
      </c>
      <c r="E139" s="480">
        <f t="shared" si="29"/>
        <v>5266014</v>
      </c>
      <c r="F139" s="480">
        <f t="shared" si="29"/>
        <v>7300000</v>
      </c>
      <c r="G139" s="483"/>
      <c r="H139" s="483"/>
      <c r="I139" s="483"/>
      <c r="J139" s="483"/>
      <c r="K139" s="483"/>
      <c r="L139" s="483"/>
      <c r="M139" s="483"/>
      <c r="N139" s="483"/>
      <c r="O139" s="483"/>
      <c r="P139" s="483"/>
      <c r="Q139" s="483"/>
      <c r="R139" s="483"/>
      <c r="S139" s="483"/>
      <c r="T139" s="483"/>
      <c r="U139" s="483"/>
      <c r="V139" s="483"/>
      <c r="W139" s="483"/>
      <c r="X139" s="483"/>
      <c r="Y139" s="483"/>
      <c r="Z139" s="483"/>
    </row>
    <row r="140" spans="1:26" ht="15.75" customHeight="1">
      <c r="A140" s="435"/>
      <c r="B140" s="99" t="s">
        <v>2306</v>
      </c>
      <c r="C140" s="112"/>
      <c r="D140" s="112"/>
      <c r="E140" s="106"/>
      <c r="F140" s="106"/>
      <c r="G140" s="483"/>
      <c r="H140" s="483"/>
      <c r="I140" s="483"/>
      <c r="J140" s="483"/>
      <c r="K140" s="483"/>
      <c r="L140" s="483"/>
      <c r="M140" s="483"/>
      <c r="N140" s="483"/>
      <c r="O140" s="483"/>
      <c r="P140" s="483"/>
      <c r="Q140" s="483"/>
      <c r="R140" s="483"/>
      <c r="S140" s="483"/>
      <c r="T140" s="483"/>
      <c r="U140" s="483"/>
      <c r="V140" s="483"/>
      <c r="W140" s="483"/>
      <c r="X140" s="483"/>
      <c r="Y140" s="483"/>
      <c r="Z140" s="483"/>
    </row>
    <row r="141" spans="1:26" ht="15.75" customHeight="1">
      <c r="A141" s="349" t="s">
        <v>2102</v>
      </c>
      <c r="B141" s="36" t="s">
        <v>2103</v>
      </c>
      <c r="C141" s="106">
        <v>100000</v>
      </c>
      <c r="D141" s="106"/>
      <c r="E141" s="106">
        <f t="shared" ref="E141:E145" si="30">SUM(C141:D141)</f>
        <v>100000</v>
      </c>
      <c r="F141" s="106">
        <v>200000</v>
      </c>
      <c r="G141" s="483"/>
      <c r="H141" s="483"/>
      <c r="I141" s="483"/>
      <c r="J141" s="483"/>
      <c r="K141" s="483"/>
      <c r="L141" s="483"/>
      <c r="M141" s="483"/>
      <c r="N141" s="483"/>
      <c r="O141" s="483"/>
      <c r="P141" s="483"/>
      <c r="Q141" s="483"/>
      <c r="R141" s="483"/>
      <c r="S141" s="483"/>
      <c r="T141" s="483"/>
      <c r="U141" s="483"/>
      <c r="V141" s="483"/>
      <c r="W141" s="483"/>
      <c r="X141" s="483"/>
      <c r="Y141" s="483"/>
      <c r="Z141" s="483"/>
    </row>
    <row r="142" spans="1:26" ht="15.75" hidden="1" customHeight="1">
      <c r="A142" s="349" t="s">
        <v>2104</v>
      </c>
      <c r="B142" s="36" t="s">
        <v>2105</v>
      </c>
      <c r="C142" s="106">
        <v>0</v>
      </c>
      <c r="D142" s="106"/>
      <c r="E142" s="106">
        <f t="shared" si="30"/>
        <v>0</v>
      </c>
      <c r="F142" s="106"/>
      <c r="G142" s="483"/>
      <c r="H142" s="483"/>
      <c r="I142" s="483"/>
      <c r="J142" s="483"/>
      <c r="K142" s="483"/>
      <c r="L142" s="483"/>
      <c r="M142" s="483"/>
      <c r="N142" s="483"/>
      <c r="O142" s="483"/>
      <c r="P142" s="483"/>
      <c r="Q142" s="483"/>
      <c r="R142" s="483"/>
      <c r="S142" s="483"/>
      <c r="T142" s="483"/>
      <c r="U142" s="483"/>
      <c r="V142" s="483"/>
      <c r="W142" s="483"/>
      <c r="X142" s="483"/>
      <c r="Y142" s="483"/>
      <c r="Z142" s="483"/>
    </row>
    <row r="143" spans="1:26" ht="15.75" customHeight="1">
      <c r="A143" s="349" t="s">
        <v>2106</v>
      </c>
      <c r="B143" s="36" t="s">
        <v>2107</v>
      </c>
      <c r="C143" s="106">
        <v>500000</v>
      </c>
      <c r="D143" s="106"/>
      <c r="E143" s="106">
        <f t="shared" si="30"/>
        <v>500000</v>
      </c>
      <c r="F143" s="106"/>
      <c r="G143" s="483"/>
      <c r="H143" s="483"/>
      <c r="I143" s="483"/>
      <c r="J143" s="483"/>
      <c r="K143" s="483"/>
      <c r="L143" s="483"/>
      <c r="M143" s="483"/>
      <c r="N143" s="483"/>
      <c r="O143" s="483"/>
      <c r="P143" s="483"/>
      <c r="Q143" s="483"/>
      <c r="R143" s="483"/>
      <c r="S143" s="483"/>
      <c r="T143" s="483"/>
      <c r="U143" s="483"/>
      <c r="V143" s="483"/>
      <c r="W143" s="483"/>
      <c r="X143" s="483"/>
      <c r="Y143" s="483"/>
      <c r="Z143" s="483"/>
    </row>
    <row r="144" spans="1:26" ht="15.75" customHeight="1">
      <c r="A144" s="349" t="s">
        <v>2147</v>
      </c>
      <c r="B144" s="36" t="s">
        <v>2148</v>
      </c>
      <c r="C144" s="106">
        <v>100000</v>
      </c>
      <c r="D144" s="106"/>
      <c r="E144" s="106">
        <f t="shared" si="30"/>
        <v>100000</v>
      </c>
      <c r="F144" s="106">
        <v>300000</v>
      </c>
      <c r="G144" s="483"/>
      <c r="H144" s="483"/>
      <c r="I144" s="483"/>
      <c r="J144" s="483"/>
      <c r="K144" s="483"/>
      <c r="L144" s="483"/>
      <c r="M144" s="483"/>
      <c r="N144" s="483"/>
      <c r="O144" s="483"/>
      <c r="P144" s="483"/>
      <c r="Q144" s="483"/>
      <c r="R144" s="483"/>
      <c r="S144" s="483"/>
      <c r="T144" s="483"/>
      <c r="U144" s="483"/>
      <c r="V144" s="483"/>
      <c r="W144" s="483"/>
      <c r="X144" s="483"/>
      <c r="Y144" s="483"/>
      <c r="Z144" s="483"/>
    </row>
    <row r="145" spans="1:26" ht="15.75" customHeight="1">
      <c r="A145" s="349">
        <v>2110802</v>
      </c>
      <c r="B145" s="36" t="s">
        <v>2307</v>
      </c>
      <c r="C145" s="106">
        <v>2000000</v>
      </c>
      <c r="D145" s="106">
        <v>-1000000</v>
      </c>
      <c r="E145" s="106">
        <f t="shared" si="30"/>
        <v>1000000</v>
      </c>
      <c r="F145" s="106">
        <v>1000000</v>
      </c>
      <c r="G145" s="483"/>
      <c r="H145" s="483"/>
      <c r="I145" s="483"/>
      <c r="J145" s="483"/>
      <c r="K145" s="483"/>
      <c r="L145" s="483"/>
      <c r="M145" s="483"/>
      <c r="N145" s="483"/>
      <c r="O145" s="483"/>
      <c r="P145" s="483"/>
      <c r="Q145" s="483"/>
      <c r="R145" s="483"/>
      <c r="S145" s="483"/>
      <c r="T145" s="483"/>
      <c r="U145" s="483"/>
      <c r="V145" s="483"/>
      <c r="W145" s="483"/>
      <c r="X145" s="483"/>
      <c r="Y145" s="483"/>
      <c r="Z145" s="483"/>
    </row>
    <row r="146" spans="1:26" ht="15.75" customHeight="1">
      <c r="A146" s="479"/>
      <c r="B146" s="416" t="s">
        <v>2308</v>
      </c>
      <c r="C146" s="480">
        <f t="shared" ref="C146:F146" si="31">SUM(C141:C145)</f>
        <v>2700000</v>
      </c>
      <c r="D146" s="480">
        <f t="shared" si="31"/>
        <v>-1000000</v>
      </c>
      <c r="E146" s="480">
        <f t="shared" si="31"/>
        <v>1700000</v>
      </c>
      <c r="F146" s="480">
        <f t="shared" si="31"/>
        <v>1500000</v>
      </c>
      <c r="G146" s="483"/>
      <c r="H146" s="483"/>
      <c r="I146" s="483"/>
      <c r="J146" s="483"/>
      <c r="K146" s="483"/>
      <c r="L146" s="483"/>
      <c r="M146" s="483"/>
      <c r="N146" s="483"/>
      <c r="O146" s="483"/>
      <c r="P146" s="483"/>
      <c r="Q146" s="483"/>
      <c r="R146" s="483"/>
      <c r="S146" s="483"/>
      <c r="T146" s="483"/>
      <c r="U146" s="483"/>
      <c r="V146" s="483"/>
      <c r="W146" s="483"/>
      <c r="X146" s="483"/>
      <c r="Y146" s="483"/>
      <c r="Z146" s="483"/>
    </row>
    <row r="147" spans="1:26" ht="15.75" customHeight="1">
      <c r="A147" s="481"/>
      <c r="B147" s="481" t="s">
        <v>2221</v>
      </c>
      <c r="C147" s="482">
        <f>SUM(C146,C139,C132,C122,C103,C90)</f>
        <v>90290447</v>
      </c>
      <c r="D147" s="482">
        <f>SUM(D146,D139,D132,D122,D103,D90)</f>
        <v>-2000000</v>
      </c>
      <c r="E147" s="482">
        <f>SUM(E146,E139,E132,E122,E103,E90)</f>
        <v>88290447</v>
      </c>
      <c r="F147" s="482">
        <f>SUM(F146,F139,F132,F122,F103,F90)</f>
        <v>86712701</v>
      </c>
      <c r="G147" s="39"/>
      <c r="H147" s="39"/>
      <c r="I147" s="39"/>
      <c r="J147" s="39"/>
      <c r="K147" s="39"/>
      <c r="L147" s="39"/>
      <c r="M147" s="39"/>
      <c r="N147" s="39"/>
      <c r="O147" s="39"/>
      <c r="P147" s="39"/>
      <c r="Q147" s="39"/>
      <c r="R147" s="39"/>
      <c r="S147" s="39"/>
      <c r="T147" s="39"/>
      <c r="U147" s="39"/>
      <c r="V147" s="39"/>
      <c r="W147" s="39"/>
      <c r="X147" s="39"/>
      <c r="Y147" s="39"/>
      <c r="Z147" s="39"/>
    </row>
    <row r="148" spans="1:26" ht="15.75" customHeight="1">
      <c r="A148" s="485"/>
      <c r="B148" s="485" t="s">
        <v>2309</v>
      </c>
      <c r="C148" s="490">
        <f>C147+C15</f>
        <v>519087429</v>
      </c>
      <c r="D148" s="490">
        <f>D147+D15</f>
        <v>-2000000</v>
      </c>
      <c r="E148" s="490">
        <f>E147+E15</f>
        <v>517087429</v>
      </c>
      <c r="F148" s="490">
        <f>F147+F15</f>
        <v>515509683</v>
      </c>
      <c r="G148" s="39"/>
      <c r="H148" s="39"/>
      <c r="I148" s="39"/>
      <c r="J148" s="39"/>
      <c r="K148" s="39"/>
      <c r="L148" s="39"/>
      <c r="M148" s="39"/>
      <c r="N148" s="39"/>
      <c r="O148" s="39"/>
      <c r="P148" s="39"/>
      <c r="Q148" s="39"/>
      <c r="R148" s="39"/>
      <c r="S148" s="39"/>
      <c r="T148" s="39"/>
      <c r="U148" s="39"/>
      <c r="V148" s="39"/>
      <c r="W148" s="39"/>
      <c r="X148" s="39"/>
      <c r="Y148" s="39"/>
      <c r="Z148" s="39"/>
    </row>
    <row r="149" spans="1:26" ht="15.75" hidden="1" customHeight="1">
      <c r="A149" s="485"/>
      <c r="B149" s="485" t="s">
        <v>2310</v>
      </c>
      <c r="C149" s="490">
        <v>77559553</v>
      </c>
      <c r="D149" s="490"/>
      <c r="E149" s="490">
        <f>E109</f>
        <v>77559553</v>
      </c>
      <c r="F149" s="490"/>
      <c r="G149" s="39"/>
      <c r="H149" s="39"/>
      <c r="I149" s="39"/>
      <c r="J149" s="39"/>
      <c r="K149" s="39"/>
      <c r="L149" s="39"/>
      <c r="M149" s="39"/>
      <c r="N149" s="39"/>
      <c r="O149" s="39"/>
      <c r="P149" s="39"/>
      <c r="Q149" s="39"/>
      <c r="R149" s="39"/>
      <c r="S149" s="39"/>
      <c r="T149" s="39"/>
      <c r="U149" s="39"/>
      <c r="V149" s="39"/>
      <c r="W149" s="39"/>
      <c r="X149" s="39"/>
      <c r="Y149" s="39"/>
      <c r="Z149" s="39"/>
    </row>
    <row r="150" spans="1:26" ht="15.75" hidden="1" customHeight="1">
      <c r="A150" s="491"/>
      <c r="B150" s="484" t="s">
        <v>2311</v>
      </c>
      <c r="C150" s="492">
        <v>601646982</v>
      </c>
      <c r="D150" s="492"/>
      <c r="E150" s="492">
        <f>SUM(E148:E149)</f>
        <v>594646982</v>
      </c>
      <c r="F150" s="492"/>
      <c r="G150" s="39"/>
      <c r="H150" s="39"/>
      <c r="I150" s="39"/>
      <c r="J150" s="39"/>
      <c r="K150" s="39"/>
      <c r="L150" s="39"/>
      <c r="M150" s="39"/>
      <c r="N150" s="39"/>
      <c r="O150" s="39"/>
      <c r="P150" s="39"/>
      <c r="Q150" s="39"/>
      <c r="R150" s="39"/>
      <c r="S150" s="39"/>
      <c r="T150" s="39"/>
      <c r="U150" s="39"/>
      <c r="V150" s="39"/>
      <c r="W150" s="39"/>
      <c r="X150" s="39"/>
      <c r="Y150" s="39"/>
      <c r="Z150" s="39"/>
    </row>
    <row r="151" spans="1:26" ht="15.75" customHeight="1">
      <c r="A151" s="493"/>
      <c r="B151" s="39"/>
      <c r="C151" s="92"/>
      <c r="D151" s="92"/>
      <c r="E151" s="92"/>
      <c r="F151" s="92"/>
      <c r="G151" s="39"/>
      <c r="H151" s="39"/>
      <c r="I151" s="39"/>
      <c r="J151" s="39"/>
      <c r="K151" s="39"/>
      <c r="L151" s="39"/>
      <c r="M151" s="39"/>
      <c r="N151" s="39"/>
      <c r="O151" s="39"/>
      <c r="P151" s="39"/>
      <c r="Q151" s="39"/>
      <c r="R151" s="39"/>
      <c r="S151" s="39"/>
      <c r="T151" s="39"/>
      <c r="U151" s="39"/>
      <c r="V151" s="39"/>
      <c r="W151" s="39"/>
      <c r="X151" s="39"/>
      <c r="Y151" s="39"/>
      <c r="Z151" s="39"/>
    </row>
    <row r="152" spans="1:26" ht="15.75" customHeight="1">
      <c r="A152" s="493"/>
      <c r="B152" s="39"/>
      <c r="C152" s="92"/>
      <c r="D152" s="92"/>
      <c r="E152" s="92"/>
      <c r="F152" s="92"/>
      <c r="G152" s="39"/>
      <c r="H152" s="39"/>
      <c r="I152" s="39"/>
      <c r="J152" s="39"/>
      <c r="K152" s="39"/>
      <c r="L152" s="39"/>
      <c r="M152" s="39"/>
      <c r="N152" s="39"/>
      <c r="O152" s="39"/>
      <c r="P152" s="39"/>
      <c r="Q152" s="39"/>
      <c r="R152" s="39"/>
      <c r="S152" s="39"/>
      <c r="T152" s="39"/>
      <c r="U152" s="39"/>
      <c r="V152" s="39"/>
      <c r="W152" s="39"/>
      <c r="X152" s="39"/>
      <c r="Y152" s="39"/>
      <c r="Z152" s="39"/>
    </row>
    <row r="153" spans="1:26" ht="15.75" customHeight="1">
      <c r="A153" s="493"/>
      <c r="B153" s="39"/>
      <c r="C153" s="92"/>
      <c r="D153" s="92"/>
      <c r="E153" s="92"/>
      <c r="F153" s="92"/>
      <c r="G153" s="39"/>
      <c r="H153" s="39"/>
      <c r="I153" s="39"/>
      <c r="J153" s="39"/>
      <c r="K153" s="39"/>
      <c r="L153" s="39"/>
      <c r="M153" s="39"/>
      <c r="N153" s="39"/>
      <c r="O153" s="39"/>
      <c r="P153" s="39"/>
      <c r="Q153" s="39"/>
      <c r="R153" s="39"/>
      <c r="S153" s="39"/>
      <c r="T153" s="39"/>
      <c r="U153" s="39"/>
      <c r="V153" s="39"/>
      <c r="W153" s="39"/>
      <c r="X153" s="39"/>
      <c r="Y153" s="39"/>
      <c r="Z153" s="39"/>
    </row>
    <row r="154" spans="1:26" ht="15.75" customHeight="1">
      <c r="A154" s="493"/>
      <c r="B154" s="39"/>
      <c r="C154" s="92"/>
      <c r="D154" s="92"/>
      <c r="E154" s="92"/>
      <c r="F154" s="92"/>
      <c r="G154" s="39"/>
      <c r="H154" s="39"/>
      <c r="I154" s="39"/>
      <c r="J154" s="39"/>
      <c r="K154" s="39"/>
      <c r="L154" s="39"/>
      <c r="M154" s="39"/>
      <c r="N154" s="39"/>
      <c r="O154" s="39"/>
      <c r="P154" s="39"/>
      <c r="Q154" s="39"/>
      <c r="R154" s="39"/>
      <c r="S154" s="39"/>
      <c r="T154" s="39"/>
      <c r="U154" s="39"/>
      <c r="V154" s="39"/>
      <c r="W154" s="39"/>
      <c r="X154" s="39"/>
      <c r="Y154" s="39"/>
      <c r="Z154" s="39"/>
    </row>
    <row r="155" spans="1:26" ht="15.75" customHeight="1">
      <c r="A155" s="493"/>
      <c r="B155" s="39"/>
      <c r="C155" s="92"/>
      <c r="D155" s="92"/>
      <c r="E155" s="92"/>
      <c r="F155" s="92"/>
      <c r="G155" s="39"/>
      <c r="H155" s="39"/>
      <c r="I155" s="39"/>
      <c r="J155" s="39"/>
      <c r="K155" s="39"/>
      <c r="L155" s="39"/>
      <c r="M155" s="39"/>
      <c r="N155" s="39"/>
      <c r="O155" s="39"/>
      <c r="P155" s="39"/>
      <c r="Q155" s="39"/>
      <c r="R155" s="39"/>
      <c r="S155" s="39"/>
      <c r="T155" s="39"/>
      <c r="U155" s="39"/>
      <c r="V155" s="39"/>
      <c r="W155" s="39"/>
      <c r="X155" s="39"/>
      <c r="Y155" s="39"/>
      <c r="Z155" s="39"/>
    </row>
    <row r="156" spans="1:26" ht="15.75" customHeight="1">
      <c r="A156" s="493"/>
      <c r="B156" s="39"/>
      <c r="C156" s="92"/>
      <c r="D156" s="92"/>
      <c r="E156" s="92"/>
      <c r="F156" s="92"/>
      <c r="G156" s="39"/>
      <c r="H156" s="39"/>
      <c r="I156" s="39"/>
      <c r="J156" s="39"/>
      <c r="K156" s="39"/>
      <c r="L156" s="39"/>
      <c r="M156" s="39"/>
      <c r="N156" s="39"/>
      <c r="O156" s="39"/>
      <c r="P156" s="39"/>
      <c r="Q156" s="39"/>
      <c r="R156" s="39"/>
      <c r="S156" s="39"/>
      <c r="T156" s="39"/>
      <c r="U156" s="39"/>
      <c r="V156" s="39"/>
      <c r="W156" s="39"/>
      <c r="X156" s="39"/>
      <c r="Y156" s="39"/>
      <c r="Z156" s="39"/>
    </row>
    <row r="157" spans="1:26" ht="15.75" customHeight="1">
      <c r="A157" s="493"/>
      <c r="B157" s="39"/>
      <c r="C157" s="92"/>
      <c r="D157" s="92"/>
      <c r="E157" s="92"/>
      <c r="F157" s="92"/>
      <c r="G157" s="39"/>
      <c r="H157" s="39"/>
      <c r="I157" s="39"/>
      <c r="J157" s="39"/>
      <c r="K157" s="39"/>
      <c r="L157" s="39"/>
      <c r="M157" s="39"/>
      <c r="N157" s="39"/>
      <c r="O157" s="39"/>
      <c r="P157" s="39"/>
      <c r="Q157" s="39"/>
      <c r="R157" s="39"/>
      <c r="S157" s="39"/>
      <c r="T157" s="39"/>
      <c r="U157" s="39"/>
      <c r="V157" s="39"/>
      <c r="W157" s="39"/>
      <c r="X157" s="39"/>
      <c r="Y157" s="39"/>
      <c r="Z157" s="39"/>
    </row>
    <row r="158" spans="1:26" ht="15.75" customHeight="1">
      <c r="A158" s="493"/>
      <c r="B158" s="39"/>
      <c r="C158" s="92"/>
      <c r="D158" s="92"/>
      <c r="E158" s="92"/>
      <c r="F158" s="92"/>
      <c r="G158" s="39"/>
      <c r="H158" s="39"/>
      <c r="I158" s="39"/>
      <c r="J158" s="39"/>
      <c r="K158" s="39"/>
      <c r="L158" s="39"/>
      <c r="M158" s="39"/>
      <c r="N158" s="39"/>
      <c r="O158" s="39"/>
      <c r="P158" s="39"/>
      <c r="Q158" s="39"/>
      <c r="R158" s="39"/>
      <c r="S158" s="39"/>
      <c r="T158" s="39"/>
      <c r="U158" s="39"/>
      <c r="V158" s="39"/>
      <c r="W158" s="39"/>
      <c r="X158" s="39"/>
      <c r="Y158" s="39"/>
      <c r="Z158" s="39"/>
    </row>
    <row r="159" spans="1:26" ht="15.75" customHeight="1">
      <c r="A159" s="493"/>
      <c r="B159" s="39"/>
      <c r="C159" s="92"/>
      <c r="D159" s="92"/>
      <c r="E159" s="92"/>
      <c r="F159" s="92"/>
      <c r="G159" s="39"/>
      <c r="H159" s="39"/>
      <c r="I159" s="39"/>
      <c r="J159" s="39"/>
      <c r="K159" s="39"/>
      <c r="L159" s="39"/>
      <c r="M159" s="39"/>
      <c r="N159" s="39"/>
      <c r="O159" s="39"/>
      <c r="P159" s="39"/>
      <c r="Q159" s="39"/>
      <c r="R159" s="39"/>
      <c r="S159" s="39"/>
      <c r="T159" s="39"/>
      <c r="U159" s="39"/>
      <c r="V159" s="39"/>
      <c r="W159" s="39"/>
      <c r="X159" s="39"/>
      <c r="Y159" s="39"/>
      <c r="Z159" s="39"/>
    </row>
    <row r="160" spans="1:26" ht="15.75" customHeight="1">
      <c r="A160" s="493"/>
      <c r="B160" s="39"/>
      <c r="C160" s="92"/>
      <c r="D160" s="92"/>
      <c r="E160" s="92"/>
      <c r="F160" s="92"/>
      <c r="G160" s="39"/>
      <c r="H160" s="39"/>
      <c r="I160" s="39"/>
      <c r="J160" s="39"/>
      <c r="K160" s="39"/>
      <c r="L160" s="39"/>
      <c r="M160" s="39"/>
      <c r="N160" s="39"/>
      <c r="O160" s="39"/>
      <c r="P160" s="39"/>
      <c r="Q160" s="39"/>
      <c r="R160" s="39"/>
      <c r="S160" s="39"/>
      <c r="T160" s="39"/>
      <c r="U160" s="39"/>
      <c r="V160" s="39"/>
      <c r="W160" s="39"/>
      <c r="X160" s="39"/>
      <c r="Y160" s="39"/>
      <c r="Z160" s="39"/>
    </row>
    <row r="161" spans="1:26" ht="15.75" customHeight="1">
      <c r="A161" s="493"/>
      <c r="B161" s="39"/>
      <c r="C161" s="92"/>
      <c r="D161" s="92"/>
      <c r="E161" s="92"/>
      <c r="F161" s="92"/>
      <c r="G161" s="39"/>
      <c r="H161" s="39"/>
      <c r="I161" s="39"/>
      <c r="J161" s="39"/>
      <c r="K161" s="39"/>
      <c r="L161" s="39"/>
      <c r="M161" s="39"/>
      <c r="N161" s="39"/>
      <c r="O161" s="39"/>
      <c r="P161" s="39"/>
      <c r="Q161" s="39"/>
      <c r="R161" s="39"/>
      <c r="S161" s="39"/>
      <c r="T161" s="39"/>
      <c r="U161" s="39"/>
      <c r="V161" s="39"/>
      <c r="W161" s="39"/>
      <c r="X161" s="39"/>
      <c r="Y161" s="39"/>
      <c r="Z161" s="39"/>
    </row>
    <row r="162" spans="1:26" ht="15.75" customHeight="1">
      <c r="A162" s="493"/>
      <c r="B162" s="39"/>
      <c r="C162" s="92"/>
      <c r="D162" s="92"/>
      <c r="E162" s="92"/>
      <c r="F162" s="92"/>
      <c r="G162" s="39"/>
      <c r="H162" s="39"/>
      <c r="I162" s="39"/>
      <c r="J162" s="39"/>
      <c r="K162" s="39"/>
      <c r="L162" s="39"/>
      <c r="M162" s="39"/>
      <c r="N162" s="39"/>
      <c r="O162" s="39"/>
      <c r="P162" s="39"/>
      <c r="Q162" s="39"/>
      <c r="R162" s="39"/>
      <c r="S162" s="39"/>
      <c r="T162" s="39"/>
      <c r="U162" s="39"/>
      <c r="V162" s="39"/>
      <c r="W162" s="39"/>
      <c r="X162" s="39"/>
      <c r="Y162" s="39"/>
      <c r="Z162" s="39"/>
    </row>
    <row r="163" spans="1:26" ht="15.75" customHeight="1">
      <c r="A163" s="493"/>
      <c r="B163" s="39"/>
      <c r="C163" s="92"/>
      <c r="D163" s="92"/>
      <c r="E163" s="92"/>
      <c r="F163" s="92"/>
      <c r="G163" s="39"/>
      <c r="H163" s="39"/>
      <c r="I163" s="39"/>
      <c r="J163" s="39"/>
      <c r="K163" s="39"/>
      <c r="L163" s="39"/>
      <c r="M163" s="39"/>
      <c r="N163" s="39"/>
      <c r="O163" s="39"/>
      <c r="P163" s="39"/>
      <c r="Q163" s="39"/>
      <c r="R163" s="39"/>
      <c r="S163" s="39"/>
      <c r="T163" s="39"/>
      <c r="U163" s="39"/>
      <c r="V163" s="39"/>
      <c r="W163" s="39"/>
      <c r="X163" s="39"/>
      <c r="Y163" s="39"/>
      <c r="Z163" s="39"/>
    </row>
    <row r="164" spans="1:26" ht="15.75" customHeight="1">
      <c r="A164" s="493"/>
      <c r="B164" s="39"/>
      <c r="C164" s="92"/>
      <c r="D164" s="92"/>
      <c r="E164" s="92"/>
      <c r="F164" s="92"/>
      <c r="G164" s="39"/>
      <c r="H164" s="39"/>
      <c r="I164" s="39"/>
      <c r="J164" s="39"/>
      <c r="K164" s="39"/>
      <c r="L164" s="39"/>
      <c r="M164" s="39"/>
      <c r="N164" s="39"/>
      <c r="O164" s="39"/>
      <c r="P164" s="39"/>
      <c r="Q164" s="39"/>
      <c r="R164" s="39"/>
      <c r="S164" s="39"/>
      <c r="T164" s="39"/>
      <c r="U164" s="39"/>
      <c r="V164" s="39"/>
      <c r="W164" s="39"/>
      <c r="X164" s="39"/>
      <c r="Y164" s="39"/>
      <c r="Z164" s="39"/>
    </row>
    <row r="165" spans="1:26" ht="15.75" customHeight="1">
      <c r="A165" s="493"/>
      <c r="B165" s="39"/>
      <c r="C165" s="92"/>
      <c r="D165" s="92"/>
      <c r="E165" s="92"/>
      <c r="F165" s="92"/>
      <c r="G165" s="39"/>
      <c r="H165" s="39"/>
      <c r="I165" s="39"/>
      <c r="J165" s="39"/>
      <c r="K165" s="39"/>
      <c r="L165" s="39"/>
      <c r="M165" s="39"/>
      <c r="N165" s="39"/>
      <c r="O165" s="39"/>
      <c r="P165" s="39"/>
      <c r="Q165" s="39"/>
      <c r="R165" s="39"/>
      <c r="S165" s="39"/>
      <c r="T165" s="39"/>
      <c r="U165" s="39"/>
      <c r="V165" s="39"/>
      <c r="W165" s="39"/>
      <c r="X165" s="39"/>
      <c r="Y165" s="39"/>
      <c r="Z165" s="39"/>
    </row>
    <row r="166" spans="1:26" ht="15.75" customHeight="1">
      <c r="A166" s="493"/>
      <c r="B166" s="39"/>
      <c r="C166" s="92"/>
      <c r="D166" s="92"/>
      <c r="E166" s="92"/>
      <c r="F166" s="92"/>
      <c r="G166" s="39"/>
      <c r="H166" s="39"/>
      <c r="I166" s="39"/>
      <c r="J166" s="39"/>
      <c r="K166" s="39"/>
      <c r="L166" s="39"/>
      <c r="M166" s="39"/>
      <c r="N166" s="39"/>
      <c r="O166" s="39"/>
      <c r="P166" s="39"/>
      <c r="Q166" s="39"/>
      <c r="R166" s="39"/>
      <c r="S166" s="39"/>
      <c r="T166" s="39"/>
      <c r="U166" s="39"/>
      <c r="V166" s="39"/>
      <c r="W166" s="39"/>
      <c r="X166" s="39"/>
      <c r="Y166" s="39"/>
      <c r="Z166" s="39"/>
    </row>
    <row r="167" spans="1:26" ht="15.75" customHeight="1">
      <c r="A167" s="493"/>
      <c r="B167" s="39"/>
      <c r="C167" s="92"/>
      <c r="D167" s="92"/>
      <c r="E167" s="92"/>
      <c r="F167" s="92"/>
      <c r="G167" s="39"/>
      <c r="H167" s="39"/>
      <c r="I167" s="39"/>
      <c r="J167" s="39"/>
      <c r="K167" s="39"/>
      <c r="L167" s="39"/>
      <c r="M167" s="39"/>
      <c r="N167" s="39"/>
      <c r="O167" s="39"/>
      <c r="P167" s="39"/>
      <c r="Q167" s="39"/>
      <c r="R167" s="39"/>
      <c r="S167" s="39"/>
      <c r="T167" s="39"/>
      <c r="U167" s="39"/>
      <c r="V167" s="39"/>
      <c r="W167" s="39"/>
      <c r="X167" s="39"/>
      <c r="Y167" s="39"/>
      <c r="Z167" s="39"/>
    </row>
    <row r="168" spans="1:26" ht="15.75" customHeight="1">
      <c r="A168" s="493"/>
      <c r="B168" s="39"/>
      <c r="C168" s="92"/>
      <c r="D168" s="92"/>
      <c r="E168" s="92"/>
      <c r="F168" s="92"/>
      <c r="G168" s="39"/>
      <c r="H168" s="39"/>
      <c r="I168" s="39"/>
      <c r="J168" s="39"/>
      <c r="K168" s="39"/>
      <c r="L168" s="39"/>
      <c r="M168" s="39"/>
      <c r="N168" s="39"/>
      <c r="O168" s="39"/>
      <c r="P168" s="39"/>
      <c r="Q168" s="39"/>
      <c r="R168" s="39"/>
      <c r="S168" s="39"/>
      <c r="T168" s="39"/>
      <c r="U168" s="39"/>
      <c r="V168" s="39"/>
      <c r="W168" s="39"/>
      <c r="X168" s="39"/>
      <c r="Y168" s="39"/>
      <c r="Z168" s="39"/>
    </row>
    <row r="169" spans="1:26" ht="15.75" customHeight="1">
      <c r="A169" s="493"/>
      <c r="B169" s="39"/>
      <c r="C169" s="92"/>
      <c r="D169" s="92"/>
      <c r="E169" s="92"/>
      <c r="F169" s="92"/>
      <c r="G169" s="39"/>
      <c r="H169" s="39"/>
      <c r="I169" s="39"/>
      <c r="J169" s="39"/>
      <c r="K169" s="39"/>
      <c r="L169" s="39"/>
      <c r="M169" s="39"/>
      <c r="N169" s="39"/>
      <c r="O169" s="39"/>
      <c r="P169" s="39"/>
      <c r="Q169" s="39"/>
      <c r="R169" s="39"/>
      <c r="S169" s="39"/>
      <c r="T169" s="39"/>
      <c r="U169" s="39"/>
      <c r="V169" s="39"/>
      <c r="W169" s="39"/>
      <c r="X169" s="39"/>
      <c r="Y169" s="39"/>
      <c r="Z169" s="39"/>
    </row>
    <row r="170" spans="1:26" ht="15.75" customHeight="1">
      <c r="A170" s="493"/>
      <c r="B170" s="39"/>
      <c r="C170" s="92"/>
      <c r="D170" s="92"/>
      <c r="E170" s="92"/>
      <c r="F170" s="92"/>
      <c r="G170" s="39"/>
      <c r="H170" s="39"/>
      <c r="I170" s="39"/>
      <c r="J170" s="39"/>
      <c r="K170" s="39"/>
      <c r="L170" s="39"/>
      <c r="M170" s="39"/>
      <c r="N170" s="39"/>
      <c r="O170" s="39"/>
      <c r="P170" s="39"/>
      <c r="Q170" s="39"/>
      <c r="R170" s="39"/>
      <c r="S170" s="39"/>
      <c r="T170" s="39"/>
      <c r="U170" s="39"/>
      <c r="V170" s="39"/>
      <c r="W170" s="39"/>
      <c r="X170" s="39"/>
      <c r="Y170" s="39"/>
      <c r="Z170" s="39"/>
    </row>
    <row r="171" spans="1:26" ht="15.75" customHeight="1">
      <c r="A171" s="493"/>
      <c r="B171" s="39"/>
      <c r="C171" s="92"/>
      <c r="D171" s="92"/>
      <c r="E171" s="92"/>
      <c r="F171" s="92"/>
      <c r="G171" s="39"/>
      <c r="H171" s="39"/>
      <c r="I171" s="39"/>
      <c r="J171" s="39"/>
      <c r="K171" s="39"/>
      <c r="L171" s="39"/>
      <c r="M171" s="39"/>
      <c r="N171" s="39"/>
      <c r="O171" s="39"/>
      <c r="P171" s="39"/>
      <c r="Q171" s="39"/>
      <c r="R171" s="39"/>
      <c r="S171" s="39"/>
      <c r="T171" s="39"/>
      <c r="U171" s="39"/>
      <c r="V171" s="39"/>
      <c r="W171" s="39"/>
      <c r="X171" s="39"/>
      <c r="Y171" s="39"/>
      <c r="Z171" s="39"/>
    </row>
    <row r="172" spans="1:26" ht="15.75" customHeight="1">
      <c r="A172" s="493"/>
      <c r="B172" s="39"/>
      <c r="C172" s="92"/>
      <c r="D172" s="92"/>
      <c r="E172" s="92"/>
      <c r="F172" s="92"/>
      <c r="G172" s="39"/>
      <c r="H172" s="39"/>
      <c r="I172" s="39"/>
      <c r="J172" s="39"/>
      <c r="K172" s="39"/>
      <c r="L172" s="39"/>
      <c r="M172" s="39"/>
      <c r="N172" s="39"/>
      <c r="O172" s="39"/>
      <c r="P172" s="39"/>
      <c r="Q172" s="39"/>
      <c r="R172" s="39"/>
      <c r="S172" s="39"/>
      <c r="T172" s="39"/>
      <c r="U172" s="39"/>
      <c r="V172" s="39"/>
      <c r="W172" s="39"/>
      <c r="X172" s="39"/>
      <c r="Y172" s="39"/>
      <c r="Z172" s="39"/>
    </row>
    <row r="173" spans="1:26" ht="15.75" customHeight="1">
      <c r="A173" s="493"/>
      <c r="B173" s="39"/>
      <c r="C173" s="92"/>
      <c r="D173" s="92"/>
      <c r="E173" s="92"/>
      <c r="F173" s="92"/>
      <c r="G173" s="39"/>
      <c r="H173" s="39"/>
      <c r="I173" s="39"/>
      <c r="J173" s="39"/>
      <c r="K173" s="39"/>
      <c r="L173" s="39"/>
      <c r="M173" s="39"/>
      <c r="N173" s="39"/>
      <c r="O173" s="39"/>
      <c r="P173" s="39"/>
      <c r="Q173" s="39"/>
      <c r="R173" s="39"/>
      <c r="S173" s="39"/>
      <c r="T173" s="39"/>
      <c r="U173" s="39"/>
      <c r="V173" s="39"/>
      <c r="W173" s="39"/>
      <c r="X173" s="39"/>
      <c r="Y173" s="39"/>
      <c r="Z173" s="39"/>
    </row>
    <row r="174" spans="1:26" ht="15.75" customHeight="1">
      <c r="A174" s="493"/>
      <c r="B174" s="39"/>
      <c r="C174" s="92"/>
      <c r="D174" s="92"/>
      <c r="E174" s="92"/>
      <c r="F174" s="92"/>
      <c r="G174" s="39"/>
      <c r="H174" s="39"/>
      <c r="I174" s="39"/>
      <c r="J174" s="39"/>
      <c r="K174" s="39"/>
      <c r="L174" s="39"/>
      <c r="M174" s="39"/>
      <c r="N174" s="39"/>
      <c r="O174" s="39"/>
      <c r="P174" s="39"/>
      <c r="Q174" s="39"/>
      <c r="R174" s="39"/>
      <c r="S174" s="39"/>
      <c r="T174" s="39"/>
      <c r="U174" s="39"/>
      <c r="V174" s="39"/>
      <c r="W174" s="39"/>
      <c r="X174" s="39"/>
      <c r="Y174" s="39"/>
      <c r="Z174" s="39"/>
    </row>
    <row r="175" spans="1:26" ht="15.75" customHeight="1">
      <c r="A175" s="493"/>
      <c r="B175" s="39"/>
      <c r="C175" s="92"/>
      <c r="D175" s="92"/>
      <c r="E175" s="92"/>
      <c r="F175" s="92"/>
      <c r="G175" s="39"/>
      <c r="H175" s="39"/>
      <c r="I175" s="39"/>
      <c r="J175" s="39"/>
      <c r="K175" s="39"/>
      <c r="L175" s="39"/>
      <c r="M175" s="39"/>
      <c r="N175" s="39"/>
      <c r="O175" s="39"/>
      <c r="P175" s="39"/>
      <c r="Q175" s="39"/>
      <c r="R175" s="39"/>
      <c r="S175" s="39"/>
      <c r="T175" s="39"/>
      <c r="U175" s="39"/>
      <c r="V175" s="39"/>
      <c r="W175" s="39"/>
      <c r="X175" s="39"/>
      <c r="Y175" s="39"/>
      <c r="Z175" s="39"/>
    </row>
    <row r="176" spans="1:26" ht="15.75" customHeight="1">
      <c r="A176" s="493"/>
      <c r="B176" s="39"/>
      <c r="C176" s="92"/>
      <c r="D176" s="92"/>
      <c r="E176" s="92"/>
      <c r="F176" s="92"/>
      <c r="G176" s="39"/>
      <c r="H176" s="39"/>
      <c r="I176" s="39"/>
      <c r="J176" s="39"/>
      <c r="K176" s="39"/>
      <c r="L176" s="39"/>
      <c r="M176" s="39"/>
      <c r="N176" s="39"/>
      <c r="O176" s="39"/>
      <c r="P176" s="39"/>
      <c r="Q176" s="39"/>
      <c r="R176" s="39"/>
      <c r="S176" s="39"/>
      <c r="T176" s="39"/>
      <c r="U176" s="39"/>
      <c r="V176" s="39"/>
      <c r="W176" s="39"/>
      <c r="X176" s="39"/>
      <c r="Y176" s="39"/>
      <c r="Z176" s="39"/>
    </row>
    <row r="177" spans="1:26" ht="15.75" customHeight="1">
      <c r="A177" s="493"/>
      <c r="B177" s="39"/>
      <c r="C177" s="92"/>
      <c r="D177" s="92"/>
      <c r="E177" s="92"/>
      <c r="F177" s="92"/>
      <c r="G177" s="39"/>
      <c r="H177" s="39"/>
      <c r="I177" s="39"/>
      <c r="J177" s="39"/>
      <c r="K177" s="39"/>
      <c r="L177" s="39"/>
      <c r="M177" s="39"/>
      <c r="N177" s="39"/>
      <c r="O177" s="39"/>
      <c r="P177" s="39"/>
      <c r="Q177" s="39"/>
      <c r="R177" s="39"/>
      <c r="S177" s="39"/>
      <c r="T177" s="39"/>
      <c r="U177" s="39"/>
      <c r="V177" s="39"/>
      <c r="W177" s="39"/>
      <c r="X177" s="39"/>
      <c r="Y177" s="39"/>
      <c r="Z177" s="39"/>
    </row>
    <row r="178" spans="1:26" ht="15.75" customHeight="1">
      <c r="A178" s="493"/>
      <c r="B178" s="39"/>
      <c r="C178" s="92"/>
      <c r="D178" s="92"/>
      <c r="E178" s="92"/>
      <c r="F178" s="92"/>
      <c r="G178" s="39"/>
      <c r="H178" s="39"/>
      <c r="I178" s="39"/>
      <c r="J178" s="39"/>
      <c r="K178" s="39"/>
      <c r="L178" s="39"/>
      <c r="M178" s="39"/>
      <c r="N178" s="39"/>
      <c r="O178" s="39"/>
      <c r="P178" s="39"/>
      <c r="Q178" s="39"/>
      <c r="R178" s="39"/>
      <c r="S178" s="39"/>
      <c r="T178" s="39"/>
      <c r="U178" s="39"/>
      <c r="V178" s="39"/>
      <c r="W178" s="39"/>
      <c r="X178" s="39"/>
      <c r="Y178" s="39"/>
      <c r="Z178" s="39"/>
    </row>
    <row r="179" spans="1:26" ht="15.75" customHeight="1">
      <c r="A179" s="493"/>
      <c r="B179" s="39"/>
      <c r="C179" s="92"/>
      <c r="D179" s="92"/>
      <c r="E179" s="92"/>
      <c r="F179" s="92"/>
      <c r="G179" s="39"/>
      <c r="H179" s="39"/>
      <c r="I179" s="39"/>
      <c r="J179" s="39"/>
      <c r="K179" s="39"/>
      <c r="L179" s="39"/>
      <c r="M179" s="39"/>
      <c r="N179" s="39"/>
      <c r="O179" s="39"/>
      <c r="P179" s="39"/>
      <c r="Q179" s="39"/>
      <c r="R179" s="39"/>
      <c r="S179" s="39"/>
      <c r="T179" s="39"/>
      <c r="U179" s="39"/>
      <c r="V179" s="39"/>
      <c r="W179" s="39"/>
      <c r="X179" s="39"/>
      <c r="Y179" s="39"/>
      <c r="Z179" s="39"/>
    </row>
    <row r="180" spans="1:26" ht="15.75" customHeight="1">
      <c r="A180" s="493"/>
      <c r="B180" s="39"/>
      <c r="C180" s="92"/>
      <c r="D180" s="92"/>
      <c r="E180" s="92"/>
      <c r="F180" s="92"/>
      <c r="G180" s="39"/>
      <c r="H180" s="39"/>
      <c r="I180" s="39"/>
      <c r="J180" s="39"/>
      <c r="K180" s="39"/>
      <c r="L180" s="39"/>
      <c r="M180" s="39"/>
      <c r="N180" s="39"/>
      <c r="O180" s="39"/>
      <c r="P180" s="39"/>
      <c r="Q180" s="39"/>
      <c r="R180" s="39"/>
      <c r="S180" s="39"/>
      <c r="T180" s="39"/>
      <c r="U180" s="39"/>
      <c r="V180" s="39"/>
      <c r="W180" s="39"/>
      <c r="X180" s="39"/>
      <c r="Y180" s="39"/>
      <c r="Z180" s="39"/>
    </row>
    <row r="181" spans="1:26" ht="15.75" customHeight="1">
      <c r="A181" s="493"/>
      <c r="B181" s="39"/>
      <c r="C181" s="92"/>
      <c r="D181" s="92"/>
      <c r="E181" s="92"/>
      <c r="F181" s="92"/>
      <c r="G181" s="39"/>
      <c r="H181" s="39"/>
      <c r="I181" s="39"/>
      <c r="J181" s="39"/>
      <c r="K181" s="39"/>
      <c r="L181" s="39"/>
      <c r="M181" s="39"/>
      <c r="N181" s="39"/>
      <c r="O181" s="39"/>
      <c r="P181" s="39"/>
      <c r="Q181" s="39"/>
      <c r="R181" s="39"/>
      <c r="S181" s="39"/>
      <c r="T181" s="39"/>
      <c r="U181" s="39"/>
      <c r="V181" s="39"/>
      <c r="W181" s="39"/>
      <c r="X181" s="39"/>
      <c r="Y181" s="39"/>
      <c r="Z181" s="39"/>
    </row>
    <row r="182" spans="1:26" ht="15.75" customHeight="1">
      <c r="A182" s="493"/>
      <c r="B182" s="39"/>
      <c r="C182" s="92"/>
      <c r="D182" s="92"/>
      <c r="E182" s="92"/>
      <c r="F182" s="92"/>
      <c r="G182" s="39"/>
      <c r="H182" s="39"/>
      <c r="I182" s="39"/>
      <c r="J182" s="39"/>
      <c r="K182" s="39"/>
      <c r="L182" s="39"/>
      <c r="M182" s="39"/>
      <c r="N182" s="39"/>
      <c r="O182" s="39"/>
      <c r="P182" s="39"/>
      <c r="Q182" s="39"/>
      <c r="R182" s="39"/>
      <c r="S182" s="39"/>
      <c r="T182" s="39"/>
      <c r="U182" s="39"/>
      <c r="V182" s="39"/>
      <c r="W182" s="39"/>
      <c r="X182" s="39"/>
      <c r="Y182" s="39"/>
      <c r="Z182" s="39"/>
    </row>
    <row r="183" spans="1:26" ht="15.75" customHeight="1">
      <c r="A183" s="493"/>
      <c r="B183" s="39"/>
      <c r="C183" s="92"/>
      <c r="D183" s="92"/>
      <c r="E183" s="92"/>
      <c r="F183" s="92"/>
      <c r="G183" s="39"/>
      <c r="H183" s="39"/>
      <c r="I183" s="39"/>
      <c r="J183" s="39"/>
      <c r="K183" s="39"/>
      <c r="L183" s="39"/>
      <c r="M183" s="39"/>
      <c r="N183" s="39"/>
      <c r="O183" s="39"/>
      <c r="P183" s="39"/>
      <c r="Q183" s="39"/>
      <c r="R183" s="39"/>
      <c r="S183" s="39"/>
      <c r="T183" s="39"/>
      <c r="U183" s="39"/>
      <c r="V183" s="39"/>
      <c r="W183" s="39"/>
      <c r="X183" s="39"/>
      <c r="Y183" s="39"/>
      <c r="Z183" s="39"/>
    </row>
    <row r="184" spans="1:26" ht="15.75" customHeight="1">
      <c r="A184" s="493"/>
      <c r="B184" s="39"/>
      <c r="C184" s="92"/>
      <c r="D184" s="92"/>
      <c r="E184" s="92"/>
      <c r="F184" s="92"/>
      <c r="G184" s="39"/>
      <c r="H184" s="39"/>
      <c r="I184" s="39"/>
      <c r="J184" s="39"/>
      <c r="K184" s="39"/>
      <c r="L184" s="39"/>
      <c r="M184" s="39"/>
      <c r="N184" s="39"/>
      <c r="O184" s="39"/>
      <c r="P184" s="39"/>
      <c r="Q184" s="39"/>
      <c r="R184" s="39"/>
      <c r="S184" s="39"/>
      <c r="T184" s="39"/>
      <c r="U184" s="39"/>
      <c r="V184" s="39"/>
      <c r="W184" s="39"/>
      <c r="X184" s="39"/>
      <c r="Y184" s="39"/>
      <c r="Z184" s="39"/>
    </row>
    <row r="185" spans="1:26" ht="15.75" customHeight="1">
      <c r="A185" s="493"/>
      <c r="B185" s="39"/>
      <c r="C185" s="92"/>
      <c r="D185" s="92"/>
      <c r="E185" s="92"/>
      <c r="F185" s="92"/>
      <c r="G185" s="39"/>
      <c r="H185" s="39"/>
      <c r="I185" s="39"/>
      <c r="J185" s="39"/>
      <c r="K185" s="39"/>
      <c r="L185" s="39"/>
      <c r="M185" s="39"/>
      <c r="N185" s="39"/>
      <c r="O185" s="39"/>
      <c r="P185" s="39"/>
      <c r="Q185" s="39"/>
      <c r="R185" s="39"/>
      <c r="S185" s="39"/>
      <c r="T185" s="39"/>
      <c r="U185" s="39"/>
      <c r="V185" s="39"/>
      <c r="W185" s="39"/>
      <c r="X185" s="39"/>
      <c r="Y185" s="39"/>
      <c r="Z185" s="39"/>
    </row>
    <row r="186" spans="1:26" ht="15.75" customHeight="1">
      <c r="A186" s="493"/>
      <c r="B186" s="39"/>
      <c r="C186" s="92"/>
      <c r="D186" s="92"/>
      <c r="E186" s="92"/>
      <c r="F186" s="92"/>
      <c r="G186" s="39"/>
      <c r="H186" s="39"/>
      <c r="I186" s="39"/>
      <c r="J186" s="39"/>
      <c r="K186" s="39"/>
      <c r="L186" s="39"/>
      <c r="M186" s="39"/>
      <c r="N186" s="39"/>
      <c r="O186" s="39"/>
      <c r="P186" s="39"/>
      <c r="Q186" s="39"/>
      <c r="R186" s="39"/>
      <c r="S186" s="39"/>
      <c r="T186" s="39"/>
      <c r="U186" s="39"/>
      <c r="V186" s="39"/>
      <c r="W186" s="39"/>
      <c r="X186" s="39"/>
      <c r="Y186" s="39"/>
      <c r="Z186" s="39"/>
    </row>
    <row r="187" spans="1:26" ht="15.75" customHeight="1">
      <c r="A187" s="493"/>
      <c r="B187" s="39"/>
      <c r="C187" s="92"/>
      <c r="D187" s="92"/>
      <c r="E187" s="92"/>
      <c r="F187" s="92"/>
      <c r="G187" s="39"/>
      <c r="H187" s="39"/>
      <c r="I187" s="39"/>
      <c r="J187" s="39"/>
      <c r="K187" s="39"/>
      <c r="L187" s="39"/>
      <c r="M187" s="39"/>
      <c r="N187" s="39"/>
      <c r="O187" s="39"/>
      <c r="P187" s="39"/>
      <c r="Q187" s="39"/>
      <c r="R187" s="39"/>
      <c r="S187" s="39"/>
      <c r="T187" s="39"/>
      <c r="U187" s="39"/>
      <c r="V187" s="39"/>
      <c r="W187" s="39"/>
      <c r="X187" s="39"/>
      <c r="Y187" s="39"/>
      <c r="Z187" s="39"/>
    </row>
    <row r="188" spans="1:26" ht="15.75" customHeight="1">
      <c r="A188" s="493"/>
      <c r="B188" s="39"/>
      <c r="C188" s="92"/>
      <c r="D188" s="92"/>
      <c r="E188" s="92"/>
      <c r="F188" s="92"/>
      <c r="G188" s="39"/>
      <c r="H188" s="39"/>
      <c r="I188" s="39"/>
      <c r="J188" s="39"/>
      <c r="K188" s="39"/>
      <c r="L188" s="39"/>
      <c r="M188" s="39"/>
      <c r="N188" s="39"/>
      <c r="O188" s="39"/>
      <c r="P188" s="39"/>
      <c r="Q188" s="39"/>
      <c r="R188" s="39"/>
      <c r="S188" s="39"/>
      <c r="T188" s="39"/>
      <c r="U188" s="39"/>
      <c r="V188" s="39"/>
      <c r="W188" s="39"/>
      <c r="X188" s="39"/>
      <c r="Y188" s="39"/>
      <c r="Z188" s="39"/>
    </row>
    <row r="189" spans="1:26" ht="15.75" customHeight="1">
      <c r="A189" s="493"/>
      <c r="B189" s="39"/>
      <c r="C189" s="92"/>
      <c r="D189" s="92"/>
      <c r="E189" s="92"/>
      <c r="F189" s="92"/>
      <c r="G189" s="39"/>
      <c r="H189" s="39"/>
      <c r="I189" s="39"/>
      <c r="J189" s="39"/>
      <c r="K189" s="39"/>
      <c r="L189" s="39"/>
      <c r="M189" s="39"/>
      <c r="N189" s="39"/>
      <c r="O189" s="39"/>
      <c r="P189" s="39"/>
      <c r="Q189" s="39"/>
      <c r="R189" s="39"/>
      <c r="S189" s="39"/>
      <c r="T189" s="39"/>
      <c r="U189" s="39"/>
      <c r="V189" s="39"/>
      <c r="W189" s="39"/>
      <c r="X189" s="39"/>
      <c r="Y189" s="39"/>
      <c r="Z189" s="39"/>
    </row>
    <row r="190" spans="1:26" ht="15.75" customHeight="1">
      <c r="A190" s="493"/>
      <c r="B190" s="39"/>
      <c r="C190" s="92"/>
      <c r="D190" s="92"/>
      <c r="E190" s="92"/>
      <c r="F190" s="92"/>
      <c r="G190" s="39"/>
      <c r="H190" s="39"/>
      <c r="I190" s="39"/>
      <c r="J190" s="39"/>
      <c r="K190" s="39"/>
      <c r="L190" s="39"/>
      <c r="M190" s="39"/>
      <c r="N190" s="39"/>
      <c r="O190" s="39"/>
      <c r="P190" s="39"/>
      <c r="Q190" s="39"/>
      <c r="R190" s="39"/>
      <c r="S190" s="39"/>
      <c r="T190" s="39"/>
      <c r="U190" s="39"/>
      <c r="V190" s="39"/>
      <c r="W190" s="39"/>
      <c r="X190" s="39"/>
      <c r="Y190" s="39"/>
      <c r="Z190" s="39"/>
    </row>
    <row r="191" spans="1:26" ht="15.75" customHeight="1">
      <c r="A191" s="493"/>
      <c r="B191" s="39"/>
      <c r="C191" s="92"/>
      <c r="D191" s="92"/>
      <c r="E191" s="92"/>
      <c r="F191" s="92"/>
      <c r="G191" s="39"/>
      <c r="H191" s="39"/>
      <c r="I191" s="39"/>
      <c r="J191" s="39"/>
      <c r="K191" s="39"/>
      <c r="L191" s="39"/>
      <c r="M191" s="39"/>
      <c r="N191" s="39"/>
      <c r="O191" s="39"/>
      <c r="P191" s="39"/>
      <c r="Q191" s="39"/>
      <c r="R191" s="39"/>
      <c r="S191" s="39"/>
      <c r="T191" s="39"/>
      <c r="U191" s="39"/>
      <c r="V191" s="39"/>
      <c r="W191" s="39"/>
      <c r="X191" s="39"/>
      <c r="Y191" s="39"/>
      <c r="Z191" s="39"/>
    </row>
    <row r="192" spans="1:26" ht="15.75" customHeight="1">
      <c r="A192" s="493"/>
      <c r="B192" s="39"/>
      <c r="C192" s="92"/>
      <c r="D192" s="92"/>
      <c r="E192" s="92"/>
      <c r="F192" s="92"/>
      <c r="G192" s="39"/>
      <c r="H192" s="39"/>
      <c r="I192" s="39"/>
      <c r="J192" s="39"/>
      <c r="K192" s="39"/>
      <c r="L192" s="39"/>
      <c r="M192" s="39"/>
      <c r="N192" s="39"/>
      <c r="O192" s="39"/>
      <c r="P192" s="39"/>
      <c r="Q192" s="39"/>
      <c r="R192" s="39"/>
      <c r="S192" s="39"/>
      <c r="T192" s="39"/>
      <c r="U192" s="39"/>
      <c r="V192" s="39"/>
      <c r="W192" s="39"/>
      <c r="X192" s="39"/>
      <c r="Y192" s="39"/>
      <c r="Z192" s="39"/>
    </row>
    <row r="193" spans="1:26" ht="15.75" customHeight="1">
      <c r="A193" s="493"/>
      <c r="B193" s="39"/>
      <c r="C193" s="92"/>
      <c r="D193" s="92"/>
      <c r="E193" s="92"/>
      <c r="F193" s="92"/>
      <c r="G193" s="39"/>
      <c r="H193" s="39"/>
      <c r="I193" s="39"/>
      <c r="J193" s="39"/>
      <c r="K193" s="39"/>
      <c r="L193" s="39"/>
      <c r="M193" s="39"/>
      <c r="N193" s="39"/>
      <c r="O193" s="39"/>
      <c r="P193" s="39"/>
      <c r="Q193" s="39"/>
      <c r="R193" s="39"/>
      <c r="S193" s="39"/>
      <c r="T193" s="39"/>
      <c r="U193" s="39"/>
      <c r="V193" s="39"/>
      <c r="W193" s="39"/>
      <c r="X193" s="39"/>
      <c r="Y193" s="39"/>
      <c r="Z193" s="39"/>
    </row>
    <row r="194" spans="1:26" ht="15.75" customHeight="1">
      <c r="A194" s="493"/>
      <c r="B194" s="39"/>
      <c r="C194" s="92"/>
      <c r="D194" s="92"/>
      <c r="E194" s="92"/>
      <c r="F194" s="92"/>
      <c r="G194" s="39"/>
      <c r="H194" s="39"/>
      <c r="I194" s="39"/>
      <c r="J194" s="39"/>
      <c r="K194" s="39"/>
      <c r="L194" s="39"/>
      <c r="M194" s="39"/>
      <c r="N194" s="39"/>
      <c r="O194" s="39"/>
      <c r="P194" s="39"/>
      <c r="Q194" s="39"/>
      <c r="R194" s="39"/>
      <c r="S194" s="39"/>
      <c r="T194" s="39"/>
      <c r="U194" s="39"/>
      <c r="V194" s="39"/>
      <c r="W194" s="39"/>
      <c r="X194" s="39"/>
      <c r="Y194" s="39"/>
      <c r="Z194" s="39"/>
    </row>
    <row r="195" spans="1:26" ht="15.75" customHeight="1">
      <c r="A195" s="493"/>
      <c r="B195" s="39"/>
      <c r="C195" s="92"/>
      <c r="D195" s="92"/>
      <c r="E195" s="92"/>
      <c r="F195" s="92"/>
      <c r="G195" s="39"/>
      <c r="H195" s="39"/>
      <c r="I195" s="39"/>
      <c r="J195" s="39"/>
      <c r="K195" s="39"/>
      <c r="L195" s="39"/>
      <c r="M195" s="39"/>
      <c r="N195" s="39"/>
      <c r="O195" s="39"/>
      <c r="P195" s="39"/>
      <c r="Q195" s="39"/>
      <c r="R195" s="39"/>
      <c r="S195" s="39"/>
      <c r="T195" s="39"/>
      <c r="U195" s="39"/>
      <c r="V195" s="39"/>
      <c r="W195" s="39"/>
      <c r="X195" s="39"/>
      <c r="Y195" s="39"/>
      <c r="Z195" s="39"/>
    </row>
    <row r="196" spans="1:26" ht="15.75" customHeight="1">
      <c r="A196" s="493"/>
      <c r="B196" s="39"/>
      <c r="C196" s="92"/>
      <c r="D196" s="92"/>
      <c r="E196" s="92"/>
      <c r="F196" s="92"/>
      <c r="G196" s="39"/>
      <c r="H196" s="39"/>
      <c r="I196" s="39"/>
      <c r="J196" s="39"/>
      <c r="K196" s="39"/>
      <c r="L196" s="39"/>
      <c r="M196" s="39"/>
      <c r="N196" s="39"/>
      <c r="O196" s="39"/>
      <c r="P196" s="39"/>
      <c r="Q196" s="39"/>
      <c r="R196" s="39"/>
      <c r="S196" s="39"/>
      <c r="T196" s="39"/>
      <c r="U196" s="39"/>
      <c r="V196" s="39"/>
      <c r="W196" s="39"/>
      <c r="X196" s="39"/>
      <c r="Y196" s="39"/>
      <c r="Z196" s="39"/>
    </row>
    <row r="197" spans="1:26" ht="15.75" customHeight="1">
      <c r="A197" s="493"/>
      <c r="B197" s="39"/>
      <c r="C197" s="92"/>
      <c r="D197" s="92"/>
      <c r="E197" s="92"/>
      <c r="F197" s="92"/>
      <c r="G197" s="39"/>
      <c r="H197" s="39"/>
      <c r="I197" s="39"/>
      <c r="J197" s="39"/>
      <c r="K197" s="39"/>
      <c r="L197" s="39"/>
      <c r="M197" s="39"/>
      <c r="N197" s="39"/>
      <c r="O197" s="39"/>
      <c r="P197" s="39"/>
      <c r="Q197" s="39"/>
      <c r="R197" s="39"/>
      <c r="S197" s="39"/>
      <c r="T197" s="39"/>
      <c r="U197" s="39"/>
      <c r="V197" s="39"/>
      <c r="W197" s="39"/>
      <c r="X197" s="39"/>
      <c r="Y197" s="39"/>
      <c r="Z197" s="39"/>
    </row>
    <row r="198" spans="1:26" ht="15.75" customHeight="1">
      <c r="A198" s="493"/>
      <c r="B198" s="39"/>
      <c r="C198" s="92"/>
      <c r="D198" s="92"/>
      <c r="E198" s="92"/>
      <c r="F198" s="92"/>
      <c r="G198" s="39"/>
      <c r="H198" s="39"/>
      <c r="I198" s="39"/>
      <c r="J198" s="39"/>
      <c r="K198" s="39"/>
      <c r="L198" s="39"/>
      <c r="M198" s="39"/>
      <c r="N198" s="39"/>
      <c r="O198" s="39"/>
      <c r="P198" s="39"/>
      <c r="Q198" s="39"/>
      <c r="R198" s="39"/>
      <c r="S198" s="39"/>
      <c r="T198" s="39"/>
      <c r="U198" s="39"/>
      <c r="V198" s="39"/>
      <c r="W198" s="39"/>
      <c r="X198" s="39"/>
      <c r="Y198" s="39"/>
      <c r="Z198" s="39"/>
    </row>
    <row r="199" spans="1:26" ht="15.75" customHeight="1">
      <c r="A199" s="493"/>
      <c r="B199" s="39"/>
      <c r="C199" s="92"/>
      <c r="D199" s="92"/>
      <c r="E199" s="92"/>
      <c r="F199" s="92"/>
      <c r="G199" s="39"/>
      <c r="H199" s="39"/>
      <c r="I199" s="39"/>
      <c r="J199" s="39"/>
      <c r="K199" s="39"/>
      <c r="L199" s="39"/>
      <c r="M199" s="39"/>
      <c r="N199" s="39"/>
      <c r="O199" s="39"/>
      <c r="P199" s="39"/>
      <c r="Q199" s="39"/>
      <c r="R199" s="39"/>
      <c r="S199" s="39"/>
      <c r="T199" s="39"/>
      <c r="U199" s="39"/>
      <c r="V199" s="39"/>
      <c r="W199" s="39"/>
      <c r="X199" s="39"/>
      <c r="Y199" s="39"/>
      <c r="Z199" s="39"/>
    </row>
    <row r="200" spans="1:26" ht="15.75" customHeight="1">
      <c r="A200" s="493"/>
      <c r="B200" s="39"/>
      <c r="C200" s="92"/>
      <c r="D200" s="92"/>
      <c r="E200" s="92"/>
      <c r="F200" s="92"/>
      <c r="G200" s="39"/>
      <c r="H200" s="39"/>
      <c r="I200" s="39"/>
      <c r="J200" s="39"/>
      <c r="K200" s="39"/>
      <c r="L200" s="39"/>
      <c r="M200" s="39"/>
      <c r="N200" s="39"/>
      <c r="O200" s="39"/>
      <c r="P200" s="39"/>
      <c r="Q200" s="39"/>
      <c r="R200" s="39"/>
      <c r="S200" s="39"/>
      <c r="T200" s="39"/>
      <c r="U200" s="39"/>
      <c r="V200" s="39"/>
      <c r="W200" s="39"/>
      <c r="X200" s="39"/>
      <c r="Y200" s="39"/>
      <c r="Z200" s="39"/>
    </row>
    <row r="201" spans="1:26" ht="15.75" customHeight="1">
      <c r="A201" s="493"/>
      <c r="B201" s="39"/>
      <c r="C201" s="92"/>
      <c r="D201" s="92"/>
      <c r="E201" s="92"/>
      <c r="F201" s="92"/>
      <c r="G201" s="39"/>
      <c r="H201" s="39"/>
      <c r="I201" s="39"/>
      <c r="J201" s="39"/>
      <c r="K201" s="39"/>
      <c r="L201" s="39"/>
      <c r="M201" s="39"/>
      <c r="N201" s="39"/>
      <c r="O201" s="39"/>
      <c r="P201" s="39"/>
      <c r="Q201" s="39"/>
      <c r="R201" s="39"/>
      <c r="S201" s="39"/>
      <c r="T201" s="39"/>
      <c r="U201" s="39"/>
      <c r="V201" s="39"/>
      <c r="W201" s="39"/>
      <c r="X201" s="39"/>
      <c r="Y201" s="39"/>
      <c r="Z201" s="39"/>
    </row>
    <row r="202" spans="1:26" ht="15.75" customHeight="1">
      <c r="A202" s="493"/>
      <c r="B202" s="39"/>
      <c r="C202" s="92"/>
      <c r="D202" s="92"/>
      <c r="E202" s="92"/>
      <c r="F202" s="92"/>
      <c r="G202" s="39"/>
      <c r="H202" s="39"/>
      <c r="I202" s="39"/>
      <c r="J202" s="39"/>
      <c r="K202" s="39"/>
      <c r="L202" s="39"/>
      <c r="M202" s="39"/>
      <c r="N202" s="39"/>
      <c r="O202" s="39"/>
      <c r="P202" s="39"/>
      <c r="Q202" s="39"/>
      <c r="R202" s="39"/>
      <c r="S202" s="39"/>
      <c r="T202" s="39"/>
      <c r="U202" s="39"/>
      <c r="V202" s="39"/>
      <c r="W202" s="39"/>
      <c r="X202" s="39"/>
      <c r="Y202" s="39"/>
      <c r="Z202" s="39"/>
    </row>
    <row r="203" spans="1:26" ht="15.75" customHeight="1">
      <c r="A203" s="493"/>
      <c r="B203" s="39"/>
      <c r="C203" s="92"/>
      <c r="D203" s="92"/>
      <c r="E203" s="92"/>
      <c r="F203" s="92"/>
      <c r="G203" s="39"/>
      <c r="H203" s="39"/>
      <c r="I203" s="39"/>
      <c r="J203" s="39"/>
      <c r="K203" s="39"/>
      <c r="L203" s="39"/>
      <c r="M203" s="39"/>
      <c r="N203" s="39"/>
      <c r="O203" s="39"/>
      <c r="P203" s="39"/>
      <c r="Q203" s="39"/>
      <c r="R203" s="39"/>
      <c r="S203" s="39"/>
      <c r="T203" s="39"/>
      <c r="U203" s="39"/>
      <c r="V203" s="39"/>
      <c r="W203" s="39"/>
      <c r="X203" s="39"/>
      <c r="Y203" s="39"/>
      <c r="Z203" s="39"/>
    </row>
    <row r="204" spans="1:26" ht="15.75" customHeight="1">
      <c r="A204" s="493"/>
      <c r="B204" s="39"/>
      <c r="C204" s="92"/>
      <c r="D204" s="92"/>
      <c r="E204" s="92"/>
      <c r="F204" s="92"/>
      <c r="G204" s="39"/>
      <c r="H204" s="39"/>
      <c r="I204" s="39"/>
      <c r="J204" s="39"/>
      <c r="K204" s="39"/>
      <c r="L204" s="39"/>
      <c r="M204" s="39"/>
      <c r="N204" s="39"/>
      <c r="O204" s="39"/>
      <c r="P204" s="39"/>
      <c r="Q204" s="39"/>
      <c r="R204" s="39"/>
      <c r="S204" s="39"/>
      <c r="T204" s="39"/>
      <c r="U204" s="39"/>
      <c r="V204" s="39"/>
      <c r="W204" s="39"/>
      <c r="X204" s="39"/>
      <c r="Y204" s="39"/>
      <c r="Z204" s="39"/>
    </row>
    <row r="205" spans="1:26" ht="15.75" customHeight="1">
      <c r="A205" s="493"/>
      <c r="B205" s="39"/>
      <c r="C205" s="92"/>
      <c r="D205" s="92"/>
      <c r="E205" s="92"/>
      <c r="F205" s="92"/>
      <c r="G205" s="39"/>
      <c r="H205" s="39"/>
      <c r="I205" s="39"/>
      <c r="J205" s="39"/>
      <c r="K205" s="39"/>
      <c r="L205" s="39"/>
      <c r="M205" s="39"/>
      <c r="N205" s="39"/>
      <c r="O205" s="39"/>
      <c r="P205" s="39"/>
      <c r="Q205" s="39"/>
      <c r="R205" s="39"/>
      <c r="S205" s="39"/>
      <c r="T205" s="39"/>
      <c r="U205" s="39"/>
      <c r="V205" s="39"/>
      <c r="W205" s="39"/>
      <c r="X205" s="39"/>
      <c r="Y205" s="39"/>
      <c r="Z205" s="39"/>
    </row>
    <row r="206" spans="1:26" ht="15.75" customHeight="1">
      <c r="A206" s="493"/>
      <c r="B206" s="39"/>
      <c r="C206" s="92"/>
      <c r="D206" s="92"/>
      <c r="E206" s="92"/>
      <c r="F206" s="92"/>
      <c r="G206" s="39"/>
      <c r="H206" s="39"/>
      <c r="I206" s="39"/>
      <c r="J206" s="39"/>
      <c r="K206" s="39"/>
      <c r="L206" s="39"/>
      <c r="M206" s="39"/>
      <c r="N206" s="39"/>
      <c r="O206" s="39"/>
      <c r="P206" s="39"/>
      <c r="Q206" s="39"/>
      <c r="R206" s="39"/>
      <c r="S206" s="39"/>
      <c r="T206" s="39"/>
      <c r="U206" s="39"/>
      <c r="V206" s="39"/>
      <c r="W206" s="39"/>
      <c r="X206" s="39"/>
      <c r="Y206" s="39"/>
      <c r="Z206" s="39"/>
    </row>
    <row r="207" spans="1:26" ht="15.75" customHeight="1">
      <c r="A207" s="493"/>
      <c r="B207" s="39"/>
      <c r="C207" s="92"/>
      <c r="D207" s="92"/>
      <c r="E207" s="92"/>
      <c r="F207" s="92"/>
      <c r="G207" s="39"/>
      <c r="H207" s="39"/>
      <c r="I207" s="39"/>
      <c r="J207" s="39"/>
      <c r="K207" s="39"/>
      <c r="L207" s="39"/>
      <c r="M207" s="39"/>
      <c r="N207" s="39"/>
      <c r="O207" s="39"/>
      <c r="P207" s="39"/>
      <c r="Q207" s="39"/>
      <c r="R207" s="39"/>
      <c r="S207" s="39"/>
      <c r="T207" s="39"/>
      <c r="U207" s="39"/>
      <c r="V207" s="39"/>
      <c r="W207" s="39"/>
      <c r="X207" s="39"/>
      <c r="Y207" s="39"/>
      <c r="Z207" s="39"/>
    </row>
    <row r="208" spans="1:26" ht="15.75" customHeight="1">
      <c r="A208" s="493"/>
      <c r="B208" s="39"/>
      <c r="C208" s="92"/>
      <c r="D208" s="92"/>
      <c r="E208" s="92"/>
      <c r="F208" s="92"/>
      <c r="G208" s="39"/>
      <c r="H208" s="39"/>
      <c r="I208" s="39"/>
      <c r="J208" s="39"/>
      <c r="K208" s="39"/>
      <c r="L208" s="39"/>
      <c r="M208" s="39"/>
      <c r="N208" s="39"/>
      <c r="O208" s="39"/>
      <c r="P208" s="39"/>
      <c r="Q208" s="39"/>
      <c r="R208" s="39"/>
      <c r="S208" s="39"/>
      <c r="T208" s="39"/>
      <c r="U208" s="39"/>
      <c r="V208" s="39"/>
      <c r="W208" s="39"/>
      <c r="X208" s="39"/>
      <c r="Y208" s="39"/>
      <c r="Z208" s="39"/>
    </row>
    <row r="209" spans="1:26" ht="15.75" customHeight="1">
      <c r="A209" s="493"/>
      <c r="B209" s="39"/>
      <c r="C209" s="92"/>
      <c r="D209" s="92"/>
      <c r="E209" s="92"/>
      <c r="F209" s="92"/>
      <c r="G209" s="39"/>
      <c r="H209" s="39"/>
      <c r="I209" s="39"/>
      <c r="J209" s="39"/>
      <c r="K209" s="39"/>
      <c r="L209" s="39"/>
      <c r="M209" s="39"/>
      <c r="N209" s="39"/>
      <c r="O209" s="39"/>
      <c r="P209" s="39"/>
      <c r="Q209" s="39"/>
      <c r="R209" s="39"/>
      <c r="S209" s="39"/>
      <c r="T209" s="39"/>
      <c r="U209" s="39"/>
      <c r="V209" s="39"/>
      <c r="W209" s="39"/>
      <c r="X209" s="39"/>
      <c r="Y209" s="39"/>
      <c r="Z209" s="39"/>
    </row>
    <row r="210" spans="1:26" ht="15.75" customHeight="1">
      <c r="A210" s="493"/>
      <c r="B210" s="39"/>
      <c r="C210" s="92"/>
      <c r="D210" s="92"/>
      <c r="E210" s="92"/>
      <c r="F210" s="92"/>
      <c r="G210" s="39"/>
      <c r="H210" s="39"/>
      <c r="I210" s="39"/>
      <c r="J210" s="39"/>
      <c r="K210" s="39"/>
      <c r="L210" s="39"/>
      <c r="M210" s="39"/>
      <c r="N210" s="39"/>
      <c r="O210" s="39"/>
      <c r="P210" s="39"/>
      <c r="Q210" s="39"/>
      <c r="R210" s="39"/>
      <c r="S210" s="39"/>
      <c r="T210" s="39"/>
      <c r="U210" s="39"/>
      <c r="V210" s="39"/>
      <c r="W210" s="39"/>
      <c r="X210" s="39"/>
      <c r="Y210" s="39"/>
      <c r="Z210" s="39"/>
    </row>
    <row r="211" spans="1:26" ht="15.75" customHeight="1">
      <c r="A211" s="493"/>
      <c r="B211" s="39"/>
      <c r="C211" s="92"/>
      <c r="D211" s="92"/>
      <c r="E211" s="92"/>
      <c r="F211" s="92"/>
      <c r="G211" s="39"/>
      <c r="H211" s="39"/>
      <c r="I211" s="39"/>
      <c r="J211" s="39"/>
      <c r="K211" s="39"/>
      <c r="L211" s="39"/>
      <c r="M211" s="39"/>
      <c r="N211" s="39"/>
      <c r="O211" s="39"/>
      <c r="P211" s="39"/>
      <c r="Q211" s="39"/>
      <c r="R211" s="39"/>
      <c r="S211" s="39"/>
      <c r="T211" s="39"/>
      <c r="U211" s="39"/>
      <c r="V211" s="39"/>
      <c r="W211" s="39"/>
      <c r="X211" s="39"/>
      <c r="Y211" s="39"/>
      <c r="Z211" s="39"/>
    </row>
    <row r="212" spans="1:26" ht="15.75" customHeight="1">
      <c r="A212" s="493"/>
      <c r="B212" s="39"/>
      <c r="C212" s="92"/>
      <c r="D212" s="92"/>
      <c r="E212" s="92"/>
      <c r="F212" s="92"/>
      <c r="G212" s="39"/>
      <c r="H212" s="39"/>
      <c r="I212" s="39"/>
      <c r="J212" s="39"/>
      <c r="K212" s="39"/>
      <c r="L212" s="39"/>
      <c r="M212" s="39"/>
      <c r="N212" s="39"/>
      <c r="O212" s="39"/>
      <c r="P212" s="39"/>
      <c r="Q212" s="39"/>
      <c r="R212" s="39"/>
      <c r="S212" s="39"/>
      <c r="T212" s="39"/>
      <c r="U212" s="39"/>
      <c r="V212" s="39"/>
      <c r="W212" s="39"/>
      <c r="X212" s="39"/>
      <c r="Y212" s="39"/>
      <c r="Z212" s="39"/>
    </row>
    <row r="213" spans="1:26" ht="15.75" customHeight="1">
      <c r="A213" s="493"/>
      <c r="B213" s="39"/>
      <c r="C213" s="92"/>
      <c r="D213" s="92"/>
      <c r="E213" s="92"/>
      <c r="F213" s="92"/>
      <c r="G213" s="39"/>
      <c r="H213" s="39"/>
      <c r="I213" s="39"/>
      <c r="J213" s="39"/>
      <c r="K213" s="39"/>
      <c r="L213" s="39"/>
      <c r="M213" s="39"/>
      <c r="N213" s="39"/>
      <c r="O213" s="39"/>
      <c r="P213" s="39"/>
      <c r="Q213" s="39"/>
      <c r="R213" s="39"/>
      <c r="S213" s="39"/>
      <c r="T213" s="39"/>
      <c r="U213" s="39"/>
      <c r="V213" s="39"/>
      <c r="W213" s="39"/>
      <c r="X213" s="39"/>
      <c r="Y213" s="39"/>
      <c r="Z213" s="39"/>
    </row>
    <row r="214" spans="1:26" ht="15.75" customHeight="1">
      <c r="A214" s="493"/>
      <c r="B214" s="39"/>
      <c r="C214" s="92"/>
      <c r="D214" s="92"/>
      <c r="E214" s="92"/>
      <c r="F214" s="92"/>
      <c r="G214" s="39"/>
      <c r="H214" s="39"/>
      <c r="I214" s="39"/>
      <c r="J214" s="39"/>
      <c r="K214" s="39"/>
      <c r="L214" s="39"/>
      <c r="M214" s="39"/>
      <c r="N214" s="39"/>
      <c r="O214" s="39"/>
      <c r="P214" s="39"/>
      <c r="Q214" s="39"/>
      <c r="R214" s="39"/>
      <c r="S214" s="39"/>
      <c r="T214" s="39"/>
      <c r="U214" s="39"/>
      <c r="V214" s="39"/>
      <c r="W214" s="39"/>
      <c r="X214" s="39"/>
      <c r="Y214" s="39"/>
      <c r="Z214" s="39"/>
    </row>
    <row r="215" spans="1:26" ht="15.75" customHeight="1">
      <c r="A215" s="493"/>
      <c r="B215" s="39"/>
      <c r="C215" s="92"/>
      <c r="D215" s="92"/>
      <c r="E215" s="92"/>
      <c r="F215" s="92"/>
      <c r="G215" s="39"/>
      <c r="H215" s="39"/>
      <c r="I215" s="39"/>
      <c r="J215" s="39"/>
      <c r="K215" s="39"/>
      <c r="L215" s="39"/>
      <c r="M215" s="39"/>
      <c r="N215" s="39"/>
      <c r="O215" s="39"/>
      <c r="P215" s="39"/>
      <c r="Q215" s="39"/>
      <c r="R215" s="39"/>
      <c r="S215" s="39"/>
      <c r="T215" s="39"/>
      <c r="U215" s="39"/>
      <c r="V215" s="39"/>
      <c r="W215" s="39"/>
      <c r="X215" s="39"/>
      <c r="Y215" s="39"/>
      <c r="Z215" s="39"/>
    </row>
    <row r="216" spans="1:26" ht="15.75" customHeight="1">
      <c r="A216" s="493"/>
      <c r="B216" s="39"/>
      <c r="C216" s="92"/>
      <c r="D216" s="92"/>
      <c r="E216" s="92"/>
      <c r="F216" s="92"/>
      <c r="G216" s="39"/>
      <c r="H216" s="39"/>
      <c r="I216" s="39"/>
      <c r="J216" s="39"/>
      <c r="K216" s="39"/>
      <c r="L216" s="39"/>
      <c r="M216" s="39"/>
      <c r="N216" s="39"/>
      <c r="O216" s="39"/>
      <c r="P216" s="39"/>
      <c r="Q216" s="39"/>
      <c r="R216" s="39"/>
      <c r="S216" s="39"/>
      <c r="T216" s="39"/>
      <c r="U216" s="39"/>
      <c r="V216" s="39"/>
      <c r="W216" s="39"/>
      <c r="X216" s="39"/>
      <c r="Y216" s="39"/>
      <c r="Z216" s="39"/>
    </row>
    <row r="217" spans="1:26" ht="15.75" customHeight="1">
      <c r="A217" s="493"/>
      <c r="B217" s="39"/>
      <c r="C217" s="92"/>
      <c r="D217" s="92"/>
      <c r="E217" s="92"/>
      <c r="F217" s="92"/>
      <c r="G217" s="39"/>
      <c r="H217" s="39"/>
      <c r="I217" s="39"/>
      <c r="J217" s="39"/>
      <c r="K217" s="39"/>
      <c r="L217" s="39"/>
      <c r="M217" s="39"/>
      <c r="N217" s="39"/>
      <c r="O217" s="39"/>
      <c r="P217" s="39"/>
      <c r="Q217" s="39"/>
      <c r="R217" s="39"/>
      <c r="S217" s="39"/>
      <c r="T217" s="39"/>
      <c r="U217" s="39"/>
      <c r="V217" s="39"/>
      <c r="W217" s="39"/>
      <c r="X217" s="39"/>
      <c r="Y217" s="39"/>
      <c r="Z217" s="39"/>
    </row>
    <row r="218" spans="1:26" ht="15.75" customHeight="1">
      <c r="A218" s="493"/>
      <c r="B218" s="39"/>
      <c r="C218" s="92"/>
      <c r="D218" s="92"/>
      <c r="E218" s="92"/>
      <c r="F218" s="92"/>
      <c r="G218" s="39"/>
      <c r="H218" s="39"/>
      <c r="I218" s="39"/>
      <c r="J218" s="39"/>
      <c r="K218" s="39"/>
      <c r="L218" s="39"/>
      <c r="M218" s="39"/>
      <c r="N218" s="39"/>
      <c r="O218" s="39"/>
      <c r="P218" s="39"/>
      <c r="Q218" s="39"/>
      <c r="R218" s="39"/>
      <c r="S218" s="39"/>
      <c r="T218" s="39"/>
      <c r="U218" s="39"/>
      <c r="V218" s="39"/>
      <c r="W218" s="39"/>
      <c r="X218" s="39"/>
      <c r="Y218" s="39"/>
      <c r="Z218" s="39"/>
    </row>
    <row r="219" spans="1:26" ht="15.75" customHeight="1">
      <c r="A219" s="493"/>
      <c r="B219" s="39"/>
      <c r="C219" s="92"/>
      <c r="D219" s="92"/>
      <c r="E219" s="92"/>
      <c r="F219" s="92"/>
      <c r="G219" s="39"/>
      <c r="H219" s="39"/>
      <c r="I219" s="39"/>
      <c r="J219" s="39"/>
      <c r="K219" s="39"/>
      <c r="L219" s="39"/>
      <c r="M219" s="39"/>
      <c r="N219" s="39"/>
      <c r="O219" s="39"/>
      <c r="P219" s="39"/>
      <c r="Q219" s="39"/>
      <c r="R219" s="39"/>
      <c r="S219" s="39"/>
      <c r="T219" s="39"/>
      <c r="U219" s="39"/>
      <c r="V219" s="39"/>
      <c r="W219" s="39"/>
      <c r="X219" s="39"/>
      <c r="Y219" s="39"/>
      <c r="Z219" s="39"/>
    </row>
    <row r="220" spans="1:26" ht="15.75" customHeight="1">
      <c r="A220" s="493"/>
      <c r="B220" s="39"/>
      <c r="C220" s="92"/>
      <c r="D220" s="92"/>
      <c r="E220" s="92"/>
      <c r="F220" s="92"/>
      <c r="G220" s="39"/>
      <c r="H220" s="39"/>
      <c r="I220" s="39"/>
      <c r="J220" s="39"/>
      <c r="K220" s="39"/>
      <c r="L220" s="39"/>
      <c r="M220" s="39"/>
      <c r="N220" s="39"/>
      <c r="O220" s="39"/>
      <c r="P220" s="39"/>
      <c r="Q220" s="39"/>
      <c r="R220" s="39"/>
      <c r="S220" s="39"/>
      <c r="T220" s="39"/>
      <c r="U220" s="39"/>
      <c r="V220" s="39"/>
      <c r="W220" s="39"/>
      <c r="X220" s="39"/>
      <c r="Y220" s="39"/>
      <c r="Z220" s="39"/>
    </row>
    <row r="221" spans="1:26" ht="15.75" customHeight="1">
      <c r="A221" s="493"/>
      <c r="B221" s="39"/>
      <c r="C221" s="92"/>
      <c r="D221" s="92"/>
      <c r="E221" s="92"/>
      <c r="F221" s="92"/>
      <c r="G221" s="39"/>
      <c r="H221" s="39"/>
      <c r="I221" s="39"/>
      <c r="J221" s="39"/>
      <c r="K221" s="39"/>
      <c r="L221" s="39"/>
      <c r="M221" s="39"/>
      <c r="N221" s="39"/>
      <c r="O221" s="39"/>
      <c r="P221" s="39"/>
      <c r="Q221" s="39"/>
      <c r="R221" s="39"/>
      <c r="S221" s="39"/>
      <c r="T221" s="39"/>
      <c r="U221" s="39"/>
      <c r="V221" s="39"/>
      <c r="W221" s="39"/>
      <c r="X221" s="39"/>
      <c r="Y221" s="39"/>
      <c r="Z221" s="39"/>
    </row>
    <row r="222" spans="1:26" ht="15.75" customHeight="1">
      <c r="A222" s="493"/>
      <c r="B222" s="39"/>
      <c r="C222" s="92"/>
      <c r="D222" s="92"/>
      <c r="E222" s="92"/>
      <c r="F222" s="92"/>
      <c r="G222" s="39"/>
      <c r="H222" s="39"/>
      <c r="I222" s="39"/>
      <c r="J222" s="39"/>
      <c r="K222" s="39"/>
      <c r="L222" s="39"/>
      <c r="M222" s="39"/>
      <c r="N222" s="39"/>
      <c r="O222" s="39"/>
      <c r="P222" s="39"/>
      <c r="Q222" s="39"/>
      <c r="R222" s="39"/>
      <c r="S222" s="39"/>
      <c r="T222" s="39"/>
      <c r="U222" s="39"/>
      <c r="V222" s="39"/>
      <c r="W222" s="39"/>
      <c r="X222" s="39"/>
      <c r="Y222" s="39"/>
      <c r="Z222" s="39"/>
    </row>
    <row r="223" spans="1:26" ht="15.75" customHeight="1">
      <c r="A223" s="493"/>
      <c r="B223" s="39"/>
      <c r="C223" s="92"/>
      <c r="D223" s="92"/>
      <c r="E223" s="92"/>
      <c r="F223" s="92"/>
      <c r="G223" s="39"/>
      <c r="H223" s="39"/>
      <c r="I223" s="39"/>
      <c r="J223" s="39"/>
      <c r="K223" s="39"/>
      <c r="L223" s="39"/>
      <c r="M223" s="39"/>
      <c r="N223" s="39"/>
      <c r="O223" s="39"/>
      <c r="P223" s="39"/>
      <c r="Q223" s="39"/>
      <c r="R223" s="39"/>
      <c r="S223" s="39"/>
      <c r="T223" s="39"/>
      <c r="U223" s="39"/>
      <c r="V223" s="39"/>
      <c r="W223" s="39"/>
      <c r="X223" s="39"/>
      <c r="Y223" s="39"/>
      <c r="Z223" s="39"/>
    </row>
    <row r="224" spans="1:26" ht="15.75" customHeight="1">
      <c r="A224" s="493"/>
      <c r="B224" s="39"/>
      <c r="C224" s="92"/>
      <c r="D224" s="92"/>
      <c r="E224" s="92"/>
      <c r="F224" s="92"/>
      <c r="G224" s="39"/>
      <c r="H224" s="39"/>
      <c r="I224" s="39"/>
      <c r="J224" s="39"/>
      <c r="K224" s="39"/>
      <c r="L224" s="39"/>
      <c r="M224" s="39"/>
      <c r="N224" s="39"/>
      <c r="O224" s="39"/>
      <c r="P224" s="39"/>
      <c r="Q224" s="39"/>
      <c r="R224" s="39"/>
      <c r="S224" s="39"/>
      <c r="T224" s="39"/>
      <c r="U224" s="39"/>
      <c r="V224" s="39"/>
      <c r="W224" s="39"/>
      <c r="X224" s="39"/>
      <c r="Y224" s="39"/>
      <c r="Z224" s="39"/>
    </row>
    <row r="225" spans="1:26" ht="15.75" customHeight="1">
      <c r="A225" s="493"/>
      <c r="B225" s="39"/>
      <c r="C225" s="92"/>
      <c r="D225" s="92"/>
      <c r="E225" s="92"/>
      <c r="F225" s="92"/>
      <c r="G225" s="39"/>
      <c r="H225" s="39"/>
      <c r="I225" s="39"/>
      <c r="J225" s="39"/>
      <c r="K225" s="39"/>
      <c r="L225" s="39"/>
      <c r="M225" s="39"/>
      <c r="N225" s="39"/>
      <c r="O225" s="39"/>
      <c r="P225" s="39"/>
      <c r="Q225" s="39"/>
      <c r="R225" s="39"/>
      <c r="S225" s="39"/>
      <c r="T225" s="39"/>
      <c r="U225" s="39"/>
      <c r="V225" s="39"/>
      <c r="W225" s="39"/>
      <c r="X225" s="39"/>
      <c r="Y225" s="39"/>
      <c r="Z225" s="39"/>
    </row>
    <row r="226" spans="1:26" ht="15.75" customHeight="1">
      <c r="A226" s="493"/>
      <c r="B226" s="39"/>
      <c r="C226" s="92"/>
      <c r="D226" s="92"/>
      <c r="E226" s="92"/>
      <c r="F226" s="92"/>
      <c r="G226" s="39"/>
      <c r="H226" s="39"/>
      <c r="I226" s="39"/>
      <c r="J226" s="39"/>
      <c r="K226" s="39"/>
      <c r="L226" s="39"/>
      <c r="M226" s="39"/>
      <c r="N226" s="39"/>
      <c r="O226" s="39"/>
      <c r="P226" s="39"/>
      <c r="Q226" s="39"/>
      <c r="R226" s="39"/>
      <c r="S226" s="39"/>
      <c r="T226" s="39"/>
      <c r="U226" s="39"/>
      <c r="V226" s="39"/>
      <c r="W226" s="39"/>
      <c r="X226" s="39"/>
      <c r="Y226" s="39"/>
      <c r="Z226" s="39"/>
    </row>
    <row r="227" spans="1:26" ht="15.75" customHeight="1">
      <c r="A227" s="493"/>
      <c r="B227" s="39"/>
      <c r="C227" s="92"/>
      <c r="D227" s="92"/>
      <c r="E227" s="92"/>
      <c r="F227" s="92"/>
      <c r="G227" s="39"/>
      <c r="H227" s="39"/>
      <c r="I227" s="39"/>
      <c r="J227" s="39"/>
      <c r="K227" s="39"/>
      <c r="L227" s="39"/>
      <c r="M227" s="39"/>
      <c r="N227" s="39"/>
      <c r="O227" s="39"/>
      <c r="P227" s="39"/>
      <c r="Q227" s="39"/>
      <c r="R227" s="39"/>
      <c r="S227" s="39"/>
      <c r="T227" s="39"/>
      <c r="U227" s="39"/>
      <c r="V227" s="39"/>
      <c r="W227" s="39"/>
      <c r="X227" s="39"/>
      <c r="Y227" s="39"/>
      <c r="Z227" s="39"/>
    </row>
    <row r="228" spans="1:26" ht="15.75" customHeight="1">
      <c r="A228" s="493"/>
      <c r="B228" s="39"/>
      <c r="C228" s="92"/>
      <c r="D228" s="92"/>
      <c r="E228" s="92"/>
      <c r="F228" s="92"/>
      <c r="G228" s="39"/>
      <c r="H228" s="39"/>
      <c r="I228" s="39"/>
      <c r="J228" s="39"/>
      <c r="K228" s="39"/>
      <c r="L228" s="39"/>
      <c r="M228" s="39"/>
      <c r="N228" s="39"/>
      <c r="O228" s="39"/>
      <c r="P228" s="39"/>
      <c r="Q228" s="39"/>
      <c r="R228" s="39"/>
      <c r="S228" s="39"/>
      <c r="T228" s="39"/>
      <c r="U228" s="39"/>
      <c r="V228" s="39"/>
      <c r="W228" s="39"/>
      <c r="X228" s="39"/>
      <c r="Y228" s="39"/>
      <c r="Z228" s="39"/>
    </row>
    <row r="229" spans="1:26" ht="15.75" customHeight="1">
      <c r="A229" s="493"/>
      <c r="B229" s="39"/>
      <c r="C229" s="92"/>
      <c r="D229" s="92"/>
      <c r="E229" s="92"/>
      <c r="F229" s="92"/>
      <c r="G229" s="39"/>
      <c r="H229" s="39"/>
      <c r="I229" s="39"/>
      <c r="J229" s="39"/>
      <c r="K229" s="39"/>
      <c r="L229" s="39"/>
      <c r="M229" s="39"/>
      <c r="N229" s="39"/>
      <c r="O229" s="39"/>
      <c r="P229" s="39"/>
      <c r="Q229" s="39"/>
      <c r="R229" s="39"/>
      <c r="S229" s="39"/>
      <c r="T229" s="39"/>
      <c r="U229" s="39"/>
      <c r="V229" s="39"/>
      <c r="W229" s="39"/>
      <c r="X229" s="39"/>
      <c r="Y229" s="39"/>
      <c r="Z229" s="39"/>
    </row>
    <row r="230" spans="1:26" ht="15.75" customHeight="1">
      <c r="A230" s="493"/>
      <c r="B230" s="39"/>
      <c r="C230" s="92"/>
      <c r="D230" s="92"/>
      <c r="E230" s="92"/>
      <c r="F230" s="92"/>
      <c r="G230" s="39"/>
      <c r="H230" s="39"/>
      <c r="I230" s="39"/>
      <c r="J230" s="39"/>
      <c r="K230" s="39"/>
      <c r="L230" s="39"/>
      <c r="M230" s="39"/>
      <c r="N230" s="39"/>
      <c r="O230" s="39"/>
      <c r="P230" s="39"/>
      <c r="Q230" s="39"/>
      <c r="R230" s="39"/>
      <c r="S230" s="39"/>
      <c r="T230" s="39"/>
      <c r="U230" s="39"/>
      <c r="V230" s="39"/>
      <c r="W230" s="39"/>
      <c r="X230" s="39"/>
      <c r="Y230" s="39"/>
      <c r="Z230" s="39"/>
    </row>
    <row r="231" spans="1:26" ht="15.75" customHeight="1">
      <c r="A231" s="493"/>
      <c r="B231" s="39"/>
      <c r="C231" s="92"/>
      <c r="D231" s="92"/>
      <c r="E231" s="92"/>
      <c r="F231" s="92"/>
      <c r="G231" s="39"/>
      <c r="H231" s="39"/>
      <c r="I231" s="39"/>
      <c r="J231" s="39"/>
      <c r="K231" s="39"/>
      <c r="L231" s="39"/>
      <c r="M231" s="39"/>
      <c r="N231" s="39"/>
      <c r="O231" s="39"/>
      <c r="P231" s="39"/>
      <c r="Q231" s="39"/>
      <c r="R231" s="39"/>
      <c r="S231" s="39"/>
      <c r="T231" s="39"/>
      <c r="U231" s="39"/>
      <c r="V231" s="39"/>
      <c r="W231" s="39"/>
      <c r="X231" s="39"/>
      <c r="Y231" s="39"/>
      <c r="Z231" s="39"/>
    </row>
    <row r="232" spans="1:26" ht="15.75" customHeight="1">
      <c r="A232" s="493"/>
      <c r="B232" s="39"/>
      <c r="C232" s="92"/>
      <c r="D232" s="92"/>
      <c r="E232" s="92"/>
      <c r="F232" s="92"/>
      <c r="G232" s="39"/>
      <c r="H232" s="39"/>
      <c r="I232" s="39"/>
      <c r="J232" s="39"/>
      <c r="K232" s="39"/>
      <c r="L232" s="39"/>
      <c r="M232" s="39"/>
      <c r="N232" s="39"/>
      <c r="O232" s="39"/>
      <c r="P232" s="39"/>
      <c r="Q232" s="39"/>
      <c r="R232" s="39"/>
      <c r="S232" s="39"/>
      <c r="T232" s="39"/>
      <c r="U232" s="39"/>
      <c r="V232" s="39"/>
      <c r="W232" s="39"/>
      <c r="X232" s="39"/>
      <c r="Y232" s="39"/>
      <c r="Z232" s="39"/>
    </row>
    <row r="233" spans="1:26" ht="15.75" customHeight="1">
      <c r="A233" s="493"/>
      <c r="B233" s="39"/>
      <c r="C233" s="92"/>
      <c r="D233" s="92"/>
      <c r="E233" s="92"/>
      <c r="F233" s="92"/>
      <c r="G233" s="39"/>
      <c r="H233" s="39"/>
      <c r="I233" s="39"/>
      <c r="J233" s="39"/>
      <c r="K233" s="39"/>
      <c r="L233" s="39"/>
      <c r="M233" s="39"/>
      <c r="N233" s="39"/>
      <c r="O233" s="39"/>
      <c r="P233" s="39"/>
      <c r="Q233" s="39"/>
      <c r="R233" s="39"/>
      <c r="S233" s="39"/>
      <c r="T233" s="39"/>
      <c r="U233" s="39"/>
      <c r="V233" s="39"/>
      <c r="W233" s="39"/>
      <c r="X233" s="39"/>
      <c r="Y233" s="39"/>
      <c r="Z233" s="39"/>
    </row>
    <row r="234" spans="1:26" ht="15.75" customHeight="1">
      <c r="A234" s="493"/>
      <c r="B234" s="39"/>
      <c r="C234" s="92"/>
      <c r="D234" s="92"/>
      <c r="E234" s="92"/>
      <c r="F234" s="92"/>
      <c r="G234" s="39"/>
      <c r="H234" s="39"/>
      <c r="I234" s="39"/>
      <c r="J234" s="39"/>
      <c r="K234" s="39"/>
      <c r="L234" s="39"/>
      <c r="M234" s="39"/>
      <c r="N234" s="39"/>
      <c r="O234" s="39"/>
      <c r="P234" s="39"/>
      <c r="Q234" s="39"/>
      <c r="R234" s="39"/>
      <c r="S234" s="39"/>
      <c r="T234" s="39"/>
      <c r="U234" s="39"/>
      <c r="V234" s="39"/>
      <c r="W234" s="39"/>
      <c r="X234" s="39"/>
      <c r="Y234" s="39"/>
      <c r="Z234" s="39"/>
    </row>
    <row r="235" spans="1:26" ht="15.75" customHeight="1">
      <c r="A235" s="493"/>
      <c r="B235" s="39"/>
      <c r="C235" s="92"/>
      <c r="D235" s="92"/>
      <c r="E235" s="92"/>
      <c r="F235" s="92"/>
      <c r="G235" s="39"/>
      <c r="H235" s="39"/>
      <c r="I235" s="39"/>
      <c r="J235" s="39"/>
      <c r="K235" s="39"/>
      <c r="L235" s="39"/>
      <c r="M235" s="39"/>
      <c r="N235" s="39"/>
      <c r="O235" s="39"/>
      <c r="P235" s="39"/>
      <c r="Q235" s="39"/>
      <c r="R235" s="39"/>
      <c r="S235" s="39"/>
      <c r="T235" s="39"/>
      <c r="U235" s="39"/>
      <c r="V235" s="39"/>
      <c r="W235" s="39"/>
      <c r="X235" s="39"/>
      <c r="Y235" s="39"/>
      <c r="Z235" s="39"/>
    </row>
    <row r="236" spans="1:26" ht="15.75" customHeight="1">
      <c r="A236" s="493"/>
      <c r="B236" s="39"/>
      <c r="C236" s="92"/>
      <c r="D236" s="92"/>
      <c r="E236" s="92"/>
      <c r="F236" s="92"/>
      <c r="G236" s="39"/>
      <c r="H236" s="39"/>
      <c r="I236" s="39"/>
      <c r="J236" s="39"/>
      <c r="K236" s="39"/>
      <c r="L236" s="39"/>
      <c r="M236" s="39"/>
      <c r="N236" s="39"/>
      <c r="O236" s="39"/>
      <c r="P236" s="39"/>
      <c r="Q236" s="39"/>
      <c r="R236" s="39"/>
      <c r="S236" s="39"/>
      <c r="T236" s="39"/>
      <c r="U236" s="39"/>
      <c r="V236" s="39"/>
      <c r="W236" s="39"/>
      <c r="X236" s="39"/>
      <c r="Y236" s="39"/>
      <c r="Z236" s="39"/>
    </row>
    <row r="237" spans="1:26" ht="15.75" customHeight="1">
      <c r="A237" s="493"/>
      <c r="B237" s="39"/>
      <c r="C237" s="92"/>
      <c r="D237" s="92"/>
      <c r="E237" s="92"/>
      <c r="F237" s="92"/>
      <c r="G237" s="39"/>
      <c r="H237" s="39"/>
      <c r="I237" s="39"/>
      <c r="J237" s="39"/>
      <c r="K237" s="39"/>
      <c r="L237" s="39"/>
      <c r="M237" s="39"/>
      <c r="N237" s="39"/>
      <c r="O237" s="39"/>
      <c r="P237" s="39"/>
      <c r="Q237" s="39"/>
      <c r="R237" s="39"/>
      <c r="S237" s="39"/>
      <c r="T237" s="39"/>
      <c r="U237" s="39"/>
      <c r="V237" s="39"/>
      <c r="W237" s="39"/>
      <c r="X237" s="39"/>
      <c r="Y237" s="39"/>
      <c r="Z237" s="39"/>
    </row>
    <row r="238" spans="1:26" ht="15.75" customHeight="1">
      <c r="A238" s="493"/>
      <c r="B238" s="39"/>
      <c r="C238" s="92"/>
      <c r="D238" s="92"/>
      <c r="E238" s="92"/>
      <c r="F238" s="92"/>
      <c r="G238" s="39"/>
      <c r="H238" s="39"/>
      <c r="I238" s="39"/>
      <c r="J238" s="39"/>
      <c r="K238" s="39"/>
      <c r="L238" s="39"/>
      <c r="M238" s="39"/>
      <c r="N238" s="39"/>
      <c r="O238" s="39"/>
      <c r="P238" s="39"/>
      <c r="Q238" s="39"/>
      <c r="R238" s="39"/>
      <c r="S238" s="39"/>
      <c r="T238" s="39"/>
      <c r="U238" s="39"/>
      <c r="V238" s="39"/>
      <c r="W238" s="39"/>
      <c r="X238" s="39"/>
      <c r="Y238" s="39"/>
      <c r="Z238" s="39"/>
    </row>
    <row r="239" spans="1:26" ht="15.75" customHeight="1">
      <c r="A239" s="493"/>
      <c r="B239" s="39"/>
      <c r="C239" s="92"/>
      <c r="D239" s="92"/>
      <c r="E239" s="92"/>
      <c r="F239" s="92"/>
      <c r="G239" s="39"/>
      <c r="H239" s="39"/>
      <c r="I239" s="39"/>
      <c r="J239" s="39"/>
      <c r="K239" s="39"/>
      <c r="L239" s="39"/>
      <c r="M239" s="39"/>
      <c r="N239" s="39"/>
      <c r="O239" s="39"/>
      <c r="P239" s="39"/>
      <c r="Q239" s="39"/>
      <c r="R239" s="39"/>
      <c r="S239" s="39"/>
      <c r="T239" s="39"/>
      <c r="U239" s="39"/>
      <c r="V239" s="39"/>
      <c r="W239" s="39"/>
      <c r="X239" s="39"/>
      <c r="Y239" s="39"/>
      <c r="Z239" s="39"/>
    </row>
    <row r="240" spans="1:26" ht="15.75" customHeight="1">
      <c r="A240" s="493"/>
      <c r="B240" s="39"/>
      <c r="C240" s="92"/>
      <c r="D240" s="92"/>
      <c r="E240" s="92"/>
      <c r="F240" s="92"/>
      <c r="G240" s="39"/>
      <c r="H240" s="39"/>
      <c r="I240" s="39"/>
      <c r="J240" s="39"/>
      <c r="K240" s="39"/>
      <c r="L240" s="39"/>
      <c r="M240" s="39"/>
      <c r="N240" s="39"/>
      <c r="O240" s="39"/>
      <c r="P240" s="39"/>
      <c r="Q240" s="39"/>
      <c r="R240" s="39"/>
      <c r="S240" s="39"/>
      <c r="T240" s="39"/>
      <c r="U240" s="39"/>
      <c r="V240" s="39"/>
      <c r="W240" s="39"/>
      <c r="X240" s="39"/>
      <c r="Y240" s="39"/>
      <c r="Z240" s="39"/>
    </row>
    <row r="241" spans="1:26" ht="15.75" customHeight="1">
      <c r="A241" s="493"/>
      <c r="B241" s="39"/>
      <c r="C241" s="92"/>
      <c r="D241" s="92"/>
      <c r="E241" s="92"/>
      <c r="F241" s="92"/>
      <c r="G241" s="39"/>
      <c r="H241" s="39"/>
      <c r="I241" s="39"/>
      <c r="J241" s="39"/>
      <c r="K241" s="39"/>
      <c r="L241" s="39"/>
      <c r="M241" s="39"/>
      <c r="N241" s="39"/>
      <c r="O241" s="39"/>
      <c r="P241" s="39"/>
      <c r="Q241" s="39"/>
      <c r="R241" s="39"/>
      <c r="S241" s="39"/>
      <c r="T241" s="39"/>
      <c r="U241" s="39"/>
      <c r="V241" s="39"/>
      <c r="W241" s="39"/>
      <c r="X241" s="39"/>
      <c r="Y241" s="39"/>
      <c r="Z241" s="39"/>
    </row>
    <row r="242" spans="1:26" ht="15.75" customHeight="1">
      <c r="A242" s="493"/>
      <c r="B242" s="39"/>
      <c r="C242" s="92"/>
      <c r="D242" s="92"/>
      <c r="E242" s="92"/>
      <c r="F242" s="92"/>
      <c r="G242" s="39"/>
      <c r="H242" s="39"/>
      <c r="I242" s="39"/>
      <c r="J242" s="39"/>
      <c r="K242" s="39"/>
      <c r="L242" s="39"/>
      <c r="M242" s="39"/>
      <c r="N242" s="39"/>
      <c r="O242" s="39"/>
      <c r="P242" s="39"/>
      <c r="Q242" s="39"/>
      <c r="R242" s="39"/>
      <c r="S242" s="39"/>
      <c r="T242" s="39"/>
      <c r="U242" s="39"/>
      <c r="V242" s="39"/>
      <c r="W242" s="39"/>
      <c r="X242" s="39"/>
      <c r="Y242" s="39"/>
      <c r="Z242" s="39"/>
    </row>
    <row r="243" spans="1:26" ht="15.75" customHeight="1">
      <c r="A243" s="493"/>
      <c r="B243" s="39"/>
      <c r="C243" s="92"/>
      <c r="D243" s="92"/>
      <c r="E243" s="92"/>
      <c r="F243" s="92"/>
      <c r="G243" s="39"/>
      <c r="H243" s="39"/>
      <c r="I243" s="39"/>
      <c r="J243" s="39"/>
      <c r="K243" s="39"/>
      <c r="L243" s="39"/>
      <c r="M243" s="39"/>
      <c r="N243" s="39"/>
      <c r="O243" s="39"/>
      <c r="P243" s="39"/>
      <c r="Q243" s="39"/>
      <c r="R243" s="39"/>
      <c r="S243" s="39"/>
      <c r="T243" s="39"/>
      <c r="U243" s="39"/>
      <c r="V243" s="39"/>
      <c r="W243" s="39"/>
      <c r="X243" s="39"/>
      <c r="Y243" s="39"/>
      <c r="Z243" s="39"/>
    </row>
    <row r="244" spans="1:26" ht="15.75" customHeight="1">
      <c r="A244" s="493"/>
      <c r="B244" s="39"/>
      <c r="C244" s="92"/>
      <c r="D244" s="92"/>
      <c r="E244" s="92"/>
      <c r="F244" s="92"/>
      <c r="G244" s="39"/>
      <c r="H244" s="39"/>
      <c r="I244" s="39"/>
      <c r="J244" s="39"/>
      <c r="K244" s="39"/>
      <c r="L244" s="39"/>
      <c r="M244" s="39"/>
      <c r="N244" s="39"/>
      <c r="O244" s="39"/>
      <c r="P244" s="39"/>
      <c r="Q244" s="39"/>
      <c r="R244" s="39"/>
      <c r="S244" s="39"/>
      <c r="T244" s="39"/>
      <c r="U244" s="39"/>
      <c r="V244" s="39"/>
      <c r="W244" s="39"/>
      <c r="X244" s="39"/>
      <c r="Y244" s="39"/>
      <c r="Z244" s="39"/>
    </row>
    <row r="245" spans="1:26" ht="15.75" customHeight="1">
      <c r="A245" s="493"/>
      <c r="B245" s="39"/>
      <c r="C245" s="92"/>
      <c r="D245" s="92"/>
      <c r="E245" s="92"/>
      <c r="F245" s="92"/>
      <c r="G245" s="39"/>
      <c r="H245" s="39"/>
      <c r="I245" s="39"/>
      <c r="J245" s="39"/>
      <c r="K245" s="39"/>
      <c r="L245" s="39"/>
      <c r="M245" s="39"/>
      <c r="N245" s="39"/>
      <c r="O245" s="39"/>
      <c r="P245" s="39"/>
      <c r="Q245" s="39"/>
      <c r="R245" s="39"/>
      <c r="S245" s="39"/>
      <c r="T245" s="39"/>
      <c r="U245" s="39"/>
      <c r="V245" s="39"/>
      <c r="W245" s="39"/>
      <c r="X245" s="39"/>
      <c r="Y245" s="39"/>
      <c r="Z245" s="39"/>
    </row>
    <row r="246" spans="1:26" ht="15.75" customHeight="1">
      <c r="A246" s="493"/>
      <c r="B246" s="39"/>
      <c r="C246" s="92"/>
      <c r="D246" s="92"/>
      <c r="E246" s="92"/>
      <c r="F246" s="92"/>
      <c r="G246" s="39"/>
      <c r="H246" s="39"/>
      <c r="I246" s="39"/>
      <c r="J246" s="39"/>
      <c r="K246" s="39"/>
      <c r="L246" s="39"/>
      <c r="M246" s="39"/>
      <c r="N246" s="39"/>
      <c r="O246" s="39"/>
      <c r="P246" s="39"/>
      <c r="Q246" s="39"/>
      <c r="R246" s="39"/>
      <c r="S246" s="39"/>
      <c r="T246" s="39"/>
      <c r="U246" s="39"/>
      <c r="V246" s="39"/>
      <c r="W246" s="39"/>
      <c r="X246" s="39"/>
      <c r="Y246" s="39"/>
      <c r="Z246" s="39"/>
    </row>
    <row r="247" spans="1:26" ht="15.75" customHeight="1">
      <c r="A247" s="493"/>
      <c r="B247" s="39"/>
      <c r="C247" s="92"/>
      <c r="D247" s="92"/>
      <c r="E247" s="92"/>
      <c r="F247" s="92"/>
      <c r="G247" s="39"/>
      <c r="H247" s="39"/>
      <c r="I247" s="39"/>
      <c r="J247" s="39"/>
      <c r="K247" s="39"/>
      <c r="L247" s="39"/>
      <c r="M247" s="39"/>
      <c r="N247" s="39"/>
      <c r="O247" s="39"/>
      <c r="P247" s="39"/>
      <c r="Q247" s="39"/>
      <c r="R247" s="39"/>
      <c r="S247" s="39"/>
      <c r="T247" s="39"/>
      <c r="U247" s="39"/>
      <c r="V247" s="39"/>
      <c r="W247" s="39"/>
      <c r="X247" s="39"/>
      <c r="Y247" s="39"/>
      <c r="Z247" s="39"/>
    </row>
    <row r="248" spans="1:26" ht="15.75" customHeight="1">
      <c r="A248" s="493"/>
      <c r="B248" s="39"/>
      <c r="C248" s="92"/>
      <c r="D248" s="92"/>
      <c r="E248" s="92"/>
      <c r="F248" s="92"/>
      <c r="G248" s="39"/>
      <c r="H248" s="39"/>
      <c r="I248" s="39"/>
      <c r="J248" s="39"/>
      <c r="K248" s="39"/>
      <c r="L248" s="39"/>
      <c r="M248" s="39"/>
      <c r="N248" s="39"/>
      <c r="O248" s="39"/>
      <c r="P248" s="39"/>
      <c r="Q248" s="39"/>
      <c r="R248" s="39"/>
      <c r="S248" s="39"/>
      <c r="T248" s="39"/>
      <c r="U248" s="39"/>
      <c r="V248" s="39"/>
      <c r="W248" s="39"/>
      <c r="X248" s="39"/>
      <c r="Y248" s="39"/>
      <c r="Z248" s="39"/>
    </row>
    <row r="249" spans="1:26" ht="15.75" customHeight="1">
      <c r="A249" s="493"/>
      <c r="B249" s="39"/>
      <c r="C249" s="92"/>
      <c r="D249" s="92"/>
      <c r="E249" s="92"/>
      <c r="F249" s="92"/>
      <c r="G249" s="39"/>
      <c r="H249" s="39"/>
      <c r="I249" s="39"/>
      <c r="J249" s="39"/>
      <c r="K249" s="39"/>
      <c r="L249" s="39"/>
      <c r="M249" s="39"/>
      <c r="N249" s="39"/>
      <c r="O249" s="39"/>
      <c r="P249" s="39"/>
      <c r="Q249" s="39"/>
      <c r="R249" s="39"/>
      <c r="S249" s="39"/>
      <c r="T249" s="39"/>
      <c r="U249" s="39"/>
      <c r="V249" s="39"/>
      <c r="W249" s="39"/>
      <c r="X249" s="39"/>
      <c r="Y249" s="39"/>
      <c r="Z249" s="39"/>
    </row>
    <row r="250" spans="1:26" ht="15.75" customHeight="1">
      <c r="A250" s="493"/>
      <c r="B250" s="39"/>
      <c r="C250" s="92"/>
      <c r="D250" s="92"/>
      <c r="E250" s="92"/>
      <c r="F250" s="92"/>
      <c r="G250" s="39"/>
      <c r="H250" s="39"/>
      <c r="I250" s="39"/>
      <c r="J250" s="39"/>
      <c r="K250" s="39"/>
      <c r="L250" s="39"/>
      <c r="M250" s="39"/>
      <c r="N250" s="39"/>
      <c r="O250" s="39"/>
      <c r="P250" s="39"/>
      <c r="Q250" s="39"/>
      <c r="R250" s="39"/>
      <c r="S250" s="39"/>
      <c r="T250" s="39"/>
      <c r="U250" s="39"/>
      <c r="V250" s="39"/>
      <c r="W250" s="39"/>
      <c r="X250" s="39"/>
      <c r="Y250" s="39"/>
      <c r="Z250" s="39"/>
    </row>
    <row r="251" spans="1:26" ht="15.75" customHeight="1">
      <c r="A251" s="493"/>
      <c r="B251" s="39"/>
      <c r="C251" s="92"/>
      <c r="D251" s="92"/>
      <c r="E251" s="92"/>
      <c r="F251" s="92"/>
      <c r="G251" s="39"/>
      <c r="H251" s="39"/>
      <c r="I251" s="39"/>
      <c r="J251" s="39"/>
      <c r="K251" s="39"/>
      <c r="L251" s="39"/>
      <c r="M251" s="39"/>
      <c r="N251" s="39"/>
      <c r="O251" s="39"/>
      <c r="P251" s="39"/>
      <c r="Q251" s="39"/>
      <c r="R251" s="39"/>
      <c r="S251" s="39"/>
      <c r="T251" s="39"/>
      <c r="U251" s="39"/>
      <c r="V251" s="39"/>
      <c r="W251" s="39"/>
      <c r="X251" s="39"/>
      <c r="Y251" s="39"/>
      <c r="Z251" s="39"/>
    </row>
    <row r="252" spans="1:26" ht="15.75" customHeight="1">
      <c r="A252" s="493"/>
      <c r="B252" s="39"/>
      <c r="C252" s="92"/>
      <c r="D252" s="92"/>
      <c r="E252" s="92"/>
      <c r="F252" s="92"/>
      <c r="G252" s="39"/>
      <c r="H252" s="39"/>
      <c r="I252" s="39"/>
      <c r="J252" s="39"/>
      <c r="K252" s="39"/>
      <c r="L252" s="39"/>
      <c r="M252" s="39"/>
      <c r="N252" s="39"/>
      <c r="O252" s="39"/>
      <c r="P252" s="39"/>
      <c r="Q252" s="39"/>
      <c r="R252" s="39"/>
      <c r="S252" s="39"/>
      <c r="T252" s="39"/>
      <c r="U252" s="39"/>
      <c r="V252" s="39"/>
      <c r="W252" s="39"/>
      <c r="X252" s="39"/>
      <c r="Y252" s="39"/>
      <c r="Z252" s="39"/>
    </row>
    <row r="253" spans="1:26" ht="15.75" customHeight="1">
      <c r="A253" s="493"/>
      <c r="B253" s="39"/>
      <c r="C253" s="92"/>
      <c r="D253" s="92"/>
      <c r="E253" s="92"/>
      <c r="F253" s="92"/>
      <c r="G253" s="39"/>
      <c r="H253" s="39"/>
      <c r="I253" s="39"/>
      <c r="J253" s="39"/>
      <c r="K253" s="39"/>
      <c r="L253" s="39"/>
      <c r="M253" s="39"/>
      <c r="N253" s="39"/>
      <c r="O253" s="39"/>
      <c r="P253" s="39"/>
      <c r="Q253" s="39"/>
      <c r="R253" s="39"/>
      <c r="S253" s="39"/>
      <c r="T253" s="39"/>
      <c r="U253" s="39"/>
      <c r="V253" s="39"/>
      <c r="W253" s="39"/>
      <c r="X253" s="39"/>
      <c r="Y253" s="39"/>
      <c r="Z253" s="39"/>
    </row>
    <row r="254" spans="1:26" ht="15.75" customHeight="1">
      <c r="A254" s="493"/>
      <c r="B254" s="39"/>
      <c r="C254" s="92"/>
      <c r="D254" s="92"/>
      <c r="E254" s="92"/>
      <c r="F254" s="92"/>
      <c r="G254" s="39"/>
      <c r="H254" s="39"/>
      <c r="I254" s="39"/>
      <c r="J254" s="39"/>
      <c r="K254" s="39"/>
      <c r="L254" s="39"/>
      <c r="M254" s="39"/>
      <c r="N254" s="39"/>
      <c r="O254" s="39"/>
      <c r="P254" s="39"/>
      <c r="Q254" s="39"/>
      <c r="R254" s="39"/>
      <c r="S254" s="39"/>
      <c r="T254" s="39"/>
      <c r="U254" s="39"/>
      <c r="V254" s="39"/>
      <c r="W254" s="39"/>
      <c r="X254" s="39"/>
      <c r="Y254" s="39"/>
      <c r="Z254" s="39"/>
    </row>
    <row r="255" spans="1:26" ht="15.75" customHeight="1">
      <c r="A255" s="493"/>
      <c r="B255" s="39"/>
      <c r="C255" s="92"/>
      <c r="D255" s="92"/>
      <c r="E255" s="92"/>
      <c r="F255" s="92"/>
      <c r="G255" s="39"/>
      <c r="H255" s="39"/>
      <c r="I255" s="39"/>
      <c r="J255" s="39"/>
      <c r="K255" s="39"/>
      <c r="L255" s="39"/>
      <c r="M255" s="39"/>
      <c r="N255" s="39"/>
      <c r="O255" s="39"/>
      <c r="P255" s="39"/>
      <c r="Q255" s="39"/>
      <c r="R255" s="39"/>
      <c r="S255" s="39"/>
      <c r="T255" s="39"/>
      <c r="U255" s="39"/>
      <c r="V255" s="39"/>
      <c r="W255" s="39"/>
      <c r="X255" s="39"/>
      <c r="Y255" s="39"/>
      <c r="Z255" s="39"/>
    </row>
    <row r="256" spans="1:26" ht="15.75" customHeight="1">
      <c r="A256" s="493"/>
      <c r="B256" s="39"/>
      <c r="C256" s="92"/>
      <c r="D256" s="92"/>
      <c r="E256" s="92"/>
      <c r="F256" s="92"/>
      <c r="G256" s="39"/>
      <c r="H256" s="39"/>
      <c r="I256" s="39"/>
      <c r="J256" s="39"/>
      <c r="K256" s="39"/>
      <c r="L256" s="39"/>
      <c r="M256" s="39"/>
      <c r="N256" s="39"/>
      <c r="O256" s="39"/>
      <c r="P256" s="39"/>
      <c r="Q256" s="39"/>
      <c r="R256" s="39"/>
      <c r="S256" s="39"/>
      <c r="T256" s="39"/>
      <c r="U256" s="39"/>
      <c r="V256" s="39"/>
      <c r="W256" s="39"/>
      <c r="X256" s="39"/>
      <c r="Y256" s="39"/>
      <c r="Z256" s="39"/>
    </row>
    <row r="257" spans="1:26" ht="15.75" customHeight="1">
      <c r="A257" s="493"/>
      <c r="B257" s="39"/>
      <c r="C257" s="92"/>
      <c r="D257" s="92"/>
      <c r="E257" s="92"/>
      <c r="F257" s="92"/>
      <c r="G257" s="39"/>
      <c r="H257" s="39"/>
      <c r="I257" s="39"/>
      <c r="J257" s="39"/>
      <c r="K257" s="39"/>
      <c r="L257" s="39"/>
      <c r="M257" s="39"/>
      <c r="N257" s="39"/>
      <c r="O257" s="39"/>
      <c r="P257" s="39"/>
      <c r="Q257" s="39"/>
      <c r="R257" s="39"/>
      <c r="S257" s="39"/>
      <c r="T257" s="39"/>
      <c r="U257" s="39"/>
      <c r="V257" s="39"/>
      <c r="W257" s="39"/>
      <c r="X257" s="39"/>
      <c r="Y257" s="39"/>
      <c r="Z257" s="39"/>
    </row>
    <row r="258" spans="1:26" ht="15.75" customHeight="1">
      <c r="A258" s="493"/>
      <c r="B258" s="39"/>
      <c r="C258" s="92"/>
      <c r="D258" s="92"/>
      <c r="E258" s="92"/>
      <c r="F258" s="92"/>
      <c r="G258" s="39"/>
      <c r="H258" s="39"/>
      <c r="I258" s="39"/>
      <c r="J258" s="39"/>
      <c r="K258" s="39"/>
      <c r="L258" s="39"/>
      <c r="M258" s="39"/>
      <c r="N258" s="39"/>
      <c r="O258" s="39"/>
      <c r="P258" s="39"/>
      <c r="Q258" s="39"/>
      <c r="R258" s="39"/>
      <c r="S258" s="39"/>
      <c r="T258" s="39"/>
      <c r="U258" s="39"/>
      <c r="V258" s="39"/>
      <c r="W258" s="39"/>
      <c r="X258" s="39"/>
      <c r="Y258" s="39"/>
      <c r="Z258" s="39"/>
    </row>
    <row r="259" spans="1:26" ht="15.75" customHeight="1">
      <c r="A259" s="493"/>
      <c r="B259" s="39"/>
      <c r="C259" s="92"/>
      <c r="D259" s="92"/>
      <c r="E259" s="92"/>
      <c r="F259" s="92"/>
      <c r="G259" s="39"/>
      <c r="H259" s="39"/>
      <c r="I259" s="39"/>
      <c r="J259" s="39"/>
      <c r="K259" s="39"/>
      <c r="L259" s="39"/>
      <c r="M259" s="39"/>
      <c r="N259" s="39"/>
      <c r="O259" s="39"/>
      <c r="P259" s="39"/>
      <c r="Q259" s="39"/>
      <c r="R259" s="39"/>
      <c r="S259" s="39"/>
      <c r="T259" s="39"/>
      <c r="U259" s="39"/>
      <c r="V259" s="39"/>
      <c r="W259" s="39"/>
      <c r="X259" s="39"/>
      <c r="Y259" s="39"/>
      <c r="Z259" s="39"/>
    </row>
    <row r="260" spans="1:26" ht="15.75" customHeight="1">
      <c r="A260" s="493"/>
      <c r="B260" s="39"/>
      <c r="C260" s="92"/>
      <c r="D260" s="92"/>
      <c r="E260" s="92"/>
      <c r="F260" s="92"/>
      <c r="G260" s="39"/>
      <c r="H260" s="39"/>
      <c r="I260" s="39"/>
      <c r="J260" s="39"/>
      <c r="K260" s="39"/>
      <c r="L260" s="39"/>
      <c r="M260" s="39"/>
      <c r="N260" s="39"/>
      <c r="O260" s="39"/>
      <c r="P260" s="39"/>
      <c r="Q260" s="39"/>
      <c r="R260" s="39"/>
      <c r="S260" s="39"/>
      <c r="T260" s="39"/>
      <c r="U260" s="39"/>
      <c r="V260" s="39"/>
      <c r="W260" s="39"/>
      <c r="X260" s="39"/>
      <c r="Y260" s="39"/>
      <c r="Z260" s="39"/>
    </row>
    <row r="261" spans="1:26" ht="15.75" customHeight="1">
      <c r="A261" s="493"/>
      <c r="B261" s="39"/>
      <c r="C261" s="92"/>
      <c r="D261" s="92"/>
      <c r="E261" s="92"/>
      <c r="F261" s="92"/>
      <c r="G261" s="39"/>
      <c r="H261" s="39"/>
      <c r="I261" s="39"/>
      <c r="J261" s="39"/>
      <c r="K261" s="39"/>
      <c r="L261" s="39"/>
      <c r="M261" s="39"/>
      <c r="N261" s="39"/>
      <c r="O261" s="39"/>
      <c r="P261" s="39"/>
      <c r="Q261" s="39"/>
      <c r="R261" s="39"/>
      <c r="S261" s="39"/>
      <c r="T261" s="39"/>
      <c r="U261" s="39"/>
      <c r="V261" s="39"/>
      <c r="W261" s="39"/>
      <c r="X261" s="39"/>
      <c r="Y261" s="39"/>
      <c r="Z261" s="39"/>
    </row>
    <row r="262" spans="1:26" ht="15.75" customHeight="1">
      <c r="A262" s="493"/>
      <c r="B262" s="39"/>
      <c r="C262" s="92"/>
      <c r="D262" s="92"/>
      <c r="E262" s="92"/>
      <c r="F262" s="92"/>
      <c r="G262" s="39"/>
      <c r="H262" s="39"/>
      <c r="I262" s="39"/>
      <c r="J262" s="39"/>
      <c r="K262" s="39"/>
      <c r="L262" s="39"/>
      <c r="M262" s="39"/>
      <c r="N262" s="39"/>
      <c r="O262" s="39"/>
      <c r="P262" s="39"/>
      <c r="Q262" s="39"/>
      <c r="R262" s="39"/>
      <c r="S262" s="39"/>
      <c r="T262" s="39"/>
      <c r="U262" s="39"/>
      <c r="V262" s="39"/>
      <c r="W262" s="39"/>
      <c r="X262" s="39"/>
      <c r="Y262" s="39"/>
      <c r="Z262" s="39"/>
    </row>
    <row r="263" spans="1:26" ht="15.75" customHeight="1">
      <c r="A263" s="493"/>
      <c r="B263" s="39"/>
      <c r="C263" s="92"/>
      <c r="D263" s="92"/>
      <c r="E263" s="92"/>
      <c r="F263" s="92"/>
      <c r="G263" s="39"/>
      <c r="H263" s="39"/>
      <c r="I263" s="39"/>
      <c r="J263" s="39"/>
      <c r="K263" s="39"/>
      <c r="L263" s="39"/>
      <c r="M263" s="39"/>
      <c r="N263" s="39"/>
      <c r="O263" s="39"/>
      <c r="P263" s="39"/>
      <c r="Q263" s="39"/>
      <c r="R263" s="39"/>
      <c r="S263" s="39"/>
      <c r="T263" s="39"/>
      <c r="U263" s="39"/>
      <c r="V263" s="39"/>
      <c r="W263" s="39"/>
      <c r="X263" s="39"/>
      <c r="Y263" s="39"/>
      <c r="Z263" s="39"/>
    </row>
    <row r="264" spans="1:26" ht="15.75" customHeight="1">
      <c r="A264" s="493"/>
      <c r="B264" s="39"/>
      <c r="C264" s="92"/>
      <c r="D264" s="92"/>
      <c r="E264" s="92"/>
      <c r="F264" s="92"/>
      <c r="G264" s="39"/>
      <c r="H264" s="39"/>
      <c r="I264" s="39"/>
      <c r="J264" s="39"/>
      <c r="K264" s="39"/>
      <c r="L264" s="39"/>
      <c r="M264" s="39"/>
      <c r="N264" s="39"/>
      <c r="O264" s="39"/>
      <c r="P264" s="39"/>
      <c r="Q264" s="39"/>
      <c r="R264" s="39"/>
      <c r="S264" s="39"/>
      <c r="T264" s="39"/>
      <c r="U264" s="39"/>
      <c r="V264" s="39"/>
      <c r="W264" s="39"/>
      <c r="X264" s="39"/>
      <c r="Y264" s="39"/>
      <c r="Z264" s="39"/>
    </row>
    <row r="265" spans="1:26" ht="15.75" customHeight="1">
      <c r="A265" s="493"/>
      <c r="B265" s="39"/>
      <c r="C265" s="92"/>
      <c r="D265" s="92"/>
      <c r="E265" s="92"/>
      <c r="F265" s="92"/>
      <c r="G265" s="39"/>
      <c r="H265" s="39"/>
      <c r="I265" s="39"/>
      <c r="J265" s="39"/>
      <c r="K265" s="39"/>
      <c r="L265" s="39"/>
      <c r="M265" s="39"/>
      <c r="N265" s="39"/>
      <c r="O265" s="39"/>
      <c r="P265" s="39"/>
      <c r="Q265" s="39"/>
      <c r="R265" s="39"/>
      <c r="S265" s="39"/>
      <c r="T265" s="39"/>
      <c r="U265" s="39"/>
      <c r="V265" s="39"/>
      <c r="W265" s="39"/>
      <c r="X265" s="39"/>
      <c r="Y265" s="39"/>
      <c r="Z265" s="39"/>
    </row>
    <row r="266" spans="1:26" ht="15.75" customHeight="1">
      <c r="A266" s="493"/>
      <c r="B266" s="39"/>
      <c r="C266" s="92"/>
      <c r="D266" s="92"/>
      <c r="E266" s="92"/>
      <c r="F266" s="92"/>
      <c r="G266" s="39"/>
      <c r="H266" s="39"/>
      <c r="I266" s="39"/>
      <c r="J266" s="39"/>
      <c r="K266" s="39"/>
      <c r="L266" s="39"/>
      <c r="M266" s="39"/>
      <c r="N266" s="39"/>
      <c r="O266" s="39"/>
      <c r="P266" s="39"/>
      <c r="Q266" s="39"/>
      <c r="R266" s="39"/>
      <c r="S266" s="39"/>
      <c r="T266" s="39"/>
      <c r="U266" s="39"/>
      <c r="V266" s="39"/>
      <c r="W266" s="39"/>
      <c r="X266" s="39"/>
      <c r="Y266" s="39"/>
      <c r="Z266" s="39"/>
    </row>
    <row r="267" spans="1:26" ht="15.75" customHeight="1">
      <c r="A267" s="493"/>
      <c r="B267" s="39"/>
      <c r="C267" s="92"/>
      <c r="D267" s="92"/>
      <c r="E267" s="92"/>
      <c r="F267" s="92"/>
      <c r="G267" s="39"/>
      <c r="H267" s="39"/>
      <c r="I267" s="39"/>
      <c r="J267" s="39"/>
      <c r="K267" s="39"/>
      <c r="L267" s="39"/>
      <c r="M267" s="39"/>
      <c r="N267" s="39"/>
      <c r="O267" s="39"/>
      <c r="P267" s="39"/>
      <c r="Q267" s="39"/>
      <c r="R267" s="39"/>
      <c r="S267" s="39"/>
      <c r="T267" s="39"/>
      <c r="U267" s="39"/>
      <c r="V267" s="39"/>
      <c r="W267" s="39"/>
      <c r="X267" s="39"/>
      <c r="Y267" s="39"/>
      <c r="Z267" s="39"/>
    </row>
    <row r="268" spans="1:26" ht="15.75" customHeight="1">
      <c r="A268" s="493"/>
      <c r="B268" s="39"/>
      <c r="C268" s="92"/>
      <c r="D268" s="92"/>
      <c r="E268" s="92"/>
      <c r="F268" s="92"/>
      <c r="G268" s="39"/>
      <c r="H268" s="39"/>
      <c r="I268" s="39"/>
      <c r="J268" s="39"/>
      <c r="K268" s="39"/>
      <c r="L268" s="39"/>
      <c r="M268" s="39"/>
      <c r="N268" s="39"/>
      <c r="O268" s="39"/>
      <c r="P268" s="39"/>
      <c r="Q268" s="39"/>
      <c r="R268" s="39"/>
      <c r="S268" s="39"/>
      <c r="T268" s="39"/>
      <c r="U268" s="39"/>
      <c r="V268" s="39"/>
      <c r="W268" s="39"/>
      <c r="X268" s="39"/>
      <c r="Y268" s="39"/>
      <c r="Z268" s="39"/>
    </row>
    <row r="269" spans="1:26" ht="15.75" customHeight="1">
      <c r="A269" s="493"/>
      <c r="B269" s="39"/>
      <c r="C269" s="92"/>
      <c r="D269" s="92"/>
      <c r="E269" s="92"/>
      <c r="F269" s="92"/>
      <c r="G269" s="39"/>
      <c r="H269" s="39"/>
      <c r="I269" s="39"/>
      <c r="J269" s="39"/>
      <c r="K269" s="39"/>
      <c r="L269" s="39"/>
      <c r="M269" s="39"/>
      <c r="N269" s="39"/>
      <c r="O269" s="39"/>
      <c r="P269" s="39"/>
      <c r="Q269" s="39"/>
      <c r="R269" s="39"/>
      <c r="S269" s="39"/>
      <c r="T269" s="39"/>
      <c r="U269" s="39"/>
      <c r="V269" s="39"/>
      <c r="W269" s="39"/>
      <c r="X269" s="39"/>
      <c r="Y269" s="39"/>
      <c r="Z269" s="39"/>
    </row>
    <row r="270" spans="1:26" ht="15.75" customHeight="1">
      <c r="A270" s="493"/>
      <c r="B270" s="39"/>
      <c r="C270" s="92"/>
      <c r="D270" s="92"/>
      <c r="E270" s="92"/>
      <c r="F270" s="92"/>
      <c r="G270" s="39"/>
      <c r="H270" s="39"/>
      <c r="I270" s="39"/>
      <c r="J270" s="39"/>
      <c r="K270" s="39"/>
      <c r="L270" s="39"/>
      <c r="M270" s="39"/>
      <c r="N270" s="39"/>
      <c r="O270" s="39"/>
      <c r="P270" s="39"/>
      <c r="Q270" s="39"/>
      <c r="R270" s="39"/>
      <c r="S270" s="39"/>
      <c r="T270" s="39"/>
      <c r="U270" s="39"/>
      <c r="V270" s="39"/>
      <c r="W270" s="39"/>
      <c r="X270" s="39"/>
      <c r="Y270" s="39"/>
      <c r="Z270" s="39"/>
    </row>
    <row r="271" spans="1:26" ht="15.75" customHeight="1">
      <c r="A271" s="493"/>
      <c r="B271" s="39"/>
      <c r="C271" s="92"/>
      <c r="D271" s="92"/>
      <c r="E271" s="92"/>
      <c r="F271" s="92"/>
      <c r="G271" s="39"/>
      <c r="H271" s="39"/>
      <c r="I271" s="39"/>
      <c r="J271" s="39"/>
      <c r="K271" s="39"/>
      <c r="L271" s="39"/>
      <c r="M271" s="39"/>
      <c r="N271" s="39"/>
      <c r="O271" s="39"/>
      <c r="P271" s="39"/>
      <c r="Q271" s="39"/>
      <c r="R271" s="39"/>
      <c r="S271" s="39"/>
      <c r="T271" s="39"/>
      <c r="U271" s="39"/>
      <c r="V271" s="39"/>
      <c r="W271" s="39"/>
      <c r="X271" s="39"/>
      <c r="Y271" s="39"/>
      <c r="Z271" s="39"/>
    </row>
    <row r="272" spans="1:26" ht="15.75" customHeight="1">
      <c r="A272" s="493"/>
      <c r="B272" s="39"/>
      <c r="C272" s="92"/>
      <c r="D272" s="92"/>
      <c r="E272" s="92"/>
      <c r="F272" s="92"/>
      <c r="G272" s="39"/>
      <c r="H272" s="39"/>
      <c r="I272" s="39"/>
      <c r="J272" s="39"/>
      <c r="K272" s="39"/>
      <c r="L272" s="39"/>
      <c r="M272" s="39"/>
      <c r="N272" s="39"/>
      <c r="O272" s="39"/>
      <c r="P272" s="39"/>
      <c r="Q272" s="39"/>
      <c r="R272" s="39"/>
      <c r="S272" s="39"/>
      <c r="T272" s="39"/>
      <c r="U272" s="39"/>
      <c r="V272" s="39"/>
      <c r="W272" s="39"/>
      <c r="X272" s="39"/>
      <c r="Y272" s="39"/>
      <c r="Z272" s="39"/>
    </row>
    <row r="273" spans="1:26" ht="15.75" customHeight="1">
      <c r="A273" s="493"/>
      <c r="B273" s="39"/>
      <c r="C273" s="92"/>
      <c r="D273" s="92"/>
      <c r="E273" s="92"/>
      <c r="F273" s="92"/>
      <c r="G273" s="39"/>
      <c r="H273" s="39"/>
      <c r="I273" s="39"/>
      <c r="J273" s="39"/>
      <c r="K273" s="39"/>
      <c r="L273" s="39"/>
      <c r="M273" s="39"/>
      <c r="N273" s="39"/>
      <c r="O273" s="39"/>
      <c r="P273" s="39"/>
      <c r="Q273" s="39"/>
      <c r="R273" s="39"/>
      <c r="S273" s="39"/>
      <c r="T273" s="39"/>
      <c r="U273" s="39"/>
      <c r="V273" s="39"/>
      <c r="W273" s="39"/>
      <c r="X273" s="39"/>
      <c r="Y273" s="39"/>
      <c r="Z273" s="39"/>
    </row>
    <row r="274" spans="1:26" ht="15.75" customHeight="1">
      <c r="A274" s="493"/>
      <c r="B274" s="39"/>
      <c r="C274" s="92"/>
      <c r="D274" s="92"/>
      <c r="E274" s="92"/>
      <c r="F274" s="92"/>
      <c r="G274" s="39"/>
      <c r="H274" s="39"/>
      <c r="I274" s="39"/>
      <c r="J274" s="39"/>
      <c r="K274" s="39"/>
      <c r="L274" s="39"/>
      <c r="M274" s="39"/>
      <c r="N274" s="39"/>
      <c r="O274" s="39"/>
      <c r="P274" s="39"/>
      <c r="Q274" s="39"/>
      <c r="R274" s="39"/>
      <c r="S274" s="39"/>
      <c r="T274" s="39"/>
      <c r="U274" s="39"/>
      <c r="V274" s="39"/>
      <c r="W274" s="39"/>
      <c r="X274" s="39"/>
      <c r="Y274" s="39"/>
      <c r="Z274" s="39"/>
    </row>
    <row r="275" spans="1:26" ht="15.75" customHeight="1">
      <c r="A275" s="493"/>
      <c r="B275" s="39"/>
      <c r="C275" s="92"/>
      <c r="D275" s="92"/>
      <c r="E275" s="92"/>
      <c r="F275" s="92"/>
      <c r="G275" s="39"/>
      <c r="H275" s="39"/>
      <c r="I275" s="39"/>
      <c r="J275" s="39"/>
      <c r="K275" s="39"/>
      <c r="L275" s="39"/>
      <c r="M275" s="39"/>
      <c r="N275" s="39"/>
      <c r="O275" s="39"/>
      <c r="P275" s="39"/>
      <c r="Q275" s="39"/>
      <c r="R275" s="39"/>
      <c r="S275" s="39"/>
      <c r="T275" s="39"/>
      <c r="U275" s="39"/>
      <c r="V275" s="39"/>
      <c r="W275" s="39"/>
      <c r="X275" s="39"/>
      <c r="Y275" s="39"/>
      <c r="Z275" s="39"/>
    </row>
    <row r="276" spans="1:26" ht="15.75" customHeight="1">
      <c r="A276" s="493"/>
      <c r="B276" s="39"/>
      <c r="C276" s="92"/>
      <c r="D276" s="92"/>
      <c r="E276" s="92"/>
      <c r="F276" s="92"/>
      <c r="G276" s="39"/>
      <c r="H276" s="39"/>
      <c r="I276" s="39"/>
      <c r="J276" s="39"/>
      <c r="K276" s="39"/>
      <c r="L276" s="39"/>
      <c r="M276" s="39"/>
      <c r="N276" s="39"/>
      <c r="O276" s="39"/>
      <c r="P276" s="39"/>
      <c r="Q276" s="39"/>
      <c r="R276" s="39"/>
      <c r="S276" s="39"/>
      <c r="T276" s="39"/>
      <c r="U276" s="39"/>
      <c r="V276" s="39"/>
      <c r="W276" s="39"/>
      <c r="X276" s="39"/>
      <c r="Y276" s="39"/>
      <c r="Z276" s="39"/>
    </row>
    <row r="277" spans="1:26" ht="15.75" customHeight="1">
      <c r="A277" s="493"/>
      <c r="B277" s="39"/>
      <c r="C277" s="92"/>
      <c r="D277" s="92"/>
      <c r="E277" s="92"/>
      <c r="F277" s="92"/>
      <c r="G277" s="39"/>
      <c r="H277" s="39"/>
      <c r="I277" s="39"/>
      <c r="J277" s="39"/>
      <c r="K277" s="39"/>
      <c r="L277" s="39"/>
      <c r="M277" s="39"/>
      <c r="N277" s="39"/>
      <c r="O277" s="39"/>
      <c r="P277" s="39"/>
      <c r="Q277" s="39"/>
      <c r="R277" s="39"/>
      <c r="S277" s="39"/>
      <c r="T277" s="39"/>
      <c r="U277" s="39"/>
      <c r="V277" s="39"/>
      <c r="W277" s="39"/>
      <c r="X277" s="39"/>
      <c r="Y277" s="39"/>
      <c r="Z277" s="39"/>
    </row>
    <row r="278" spans="1:26" ht="15.75" customHeight="1">
      <c r="A278" s="493"/>
      <c r="B278" s="39"/>
      <c r="C278" s="92"/>
      <c r="D278" s="92"/>
      <c r="E278" s="92"/>
      <c r="F278" s="92"/>
      <c r="G278" s="39"/>
      <c r="H278" s="39"/>
      <c r="I278" s="39"/>
      <c r="J278" s="39"/>
      <c r="K278" s="39"/>
      <c r="L278" s="39"/>
      <c r="M278" s="39"/>
      <c r="N278" s="39"/>
      <c r="O278" s="39"/>
      <c r="P278" s="39"/>
      <c r="Q278" s="39"/>
      <c r="R278" s="39"/>
      <c r="S278" s="39"/>
      <c r="T278" s="39"/>
      <c r="U278" s="39"/>
      <c r="V278" s="39"/>
      <c r="W278" s="39"/>
      <c r="X278" s="39"/>
      <c r="Y278" s="39"/>
      <c r="Z278" s="39"/>
    </row>
    <row r="279" spans="1:26" ht="15.75" customHeight="1">
      <c r="A279" s="493"/>
      <c r="B279" s="39"/>
      <c r="C279" s="92"/>
      <c r="D279" s="92"/>
      <c r="E279" s="92"/>
      <c r="F279" s="92"/>
      <c r="G279" s="39"/>
      <c r="H279" s="39"/>
      <c r="I279" s="39"/>
      <c r="J279" s="39"/>
      <c r="K279" s="39"/>
      <c r="L279" s="39"/>
      <c r="M279" s="39"/>
      <c r="N279" s="39"/>
      <c r="O279" s="39"/>
      <c r="P279" s="39"/>
      <c r="Q279" s="39"/>
      <c r="R279" s="39"/>
      <c r="S279" s="39"/>
      <c r="T279" s="39"/>
      <c r="U279" s="39"/>
      <c r="V279" s="39"/>
      <c r="W279" s="39"/>
      <c r="X279" s="39"/>
      <c r="Y279" s="39"/>
      <c r="Z279" s="39"/>
    </row>
    <row r="280" spans="1:26" ht="15.75" customHeight="1">
      <c r="A280" s="493"/>
      <c r="B280" s="39"/>
      <c r="C280" s="92"/>
      <c r="D280" s="92"/>
      <c r="E280" s="92"/>
      <c r="F280" s="92"/>
      <c r="G280" s="39"/>
      <c r="H280" s="39"/>
      <c r="I280" s="39"/>
      <c r="J280" s="39"/>
      <c r="K280" s="39"/>
      <c r="L280" s="39"/>
      <c r="M280" s="39"/>
      <c r="N280" s="39"/>
      <c r="O280" s="39"/>
      <c r="P280" s="39"/>
      <c r="Q280" s="39"/>
      <c r="R280" s="39"/>
      <c r="S280" s="39"/>
      <c r="T280" s="39"/>
      <c r="U280" s="39"/>
      <c r="V280" s="39"/>
      <c r="W280" s="39"/>
      <c r="X280" s="39"/>
      <c r="Y280" s="39"/>
      <c r="Z280" s="39"/>
    </row>
    <row r="281" spans="1:26" ht="15.75" customHeight="1">
      <c r="A281" s="493"/>
      <c r="B281" s="39"/>
      <c r="C281" s="92"/>
      <c r="D281" s="92"/>
      <c r="E281" s="92"/>
      <c r="F281" s="92"/>
      <c r="G281" s="39"/>
      <c r="H281" s="39"/>
      <c r="I281" s="39"/>
      <c r="J281" s="39"/>
      <c r="K281" s="39"/>
      <c r="L281" s="39"/>
      <c r="M281" s="39"/>
      <c r="N281" s="39"/>
      <c r="O281" s="39"/>
      <c r="P281" s="39"/>
      <c r="Q281" s="39"/>
      <c r="R281" s="39"/>
      <c r="S281" s="39"/>
      <c r="T281" s="39"/>
      <c r="U281" s="39"/>
      <c r="V281" s="39"/>
      <c r="W281" s="39"/>
      <c r="X281" s="39"/>
      <c r="Y281" s="39"/>
      <c r="Z281" s="39"/>
    </row>
    <row r="282" spans="1:26" ht="15.75" customHeight="1">
      <c r="A282" s="493"/>
      <c r="B282" s="39"/>
      <c r="C282" s="92"/>
      <c r="D282" s="92"/>
      <c r="E282" s="92"/>
      <c r="F282" s="92"/>
      <c r="G282" s="39"/>
      <c r="H282" s="39"/>
      <c r="I282" s="39"/>
      <c r="J282" s="39"/>
      <c r="K282" s="39"/>
      <c r="L282" s="39"/>
      <c r="M282" s="39"/>
      <c r="N282" s="39"/>
      <c r="O282" s="39"/>
      <c r="P282" s="39"/>
      <c r="Q282" s="39"/>
      <c r="R282" s="39"/>
      <c r="S282" s="39"/>
      <c r="T282" s="39"/>
      <c r="U282" s="39"/>
      <c r="V282" s="39"/>
      <c r="W282" s="39"/>
      <c r="X282" s="39"/>
      <c r="Y282" s="39"/>
      <c r="Z282" s="39"/>
    </row>
    <row r="283" spans="1:26" ht="15.75" customHeight="1">
      <c r="A283" s="493"/>
      <c r="B283" s="39"/>
      <c r="C283" s="92"/>
      <c r="D283" s="92"/>
      <c r="E283" s="92"/>
      <c r="F283" s="92"/>
      <c r="G283" s="39"/>
      <c r="H283" s="39"/>
      <c r="I283" s="39"/>
      <c r="J283" s="39"/>
      <c r="K283" s="39"/>
      <c r="L283" s="39"/>
      <c r="M283" s="39"/>
      <c r="N283" s="39"/>
      <c r="O283" s="39"/>
      <c r="P283" s="39"/>
      <c r="Q283" s="39"/>
      <c r="R283" s="39"/>
      <c r="S283" s="39"/>
      <c r="T283" s="39"/>
      <c r="U283" s="39"/>
      <c r="V283" s="39"/>
      <c r="W283" s="39"/>
      <c r="X283" s="39"/>
      <c r="Y283" s="39"/>
      <c r="Z283" s="39"/>
    </row>
    <row r="284" spans="1:26" ht="15.75" customHeight="1">
      <c r="A284" s="493"/>
      <c r="B284" s="39"/>
      <c r="C284" s="92"/>
      <c r="D284" s="92"/>
      <c r="E284" s="92"/>
      <c r="F284" s="92"/>
      <c r="G284" s="39"/>
      <c r="H284" s="39"/>
      <c r="I284" s="39"/>
      <c r="J284" s="39"/>
      <c r="K284" s="39"/>
      <c r="L284" s="39"/>
      <c r="M284" s="39"/>
      <c r="N284" s="39"/>
      <c r="O284" s="39"/>
      <c r="P284" s="39"/>
      <c r="Q284" s="39"/>
      <c r="R284" s="39"/>
      <c r="S284" s="39"/>
      <c r="T284" s="39"/>
      <c r="U284" s="39"/>
      <c r="V284" s="39"/>
      <c r="W284" s="39"/>
      <c r="X284" s="39"/>
      <c r="Y284" s="39"/>
      <c r="Z284" s="39"/>
    </row>
    <row r="285" spans="1:26" ht="15.75" customHeight="1">
      <c r="A285" s="493"/>
      <c r="B285" s="39"/>
      <c r="C285" s="92"/>
      <c r="D285" s="92"/>
      <c r="E285" s="92"/>
      <c r="F285" s="92"/>
      <c r="G285" s="39"/>
      <c r="H285" s="39"/>
      <c r="I285" s="39"/>
      <c r="J285" s="39"/>
      <c r="K285" s="39"/>
      <c r="L285" s="39"/>
      <c r="M285" s="39"/>
      <c r="N285" s="39"/>
      <c r="O285" s="39"/>
      <c r="P285" s="39"/>
      <c r="Q285" s="39"/>
      <c r="R285" s="39"/>
      <c r="S285" s="39"/>
      <c r="T285" s="39"/>
      <c r="U285" s="39"/>
      <c r="V285" s="39"/>
      <c r="W285" s="39"/>
      <c r="X285" s="39"/>
      <c r="Y285" s="39"/>
      <c r="Z285" s="39"/>
    </row>
    <row r="286" spans="1:26" ht="15.75" customHeight="1">
      <c r="A286" s="493"/>
      <c r="B286" s="39"/>
      <c r="C286" s="92"/>
      <c r="D286" s="92"/>
      <c r="E286" s="92"/>
      <c r="F286" s="92"/>
      <c r="G286" s="39"/>
      <c r="H286" s="39"/>
      <c r="I286" s="39"/>
      <c r="J286" s="39"/>
      <c r="K286" s="39"/>
      <c r="L286" s="39"/>
      <c r="M286" s="39"/>
      <c r="N286" s="39"/>
      <c r="O286" s="39"/>
      <c r="P286" s="39"/>
      <c r="Q286" s="39"/>
      <c r="R286" s="39"/>
      <c r="S286" s="39"/>
      <c r="T286" s="39"/>
      <c r="U286" s="39"/>
      <c r="V286" s="39"/>
      <c r="W286" s="39"/>
      <c r="X286" s="39"/>
      <c r="Y286" s="39"/>
      <c r="Z286" s="39"/>
    </row>
    <row r="287" spans="1:26" ht="15.75" customHeight="1">
      <c r="A287" s="493"/>
      <c r="B287" s="39"/>
      <c r="C287" s="92"/>
      <c r="D287" s="92"/>
      <c r="E287" s="92"/>
      <c r="F287" s="92"/>
      <c r="G287" s="39"/>
      <c r="H287" s="39"/>
      <c r="I287" s="39"/>
      <c r="J287" s="39"/>
      <c r="K287" s="39"/>
      <c r="L287" s="39"/>
      <c r="M287" s="39"/>
      <c r="N287" s="39"/>
      <c r="O287" s="39"/>
      <c r="P287" s="39"/>
      <c r="Q287" s="39"/>
      <c r="R287" s="39"/>
      <c r="S287" s="39"/>
      <c r="T287" s="39"/>
      <c r="U287" s="39"/>
      <c r="V287" s="39"/>
      <c r="W287" s="39"/>
      <c r="X287" s="39"/>
      <c r="Y287" s="39"/>
      <c r="Z287" s="39"/>
    </row>
    <row r="288" spans="1:26" ht="15.75" customHeight="1">
      <c r="A288" s="493"/>
      <c r="B288" s="39"/>
      <c r="C288" s="92"/>
      <c r="D288" s="92"/>
      <c r="E288" s="92"/>
      <c r="F288" s="92"/>
      <c r="G288" s="39"/>
      <c r="H288" s="39"/>
      <c r="I288" s="39"/>
      <c r="J288" s="39"/>
      <c r="K288" s="39"/>
      <c r="L288" s="39"/>
      <c r="M288" s="39"/>
      <c r="N288" s="39"/>
      <c r="O288" s="39"/>
      <c r="P288" s="39"/>
      <c r="Q288" s="39"/>
      <c r="R288" s="39"/>
      <c r="S288" s="39"/>
      <c r="T288" s="39"/>
      <c r="U288" s="39"/>
      <c r="V288" s="39"/>
      <c r="W288" s="39"/>
      <c r="X288" s="39"/>
      <c r="Y288" s="39"/>
      <c r="Z288" s="39"/>
    </row>
    <row r="289" spans="1:26" ht="15.75" customHeight="1">
      <c r="A289" s="493"/>
      <c r="B289" s="39"/>
      <c r="C289" s="92"/>
      <c r="D289" s="92"/>
      <c r="E289" s="92"/>
      <c r="F289" s="92"/>
      <c r="G289" s="39"/>
      <c r="H289" s="39"/>
      <c r="I289" s="39"/>
      <c r="J289" s="39"/>
      <c r="K289" s="39"/>
      <c r="L289" s="39"/>
      <c r="M289" s="39"/>
      <c r="N289" s="39"/>
      <c r="O289" s="39"/>
      <c r="P289" s="39"/>
      <c r="Q289" s="39"/>
      <c r="R289" s="39"/>
      <c r="S289" s="39"/>
      <c r="T289" s="39"/>
      <c r="U289" s="39"/>
      <c r="V289" s="39"/>
      <c r="W289" s="39"/>
      <c r="X289" s="39"/>
      <c r="Y289" s="39"/>
      <c r="Z289" s="39"/>
    </row>
    <row r="290" spans="1:26" ht="15.75" customHeight="1">
      <c r="A290" s="493"/>
      <c r="B290" s="39"/>
      <c r="C290" s="92"/>
      <c r="D290" s="92"/>
      <c r="E290" s="92"/>
      <c r="F290" s="92"/>
      <c r="G290" s="39"/>
      <c r="H290" s="39"/>
      <c r="I290" s="39"/>
      <c r="J290" s="39"/>
      <c r="K290" s="39"/>
      <c r="L290" s="39"/>
      <c r="M290" s="39"/>
      <c r="N290" s="39"/>
      <c r="O290" s="39"/>
      <c r="P290" s="39"/>
      <c r="Q290" s="39"/>
      <c r="R290" s="39"/>
      <c r="S290" s="39"/>
      <c r="T290" s="39"/>
      <c r="U290" s="39"/>
      <c r="V290" s="39"/>
      <c r="W290" s="39"/>
      <c r="X290" s="39"/>
      <c r="Y290" s="39"/>
      <c r="Z290" s="39"/>
    </row>
    <row r="291" spans="1:26" ht="15.75" customHeight="1">
      <c r="A291" s="493"/>
      <c r="B291" s="39"/>
      <c r="C291" s="92"/>
      <c r="D291" s="92"/>
      <c r="E291" s="92"/>
      <c r="F291" s="92"/>
      <c r="G291" s="39"/>
      <c r="H291" s="39"/>
      <c r="I291" s="39"/>
      <c r="J291" s="39"/>
      <c r="K291" s="39"/>
      <c r="L291" s="39"/>
      <c r="M291" s="39"/>
      <c r="N291" s="39"/>
      <c r="O291" s="39"/>
      <c r="P291" s="39"/>
      <c r="Q291" s="39"/>
      <c r="R291" s="39"/>
      <c r="S291" s="39"/>
      <c r="T291" s="39"/>
      <c r="U291" s="39"/>
      <c r="V291" s="39"/>
      <c r="W291" s="39"/>
      <c r="X291" s="39"/>
      <c r="Y291" s="39"/>
      <c r="Z291" s="39"/>
    </row>
    <row r="292" spans="1:26" ht="15.75" customHeight="1">
      <c r="A292" s="493"/>
      <c r="B292" s="39"/>
      <c r="C292" s="92"/>
      <c r="D292" s="92"/>
      <c r="E292" s="92"/>
      <c r="F292" s="92"/>
      <c r="G292" s="39"/>
      <c r="H292" s="39"/>
      <c r="I292" s="39"/>
      <c r="J292" s="39"/>
      <c r="K292" s="39"/>
      <c r="L292" s="39"/>
      <c r="M292" s="39"/>
      <c r="N292" s="39"/>
      <c r="O292" s="39"/>
      <c r="P292" s="39"/>
      <c r="Q292" s="39"/>
      <c r="R292" s="39"/>
      <c r="S292" s="39"/>
      <c r="T292" s="39"/>
      <c r="U292" s="39"/>
      <c r="V292" s="39"/>
      <c r="W292" s="39"/>
      <c r="X292" s="39"/>
      <c r="Y292" s="39"/>
      <c r="Z292" s="39"/>
    </row>
    <row r="293" spans="1:26" ht="15.75" customHeight="1">
      <c r="A293" s="493"/>
      <c r="B293" s="39"/>
      <c r="C293" s="92"/>
      <c r="D293" s="92"/>
      <c r="E293" s="92"/>
      <c r="F293" s="92"/>
      <c r="G293" s="39"/>
      <c r="H293" s="39"/>
      <c r="I293" s="39"/>
      <c r="J293" s="39"/>
      <c r="K293" s="39"/>
      <c r="L293" s="39"/>
      <c r="M293" s="39"/>
      <c r="N293" s="39"/>
      <c r="O293" s="39"/>
      <c r="P293" s="39"/>
      <c r="Q293" s="39"/>
      <c r="R293" s="39"/>
      <c r="S293" s="39"/>
      <c r="T293" s="39"/>
      <c r="U293" s="39"/>
      <c r="V293" s="39"/>
      <c r="W293" s="39"/>
      <c r="X293" s="39"/>
      <c r="Y293" s="39"/>
      <c r="Z293" s="39"/>
    </row>
    <row r="294" spans="1:26" ht="15.75" customHeight="1">
      <c r="A294" s="493"/>
      <c r="B294" s="39"/>
      <c r="C294" s="92"/>
      <c r="D294" s="92"/>
      <c r="E294" s="92"/>
      <c r="F294" s="92"/>
      <c r="G294" s="39"/>
      <c r="H294" s="39"/>
      <c r="I294" s="39"/>
      <c r="J294" s="39"/>
      <c r="K294" s="39"/>
      <c r="L294" s="39"/>
      <c r="M294" s="39"/>
      <c r="N294" s="39"/>
      <c r="O294" s="39"/>
      <c r="P294" s="39"/>
      <c r="Q294" s="39"/>
      <c r="R294" s="39"/>
      <c r="S294" s="39"/>
      <c r="T294" s="39"/>
      <c r="U294" s="39"/>
      <c r="V294" s="39"/>
      <c r="W294" s="39"/>
      <c r="X294" s="39"/>
      <c r="Y294" s="39"/>
      <c r="Z294" s="39"/>
    </row>
    <row r="295" spans="1:26" ht="15.75" customHeight="1">
      <c r="A295" s="493"/>
      <c r="B295" s="39"/>
      <c r="C295" s="92"/>
      <c r="D295" s="92"/>
      <c r="E295" s="92"/>
      <c r="F295" s="92"/>
      <c r="G295" s="39"/>
      <c r="H295" s="39"/>
      <c r="I295" s="39"/>
      <c r="J295" s="39"/>
      <c r="K295" s="39"/>
      <c r="L295" s="39"/>
      <c r="M295" s="39"/>
      <c r="N295" s="39"/>
      <c r="O295" s="39"/>
      <c r="P295" s="39"/>
      <c r="Q295" s="39"/>
      <c r="R295" s="39"/>
      <c r="S295" s="39"/>
      <c r="T295" s="39"/>
      <c r="U295" s="39"/>
      <c r="V295" s="39"/>
      <c r="W295" s="39"/>
      <c r="X295" s="39"/>
      <c r="Y295" s="39"/>
      <c r="Z295" s="39"/>
    </row>
    <row r="296" spans="1:26" ht="15.75" customHeight="1">
      <c r="A296" s="493"/>
      <c r="B296" s="39"/>
      <c r="C296" s="92"/>
      <c r="D296" s="92"/>
      <c r="E296" s="92"/>
      <c r="F296" s="92"/>
      <c r="G296" s="39"/>
      <c r="H296" s="39"/>
      <c r="I296" s="39"/>
      <c r="J296" s="39"/>
      <c r="K296" s="39"/>
      <c r="L296" s="39"/>
      <c r="M296" s="39"/>
      <c r="N296" s="39"/>
      <c r="O296" s="39"/>
      <c r="P296" s="39"/>
      <c r="Q296" s="39"/>
      <c r="R296" s="39"/>
      <c r="S296" s="39"/>
      <c r="T296" s="39"/>
      <c r="U296" s="39"/>
      <c r="V296" s="39"/>
      <c r="W296" s="39"/>
      <c r="X296" s="39"/>
      <c r="Y296" s="39"/>
      <c r="Z296" s="39"/>
    </row>
    <row r="297" spans="1:26" ht="15.75" customHeight="1">
      <c r="A297" s="493"/>
      <c r="B297" s="39"/>
      <c r="C297" s="92"/>
      <c r="D297" s="92"/>
      <c r="E297" s="92"/>
      <c r="F297" s="92"/>
      <c r="G297" s="39"/>
      <c r="H297" s="39"/>
      <c r="I297" s="39"/>
      <c r="J297" s="39"/>
      <c r="K297" s="39"/>
      <c r="L297" s="39"/>
      <c r="M297" s="39"/>
      <c r="N297" s="39"/>
      <c r="O297" s="39"/>
      <c r="P297" s="39"/>
      <c r="Q297" s="39"/>
      <c r="R297" s="39"/>
      <c r="S297" s="39"/>
      <c r="T297" s="39"/>
      <c r="U297" s="39"/>
      <c r="V297" s="39"/>
      <c r="W297" s="39"/>
      <c r="X297" s="39"/>
      <c r="Y297" s="39"/>
      <c r="Z297" s="39"/>
    </row>
    <row r="298" spans="1:26" ht="15.75" customHeight="1">
      <c r="A298" s="493"/>
      <c r="B298" s="39"/>
      <c r="C298" s="92"/>
      <c r="D298" s="92"/>
      <c r="E298" s="92"/>
      <c r="F298" s="92"/>
      <c r="G298" s="39"/>
      <c r="H298" s="39"/>
      <c r="I298" s="39"/>
      <c r="J298" s="39"/>
      <c r="K298" s="39"/>
      <c r="L298" s="39"/>
      <c r="M298" s="39"/>
      <c r="N298" s="39"/>
      <c r="O298" s="39"/>
      <c r="P298" s="39"/>
      <c r="Q298" s="39"/>
      <c r="R298" s="39"/>
      <c r="S298" s="39"/>
      <c r="T298" s="39"/>
      <c r="U298" s="39"/>
      <c r="V298" s="39"/>
      <c r="W298" s="39"/>
      <c r="X298" s="39"/>
      <c r="Y298" s="39"/>
      <c r="Z298" s="39"/>
    </row>
    <row r="299" spans="1:26" ht="15.75" customHeight="1">
      <c r="A299" s="493"/>
      <c r="B299" s="39"/>
      <c r="C299" s="92"/>
      <c r="D299" s="92"/>
      <c r="E299" s="92"/>
      <c r="F299" s="92"/>
      <c r="G299" s="39"/>
      <c r="H299" s="39"/>
      <c r="I299" s="39"/>
      <c r="J299" s="39"/>
      <c r="K299" s="39"/>
      <c r="L299" s="39"/>
      <c r="M299" s="39"/>
      <c r="N299" s="39"/>
      <c r="O299" s="39"/>
      <c r="P299" s="39"/>
      <c r="Q299" s="39"/>
      <c r="R299" s="39"/>
      <c r="S299" s="39"/>
      <c r="T299" s="39"/>
      <c r="U299" s="39"/>
      <c r="V299" s="39"/>
      <c r="W299" s="39"/>
      <c r="X299" s="39"/>
      <c r="Y299" s="39"/>
      <c r="Z299" s="39"/>
    </row>
    <row r="300" spans="1:26" ht="15.75" customHeight="1">
      <c r="A300" s="493"/>
      <c r="B300" s="39"/>
      <c r="C300" s="92"/>
      <c r="D300" s="92"/>
      <c r="E300" s="92"/>
      <c r="F300" s="92"/>
      <c r="G300" s="39"/>
      <c r="H300" s="39"/>
      <c r="I300" s="39"/>
      <c r="J300" s="39"/>
      <c r="K300" s="39"/>
      <c r="L300" s="39"/>
      <c r="M300" s="39"/>
      <c r="N300" s="39"/>
      <c r="O300" s="39"/>
      <c r="P300" s="39"/>
      <c r="Q300" s="39"/>
      <c r="R300" s="39"/>
      <c r="S300" s="39"/>
      <c r="T300" s="39"/>
      <c r="U300" s="39"/>
      <c r="V300" s="39"/>
      <c r="W300" s="39"/>
      <c r="X300" s="39"/>
      <c r="Y300" s="39"/>
      <c r="Z300" s="39"/>
    </row>
    <row r="301" spans="1:26" ht="15.75" customHeight="1">
      <c r="A301" s="493"/>
      <c r="B301" s="39"/>
      <c r="C301" s="92"/>
      <c r="D301" s="92"/>
      <c r="E301" s="92"/>
      <c r="F301" s="92"/>
      <c r="G301" s="39"/>
      <c r="H301" s="39"/>
      <c r="I301" s="39"/>
      <c r="J301" s="39"/>
      <c r="K301" s="39"/>
      <c r="L301" s="39"/>
      <c r="M301" s="39"/>
      <c r="N301" s="39"/>
      <c r="O301" s="39"/>
      <c r="P301" s="39"/>
      <c r="Q301" s="39"/>
      <c r="R301" s="39"/>
      <c r="S301" s="39"/>
      <c r="T301" s="39"/>
      <c r="U301" s="39"/>
      <c r="V301" s="39"/>
      <c r="W301" s="39"/>
      <c r="X301" s="39"/>
      <c r="Y301" s="39"/>
      <c r="Z301" s="39"/>
    </row>
    <row r="302" spans="1:26" ht="15.75" customHeight="1">
      <c r="A302" s="493"/>
      <c r="B302" s="39"/>
      <c r="C302" s="92"/>
      <c r="D302" s="92"/>
      <c r="E302" s="92"/>
      <c r="F302" s="92"/>
      <c r="G302" s="39"/>
      <c r="H302" s="39"/>
      <c r="I302" s="39"/>
      <c r="J302" s="39"/>
      <c r="K302" s="39"/>
      <c r="L302" s="39"/>
      <c r="M302" s="39"/>
      <c r="N302" s="39"/>
      <c r="O302" s="39"/>
      <c r="P302" s="39"/>
      <c r="Q302" s="39"/>
      <c r="R302" s="39"/>
      <c r="S302" s="39"/>
      <c r="T302" s="39"/>
      <c r="U302" s="39"/>
      <c r="V302" s="39"/>
      <c r="W302" s="39"/>
      <c r="X302" s="39"/>
      <c r="Y302" s="39"/>
      <c r="Z302" s="39"/>
    </row>
    <row r="303" spans="1:26" ht="15.75" customHeight="1">
      <c r="A303" s="493"/>
      <c r="B303" s="39"/>
      <c r="C303" s="92"/>
      <c r="D303" s="92"/>
      <c r="E303" s="92"/>
      <c r="F303" s="92"/>
      <c r="G303" s="39"/>
      <c r="H303" s="39"/>
      <c r="I303" s="39"/>
      <c r="J303" s="39"/>
      <c r="K303" s="39"/>
      <c r="L303" s="39"/>
      <c r="M303" s="39"/>
      <c r="N303" s="39"/>
      <c r="O303" s="39"/>
      <c r="P303" s="39"/>
      <c r="Q303" s="39"/>
      <c r="R303" s="39"/>
      <c r="S303" s="39"/>
      <c r="T303" s="39"/>
      <c r="U303" s="39"/>
      <c r="V303" s="39"/>
      <c r="W303" s="39"/>
      <c r="X303" s="39"/>
      <c r="Y303" s="39"/>
      <c r="Z303" s="39"/>
    </row>
    <row r="304" spans="1:26" ht="15.75" customHeight="1">
      <c r="A304" s="493"/>
      <c r="B304" s="39"/>
      <c r="C304" s="92"/>
      <c r="D304" s="92"/>
      <c r="E304" s="92"/>
      <c r="F304" s="92"/>
      <c r="G304" s="39"/>
      <c r="H304" s="39"/>
      <c r="I304" s="39"/>
      <c r="J304" s="39"/>
      <c r="K304" s="39"/>
      <c r="L304" s="39"/>
      <c r="M304" s="39"/>
      <c r="N304" s="39"/>
      <c r="O304" s="39"/>
      <c r="P304" s="39"/>
      <c r="Q304" s="39"/>
      <c r="R304" s="39"/>
      <c r="S304" s="39"/>
      <c r="T304" s="39"/>
      <c r="U304" s="39"/>
      <c r="V304" s="39"/>
      <c r="W304" s="39"/>
      <c r="X304" s="39"/>
      <c r="Y304" s="39"/>
      <c r="Z304" s="39"/>
    </row>
    <row r="305" spans="1:26" ht="15.75" customHeight="1">
      <c r="A305" s="493"/>
      <c r="B305" s="39"/>
      <c r="C305" s="92"/>
      <c r="D305" s="92"/>
      <c r="E305" s="92"/>
      <c r="F305" s="92"/>
      <c r="G305" s="39"/>
      <c r="H305" s="39"/>
      <c r="I305" s="39"/>
      <c r="J305" s="39"/>
      <c r="K305" s="39"/>
      <c r="L305" s="39"/>
      <c r="M305" s="39"/>
      <c r="N305" s="39"/>
      <c r="O305" s="39"/>
      <c r="P305" s="39"/>
      <c r="Q305" s="39"/>
      <c r="R305" s="39"/>
      <c r="S305" s="39"/>
      <c r="T305" s="39"/>
      <c r="U305" s="39"/>
      <c r="V305" s="39"/>
      <c r="W305" s="39"/>
      <c r="X305" s="39"/>
      <c r="Y305" s="39"/>
      <c r="Z305" s="39"/>
    </row>
    <row r="306" spans="1:26" ht="15.75" customHeight="1">
      <c r="A306" s="493"/>
      <c r="B306" s="39"/>
      <c r="C306" s="92"/>
      <c r="D306" s="92"/>
      <c r="E306" s="92"/>
      <c r="F306" s="92"/>
      <c r="G306" s="39"/>
      <c r="H306" s="39"/>
      <c r="I306" s="39"/>
      <c r="J306" s="39"/>
      <c r="K306" s="39"/>
      <c r="L306" s="39"/>
      <c r="M306" s="39"/>
      <c r="N306" s="39"/>
      <c r="O306" s="39"/>
      <c r="P306" s="39"/>
      <c r="Q306" s="39"/>
      <c r="R306" s="39"/>
      <c r="S306" s="39"/>
      <c r="T306" s="39"/>
      <c r="U306" s="39"/>
      <c r="V306" s="39"/>
      <c r="W306" s="39"/>
      <c r="X306" s="39"/>
      <c r="Y306" s="39"/>
      <c r="Z306" s="39"/>
    </row>
    <row r="307" spans="1:26" ht="15.75" customHeight="1">
      <c r="A307" s="493"/>
      <c r="B307" s="39"/>
      <c r="C307" s="92"/>
      <c r="D307" s="92"/>
      <c r="E307" s="92"/>
      <c r="F307" s="92"/>
      <c r="G307" s="39"/>
      <c r="H307" s="39"/>
      <c r="I307" s="39"/>
      <c r="J307" s="39"/>
      <c r="K307" s="39"/>
      <c r="L307" s="39"/>
      <c r="M307" s="39"/>
      <c r="N307" s="39"/>
      <c r="O307" s="39"/>
      <c r="P307" s="39"/>
      <c r="Q307" s="39"/>
      <c r="R307" s="39"/>
      <c r="S307" s="39"/>
      <c r="T307" s="39"/>
      <c r="U307" s="39"/>
      <c r="V307" s="39"/>
      <c r="W307" s="39"/>
      <c r="X307" s="39"/>
      <c r="Y307" s="39"/>
      <c r="Z307" s="39"/>
    </row>
    <row r="308" spans="1:26" ht="15.75" customHeight="1">
      <c r="A308" s="493"/>
      <c r="B308" s="39"/>
      <c r="C308" s="92"/>
      <c r="D308" s="92"/>
      <c r="E308" s="92"/>
      <c r="F308" s="92"/>
      <c r="G308" s="39"/>
      <c r="H308" s="39"/>
      <c r="I308" s="39"/>
      <c r="J308" s="39"/>
      <c r="K308" s="39"/>
      <c r="L308" s="39"/>
      <c r="M308" s="39"/>
      <c r="N308" s="39"/>
      <c r="O308" s="39"/>
      <c r="P308" s="39"/>
      <c r="Q308" s="39"/>
      <c r="R308" s="39"/>
      <c r="S308" s="39"/>
      <c r="T308" s="39"/>
      <c r="U308" s="39"/>
      <c r="V308" s="39"/>
      <c r="W308" s="39"/>
      <c r="X308" s="39"/>
      <c r="Y308" s="39"/>
      <c r="Z308" s="39"/>
    </row>
    <row r="309" spans="1:26" ht="15.75" customHeight="1">
      <c r="A309" s="493"/>
      <c r="B309" s="39"/>
      <c r="C309" s="92"/>
      <c r="D309" s="92"/>
      <c r="E309" s="92"/>
      <c r="F309" s="92"/>
      <c r="G309" s="39"/>
      <c r="H309" s="39"/>
      <c r="I309" s="39"/>
      <c r="J309" s="39"/>
      <c r="K309" s="39"/>
      <c r="L309" s="39"/>
      <c r="M309" s="39"/>
      <c r="N309" s="39"/>
      <c r="O309" s="39"/>
      <c r="P309" s="39"/>
      <c r="Q309" s="39"/>
      <c r="R309" s="39"/>
      <c r="S309" s="39"/>
      <c r="T309" s="39"/>
      <c r="U309" s="39"/>
      <c r="V309" s="39"/>
      <c r="W309" s="39"/>
      <c r="X309" s="39"/>
      <c r="Y309" s="39"/>
      <c r="Z309" s="39"/>
    </row>
    <row r="310" spans="1:26" ht="15.75" customHeight="1">
      <c r="A310" s="493"/>
      <c r="B310" s="39"/>
      <c r="C310" s="92"/>
      <c r="D310" s="92"/>
      <c r="E310" s="92"/>
      <c r="F310" s="92"/>
      <c r="G310" s="39"/>
      <c r="H310" s="39"/>
      <c r="I310" s="39"/>
      <c r="J310" s="39"/>
      <c r="K310" s="39"/>
      <c r="L310" s="39"/>
      <c r="M310" s="39"/>
      <c r="N310" s="39"/>
      <c r="O310" s="39"/>
      <c r="P310" s="39"/>
      <c r="Q310" s="39"/>
      <c r="R310" s="39"/>
      <c r="S310" s="39"/>
      <c r="T310" s="39"/>
      <c r="U310" s="39"/>
      <c r="V310" s="39"/>
      <c r="W310" s="39"/>
      <c r="X310" s="39"/>
      <c r="Y310" s="39"/>
      <c r="Z310" s="39"/>
    </row>
    <row r="311" spans="1:26" ht="15.75" customHeight="1">
      <c r="A311" s="493"/>
      <c r="B311" s="39"/>
      <c r="C311" s="92"/>
      <c r="D311" s="92"/>
      <c r="E311" s="92"/>
      <c r="F311" s="92"/>
      <c r="G311" s="39"/>
      <c r="H311" s="39"/>
      <c r="I311" s="39"/>
      <c r="J311" s="39"/>
      <c r="K311" s="39"/>
      <c r="L311" s="39"/>
      <c r="M311" s="39"/>
      <c r="N311" s="39"/>
      <c r="O311" s="39"/>
      <c r="P311" s="39"/>
      <c r="Q311" s="39"/>
      <c r="R311" s="39"/>
      <c r="S311" s="39"/>
      <c r="T311" s="39"/>
      <c r="U311" s="39"/>
      <c r="V311" s="39"/>
      <c r="W311" s="39"/>
      <c r="X311" s="39"/>
      <c r="Y311" s="39"/>
      <c r="Z311" s="39"/>
    </row>
    <row r="312" spans="1:26" ht="15.75" customHeight="1">
      <c r="A312" s="493"/>
      <c r="B312" s="39"/>
      <c r="C312" s="92"/>
      <c r="D312" s="92"/>
      <c r="E312" s="92"/>
      <c r="F312" s="92"/>
      <c r="G312" s="39"/>
      <c r="H312" s="39"/>
      <c r="I312" s="39"/>
      <c r="J312" s="39"/>
      <c r="K312" s="39"/>
      <c r="L312" s="39"/>
      <c r="M312" s="39"/>
      <c r="N312" s="39"/>
      <c r="O312" s="39"/>
      <c r="P312" s="39"/>
      <c r="Q312" s="39"/>
      <c r="R312" s="39"/>
      <c r="S312" s="39"/>
      <c r="T312" s="39"/>
      <c r="U312" s="39"/>
      <c r="V312" s="39"/>
      <c r="W312" s="39"/>
      <c r="X312" s="39"/>
      <c r="Y312" s="39"/>
      <c r="Z312" s="39"/>
    </row>
    <row r="313" spans="1:26" ht="15.75" customHeight="1">
      <c r="A313" s="493"/>
      <c r="B313" s="39"/>
      <c r="C313" s="92"/>
      <c r="D313" s="92"/>
      <c r="E313" s="92"/>
      <c r="F313" s="92"/>
      <c r="G313" s="39"/>
      <c r="H313" s="39"/>
      <c r="I313" s="39"/>
      <c r="J313" s="39"/>
      <c r="K313" s="39"/>
      <c r="L313" s="39"/>
      <c r="M313" s="39"/>
      <c r="N313" s="39"/>
      <c r="O313" s="39"/>
      <c r="P313" s="39"/>
      <c r="Q313" s="39"/>
      <c r="R313" s="39"/>
      <c r="S313" s="39"/>
      <c r="T313" s="39"/>
      <c r="U313" s="39"/>
      <c r="V313" s="39"/>
      <c r="W313" s="39"/>
      <c r="X313" s="39"/>
      <c r="Y313" s="39"/>
      <c r="Z313" s="39"/>
    </row>
    <row r="314" spans="1:26" ht="15.75" customHeight="1">
      <c r="A314" s="493"/>
      <c r="B314" s="39"/>
      <c r="C314" s="92"/>
      <c r="D314" s="92"/>
      <c r="E314" s="92"/>
      <c r="F314" s="92"/>
      <c r="G314" s="39"/>
      <c r="H314" s="39"/>
      <c r="I314" s="39"/>
      <c r="J314" s="39"/>
      <c r="K314" s="39"/>
      <c r="L314" s="39"/>
      <c r="M314" s="39"/>
      <c r="N314" s="39"/>
      <c r="O314" s="39"/>
      <c r="P314" s="39"/>
      <c r="Q314" s="39"/>
      <c r="R314" s="39"/>
      <c r="S314" s="39"/>
      <c r="T314" s="39"/>
      <c r="U314" s="39"/>
      <c r="V314" s="39"/>
      <c r="W314" s="39"/>
      <c r="X314" s="39"/>
      <c r="Y314" s="39"/>
      <c r="Z314" s="39"/>
    </row>
    <row r="315" spans="1:26" ht="15.75" customHeight="1">
      <c r="A315" s="493"/>
      <c r="B315" s="39"/>
      <c r="C315" s="92"/>
      <c r="D315" s="92"/>
      <c r="E315" s="92"/>
      <c r="F315" s="92"/>
      <c r="G315" s="39"/>
      <c r="H315" s="39"/>
      <c r="I315" s="39"/>
      <c r="J315" s="39"/>
      <c r="K315" s="39"/>
      <c r="L315" s="39"/>
      <c r="M315" s="39"/>
      <c r="N315" s="39"/>
      <c r="O315" s="39"/>
      <c r="P315" s="39"/>
      <c r="Q315" s="39"/>
      <c r="R315" s="39"/>
      <c r="S315" s="39"/>
      <c r="T315" s="39"/>
      <c r="U315" s="39"/>
      <c r="V315" s="39"/>
      <c r="W315" s="39"/>
      <c r="X315" s="39"/>
      <c r="Y315" s="39"/>
      <c r="Z315" s="39"/>
    </row>
    <row r="316" spans="1:26" ht="15.75" customHeight="1">
      <c r="A316" s="493"/>
      <c r="B316" s="39"/>
      <c r="C316" s="92"/>
      <c r="D316" s="92"/>
      <c r="E316" s="92"/>
      <c r="F316" s="92"/>
      <c r="G316" s="39"/>
      <c r="H316" s="39"/>
      <c r="I316" s="39"/>
      <c r="J316" s="39"/>
      <c r="K316" s="39"/>
      <c r="L316" s="39"/>
      <c r="M316" s="39"/>
      <c r="N316" s="39"/>
      <c r="O316" s="39"/>
      <c r="P316" s="39"/>
      <c r="Q316" s="39"/>
      <c r="R316" s="39"/>
      <c r="S316" s="39"/>
      <c r="T316" s="39"/>
      <c r="U316" s="39"/>
      <c r="V316" s="39"/>
      <c r="W316" s="39"/>
      <c r="X316" s="39"/>
      <c r="Y316" s="39"/>
      <c r="Z316" s="39"/>
    </row>
    <row r="317" spans="1:26" ht="15.75" customHeight="1">
      <c r="A317" s="493"/>
      <c r="B317" s="39"/>
      <c r="C317" s="92"/>
      <c r="D317" s="92"/>
      <c r="E317" s="92"/>
      <c r="F317" s="92"/>
      <c r="G317" s="39"/>
      <c r="H317" s="39"/>
      <c r="I317" s="39"/>
      <c r="J317" s="39"/>
      <c r="K317" s="39"/>
      <c r="L317" s="39"/>
      <c r="M317" s="39"/>
      <c r="N317" s="39"/>
      <c r="O317" s="39"/>
      <c r="P317" s="39"/>
      <c r="Q317" s="39"/>
      <c r="R317" s="39"/>
      <c r="S317" s="39"/>
      <c r="T317" s="39"/>
      <c r="U317" s="39"/>
      <c r="V317" s="39"/>
      <c r="W317" s="39"/>
      <c r="X317" s="39"/>
      <c r="Y317" s="39"/>
      <c r="Z317" s="39"/>
    </row>
    <row r="318" spans="1:26" ht="15.75" customHeight="1">
      <c r="A318" s="493"/>
      <c r="B318" s="39"/>
      <c r="C318" s="92"/>
      <c r="D318" s="92"/>
      <c r="E318" s="92"/>
      <c r="F318" s="92"/>
      <c r="G318" s="39"/>
      <c r="H318" s="39"/>
      <c r="I318" s="39"/>
      <c r="J318" s="39"/>
      <c r="K318" s="39"/>
      <c r="L318" s="39"/>
      <c r="M318" s="39"/>
      <c r="N318" s="39"/>
      <c r="O318" s="39"/>
      <c r="P318" s="39"/>
      <c r="Q318" s="39"/>
      <c r="R318" s="39"/>
      <c r="S318" s="39"/>
      <c r="T318" s="39"/>
      <c r="U318" s="39"/>
      <c r="V318" s="39"/>
      <c r="W318" s="39"/>
      <c r="X318" s="39"/>
      <c r="Y318" s="39"/>
      <c r="Z318" s="39"/>
    </row>
    <row r="319" spans="1:26" ht="15.75" customHeight="1">
      <c r="A319" s="493"/>
      <c r="B319" s="39"/>
      <c r="C319" s="92"/>
      <c r="D319" s="92"/>
      <c r="E319" s="92"/>
      <c r="F319" s="92"/>
      <c r="G319" s="39"/>
      <c r="H319" s="39"/>
      <c r="I319" s="39"/>
      <c r="J319" s="39"/>
      <c r="K319" s="39"/>
      <c r="L319" s="39"/>
      <c r="M319" s="39"/>
      <c r="N319" s="39"/>
      <c r="O319" s="39"/>
      <c r="P319" s="39"/>
      <c r="Q319" s="39"/>
      <c r="R319" s="39"/>
      <c r="S319" s="39"/>
      <c r="T319" s="39"/>
      <c r="U319" s="39"/>
      <c r="V319" s="39"/>
      <c r="W319" s="39"/>
      <c r="X319" s="39"/>
      <c r="Y319" s="39"/>
      <c r="Z319" s="39"/>
    </row>
    <row r="320" spans="1:26" ht="15.75" customHeight="1">
      <c r="A320" s="493"/>
      <c r="B320" s="39"/>
      <c r="C320" s="92"/>
      <c r="D320" s="92"/>
      <c r="E320" s="92"/>
      <c r="F320" s="92"/>
      <c r="G320" s="39"/>
      <c r="H320" s="39"/>
      <c r="I320" s="39"/>
      <c r="J320" s="39"/>
      <c r="K320" s="39"/>
      <c r="L320" s="39"/>
      <c r="M320" s="39"/>
      <c r="N320" s="39"/>
      <c r="O320" s="39"/>
      <c r="P320" s="39"/>
      <c r="Q320" s="39"/>
      <c r="R320" s="39"/>
      <c r="S320" s="39"/>
      <c r="T320" s="39"/>
      <c r="U320" s="39"/>
      <c r="V320" s="39"/>
      <c r="W320" s="39"/>
      <c r="X320" s="39"/>
      <c r="Y320" s="39"/>
      <c r="Z320" s="39"/>
    </row>
    <row r="321" spans="1:26" ht="15.75" customHeight="1">
      <c r="A321" s="493"/>
      <c r="B321" s="39"/>
      <c r="C321" s="92"/>
      <c r="D321" s="92"/>
      <c r="E321" s="92"/>
      <c r="F321" s="92"/>
      <c r="G321" s="39"/>
      <c r="H321" s="39"/>
      <c r="I321" s="39"/>
      <c r="J321" s="39"/>
      <c r="K321" s="39"/>
      <c r="L321" s="39"/>
      <c r="M321" s="39"/>
      <c r="N321" s="39"/>
      <c r="O321" s="39"/>
      <c r="P321" s="39"/>
      <c r="Q321" s="39"/>
      <c r="R321" s="39"/>
      <c r="S321" s="39"/>
      <c r="T321" s="39"/>
      <c r="U321" s="39"/>
      <c r="V321" s="39"/>
      <c r="W321" s="39"/>
      <c r="X321" s="39"/>
      <c r="Y321" s="39"/>
      <c r="Z321" s="39"/>
    </row>
    <row r="322" spans="1:26" ht="15.75" customHeight="1">
      <c r="A322" s="493"/>
      <c r="B322" s="39"/>
      <c r="C322" s="92"/>
      <c r="D322" s="92"/>
      <c r="E322" s="92"/>
      <c r="F322" s="92"/>
      <c r="G322" s="39"/>
      <c r="H322" s="39"/>
      <c r="I322" s="39"/>
      <c r="J322" s="39"/>
      <c r="K322" s="39"/>
      <c r="L322" s="39"/>
      <c r="M322" s="39"/>
      <c r="N322" s="39"/>
      <c r="O322" s="39"/>
      <c r="P322" s="39"/>
      <c r="Q322" s="39"/>
      <c r="R322" s="39"/>
      <c r="S322" s="39"/>
      <c r="T322" s="39"/>
      <c r="U322" s="39"/>
      <c r="V322" s="39"/>
      <c r="W322" s="39"/>
      <c r="X322" s="39"/>
      <c r="Y322" s="39"/>
      <c r="Z322" s="39"/>
    </row>
    <row r="323" spans="1:26" ht="15.75" customHeight="1">
      <c r="A323" s="493"/>
      <c r="B323" s="39"/>
      <c r="C323" s="92"/>
      <c r="D323" s="92"/>
      <c r="E323" s="92"/>
      <c r="F323" s="92"/>
      <c r="G323" s="39"/>
      <c r="H323" s="39"/>
      <c r="I323" s="39"/>
      <c r="J323" s="39"/>
      <c r="K323" s="39"/>
      <c r="L323" s="39"/>
      <c r="M323" s="39"/>
      <c r="N323" s="39"/>
      <c r="O323" s="39"/>
      <c r="P323" s="39"/>
      <c r="Q323" s="39"/>
      <c r="R323" s="39"/>
      <c r="S323" s="39"/>
      <c r="T323" s="39"/>
      <c r="U323" s="39"/>
      <c r="V323" s="39"/>
      <c r="W323" s="39"/>
      <c r="X323" s="39"/>
      <c r="Y323" s="39"/>
      <c r="Z323" s="39"/>
    </row>
    <row r="324" spans="1:26" ht="15.75" customHeight="1">
      <c r="A324" s="493"/>
      <c r="B324" s="39"/>
      <c r="C324" s="92"/>
      <c r="D324" s="92"/>
      <c r="E324" s="92"/>
      <c r="F324" s="92"/>
      <c r="G324" s="39"/>
      <c r="H324" s="39"/>
      <c r="I324" s="39"/>
      <c r="J324" s="39"/>
      <c r="K324" s="39"/>
      <c r="L324" s="39"/>
      <c r="M324" s="39"/>
      <c r="N324" s="39"/>
      <c r="O324" s="39"/>
      <c r="P324" s="39"/>
      <c r="Q324" s="39"/>
      <c r="R324" s="39"/>
      <c r="S324" s="39"/>
      <c r="T324" s="39"/>
      <c r="U324" s="39"/>
      <c r="V324" s="39"/>
      <c r="W324" s="39"/>
      <c r="X324" s="39"/>
      <c r="Y324" s="39"/>
      <c r="Z324" s="39"/>
    </row>
    <row r="325" spans="1:26" ht="15.75" customHeight="1">
      <c r="A325" s="493"/>
      <c r="B325" s="39"/>
      <c r="C325" s="92"/>
      <c r="D325" s="92"/>
      <c r="E325" s="92"/>
      <c r="F325" s="92"/>
      <c r="G325" s="39"/>
      <c r="H325" s="39"/>
      <c r="I325" s="39"/>
      <c r="J325" s="39"/>
      <c r="K325" s="39"/>
      <c r="L325" s="39"/>
      <c r="M325" s="39"/>
      <c r="N325" s="39"/>
      <c r="O325" s="39"/>
      <c r="P325" s="39"/>
      <c r="Q325" s="39"/>
      <c r="R325" s="39"/>
      <c r="S325" s="39"/>
      <c r="T325" s="39"/>
      <c r="U325" s="39"/>
      <c r="V325" s="39"/>
      <c r="W325" s="39"/>
      <c r="X325" s="39"/>
      <c r="Y325" s="39"/>
      <c r="Z325" s="39"/>
    </row>
    <row r="326" spans="1:26" ht="15.75" customHeight="1">
      <c r="A326" s="493"/>
      <c r="B326" s="39"/>
      <c r="C326" s="92"/>
      <c r="D326" s="92"/>
      <c r="E326" s="92"/>
      <c r="F326" s="92"/>
      <c r="G326" s="39"/>
      <c r="H326" s="39"/>
      <c r="I326" s="39"/>
      <c r="J326" s="39"/>
      <c r="K326" s="39"/>
      <c r="L326" s="39"/>
      <c r="M326" s="39"/>
      <c r="N326" s="39"/>
      <c r="O326" s="39"/>
      <c r="P326" s="39"/>
      <c r="Q326" s="39"/>
      <c r="R326" s="39"/>
      <c r="S326" s="39"/>
      <c r="T326" s="39"/>
      <c r="U326" s="39"/>
      <c r="V326" s="39"/>
      <c r="W326" s="39"/>
      <c r="X326" s="39"/>
      <c r="Y326" s="39"/>
      <c r="Z326" s="39"/>
    </row>
    <row r="327" spans="1:26" ht="15.75" customHeight="1">
      <c r="A327" s="493"/>
      <c r="B327" s="39"/>
      <c r="C327" s="92"/>
      <c r="D327" s="92"/>
      <c r="E327" s="92"/>
      <c r="F327" s="92"/>
      <c r="G327" s="39"/>
      <c r="H327" s="39"/>
      <c r="I327" s="39"/>
      <c r="J327" s="39"/>
      <c r="K327" s="39"/>
      <c r="L327" s="39"/>
      <c r="M327" s="39"/>
      <c r="N327" s="39"/>
      <c r="O327" s="39"/>
      <c r="P327" s="39"/>
      <c r="Q327" s="39"/>
      <c r="R327" s="39"/>
      <c r="S327" s="39"/>
      <c r="T327" s="39"/>
      <c r="U327" s="39"/>
      <c r="V327" s="39"/>
      <c r="W327" s="39"/>
      <c r="X327" s="39"/>
      <c r="Y327" s="39"/>
      <c r="Z327" s="39"/>
    </row>
    <row r="328" spans="1:26" ht="15.75" customHeight="1">
      <c r="A328" s="493"/>
      <c r="B328" s="39"/>
      <c r="C328" s="92"/>
      <c r="D328" s="92"/>
      <c r="E328" s="92"/>
      <c r="F328" s="92"/>
      <c r="G328" s="39"/>
      <c r="H328" s="39"/>
      <c r="I328" s="39"/>
      <c r="J328" s="39"/>
      <c r="K328" s="39"/>
      <c r="L328" s="39"/>
      <c r="M328" s="39"/>
      <c r="N328" s="39"/>
      <c r="O328" s="39"/>
      <c r="P328" s="39"/>
      <c r="Q328" s="39"/>
      <c r="R328" s="39"/>
      <c r="S328" s="39"/>
      <c r="T328" s="39"/>
      <c r="U328" s="39"/>
      <c r="V328" s="39"/>
      <c r="W328" s="39"/>
      <c r="X328" s="39"/>
      <c r="Y328" s="39"/>
      <c r="Z328" s="39"/>
    </row>
    <row r="329" spans="1:26" ht="15.75" customHeight="1">
      <c r="A329" s="493"/>
      <c r="B329" s="39"/>
      <c r="C329" s="92"/>
      <c r="D329" s="92"/>
      <c r="E329" s="92"/>
      <c r="F329" s="92"/>
      <c r="G329" s="39"/>
      <c r="H329" s="39"/>
      <c r="I329" s="39"/>
      <c r="J329" s="39"/>
      <c r="K329" s="39"/>
      <c r="L329" s="39"/>
      <c r="M329" s="39"/>
      <c r="N329" s="39"/>
      <c r="O329" s="39"/>
      <c r="P329" s="39"/>
      <c r="Q329" s="39"/>
      <c r="R329" s="39"/>
      <c r="S329" s="39"/>
      <c r="T329" s="39"/>
      <c r="U329" s="39"/>
      <c r="V329" s="39"/>
      <c r="W329" s="39"/>
      <c r="X329" s="39"/>
      <c r="Y329" s="39"/>
      <c r="Z329" s="39"/>
    </row>
    <row r="330" spans="1:26" ht="15.75" customHeight="1">
      <c r="A330" s="493"/>
      <c r="B330" s="39"/>
      <c r="C330" s="92"/>
      <c r="D330" s="92"/>
      <c r="E330" s="92"/>
      <c r="F330" s="92"/>
      <c r="G330" s="39"/>
      <c r="H330" s="39"/>
      <c r="I330" s="39"/>
      <c r="J330" s="39"/>
      <c r="K330" s="39"/>
      <c r="L330" s="39"/>
      <c r="M330" s="39"/>
      <c r="N330" s="39"/>
      <c r="O330" s="39"/>
      <c r="P330" s="39"/>
      <c r="Q330" s="39"/>
      <c r="R330" s="39"/>
      <c r="S330" s="39"/>
      <c r="T330" s="39"/>
      <c r="U330" s="39"/>
      <c r="V330" s="39"/>
      <c r="W330" s="39"/>
      <c r="X330" s="39"/>
      <c r="Y330" s="39"/>
      <c r="Z330" s="39"/>
    </row>
    <row r="331" spans="1:26" ht="15.75" customHeight="1">
      <c r="A331" s="493"/>
      <c r="B331" s="39"/>
      <c r="C331" s="92"/>
      <c r="D331" s="92"/>
      <c r="E331" s="92"/>
      <c r="F331" s="92"/>
      <c r="G331" s="39"/>
      <c r="H331" s="39"/>
      <c r="I331" s="39"/>
      <c r="J331" s="39"/>
      <c r="K331" s="39"/>
      <c r="L331" s="39"/>
      <c r="M331" s="39"/>
      <c r="N331" s="39"/>
      <c r="O331" s="39"/>
      <c r="P331" s="39"/>
      <c r="Q331" s="39"/>
      <c r="R331" s="39"/>
      <c r="S331" s="39"/>
      <c r="T331" s="39"/>
      <c r="U331" s="39"/>
      <c r="V331" s="39"/>
      <c r="W331" s="39"/>
      <c r="X331" s="39"/>
      <c r="Y331" s="39"/>
      <c r="Z331" s="39"/>
    </row>
    <row r="332" spans="1:26" ht="15.75" customHeight="1">
      <c r="A332" s="493"/>
      <c r="B332" s="39"/>
      <c r="C332" s="92"/>
      <c r="D332" s="92"/>
      <c r="E332" s="92"/>
      <c r="F332" s="92"/>
      <c r="G332" s="39"/>
      <c r="H332" s="39"/>
      <c r="I332" s="39"/>
      <c r="J332" s="39"/>
      <c r="K332" s="39"/>
      <c r="L332" s="39"/>
      <c r="M332" s="39"/>
      <c r="N332" s="39"/>
      <c r="O332" s="39"/>
      <c r="P332" s="39"/>
      <c r="Q332" s="39"/>
      <c r="R332" s="39"/>
      <c r="S332" s="39"/>
      <c r="T332" s="39"/>
      <c r="U332" s="39"/>
      <c r="V332" s="39"/>
      <c r="W332" s="39"/>
      <c r="X332" s="39"/>
      <c r="Y332" s="39"/>
      <c r="Z332" s="39"/>
    </row>
    <row r="333" spans="1:26" ht="15.75" customHeight="1">
      <c r="A333" s="493"/>
      <c r="B333" s="39"/>
      <c r="C333" s="92"/>
      <c r="D333" s="92"/>
      <c r="E333" s="92"/>
      <c r="F333" s="92"/>
      <c r="G333" s="39"/>
      <c r="H333" s="39"/>
      <c r="I333" s="39"/>
      <c r="J333" s="39"/>
      <c r="K333" s="39"/>
      <c r="L333" s="39"/>
      <c r="M333" s="39"/>
      <c r="N333" s="39"/>
      <c r="O333" s="39"/>
      <c r="P333" s="39"/>
      <c r="Q333" s="39"/>
      <c r="R333" s="39"/>
      <c r="S333" s="39"/>
      <c r="T333" s="39"/>
      <c r="U333" s="39"/>
      <c r="V333" s="39"/>
      <c r="W333" s="39"/>
      <c r="X333" s="39"/>
      <c r="Y333" s="39"/>
      <c r="Z333" s="39"/>
    </row>
    <row r="334" spans="1:26" ht="15.75" customHeight="1">
      <c r="A334" s="493"/>
      <c r="B334" s="39"/>
      <c r="C334" s="92"/>
      <c r="D334" s="92"/>
      <c r="E334" s="92"/>
      <c r="F334" s="92"/>
      <c r="G334" s="39"/>
      <c r="H334" s="39"/>
      <c r="I334" s="39"/>
      <c r="J334" s="39"/>
      <c r="K334" s="39"/>
      <c r="L334" s="39"/>
      <c r="M334" s="39"/>
      <c r="N334" s="39"/>
      <c r="O334" s="39"/>
      <c r="P334" s="39"/>
      <c r="Q334" s="39"/>
      <c r="R334" s="39"/>
      <c r="S334" s="39"/>
      <c r="T334" s="39"/>
      <c r="U334" s="39"/>
      <c r="V334" s="39"/>
      <c r="W334" s="39"/>
      <c r="X334" s="39"/>
      <c r="Y334" s="39"/>
      <c r="Z334" s="39"/>
    </row>
    <row r="335" spans="1:26" ht="15.75" customHeight="1">
      <c r="A335" s="493"/>
      <c r="B335" s="39"/>
      <c r="C335" s="92"/>
      <c r="D335" s="92"/>
      <c r="E335" s="92"/>
      <c r="F335" s="92"/>
      <c r="G335" s="39"/>
      <c r="H335" s="39"/>
      <c r="I335" s="39"/>
      <c r="J335" s="39"/>
      <c r="K335" s="39"/>
      <c r="L335" s="39"/>
      <c r="M335" s="39"/>
      <c r="N335" s="39"/>
      <c r="O335" s="39"/>
      <c r="P335" s="39"/>
      <c r="Q335" s="39"/>
      <c r="R335" s="39"/>
      <c r="S335" s="39"/>
      <c r="T335" s="39"/>
      <c r="U335" s="39"/>
      <c r="V335" s="39"/>
      <c r="W335" s="39"/>
      <c r="X335" s="39"/>
      <c r="Y335" s="39"/>
      <c r="Z335" s="39"/>
    </row>
    <row r="336" spans="1:26" ht="15.75" customHeight="1">
      <c r="A336" s="493"/>
      <c r="B336" s="39"/>
      <c r="C336" s="92"/>
      <c r="D336" s="92"/>
      <c r="E336" s="92"/>
      <c r="F336" s="92"/>
      <c r="G336" s="39"/>
      <c r="H336" s="39"/>
      <c r="I336" s="39"/>
      <c r="J336" s="39"/>
      <c r="K336" s="39"/>
      <c r="L336" s="39"/>
      <c r="M336" s="39"/>
      <c r="N336" s="39"/>
      <c r="O336" s="39"/>
      <c r="P336" s="39"/>
      <c r="Q336" s="39"/>
      <c r="R336" s="39"/>
      <c r="S336" s="39"/>
      <c r="T336" s="39"/>
      <c r="U336" s="39"/>
      <c r="V336" s="39"/>
      <c r="W336" s="39"/>
      <c r="X336" s="39"/>
      <c r="Y336" s="39"/>
      <c r="Z336" s="39"/>
    </row>
    <row r="337" spans="1:26" ht="15.75" customHeight="1">
      <c r="A337" s="493"/>
      <c r="B337" s="39"/>
      <c r="C337" s="92"/>
      <c r="D337" s="92"/>
      <c r="E337" s="92"/>
      <c r="F337" s="92"/>
      <c r="G337" s="39"/>
      <c r="H337" s="39"/>
      <c r="I337" s="39"/>
      <c r="J337" s="39"/>
      <c r="K337" s="39"/>
      <c r="L337" s="39"/>
      <c r="M337" s="39"/>
      <c r="N337" s="39"/>
      <c r="O337" s="39"/>
      <c r="P337" s="39"/>
      <c r="Q337" s="39"/>
      <c r="R337" s="39"/>
      <c r="S337" s="39"/>
      <c r="T337" s="39"/>
      <c r="U337" s="39"/>
      <c r="V337" s="39"/>
      <c r="W337" s="39"/>
      <c r="X337" s="39"/>
      <c r="Y337" s="39"/>
      <c r="Z337" s="39"/>
    </row>
    <row r="338" spans="1:26" ht="15.75" customHeight="1">
      <c r="A338" s="493"/>
      <c r="B338" s="39"/>
      <c r="C338" s="92"/>
      <c r="D338" s="92"/>
      <c r="E338" s="92"/>
      <c r="F338" s="92"/>
      <c r="G338" s="39"/>
      <c r="H338" s="39"/>
      <c r="I338" s="39"/>
      <c r="J338" s="39"/>
      <c r="K338" s="39"/>
      <c r="L338" s="39"/>
      <c r="M338" s="39"/>
      <c r="N338" s="39"/>
      <c r="O338" s="39"/>
      <c r="P338" s="39"/>
      <c r="Q338" s="39"/>
      <c r="R338" s="39"/>
      <c r="S338" s="39"/>
      <c r="T338" s="39"/>
      <c r="U338" s="39"/>
      <c r="V338" s="39"/>
      <c r="W338" s="39"/>
      <c r="X338" s="39"/>
      <c r="Y338" s="39"/>
      <c r="Z338" s="39"/>
    </row>
    <row r="339" spans="1:26" ht="15.75" customHeight="1">
      <c r="A339" s="493"/>
      <c r="B339" s="39"/>
      <c r="C339" s="92"/>
      <c r="D339" s="92"/>
      <c r="E339" s="92"/>
      <c r="F339" s="92"/>
      <c r="G339" s="39"/>
      <c r="H339" s="39"/>
      <c r="I339" s="39"/>
      <c r="J339" s="39"/>
      <c r="K339" s="39"/>
      <c r="L339" s="39"/>
      <c r="M339" s="39"/>
      <c r="N339" s="39"/>
      <c r="O339" s="39"/>
      <c r="P339" s="39"/>
      <c r="Q339" s="39"/>
      <c r="R339" s="39"/>
      <c r="S339" s="39"/>
      <c r="T339" s="39"/>
      <c r="U339" s="39"/>
      <c r="V339" s="39"/>
      <c r="W339" s="39"/>
      <c r="X339" s="39"/>
      <c r="Y339" s="39"/>
      <c r="Z339" s="39"/>
    </row>
    <row r="340" spans="1:26" ht="15.75" customHeight="1">
      <c r="A340" s="493"/>
      <c r="B340" s="39"/>
      <c r="C340" s="92"/>
      <c r="D340" s="92"/>
      <c r="E340" s="92"/>
      <c r="F340" s="92"/>
      <c r="G340" s="39"/>
      <c r="H340" s="39"/>
      <c r="I340" s="39"/>
      <c r="J340" s="39"/>
      <c r="K340" s="39"/>
      <c r="L340" s="39"/>
      <c r="M340" s="39"/>
      <c r="N340" s="39"/>
      <c r="O340" s="39"/>
      <c r="P340" s="39"/>
      <c r="Q340" s="39"/>
      <c r="R340" s="39"/>
      <c r="S340" s="39"/>
      <c r="T340" s="39"/>
      <c r="U340" s="39"/>
      <c r="V340" s="39"/>
      <c r="W340" s="39"/>
      <c r="X340" s="39"/>
      <c r="Y340" s="39"/>
      <c r="Z340" s="39"/>
    </row>
    <row r="341" spans="1:26" ht="15.75" customHeight="1">
      <c r="A341" s="493"/>
      <c r="B341" s="39"/>
      <c r="C341" s="92"/>
      <c r="D341" s="92"/>
      <c r="E341" s="92"/>
      <c r="F341" s="92"/>
      <c r="G341" s="39"/>
      <c r="H341" s="39"/>
      <c r="I341" s="39"/>
      <c r="J341" s="39"/>
      <c r="K341" s="39"/>
      <c r="L341" s="39"/>
      <c r="M341" s="39"/>
      <c r="N341" s="39"/>
      <c r="O341" s="39"/>
      <c r="P341" s="39"/>
      <c r="Q341" s="39"/>
      <c r="R341" s="39"/>
      <c r="S341" s="39"/>
      <c r="T341" s="39"/>
      <c r="U341" s="39"/>
      <c r="V341" s="39"/>
      <c r="W341" s="39"/>
      <c r="X341" s="39"/>
      <c r="Y341" s="39"/>
      <c r="Z341" s="39"/>
    </row>
    <row r="342" spans="1:26" ht="15.75" customHeight="1">
      <c r="A342" s="493"/>
      <c r="B342" s="39"/>
      <c r="C342" s="92"/>
      <c r="D342" s="92"/>
      <c r="E342" s="92"/>
      <c r="F342" s="92"/>
      <c r="G342" s="39"/>
      <c r="H342" s="39"/>
      <c r="I342" s="39"/>
      <c r="J342" s="39"/>
      <c r="K342" s="39"/>
      <c r="L342" s="39"/>
      <c r="M342" s="39"/>
      <c r="N342" s="39"/>
      <c r="O342" s="39"/>
      <c r="P342" s="39"/>
      <c r="Q342" s="39"/>
      <c r="R342" s="39"/>
      <c r="S342" s="39"/>
      <c r="T342" s="39"/>
      <c r="U342" s="39"/>
      <c r="V342" s="39"/>
      <c r="W342" s="39"/>
      <c r="X342" s="39"/>
      <c r="Y342" s="39"/>
      <c r="Z342" s="39"/>
    </row>
    <row r="343" spans="1:26" ht="15.75" customHeight="1">
      <c r="A343" s="493"/>
      <c r="B343" s="39"/>
      <c r="C343" s="92"/>
      <c r="D343" s="92"/>
      <c r="E343" s="92"/>
      <c r="F343" s="92"/>
      <c r="G343" s="39"/>
      <c r="H343" s="39"/>
      <c r="I343" s="39"/>
      <c r="J343" s="39"/>
      <c r="K343" s="39"/>
      <c r="L343" s="39"/>
      <c r="M343" s="39"/>
      <c r="N343" s="39"/>
      <c r="O343" s="39"/>
      <c r="P343" s="39"/>
      <c r="Q343" s="39"/>
      <c r="R343" s="39"/>
      <c r="S343" s="39"/>
      <c r="T343" s="39"/>
      <c r="U343" s="39"/>
      <c r="V343" s="39"/>
      <c r="W343" s="39"/>
      <c r="X343" s="39"/>
      <c r="Y343" s="39"/>
      <c r="Z343" s="39"/>
    </row>
    <row r="344" spans="1:26" ht="15.75" customHeight="1">
      <c r="A344" s="493"/>
      <c r="B344" s="39"/>
      <c r="C344" s="92"/>
      <c r="D344" s="92"/>
      <c r="E344" s="92"/>
      <c r="F344" s="92"/>
      <c r="G344" s="39"/>
      <c r="H344" s="39"/>
      <c r="I344" s="39"/>
      <c r="J344" s="39"/>
      <c r="K344" s="39"/>
      <c r="L344" s="39"/>
      <c r="M344" s="39"/>
      <c r="N344" s="39"/>
      <c r="O344" s="39"/>
      <c r="P344" s="39"/>
      <c r="Q344" s="39"/>
      <c r="R344" s="39"/>
      <c r="S344" s="39"/>
      <c r="T344" s="39"/>
      <c r="U344" s="39"/>
      <c r="V344" s="39"/>
      <c r="W344" s="39"/>
      <c r="X344" s="39"/>
      <c r="Y344" s="39"/>
      <c r="Z344" s="39"/>
    </row>
    <row r="345" spans="1:26" ht="15.75" customHeight="1">
      <c r="A345" s="493"/>
      <c r="B345" s="39"/>
      <c r="C345" s="92"/>
      <c r="D345" s="92"/>
      <c r="E345" s="92"/>
      <c r="F345" s="92"/>
      <c r="G345" s="39"/>
      <c r="H345" s="39"/>
      <c r="I345" s="39"/>
      <c r="J345" s="39"/>
      <c r="K345" s="39"/>
      <c r="L345" s="39"/>
      <c r="M345" s="39"/>
      <c r="N345" s="39"/>
      <c r="O345" s="39"/>
      <c r="P345" s="39"/>
      <c r="Q345" s="39"/>
      <c r="R345" s="39"/>
      <c r="S345" s="39"/>
      <c r="T345" s="39"/>
      <c r="U345" s="39"/>
      <c r="V345" s="39"/>
      <c r="W345" s="39"/>
      <c r="X345" s="39"/>
      <c r="Y345" s="39"/>
      <c r="Z345" s="39"/>
    </row>
    <row r="346" spans="1:26" ht="15.75" customHeight="1">
      <c r="A346" s="493"/>
      <c r="B346" s="39"/>
      <c r="C346" s="92"/>
      <c r="D346" s="92"/>
      <c r="E346" s="92"/>
      <c r="F346" s="92"/>
      <c r="G346" s="39"/>
      <c r="H346" s="39"/>
      <c r="I346" s="39"/>
      <c r="J346" s="39"/>
      <c r="K346" s="39"/>
      <c r="L346" s="39"/>
      <c r="M346" s="39"/>
      <c r="N346" s="39"/>
      <c r="O346" s="39"/>
      <c r="P346" s="39"/>
      <c r="Q346" s="39"/>
      <c r="R346" s="39"/>
      <c r="S346" s="39"/>
      <c r="T346" s="39"/>
      <c r="U346" s="39"/>
      <c r="V346" s="39"/>
      <c r="W346" s="39"/>
      <c r="X346" s="39"/>
      <c r="Y346" s="39"/>
      <c r="Z346" s="39"/>
    </row>
    <row r="347" spans="1:26" ht="15.75" customHeight="1">
      <c r="A347" s="493"/>
      <c r="B347" s="39"/>
      <c r="C347" s="92"/>
      <c r="D347" s="92"/>
      <c r="E347" s="92"/>
      <c r="F347" s="92"/>
      <c r="G347" s="39"/>
      <c r="H347" s="39"/>
      <c r="I347" s="39"/>
      <c r="J347" s="39"/>
      <c r="K347" s="39"/>
      <c r="L347" s="39"/>
      <c r="M347" s="39"/>
      <c r="N347" s="39"/>
      <c r="O347" s="39"/>
      <c r="P347" s="39"/>
      <c r="Q347" s="39"/>
      <c r="R347" s="39"/>
      <c r="S347" s="39"/>
      <c r="T347" s="39"/>
      <c r="U347" s="39"/>
      <c r="V347" s="39"/>
      <c r="W347" s="39"/>
      <c r="X347" s="39"/>
      <c r="Y347" s="39"/>
      <c r="Z347" s="39"/>
    </row>
    <row r="348" spans="1:26" ht="15.75" customHeight="1">
      <c r="A348" s="493"/>
      <c r="B348" s="39"/>
      <c r="C348" s="92"/>
      <c r="D348" s="92"/>
      <c r="E348" s="92"/>
      <c r="F348" s="92"/>
      <c r="G348" s="39"/>
      <c r="H348" s="39"/>
      <c r="I348" s="39"/>
      <c r="J348" s="39"/>
      <c r="K348" s="39"/>
      <c r="L348" s="39"/>
      <c r="M348" s="39"/>
      <c r="N348" s="39"/>
      <c r="O348" s="39"/>
      <c r="P348" s="39"/>
      <c r="Q348" s="39"/>
      <c r="R348" s="39"/>
      <c r="S348" s="39"/>
      <c r="T348" s="39"/>
      <c r="U348" s="39"/>
      <c r="V348" s="39"/>
      <c r="W348" s="39"/>
      <c r="X348" s="39"/>
      <c r="Y348" s="39"/>
      <c r="Z348" s="39"/>
    </row>
    <row r="349" spans="1:26" ht="15.75" customHeight="1">
      <c r="A349" s="493"/>
      <c r="B349" s="39"/>
      <c r="C349" s="92"/>
      <c r="D349" s="92"/>
      <c r="E349" s="92"/>
      <c r="F349" s="92"/>
      <c r="G349" s="39"/>
      <c r="H349" s="39"/>
      <c r="I349" s="39"/>
      <c r="J349" s="39"/>
      <c r="K349" s="39"/>
      <c r="L349" s="39"/>
      <c r="M349" s="39"/>
      <c r="N349" s="39"/>
      <c r="O349" s="39"/>
      <c r="P349" s="39"/>
      <c r="Q349" s="39"/>
      <c r="R349" s="39"/>
      <c r="S349" s="39"/>
      <c r="T349" s="39"/>
      <c r="U349" s="39"/>
      <c r="V349" s="39"/>
      <c r="W349" s="39"/>
      <c r="X349" s="39"/>
      <c r="Y349" s="39"/>
      <c r="Z349" s="39"/>
    </row>
    <row r="350" spans="1:26" ht="15.75" customHeight="1">
      <c r="A350" s="493"/>
      <c r="B350" s="39"/>
      <c r="C350" s="92"/>
      <c r="D350" s="92"/>
      <c r="E350" s="92"/>
      <c r="F350" s="92"/>
      <c r="G350" s="39"/>
      <c r="H350" s="39"/>
      <c r="I350" s="39"/>
      <c r="J350" s="39"/>
      <c r="K350" s="39"/>
      <c r="L350" s="39"/>
      <c r="M350" s="39"/>
      <c r="N350" s="39"/>
      <c r="O350" s="39"/>
      <c r="P350" s="39"/>
      <c r="Q350" s="39"/>
      <c r="R350" s="39"/>
      <c r="S350" s="39"/>
      <c r="T350" s="39"/>
      <c r="U350" s="39"/>
      <c r="V350" s="39"/>
      <c r="W350" s="39"/>
      <c r="X350" s="39"/>
      <c r="Y350" s="39"/>
      <c r="Z350" s="39"/>
    </row>
    <row r="351" spans="1:26" ht="15.75" customHeight="1">
      <c r="F351" s="41"/>
    </row>
    <row r="352" spans="1:26" ht="15.75" customHeight="1">
      <c r="F352" s="41"/>
    </row>
    <row r="353" spans="6:6" ht="15.75" customHeight="1">
      <c r="F353" s="41"/>
    </row>
    <row r="354" spans="6:6" ht="15.75" customHeight="1">
      <c r="F354" s="41"/>
    </row>
    <row r="355" spans="6:6" ht="15.75" customHeight="1">
      <c r="F355" s="41"/>
    </row>
    <row r="356" spans="6:6" ht="15.75" customHeight="1">
      <c r="F356" s="41"/>
    </row>
    <row r="357" spans="6:6" ht="15.75" customHeight="1">
      <c r="F357" s="41"/>
    </row>
    <row r="358" spans="6:6" ht="15.75" customHeight="1">
      <c r="F358" s="41"/>
    </row>
    <row r="359" spans="6:6" ht="15.75" customHeight="1">
      <c r="F359" s="41"/>
    </row>
    <row r="360" spans="6:6" ht="15.75" customHeight="1">
      <c r="F360" s="41"/>
    </row>
    <row r="361" spans="6:6" ht="15.75" customHeight="1">
      <c r="F361" s="41"/>
    </row>
    <row r="362" spans="6:6" ht="15.75" customHeight="1">
      <c r="F362" s="41"/>
    </row>
    <row r="363" spans="6:6" ht="15.75" customHeight="1">
      <c r="F363" s="41"/>
    </row>
    <row r="364" spans="6:6" ht="15.75" customHeight="1">
      <c r="F364" s="41"/>
    </row>
    <row r="365" spans="6:6" ht="15.75" customHeight="1">
      <c r="F365" s="41"/>
    </row>
    <row r="366" spans="6:6" ht="15.75" customHeight="1">
      <c r="F366" s="41"/>
    </row>
    <row r="367" spans="6:6" ht="15.75" customHeight="1">
      <c r="F367" s="41"/>
    </row>
    <row r="368" spans="6:6" ht="15.75" customHeight="1">
      <c r="F368" s="41"/>
    </row>
    <row r="369" spans="6:6" ht="15.75" customHeight="1">
      <c r="F369" s="41"/>
    </row>
    <row r="370" spans="6:6" ht="15.75" customHeight="1">
      <c r="F370" s="41"/>
    </row>
    <row r="371" spans="6:6" ht="15.75" customHeight="1">
      <c r="F371" s="41"/>
    </row>
    <row r="372" spans="6:6" ht="15.75" customHeight="1">
      <c r="F372" s="41"/>
    </row>
    <row r="373" spans="6:6" ht="15.75" customHeight="1">
      <c r="F373" s="41"/>
    </row>
    <row r="374" spans="6:6" ht="15.75" customHeight="1">
      <c r="F374" s="41"/>
    </row>
    <row r="375" spans="6:6" ht="15.75" customHeight="1">
      <c r="F375" s="41"/>
    </row>
    <row r="376" spans="6:6" ht="15.75" customHeight="1">
      <c r="F376" s="41"/>
    </row>
    <row r="377" spans="6:6" ht="15.75" customHeight="1">
      <c r="F377" s="41"/>
    </row>
    <row r="378" spans="6:6" ht="15.75" customHeight="1">
      <c r="F378" s="41"/>
    </row>
    <row r="379" spans="6:6" ht="15.75" customHeight="1">
      <c r="F379" s="41"/>
    </row>
    <row r="380" spans="6:6" ht="15.75" customHeight="1">
      <c r="F380" s="41"/>
    </row>
    <row r="381" spans="6:6" ht="15.75" customHeight="1">
      <c r="F381" s="41"/>
    </row>
    <row r="382" spans="6:6" ht="15.75" customHeight="1">
      <c r="F382" s="41"/>
    </row>
    <row r="383" spans="6:6" ht="15.75" customHeight="1">
      <c r="F383" s="41"/>
    </row>
    <row r="384" spans="6:6" ht="15.75" customHeight="1">
      <c r="F384" s="41"/>
    </row>
    <row r="385" spans="6:6" ht="15.75" customHeight="1">
      <c r="F385" s="41"/>
    </row>
    <row r="386" spans="6:6" ht="15.75" customHeight="1">
      <c r="F386" s="41"/>
    </row>
    <row r="387" spans="6:6" ht="15.75" customHeight="1">
      <c r="F387" s="41"/>
    </row>
    <row r="388" spans="6:6" ht="15.75" customHeight="1">
      <c r="F388" s="41"/>
    </row>
    <row r="389" spans="6:6" ht="15.75" customHeight="1">
      <c r="F389" s="41"/>
    </row>
    <row r="390" spans="6:6" ht="15.75" customHeight="1">
      <c r="F390" s="41"/>
    </row>
    <row r="391" spans="6:6" ht="15.75" customHeight="1">
      <c r="F391" s="41"/>
    </row>
    <row r="392" spans="6:6" ht="15.75" customHeight="1">
      <c r="F392" s="41"/>
    </row>
    <row r="393" spans="6:6" ht="15.75" customHeight="1">
      <c r="F393" s="41"/>
    </row>
    <row r="394" spans="6:6" ht="15.75" customHeight="1">
      <c r="F394" s="41"/>
    </row>
    <row r="395" spans="6:6" ht="15.75" customHeight="1">
      <c r="F395" s="41"/>
    </row>
    <row r="396" spans="6:6" ht="15.75" customHeight="1">
      <c r="F396" s="41"/>
    </row>
    <row r="397" spans="6:6" ht="15.75" customHeight="1">
      <c r="F397" s="41"/>
    </row>
    <row r="398" spans="6:6" ht="15.75" customHeight="1">
      <c r="F398" s="41"/>
    </row>
    <row r="399" spans="6:6" ht="15.75" customHeight="1">
      <c r="F399" s="41"/>
    </row>
    <row r="400" spans="6:6" ht="15.75" customHeight="1">
      <c r="F400" s="41"/>
    </row>
    <row r="401" spans="6:6" ht="15.75" customHeight="1">
      <c r="F401" s="41"/>
    </row>
    <row r="402" spans="6:6" ht="15.75" customHeight="1">
      <c r="F402" s="41"/>
    </row>
    <row r="403" spans="6:6" ht="15.75" customHeight="1">
      <c r="F403" s="41"/>
    </row>
    <row r="404" spans="6:6" ht="15.75" customHeight="1">
      <c r="F404" s="41"/>
    </row>
    <row r="405" spans="6:6" ht="15.75" customHeight="1">
      <c r="F405" s="41"/>
    </row>
    <row r="406" spans="6:6" ht="15.75" customHeight="1">
      <c r="F406" s="41"/>
    </row>
    <row r="407" spans="6:6" ht="15.75" customHeight="1">
      <c r="F407" s="41"/>
    </row>
    <row r="408" spans="6:6" ht="15.75" customHeight="1">
      <c r="F408" s="41"/>
    </row>
    <row r="409" spans="6:6" ht="15.75" customHeight="1">
      <c r="F409" s="41"/>
    </row>
    <row r="410" spans="6:6" ht="15.75" customHeight="1">
      <c r="F410" s="41"/>
    </row>
    <row r="411" spans="6:6" ht="15.75" customHeight="1">
      <c r="F411" s="41"/>
    </row>
    <row r="412" spans="6:6" ht="15.75" customHeight="1">
      <c r="F412" s="41"/>
    </row>
    <row r="413" spans="6:6" ht="15.75" customHeight="1">
      <c r="F413" s="41"/>
    </row>
    <row r="414" spans="6:6" ht="15.75" customHeight="1">
      <c r="F414" s="41"/>
    </row>
    <row r="415" spans="6:6" ht="15.75" customHeight="1">
      <c r="F415" s="41"/>
    </row>
    <row r="416" spans="6:6" ht="15.75" customHeight="1">
      <c r="F416" s="41"/>
    </row>
    <row r="417" spans="6:6" ht="15.75" customHeight="1">
      <c r="F417" s="41"/>
    </row>
    <row r="418" spans="6:6" ht="15.75" customHeight="1">
      <c r="F418" s="41"/>
    </row>
    <row r="419" spans="6:6" ht="15.75" customHeight="1">
      <c r="F419" s="41"/>
    </row>
    <row r="420" spans="6:6" ht="15.75" customHeight="1">
      <c r="F420" s="41"/>
    </row>
    <row r="421" spans="6:6" ht="15.75" customHeight="1">
      <c r="F421" s="41"/>
    </row>
    <row r="422" spans="6:6" ht="15.75" customHeight="1">
      <c r="F422" s="41"/>
    </row>
    <row r="423" spans="6:6" ht="15.75" customHeight="1">
      <c r="F423" s="41"/>
    </row>
    <row r="424" spans="6:6" ht="15.75" customHeight="1">
      <c r="F424" s="41"/>
    </row>
    <row r="425" spans="6:6" ht="15.75" customHeight="1">
      <c r="F425" s="41"/>
    </row>
    <row r="426" spans="6:6" ht="15.75" customHeight="1">
      <c r="F426" s="41"/>
    </row>
    <row r="427" spans="6:6" ht="15.75" customHeight="1">
      <c r="F427" s="41"/>
    </row>
    <row r="428" spans="6:6" ht="15.75" customHeight="1">
      <c r="F428" s="41"/>
    </row>
    <row r="429" spans="6:6" ht="15.75" customHeight="1">
      <c r="F429" s="41"/>
    </row>
    <row r="430" spans="6:6" ht="15.75" customHeight="1">
      <c r="F430" s="41"/>
    </row>
    <row r="431" spans="6:6" ht="15.75" customHeight="1">
      <c r="F431" s="41"/>
    </row>
    <row r="432" spans="6:6" ht="15.75" customHeight="1">
      <c r="F432" s="41"/>
    </row>
    <row r="433" spans="6:6" ht="15.75" customHeight="1">
      <c r="F433" s="41"/>
    </row>
    <row r="434" spans="6:6" ht="15.75" customHeight="1">
      <c r="F434" s="41"/>
    </row>
    <row r="435" spans="6:6" ht="15.75" customHeight="1">
      <c r="F435" s="41"/>
    </row>
    <row r="436" spans="6:6" ht="15.75" customHeight="1">
      <c r="F436" s="41"/>
    </row>
    <row r="437" spans="6:6" ht="15.75" customHeight="1">
      <c r="F437" s="41"/>
    </row>
    <row r="438" spans="6:6" ht="15.75" customHeight="1">
      <c r="F438" s="41"/>
    </row>
    <row r="439" spans="6:6" ht="15.75" customHeight="1">
      <c r="F439" s="41"/>
    </row>
    <row r="440" spans="6:6" ht="15.75" customHeight="1">
      <c r="F440" s="41"/>
    </row>
    <row r="441" spans="6:6" ht="15.75" customHeight="1">
      <c r="F441" s="41"/>
    </row>
    <row r="442" spans="6:6" ht="15.75" customHeight="1">
      <c r="F442" s="41"/>
    </row>
    <row r="443" spans="6:6" ht="15.75" customHeight="1">
      <c r="F443" s="41"/>
    </row>
    <row r="444" spans="6:6" ht="15.75" customHeight="1">
      <c r="F444" s="41"/>
    </row>
    <row r="445" spans="6:6" ht="15.75" customHeight="1">
      <c r="F445" s="41"/>
    </row>
    <row r="446" spans="6:6" ht="15.75" customHeight="1">
      <c r="F446" s="41"/>
    </row>
    <row r="447" spans="6:6" ht="15.75" customHeight="1">
      <c r="F447" s="41"/>
    </row>
    <row r="448" spans="6:6" ht="15.75" customHeight="1">
      <c r="F448" s="41"/>
    </row>
    <row r="449" spans="6:6" ht="15.75" customHeight="1">
      <c r="F449" s="41"/>
    </row>
    <row r="450" spans="6:6" ht="15.75" customHeight="1">
      <c r="F450" s="41"/>
    </row>
    <row r="451" spans="6:6" ht="15.75" customHeight="1">
      <c r="F451" s="41"/>
    </row>
    <row r="452" spans="6:6" ht="15.75" customHeight="1">
      <c r="F452" s="41"/>
    </row>
    <row r="453" spans="6:6" ht="15.75" customHeight="1">
      <c r="F453" s="41"/>
    </row>
    <row r="454" spans="6:6" ht="15.75" customHeight="1">
      <c r="F454" s="41"/>
    </row>
    <row r="455" spans="6:6" ht="15.75" customHeight="1">
      <c r="F455" s="41"/>
    </row>
    <row r="456" spans="6:6" ht="15.75" customHeight="1">
      <c r="F456" s="41"/>
    </row>
    <row r="457" spans="6:6" ht="15.75" customHeight="1">
      <c r="F457" s="41"/>
    </row>
    <row r="458" spans="6:6" ht="15.75" customHeight="1">
      <c r="F458" s="41"/>
    </row>
    <row r="459" spans="6:6" ht="15.75" customHeight="1">
      <c r="F459" s="41"/>
    </row>
    <row r="460" spans="6:6" ht="15.75" customHeight="1">
      <c r="F460" s="41"/>
    </row>
    <row r="461" spans="6:6" ht="15.75" customHeight="1">
      <c r="F461" s="41"/>
    </row>
    <row r="462" spans="6:6" ht="15.75" customHeight="1">
      <c r="F462" s="41"/>
    </row>
    <row r="463" spans="6:6" ht="15.75" customHeight="1">
      <c r="F463" s="41"/>
    </row>
    <row r="464" spans="6:6" ht="15.75" customHeight="1">
      <c r="F464" s="41"/>
    </row>
    <row r="465" spans="6:6" ht="15.75" customHeight="1">
      <c r="F465" s="41"/>
    </row>
    <row r="466" spans="6:6" ht="15.75" customHeight="1">
      <c r="F466" s="41"/>
    </row>
    <row r="467" spans="6:6" ht="15.75" customHeight="1">
      <c r="F467" s="41"/>
    </row>
    <row r="468" spans="6:6" ht="15.75" customHeight="1">
      <c r="F468" s="41"/>
    </row>
    <row r="469" spans="6:6" ht="15.75" customHeight="1">
      <c r="F469" s="41"/>
    </row>
    <row r="470" spans="6:6" ht="15.75" customHeight="1">
      <c r="F470" s="41"/>
    </row>
    <row r="471" spans="6:6" ht="15.75" customHeight="1">
      <c r="F471" s="41"/>
    </row>
    <row r="472" spans="6:6" ht="15.75" customHeight="1">
      <c r="F472" s="41"/>
    </row>
    <row r="473" spans="6:6" ht="15.75" customHeight="1">
      <c r="F473" s="41"/>
    </row>
    <row r="474" spans="6:6" ht="15.75" customHeight="1">
      <c r="F474" s="41"/>
    </row>
    <row r="475" spans="6:6" ht="15.75" customHeight="1">
      <c r="F475" s="41"/>
    </row>
    <row r="476" spans="6:6" ht="15.75" customHeight="1">
      <c r="F476" s="41"/>
    </row>
    <row r="477" spans="6:6" ht="15.75" customHeight="1">
      <c r="F477" s="41"/>
    </row>
    <row r="478" spans="6:6" ht="15.75" customHeight="1">
      <c r="F478" s="41"/>
    </row>
    <row r="479" spans="6:6" ht="15.75" customHeight="1">
      <c r="F479" s="41"/>
    </row>
    <row r="480" spans="6:6" ht="15.75" customHeight="1">
      <c r="F480" s="41"/>
    </row>
    <row r="481" spans="6:6" ht="15.75" customHeight="1">
      <c r="F481" s="41"/>
    </row>
    <row r="482" spans="6:6" ht="15.75" customHeight="1">
      <c r="F482" s="41"/>
    </row>
    <row r="483" spans="6:6" ht="15.75" customHeight="1">
      <c r="F483" s="41"/>
    </row>
    <row r="484" spans="6:6" ht="15.75" customHeight="1">
      <c r="F484" s="41"/>
    </row>
    <row r="485" spans="6:6" ht="15.75" customHeight="1">
      <c r="F485" s="41"/>
    </row>
    <row r="486" spans="6:6" ht="15.75" customHeight="1">
      <c r="F486" s="41"/>
    </row>
    <row r="487" spans="6:6" ht="15.75" customHeight="1">
      <c r="F487" s="41"/>
    </row>
    <row r="488" spans="6:6" ht="15.75" customHeight="1">
      <c r="F488" s="41"/>
    </row>
    <row r="489" spans="6:6" ht="15.75" customHeight="1">
      <c r="F489" s="41"/>
    </row>
    <row r="490" spans="6:6" ht="15.75" customHeight="1">
      <c r="F490" s="41"/>
    </row>
    <row r="491" spans="6:6" ht="15.75" customHeight="1">
      <c r="F491" s="41"/>
    </row>
    <row r="492" spans="6:6" ht="15.75" customHeight="1">
      <c r="F492" s="41"/>
    </row>
    <row r="493" spans="6:6" ht="15.75" customHeight="1">
      <c r="F493" s="41"/>
    </row>
    <row r="494" spans="6:6" ht="15.75" customHeight="1">
      <c r="F494" s="41"/>
    </row>
    <row r="495" spans="6:6" ht="15.75" customHeight="1">
      <c r="F495" s="41"/>
    </row>
    <row r="496" spans="6:6" ht="15.75" customHeight="1">
      <c r="F496" s="41"/>
    </row>
    <row r="497" spans="6:6" ht="15.75" customHeight="1">
      <c r="F497" s="41"/>
    </row>
    <row r="498" spans="6:6" ht="15.75" customHeight="1">
      <c r="F498" s="41"/>
    </row>
    <row r="499" spans="6:6" ht="15.75" customHeight="1">
      <c r="F499" s="41"/>
    </row>
    <row r="500" spans="6:6" ht="15.75" customHeight="1">
      <c r="F500" s="41"/>
    </row>
    <row r="501" spans="6:6" ht="15.75" customHeight="1">
      <c r="F501" s="41"/>
    </row>
    <row r="502" spans="6:6" ht="15.75" customHeight="1">
      <c r="F502" s="41"/>
    </row>
    <row r="503" spans="6:6" ht="15.75" customHeight="1">
      <c r="F503" s="41"/>
    </row>
    <row r="504" spans="6:6" ht="15.75" customHeight="1">
      <c r="F504" s="41"/>
    </row>
    <row r="505" spans="6:6" ht="15.75" customHeight="1">
      <c r="F505" s="41"/>
    </row>
    <row r="506" spans="6:6" ht="15.75" customHeight="1">
      <c r="F506" s="41"/>
    </row>
    <row r="507" spans="6:6" ht="15.75" customHeight="1">
      <c r="F507" s="41"/>
    </row>
    <row r="508" spans="6:6" ht="15.75" customHeight="1">
      <c r="F508" s="41"/>
    </row>
    <row r="509" spans="6:6" ht="15.75" customHeight="1">
      <c r="F509" s="41"/>
    </row>
    <row r="510" spans="6:6" ht="15.75" customHeight="1">
      <c r="F510" s="41"/>
    </row>
    <row r="511" spans="6:6" ht="15.75" customHeight="1">
      <c r="F511" s="41"/>
    </row>
    <row r="512" spans="6:6" ht="15.75" customHeight="1">
      <c r="F512" s="41"/>
    </row>
    <row r="513" spans="6:6" ht="15.75" customHeight="1">
      <c r="F513" s="41"/>
    </row>
    <row r="514" spans="6:6" ht="15.75" customHeight="1">
      <c r="F514" s="41"/>
    </row>
    <row r="515" spans="6:6" ht="15.75" customHeight="1">
      <c r="F515" s="41"/>
    </row>
    <row r="516" spans="6:6" ht="15.75" customHeight="1">
      <c r="F516" s="41"/>
    </row>
    <row r="517" spans="6:6" ht="15.75" customHeight="1">
      <c r="F517" s="41"/>
    </row>
    <row r="518" spans="6:6" ht="15.75" customHeight="1">
      <c r="F518" s="41"/>
    </row>
    <row r="519" spans="6:6" ht="15.75" customHeight="1">
      <c r="F519" s="41"/>
    </row>
    <row r="520" spans="6:6" ht="15.75" customHeight="1">
      <c r="F520" s="41"/>
    </row>
    <row r="521" spans="6:6" ht="15.75" customHeight="1">
      <c r="F521" s="41"/>
    </row>
    <row r="522" spans="6:6" ht="15.75" customHeight="1">
      <c r="F522" s="41"/>
    </row>
    <row r="523" spans="6:6" ht="15.75" customHeight="1">
      <c r="F523" s="41"/>
    </row>
    <row r="524" spans="6:6" ht="15.75" customHeight="1">
      <c r="F524" s="41"/>
    </row>
    <row r="525" spans="6:6" ht="15.75" customHeight="1">
      <c r="F525" s="41"/>
    </row>
    <row r="526" spans="6:6" ht="15.75" customHeight="1">
      <c r="F526" s="41"/>
    </row>
    <row r="527" spans="6:6" ht="15.75" customHeight="1">
      <c r="F527" s="41"/>
    </row>
    <row r="528" spans="6:6" ht="15.75" customHeight="1">
      <c r="F528" s="41"/>
    </row>
    <row r="529" spans="6:6" ht="15.75" customHeight="1">
      <c r="F529" s="41"/>
    </row>
    <row r="530" spans="6:6" ht="15.75" customHeight="1">
      <c r="F530" s="41"/>
    </row>
    <row r="531" spans="6:6" ht="15.75" customHeight="1">
      <c r="F531" s="41"/>
    </row>
    <row r="532" spans="6:6" ht="15.75" customHeight="1">
      <c r="F532" s="41"/>
    </row>
    <row r="533" spans="6:6" ht="15.75" customHeight="1">
      <c r="F533" s="41"/>
    </row>
    <row r="534" spans="6:6" ht="15.75" customHeight="1">
      <c r="F534" s="41"/>
    </row>
    <row r="535" spans="6:6" ht="15.75" customHeight="1">
      <c r="F535" s="41"/>
    </row>
    <row r="536" spans="6:6" ht="15.75" customHeight="1">
      <c r="F536" s="41"/>
    </row>
    <row r="537" spans="6:6" ht="15.75" customHeight="1">
      <c r="F537" s="41"/>
    </row>
    <row r="538" spans="6:6" ht="15.75" customHeight="1">
      <c r="F538" s="41"/>
    </row>
    <row r="539" spans="6:6" ht="15.75" customHeight="1">
      <c r="F539" s="41"/>
    </row>
    <row r="540" spans="6:6" ht="15.75" customHeight="1">
      <c r="F540" s="41"/>
    </row>
    <row r="541" spans="6:6" ht="15.75" customHeight="1">
      <c r="F541" s="41"/>
    </row>
    <row r="542" spans="6:6" ht="15.75" customHeight="1">
      <c r="F542" s="41"/>
    </row>
    <row r="543" spans="6:6" ht="15.75" customHeight="1">
      <c r="F543" s="41"/>
    </row>
    <row r="544" spans="6:6" ht="15.75" customHeight="1">
      <c r="F544" s="41"/>
    </row>
    <row r="545" spans="6:6" ht="15.75" customHeight="1">
      <c r="F545" s="41"/>
    </row>
    <row r="546" spans="6:6" ht="15.75" customHeight="1">
      <c r="F546" s="41"/>
    </row>
    <row r="547" spans="6:6" ht="15.75" customHeight="1">
      <c r="F547" s="41"/>
    </row>
    <row r="548" spans="6:6" ht="15.75" customHeight="1">
      <c r="F548" s="41"/>
    </row>
    <row r="549" spans="6:6" ht="15.75" customHeight="1">
      <c r="F549" s="41"/>
    </row>
    <row r="550" spans="6:6" ht="15.75" customHeight="1">
      <c r="F550" s="41"/>
    </row>
    <row r="551" spans="6:6" ht="15.75" customHeight="1">
      <c r="F551" s="41"/>
    </row>
    <row r="552" spans="6:6" ht="15.75" customHeight="1">
      <c r="F552" s="41"/>
    </row>
    <row r="553" spans="6:6" ht="15.75" customHeight="1">
      <c r="F553" s="41"/>
    </row>
    <row r="554" spans="6:6" ht="15.75" customHeight="1">
      <c r="F554" s="41"/>
    </row>
    <row r="555" spans="6:6" ht="15.75" customHeight="1">
      <c r="F555" s="41"/>
    </row>
    <row r="556" spans="6:6" ht="15.75" customHeight="1">
      <c r="F556" s="41"/>
    </row>
    <row r="557" spans="6:6" ht="15.75" customHeight="1">
      <c r="F557" s="41"/>
    </row>
    <row r="558" spans="6:6" ht="15.75" customHeight="1">
      <c r="F558" s="41"/>
    </row>
    <row r="559" spans="6:6" ht="15.75" customHeight="1">
      <c r="F559" s="41"/>
    </row>
    <row r="560" spans="6:6" ht="15.75" customHeight="1">
      <c r="F560" s="41"/>
    </row>
    <row r="561" spans="6:6" ht="15.75" customHeight="1">
      <c r="F561" s="41"/>
    </row>
    <row r="562" spans="6:6" ht="15.75" customHeight="1">
      <c r="F562" s="41"/>
    </row>
    <row r="563" spans="6:6" ht="15.75" customHeight="1">
      <c r="F563" s="41"/>
    </row>
    <row r="564" spans="6:6" ht="15.75" customHeight="1">
      <c r="F564" s="41"/>
    </row>
    <row r="565" spans="6:6" ht="15.75" customHeight="1">
      <c r="F565" s="41"/>
    </row>
    <row r="566" spans="6:6" ht="15.75" customHeight="1">
      <c r="F566" s="41"/>
    </row>
    <row r="567" spans="6:6" ht="15.75" customHeight="1">
      <c r="F567" s="41"/>
    </row>
    <row r="568" spans="6:6" ht="15.75" customHeight="1">
      <c r="F568" s="41"/>
    </row>
    <row r="569" spans="6:6" ht="15.75" customHeight="1">
      <c r="F569" s="41"/>
    </row>
    <row r="570" spans="6:6" ht="15.75" customHeight="1">
      <c r="F570" s="41"/>
    </row>
    <row r="571" spans="6:6" ht="15.75" customHeight="1">
      <c r="F571" s="41"/>
    </row>
    <row r="572" spans="6:6" ht="15.75" customHeight="1">
      <c r="F572" s="41"/>
    </row>
    <row r="573" spans="6:6" ht="15.75" customHeight="1">
      <c r="F573" s="41"/>
    </row>
    <row r="574" spans="6:6" ht="15.75" customHeight="1">
      <c r="F574" s="41"/>
    </row>
    <row r="575" spans="6:6" ht="15.75" customHeight="1">
      <c r="F575" s="41"/>
    </row>
    <row r="576" spans="6:6" ht="15.75" customHeight="1">
      <c r="F576" s="41"/>
    </row>
    <row r="577" spans="6:6" ht="15.75" customHeight="1">
      <c r="F577" s="41"/>
    </row>
    <row r="578" spans="6:6" ht="15.75" customHeight="1">
      <c r="F578" s="41"/>
    </row>
    <row r="579" spans="6:6" ht="15.75" customHeight="1">
      <c r="F579" s="41"/>
    </row>
    <row r="580" spans="6:6" ht="15.75" customHeight="1">
      <c r="F580" s="41"/>
    </row>
    <row r="581" spans="6:6" ht="15.75" customHeight="1">
      <c r="F581" s="41"/>
    </row>
    <row r="582" spans="6:6" ht="15.75" customHeight="1">
      <c r="F582" s="41"/>
    </row>
    <row r="583" spans="6:6" ht="15.75" customHeight="1">
      <c r="F583" s="41"/>
    </row>
    <row r="584" spans="6:6" ht="15.75" customHeight="1">
      <c r="F584" s="41"/>
    </row>
    <row r="585" spans="6:6" ht="15.75" customHeight="1">
      <c r="F585" s="41"/>
    </row>
    <row r="586" spans="6:6" ht="15.75" customHeight="1">
      <c r="F586" s="41"/>
    </row>
    <row r="587" spans="6:6" ht="15.75" customHeight="1">
      <c r="F587" s="41"/>
    </row>
    <row r="588" spans="6:6" ht="15.75" customHeight="1">
      <c r="F588" s="41"/>
    </row>
    <row r="589" spans="6:6" ht="15.75" customHeight="1">
      <c r="F589" s="41"/>
    </row>
    <row r="590" spans="6:6" ht="15.75" customHeight="1">
      <c r="F590" s="41"/>
    </row>
    <row r="591" spans="6:6" ht="15.75" customHeight="1">
      <c r="F591" s="41"/>
    </row>
    <row r="592" spans="6:6" ht="15.75" customHeight="1">
      <c r="F592" s="41"/>
    </row>
    <row r="593" spans="6:6" ht="15.75" customHeight="1">
      <c r="F593" s="41"/>
    </row>
    <row r="594" spans="6:6" ht="15.75" customHeight="1">
      <c r="F594" s="41"/>
    </row>
    <row r="595" spans="6:6" ht="15.75" customHeight="1">
      <c r="F595" s="41"/>
    </row>
    <row r="596" spans="6:6" ht="15.75" customHeight="1">
      <c r="F596" s="41"/>
    </row>
    <row r="597" spans="6:6" ht="15.75" customHeight="1">
      <c r="F597" s="41"/>
    </row>
    <row r="598" spans="6:6" ht="15.75" customHeight="1">
      <c r="F598" s="41"/>
    </row>
    <row r="599" spans="6:6" ht="15.75" customHeight="1">
      <c r="F599" s="41"/>
    </row>
    <row r="600" spans="6:6" ht="15.75" customHeight="1">
      <c r="F600" s="41"/>
    </row>
    <row r="601" spans="6:6" ht="15.75" customHeight="1">
      <c r="F601" s="41"/>
    </row>
    <row r="602" spans="6:6" ht="15.75" customHeight="1">
      <c r="F602" s="41"/>
    </row>
    <row r="603" spans="6:6" ht="15.75" customHeight="1">
      <c r="F603" s="41"/>
    </row>
    <row r="604" spans="6:6" ht="15.75" customHeight="1">
      <c r="F604" s="41"/>
    </row>
    <row r="605" spans="6:6" ht="15.75" customHeight="1">
      <c r="F605" s="41"/>
    </row>
    <row r="606" spans="6:6" ht="15.75" customHeight="1">
      <c r="F606" s="41"/>
    </row>
    <row r="607" spans="6:6" ht="15.75" customHeight="1">
      <c r="F607" s="41"/>
    </row>
    <row r="608" spans="6:6" ht="15.75" customHeight="1">
      <c r="F608" s="41"/>
    </row>
    <row r="609" spans="6:6" ht="15.75" customHeight="1">
      <c r="F609" s="41"/>
    </row>
    <row r="610" spans="6:6" ht="15.75" customHeight="1">
      <c r="F610" s="41"/>
    </row>
    <row r="611" spans="6:6" ht="15.75" customHeight="1">
      <c r="F611" s="41"/>
    </row>
    <row r="612" spans="6:6" ht="15.75" customHeight="1">
      <c r="F612" s="41"/>
    </row>
    <row r="613" spans="6:6" ht="15.75" customHeight="1">
      <c r="F613" s="41"/>
    </row>
    <row r="614" spans="6:6" ht="15.75" customHeight="1">
      <c r="F614" s="41"/>
    </row>
    <row r="615" spans="6:6" ht="15.75" customHeight="1">
      <c r="F615" s="41"/>
    </row>
    <row r="616" spans="6:6" ht="15.75" customHeight="1">
      <c r="F616" s="41"/>
    </row>
    <row r="617" spans="6:6" ht="15.75" customHeight="1">
      <c r="F617" s="41"/>
    </row>
    <row r="618" spans="6:6" ht="15.75" customHeight="1">
      <c r="F618" s="41"/>
    </row>
    <row r="619" spans="6:6" ht="15.75" customHeight="1">
      <c r="F619" s="41"/>
    </row>
    <row r="620" spans="6:6" ht="15.75" customHeight="1">
      <c r="F620" s="41"/>
    </row>
    <row r="621" spans="6:6" ht="15.75" customHeight="1">
      <c r="F621" s="41"/>
    </row>
    <row r="622" spans="6:6" ht="15.75" customHeight="1">
      <c r="F622" s="41"/>
    </row>
    <row r="623" spans="6:6" ht="15.75" customHeight="1">
      <c r="F623" s="41"/>
    </row>
    <row r="624" spans="6:6" ht="15.75" customHeight="1">
      <c r="F624" s="41"/>
    </row>
    <row r="625" spans="6:6" ht="15.75" customHeight="1">
      <c r="F625" s="41"/>
    </row>
    <row r="626" spans="6:6" ht="15.75" customHeight="1">
      <c r="F626" s="41"/>
    </row>
    <row r="627" spans="6:6" ht="15.75" customHeight="1">
      <c r="F627" s="41"/>
    </row>
    <row r="628" spans="6:6" ht="15.75" customHeight="1">
      <c r="F628" s="41"/>
    </row>
    <row r="629" spans="6:6" ht="15.75" customHeight="1">
      <c r="F629" s="41"/>
    </row>
    <row r="630" spans="6:6" ht="15.75" customHeight="1">
      <c r="F630" s="41"/>
    </row>
    <row r="631" spans="6:6" ht="15.75" customHeight="1">
      <c r="F631" s="41"/>
    </row>
    <row r="632" spans="6:6" ht="15.75" customHeight="1">
      <c r="F632" s="41"/>
    </row>
    <row r="633" spans="6:6" ht="15.75" customHeight="1">
      <c r="F633" s="41"/>
    </row>
    <row r="634" spans="6:6" ht="15.75" customHeight="1">
      <c r="F634" s="41"/>
    </row>
    <row r="635" spans="6:6" ht="15.75" customHeight="1">
      <c r="F635" s="41"/>
    </row>
    <row r="636" spans="6:6" ht="15.75" customHeight="1">
      <c r="F636" s="41"/>
    </row>
    <row r="637" spans="6:6" ht="15.75" customHeight="1">
      <c r="F637" s="41"/>
    </row>
    <row r="638" spans="6:6" ht="15.75" customHeight="1">
      <c r="F638" s="41"/>
    </row>
    <row r="639" spans="6:6" ht="15.75" customHeight="1">
      <c r="F639" s="41"/>
    </row>
    <row r="640" spans="6:6" ht="15.75" customHeight="1">
      <c r="F640" s="41"/>
    </row>
    <row r="641" spans="6:6" ht="15.75" customHeight="1">
      <c r="F641" s="41"/>
    </row>
    <row r="642" spans="6:6" ht="15.75" customHeight="1">
      <c r="F642" s="41"/>
    </row>
    <row r="643" spans="6:6" ht="15.75" customHeight="1">
      <c r="F643" s="41"/>
    </row>
    <row r="644" spans="6:6" ht="15.75" customHeight="1">
      <c r="F644" s="41"/>
    </row>
    <row r="645" spans="6:6" ht="15.75" customHeight="1">
      <c r="F645" s="41"/>
    </row>
    <row r="646" spans="6:6" ht="15.75" customHeight="1">
      <c r="F646" s="41"/>
    </row>
    <row r="647" spans="6:6" ht="15.75" customHeight="1">
      <c r="F647" s="41"/>
    </row>
    <row r="648" spans="6:6" ht="15.75" customHeight="1">
      <c r="F648" s="41"/>
    </row>
    <row r="649" spans="6:6" ht="15.75" customHeight="1">
      <c r="F649" s="41"/>
    </row>
    <row r="650" spans="6:6" ht="15.75" customHeight="1">
      <c r="F650" s="41"/>
    </row>
    <row r="651" spans="6:6" ht="15.75" customHeight="1">
      <c r="F651" s="41"/>
    </row>
    <row r="652" spans="6:6" ht="15.75" customHeight="1">
      <c r="F652" s="41"/>
    </row>
    <row r="653" spans="6:6" ht="15.75" customHeight="1">
      <c r="F653" s="41"/>
    </row>
    <row r="654" spans="6:6" ht="15.75" customHeight="1">
      <c r="F654" s="41"/>
    </row>
    <row r="655" spans="6:6" ht="15.75" customHeight="1">
      <c r="F655" s="41"/>
    </row>
    <row r="656" spans="6:6" ht="15.75" customHeight="1">
      <c r="F656" s="41"/>
    </row>
    <row r="657" spans="6:6" ht="15.75" customHeight="1">
      <c r="F657" s="41"/>
    </row>
    <row r="658" spans="6:6" ht="15.75" customHeight="1">
      <c r="F658" s="41"/>
    </row>
    <row r="659" spans="6:6" ht="15.75" customHeight="1">
      <c r="F659" s="41"/>
    </row>
    <row r="660" spans="6:6" ht="15.75" customHeight="1">
      <c r="F660" s="41"/>
    </row>
    <row r="661" spans="6:6" ht="15.75" customHeight="1">
      <c r="F661" s="41"/>
    </row>
    <row r="662" spans="6:6" ht="15.75" customHeight="1">
      <c r="F662" s="41"/>
    </row>
    <row r="663" spans="6:6" ht="15.75" customHeight="1">
      <c r="F663" s="41"/>
    </row>
    <row r="664" spans="6:6" ht="15.75" customHeight="1">
      <c r="F664" s="41"/>
    </row>
    <row r="665" spans="6:6" ht="15.75" customHeight="1">
      <c r="F665" s="41"/>
    </row>
    <row r="666" spans="6:6" ht="15.75" customHeight="1">
      <c r="F666" s="41"/>
    </row>
    <row r="667" spans="6:6" ht="15.75" customHeight="1">
      <c r="F667" s="41"/>
    </row>
    <row r="668" spans="6:6" ht="15.75" customHeight="1">
      <c r="F668" s="41"/>
    </row>
    <row r="669" spans="6:6" ht="15.75" customHeight="1">
      <c r="F669" s="41"/>
    </row>
    <row r="670" spans="6:6" ht="15.75" customHeight="1">
      <c r="F670" s="41"/>
    </row>
    <row r="671" spans="6:6" ht="15.75" customHeight="1">
      <c r="F671" s="41"/>
    </row>
    <row r="672" spans="6:6" ht="15.75" customHeight="1">
      <c r="F672" s="41"/>
    </row>
    <row r="673" spans="6:6" ht="15.75" customHeight="1">
      <c r="F673" s="41"/>
    </row>
    <row r="674" spans="6:6" ht="15.75" customHeight="1">
      <c r="F674" s="41"/>
    </row>
    <row r="675" spans="6:6" ht="15.75" customHeight="1">
      <c r="F675" s="41"/>
    </row>
    <row r="676" spans="6:6" ht="15.75" customHeight="1">
      <c r="F676" s="41"/>
    </row>
    <row r="677" spans="6:6" ht="15.75" customHeight="1">
      <c r="F677" s="41"/>
    </row>
    <row r="678" spans="6:6" ht="15.75" customHeight="1">
      <c r="F678" s="41"/>
    </row>
    <row r="679" spans="6:6" ht="15.75" customHeight="1">
      <c r="F679" s="41"/>
    </row>
    <row r="680" spans="6:6" ht="15.75" customHeight="1">
      <c r="F680" s="41"/>
    </row>
    <row r="681" spans="6:6" ht="15.75" customHeight="1">
      <c r="F681" s="41"/>
    </row>
    <row r="682" spans="6:6" ht="15.75" customHeight="1">
      <c r="F682" s="41"/>
    </row>
    <row r="683" spans="6:6" ht="15.75" customHeight="1">
      <c r="F683" s="41"/>
    </row>
    <row r="684" spans="6:6" ht="15.75" customHeight="1">
      <c r="F684" s="41"/>
    </row>
    <row r="685" spans="6:6" ht="15.75" customHeight="1">
      <c r="F685" s="41"/>
    </row>
    <row r="686" spans="6:6" ht="15.75" customHeight="1">
      <c r="F686" s="41"/>
    </row>
    <row r="687" spans="6:6" ht="15.75" customHeight="1">
      <c r="F687" s="41"/>
    </row>
    <row r="688" spans="6:6" ht="15.75" customHeight="1">
      <c r="F688" s="41"/>
    </row>
    <row r="689" spans="6:6" ht="15.75" customHeight="1">
      <c r="F689" s="41"/>
    </row>
    <row r="690" spans="6:6" ht="15.75" customHeight="1">
      <c r="F690" s="41"/>
    </row>
    <row r="691" spans="6:6" ht="15.75" customHeight="1">
      <c r="F691" s="41"/>
    </row>
    <row r="692" spans="6:6" ht="15.75" customHeight="1">
      <c r="F692" s="41"/>
    </row>
    <row r="693" spans="6:6" ht="15.75" customHeight="1">
      <c r="F693" s="41"/>
    </row>
    <row r="694" spans="6:6" ht="15.75" customHeight="1">
      <c r="F694" s="41"/>
    </row>
    <row r="695" spans="6:6" ht="15.75" customHeight="1">
      <c r="F695" s="41"/>
    </row>
    <row r="696" spans="6:6" ht="15.75" customHeight="1">
      <c r="F696" s="41"/>
    </row>
    <row r="697" spans="6:6" ht="15.75" customHeight="1">
      <c r="F697" s="41"/>
    </row>
    <row r="698" spans="6:6" ht="15.75" customHeight="1">
      <c r="F698" s="41"/>
    </row>
    <row r="699" spans="6:6" ht="15.75" customHeight="1">
      <c r="F699" s="41"/>
    </row>
    <row r="700" spans="6:6" ht="15.75" customHeight="1">
      <c r="F700" s="41"/>
    </row>
    <row r="701" spans="6:6" ht="15.75" customHeight="1">
      <c r="F701" s="41"/>
    </row>
    <row r="702" spans="6:6" ht="15.75" customHeight="1">
      <c r="F702" s="41"/>
    </row>
    <row r="703" spans="6:6" ht="15.75" customHeight="1">
      <c r="F703" s="41"/>
    </row>
    <row r="704" spans="6:6" ht="15.75" customHeight="1">
      <c r="F704" s="41"/>
    </row>
    <row r="705" spans="6:6" ht="15.75" customHeight="1">
      <c r="F705" s="41"/>
    </row>
    <row r="706" spans="6:6" ht="15.75" customHeight="1">
      <c r="F706" s="41"/>
    </row>
    <row r="707" spans="6:6" ht="15.75" customHeight="1">
      <c r="F707" s="41"/>
    </row>
    <row r="708" spans="6:6" ht="15.75" customHeight="1">
      <c r="F708" s="41"/>
    </row>
    <row r="709" spans="6:6" ht="15.75" customHeight="1">
      <c r="F709" s="41"/>
    </row>
    <row r="710" spans="6:6" ht="15.75" customHeight="1">
      <c r="F710" s="41"/>
    </row>
    <row r="711" spans="6:6" ht="15.75" customHeight="1">
      <c r="F711" s="41"/>
    </row>
    <row r="712" spans="6:6" ht="15.75" customHeight="1">
      <c r="F712" s="41"/>
    </row>
    <row r="713" spans="6:6" ht="15.75" customHeight="1">
      <c r="F713" s="41"/>
    </row>
    <row r="714" spans="6:6" ht="15.75" customHeight="1">
      <c r="F714" s="41"/>
    </row>
    <row r="715" spans="6:6" ht="15.75" customHeight="1">
      <c r="F715" s="41"/>
    </row>
    <row r="716" spans="6:6" ht="15.75" customHeight="1">
      <c r="F716" s="41"/>
    </row>
    <row r="717" spans="6:6" ht="15.75" customHeight="1">
      <c r="F717" s="41"/>
    </row>
    <row r="718" spans="6:6" ht="15.75" customHeight="1">
      <c r="F718" s="41"/>
    </row>
    <row r="719" spans="6:6" ht="15.75" customHeight="1">
      <c r="F719" s="41"/>
    </row>
    <row r="720" spans="6:6" ht="15.75" customHeight="1">
      <c r="F720" s="41"/>
    </row>
    <row r="721" spans="6:6" ht="15.75" customHeight="1">
      <c r="F721" s="41"/>
    </row>
    <row r="722" spans="6:6" ht="15.75" customHeight="1">
      <c r="F722" s="41"/>
    </row>
    <row r="723" spans="6:6" ht="15.75" customHeight="1">
      <c r="F723" s="41"/>
    </row>
    <row r="724" spans="6:6" ht="15.75" customHeight="1">
      <c r="F724" s="41"/>
    </row>
    <row r="725" spans="6:6" ht="15.75" customHeight="1">
      <c r="F725" s="41"/>
    </row>
    <row r="726" spans="6:6" ht="15.75" customHeight="1">
      <c r="F726" s="41"/>
    </row>
    <row r="727" spans="6:6" ht="15.75" customHeight="1">
      <c r="F727" s="41"/>
    </row>
    <row r="728" spans="6:6" ht="15.75" customHeight="1">
      <c r="F728" s="41"/>
    </row>
    <row r="729" spans="6:6" ht="15.75" customHeight="1">
      <c r="F729" s="41"/>
    </row>
    <row r="730" spans="6:6" ht="15.75" customHeight="1">
      <c r="F730" s="41"/>
    </row>
    <row r="731" spans="6:6" ht="15.75" customHeight="1">
      <c r="F731" s="41"/>
    </row>
    <row r="732" spans="6:6" ht="15.75" customHeight="1">
      <c r="F732" s="41"/>
    </row>
    <row r="733" spans="6:6" ht="15.75" customHeight="1">
      <c r="F733" s="41"/>
    </row>
    <row r="734" spans="6:6" ht="15.75" customHeight="1">
      <c r="F734" s="41"/>
    </row>
    <row r="735" spans="6:6" ht="15.75" customHeight="1">
      <c r="F735" s="41"/>
    </row>
    <row r="736" spans="6:6" ht="15.75" customHeight="1">
      <c r="F736" s="41"/>
    </row>
    <row r="737" spans="6:6" ht="15.75" customHeight="1">
      <c r="F737" s="41"/>
    </row>
    <row r="738" spans="6:6" ht="15.75" customHeight="1">
      <c r="F738" s="41"/>
    </row>
    <row r="739" spans="6:6" ht="15.75" customHeight="1">
      <c r="F739" s="41"/>
    </row>
    <row r="740" spans="6:6" ht="15.75" customHeight="1">
      <c r="F740" s="41"/>
    </row>
    <row r="741" spans="6:6" ht="15.75" customHeight="1">
      <c r="F741" s="41"/>
    </row>
    <row r="742" spans="6:6" ht="15.75" customHeight="1">
      <c r="F742" s="41"/>
    </row>
    <row r="743" spans="6:6" ht="15.75" customHeight="1">
      <c r="F743" s="41"/>
    </row>
    <row r="744" spans="6:6" ht="15.75" customHeight="1">
      <c r="F744" s="41"/>
    </row>
    <row r="745" spans="6:6" ht="15.75" customHeight="1">
      <c r="F745" s="41"/>
    </row>
    <row r="746" spans="6:6" ht="15.75" customHeight="1">
      <c r="F746" s="41"/>
    </row>
    <row r="747" spans="6:6" ht="15.75" customHeight="1">
      <c r="F747" s="41"/>
    </row>
    <row r="748" spans="6:6" ht="15.75" customHeight="1">
      <c r="F748" s="41"/>
    </row>
    <row r="749" spans="6:6" ht="15.75" customHeight="1">
      <c r="F749" s="41"/>
    </row>
    <row r="750" spans="6:6" ht="15.75" customHeight="1">
      <c r="F750" s="41"/>
    </row>
    <row r="751" spans="6:6" ht="15.75" customHeight="1">
      <c r="F751" s="41"/>
    </row>
    <row r="752" spans="6:6" ht="15.75" customHeight="1">
      <c r="F752" s="41"/>
    </row>
    <row r="753" spans="6:6" ht="15.75" customHeight="1">
      <c r="F753" s="41"/>
    </row>
    <row r="754" spans="6:6" ht="15.75" customHeight="1">
      <c r="F754" s="41"/>
    </row>
    <row r="755" spans="6:6" ht="15.75" customHeight="1">
      <c r="F755" s="41"/>
    </row>
    <row r="756" spans="6:6" ht="15.75" customHeight="1">
      <c r="F756" s="41"/>
    </row>
    <row r="757" spans="6:6" ht="15.75" customHeight="1">
      <c r="F757" s="41"/>
    </row>
    <row r="758" spans="6:6" ht="15.75" customHeight="1">
      <c r="F758" s="41"/>
    </row>
    <row r="759" spans="6:6" ht="15.75" customHeight="1">
      <c r="F759" s="41"/>
    </row>
    <row r="760" spans="6:6" ht="15.75" customHeight="1">
      <c r="F760" s="41"/>
    </row>
    <row r="761" spans="6:6" ht="15.75" customHeight="1">
      <c r="F761" s="41"/>
    </row>
    <row r="762" spans="6:6" ht="15.75" customHeight="1">
      <c r="F762" s="41"/>
    </row>
    <row r="763" spans="6:6" ht="15.75" customHeight="1">
      <c r="F763" s="41"/>
    </row>
    <row r="764" spans="6:6" ht="15.75" customHeight="1">
      <c r="F764" s="41"/>
    </row>
    <row r="765" spans="6:6" ht="15.75" customHeight="1">
      <c r="F765" s="41"/>
    </row>
    <row r="766" spans="6:6" ht="15.75" customHeight="1">
      <c r="F766" s="41"/>
    </row>
    <row r="767" spans="6:6" ht="15.75" customHeight="1">
      <c r="F767" s="41"/>
    </row>
    <row r="768" spans="6:6" ht="15.75" customHeight="1">
      <c r="F768" s="41"/>
    </row>
    <row r="769" spans="6:6" ht="15.75" customHeight="1">
      <c r="F769" s="41"/>
    </row>
    <row r="770" spans="6:6" ht="15.75" customHeight="1">
      <c r="F770" s="41"/>
    </row>
    <row r="771" spans="6:6" ht="15.75" customHeight="1">
      <c r="F771" s="41"/>
    </row>
    <row r="772" spans="6:6" ht="15.75" customHeight="1">
      <c r="F772" s="41"/>
    </row>
    <row r="773" spans="6:6" ht="15.75" customHeight="1">
      <c r="F773" s="41"/>
    </row>
    <row r="774" spans="6:6" ht="15.75" customHeight="1">
      <c r="F774" s="41"/>
    </row>
    <row r="775" spans="6:6" ht="15.75" customHeight="1">
      <c r="F775" s="41"/>
    </row>
    <row r="776" spans="6:6" ht="15.75" customHeight="1">
      <c r="F776" s="41"/>
    </row>
    <row r="777" spans="6:6" ht="15.75" customHeight="1">
      <c r="F777" s="41"/>
    </row>
    <row r="778" spans="6:6" ht="15.75" customHeight="1">
      <c r="F778" s="41"/>
    </row>
    <row r="779" spans="6:6" ht="15.75" customHeight="1">
      <c r="F779" s="41"/>
    </row>
    <row r="780" spans="6:6" ht="15.75" customHeight="1">
      <c r="F780" s="41"/>
    </row>
    <row r="781" spans="6:6" ht="15.75" customHeight="1">
      <c r="F781" s="41"/>
    </row>
    <row r="782" spans="6:6" ht="15.75" customHeight="1">
      <c r="F782" s="41"/>
    </row>
    <row r="783" spans="6:6" ht="15.75" customHeight="1">
      <c r="F783" s="41"/>
    </row>
    <row r="784" spans="6:6" ht="15.75" customHeight="1">
      <c r="F784" s="41"/>
    </row>
    <row r="785" spans="6:6" ht="15.75" customHeight="1">
      <c r="F785" s="41"/>
    </row>
    <row r="786" spans="6:6" ht="15.75" customHeight="1">
      <c r="F786" s="41"/>
    </row>
    <row r="787" spans="6:6" ht="15.75" customHeight="1">
      <c r="F787" s="41"/>
    </row>
    <row r="788" spans="6:6" ht="15.75" customHeight="1">
      <c r="F788" s="41"/>
    </row>
    <row r="789" spans="6:6" ht="15.75" customHeight="1">
      <c r="F789" s="41"/>
    </row>
    <row r="790" spans="6:6" ht="15.75" customHeight="1">
      <c r="F790" s="41"/>
    </row>
    <row r="791" spans="6:6" ht="15.75" customHeight="1">
      <c r="F791" s="41"/>
    </row>
    <row r="792" spans="6:6" ht="15.75" customHeight="1">
      <c r="F792" s="41"/>
    </row>
    <row r="793" spans="6:6" ht="15.75" customHeight="1">
      <c r="F793" s="41"/>
    </row>
    <row r="794" spans="6:6" ht="15.75" customHeight="1">
      <c r="F794" s="41"/>
    </row>
    <row r="795" spans="6:6" ht="15.75" customHeight="1">
      <c r="F795" s="41"/>
    </row>
    <row r="796" spans="6:6" ht="15.75" customHeight="1">
      <c r="F796" s="41"/>
    </row>
    <row r="797" spans="6:6" ht="15.75" customHeight="1">
      <c r="F797" s="41"/>
    </row>
    <row r="798" spans="6:6" ht="15.75" customHeight="1">
      <c r="F798" s="41"/>
    </row>
    <row r="799" spans="6:6" ht="15.75" customHeight="1">
      <c r="F799" s="41"/>
    </row>
    <row r="800" spans="6:6" ht="15.75" customHeight="1">
      <c r="F800" s="41"/>
    </row>
    <row r="801" spans="6:6" ht="15.75" customHeight="1">
      <c r="F801" s="41"/>
    </row>
    <row r="802" spans="6:6" ht="15.75" customHeight="1">
      <c r="F802" s="41"/>
    </row>
    <row r="803" spans="6:6" ht="15.75" customHeight="1">
      <c r="F803" s="41"/>
    </row>
    <row r="804" spans="6:6" ht="15.75" customHeight="1">
      <c r="F804" s="41"/>
    </row>
    <row r="805" spans="6:6" ht="15.75" customHeight="1">
      <c r="F805" s="41"/>
    </row>
    <row r="806" spans="6:6" ht="15.75" customHeight="1">
      <c r="F806" s="41"/>
    </row>
    <row r="807" spans="6:6" ht="15.75" customHeight="1">
      <c r="F807" s="41"/>
    </row>
    <row r="808" spans="6:6" ht="15.75" customHeight="1">
      <c r="F808" s="41"/>
    </row>
    <row r="809" spans="6:6" ht="15.75" customHeight="1">
      <c r="F809" s="41"/>
    </row>
    <row r="810" spans="6:6" ht="15.75" customHeight="1">
      <c r="F810" s="41"/>
    </row>
    <row r="811" spans="6:6" ht="15.75" customHeight="1">
      <c r="F811" s="41"/>
    </row>
    <row r="812" spans="6:6" ht="15.75" customHeight="1">
      <c r="F812" s="41"/>
    </row>
    <row r="813" spans="6:6" ht="15.75" customHeight="1">
      <c r="F813" s="41"/>
    </row>
    <row r="814" spans="6:6" ht="15.75" customHeight="1">
      <c r="F814" s="41"/>
    </row>
    <row r="815" spans="6:6" ht="15.75" customHeight="1">
      <c r="F815" s="41"/>
    </row>
    <row r="816" spans="6:6" ht="15.75" customHeight="1">
      <c r="F816" s="41"/>
    </row>
    <row r="817" spans="6:6" ht="15.75" customHeight="1">
      <c r="F817" s="41"/>
    </row>
    <row r="818" spans="6:6" ht="15.75" customHeight="1">
      <c r="F818" s="41"/>
    </row>
    <row r="819" spans="6:6" ht="15.75" customHeight="1">
      <c r="F819" s="41"/>
    </row>
    <row r="820" spans="6:6" ht="15.75" customHeight="1">
      <c r="F820" s="41"/>
    </row>
    <row r="821" spans="6:6" ht="15.75" customHeight="1">
      <c r="F821" s="41"/>
    </row>
    <row r="822" spans="6:6" ht="15.75" customHeight="1">
      <c r="F822" s="41"/>
    </row>
    <row r="823" spans="6:6" ht="15.75" customHeight="1">
      <c r="F823" s="41"/>
    </row>
    <row r="824" spans="6:6" ht="15.75" customHeight="1">
      <c r="F824" s="41"/>
    </row>
    <row r="825" spans="6:6" ht="15.75" customHeight="1">
      <c r="F825" s="41"/>
    </row>
    <row r="826" spans="6:6" ht="15.75" customHeight="1">
      <c r="F826" s="41"/>
    </row>
    <row r="827" spans="6:6" ht="15.75" customHeight="1">
      <c r="F827" s="41"/>
    </row>
    <row r="828" spans="6:6" ht="15.75" customHeight="1">
      <c r="F828" s="41"/>
    </row>
    <row r="829" spans="6:6" ht="15.75" customHeight="1">
      <c r="F829" s="41"/>
    </row>
    <row r="830" spans="6:6" ht="15.75" customHeight="1">
      <c r="F830" s="41"/>
    </row>
    <row r="831" spans="6:6" ht="15.75" customHeight="1">
      <c r="F831" s="41"/>
    </row>
    <row r="832" spans="6:6" ht="15.75" customHeight="1">
      <c r="F832" s="41"/>
    </row>
    <row r="833" spans="6:6" ht="15.75" customHeight="1">
      <c r="F833" s="41"/>
    </row>
    <row r="834" spans="6:6" ht="15.75" customHeight="1">
      <c r="F834" s="41"/>
    </row>
    <row r="835" spans="6:6" ht="15.75" customHeight="1">
      <c r="F835" s="41"/>
    </row>
    <row r="836" spans="6:6" ht="15.75" customHeight="1">
      <c r="F836" s="41"/>
    </row>
    <row r="837" spans="6:6" ht="15.75" customHeight="1">
      <c r="F837" s="41"/>
    </row>
    <row r="838" spans="6:6" ht="15.75" customHeight="1">
      <c r="F838" s="41"/>
    </row>
    <row r="839" spans="6:6" ht="15.75" customHeight="1">
      <c r="F839" s="41"/>
    </row>
    <row r="840" spans="6:6" ht="15.75" customHeight="1">
      <c r="F840" s="41"/>
    </row>
    <row r="841" spans="6:6" ht="15.75" customHeight="1">
      <c r="F841" s="41"/>
    </row>
    <row r="842" spans="6:6" ht="15.75" customHeight="1">
      <c r="F842" s="41"/>
    </row>
    <row r="843" spans="6:6" ht="15.75" customHeight="1">
      <c r="F843" s="41"/>
    </row>
    <row r="844" spans="6:6" ht="15.75" customHeight="1">
      <c r="F844" s="41"/>
    </row>
    <row r="845" spans="6:6" ht="15.75" customHeight="1">
      <c r="F845" s="41"/>
    </row>
    <row r="846" spans="6:6" ht="15.75" customHeight="1">
      <c r="F846" s="41"/>
    </row>
    <row r="847" spans="6:6" ht="15.75" customHeight="1">
      <c r="F847" s="41"/>
    </row>
    <row r="848" spans="6:6" ht="15.75" customHeight="1">
      <c r="F848" s="41"/>
    </row>
    <row r="849" spans="6:6" ht="15.75" customHeight="1">
      <c r="F849" s="41"/>
    </row>
    <row r="850" spans="6:6" ht="15.75" customHeight="1">
      <c r="F850" s="41"/>
    </row>
    <row r="851" spans="6:6" ht="15.75" customHeight="1">
      <c r="F851" s="41"/>
    </row>
    <row r="852" spans="6:6" ht="15.75" customHeight="1">
      <c r="F852" s="41"/>
    </row>
    <row r="853" spans="6:6" ht="15.75" customHeight="1">
      <c r="F853" s="41"/>
    </row>
    <row r="854" spans="6:6" ht="15.75" customHeight="1">
      <c r="F854" s="41"/>
    </row>
    <row r="855" spans="6:6" ht="15.75" customHeight="1">
      <c r="F855" s="41"/>
    </row>
    <row r="856" spans="6:6" ht="15.75" customHeight="1">
      <c r="F856" s="41"/>
    </row>
    <row r="857" spans="6:6" ht="15.75" customHeight="1">
      <c r="F857" s="41"/>
    </row>
    <row r="858" spans="6:6" ht="15.75" customHeight="1">
      <c r="F858" s="41"/>
    </row>
    <row r="859" spans="6:6" ht="15.75" customHeight="1">
      <c r="F859" s="41"/>
    </row>
    <row r="860" spans="6:6" ht="15.75" customHeight="1">
      <c r="F860" s="41"/>
    </row>
    <row r="861" spans="6:6" ht="15.75" customHeight="1">
      <c r="F861" s="41"/>
    </row>
    <row r="862" spans="6:6" ht="15.75" customHeight="1">
      <c r="F862" s="41"/>
    </row>
    <row r="863" spans="6:6" ht="15.75" customHeight="1">
      <c r="F863" s="41"/>
    </row>
    <row r="864" spans="6:6" ht="15.75" customHeight="1">
      <c r="F864" s="41"/>
    </row>
    <row r="865" spans="6:6" ht="15.75" customHeight="1">
      <c r="F865" s="41"/>
    </row>
    <row r="866" spans="6:6" ht="15.75" customHeight="1">
      <c r="F866" s="41"/>
    </row>
    <row r="867" spans="6:6" ht="15.75" customHeight="1">
      <c r="F867" s="41"/>
    </row>
    <row r="868" spans="6:6" ht="15.75" customHeight="1">
      <c r="F868" s="41"/>
    </row>
    <row r="869" spans="6:6" ht="15.75" customHeight="1">
      <c r="F869" s="41"/>
    </row>
    <row r="870" spans="6:6" ht="15.75" customHeight="1">
      <c r="F870" s="41"/>
    </row>
    <row r="871" spans="6:6" ht="15.75" customHeight="1">
      <c r="F871" s="41"/>
    </row>
    <row r="872" spans="6:6" ht="15.75" customHeight="1">
      <c r="F872" s="41"/>
    </row>
    <row r="873" spans="6:6" ht="15.75" customHeight="1">
      <c r="F873" s="41"/>
    </row>
    <row r="874" spans="6:6" ht="15.75" customHeight="1">
      <c r="F874" s="41"/>
    </row>
    <row r="875" spans="6:6" ht="15.75" customHeight="1">
      <c r="F875" s="41"/>
    </row>
    <row r="876" spans="6:6" ht="15.75" customHeight="1">
      <c r="F876" s="41"/>
    </row>
    <row r="877" spans="6:6" ht="15.75" customHeight="1">
      <c r="F877" s="41"/>
    </row>
    <row r="878" spans="6:6" ht="15.75" customHeight="1">
      <c r="F878" s="41"/>
    </row>
    <row r="879" spans="6:6" ht="15.75" customHeight="1">
      <c r="F879" s="41"/>
    </row>
    <row r="880" spans="6:6" ht="15.75" customHeight="1">
      <c r="F880" s="41"/>
    </row>
    <row r="881" spans="6:6" ht="15.75" customHeight="1">
      <c r="F881" s="41"/>
    </row>
    <row r="882" spans="6:6" ht="15.75" customHeight="1">
      <c r="F882" s="41"/>
    </row>
    <row r="883" spans="6:6" ht="15.75" customHeight="1">
      <c r="F883" s="41"/>
    </row>
    <row r="884" spans="6:6" ht="15.75" customHeight="1">
      <c r="F884" s="41"/>
    </row>
    <row r="885" spans="6:6" ht="15.75" customHeight="1">
      <c r="F885" s="41"/>
    </row>
    <row r="886" spans="6:6" ht="15.75" customHeight="1">
      <c r="F886" s="41"/>
    </row>
    <row r="887" spans="6:6" ht="15.75" customHeight="1">
      <c r="F887" s="41"/>
    </row>
    <row r="888" spans="6:6" ht="15.75" customHeight="1">
      <c r="F888" s="41"/>
    </row>
    <row r="889" spans="6:6" ht="15.75" customHeight="1">
      <c r="F889" s="41"/>
    </row>
    <row r="890" spans="6:6" ht="15.75" customHeight="1">
      <c r="F890" s="41"/>
    </row>
    <row r="891" spans="6:6" ht="15.75" customHeight="1">
      <c r="F891" s="41"/>
    </row>
    <row r="892" spans="6:6" ht="15.75" customHeight="1">
      <c r="F892" s="41"/>
    </row>
    <row r="893" spans="6:6" ht="15.75" customHeight="1">
      <c r="F893" s="41"/>
    </row>
    <row r="894" spans="6:6" ht="15.75" customHeight="1">
      <c r="F894" s="41"/>
    </row>
    <row r="895" spans="6:6" ht="15.75" customHeight="1">
      <c r="F895" s="41"/>
    </row>
    <row r="896" spans="6:6" ht="15.75" customHeight="1">
      <c r="F896" s="41"/>
    </row>
    <row r="897" spans="6:6" ht="15.75" customHeight="1">
      <c r="F897" s="41"/>
    </row>
    <row r="898" spans="6:6" ht="15.75" customHeight="1">
      <c r="F898" s="41"/>
    </row>
    <row r="899" spans="6:6" ht="15.75" customHeight="1">
      <c r="F899" s="41"/>
    </row>
    <row r="900" spans="6:6" ht="15.75" customHeight="1">
      <c r="F900" s="41"/>
    </row>
    <row r="901" spans="6:6" ht="15.75" customHeight="1">
      <c r="F901" s="41"/>
    </row>
    <row r="902" spans="6:6" ht="15.75" customHeight="1">
      <c r="F902" s="41"/>
    </row>
    <row r="903" spans="6:6" ht="15.75" customHeight="1">
      <c r="F903" s="41"/>
    </row>
    <row r="904" spans="6:6" ht="15.75" customHeight="1">
      <c r="F904" s="41"/>
    </row>
    <row r="905" spans="6:6" ht="15.75" customHeight="1">
      <c r="F905" s="41"/>
    </row>
    <row r="906" spans="6:6" ht="15.75" customHeight="1">
      <c r="F906" s="41"/>
    </row>
    <row r="907" spans="6:6" ht="15.75" customHeight="1">
      <c r="F907" s="41"/>
    </row>
    <row r="908" spans="6:6" ht="15.75" customHeight="1">
      <c r="F908" s="41"/>
    </row>
    <row r="909" spans="6:6" ht="15.75" customHeight="1">
      <c r="F909" s="41"/>
    </row>
    <row r="910" spans="6:6" ht="15.75" customHeight="1">
      <c r="F910" s="41"/>
    </row>
    <row r="911" spans="6:6" ht="15.75" customHeight="1">
      <c r="F911" s="41"/>
    </row>
    <row r="912" spans="6:6" ht="15.75" customHeight="1">
      <c r="F912" s="41"/>
    </row>
    <row r="913" spans="6:6" ht="15.75" customHeight="1">
      <c r="F913" s="41"/>
    </row>
    <row r="914" spans="6:6" ht="15.75" customHeight="1">
      <c r="F914" s="41"/>
    </row>
    <row r="915" spans="6:6" ht="15.75" customHeight="1">
      <c r="F915" s="41"/>
    </row>
    <row r="916" spans="6:6" ht="15.75" customHeight="1">
      <c r="F916" s="41"/>
    </row>
    <row r="917" spans="6:6" ht="15.75" customHeight="1">
      <c r="F917" s="41"/>
    </row>
    <row r="918" spans="6:6" ht="15.75" customHeight="1">
      <c r="F918" s="41"/>
    </row>
    <row r="919" spans="6:6" ht="15.75" customHeight="1">
      <c r="F919" s="41"/>
    </row>
    <row r="920" spans="6:6" ht="15.75" customHeight="1">
      <c r="F920" s="41"/>
    </row>
    <row r="921" spans="6:6" ht="15.75" customHeight="1">
      <c r="F921" s="41"/>
    </row>
    <row r="922" spans="6:6" ht="15.75" customHeight="1">
      <c r="F922" s="41"/>
    </row>
    <row r="923" spans="6:6" ht="15.75" customHeight="1">
      <c r="F923" s="41"/>
    </row>
    <row r="924" spans="6:6" ht="15.75" customHeight="1">
      <c r="F924" s="41"/>
    </row>
    <row r="925" spans="6:6" ht="15.75" customHeight="1">
      <c r="F925" s="41"/>
    </row>
    <row r="926" spans="6:6" ht="15.75" customHeight="1">
      <c r="F926" s="41"/>
    </row>
    <row r="927" spans="6:6" ht="15.75" customHeight="1">
      <c r="F927" s="41"/>
    </row>
    <row r="928" spans="6:6" ht="15.75" customHeight="1">
      <c r="F928" s="41"/>
    </row>
    <row r="929" spans="6:6" ht="15.75" customHeight="1">
      <c r="F929" s="41"/>
    </row>
    <row r="930" spans="6:6" ht="15.75" customHeight="1">
      <c r="F930" s="41"/>
    </row>
    <row r="931" spans="6:6" ht="15.75" customHeight="1">
      <c r="F931" s="41"/>
    </row>
    <row r="932" spans="6:6" ht="15.75" customHeight="1">
      <c r="F932" s="41"/>
    </row>
    <row r="933" spans="6:6" ht="15.75" customHeight="1">
      <c r="F933" s="41"/>
    </row>
    <row r="934" spans="6:6" ht="15.75" customHeight="1">
      <c r="F934" s="41"/>
    </row>
    <row r="935" spans="6:6" ht="15.75" customHeight="1">
      <c r="F935" s="41"/>
    </row>
    <row r="936" spans="6:6" ht="15.75" customHeight="1">
      <c r="F936" s="41"/>
    </row>
    <row r="937" spans="6:6" ht="15.75" customHeight="1">
      <c r="F937" s="41"/>
    </row>
    <row r="938" spans="6:6" ht="15.75" customHeight="1">
      <c r="F938" s="41"/>
    </row>
    <row r="939" spans="6:6" ht="15.75" customHeight="1">
      <c r="F939" s="41"/>
    </row>
    <row r="940" spans="6:6" ht="15.75" customHeight="1">
      <c r="F940" s="41"/>
    </row>
    <row r="941" spans="6:6" ht="15.75" customHeight="1">
      <c r="F941" s="41"/>
    </row>
    <row r="942" spans="6:6" ht="15.75" customHeight="1">
      <c r="F942" s="41"/>
    </row>
    <row r="943" spans="6:6" ht="15.75" customHeight="1">
      <c r="F943" s="41"/>
    </row>
    <row r="944" spans="6:6" ht="15.75" customHeight="1">
      <c r="F944" s="41"/>
    </row>
    <row r="945" spans="6:6" ht="15.75" customHeight="1">
      <c r="F945" s="41"/>
    </row>
    <row r="946" spans="6:6" ht="15.75" customHeight="1">
      <c r="F946" s="41"/>
    </row>
    <row r="947" spans="6:6" ht="15.75" customHeight="1">
      <c r="F947" s="41"/>
    </row>
    <row r="948" spans="6:6" ht="15.75" customHeight="1">
      <c r="F948" s="41"/>
    </row>
    <row r="949" spans="6:6" ht="15.75" customHeight="1">
      <c r="F949" s="41"/>
    </row>
    <row r="950" spans="6:6" ht="15.75" customHeight="1">
      <c r="F950" s="41"/>
    </row>
    <row r="951" spans="6:6" ht="15.75" customHeight="1">
      <c r="F951" s="41"/>
    </row>
    <row r="952" spans="6:6" ht="15.75" customHeight="1">
      <c r="F952" s="41"/>
    </row>
    <row r="953" spans="6:6" ht="15.75" customHeight="1">
      <c r="F953" s="41"/>
    </row>
    <row r="954" spans="6:6" ht="15.75" customHeight="1">
      <c r="F954" s="41"/>
    </row>
    <row r="955" spans="6:6" ht="15.75" customHeight="1">
      <c r="F955" s="41"/>
    </row>
    <row r="956" spans="6:6" ht="15.75" customHeight="1">
      <c r="F956" s="41"/>
    </row>
    <row r="957" spans="6:6" ht="15.75" customHeight="1">
      <c r="F957" s="41"/>
    </row>
    <row r="958" spans="6:6" ht="15.75" customHeight="1">
      <c r="F958" s="41"/>
    </row>
    <row r="959" spans="6:6" ht="15.75" customHeight="1">
      <c r="F959" s="41"/>
    </row>
    <row r="960" spans="6:6" ht="15.75" customHeight="1">
      <c r="F960" s="41"/>
    </row>
    <row r="961" spans="6:6" ht="15.75" customHeight="1">
      <c r="F961" s="41"/>
    </row>
    <row r="962" spans="6:6" ht="15.75" customHeight="1">
      <c r="F962" s="41"/>
    </row>
    <row r="963" spans="6:6" ht="15.75" customHeight="1">
      <c r="F963" s="41"/>
    </row>
    <row r="964" spans="6:6" ht="15.75" customHeight="1">
      <c r="F964" s="41"/>
    </row>
    <row r="965" spans="6:6" ht="15.75" customHeight="1">
      <c r="F965" s="41"/>
    </row>
    <row r="966" spans="6:6" ht="15.75" customHeight="1">
      <c r="F966" s="41"/>
    </row>
    <row r="967" spans="6:6" ht="15.75" customHeight="1">
      <c r="F967" s="41"/>
    </row>
    <row r="968" spans="6:6" ht="15.75" customHeight="1">
      <c r="F968" s="41"/>
    </row>
    <row r="969" spans="6:6" ht="15.75" customHeight="1">
      <c r="F969" s="41"/>
    </row>
    <row r="970" spans="6:6" ht="15.75" customHeight="1">
      <c r="F970" s="41"/>
    </row>
    <row r="971" spans="6:6" ht="15.75" customHeight="1">
      <c r="F971" s="41"/>
    </row>
    <row r="972" spans="6:6" ht="15.75" customHeight="1">
      <c r="F972" s="41"/>
    </row>
    <row r="973" spans="6:6" ht="15.75" customHeight="1">
      <c r="F973" s="41"/>
    </row>
    <row r="974" spans="6:6" ht="15.75" customHeight="1">
      <c r="F974" s="41"/>
    </row>
    <row r="975" spans="6:6" ht="15.75" customHeight="1">
      <c r="F975" s="41"/>
    </row>
    <row r="976" spans="6:6" ht="15.75" customHeight="1">
      <c r="F976" s="41"/>
    </row>
    <row r="977" spans="6:6" ht="15.75" customHeight="1">
      <c r="F977" s="41"/>
    </row>
    <row r="978" spans="6:6" ht="15.75" customHeight="1">
      <c r="F978" s="41"/>
    </row>
    <row r="979" spans="6:6" ht="15.75" customHeight="1">
      <c r="F979" s="41"/>
    </row>
    <row r="980" spans="6:6" ht="15.75" customHeight="1">
      <c r="F980" s="41"/>
    </row>
    <row r="981" spans="6:6" ht="15.75" customHeight="1">
      <c r="F981" s="41"/>
    </row>
    <row r="982" spans="6:6" ht="15.75" customHeight="1">
      <c r="F982" s="41"/>
    </row>
    <row r="983" spans="6:6" ht="15.75" customHeight="1">
      <c r="F983" s="41"/>
    </row>
    <row r="984" spans="6:6" ht="15.75" customHeight="1">
      <c r="F984" s="41"/>
    </row>
    <row r="985" spans="6:6" ht="15.75" customHeight="1">
      <c r="F985" s="41"/>
    </row>
    <row r="986" spans="6:6" ht="15.75" customHeight="1">
      <c r="F986" s="41"/>
    </row>
    <row r="987" spans="6:6" ht="15.75" customHeight="1">
      <c r="F987" s="41"/>
    </row>
    <row r="988" spans="6:6" ht="15.75" customHeight="1">
      <c r="F988" s="41"/>
    </row>
    <row r="989" spans="6:6" ht="15.75" customHeight="1">
      <c r="F989" s="41"/>
    </row>
    <row r="990" spans="6:6" ht="15.75" customHeight="1">
      <c r="F990" s="41"/>
    </row>
    <row r="991" spans="6:6" ht="15.75" customHeight="1">
      <c r="F991" s="41"/>
    </row>
    <row r="992" spans="6:6" ht="15.75" customHeight="1">
      <c r="F992" s="41"/>
    </row>
    <row r="993" spans="6:6" ht="15.75" customHeight="1">
      <c r="F993" s="41"/>
    </row>
    <row r="994" spans="6:6" ht="15.75" customHeight="1">
      <c r="F994" s="41"/>
    </row>
    <row r="995" spans="6:6" ht="15.75" customHeight="1">
      <c r="F995" s="41"/>
    </row>
    <row r="996" spans="6:6" ht="15.75" customHeight="1">
      <c r="F996" s="41"/>
    </row>
    <row r="997" spans="6:6" ht="15.75" customHeight="1">
      <c r="F997" s="41"/>
    </row>
    <row r="998" spans="6:6" ht="15.75" customHeight="1">
      <c r="F998" s="41"/>
    </row>
    <row r="999" spans="6:6" ht="15.75" customHeight="1">
      <c r="F999" s="41"/>
    </row>
    <row r="1000" spans="6:6" ht="15.75" customHeight="1">
      <c r="F1000" s="41"/>
    </row>
    <row r="1001" spans="6:6" ht="15.75" customHeight="1">
      <c r="F1001" s="41"/>
    </row>
    <row r="1002" spans="6:6" ht="15.75" customHeight="1">
      <c r="F1002" s="41"/>
    </row>
  </sheetData>
  <mergeCells count="1">
    <mergeCell ref="A2:B2"/>
  </mergeCells>
  <pageMargins left="0.7" right="0.7" top="0.75" bottom="0.75" header="0" footer="0"/>
  <pageSetup orientation="landscape"/>
  <headerFooter>
    <oddFooter>&amp;C&amp;P</oddFooter>
  </headerFooter>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dimension ref="A1:Z1000"/>
  <sheetViews>
    <sheetView workbookViewId="0"/>
  </sheetViews>
  <sheetFormatPr defaultColWidth="14.40625" defaultRowHeight="15" customHeight="1"/>
  <cols>
    <col min="1" max="2" width="8" customWidth="1"/>
    <col min="3" max="3" width="43.26953125" customWidth="1"/>
    <col min="4" max="4" width="16.54296875" customWidth="1"/>
    <col min="5" max="5" width="14.54296875" customWidth="1"/>
    <col min="6" max="6" width="15.54296875" customWidth="1"/>
    <col min="7" max="7" width="8" customWidth="1"/>
    <col min="8" max="8" width="11.26953125" customWidth="1"/>
    <col min="9" max="26" width="8" customWidth="1"/>
  </cols>
  <sheetData>
    <row r="1" spans="2:8" ht="14.25" customHeight="1"/>
    <row r="2" spans="2:8" ht="25.5" customHeight="1">
      <c r="B2" s="1167" t="s">
        <v>2224</v>
      </c>
      <c r="C2" s="1167" t="s">
        <v>2225</v>
      </c>
      <c r="D2" s="453" t="s">
        <v>2226</v>
      </c>
      <c r="E2" s="1166" t="s">
        <v>2227</v>
      </c>
      <c r="F2" s="1156"/>
    </row>
    <row r="3" spans="2:8" ht="14.25" customHeight="1">
      <c r="B3" s="1168"/>
      <c r="C3" s="1168"/>
      <c r="D3" s="494" t="s">
        <v>2228</v>
      </c>
      <c r="E3" s="494" t="s">
        <v>2229</v>
      </c>
      <c r="F3" s="494" t="s">
        <v>2230</v>
      </c>
    </row>
    <row r="4" spans="2:8" ht="31.5" customHeight="1">
      <c r="B4" s="155">
        <v>10301</v>
      </c>
      <c r="C4" s="68" t="s">
        <v>2071</v>
      </c>
      <c r="D4" s="461">
        <f>D19</f>
        <v>488621883</v>
      </c>
      <c r="E4" s="461">
        <f t="shared" ref="E4:F4" si="0">1.04*D4</f>
        <v>508166758.31999999</v>
      </c>
      <c r="F4" s="461">
        <f t="shared" si="0"/>
        <v>528493428.65280002</v>
      </c>
    </row>
    <row r="5" spans="2:8" ht="15.75" customHeight="1">
      <c r="B5" s="349">
        <v>10302</v>
      </c>
      <c r="C5" s="349" t="s">
        <v>2277</v>
      </c>
      <c r="D5" s="461">
        <f>D22</f>
        <v>80151085</v>
      </c>
      <c r="E5" s="461">
        <f t="shared" ref="E5:F5" si="1">1.04*D5</f>
        <v>83357128.400000006</v>
      </c>
      <c r="F5" s="461">
        <f t="shared" si="1"/>
        <v>86691413.536000013</v>
      </c>
      <c r="H5" s="7"/>
    </row>
    <row r="6" spans="2:8" ht="15.75" customHeight="1">
      <c r="B6" s="349">
        <v>10303</v>
      </c>
      <c r="C6" s="349" t="s">
        <v>2288</v>
      </c>
      <c r="D6" s="461">
        <f>D25</f>
        <v>4500000</v>
      </c>
      <c r="E6" s="461">
        <f t="shared" ref="E6:F6" si="2">1.04*D6</f>
        <v>4680000</v>
      </c>
      <c r="F6" s="461">
        <f t="shared" si="2"/>
        <v>4867200</v>
      </c>
      <c r="H6" s="7"/>
    </row>
    <row r="7" spans="2:8" ht="15.75" customHeight="1">
      <c r="B7" s="349">
        <v>10304</v>
      </c>
      <c r="C7" s="349" t="s">
        <v>2295</v>
      </c>
      <c r="D7" s="461">
        <f>D28</f>
        <v>14908000</v>
      </c>
      <c r="E7" s="461">
        <f t="shared" ref="E7:F7" si="3">1.04*D7</f>
        <v>15504320</v>
      </c>
      <c r="F7" s="461">
        <f t="shared" si="3"/>
        <v>16124492.800000001</v>
      </c>
    </row>
    <row r="8" spans="2:8" ht="15.75" customHeight="1">
      <c r="B8" s="155">
        <v>10305</v>
      </c>
      <c r="C8" s="155" t="s">
        <v>2312</v>
      </c>
      <c r="D8" s="461">
        <f>D31</f>
        <v>43203018</v>
      </c>
      <c r="E8" s="461">
        <f t="shared" ref="E8:F8" si="4">1.04*D8</f>
        <v>44931138.719999999</v>
      </c>
      <c r="F8" s="461">
        <f t="shared" si="4"/>
        <v>46728384.268799998</v>
      </c>
    </row>
    <row r="9" spans="2:8" ht="15.75" customHeight="1">
      <c r="B9" s="349">
        <v>10306</v>
      </c>
      <c r="C9" s="349" t="s">
        <v>2313</v>
      </c>
      <c r="D9" s="461">
        <f>D34</f>
        <v>6700000</v>
      </c>
      <c r="E9" s="461">
        <f t="shared" ref="E9:F9" si="5">1.04*D9</f>
        <v>6968000</v>
      </c>
      <c r="F9" s="461">
        <f t="shared" si="5"/>
        <v>7246720</v>
      </c>
    </row>
    <row r="10" spans="2:8" ht="15.75" customHeight="1">
      <c r="B10" s="349">
        <v>10307</v>
      </c>
      <c r="C10" s="349" t="s">
        <v>2314</v>
      </c>
      <c r="D10" s="461">
        <f>D37</f>
        <v>54050000</v>
      </c>
      <c r="E10" s="461">
        <f t="shared" ref="E10:F10" si="6">1.04*D10</f>
        <v>56212000</v>
      </c>
      <c r="F10" s="461">
        <f t="shared" si="6"/>
        <v>58460480</v>
      </c>
    </row>
    <row r="11" spans="2:8" ht="15.75" customHeight="1">
      <c r="B11" s="349">
        <v>10308</v>
      </c>
      <c r="C11" s="349" t="s">
        <v>2315</v>
      </c>
      <c r="D11" s="461">
        <f t="shared" ref="D11:F11" si="7">D41</f>
        <v>5766014</v>
      </c>
      <c r="E11" s="461">
        <f t="shared" si="7"/>
        <v>5996654.5600000005</v>
      </c>
      <c r="F11" s="461">
        <f t="shared" si="7"/>
        <v>6236520.7424000008</v>
      </c>
    </row>
    <row r="12" spans="2:8" ht="15.75" customHeight="1">
      <c r="B12" s="349">
        <v>10309</v>
      </c>
      <c r="C12" s="36" t="s">
        <v>2316</v>
      </c>
      <c r="D12" s="461">
        <f t="shared" ref="D12:F12" si="8">D43</f>
        <v>2700000</v>
      </c>
      <c r="E12" s="461">
        <f t="shared" si="8"/>
        <v>2808000</v>
      </c>
      <c r="F12" s="461">
        <f t="shared" si="8"/>
        <v>2920320</v>
      </c>
    </row>
    <row r="13" spans="2:8" ht="15.75" customHeight="1">
      <c r="B13" s="349">
        <v>10310</v>
      </c>
      <c r="C13" s="36" t="s">
        <v>2231</v>
      </c>
      <c r="D13" s="461">
        <f t="shared" ref="D13:F13" si="9">D46</f>
        <v>72400000</v>
      </c>
      <c r="E13" s="461">
        <f t="shared" si="9"/>
        <v>75296000</v>
      </c>
      <c r="F13" s="461">
        <f t="shared" si="9"/>
        <v>78307840</v>
      </c>
    </row>
    <row r="14" spans="2:8" ht="14.25" customHeight="1">
      <c r="B14" s="1171" t="s">
        <v>2317</v>
      </c>
      <c r="C14" s="1156"/>
      <c r="D14" s="495">
        <f t="shared" ref="D14:F14" si="10">SUM(D4:D13)</f>
        <v>773000000</v>
      </c>
      <c r="E14" s="495">
        <f t="shared" si="10"/>
        <v>803920000</v>
      </c>
      <c r="F14" s="495">
        <f t="shared" si="10"/>
        <v>836076800.00000012</v>
      </c>
    </row>
    <row r="15" spans="2:8" ht="14.25" customHeight="1"/>
    <row r="16" spans="2:8" ht="14.25" customHeight="1"/>
    <row r="17" spans="1:26" ht="25.5" customHeight="1">
      <c r="B17" s="1167" t="s">
        <v>2234</v>
      </c>
      <c r="C17" s="1167" t="s">
        <v>2235</v>
      </c>
      <c r="D17" s="463" t="s">
        <v>2236</v>
      </c>
      <c r="E17" s="1169" t="s">
        <v>2227</v>
      </c>
      <c r="F17" s="1156"/>
    </row>
    <row r="18" spans="1:26" ht="14.25" customHeight="1">
      <c r="B18" s="1168"/>
      <c r="C18" s="1168"/>
      <c r="D18" s="494" t="s">
        <v>2228</v>
      </c>
      <c r="E18" s="494" t="s">
        <v>2229</v>
      </c>
      <c r="F18" s="494" t="s">
        <v>2230</v>
      </c>
    </row>
    <row r="19" spans="1:26" ht="30.75" customHeight="1">
      <c r="A19" s="114"/>
      <c r="B19" s="171">
        <v>10301</v>
      </c>
      <c r="C19" s="290" t="s">
        <v>2071</v>
      </c>
      <c r="D19" s="495">
        <f>D20+D21</f>
        <v>488621883</v>
      </c>
      <c r="E19" s="495">
        <f t="shared" ref="E19:F19" si="11">1.04*D19</f>
        <v>508166758.31999999</v>
      </c>
      <c r="F19" s="495">
        <f t="shared" si="11"/>
        <v>528493428.65280002</v>
      </c>
      <c r="G19" s="114"/>
      <c r="H19" s="114"/>
      <c r="I19" s="114"/>
      <c r="J19" s="114"/>
      <c r="K19" s="114"/>
      <c r="L19" s="114"/>
      <c r="M19" s="114"/>
      <c r="N19" s="114"/>
      <c r="O19" s="114"/>
      <c r="P19" s="114"/>
      <c r="Q19" s="114"/>
      <c r="R19" s="114"/>
      <c r="S19" s="114"/>
      <c r="T19" s="114"/>
      <c r="U19" s="114"/>
      <c r="V19" s="114"/>
      <c r="W19" s="114"/>
      <c r="X19" s="114"/>
      <c r="Y19" s="114"/>
      <c r="Z19" s="114"/>
    </row>
    <row r="20" spans="1:26" ht="15.75" customHeight="1">
      <c r="B20" s="155"/>
      <c r="C20" s="456" t="s">
        <v>2237</v>
      </c>
      <c r="D20" s="496">
        <f>ADMINISTRATION!C91</f>
        <v>488621883</v>
      </c>
      <c r="E20" s="496">
        <f t="shared" ref="E20:F20" si="12">1.04*D20</f>
        <v>508166758.31999999</v>
      </c>
      <c r="F20" s="496">
        <f t="shared" si="12"/>
        <v>528493428.65280002</v>
      </c>
    </row>
    <row r="21" spans="1:26" ht="15.75" customHeight="1">
      <c r="B21" s="155"/>
      <c r="C21" s="456" t="s">
        <v>2183</v>
      </c>
      <c r="D21" s="496">
        <v>0</v>
      </c>
      <c r="E21" s="496">
        <f t="shared" ref="E21:F21" si="13">1.04*D21</f>
        <v>0</v>
      </c>
      <c r="F21" s="496">
        <f t="shared" si="13"/>
        <v>0</v>
      </c>
    </row>
    <row r="22" spans="1:26" ht="15.75" customHeight="1">
      <c r="A22" s="114"/>
      <c r="B22" s="435">
        <v>10302</v>
      </c>
      <c r="C22" s="435" t="s">
        <v>2277</v>
      </c>
      <c r="D22" s="497">
        <f>D23+D24</f>
        <v>80151085</v>
      </c>
      <c r="E22" s="495">
        <f t="shared" ref="E22:F22" si="14">1.04*D22</f>
        <v>83357128.400000006</v>
      </c>
      <c r="F22" s="495">
        <f t="shared" si="14"/>
        <v>86691413.536000013</v>
      </c>
      <c r="G22" s="114"/>
      <c r="H22" s="114"/>
      <c r="I22" s="114"/>
      <c r="J22" s="114"/>
      <c r="K22" s="114"/>
      <c r="L22" s="114"/>
      <c r="M22" s="114"/>
      <c r="N22" s="114"/>
      <c r="O22" s="114"/>
      <c r="P22" s="114"/>
      <c r="Q22" s="114"/>
      <c r="R22" s="114"/>
      <c r="S22" s="114"/>
      <c r="T22" s="114"/>
      <c r="U22" s="114"/>
      <c r="V22" s="114"/>
      <c r="W22" s="114"/>
      <c r="X22" s="114"/>
      <c r="Y22" s="114"/>
      <c r="Z22" s="114"/>
    </row>
    <row r="23" spans="1:26" ht="15.75" customHeight="1">
      <c r="B23" s="349"/>
      <c r="C23" s="456" t="s">
        <v>2237</v>
      </c>
      <c r="D23" s="498">
        <f>ADMINISTRATION!C103</f>
        <v>2591532</v>
      </c>
      <c r="E23" s="496">
        <f t="shared" ref="E23:F23" si="15">1.04*D23</f>
        <v>2695193.2800000003</v>
      </c>
      <c r="F23" s="496">
        <f t="shared" si="15"/>
        <v>2803001.0112000005</v>
      </c>
    </row>
    <row r="24" spans="1:26" ht="15.75" customHeight="1">
      <c r="B24" s="349"/>
      <c r="C24" s="456" t="s">
        <v>2183</v>
      </c>
      <c r="D24" s="498">
        <f>ADMINISTRATION!C109</f>
        <v>77559553</v>
      </c>
      <c r="E24" s="496">
        <f t="shared" ref="E24:F24" si="16">1.04*D24</f>
        <v>80661935.120000005</v>
      </c>
      <c r="F24" s="496">
        <f t="shared" si="16"/>
        <v>83888412.524800003</v>
      </c>
    </row>
    <row r="25" spans="1:26" ht="15.75" customHeight="1">
      <c r="A25" s="114"/>
      <c r="B25" s="435">
        <v>10303</v>
      </c>
      <c r="C25" s="435" t="s">
        <v>2288</v>
      </c>
      <c r="D25" s="495">
        <f>D26+D27</f>
        <v>4500000</v>
      </c>
      <c r="E25" s="495">
        <f t="shared" ref="E25:F25" si="17">1.04*D25</f>
        <v>4680000</v>
      </c>
      <c r="F25" s="495">
        <f t="shared" si="17"/>
        <v>4867200</v>
      </c>
      <c r="G25" s="114"/>
      <c r="H25" s="114"/>
      <c r="I25" s="114"/>
      <c r="J25" s="114"/>
      <c r="K25" s="114"/>
      <c r="L25" s="114"/>
      <c r="M25" s="114"/>
      <c r="N25" s="114"/>
      <c r="O25" s="114"/>
      <c r="P25" s="114"/>
      <c r="Q25" s="114"/>
      <c r="R25" s="114"/>
      <c r="S25" s="114"/>
      <c r="T25" s="114"/>
      <c r="U25" s="114"/>
      <c r="V25" s="114"/>
      <c r="W25" s="114"/>
      <c r="X25" s="114"/>
      <c r="Y25" s="114"/>
      <c r="Z25" s="114"/>
    </row>
    <row r="26" spans="1:26" ht="15.75" customHeight="1">
      <c r="B26" s="349"/>
      <c r="C26" s="456" t="s">
        <v>2237</v>
      </c>
      <c r="D26" s="496">
        <f>ADMINISTRATION!C122</f>
        <v>4500000</v>
      </c>
      <c r="E26" s="496">
        <f t="shared" ref="E26:F26" si="18">1.04*D26</f>
        <v>4680000</v>
      </c>
      <c r="F26" s="496">
        <f t="shared" si="18"/>
        <v>4867200</v>
      </c>
    </row>
    <row r="27" spans="1:26" ht="15.75" customHeight="1">
      <c r="B27" s="349"/>
      <c r="C27" s="456" t="s">
        <v>2183</v>
      </c>
      <c r="D27" s="496">
        <v>0</v>
      </c>
      <c r="E27" s="496">
        <f t="shared" ref="E27:F27" si="19">1.04*D27</f>
        <v>0</v>
      </c>
      <c r="F27" s="496">
        <f t="shared" si="19"/>
        <v>0</v>
      </c>
    </row>
    <row r="28" spans="1:26" ht="15.75" customHeight="1">
      <c r="A28" s="114"/>
      <c r="B28" s="435">
        <v>10304</v>
      </c>
      <c r="C28" s="435" t="s">
        <v>2295</v>
      </c>
      <c r="D28" s="495">
        <f>D29+D30</f>
        <v>14908000</v>
      </c>
      <c r="E28" s="495">
        <f t="shared" ref="E28:F28" si="20">1.04*D28</f>
        <v>15504320</v>
      </c>
      <c r="F28" s="495">
        <f t="shared" si="20"/>
        <v>16124492.800000001</v>
      </c>
      <c r="G28" s="114"/>
      <c r="H28" s="114"/>
      <c r="I28" s="114"/>
      <c r="J28" s="114"/>
      <c r="K28" s="114"/>
      <c r="L28" s="114"/>
      <c r="M28" s="114"/>
      <c r="N28" s="114"/>
      <c r="O28" s="114"/>
      <c r="P28" s="114"/>
      <c r="Q28" s="114"/>
      <c r="R28" s="114"/>
      <c r="S28" s="114"/>
      <c r="T28" s="114"/>
      <c r="U28" s="114"/>
      <c r="V28" s="114"/>
      <c r="W28" s="114"/>
      <c r="X28" s="114"/>
      <c r="Y28" s="114"/>
      <c r="Z28" s="114"/>
    </row>
    <row r="29" spans="1:26" ht="15.75" customHeight="1">
      <c r="B29" s="349"/>
      <c r="C29" s="456" t="s">
        <v>2237</v>
      </c>
      <c r="D29" s="496">
        <f>ADMINISTRATION!C132</f>
        <v>14908000</v>
      </c>
      <c r="E29" s="495">
        <f t="shared" ref="E29:F29" si="21">1.04*D29</f>
        <v>15504320</v>
      </c>
      <c r="F29" s="495">
        <f t="shared" si="21"/>
        <v>16124492.800000001</v>
      </c>
    </row>
    <row r="30" spans="1:26" ht="15.75" customHeight="1">
      <c r="B30" s="349"/>
      <c r="C30" s="456" t="s">
        <v>2183</v>
      </c>
      <c r="D30" s="495">
        <v>0</v>
      </c>
      <c r="E30" s="495">
        <f t="shared" ref="E30:F30" si="22">1.04*D30</f>
        <v>0</v>
      </c>
      <c r="F30" s="495">
        <f t="shared" si="22"/>
        <v>0</v>
      </c>
    </row>
    <row r="31" spans="1:26" ht="15.75" customHeight="1">
      <c r="A31" s="114"/>
      <c r="B31" s="171">
        <v>10305</v>
      </c>
      <c r="C31" s="171" t="s">
        <v>2312</v>
      </c>
      <c r="D31" s="495">
        <f>D32+D33</f>
        <v>43203018</v>
      </c>
      <c r="E31" s="495">
        <f t="shared" ref="E31:F31" si="23">1.04*D31</f>
        <v>44931138.719999999</v>
      </c>
      <c r="F31" s="495">
        <f t="shared" si="23"/>
        <v>46728384.268799998</v>
      </c>
      <c r="G31" s="114"/>
      <c r="H31" s="114"/>
      <c r="I31" s="114"/>
      <c r="J31" s="114"/>
      <c r="K31" s="114"/>
      <c r="L31" s="114"/>
      <c r="M31" s="114"/>
      <c r="N31" s="114"/>
      <c r="O31" s="114"/>
      <c r="P31" s="114"/>
      <c r="Q31" s="114"/>
      <c r="R31" s="114"/>
      <c r="S31" s="114"/>
      <c r="T31" s="114"/>
      <c r="U31" s="114"/>
      <c r="V31" s="114"/>
      <c r="W31" s="114"/>
      <c r="X31" s="114"/>
      <c r="Y31" s="114"/>
      <c r="Z31" s="114"/>
    </row>
    <row r="32" spans="1:26" ht="15.75" customHeight="1">
      <c r="B32" s="155"/>
      <c r="C32" s="456" t="s">
        <v>2237</v>
      </c>
      <c r="D32" s="496">
        <f>STAKEHOLDER!C60</f>
        <v>43203018</v>
      </c>
      <c r="E32" s="495">
        <f t="shared" ref="E32:F32" si="24">1.04*D32</f>
        <v>44931138.719999999</v>
      </c>
      <c r="F32" s="495">
        <f t="shared" si="24"/>
        <v>46728384.268799998</v>
      </c>
    </row>
    <row r="33" spans="1:26" ht="15.75" customHeight="1">
      <c r="B33" s="155"/>
      <c r="C33" s="456" t="s">
        <v>2183</v>
      </c>
      <c r="D33" s="496"/>
      <c r="E33" s="495">
        <f t="shared" ref="E33:F33" si="25">1.04*D33</f>
        <v>0</v>
      </c>
      <c r="F33" s="495">
        <f t="shared" si="25"/>
        <v>0</v>
      </c>
    </row>
    <row r="34" spans="1:26" ht="15.75" customHeight="1">
      <c r="A34" s="114"/>
      <c r="B34" s="435">
        <v>10306</v>
      </c>
      <c r="C34" s="435" t="s">
        <v>2313</v>
      </c>
      <c r="D34" s="495">
        <f>D35+D36</f>
        <v>6700000</v>
      </c>
      <c r="E34" s="495">
        <f t="shared" ref="E34:F34" si="26">1.04*D34</f>
        <v>6968000</v>
      </c>
      <c r="F34" s="495">
        <f t="shared" si="26"/>
        <v>7246720</v>
      </c>
      <c r="G34" s="114"/>
      <c r="H34" s="114"/>
      <c r="I34" s="114"/>
      <c r="J34" s="114"/>
      <c r="K34" s="114"/>
      <c r="L34" s="114"/>
      <c r="M34" s="114"/>
      <c r="N34" s="114"/>
      <c r="O34" s="114"/>
      <c r="P34" s="114"/>
      <c r="Q34" s="114"/>
      <c r="R34" s="114"/>
      <c r="S34" s="114"/>
      <c r="T34" s="114"/>
      <c r="U34" s="114"/>
      <c r="V34" s="114"/>
      <c r="W34" s="114"/>
      <c r="X34" s="114"/>
      <c r="Y34" s="114"/>
      <c r="Z34" s="114"/>
    </row>
    <row r="35" spans="1:26" ht="15.75" customHeight="1">
      <c r="B35" s="349"/>
      <c r="C35" s="456" t="s">
        <v>2237</v>
      </c>
      <c r="D35" s="496">
        <f>STAKEHOLDER!C73</f>
        <v>6700000</v>
      </c>
      <c r="E35" s="495">
        <f t="shared" ref="E35:F35" si="27">1.04*D35</f>
        <v>6968000</v>
      </c>
      <c r="F35" s="495">
        <f t="shared" si="27"/>
        <v>7246720</v>
      </c>
    </row>
    <row r="36" spans="1:26" ht="15.75" customHeight="1">
      <c r="B36" s="349"/>
      <c r="C36" s="456" t="s">
        <v>2183</v>
      </c>
      <c r="D36" s="496"/>
      <c r="E36" s="495">
        <f t="shared" ref="E36:F36" si="28">1.04*D36</f>
        <v>0</v>
      </c>
      <c r="F36" s="495">
        <f t="shared" si="28"/>
        <v>0</v>
      </c>
    </row>
    <row r="37" spans="1:26" ht="15.75" customHeight="1">
      <c r="A37" s="114"/>
      <c r="B37" s="435">
        <v>10307</v>
      </c>
      <c r="C37" s="435" t="s">
        <v>2314</v>
      </c>
      <c r="D37" s="495">
        <f>D38+D39</f>
        <v>54050000</v>
      </c>
      <c r="E37" s="495">
        <f t="shared" ref="E37:F37" si="29">1.04*D37</f>
        <v>56212000</v>
      </c>
      <c r="F37" s="495">
        <f t="shared" si="29"/>
        <v>58460480</v>
      </c>
      <c r="G37" s="114"/>
      <c r="H37" s="114"/>
      <c r="I37" s="114"/>
      <c r="J37" s="114"/>
      <c r="K37" s="114"/>
      <c r="L37" s="114"/>
      <c r="M37" s="114"/>
      <c r="N37" s="114"/>
      <c r="O37" s="114"/>
      <c r="P37" s="114"/>
      <c r="Q37" s="114"/>
      <c r="R37" s="114"/>
      <c r="S37" s="114"/>
      <c r="T37" s="114"/>
      <c r="U37" s="114"/>
      <c r="V37" s="114"/>
      <c r="W37" s="114"/>
      <c r="X37" s="114"/>
      <c r="Y37" s="114"/>
      <c r="Z37" s="114"/>
    </row>
    <row r="38" spans="1:26" ht="14.25" customHeight="1">
      <c r="B38" s="499"/>
      <c r="C38" s="456" t="s">
        <v>2237</v>
      </c>
      <c r="D38" s="496">
        <f>STAKEHOLDER!C87</f>
        <v>28050000</v>
      </c>
      <c r="E38" s="495">
        <f t="shared" ref="E38:F38" si="30">1.04*D38</f>
        <v>29172000</v>
      </c>
      <c r="F38" s="495">
        <f t="shared" si="30"/>
        <v>30338880</v>
      </c>
    </row>
    <row r="39" spans="1:26" ht="14.25" customHeight="1">
      <c r="B39" s="499"/>
      <c r="C39" s="456" t="s">
        <v>2183</v>
      </c>
      <c r="D39" s="496">
        <f>STAKEHOLDER!C93</f>
        <v>26000000</v>
      </c>
      <c r="E39" s="495">
        <f t="shared" ref="E39:F39" si="31">1.04*D39</f>
        <v>27040000</v>
      </c>
      <c r="F39" s="495">
        <f t="shared" si="31"/>
        <v>28121600</v>
      </c>
    </row>
    <row r="40" spans="1:26" ht="15.75" customHeight="1">
      <c r="B40" s="500">
        <v>10308</v>
      </c>
      <c r="C40" s="153" t="s">
        <v>2315</v>
      </c>
      <c r="D40" s="495">
        <f t="shared" ref="D40:F40" si="32">SUM(D41:D42)</f>
        <v>5766014</v>
      </c>
      <c r="E40" s="495">
        <f t="shared" si="32"/>
        <v>5996654.5600000005</v>
      </c>
      <c r="F40" s="495">
        <f t="shared" si="32"/>
        <v>6236520.7424000008</v>
      </c>
    </row>
    <row r="41" spans="1:26" ht="14.25" customHeight="1">
      <c r="B41" s="499"/>
      <c r="C41" s="456" t="s">
        <v>2237</v>
      </c>
      <c r="D41" s="496">
        <f>ADMINISTRATION!C139</f>
        <v>5766014</v>
      </c>
      <c r="E41" s="495">
        <f t="shared" ref="E41:F41" si="33">D41*1.04</f>
        <v>5996654.5600000005</v>
      </c>
      <c r="F41" s="495">
        <f t="shared" si="33"/>
        <v>6236520.7424000008</v>
      </c>
    </row>
    <row r="42" spans="1:26" ht="14.25" customHeight="1">
      <c r="B42" s="499"/>
      <c r="C42" s="456" t="s">
        <v>2183</v>
      </c>
      <c r="D42" s="496">
        <v>0</v>
      </c>
      <c r="E42" s="495">
        <f t="shared" ref="E42:F42" si="34">D42*1.04</f>
        <v>0</v>
      </c>
      <c r="F42" s="495">
        <f t="shared" si="34"/>
        <v>0</v>
      </c>
    </row>
    <row r="43" spans="1:26" ht="15.75" customHeight="1">
      <c r="B43" s="500">
        <v>10309</v>
      </c>
      <c r="C43" s="99" t="s">
        <v>2316</v>
      </c>
      <c r="D43" s="495">
        <f t="shared" ref="D43:F43" si="35">SUM(D44:D45)</f>
        <v>2700000</v>
      </c>
      <c r="E43" s="495">
        <f t="shared" si="35"/>
        <v>2808000</v>
      </c>
      <c r="F43" s="495">
        <f t="shared" si="35"/>
        <v>2920320</v>
      </c>
    </row>
    <row r="44" spans="1:26" ht="14.25" customHeight="1">
      <c r="B44" s="499"/>
      <c r="C44" s="456" t="s">
        <v>2237</v>
      </c>
      <c r="D44" s="496">
        <f>ADMINISTRATION!C146</f>
        <v>2700000</v>
      </c>
      <c r="E44" s="495">
        <f t="shared" ref="E44:F44" si="36">D44*1.04</f>
        <v>2808000</v>
      </c>
      <c r="F44" s="495">
        <f t="shared" si="36"/>
        <v>2920320</v>
      </c>
    </row>
    <row r="45" spans="1:26" ht="14.25" customHeight="1">
      <c r="B45" s="499"/>
      <c r="C45" s="456" t="s">
        <v>2183</v>
      </c>
      <c r="D45" s="496">
        <v>0</v>
      </c>
      <c r="E45" s="495">
        <f t="shared" ref="E45:F45" si="37">D45*1.04</f>
        <v>0</v>
      </c>
      <c r="F45" s="495">
        <f t="shared" si="37"/>
        <v>0</v>
      </c>
    </row>
    <row r="46" spans="1:26" ht="15.75" customHeight="1">
      <c r="B46" s="500">
        <v>10310</v>
      </c>
      <c r="C46" s="99" t="s">
        <v>2231</v>
      </c>
      <c r="D46" s="495">
        <f t="shared" ref="D46:F46" si="38">SUM(D47:D48)</f>
        <v>72400000</v>
      </c>
      <c r="E46" s="495">
        <f t="shared" si="38"/>
        <v>75296000</v>
      </c>
      <c r="F46" s="495">
        <f t="shared" si="38"/>
        <v>78307840</v>
      </c>
    </row>
    <row r="47" spans="1:26" ht="14.25" customHeight="1">
      <c r="B47" s="499"/>
      <c r="C47" s="456" t="s">
        <v>2237</v>
      </c>
      <c r="D47" s="496">
        <f>STAKEHOLDER!C106</f>
        <v>32400000</v>
      </c>
      <c r="E47" s="495">
        <f t="shared" ref="E47:F47" si="39">D47*1.04</f>
        <v>33696000</v>
      </c>
      <c r="F47" s="495">
        <f t="shared" si="39"/>
        <v>35043840</v>
      </c>
    </row>
    <row r="48" spans="1:26" ht="14.25" customHeight="1">
      <c r="B48" s="499"/>
      <c r="C48" s="456" t="s">
        <v>2183</v>
      </c>
      <c r="D48" s="496">
        <f>STAKEHOLDER!C109</f>
        <v>40000000</v>
      </c>
      <c r="E48" s="495">
        <f t="shared" ref="E48:F48" si="40">D48*1.04</f>
        <v>41600000</v>
      </c>
      <c r="F48" s="495">
        <f t="shared" si="40"/>
        <v>43264000</v>
      </c>
    </row>
    <row r="49" spans="2:6" ht="14.25" customHeight="1">
      <c r="B49" s="1170" t="s">
        <v>2233</v>
      </c>
      <c r="C49" s="1153"/>
      <c r="D49" s="501">
        <f t="shared" ref="D49:F49" si="41">SUM(D19,D22,D25,D28,D31,D34,D37,D46,D43,D40)</f>
        <v>773000000</v>
      </c>
      <c r="E49" s="501">
        <f t="shared" si="41"/>
        <v>803920000</v>
      </c>
      <c r="F49" s="501">
        <f t="shared" si="41"/>
        <v>836076800.00000012</v>
      </c>
    </row>
    <row r="50" spans="2:6" ht="14.25" customHeight="1">
      <c r="D50" s="7"/>
    </row>
    <row r="51" spans="2:6" ht="14.25" customHeight="1"/>
    <row r="52" spans="2:6" ht="14.25" customHeight="1"/>
    <row r="53" spans="2:6" ht="14.25" customHeight="1"/>
    <row r="54" spans="2:6" ht="14.25" customHeight="1"/>
    <row r="55" spans="2:6" ht="14.25" customHeight="1"/>
    <row r="56" spans="2:6" ht="14.25" customHeight="1"/>
    <row r="57" spans="2:6" ht="14.25" customHeight="1"/>
    <row r="58" spans="2:6" ht="14.25" customHeight="1"/>
    <row r="59" spans="2:6" ht="14.25" customHeight="1"/>
    <row r="60" spans="2:6" ht="14.25" customHeight="1"/>
    <row r="61" spans="2:6" ht="14.25" customHeight="1"/>
    <row r="62" spans="2:6" ht="14.25" customHeight="1"/>
    <row r="63" spans="2:6" ht="14.25" customHeight="1"/>
    <row r="64" spans="2:6" ht="14.25" customHeight="1"/>
    <row r="65" ht="14.25" customHeight="1"/>
    <row r="66" ht="14.25" customHeight="1"/>
    <row r="67" ht="14.25" customHeight="1"/>
    <row r="68" ht="14.25" customHeight="1"/>
    <row r="69" ht="14.25" customHeight="1"/>
    <row r="70" ht="14.25" customHeight="1"/>
    <row r="71" ht="14.25" customHeight="1"/>
    <row r="72" ht="14.25" customHeight="1"/>
    <row r="73" ht="14.25" customHeight="1"/>
    <row r="74" ht="14.25" customHeight="1"/>
    <row r="75" ht="14.25" customHeight="1"/>
    <row r="76" ht="14.25" customHeight="1"/>
    <row r="77" ht="14.25" customHeight="1"/>
    <row r="78" ht="14.25" customHeight="1"/>
    <row r="79" ht="14.25" customHeight="1"/>
    <row r="80" ht="14.25" customHeight="1"/>
    <row r="81" ht="14.25" customHeight="1"/>
    <row r="82" ht="14.25" customHeight="1"/>
    <row r="83" ht="14.25" customHeight="1"/>
    <row r="84" ht="14.25" customHeight="1"/>
    <row r="85" ht="14.25" customHeight="1"/>
    <row r="86" ht="14.25" customHeight="1"/>
    <row r="87" ht="14.25" customHeight="1"/>
    <row r="88" ht="14.25" customHeight="1"/>
    <row r="89" ht="14.25" customHeight="1"/>
    <row r="90" ht="14.25" customHeight="1"/>
    <row r="91" ht="14.25" customHeight="1"/>
    <row r="92" ht="14.25" customHeight="1"/>
    <row r="93" ht="14.25" customHeight="1"/>
    <row r="94" ht="14.25" customHeight="1"/>
    <row r="95" ht="14.25" customHeight="1"/>
    <row r="96" ht="14.25" customHeight="1"/>
    <row r="97" ht="14.25" customHeight="1"/>
    <row r="98" ht="14.25" customHeight="1"/>
    <row r="99" ht="14.25" customHeight="1"/>
    <row r="100" ht="14.25" customHeight="1"/>
    <row r="101" ht="14.25" customHeight="1"/>
    <row r="102" ht="14.25" customHeight="1"/>
    <row r="103" ht="14.25" customHeight="1"/>
    <row r="104" ht="14.25" customHeight="1"/>
    <row r="105" ht="14.25" customHeight="1"/>
    <row r="106" ht="14.25" customHeight="1"/>
    <row r="107" ht="14.25" customHeight="1"/>
    <row r="108" ht="14.25" customHeight="1"/>
    <row r="109" ht="14.25" customHeight="1"/>
    <row r="110" ht="14.25" customHeight="1"/>
    <row r="111" ht="14.25" customHeight="1"/>
    <row r="112" ht="14.25" customHeight="1"/>
    <row r="113" ht="14.25" customHeight="1"/>
    <row r="114" ht="14.25" customHeight="1"/>
    <row r="115" ht="14.25" customHeight="1"/>
    <row r="116" ht="14.25" customHeight="1"/>
    <row r="117" ht="14.25" customHeight="1"/>
    <row r="118" ht="14.25" customHeight="1"/>
    <row r="119" ht="14.25" customHeight="1"/>
    <row r="120" ht="14.25" customHeight="1"/>
    <row r="121" ht="14.25" customHeight="1"/>
    <row r="122" ht="14.25" customHeight="1"/>
    <row r="123" ht="14.25" customHeight="1"/>
    <row r="124" ht="14.25" customHeight="1"/>
    <row r="125" ht="14.25" customHeight="1"/>
    <row r="126" ht="14.25" customHeight="1"/>
    <row r="127" ht="14.25" customHeight="1"/>
    <row r="128" ht="14.25" customHeight="1"/>
    <row r="129" ht="14.25" customHeight="1"/>
    <row r="130" ht="14.25" customHeight="1"/>
    <row r="131" ht="14.25" customHeight="1"/>
    <row r="132" ht="14.25" customHeight="1"/>
    <row r="133" ht="14.25" customHeight="1"/>
    <row r="134" ht="14.25" customHeight="1"/>
    <row r="135" ht="14.25" customHeight="1"/>
    <row r="136" ht="14.25" customHeight="1"/>
    <row r="137" ht="14.25" customHeight="1"/>
    <row r="138" ht="14.25" customHeight="1"/>
    <row r="139" ht="14.25" customHeight="1"/>
    <row r="140" ht="14.25" customHeight="1"/>
    <row r="141" ht="14.25" customHeight="1"/>
    <row r="142" ht="14.25" customHeight="1"/>
    <row r="143" ht="14.25" customHeight="1"/>
    <row r="144" ht="14.25" customHeight="1"/>
    <row r="145" ht="14.25" customHeight="1"/>
    <row r="146" ht="14.25" customHeight="1"/>
    <row r="147" ht="14.25" customHeight="1"/>
    <row r="148" ht="14.25" customHeight="1"/>
    <row r="149" ht="14.25" customHeight="1"/>
    <row r="150" ht="14.25" customHeight="1"/>
    <row r="151" ht="14.25" customHeight="1"/>
    <row r="152" ht="14.25" customHeight="1"/>
    <row r="153" ht="14.25" customHeight="1"/>
    <row r="154" ht="14.25" customHeight="1"/>
    <row r="155" ht="14.25" customHeight="1"/>
    <row r="156" ht="14.25" customHeight="1"/>
    <row r="157" ht="14.25" customHeight="1"/>
    <row r="158" ht="14.25" customHeight="1"/>
    <row r="159" ht="14.25" customHeight="1"/>
    <row r="160" ht="14.25" customHeight="1"/>
    <row r="161" ht="14.25" customHeight="1"/>
    <row r="162" ht="14.25" customHeight="1"/>
    <row r="163" ht="14.25" customHeight="1"/>
    <row r="164" ht="14.25" customHeight="1"/>
    <row r="165" ht="14.25" customHeight="1"/>
    <row r="166" ht="14.25" customHeight="1"/>
    <row r="167" ht="14.25" customHeight="1"/>
    <row r="168" ht="14.25" customHeight="1"/>
    <row r="169" ht="14.25" customHeight="1"/>
    <row r="170" ht="14.25" customHeight="1"/>
    <row r="171" ht="14.25" customHeight="1"/>
    <row r="172" ht="14.25" customHeight="1"/>
    <row r="173" ht="14.25" customHeight="1"/>
    <row r="174" ht="14.25" customHeight="1"/>
    <row r="175" ht="14.25" customHeight="1"/>
    <row r="176" ht="14.25" customHeight="1"/>
    <row r="177" ht="14.25" customHeight="1"/>
    <row r="178" ht="14.25" customHeight="1"/>
    <row r="179" ht="14.25" customHeight="1"/>
    <row r="180" ht="14.25" customHeight="1"/>
    <row r="181" ht="14.25" customHeight="1"/>
    <row r="182" ht="14.25" customHeight="1"/>
    <row r="183" ht="14.25" customHeight="1"/>
    <row r="184" ht="14.25" customHeight="1"/>
    <row r="185" ht="14.25" customHeight="1"/>
    <row r="186" ht="14.25" customHeight="1"/>
    <row r="187" ht="14.25" customHeight="1"/>
    <row r="188" ht="14.25" customHeight="1"/>
    <row r="189" ht="14.25" customHeight="1"/>
    <row r="190" ht="14.25" customHeight="1"/>
    <row r="191" ht="14.25" customHeight="1"/>
    <row r="192" ht="14.25" customHeight="1"/>
    <row r="193" ht="14.25" customHeight="1"/>
    <row r="194" ht="14.25" customHeight="1"/>
    <row r="195" ht="14.25" customHeight="1"/>
    <row r="196" ht="14.25" customHeight="1"/>
    <row r="197" ht="14.25" customHeight="1"/>
    <row r="198" ht="14.25" customHeight="1"/>
    <row r="199" ht="14.25" customHeight="1"/>
    <row r="200" ht="14.25" customHeight="1"/>
    <row r="201" ht="14.25" customHeight="1"/>
    <row r="202" ht="14.25" customHeight="1"/>
    <row r="203" ht="14.25" customHeight="1"/>
    <row r="204" ht="14.25" customHeight="1"/>
    <row r="205" ht="14.25" customHeight="1"/>
    <row r="206" ht="14.25" customHeight="1"/>
    <row r="207" ht="14.25" customHeight="1"/>
    <row r="208" ht="14.25" customHeight="1"/>
    <row r="209" ht="14.25" customHeight="1"/>
    <row r="210" ht="14.25" customHeight="1"/>
    <row r="211" ht="14.25" customHeight="1"/>
    <row r="212" ht="14.25" customHeight="1"/>
    <row r="213" ht="14.25" customHeight="1"/>
    <row r="214" ht="14.25" customHeight="1"/>
    <row r="215" ht="14.25" customHeight="1"/>
    <row r="216" ht="14.25" customHeight="1"/>
    <row r="217" ht="14.25" customHeight="1"/>
    <row r="218" ht="14.25" customHeight="1"/>
    <row r="219" ht="14.25" customHeight="1"/>
    <row r="220" ht="14.25" customHeight="1"/>
    <row r="221" ht="14.25" customHeight="1"/>
    <row r="222" ht="14.25" customHeight="1"/>
    <row r="223" ht="14.25" customHeight="1"/>
    <row r="224" ht="14.25" customHeight="1"/>
    <row r="225" ht="14.25" customHeight="1"/>
    <row r="226" ht="14.25" customHeight="1"/>
    <row r="227" ht="14.25" customHeight="1"/>
    <row r="228" ht="14.25" customHeight="1"/>
    <row r="229" ht="14.25" customHeight="1"/>
    <row r="230" ht="14.25" customHeight="1"/>
    <row r="231" ht="14.25" customHeight="1"/>
    <row r="232" ht="14.25" customHeight="1"/>
    <row r="233" ht="14.25" customHeight="1"/>
    <row r="234" ht="14.25" customHeight="1"/>
    <row r="235" ht="14.25" customHeight="1"/>
    <row r="236" ht="14.25" customHeight="1"/>
    <row r="237" ht="14.25" customHeight="1"/>
    <row r="238" ht="14.25" customHeight="1"/>
    <row r="239" ht="14.25" customHeight="1"/>
    <row r="240" ht="14.25" customHeight="1"/>
    <row r="241" ht="14.25" customHeight="1"/>
    <row r="242" ht="14.25" customHeight="1"/>
    <row r="243" ht="14.25" customHeight="1"/>
    <row r="244" ht="14.25" customHeight="1"/>
    <row r="245" ht="14.25" customHeight="1"/>
    <row r="246" ht="14.25" customHeight="1"/>
    <row r="247" ht="14.25" customHeight="1"/>
    <row r="248" ht="14.25" customHeight="1"/>
    <row r="249" ht="14.2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mergeCells count="8">
    <mergeCell ref="B49:C49"/>
    <mergeCell ref="B2:B3"/>
    <mergeCell ref="C2:C3"/>
    <mergeCell ref="E2:F2"/>
    <mergeCell ref="B14:C14"/>
    <mergeCell ref="B17:B18"/>
    <mergeCell ref="C17:C18"/>
    <mergeCell ref="E17:F17"/>
  </mergeCells>
  <pageMargins left="0.7" right="0.7" top="0.75" bottom="0.75" header="0" footer="0"/>
  <pageSetup orientation="landscape"/>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sheetPr>
    <tabColor rgb="FF003366"/>
  </sheetPr>
  <dimension ref="A1:Z994"/>
  <sheetViews>
    <sheetView view="pageBreakPreview" zoomScale="60" zoomScaleNormal="100" workbookViewId="0">
      <pane ySplit="2" topLeftCell="A117" activePane="bottomLeft" state="frozen"/>
      <selection pane="bottomLeft" activeCell="F111" sqref="F111"/>
    </sheetView>
  </sheetViews>
  <sheetFormatPr defaultColWidth="14.40625" defaultRowHeight="15" customHeight="1"/>
  <cols>
    <col min="1" max="1" width="10.54296875" customWidth="1"/>
    <col min="2" max="2" width="75.1328125" customWidth="1"/>
    <col min="3" max="4" width="15.54296875" hidden="1" customWidth="1"/>
    <col min="5" max="6" width="15.54296875" customWidth="1"/>
    <col min="7" max="26" width="8" customWidth="1"/>
  </cols>
  <sheetData>
    <row r="1" spans="1:26" ht="21" customHeight="1">
      <c r="A1" s="502"/>
      <c r="B1" s="502"/>
      <c r="C1" s="92"/>
      <c r="D1" s="92"/>
      <c r="E1" s="92"/>
      <c r="F1" s="92"/>
      <c r="G1" s="474"/>
      <c r="H1" s="474"/>
      <c r="I1" s="474"/>
      <c r="J1" s="474"/>
      <c r="K1" s="474"/>
      <c r="L1" s="474"/>
      <c r="M1" s="474"/>
      <c r="N1" s="474"/>
      <c r="O1" s="474"/>
      <c r="P1" s="474"/>
    </row>
    <row r="2" spans="1:26" ht="69.75" customHeight="1">
      <c r="A2" s="1165" t="s">
        <v>2069</v>
      </c>
      <c r="B2" s="1156"/>
      <c r="C2" s="412" t="s">
        <v>2318</v>
      </c>
      <c r="D2" s="412" t="s">
        <v>2070</v>
      </c>
      <c r="E2" s="412" t="s">
        <v>166</v>
      </c>
      <c r="F2" s="412" t="s">
        <v>201</v>
      </c>
      <c r="G2" s="474"/>
      <c r="H2" s="474"/>
      <c r="I2" s="474"/>
      <c r="J2" s="474"/>
      <c r="K2" s="474"/>
      <c r="L2" s="474"/>
      <c r="M2" s="474"/>
      <c r="N2" s="474"/>
      <c r="O2" s="474"/>
      <c r="P2" s="474"/>
    </row>
    <row r="3" spans="1:26" ht="15.75" customHeight="1">
      <c r="A3" s="171">
        <v>10401</v>
      </c>
      <c r="B3" s="171" t="s">
        <v>2312</v>
      </c>
      <c r="C3" s="106"/>
      <c r="D3" s="106"/>
      <c r="E3" s="106"/>
      <c r="F3" s="106"/>
      <c r="G3" s="474"/>
      <c r="H3" s="474"/>
      <c r="I3" s="474"/>
      <c r="J3" s="474"/>
      <c r="K3" s="474"/>
      <c r="L3" s="474"/>
      <c r="M3" s="474"/>
      <c r="N3" s="474"/>
      <c r="O3" s="474"/>
      <c r="P3" s="474"/>
    </row>
    <row r="4" spans="1:26" ht="15.75" customHeight="1">
      <c r="A4" s="171">
        <v>2100000</v>
      </c>
      <c r="B4" s="171" t="s">
        <v>2072</v>
      </c>
      <c r="C4" s="106"/>
      <c r="D4" s="106"/>
      <c r="E4" s="106"/>
      <c r="F4" s="106"/>
      <c r="G4" s="474"/>
      <c r="H4" s="474"/>
      <c r="I4" s="474"/>
      <c r="J4" s="474"/>
      <c r="K4" s="474"/>
      <c r="L4" s="474"/>
      <c r="M4" s="474"/>
      <c r="N4" s="474"/>
      <c r="O4" s="474"/>
      <c r="P4" s="474"/>
    </row>
    <row r="5" spans="1:26" ht="15.75" customHeight="1">
      <c r="A5" s="435"/>
      <c r="B5" s="414" t="s">
        <v>2073</v>
      </c>
      <c r="C5" s="106"/>
      <c r="D5" s="106"/>
      <c r="E5" s="106"/>
      <c r="F5" s="106"/>
      <c r="G5" s="474"/>
      <c r="H5" s="474"/>
      <c r="I5" s="474"/>
      <c r="J5" s="474"/>
      <c r="K5" s="474"/>
      <c r="L5" s="474"/>
      <c r="M5" s="474"/>
      <c r="N5" s="474"/>
      <c r="O5" s="474"/>
      <c r="P5" s="474"/>
    </row>
    <row r="6" spans="1:26" ht="15.75" customHeight="1">
      <c r="A6" s="349" t="s">
        <v>2074</v>
      </c>
      <c r="B6" s="36" t="s">
        <v>2075</v>
      </c>
      <c r="C6" s="503">
        <v>27822624</v>
      </c>
      <c r="D6" s="503"/>
      <c r="E6" s="503">
        <f>SUM(C6:D6)</f>
        <v>27822624</v>
      </c>
      <c r="F6" s="503">
        <v>27822624</v>
      </c>
      <c r="G6" s="474"/>
      <c r="H6" s="474"/>
      <c r="I6" s="474"/>
      <c r="J6" s="474"/>
      <c r="K6" s="474"/>
      <c r="L6" s="474"/>
      <c r="M6" s="474"/>
      <c r="N6" s="474"/>
      <c r="O6" s="474"/>
      <c r="P6" s="474"/>
    </row>
    <row r="7" spans="1:26" ht="15.75" customHeight="1">
      <c r="A7" s="479" t="s">
        <v>2076</v>
      </c>
      <c r="B7" s="416"/>
      <c r="C7" s="504">
        <v>27822624</v>
      </c>
      <c r="D7" s="504">
        <f t="shared" ref="D7:F7" si="0">SUM(D6)</f>
        <v>0</v>
      </c>
      <c r="E7" s="504">
        <f t="shared" si="0"/>
        <v>27822624</v>
      </c>
      <c r="F7" s="504">
        <f t="shared" si="0"/>
        <v>27822624</v>
      </c>
      <c r="G7" s="505"/>
      <c r="H7" s="505"/>
      <c r="I7" s="505"/>
      <c r="J7" s="505"/>
      <c r="K7" s="505"/>
      <c r="L7" s="505"/>
      <c r="M7" s="505"/>
      <c r="N7" s="505"/>
      <c r="O7" s="505"/>
      <c r="P7" s="505"/>
      <c r="Q7" s="114"/>
      <c r="R7" s="114"/>
      <c r="S7" s="114"/>
      <c r="T7" s="114"/>
      <c r="U7" s="114"/>
      <c r="V7" s="114"/>
      <c r="W7" s="114"/>
      <c r="X7" s="114"/>
      <c r="Y7" s="114"/>
      <c r="Z7" s="114"/>
    </row>
    <row r="8" spans="1:26" ht="15.75" customHeight="1">
      <c r="A8" s="349"/>
      <c r="B8" s="414" t="s">
        <v>2077</v>
      </c>
      <c r="C8" s="106"/>
      <c r="D8" s="106"/>
      <c r="E8" s="503"/>
      <c r="F8" s="503"/>
      <c r="G8" s="474"/>
      <c r="H8" s="474"/>
      <c r="I8" s="474"/>
      <c r="J8" s="474"/>
      <c r="K8" s="474"/>
      <c r="L8" s="474"/>
      <c r="M8" s="474"/>
      <c r="N8" s="474"/>
      <c r="O8" s="474"/>
      <c r="P8" s="474"/>
    </row>
    <row r="9" spans="1:26" ht="15.75" customHeight="1">
      <c r="A9" s="349" t="s">
        <v>2078</v>
      </c>
      <c r="B9" s="36" t="s">
        <v>2079</v>
      </c>
      <c r="C9" s="503">
        <v>7142219</v>
      </c>
      <c r="D9" s="503"/>
      <c r="E9" s="503">
        <f t="shared" ref="E9:E11" si="1">SUM(C9:D9)</f>
        <v>7142219</v>
      </c>
      <c r="F9" s="503">
        <v>7142219</v>
      </c>
      <c r="G9" s="474"/>
      <c r="H9" s="474"/>
      <c r="I9" s="474"/>
      <c r="J9" s="474"/>
      <c r="K9" s="474"/>
      <c r="L9" s="474"/>
      <c r="M9" s="474"/>
      <c r="N9" s="474"/>
      <c r="O9" s="474"/>
      <c r="P9" s="474"/>
    </row>
    <row r="10" spans="1:26" ht="15.75" customHeight="1">
      <c r="A10" s="349" t="s">
        <v>2080</v>
      </c>
      <c r="B10" s="36" t="s">
        <v>2081</v>
      </c>
      <c r="C10" s="503">
        <v>3977085</v>
      </c>
      <c r="D10" s="503"/>
      <c r="E10" s="503">
        <f t="shared" si="1"/>
        <v>3977085</v>
      </c>
      <c r="F10" s="503">
        <v>3977085</v>
      </c>
      <c r="G10" s="474"/>
      <c r="H10" s="474"/>
      <c r="I10" s="474"/>
      <c r="J10" s="474"/>
      <c r="K10" s="474"/>
      <c r="L10" s="474"/>
      <c r="M10" s="474"/>
      <c r="N10" s="474"/>
      <c r="O10" s="474"/>
      <c r="P10" s="474"/>
    </row>
    <row r="11" spans="1:26" ht="15.75" customHeight="1">
      <c r="A11" s="349" t="s">
        <v>2082</v>
      </c>
      <c r="B11" s="36" t="s">
        <v>2083</v>
      </c>
      <c r="C11" s="503">
        <v>361090</v>
      </c>
      <c r="D11" s="503"/>
      <c r="E11" s="503">
        <f t="shared" si="1"/>
        <v>361090</v>
      </c>
      <c r="F11" s="503">
        <v>361090</v>
      </c>
      <c r="G11" s="474"/>
      <c r="H11" s="474"/>
      <c r="I11" s="474"/>
      <c r="J11" s="474"/>
      <c r="K11" s="474"/>
      <c r="L11" s="474"/>
      <c r="M11" s="474"/>
      <c r="N11" s="474"/>
      <c r="O11" s="474"/>
      <c r="P11" s="474"/>
    </row>
    <row r="12" spans="1:26" ht="15.75" customHeight="1">
      <c r="A12" s="479" t="s">
        <v>2076</v>
      </c>
      <c r="B12" s="416"/>
      <c r="C12" s="480">
        <v>11480394</v>
      </c>
      <c r="D12" s="480">
        <f t="shared" ref="D12:F12" si="2">SUM(D9:D11)</f>
        <v>0</v>
      </c>
      <c r="E12" s="480">
        <f t="shared" si="2"/>
        <v>11480394</v>
      </c>
      <c r="F12" s="480">
        <f t="shared" si="2"/>
        <v>11480394</v>
      </c>
      <c r="G12" s="474"/>
      <c r="H12" s="474"/>
      <c r="I12" s="474"/>
      <c r="J12" s="474"/>
      <c r="K12" s="474"/>
      <c r="L12" s="474"/>
      <c r="M12" s="474"/>
      <c r="N12" s="474"/>
      <c r="O12" s="474"/>
      <c r="P12" s="474"/>
    </row>
    <row r="13" spans="1:26" ht="15.75" customHeight="1">
      <c r="A13" s="481" t="s">
        <v>2089</v>
      </c>
      <c r="B13" s="420"/>
      <c r="C13" s="506">
        <v>39303018</v>
      </c>
      <c r="D13" s="506">
        <f t="shared" ref="D13:F13" si="3">SUM(D12,D7)</f>
        <v>0</v>
      </c>
      <c r="E13" s="506">
        <f t="shared" si="3"/>
        <v>39303018</v>
      </c>
      <c r="F13" s="506">
        <f t="shared" si="3"/>
        <v>39303018</v>
      </c>
      <c r="G13" s="474"/>
      <c r="H13" s="474"/>
      <c r="I13" s="474"/>
      <c r="J13" s="474"/>
      <c r="K13" s="474"/>
      <c r="L13" s="474"/>
      <c r="M13" s="474"/>
      <c r="N13" s="474"/>
      <c r="O13" s="474"/>
      <c r="P13" s="474"/>
    </row>
    <row r="14" spans="1:26" ht="15.75" customHeight="1">
      <c r="A14" s="171">
        <v>2200000</v>
      </c>
      <c r="B14" s="99" t="s">
        <v>2090</v>
      </c>
      <c r="C14" s="106"/>
      <c r="D14" s="106"/>
      <c r="E14" s="503"/>
      <c r="F14" s="503"/>
      <c r="G14" s="474"/>
      <c r="H14" s="474"/>
      <c r="I14" s="474"/>
      <c r="J14" s="474"/>
      <c r="K14" s="474"/>
      <c r="L14" s="474"/>
      <c r="M14" s="474"/>
      <c r="N14" s="474"/>
      <c r="O14" s="474"/>
      <c r="P14" s="474"/>
    </row>
    <row r="15" spans="1:26" ht="15.75" hidden="1" customHeight="1">
      <c r="A15" s="349"/>
      <c r="B15" s="414" t="s">
        <v>2091</v>
      </c>
      <c r="C15" s="106"/>
      <c r="D15" s="106"/>
      <c r="E15" s="503"/>
      <c r="F15" s="503"/>
      <c r="G15" s="474"/>
      <c r="H15" s="474"/>
      <c r="I15" s="474"/>
      <c r="J15" s="474"/>
      <c r="K15" s="474"/>
      <c r="L15" s="474"/>
      <c r="M15" s="474"/>
      <c r="N15" s="474"/>
      <c r="O15" s="474"/>
      <c r="P15" s="474"/>
    </row>
    <row r="16" spans="1:26" ht="15.75" hidden="1" customHeight="1">
      <c r="A16" s="349" t="s">
        <v>2092</v>
      </c>
      <c r="B16" s="36" t="s">
        <v>2093</v>
      </c>
      <c r="C16" s="106"/>
      <c r="D16" s="106"/>
      <c r="E16" s="503"/>
      <c r="F16" s="503"/>
      <c r="G16" s="474"/>
      <c r="H16" s="474"/>
      <c r="I16" s="474"/>
      <c r="J16" s="474"/>
      <c r="K16" s="474"/>
      <c r="L16" s="474"/>
      <c r="M16" s="474"/>
      <c r="N16" s="474"/>
      <c r="O16" s="474"/>
      <c r="P16" s="474"/>
    </row>
    <row r="17" spans="1:16" ht="15.75" hidden="1" customHeight="1">
      <c r="A17" s="479" t="s">
        <v>2076</v>
      </c>
      <c r="B17" s="416"/>
      <c r="C17" s="417">
        <v>0</v>
      </c>
      <c r="D17" s="417"/>
      <c r="E17" s="503"/>
      <c r="F17" s="503"/>
      <c r="G17" s="474"/>
      <c r="H17" s="474"/>
      <c r="I17" s="474"/>
      <c r="J17" s="474"/>
      <c r="K17" s="474"/>
      <c r="L17" s="474"/>
      <c r="M17" s="474"/>
      <c r="N17" s="474"/>
      <c r="O17" s="474"/>
      <c r="P17" s="474"/>
    </row>
    <row r="18" spans="1:16" ht="15.75" hidden="1" customHeight="1">
      <c r="A18" s="349"/>
      <c r="B18" s="414" t="s">
        <v>2096</v>
      </c>
      <c r="C18" s="106"/>
      <c r="D18" s="106"/>
      <c r="E18" s="503"/>
      <c r="F18" s="503"/>
      <c r="G18" s="474"/>
      <c r="H18" s="474"/>
      <c r="I18" s="474"/>
      <c r="J18" s="474"/>
      <c r="K18" s="474"/>
      <c r="L18" s="474"/>
      <c r="M18" s="474"/>
      <c r="N18" s="474"/>
      <c r="O18" s="474"/>
      <c r="P18" s="474"/>
    </row>
    <row r="19" spans="1:16" ht="15.75" hidden="1" customHeight="1">
      <c r="A19" s="349" t="s">
        <v>2097</v>
      </c>
      <c r="B19" s="36" t="s">
        <v>2098</v>
      </c>
      <c r="C19" s="119"/>
      <c r="D19" s="119"/>
      <c r="E19" s="503"/>
      <c r="F19" s="503"/>
      <c r="G19" s="474"/>
      <c r="H19" s="474"/>
      <c r="I19" s="474"/>
      <c r="J19" s="474"/>
      <c r="K19" s="474"/>
      <c r="L19" s="474"/>
      <c r="M19" s="474"/>
      <c r="N19" s="474"/>
      <c r="O19" s="474"/>
      <c r="P19" s="474"/>
    </row>
    <row r="20" spans="1:16" ht="15.75" hidden="1" customHeight="1">
      <c r="A20" s="349" t="s">
        <v>2099</v>
      </c>
      <c r="B20" s="36" t="s">
        <v>2100</v>
      </c>
      <c r="C20" s="119"/>
      <c r="D20" s="119"/>
      <c r="E20" s="503"/>
      <c r="F20" s="503"/>
      <c r="G20" s="474"/>
      <c r="H20" s="474"/>
      <c r="I20" s="474"/>
      <c r="J20" s="474"/>
      <c r="K20" s="474"/>
      <c r="L20" s="474"/>
      <c r="M20" s="474"/>
      <c r="N20" s="474"/>
      <c r="O20" s="474"/>
      <c r="P20" s="474"/>
    </row>
    <row r="21" spans="1:16" ht="15.75" hidden="1" customHeight="1">
      <c r="A21" s="479" t="s">
        <v>2076</v>
      </c>
      <c r="B21" s="416"/>
      <c r="C21" s="417">
        <v>0</v>
      </c>
      <c r="D21" s="417"/>
      <c r="E21" s="503"/>
      <c r="F21" s="503"/>
      <c r="G21" s="474"/>
      <c r="H21" s="474"/>
      <c r="I21" s="474"/>
      <c r="J21" s="474"/>
      <c r="K21" s="474"/>
      <c r="L21" s="474"/>
      <c r="M21" s="474"/>
      <c r="N21" s="474"/>
      <c r="O21" s="474"/>
      <c r="P21" s="474"/>
    </row>
    <row r="22" spans="1:16" ht="15.75" customHeight="1">
      <c r="A22" s="349"/>
      <c r="B22" s="414" t="s">
        <v>2101</v>
      </c>
      <c r="C22" s="106"/>
      <c r="D22" s="106"/>
      <c r="E22" s="503"/>
      <c r="F22" s="503"/>
      <c r="G22" s="474"/>
      <c r="H22" s="474"/>
      <c r="I22" s="474"/>
      <c r="J22" s="474"/>
      <c r="K22" s="474"/>
      <c r="L22" s="474"/>
      <c r="M22" s="474"/>
      <c r="N22" s="474"/>
      <c r="O22" s="474"/>
      <c r="P22" s="474"/>
    </row>
    <row r="23" spans="1:16" ht="15.75" customHeight="1">
      <c r="A23" s="349" t="s">
        <v>2102</v>
      </c>
      <c r="B23" s="36" t="s">
        <v>2103</v>
      </c>
      <c r="C23" s="503">
        <v>200000</v>
      </c>
      <c r="D23" s="503"/>
      <c r="E23" s="503">
        <f t="shared" ref="E23:E25" si="4">SUM(C23:D23)</f>
        <v>200000</v>
      </c>
      <c r="F23" s="503">
        <v>200000</v>
      </c>
      <c r="G23" s="474"/>
      <c r="H23" s="474"/>
      <c r="I23" s="474"/>
      <c r="J23" s="474"/>
      <c r="K23" s="474"/>
      <c r="L23" s="474"/>
      <c r="M23" s="474"/>
      <c r="N23" s="474"/>
      <c r="O23" s="474"/>
      <c r="P23" s="474"/>
    </row>
    <row r="24" spans="1:16" ht="15.75" customHeight="1">
      <c r="A24" s="349" t="s">
        <v>2104</v>
      </c>
      <c r="B24" s="36" t="s">
        <v>2105</v>
      </c>
      <c r="C24" s="503">
        <v>1000000</v>
      </c>
      <c r="D24" s="503">
        <v>-500000</v>
      </c>
      <c r="E24" s="503">
        <f t="shared" si="4"/>
        <v>500000</v>
      </c>
      <c r="F24" s="503">
        <v>500000</v>
      </c>
      <c r="G24" s="474"/>
      <c r="H24" s="474"/>
      <c r="I24" s="474"/>
      <c r="J24" s="474"/>
      <c r="K24" s="474"/>
      <c r="L24" s="474"/>
      <c r="M24" s="474"/>
      <c r="N24" s="474"/>
      <c r="O24" s="474"/>
      <c r="P24" s="474"/>
    </row>
    <row r="25" spans="1:16" ht="15.75" customHeight="1">
      <c r="A25" s="349" t="s">
        <v>2106</v>
      </c>
      <c r="B25" s="36" t="s">
        <v>2107</v>
      </c>
      <c r="C25" s="503">
        <v>800000</v>
      </c>
      <c r="D25" s="503">
        <v>-300000</v>
      </c>
      <c r="E25" s="503">
        <f t="shared" si="4"/>
        <v>500000</v>
      </c>
      <c r="F25" s="503">
        <v>500000</v>
      </c>
      <c r="G25" s="474"/>
      <c r="H25" s="474"/>
      <c r="I25" s="474"/>
      <c r="J25" s="474"/>
      <c r="K25" s="474"/>
      <c r="L25" s="474"/>
      <c r="M25" s="474"/>
      <c r="N25" s="474"/>
      <c r="O25" s="474"/>
      <c r="P25" s="474"/>
    </row>
    <row r="26" spans="1:16" ht="15.75" customHeight="1">
      <c r="A26" s="479" t="s">
        <v>2076</v>
      </c>
      <c r="B26" s="416"/>
      <c r="C26" s="417">
        <v>2000000</v>
      </c>
      <c r="D26" s="417">
        <f t="shared" ref="D26:F26" si="5">SUM(D23:D25)</f>
        <v>-800000</v>
      </c>
      <c r="E26" s="417">
        <f t="shared" si="5"/>
        <v>1200000</v>
      </c>
      <c r="F26" s="417">
        <f t="shared" si="5"/>
        <v>1200000</v>
      </c>
      <c r="G26" s="474"/>
      <c r="H26" s="474"/>
      <c r="I26" s="474"/>
      <c r="J26" s="474"/>
      <c r="K26" s="474"/>
      <c r="L26" s="474"/>
      <c r="M26" s="474"/>
      <c r="N26" s="474"/>
      <c r="O26" s="474"/>
      <c r="P26" s="474"/>
    </row>
    <row r="27" spans="1:16" ht="15.75" hidden="1" customHeight="1">
      <c r="A27" s="349"/>
      <c r="B27" s="414" t="s">
        <v>2110</v>
      </c>
      <c r="C27" s="106"/>
      <c r="D27" s="106"/>
      <c r="E27" s="503"/>
      <c r="F27" s="503"/>
      <c r="G27" s="474"/>
      <c r="H27" s="474"/>
      <c r="I27" s="474"/>
      <c r="J27" s="474"/>
      <c r="K27" s="474"/>
      <c r="L27" s="474"/>
      <c r="M27" s="474"/>
      <c r="N27" s="474"/>
      <c r="O27" s="474"/>
      <c r="P27" s="474"/>
    </row>
    <row r="28" spans="1:16" ht="15.75" hidden="1" customHeight="1">
      <c r="A28" s="349" t="s">
        <v>2111</v>
      </c>
      <c r="B28" s="36" t="s">
        <v>2112</v>
      </c>
      <c r="C28" s="503">
        <v>500000</v>
      </c>
      <c r="D28" s="503">
        <v>-500000</v>
      </c>
      <c r="E28" s="503">
        <f t="shared" ref="E28:E30" si="6">SUM(C28:D28)</f>
        <v>0</v>
      </c>
      <c r="F28" s="503"/>
      <c r="G28" s="474"/>
      <c r="H28" s="474"/>
      <c r="I28" s="474"/>
      <c r="J28" s="474"/>
      <c r="K28" s="474"/>
      <c r="L28" s="474"/>
      <c r="M28" s="474"/>
      <c r="N28" s="474"/>
      <c r="O28" s="474"/>
      <c r="P28" s="474"/>
    </row>
    <row r="29" spans="1:16" ht="15.75" hidden="1" customHeight="1">
      <c r="A29" s="349" t="s">
        <v>2113</v>
      </c>
      <c r="B29" s="36" t="s">
        <v>2114</v>
      </c>
      <c r="C29" s="503"/>
      <c r="D29" s="503"/>
      <c r="E29" s="503">
        <f t="shared" si="6"/>
        <v>0</v>
      </c>
      <c r="F29" s="503"/>
      <c r="G29" s="474"/>
      <c r="H29" s="474"/>
      <c r="I29" s="474"/>
      <c r="J29" s="474"/>
      <c r="K29" s="474"/>
      <c r="L29" s="474"/>
      <c r="M29" s="474"/>
      <c r="N29" s="474"/>
      <c r="O29" s="474"/>
      <c r="P29" s="474"/>
    </row>
    <row r="30" spans="1:16" ht="15.75" hidden="1" customHeight="1">
      <c r="A30" s="349" t="s">
        <v>2115</v>
      </c>
      <c r="B30" s="36" t="s">
        <v>2107</v>
      </c>
      <c r="C30" s="503">
        <v>800000</v>
      </c>
      <c r="D30" s="503">
        <v>-800000</v>
      </c>
      <c r="E30" s="503">
        <f t="shared" si="6"/>
        <v>0</v>
      </c>
      <c r="F30" s="503"/>
      <c r="G30" s="474"/>
      <c r="H30" s="474"/>
      <c r="I30" s="474"/>
      <c r="J30" s="474"/>
      <c r="K30" s="474"/>
      <c r="L30" s="474"/>
      <c r="M30" s="474"/>
      <c r="N30" s="474"/>
      <c r="O30" s="474"/>
      <c r="P30" s="474"/>
    </row>
    <row r="31" spans="1:16" ht="15.75" hidden="1" customHeight="1">
      <c r="A31" s="479" t="s">
        <v>2076</v>
      </c>
      <c r="B31" s="416"/>
      <c r="C31" s="417">
        <v>1300000</v>
      </c>
      <c r="D31" s="417">
        <f t="shared" ref="D31:F31" si="7">SUM(D28:D30)</f>
        <v>-1300000</v>
      </c>
      <c r="E31" s="417">
        <f t="shared" si="7"/>
        <v>0</v>
      </c>
      <c r="F31" s="417">
        <f t="shared" si="7"/>
        <v>0</v>
      </c>
      <c r="G31" s="474"/>
      <c r="H31" s="474"/>
      <c r="I31" s="474"/>
      <c r="J31" s="474"/>
      <c r="K31" s="474"/>
      <c r="L31" s="474"/>
      <c r="M31" s="474"/>
      <c r="N31" s="474"/>
      <c r="O31" s="474"/>
      <c r="P31" s="474"/>
    </row>
    <row r="32" spans="1:16" ht="15.75" hidden="1" customHeight="1">
      <c r="A32" s="349"/>
      <c r="B32" s="414" t="s">
        <v>2118</v>
      </c>
      <c r="C32" s="106"/>
      <c r="D32" s="106"/>
      <c r="E32" s="503">
        <f t="shared" ref="E32:E34" si="8">SUM(C32:D32)</f>
        <v>0</v>
      </c>
      <c r="F32" s="503"/>
      <c r="G32" s="474"/>
      <c r="H32" s="474"/>
      <c r="I32" s="474"/>
      <c r="J32" s="474"/>
      <c r="K32" s="474"/>
      <c r="L32" s="474"/>
      <c r="M32" s="474"/>
      <c r="N32" s="474"/>
      <c r="O32" s="474"/>
      <c r="P32" s="474"/>
    </row>
    <row r="33" spans="1:16" ht="15.75" hidden="1" customHeight="1">
      <c r="A33" s="349" t="s">
        <v>2123</v>
      </c>
      <c r="B33" s="36" t="s">
        <v>2124</v>
      </c>
      <c r="C33" s="503"/>
      <c r="D33" s="503"/>
      <c r="E33" s="503">
        <f t="shared" si="8"/>
        <v>0</v>
      </c>
      <c r="F33" s="503"/>
      <c r="G33" s="474"/>
      <c r="H33" s="474"/>
      <c r="I33" s="474"/>
      <c r="J33" s="474"/>
      <c r="K33" s="474"/>
      <c r="L33" s="474"/>
      <c r="M33" s="474"/>
      <c r="N33" s="474"/>
      <c r="O33" s="474"/>
      <c r="P33" s="474"/>
    </row>
    <row r="34" spans="1:16" ht="15.75" hidden="1" customHeight="1">
      <c r="A34" s="479" t="s">
        <v>2076</v>
      </c>
      <c r="B34" s="416"/>
      <c r="C34" s="417">
        <v>0</v>
      </c>
      <c r="D34" s="417"/>
      <c r="E34" s="503">
        <f t="shared" si="8"/>
        <v>0</v>
      </c>
      <c r="F34" s="503"/>
      <c r="G34" s="474"/>
      <c r="H34" s="474"/>
      <c r="I34" s="474"/>
      <c r="J34" s="474"/>
      <c r="K34" s="474"/>
      <c r="L34" s="474"/>
      <c r="M34" s="474"/>
      <c r="N34" s="474"/>
      <c r="O34" s="474"/>
      <c r="P34" s="474"/>
    </row>
    <row r="35" spans="1:16" ht="15.75" customHeight="1">
      <c r="A35" s="349"/>
      <c r="B35" s="414" t="s">
        <v>2138</v>
      </c>
      <c r="C35" s="106"/>
      <c r="D35" s="106"/>
      <c r="E35" s="503"/>
      <c r="F35" s="503"/>
      <c r="G35" s="474"/>
      <c r="H35" s="474"/>
      <c r="I35" s="474"/>
      <c r="J35" s="474"/>
      <c r="K35" s="474"/>
      <c r="L35" s="474"/>
      <c r="M35" s="474"/>
      <c r="N35" s="474"/>
      <c r="O35" s="474"/>
      <c r="P35" s="474"/>
    </row>
    <row r="36" spans="1:16" ht="15.75" hidden="1" customHeight="1">
      <c r="A36" s="349" t="s">
        <v>2139</v>
      </c>
      <c r="B36" s="36" t="s">
        <v>2140</v>
      </c>
      <c r="C36" s="119"/>
      <c r="D36" s="119"/>
      <c r="E36" s="503">
        <f t="shared" ref="E36:E38" si="9">SUM(C36:D36)</f>
        <v>0</v>
      </c>
      <c r="F36" s="503"/>
      <c r="G36" s="474"/>
      <c r="H36" s="474"/>
      <c r="I36" s="474"/>
      <c r="J36" s="474"/>
      <c r="K36" s="474"/>
      <c r="L36" s="474"/>
      <c r="M36" s="474"/>
      <c r="N36" s="474"/>
      <c r="O36" s="474"/>
      <c r="P36" s="474"/>
    </row>
    <row r="37" spans="1:16" ht="15.75" hidden="1" customHeight="1">
      <c r="A37" s="349">
        <v>2211306</v>
      </c>
      <c r="B37" s="36" t="s">
        <v>2160</v>
      </c>
      <c r="C37" s="119"/>
      <c r="D37" s="119"/>
      <c r="E37" s="503">
        <f t="shared" si="9"/>
        <v>0</v>
      </c>
      <c r="F37" s="503"/>
      <c r="G37" s="474"/>
      <c r="H37" s="474"/>
      <c r="I37" s="474"/>
      <c r="J37" s="474"/>
      <c r="K37" s="474"/>
      <c r="L37" s="474"/>
      <c r="M37" s="474"/>
      <c r="N37" s="474"/>
      <c r="O37" s="474"/>
      <c r="P37" s="474"/>
    </row>
    <row r="38" spans="1:16" ht="15.75" customHeight="1">
      <c r="A38" s="349" t="s">
        <v>2141</v>
      </c>
      <c r="B38" s="36" t="s">
        <v>2319</v>
      </c>
      <c r="C38" s="503">
        <v>200000</v>
      </c>
      <c r="D38" s="503"/>
      <c r="E38" s="503">
        <f t="shared" si="9"/>
        <v>200000</v>
      </c>
      <c r="F38" s="503"/>
      <c r="G38" s="474"/>
      <c r="H38" s="474"/>
      <c r="I38" s="474"/>
      <c r="J38" s="474"/>
      <c r="K38" s="474"/>
      <c r="L38" s="474"/>
      <c r="M38" s="474"/>
      <c r="N38" s="474"/>
      <c r="O38" s="474"/>
      <c r="P38" s="474"/>
    </row>
    <row r="39" spans="1:16" ht="15.75" customHeight="1">
      <c r="A39" s="349">
        <v>2211306</v>
      </c>
      <c r="B39" s="36" t="s">
        <v>2160</v>
      </c>
      <c r="C39" s="503"/>
      <c r="D39" s="503"/>
      <c r="E39" s="503"/>
      <c r="F39" s="503">
        <v>100000</v>
      </c>
      <c r="G39" s="474"/>
      <c r="H39" s="474"/>
      <c r="I39" s="474"/>
      <c r="J39" s="474"/>
      <c r="K39" s="474"/>
      <c r="L39" s="474"/>
      <c r="M39" s="474"/>
      <c r="N39" s="474"/>
      <c r="O39" s="474"/>
      <c r="P39" s="474"/>
    </row>
    <row r="40" spans="1:16" ht="15.75" customHeight="1">
      <c r="A40" s="479" t="s">
        <v>2076</v>
      </c>
      <c r="B40" s="416"/>
      <c r="C40" s="417">
        <v>200000</v>
      </c>
      <c r="D40" s="417">
        <f t="shared" ref="D40:E40" si="10">SUM(D36:D38)</f>
        <v>0</v>
      </c>
      <c r="E40" s="417">
        <f t="shared" si="10"/>
        <v>200000</v>
      </c>
      <c r="F40" s="417">
        <f>SUM(F36:F39)</f>
        <v>100000</v>
      </c>
      <c r="G40" s="474"/>
      <c r="H40" s="474"/>
      <c r="I40" s="474"/>
      <c r="J40" s="474"/>
      <c r="K40" s="474"/>
      <c r="L40" s="474"/>
      <c r="M40" s="474"/>
      <c r="N40" s="474"/>
      <c r="O40" s="474"/>
      <c r="P40" s="474"/>
    </row>
    <row r="41" spans="1:16" ht="15.75" customHeight="1">
      <c r="A41" s="349"/>
      <c r="B41" s="414" t="s">
        <v>2146</v>
      </c>
      <c r="C41" s="106"/>
      <c r="D41" s="106"/>
      <c r="E41" s="503"/>
      <c r="F41" s="503"/>
      <c r="G41" s="474"/>
      <c r="H41" s="474"/>
      <c r="I41" s="474"/>
      <c r="J41" s="474"/>
      <c r="K41" s="474"/>
      <c r="L41" s="474"/>
      <c r="M41" s="474"/>
      <c r="N41" s="474"/>
      <c r="O41" s="474"/>
      <c r="P41" s="474"/>
    </row>
    <row r="42" spans="1:16" ht="15.75" customHeight="1">
      <c r="A42" s="349" t="s">
        <v>2147</v>
      </c>
      <c r="B42" s="36" t="s">
        <v>2148</v>
      </c>
      <c r="C42" s="503">
        <v>200000</v>
      </c>
      <c r="D42" s="503"/>
      <c r="E42" s="503">
        <f t="shared" ref="E42:E44" si="11">SUM(C42:D42)</f>
        <v>200000</v>
      </c>
      <c r="F42" s="503">
        <v>200000</v>
      </c>
      <c r="G42" s="474"/>
      <c r="H42" s="474"/>
      <c r="I42" s="474"/>
      <c r="J42" s="474"/>
      <c r="K42" s="474"/>
      <c r="L42" s="474"/>
      <c r="M42" s="474"/>
      <c r="N42" s="474"/>
      <c r="O42" s="474"/>
      <c r="P42" s="474"/>
    </row>
    <row r="43" spans="1:16" ht="18" customHeight="1">
      <c r="A43" s="349" t="s">
        <v>2149</v>
      </c>
      <c r="B43" s="36" t="s">
        <v>2150</v>
      </c>
      <c r="C43" s="503">
        <v>100000</v>
      </c>
      <c r="D43" s="503"/>
      <c r="E43" s="503">
        <f t="shared" si="11"/>
        <v>100000</v>
      </c>
      <c r="F43" s="503">
        <v>150000</v>
      </c>
      <c r="G43" s="474"/>
      <c r="H43" s="474"/>
      <c r="I43" s="474"/>
      <c r="J43" s="474"/>
      <c r="K43" s="474"/>
      <c r="L43" s="474"/>
      <c r="M43" s="474"/>
      <c r="N43" s="474"/>
      <c r="O43" s="474"/>
      <c r="P43" s="474"/>
    </row>
    <row r="44" spans="1:16" ht="15.75" customHeight="1">
      <c r="A44" s="349" t="s">
        <v>2151</v>
      </c>
      <c r="B44" s="36" t="s">
        <v>2152</v>
      </c>
      <c r="C44" s="503">
        <v>100000</v>
      </c>
      <c r="D44" s="503"/>
      <c r="E44" s="503">
        <f t="shared" si="11"/>
        <v>100000</v>
      </c>
      <c r="F44" s="503">
        <v>100000</v>
      </c>
      <c r="G44" s="474"/>
      <c r="H44" s="474"/>
      <c r="I44" s="474"/>
      <c r="J44" s="474"/>
      <c r="K44" s="474"/>
      <c r="L44" s="474"/>
      <c r="M44" s="474"/>
      <c r="N44" s="474"/>
      <c r="O44" s="474"/>
      <c r="P44" s="474"/>
    </row>
    <row r="45" spans="1:16" ht="15.75" customHeight="1">
      <c r="A45" s="479" t="s">
        <v>2076</v>
      </c>
      <c r="B45" s="416"/>
      <c r="C45" s="417">
        <v>400000</v>
      </c>
      <c r="D45" s="417">
        <f t="shared" ref="D45:F45" si="12">SUM(D42:D44)</f>
        <v>0</v>
      </c>
      <c r="E45" s="417">
        <f t="shared" si="12"/>
        <v>400000</v>
      </c>
      <c r="F45" s="417">
        <f t="shared" si="12"/>
        <v>450000</v>
      </c>
      <c r="G45" s="474"/>
      <c r="H45" s="474"/>
      <c r="I45" s="474"/>
      <c r="J45" s="474"/>
      <c r="K45" s="474"/>
      <c r="L45" s="474"/>
      <c r="M45" s="474"/>
      <c r="N45" s="474"/>
      <c r="O45" s="474"/>
      <c r="P45" s="474"/>
    </row>
    <row r="46" spans="1:16" ht="15.75" hidden="1" customHeight="1">
      <c r="A46" s="349"/>
      <c r="B46" s="414" t="s">
        <v>2153</v>
      </c>
      <c r="C46" s="106">
        <v>0</v>
      </c>
      <c r="D46" s="106">
        <v>0</v>
      </c>
      <c r="E46" s="106">
        <v>0</v>
      </c>
      <c r="F46" s="106">
        <v>0</v>
      </c>
      <c r="G46" s="474"/>
      <c r="H46" s="474"/>
      <c r="I46" s="474"/>
      <c r="J46" s="474"/>
      <c r="K46" s="474"/>
      <c r="L46" s="474"/>
      <c r="M46" s="474"/>
      <c r="N46" s="474"/>
      <c r="O46" s="474"/>
      <c r="P46" s="474"/>
    </row>
    <row r="47" spans="1:16" ht="15.75" hidden="1" customHeight="1">
      <c r="A47" s="349" t="s">
        <v>2154</v>
      </c>
      <c r="B47" s="36" t="s">
        <v>2155</v>
      </c>
      <c r="C47" s="106">
        <v>0</v>
      </c>
      <c r="D47" s="106">
        <v>0</v>
      </c>
      <c r="E47" s="106">
        <v>0</v>
      </c>
      <c r="F47" s="106">
        <v>0</v>
      </c>
      <c r="G47" s="474"/>
      <c r="H47" s="474"/>
      <c r="I47" s="474"/>
      <c r="J47" s="474"/>
      <c r="K47" s="474"/>
      <c r="L47" s="474"/>
      <c r="M47" s="474"/>
      <c r="N47" s="474"/>
      <c r="O47" s="474"/>
      <c r="P47" s="474"/>
    </row>
    <row r="48" spans="1:16" ht="15.75" hidden="1" customHeight="1">
      <c r="A48" s="349" t="s">
        <v>2156</v>
      </c>
      <c r="B48" s="36" t="s">
        <v>2157</v>
      </c>
      <c r="C48" s="106">
        <v>0</v>
      </c>
      <c r="D48" s="106">
        <v>0</v>
      </c>
      <c r="E48" s="106">
        <v>0</v>
      </c>
      <c r="F48" s="106">
        <v>0</v>
      </c>
      <c r="G48" s="474"/>
      <c r="H48" s="474"/>
      <c r="I48" s="474"/>
      <c r="J48" s="474"/>
      <c r="K48" s="474"/>
      <c r="L48" s="474"/>
      <c r="M48" s="474"/>
      <c r="N48" s="474"/>
      <c r="O48" s="474"/>
      <c r="P48" s="474"/>
    </row>
    <row r="49" spans="1:26" ht="15.75" hidden="1" customHeight="1">
      <c r="A49" s="479" t="s">
        <v>2076</v>
      </c>
      <c r="B49" s="416"/>
      <c r="C49" s="416"/>
      <c r="D49" s="416"/>
      <c r="E49" s="416"/>
      <c r="F49" s="416"/>
      <c r="G49" s="474"/>
      <c r="H49" s="474"/>
      <c r="I49" s="474"/>
      <c r="J49" s="474"/>
      <c r="K49" s="474"/>
      <c r="L49" s="474"/>
      <c r="M49" s="474"/>
      <c r="N49" s="474"/>
      <c r="O49" s="474"/>
      <c r="P49" s="474"/>
    </row>
    <row r="50" spans="1:26" ht="15.75" hidden="1" customHeight="1">
      <c r="A50" s="349"/>
      <c r="B50" s="414" t="s">
        <v>2158</v>
      </c>
      <c r="C50" s="106"/>
      <c r="D50" s="106"/>
      <c r="E50" s="106"/>
      <c r="F50" s="106"/>
      <c r="G50" s="474"/>
      <c r="H50" s="474"/>
      <c r="I50" s="474"/>
      <c r="J50" s="474"/>
      <c r="K50" s="474"/>
      <c r="L50" s="474"/>
      <c r="M50" s="474"/>
      <c r="N50" s="474"/>
      <c r="O50" s="474"/>
      <c r="P50" s="474"/>
    </row>
    <row r="51" spans="1:26" ht="15.75" hidden="1" customHeight="1">
      <c r="A51" s="349">
        <v>2210716</v>
      </c>
      <c r="B51" s="36" t="s">
        <v>2248</v>
      </c>
      <c r="C51" s="503">
        <v>0</v>
      </c>
      <c r="D51" s="503">
        <v>0</v>
      </c>
      <c r="E51" s="503">
        <v>0</v>
      </c>
      <c r="F51" s="503">
        <v>0</v>
      </c>
      <c r="G51" s="474"/>
      <c r="H51" s="474"/>
      <c r="I51" s="474"/>
      <c r="J51" s="474"/>
      <c r="K51" s="474"/>
      <c r="L51" s="474"/>
      <c r="M51" s="474"/>
      <c r="N51" s="474"/>
      <c r="O51" s="474"/>
      <c r="P51" s="474"/>
    </row>
    <row r="52" spans="1:26" ht="15.75" hidden="1" customHeight="1">
      <c r="A52" s="479" t="s">
        <v>2076</v>
      </c>
      <c r="B52" s="416"/>
      <c r="C52" s="417">
        <v>0</v>
      </c>
      <c r="D52" s="417">
        <f t="shared" ref="D52:F52" si="13">SUM(D51)</f>
        <v>0</v>
      </c>
      <c r="E52" s="417">
        <f t="shared" si="13"/>
        <v>0</v>
      </c>
      <c r="F52" s="417">
        <f t="shared" si="13"/>
        <v>0</v>
      </c>
      <c r="G52" s="507"/>
      <c r="H52" s="507"/>
      <c r="I52" s="507"/>
      <c r="J52" s="507"/>
      <c r="K52" s="507"/>
      <c r="L52" s="507"/>
      <c r="M52" s="507"/>
      <c r="N52" s="507"/>
      <c r="O52" s="507"/>
      <c r="P52" s="507"/>
      <c r="Q52" s="429"/>
      <c r="R52" s="429"/>
      <c r="S52" s="429"/>
      <c r="T52" s="429"/>
      <c r="U52" s="429"/>
      <c r="V52" s="429"/>
      <c r="W52" s="429"/>
      <c r="X52" s="429"/>
      <c r="Y52" s="429"/>
      <c r="Z52" s="429"/>
    </row>
    <row r="53" spans="1:26" ht="15.75" hidden="1" customHeight="1">
      <c r="A53" s="349"/>
      <c r="B53" s="414" t="s">
        <v>2173</v>
      </c>
      <c r="C53" s="106">
        <v>0</v>
      </c>
      <c r="D53" s="106">
        <v>0</v>
      </c>
      <c r="E53" s="106">
        <v>0</v>
      </c>
      <c r="F53" s="106">
        <v>0</v>
      </c>
      <c r="G53" s="474"/>
      <c r="H53" s="474"/>
      <c r="I53" s="474"/>
      <c r="J53" s="474"/>
      <c r="K53" s="474"/>
      <c r="L53" s="474"/>
      <c r="M53" s="474"/>
      <c r="N53" s="474"/>
      <c r="O53" s="474"/>
      <c r="P53" s="474"/>
    </row>
    <row r="54" spans="1:26" ht="15.75" hidden="1" customHeight="1">
      <c r="A54" s="349" t="s">
        <v>2174</v>
      </c>
      <c r="B54" s="36" t="s">
        <v>2175</v>
      </c>
      <c r="C54" s="106">
        <v>0</v>
      </c>
      <c r="D54" s="106">
        <v>0</v>
      </c>
      <c r="E54" s="106">
        <v>0</v>
      </c>
      <c r="F54" s="106">
        <v>0</v>
      </c>
      <c r="G54" s="474"/>
      <c r="H54" s="474"/>
      <c r="I54" s="474"/>
      <c r="J54" s="474"/>
      <c r="K54" s="474"/>
      <c r="L54" s="474"/>
      <c r="M54" s="474"/>
      <c r="N54" s="474"/>
      <c r="O54" s="474"/>
      <c r="P54" s="474"/>
    </row>
    <row r="55" spans="1:26" ht="15.75" hidden="1" customHeight="1">
      <c r="A55" s="479" t="s">
        <v>2076</v>
      </c>
      <c r="B55" s="416"/>
      <c r="C55" s="106">
        <v>0</v>
      </c>
      <c r="D55" s="106">
        <v>0</v>
      </c>
      <c r="E55" s="106">
        <v>0</v>
      </c>
      <c r="F55" s="106">
        <v>0</v>
      </c>
      <c r="G55" s="474"/>
      <c r="H55" s="474"/>
      <c r="I55" s="474"/>
      <c r="J55" s="474"/>
      <c r="K55" s="474"/>
      <c r="L55" s="474"/>
      <c r="M55" s="474"/>
      <c r="N55" s="474"/>
      <c r="O55" s="474"/>
      <c r="P55" s="474"/>
    </row>
    <row r="56" spans="1:26" ht="15.75" hidden="1" customHeight="1">
      <c r="A56" s="349"/>
      <c r="B56" s="414" t="s">
        <v>2176</v>
      </c>
      <c r="C56" s="106"/>
      <c r="D56" s="106"/>
      <c r="E56" s="106"/>
      <c r="F56" s="106"/>
      <c r="G56" s="474"/>
      <c r="H56" s="474"/>
      <c r="I56" s="474"/>
      <c r="J56" s="474"/>
      <c r="K56" s="474"/>
      <c r="L56" s="474"/>
      <c r="M56" s="474"/>
      <c r="N56" s="474"/>
      <c r="O56" s="474"/>
      <c r="P56" s="474"/>
    </row>
    <row r="57" spans="1:26" ht="15.75" hidden="1" customHeight="1">
      <c r="A57" s="349" t="s">
        <v>2177</v>
      </c>
      <c r="B57" s="36" t="s">
        <v>2178</v>
      </c>
      <c r="C57" s="106"/>
      <c r="D57" s="106"/>
      <c r="E57" s="106"/>
      <c r="F57" s="106"/>
      <c r="G57" s="474"/>
      <c r="H57" s="474"/>
      <c r="I57" s="474"/>
      <c r="J57" s="474"/>
      <c r="K57" s="474"/>
      <c r="L57" s="474"/>
      <c r="M57" s="474"/>
      <c r="N57" s="474"/>
      <c r="O57" s="474"/>
      <c r="P57" s="474"/>
    </row>
    <row r="58" spans="1:26" ht="15.75" hidden="1" customHeight="1">
      <c r="A58" s="479" t="s">
        <v>2076</v>
      </c>
      <c r="B58" s="416"/>
      <c r="C58" s="417">
        <v>0</v>
      </c>
      <c r="D58" s="417">
        <f t="shared" ref="D58:F58" si="14">SUM(D57)</f>
        <v>0</v>
      </c>
      <c r="E58" s="417">
        <f t="shared" si="14"/>
        <v>0</v>
      </c>
      <c r="F58" s="417">
        <f t="shared" si="14"/>
        <v>0</v>
      </c>
      <c r="G58" s="474"/>
      <c r="H58" s="474"/>
      <c r="I58" s="474"/>
      <c r="J58" s="474"/>
      <c r="K58" s="474"/>
      <c r="L58" s="474"/>
      <c r="M58" s="474"/>
      <c r="N58" s="474"/>
      <c r="O58" s="474"/>
      <c r="P58" s="474"/>
    </row>
    <row r="59" spans="1:26" ht="15.75" customHeight="1">
      <c r="A59" s="479"/>
      <c r="B59" s="416" t="s">
        <v>2320</v>
      </c>
      <c r="C59" s="417">
        <v>3900000</v>
      </c>
      <c r="D59" s="417">
        <f t="shared" ref="D59:F59" si="15">SUM(D58,D52,D45,D40,D34,D31,D26)</f>
        <v>-2100000</v>
      </c>
      <c r="E59" s="417">
        <f t="shared" si="15"/>
        <v>1800000</v>
      </c>
      <c r="F59" s="417">
        <f t="shared" si="15"/>
        <v>1750000</v>
      </c>
      <c r="G59" s="507"/>
      <c r="H59" s="507"/>
      <c r="I59" s="507"/>
      <c r="J59" s="507"/>
      <c r="K59" s="507"/>
      <c r="L59" s="507"/>
      <c r="M59" s="507"/>
      <c r="N59" s="507"/>
      <c r="O59" s="507"/>
      <c r="P59" s="507"/>
      <c r="Q59" s="429"/>
      <c r="R59" s="429"/>
      <c r="S59" s="429"/>
      <c r="T59" s="429"/>
      <c r="U59" s="429"/>
      <c r="V59" s="429"/>
      <c r="W59" s="429"/>
      <c r="X59" s="429"/>
      <c r="Y59" s="429"/>
      <c r="Z59" s="429"/>
    </row>
    <row r="60" spans="1:26" ht="15.75" customHeight="1">
      <c r="A60" s="485"/>
      <c r="B60" s="449" t="s">
        <v>2321</v>
      </c>
      <c r="C60" s="450">
        <v>43203018</v>
      </c>
      <c r="D60" s="450">
        <f t="shared" ref="D60:F60" si="16">SUM(D59,D13)</f>
        <v>-2100000</v>
      </c>
      <c r="E60" s="450">
        <f t="shared" si="16"/>
        <v>41103018</v>
      </c>
      <c r="F60" s="450">
        <f t="shared" si="16"/>
        <v>41053018</v>
      </c>
      <c r="G60" s="507"/>
      <c r="H60" s="507"/>
      <c r="I60" s="507"/>
      <c r="J60" s="507"/>
      <c r="K60" s="507"/>
      <c r="L60" s="507"/>
      <c r="M60" s="507"/>
      <c r="N60" s="507"/>
      <c r="O60" s="507"/>
      <c r="P60" s="507"/>
      <c r="Q60" s="429"/>
      <c r="R60" s="429"/>
      <c r="S60" s="429"/>
      <c r="T60" s="429"/>
      <c r="U60" s="429"/>
      <c r="V60" s="429"/>
      <c r="W60" s="429"/>
      <c r="X60" s="429"/>
      <c r="Y60" s="429"/>
      <c r="Z60" s="429"/>
    </row>
    <row r="61" spans="1:26" ht="15.75" customHeight="1">
      <c r="A61" s="435">
        <v>10402</v>
      </c>
      <c r="B61" s="435" t="s">
        <v>2313</v>
      </c>
      <c r="C61" s="106"/>
      <c r="D61" s="106"/>
      <c r="E61" s="503"/>
      <c r="F61" s="503"/>
      <c r="G61" s="507"/>
      <c r="H61" s="507"/>
      <c r="I61" s="507"/>
      <c r="J61" s="507"/>
      <c r="K61" s="507"/>
      <c r="L61" s="507"/>
      <c r="M61" s="507"/>
      <c r="N61" s="507"/>
      <c r="O61" s="507"/>
      <c r="P61" s="507"/>
      <c r="Q61" s="429"/>
      <c r="R61" s="429"/>
      <c r="S61" s="429"/>
      <c r="T61" s="429"/>
      <c r="U61" s="429"/>
      <c r="V61" s="429"/>
      <c r="W61" s="429"/>
      <c r="X61" s="429"/>
      <c r="Y61" s="429"/>
      <c r="Z61" s="429"/>
    </row>
    <row r="62" spans="1:26" ht="15.75" hidden="1" customHeight="1">
      <c r="A62" s="349" t="s">
        <v>2097</v>
      </c>
      <c r="B62" s="36" t="s">
        <v>2098</v>
      </c>
      <c r="C62" s="483"/>
      <c r="D62" s="483"/>
      <c r="E62" s="503">
        <f t="shared" ref="E62:E72" si="17">SUM(C62:D62)</f>
        <v>0</v>
      </c>
      <c r="F62" s="503"/>
      <c r="G62" s="507"/>
      <c r="H62" s="507"/>
      <c r="I62" s="507"/>
      <c r="J62" s="507"/>
      <c r="K62" s="507"/>
      <c r="L62" s="507"/>
      <c r="M62" s="507"/>
      <c r="N62" s="507"/>
      <c r="O62" s="507"/>
      <c r="P62" s="507"/>
      <c r="Q62" s="429"/>
      <c r="R62" s="429"/>
      <c r="S62" s="429"/>
      <c r="T62" s="429"/>
      <c r="U62" s="429"/>
      <c r="V62" s="429"/>
      <c r="W62" s="429"/>
      <c r="X62" s="429"/>
      <c r="Y62" s="429"/>
      <c r="Z62" s="429"/>
    </row>
    <row r="63" spans="1:26" ht="15.75" customHeight="1">
      <c r="A63" s="349" t="s">
        <v>2102</v>
      </c>
      <c r="B63" s="36" t="s">
        <v>2103</v>
      </c>
      <c r="C63" s="503">
        <v>50000</v>
      </c>
      <c r="D63" s="503"/>
      <c r="E63" s="503">
        <f t="shared" si="17"/>
        <v>50000</v>
      </c>
      <c r="F63" s="503">
        <v>145000</v>
      </c>
      <c r="G63" s="507"/>
      <c r="H63" s="507"/>
      <c r="I63" s="507"/>
      <c r="J63" s="507"/>
      <c r="K63" s="507"/>
      <c r="L63" s="507"/>
      <c r="M63" s="507"/>
      <c r="N63" s="507"/>
      <c r="O63" s="507"/>
      <c r="P63" s="507"/>
      <c r="Q63" s="429"/>
      <c r="R63" s="429"/>
      <c r="S63" s="429"/>
      <c r="T63" s="429"/>
      <c r="U63" s="429"/>
      <c r="V63" s="429"/>
      <c r="W63" s="429"/>
      <c r="X63" s="429"/>
      <c r="Y63" s="429"/>
      <c r="Z63" s="429"/>
    </row>
    <row r="64" spans="1:26" ht="15.75" customHeight="1">
      <c r="A64" s="349" t="s">
        <v>2104</v>
      </c>
      <c r="B64" s="36" t="s">
        <v>2105</v>
      </c>
      <c r="C64" s="503">
        <v>600000</v>
      </c>
      <c r="D64" s="503"/>
      <c r="E64" s="503">
        <f t="shared" si="17"/>
        <v>600000</v>
      </c>
      <c r="F64" s="503">
        <v>300000</v>
      </c>
      <c r="G64" s="507"/>
      <c r="H64" s="507"/>
      <c r="I64" s="507"/>
      <c r="J64" s="507"/>
      <c r="K64" s="507"/>
      <c r="L64" s="507"/>
      <c r="M64" s="507"/>
      <c r="N64" s="507"/>
      <c r="O64" s="507"/>
      <c r="P64" s="507"/>
      <c r="Q64" s="429"/>
      <c r="R64" s="429"/>
      <c r="S64" s="429"/>
      <c r="T64" s="429"/>
      <c r="U64" s="429"/>
      <c r="V64" s="429"/>
      <c r="W64" s="429"/>
      <c r="X64" s="429"/>
      <c r="Y64" s="429"/>
      <c r="Z64" s="429"/>
    </row>
    <row r="65" spans="1:26" ht="15.75" customHeight="1">
      <c r="A65" s="349" t="s">
        <v>2106</v>
      </c>
      <c r="B65" s="36" t="s">
        <v>2107</v>
      </c>
      <c r="C65" s="503">
        <v>50000</v>
      </c>
      <c r="D65" s="503"/>
      <c r="E65" s="503">
        <f t="shared" si="17"/>
        <v>50000</v>
      </c>
      <c r="F65" s="503">
        <v>145000</v>
      </c>
      <c r="G65" s="507"/>
      <c r="H65" s="507"/>
      <c r="I65" s="507"/>
      <c r="J65" s="507"/>
      <c r="K65" s="507"/>
      <c r="L65" s="507"/>
      <c r="M65" s="507"/>
      <c r="N65" s="507"/>
      <c r="O65" s="507"/>
      <c r="P65" s="507"/>
      <c r="Q65" s="429"/>
      <c r="R65" s="429"/>
      <c r="S65" s="429"/>
      <c r="T65" s="429"/>
      <c r="U65" s="429"/>
      <c r="V65" s="429"/>
      <c r="W65" s="429"/>
      <c r="X65" s="429"/>
      <c r="Y65" s="429"/>
      <c r="Z65" s="429"/>
    </row>
    <row r="66" spans="1:26" ht="15.75" customHeight="1">
      <c r="A66" s="349">
        <v>2210309</v>
      </c>
      <c r="B66" s="36" t="s">
        <v>2278</v>
      </c>
      <c r="C66" s="503">
        <v>1000000</v>
      </c>
      <c r="D66" s="503"/>
      <c r="E66" s="503">
        <f t="shared" si="17"/>
        <v>1000000</v>
      </c>
      <c r="F66" s="503">
        <v>1000000</v>
      </c>
      <c r="G66" s="507"/>
      <c r="H66" s="507"/>
      <c r="I66" s="507"/>
      <c r="J66" s="507"/>
      <c r="K66" s="507"/>
      <c r="L66" s="507"/>
      <c r="M66" s="507"/>
      <c r="N66" s="507"/>
      <c r="O66" s="507"/>
      <c r="P66" s="507"/>
      <c r="Q66" s="429"/>
      <c r="R66" s="429"/>
      <c r="S66" s="429"/>
      <c r="T66" s="429"/>
      <c r="U66" s="429"/>
      <c r="V66" s="429"/>
      <c r="W66" s="429"/>
      <c r="X66" s="429"/>
      <c r="Y66" s="429"/>
      <c r="Z66" s="429"/>
    </row>
    <row r="67" spans="1:26" ht="15.75" customHeight="1">
      <c r="A67" s="349" t="s">
        <v>2119</v>
      </c>
      <c r="B67" s="36" t="s">
        <v>2120</v>
      </c>
      <c r="C67" s="503">
        <v>200000</v>
      </c>
      <c r="D67" s="503"/>
      <c r="E67" s="503">
        <f t="shared" si="17"/>
        <v>200000</v>
      </c>
      <c r="F67" s="503">
        <v>150000</v>
      </c>
      <c r="G67" s="507"/>
      <c r="H67" s="507"/>
      <c r="I67" s="507"/>
      <c r="J67" s="507"/>
      <c r="K67" s="507"/>
      <c r="L67" s="507"/>
      <c r="M67" s="507"/>
      <c r="N67" s="507"/>
      <c r="O67" s="507"/>
      <c r="P67" s="507"/>
      <c r="Q67" s="429"/>
      <c r="R67" s="429"/>
      <c r="S67" s="429"/>
      <c r="T67" s="429"/>
      <c r="U67" s="429"/>
      <c r="V67" s="429"/>
      <c r="W67" s="429"/>
      <c r="X67" s="429"/>
      <c r="Y67" s="429"/>
      <c r="Z67" s="429"/>
    </row>
    <row r="68" spans="1:26" ht="15.75" customHeight="1">
      <c r="A68" s="349" t="s">
        <v>2123</v>
      </c>
      <c r="B68" s="36" t="s">
        <v>2124</v>
      </c>
      <c r="C68" s="503">
        <v>300000</v>
      </c>
      <c r="D68" s="503"/>
      <c r="E68" s="503">
        <f t="shared" si="17"/>
        <v>300000</v>
      </c>
      <c r="F68" s="503">
        <v>200000</v>
      </c>
      <c r="G68" s="507"/>
      <c r="H68" s="507"/>
      <c r="I68" s="507"/>
      <c r="J68" s="507"/>
      <c r="K68" s="507"/>
      <c r="L68" s="507"/>
      <c r="M68" s="507"/>
      <c r="N68" s="507"/>
      <c r="O68" s="507"/>
      <c r="P68" s="507"/>
      <c r="Q68" s="429"/>
      <c r="R68" s="429"/>
      <c r="S68" s="429"/>
      <c r="T68" s="429"/>
      <c r="U68" s="429"/>
      <c r="V68" s="429"/>
      <c r="W68" s="429"/>
      <c r="X68" s="429"/>
      <c r="Y68" s="429"/>
      <c r="Z68" s="429"/>
    </row>
    <row r="69" spans="1:26" ht="15.75" customHeight="1">
      <c r="A69" s="349">
        <v>2210299</v>
      </c>
      <c r="B69" s="36" t="s">
        <v>2322</v>
      </c>
      <c r="C69" s="503">
        <v>200000</v>
      </c>
      <c r="D69" s="503"/>
      <c r="E69" s="503">
        <f t="shared" si="17"/>
        <v>200000</v>
      </c>
      <c r="F69" s="503">
        <v>100000</v>
      </c>
      <c r="G69" s="507"/>
      <c r="H69" s="507"/>
      <c r="I69" s="507"/>
      <c r="J69" s="507"/>
      <c r="K69" s="507"/>
      <c r="L69" s="507"/>
      <c r="M69" s="507"/>
      <c r="N69" s="507"/>
      <c r="O69" s="507"/>
      <c r="P69" s="507"/>
      <c r="Q69" s="429"/>
      <c r="R69" s="429"/>
      <c r="S69" s="429"/>
      <c r="T69" s="429"/>
      <c r="U69" s="429"/>
      <c r="V69" s="429"/>
      <c r="W69" s="429"/>
      <c r="X69" s="429"/>
      <c r="Y69" s="429"/>
      <c r="Z69" s="429"/>
    </row>
    <row r="70" spans="1:26" ht="15.75" hidden="1" customHeight="1">
      <c r="A70" s="349" t="s">
        <v>2141</v>
      </c>
      <c r="B70" s="36" t="s">
        <v>2142</v>
      </c>
      <c r="C70" s="503"/>
      <c r="D70" s="503"/>
      <c r="E70" s="503">
        <f t="shared" si="17"/>
        <v>0</v>
      </c>
      <c r="F70" s="503"/>
      <c r="G70" s="507"/>
      <c r="H70" s="507"/>
      <c r="I70" s="507"/>
      <c r="J70" s="507"/>
      <c r="K70" s="507"/>
      <c r="L70" s="507"/>
      <c r="M70" s="507"/>
      <c r="N70" s="507"/>
      <c r="O70" s="507"/>
      <c r="P70" s="507"/>
      <c r="Q70" s="429"/>
      <c r="R70" s="429"/>
      <c r="S70" s="429"/>
      <c r="T70" s="429"/>
      <c r="U70" s="429"/>
      <c r="V70" s="429"/>
      <c r="W70" s="429"/>
      <c r="X70" s="429"/>
      <c r="Y70" s="429"/>
      <c r="Z70" s="429"/>
    </row>
    <row r="71" spans="1:26" ht="15.75" customHeight="1">
      <c r="A71" s="349" t="s">
        <v>2147</v>
      </c>
      <c r="B71" s="36" t="s">
        <v>2148</v>
      </c>
      <c r="C71" s="503">
        <v>200000</v>
      </c>
      <c r="D71" s="503"/>
      <c r="E71" s="503">
        <f t="shared" si="17"/>
        <v>200000</v>
      </c>
      <c r="F71" s="503">
        <v>150000</v>
      </c>
      <c r="G71" s="507"/>
      <c r="H71" s="507"/>
      <c r="I71" s="507"/>
      <c r="J71" s="507"/>
      <c r="K71" s="507"/>
      <c r="L71" s="507"/>
      <c r="M71" s="507"/>
      <c r="N71" s="507"/>
      <c r="O71" s="507"/>
      <c r="P71" s="507"/>
      <c r="Q71" s="429"/>
      <c r="R71" s="429"/>
      <c r="S71" s="429"/>
      <c r="T71" s="429"/>
      <c r="U71" s="429"/>
      <c r="V71" s="429"/>
      <c r="W71" s="429"/>
      <c r="X71" s="429"/>
      <c r="Y71" s="429"/>
      <c r="Z71" s="429"/>
    </row>
    <row r="72" spans="1:26" ht="15.75" customHeight="1">
      <c r="A72" s="349">
        <v>2211102</v>
      </c>
      <c r="B72" s="36" t="s">
        <v>2150</v>
      </c>
      <c r="C72" s="119">
        <v>100000</v>
      </c>
      <c r="D72" s="119"/>
      <c r="E72" s="503">
        <f t="shared" si="17"/>
        <v>100000</v>
      </c>
      <c r="F72" s="503"/>
      <c r="G72" s="507"/>
      <c r="H72" s="507"/>
      <c r="I72" s="507"/>
      <c r="J72" s="507"/>
      <c r="K72" s="507"/>
      <c r="L72" s="507"/>
      <c r="M72" s="507"/>
      <c r="N72" s="507"/>
      <c r="O72" s="507"/>
      <c r="P72" s="507"/>
      <c r="Q72" s="429"/>
      <c r="R72" s="429"/>
      <c r="S72" s="429"/>
      <c r="T72" s="429"/>
      <c r="U72" s="429"/>
      <c r="V72" s="429"/>
      <c r="W72" s="429"/>
      <c r="X72" s="429"/>
      <c r="Y72" s="429"/>
      <c r="Z72" s="429"/>
    </row>
    <row r="73" spans="1:26" ht="15.75" customHeight="1">
      <c r="A73" s="479"/>
      <c r="B73" s="416" t="s">
        <v>2323</v>
      </c>
      <c r="C73" s="417">
        <v>6700000</v>
      </c>
      <c r="D73" s="417">
        <f>SUM(D63:D72)</f>
        <v>0</v>
      </c>
      <c r="E73" s="417">
        <f>SUM(E63:E72)</f>
        <v>2700000</v>
      </c>
      <c r="F73" s="417">
        <f>SUM(F63:F72)</f>
        <v>2190000</v>
      </c>
      <c r="G73" s="507"/>
      <c r="H73" s="507"/>
      <c r="I73" s="507"/>
      <c r="J73" s="507"/>
      <c r="K73" s="507"/>
      <c r="L73" s="507"/>
      <c r="M73" s="507"/>
      <c r="N73" s="507"/>
      <c r="O73" s="507"/>
      <c r="P73" s="507"/>
      <c r="Q73" s="429"/>
      <c r="R73" s="429"/>
      <c r="S73" s="429"/>
      <c r="T73" s="429"/>
      <c r="U73" s="429"/>
      <c r="V73" s="429"/>
      <c r="W73" s="429"/>
      <c r="X73" s="429"/>
      <c r="Y73" s="429"/>
      <c r="Z73" s="429"/>
    </row>
    <row r="74" spans="1:26" ht="15.75" customHeight="1">
      <c r="A74" s="435">
        <v>10403</v>
      </c>
      <c r="B74" s="435" t="s">
        <v>2314</v>
      </c>
      <c r="C74" s="106"/>
      <c r="D74" s="106"/>
      <c r="E74" s="503"/>
      <c r="F74" s="503"/>
      <c r="G74" s="507"/>
      <c r="H74" s="507"/>
      <c r="I74" s="507"/>
      <c r="J74" s="507"/>
      <c r="K74" s="507"/>
      <c r="L74" s="507"/>
      <c r="M74" s="507"/>
      <c r="N74" s="507"/>
      <c r="O74" s="507"/>
      <c r="P74" s="507"/>
      <c r="Q74" s="429"/>
      <c r="R74" s="429"/>
      <c r="S74" s="429"/>
      <c r="T74" s="429"/>
      <c r="U74" s="429"/>
      <c r="V74" s="429"/>
      <c r="W74" s="429"/>
      <c r="X74" s="429"/>
      <c r="Y74" s="429"/>
      <c r="Z74" s="429"/>
    </row>
    <row r="75" spans="1:26" ht="15.75" hidden="1" customHeight="1">
      <c r="A75" s="349" t="s">
        <v>2102</v>
      </c>
      <c r="B75" s="509" t="s">
        <v>2103</v>
      </c>
      <c r="C75" s="503">
        <v>0</v>
      </c>
      <c r="D75" s="503"/>
      <c r="E75" s="503">
        <f t="shared" ref="E75:E86" si="18">SUM(C75:D75)</f>
        <v>0</v>
      </c>
      <c r="F75" s="503"/>
      <c r="G75" s="507"/>
      <c r="H75" s="507"/>
      <c r="I75" s="507"/>
      <c r="J75" s="507"/>
      <c r="K75" s="507"/>
      <c r="L75" s="507"/>
      <c r="M75" s="507"/>
      <c r="N75" s="507"/>
      <c r="O75" s="507"/>
      <c r="P75" s="507"/>
      <c r="Q75" s="429"/>
      <c r="R75" s="429"/>
      <c r="S75" s="429"/>
      <c r="T75" s="429"/>
      <c r="U75" s="429"/>
      <c r="V75" s="429"/>
      <c r="W75" s="429"/>
      <c r="X75" s="429"/>
      <c r="Y75" s="429"/>
      <c r="Z75" s="429"/>
    </row>
    <row r="76" spans="1:26" ht="15.75" customHeight="1">
      <c r="A76" s="349" t="s">
        <v>2102</v>
      </c>
      <c r="B76" s="36" t="s">
        <v>2103</v>
      </c>
      <c r="C76" s="503">
        <v>50000</v>
      </c>
      <c r="D76" s="503"/>
      <c r="E76" s="503">
        <f t="shared" si="18"/>
        <v>50000</v>
      </c>
      <c r="F76" s="503">
        <v>45000</v>
      </c>
      <c r="G76" s="507"/>
      <c r="H76" s="507"/>
      <c r="I76" s="507"/>
      <c r="J76" s="507"/>
      <c r="K76" s="507"/>
      <c r="L76" s="507"/>
      <c r="M76" s="507"/>
      <c r="N76" s="507"/>
      <c r="O76" s="507"/>
      <c r="P76" s="507"/>
      <c r="Q76" s="429"/>
      <c r="R76" s="429"/>
      <c r="S76" s="429"/>
      <c r="T76" s="429"/>
      <c r="U76" s="429"/>
      <c r="V76" s="429"/>
      <c r="W76" s="429"/>
      <c r="X76" s="429"/>
      <c r="Y76" s="429"/>
      <c r="Z76" s="429"/>
    </row>
    <row r="77" spans="1:26" ht="15.75" customHeight="1">
      <c r="A77" s="493" t="s">
        <v>2106</v>
      </c>
      <c r="B77" s="36" t="s">
        <v>2107</v>
      </c>
      <c r="C77" s="503">
        <v>200000</v>
      </c>
      <c r="D77" s="503"/>
      <c r="E77" s="503">
        <f t="shared" si="18"/>
        <v>200000</v>
      </c>
      <c r="F77" s="503">
        <v>150000</v>
      </c>
      <c r="G77" s="474"/>
      <c r="H77" s="474"/>
      <c r="I77" s="474"/>
      <c r="J77" s="474"/>
      <c r="K77" s="474"/>
      <c r="L77" s="474"/>
      <c r="M77" s="474"/>
      <c r="N77" s="474"/>
      <c r="O77" s="474"/>
      <c r="P77" s="474"/>
      <c r="Q77" s="127"/>
      <c r="R77" s="127"/>
      <c r="S77" s="127"/>
      <c r="T77" s="127"/>
      <c r="U77" s="127"/>
      <c r="V77" s="127"/>
      <c r="W77" s="127"/>
      <c r="X77" s="127"/>
      <c r="Y77" s="127"/>
      <c r="Z77" s="127"/>
    </row>
    <row r="78" spans="1:26" ht="15.75" customHeight="1">
      <c r="A78" s="349">
        <v>2210309</v>
      </c>
      <c r="B78" s="36" t="s">
        <v>2324</v>
      </c>
      <c r="C78" s="503">
        <v>500000</v>
      </c>
      <c r="D78" s="503"/>
      <c r="E78" s="503">
        <f t="shared" si="18"/>
        <v>500000</v>
      </c>
      <c r="F78" s="503">
        <v>400000</v>
      </c>
      <c r="G78" s="507"/>
      <c r="H78" s="507"/>
      <c r="I78" s="507"/>
      <c r="J78" s="507"/>
      <c r="K78" s="507"/>
      <c r="L78" s="507"/>
      <c r="M78" s="507"/>
      <c r="N78" s="507"/>
      <c r="O78" s="507"/>
      <c r="P78" s="507"/>
      <c r="Q78" s="429"/>
      <c r="R78" s="429"/>
      <c r="S78" s="429"/>
      <c r="T78" s="429"/>
      <c r="U78" s="429"/>
      <c r="V78" s="429"/>
      <c r="W78" s="429"/>
      <c r="X78" s="429"/>
      <c r="Y78" s="429"/>
      <c r="Z78" s="429"/>
    </row>
    <row r="79" spans="1:26" ht="15.75" customHeight="1">
      <c r="A79" s="349">
        <v>2220105</v>
      </c>
      <c r="B79" s="36" t="s">
        <v>2325</v>
      </c>
      <c r="C79" s="503">
        <v>2000000</v>
      </c>
      <c r="D79" s="503">
        <v>2000000</v>
      </c>
      <c r="E79" s="503">
        <f t="shared" si="18"/>
        <v>4000000</v>
      </c>
      <c r="F79" s="503">
        <v>3000000</v>
      </c>
      <c r="G79" s="474"/>
      <c r="H79" s="474"/>
      <c r="I79" s="474"/>
      <c r="J79" s="474"/>
      <c r="K79" s="474"/>
      <c r="L79" s="474"/>
      <c r="M79" s="474"/>
      <c r="N79" s="474"/>
      <c r="O79" s="474"/>
      <c r="P79" s="474"/>
      <c r="Q79" s="127"/>
      <c r="R79" s="127"/>
      <c r="S79" s="127"/>
      <c r="T79" s="127"/>
      <c r="U79" s="127"/>
      <c r="V79" s="127"/>
      <c r="W79" s="127"/>
      <c r="X79" s="127"/>
      <c r="Y79" s="127"/>
      <c r="Z79" s="127"/>
    </row>
    <row r="80" spans="1:26" ht="15.75" customHeight="1">
      <c r="A80" s="349">
        <v>2211201</v>
      </c>
      <c r="B80" s="36" t="s">
        <v>2326</v>
      </c>
      <c r="C80" s="503">
        <v>1400000</v>
      </c>
      <c r="D80" s="503"/>
      <c r="E80" s="503">
        <f t="shared" si="18"/>
        <v>1400000</v>
      </c>
      <c r="F80" s="503">
        <v>1300000</v>
      </c>
      <c r="G80" s="474"/>
      <c r="H80" s="474"/>
      <c r="I80" s="474"/>
      <c r="J80" s="474"/>
      <c r="K80" s="474"/>
      <c r="L80" s="474"/>
      <c r="M80" s="474"/>
      <c r="N80" s="474"/>
      <c r="O80" s="474"/>
      <c r="P80" s="474"/>
      <c r="Q80" s="127"/>
      <c r="R80" s="127"/>
      <c r="S80" s="127"/>
      <c r="T80" s="127"/>
      <c r="U80" s="127"/>
      <c r="V80" s="127"/>
      <c r="W80" s="127"/>
      <c r="X80" s="127"/>
      <c r="Y80" s="127"/>
      <c r="Z80" s="127"/>
    </row>
    <row r="81" spans="1:26" ht="15.75" customHeight="1">
      <c r="A81" s="349">
        <v>3111111</v>
      </c>
      <c r="B81" s="36" t="s">
        <v>2327</v>
      </c>
      <c r="C81" s="503">
        <v>100000</v>
      </c>
      <c r="D81" s="503"/>
      <c r="E81" s="503">
        <f t="shared" si="18"/>
        <v>100000</v>
      </c>
      <c r="F81" s="503">
        <v>100000</v>
      </c>
      <c r="G81" s="474"/>
      <c r="H81" s="474"/>
      <c r="I81" s="474"/>
      <c r="J81" s="474"/>
      <c r="K81" s="474"/>
      <c r="L81" s="474"/>
      <c r="M81" s="474"/>
      <c r="N81" s="474"/>
      <c r="O81" s="474"/>
      <c r="P81" s="474"/>
      <c r="Q81" s="127"/>
      <c r="R81" s="127"/>
      <c r="S81" s="127"/>
      <c r="T81" s="127"/>
      <c r="U81" s="127"/>
      <c r="V81" s="127"/>
      <c r="W81" s="127"/>
      <c r="X81" s="127"/>
      <c r="Y81" s="127"/>
      <c r="Z81" s="127"/>
    </row>
    <row r="82" spans="1:26" ht="15.75" customHeight="1">
      <c r="A82" s="349" t="s">
        <v>2328</v>
      </c>
      <c r="B82" s="36" t="s">
        <v>2329</v>
      </c>
      <c r="C82" s="119">
        <v>1800000</v>
      </c>
      <c r="D82" s="119"/>
      <c r="E82" s="503">
        <f t="shared" si="18"/>
        <v>1800000</v>
      </c>
      <c r="F82" s="503">
        <v>1500000</v>
      </c>
      <c r="G82" s="474"/>
      <c r="H82" s="474"/>
      <c r="I82" s="474"/>
      <c r="J82" s="474"/>
      <c r="K82" s="474"/>
      <c r="L82" s="474"/>
      <c r="M82" s="474"/>
      <c r="N82" s="474"/>
      <c r="O82" s="474"/>
      <c r="P82" s="474"/>
    </row>
    <row r="83" spans="1:26" ht="15.75" customHeight="1">
      <c r="A83" s="349">
        <v>2210711</v>
      </c>
      <c r="B83" s="36" t="s">
        <v>2330</v>
      </c>
      <c r="C83" s="503">
        <v>500000</v>
      </c>
      <c r="D83" s="503"/>
      <c r="E83" s="503">
        <f t="shared" si="18"/>
        <v>500000</v>
      </c>
      <c r="F83" s="503">
        <v>400444</v>
      </c>
      <c r="G83" s="474"/>
      <c r="H83" s="474"/>
      <c r="I83" s="474"/>
      <c r="J83" s="474"/>
      <c r="K83" s="474"/>
      <c r="L83" s="474"/>
      <c r="M83" s="474"/>
      <c r="N83" s="474"/>
      <c r="O83" s="474"/>
      <c r="P83" s="474"/>
      <c r="Q83" s="127"/>
      <c r="R83" s="127"/>
      <c r="S83" s="127"/>
      <c r="T83" s="127"/>
      <c r="U83" s="127"/>
      <c r="V83" s="127"/>
      <c r="W83" s="127"/>
      <c r="X83" s="127"/>
      <c r="Y83" s="127"/>
      <c r="Z83" s="127"/>
    </row>
    <row r="84" spans="1:26" ht="15.75" customHeight="1">
      <c r="A84" s="349">
        <v>2220213</v>
      </c>
      <c r="B84" s="36" t="s">
        <v>2331</v>
      </c>
      <c r="C84" s="503">
        <v>1000000</v>
      </c>
      <c r="D84" s="503"/>
      <c r="E84" s="503">
        <f t="shared" si="18"/>
        <v>1000000</v>
      </c>
      <c r="F84" s="503"/>
      <c r="G84" s="474"/>
      <c r="H84" s="474"/>
      <c r="I84" s="474"/>
      <c r="J84" s="474"/>
      <c r="K84" s="474"/>
      <c r="L84" s="474"/>
      <c r="M84" s="474"/>
      <c r="N84" s="474"/>
      <c r="O84" s="474"/>
      <c r="P84" s="474"/>
      <c r="Q84" s="127"/>
      <c r="R84" s="127"/>
      <c r="S84" s="127"/>
      <c r="T84" s="127"/>
      <c r="U84" s="127"/>
      <c r="V84" s="127"/>
      <c r="W84" s="127"/>
      <c r="X84" s="127"/>
      <c r="Y84" s="127"/>
      <c r="Z84" s="127"/>
    </row>
    <row r="85" spans="1:26" ht="15.75" customHeight="1">
      <c r="A85" s="349">
        <v>2220299</v>
      </c>
      <c r="B85" s="36" t="s">
        <v>2332</v>
      </c>
      <c r="C85" s="503">
        <v>500000</v>
      </c>
      <c r="D85" s="503"/>
      <c r="E85" s="503">
        <f t="shared" si="18"/>
        <v>500000</v>
      </c>
      <c r="F85" s="503"/>
      <c r="G85" s="474"/>
      <c r="H85" s="474"/>
      <c r="I85" s="474"/>
      <c r="J85" s="474"/>
      <c r="K85" s="474"/>
      <c r="L85" s="474"/>
      <c r="M85" s="474"/>
      <c r="N85" s="474"/>
      <c r="O85" s="474"/>
      <c r="P85" s="474"/>
      <c r="Q85" s="127"/>
      <c r="R85" s="127"/>
      <c r="S85" s="127"/>
      <c r="T85" s="127"/>
      <c r="U85" s="127"/>
      <c r="V85" s="127"/>
      <c r="W85" s="127"/>
      <c r="X85" s="127"/>
      <c r="Y85" s="127"/>
      <c r="Z85" s="127"/>
    </row>
    <row r="86" spans="1:26" ht="15.75" hidden="1" customHeight="1">
      <c r="A86" s="349">
        <v>3111106</v>
      </c>
      <c r="B86" s="36" t="s">
        <v>2333</v>
      </c>
      <c r="C86" s="503">
        <v>0</v>
      </c>
      <c r="D86" s="503"/>
      <c r="E86" s="503">
        <f t="shared" si="18"/>
        <v>0</v>
      </c>
      <c r="F86" s="503"/>
      <c r="G86" s="474"/>
      <c r="H86" s="474"/>
      <c r="I86" s="474"/>
      <c r="J86" s="474"/>
      <c r="K86" s="474"/>
      <c r="L86" s="474"/>
      <c r="M86" s="474"/>
      <c r="N86" s="474"/>
      <c r="O86" s="474"/>
      <c r="P86" s="474"/>
      <c r="Q86" s="41"/>
      <c r="R86" s="41"/>
      <c r="S86" s="41"/>
      <c r="T86" s="41"/>
      <c r="U86" s="41"/>
      <c r="V86" s="41"/>
      <c r="W86" s="41"/>
      <c r="X86" s="41"/>
      <c r="Y86" s="41"/>
      <c r="Z86" s="41"/>
    </row>
    <row r="87" spans="1:26" ht="15.75" customHeight="1">
      <c r="A87" s="479"/>
      <c r="B87" s="416" t="s">
        <v>2334</v>
      </c>
      <c r="C87" s="417">
        <v>28050000</v>
      </c>
      <c r="D87" s="417">
        <f>SUM(D75:D86)</f>
        <v>2000000</v>
      </c>
      <c r="E87" s="417">
        <f>SUM(E75:E86)</f>
        <v>10050000</v>
      </c>
      <c r="F87" s="417">
        <f>SUM(F75:F86)</f>
        <v>6895444</v>
      </c>
      <c r="G87" s="507"/>
      <c r="H87" s="507"/>
      <c r="I87" s="507"/>
      <c r="J87" s="507"/>
      <c r="K87" s="507"/>
      <c r="L87" s="507"/>
      <c r="M87" s="507"/>
      <c r="N87" s="507"/>
      <c r="O87" s="507"/>
      <c r="P87" s="507"/>
      <c r="Q87" s="429"/>
      <c r="R87" s="429"/>
      <c r="S87" s="429"/>
      <c r="T87" s="429"/>
      <c r="U87" s="429"/>
      <c r="V87" s="429"/>
      <c r="W87" s="429"/>
      <c r="X87" s="429"/>
      <c r="Y87" s="429"/>
      <c r="Z87" s="429"/>
    </row>
    <row r="88" spans="1:26" ht="15.75" hidden="1" customHeight="1">
      <c r="A88" s="435">
        <v>3100000</v>
      </c>
      <c r="B88" s="99" t="s">
        <v>2183</v>
      </c>
      <c r="C88" s="112"/>
      <c r="D88" s="112"/>
      <c r="E88" s="503">
        <f t="shared" ref="E88:E94" si="19">SUM(C88:D88)</f>
        <v>0</v>
      </c>
      <c r="F88" s="503"/>
      <c r="G88" s="507"/>
      <c r="H88" s="507"/>
      <c r="I88" s="507"/>
      <c r="J88" s="507"/>
      <c r="K88" s="507"/>
      <c r="L88" s="507"/>
      <c r="M88" s="507"/>
      <c r="N88" s="507"/>
      <c r="O88" s="507"/>
      <c r="P88" s="507"/>
      <c r="Q88" s="429"/>
      <c r="R88" s="429"/>
      <c r="S88" s="429"/>
      <c r="T88" s="429"/>
      <c r="U88" s="429"/>
      <c r="V88" s="429"/>
      <c r="W88" s="429"/>
      <c r="X88" s="429"/>
      <c r="Y88" s="429"/>
      <c r="Z88" s="429"/>
    </row>
    <row r="89" spans="1:26" ht="15.75" hidden="1" customHeight="1">
      <c r="A89" s="493">
        <v>3110902</v>
      </c>
      <c r="B89" s="20" t="s">
        <v>2335</v>
      </c>
      <c r="C89" s="106">
        <v>4000000</v>
      </c>
      <c r="D89" s="106"/>
      <c r="E89" s="503">
        <f t="shared" si="19"/>
        <v>4000000</v>
      </c>
      <c r="F89" s="503"/>
      <c r="G89" s="507"/>
      <c r="H89" s="507"/>
      <c r="I89" s="507"/>
      <c r="J89" s="507"/>
      <c r="K89" s="507"/>
      <c r="L89" s="507"/>
      <c r="M89" s="507"/>
      <c r="N89" s="507"/>
      <c r="O89" s="507"/>
      <c r="P89" s="507"/>
      <c r="Q89" s="429"/>
      <c r="R89" s="429"/>
      <c r="S89" s="429"/>
      <c r="T89" s="429"/>
      <c r="U89" s="429"/>
      <c r="V89" s="429"/>
      <c r="W89" s="429"/>
      <c r="X89" s="429"/>
      <c r="Y89" s="429"/>
      <c r="Z89" s="429"/>
    </row>
    <row r="90" spans="1:26" ht="15.75" hidden="1" customHeight="1">
      <c r="A90" s="438">
        <v>3111106</v>
      </c>
      <c r="B90" s="331" t="s">
        <v>273</v>
      </c>
      <c r="C90" s="106">
        <v>16600000</v>
      </c>
      <c r="D90" s="106"/>
      <c r="E90" s="503">
        <f t="shared" si="19"/>
        <v>16600000</v>
      </c>
      <c r="F90" s="503"/>
      <c r="G90" s="507"/>
      <c r="H90" s="507"/>
      <c r="I90" s="507"/>
      <c r="J90" s="507"/>
      <c r="K90" s="507"/>
      <c r="L90" s="507"/>
      <c r="M90" s="507"/>
      <c r="N90" s="507"/>
      <c r="O90" s="507"/>
      <c r="P90" s="507"/>
      <c r="Q90" s="429"/>
      <c r="R90" s="429"/>
      <c r="S90" s="429"/>
      <c r="T90" s="429"/>
      <c r="U90" s="429"/>
      <c r="V90" s="429"/>
      <c r="W90" s="429"/>
      <c r="X90" s="429"/>
      <c r="Y90" s="429"/>
      <c r="Z90" s="429"/>
    </row>
    <row r="91" spans="1:26" ht="15.75" hidden="1" customHeight="1">
      <c r="A91" s="438"/>
      <c r="B91" s="20" t="s">
        <v>274</v>
      </c>
      <c r="C91" s="106">
        <v>1500000</v>
      </c>
      <c r="D91" s="106"/>
      <c r="E91" s="503">
        <f t="shared" si="19"/>
        <v>1500000</v>
      </c>
      <c r="F91" s="503"/>
      <c r="G91" s="507"/>
      <c r="H91" s="507"/>
      <c r="I91" s="507"/>
      <c r="J91" s="507"/>
      <c r="K91" s="507"/>
      <c r="L91" s="507"/>
      <c r="M91" s="507"/>
      <c r="N91" s="507"/>
      <c r="O91" s="507"/>
      <c r="P91" s="507"/>
      <c r="Q91" s="429"/>
      <c r="R91" s="429"/>
      <c r="S91" s="429"/>
      <c r="T91" s="429"/>
      <c r="U91" s="429"/>
      <c r="V91" s="429"/>
      <c r="W91" s="429"/>
      <c r="X91" s="429"/>
      <c r="Y91" s="429"/>
      <c r="Z91" s="429"/>
    </row>
    <row r="92" spans="1:26" ht="15.75" hidden="1" customHeight="1">
      <c r="A92" s="438">
        <v>3111120</v>
      </c>
      <c r="B92" s="20" t="s">
        <v>275</v>
      </c>
      <c r="C92" s="106">
        <v>3900000</v>
      </c>
      <c r="D92" s="106"/>
      <c r="E92" s="503">
        <f t="shared" si="19"/>
        <v>3900000</v>
      </c>
      <c r="F92" s="503"/>
      <c r="G92" s="507"/>
      <c r="H92" s="507"/>
      <c r="I92" s="507"/>
      <c r="J92" s="507"/>
      <c r="K92" s="507"/>
      <c r="L92" s="507"/>
      <c r="M92" s="507"/>
      <c r="N92" s="507"/>
      <c r="O92" s="507"/>
      <c r="P92" s="507"/>
      <c r="Q92" s="429"/>
      <c r="R92" s="429"/>
      <c r="S92" s="429"/>
      <c r="T92" s="429"/>
      <c r="U92" s="429"/>
      <c r="V92" s="429"/>
      <c r="W92" s="429"/>
      <c r="X92" s="429"/>
      <c r="Y92" s="429"/>
      <c r="Z92" s="429"/>
    </row>
    <row r="93" spans="1:26" ht="15.75" hidden="1" customHeight="1">
      <c r="A93" s="356" t="s">
        <v>2076</v>
      </c>
      <c r="B93" s="23" t="s">
        <v>2336</v>
      </c>
      <c r="C93" s="480">
        <v>26000000</v>
      </c>
      <c r="D93" s="480"/>
      <c r="E93" s="503">
        <f t="shared" si="19"/>
        <v>26000000</v>
      </c>
      <c r="F93" s="503"/>
      <c r="G93" s="507"/>
      <c r="H93" s="507"/>
      <c r="I93" s="507"/>
      <c r="J93" s="507"/>
      <c r="K93" s="507"/>
      <c r="L93" s="507"/>
      <c r="M93" s="507"/>
      <c r="N93" s="507"/>
      <c r="O93" s="507"/>
      <c r="P93" s="507"/>
      <c r="Q93" s="429"/>
      <c r="R93" s="429"/>
      <c r="S93" s="429"/>
      <c r="T93" s="429"/>
      <c r="U93" s="429"/>
      <c r="V93" s="429"/>
      <c r="W93" s="429"/>
      <c r="X93" s="429"/>
      <c r="Y93" s="429"/>
      <c r="Z93" s="429"/>
    </row>
    <row r="94" spans="1:26" ht="15.75" hidden="1" customHeight="1">
      <c r="A94" s="1172" t="s">
        <v>2337</v>
      </c>
      <c r="B94" s="1156"/>
      <c r="C94" s="450">
        <v>54050000</v>
      </c>
      <c r="D94" s="450"/>
      <c r="E94" s="503">
        <f t="shared" si="19"/>
        <v>54050000</v>
      </c>
      <c r="F94" s="503"/>
      <c r="G94" s="507"/>
      <c r="H94" s="507"/>
      <c r="I94" s="507"/>
      <c r="J94" s="507"/>
      <c r="K94" s="507"/>
      <c r="L94" s="507"/>
      <c r="M94" s="507"/>
      <c r="N94" s="507"/>
      <c r="O94" s="507"/>
      <c r="P94" s="507"/>
      <c r="Q94" s="429"/>
      <c r="R94" s="429"/>
      <c r="S94" s="429"/>
      <c r="T94" s="429"/>
      <c r="U94" s="429"/>
      <c r="V94" s="429"/>
      <c r="W94" s="429"/>
      <c r="X94" s="429"/>
      <c r="Y94" s="429"/>
      <c r="Z94" s="429"/>
    </row>
    <row r="95" spans="1:26" ht="15.75" customHeight="1">
      <c r="A95" s="99">
        <v>10208</v>
      </c>
      <c r="B95" s="99" t="s">
        <v>2231</v>
      </c>
      <c r="C95" s="436"/>
      <c r="D95" s="436"/>
      <c r="E95" s="503"/>
      <c r="F95" s="503"/>
      <c r="G95" s="507"/>
      <c r="H95" s="507"/>
      <c r="I95" s="507"/>
      <c r="J95" s="507"/>
      <c r="K95" s="507"/>
      <c r="L95" s="507"/>
      <c r="M95" s="507"/>
      <c r="N95" s="507"/>
      <c r="O95" s="507"/>
      <c r="P95" s="507"/>
      <c r="Q95" s="429"/>
      <c r="R95" s="429"/>
      <c r="S95" s="429"/>
      <c r="T95" s="429"/>
      <c r="U95" s="429"/>
      <c r="V95" s="429"/>
      <c r="W95" s="429"/>
      <c r="X95" s="429"/>
      <c r="Y95" s="429"/>
      <c r="Z95" s="429"/>
    </row>
    <row r="96" spans="1:26" ht="15.75" hidden="1" customHeight="1">
      <c r="A96" s="36" t="s">
        <v>2097</v>
      </c>
      <c r="B96" s="36" t="s">
        <v>2098</v>
      </c>
      <c r="C96" s="436"/>
      <c r="D96" s="436"/>
      <c r="E96" s="503">
        <f t="shared" ref="E96:E105" si="20">SUM(C96:D96)</f>
        <v>0</v>
      </c>
      <c r="F96" s="503"/>
      <c r="G96" s="507"/>
      <c r="H96" s="507"/>
      <c r="I96" s="507"/>
      <c r="J96" s="507"/>
      <c r="K96" s="507"/>
      <c r="L96" s="507"/>
      <c r="M96" s="507"/>
      <c r="N96" s="507"/>
      <c r="O96" s="507"/>
      <c r="P96" s="507"/>
      <c r="Q96" s="429"/>
      <c r="R96" s="429"/>
      <c r="S96" s="429"/>
      <c r="T96" s="429"/>
      <c r="U96" s="429"/>
      <c r="V96" s="429"/>
      <c r="W96" s="429"/>
      <c r="X96" s="429"/>
      <c r="Y96" s="429"/>
      <c r="Z96" s="429"/>
    </row>
    <row r="97" spans="1:26" ht="15.75" customHeight="1">
      <c r="A97" s="36" t="s">
        <v>2102</v>
      </c>
      <c r="B97" s="36" t="s">
        <v>2103</v>
      </c>
      <c r="C97" s="437">
        <v>100000</v>
      </c>
      <c r="D97" s="503">
        <v>-100000</v>
      </c>
      <c r="E97" s="503">
        <f t="shared" si="20"/>
        <v>0</v>
      </c>
      <c r="F97" s="503">
        <v>100000</v>
      </c>
      <c r="G97" s="507"/>
      <c r="H97" s="507"/>
      <c r="I97" s="507"/>
      <c r="J97" s="507"/>
      <c r="K97" s="507"/>
      <c r="L97" s="507"/>
      <c r="M97" s="507"/>
      <c r="N97" s="507"/>
      <c r="O97" s="507"/>
      <c r="P97" s="507"/>
      <c r="Q97" s="429"/>
      <c r="R97" s="429"/>
      <c r="S97" s="429"/>
      <c r="T97" s="429"/>
      <c r="U97" s="429"/>
      <c r="V97" s="429"/>
      <c r="W97" s="429"/>
      <c r="X97" s="429"/>
      <c r="Y97" s="429"/>
      <c r="Z97" s="429"/>
    </row>
    <row r="98" spans="1:26" ht="15.75" hidden="1" customHeight="1">
      <c r="A98" s="36" t="s">
        <v>2104</v>
      </c>
      <c r="B98" s="36" t="s">
        <v>2105</v>
      </c>
      <c r="C98" s="437">
        <v>0</v>
      </c>
      <c r="D98" s="503">
        <v>0</v>
      </c>
      <c r="E98" s="503">
        <f t="shared" si="20"/>
        <v>0</v>
      </c>
      <c r="F98" s="503"/>
      <c r="G98" s="507"/>
      <c r="H98" s="507"/>
      <c r="I98" s="507"/>
      <c r="J98" s="507"/>
      <c r="K98" s="507"/>
      <c r="L98" s="507"/>
      <c r="M98" s="507"/>
      <c r="N98" s="507"/>
      <c r="O98" s="507"/>
      <c r="P98" s="507"/>
      <c r="Q98" s="429"/>
      <c r="R98" s="429"/>
      <c r="S98" s="429"/>
      <c r="T98" s="429"/>
      <c r="U98" s="429"/>
      <c r="V98" s="429"/>
      <c r="W98" s="429"/>
      <c r="X98" s="429"/>
      <c r="Y98" s="429"/>
      <c r="Z98" s="429"/>
    </row>
    <row r="99" spans="1:26" ht="15.75" hidden="1" customHeight="1">
      <c r="A99" s="36" t="s">
        <v>2106</v>
      </c>
      <c r="B99" s="36" t="s">
        <v>2107</v>
      </c>
      <c r="C99" s="437">
        <v>0</v>
      </c>
      <c r="D99" s="503">
        <v>0</v>
      </c>
      <c r="E99" s="503">
        <f t="shared" si="20"/>
        <v>0</v>
      </c>
      <c r="F99" s="503"/>
      <c r="G99" s="507"/>
      <c r="H99" s="507"/>
      <c r="I99" s="507"/>
      <c r="J99" s="507"/>
      <c r="K99" s="507"/>
      <c r="L99" s="507"/>
      <c r="M99" s="507"/>
      <c r="N99" s="507"/>
      <c r="O99" s="507"/>
      <c r="P99" s="507"/>
      <c r="Q99" s="429"/>
      <c r="R99" s="429"/>
      <c r="S99" s="429"/>
      <c r="T99" s="429"/>
      <c r="U99" s="429"/>
      <c r="V99" s="429"/>
      <c r="W99" s="429"/>
      <c r="X99" s="429"/>
      <c r="Y99" s="429"/>
      <c r="Z99" s="429"/>
    </row>
    <row r="100" spans="1:26" ht="15.75" customHeight="1">
      <c r="A100" s="36" t="s">
        <v>2338</v>
      </c>
      <c r="B100" s="36" t="s">
        <v>2211</v>
      </c>
      <c r="C100" s="437">
        <v>1500000</v>
      </c>
      <c r="D100" s="503">
        <v>-1500000</v>
      </c>
      <c r="E100" s="503">
        <f t="shared" si="20"/>
        <v>0</v>
      </c>
      <c r="F100" s="503">
        <v>1500000</v>
      </c>
      <c r="G100" s="507"/>
      <c r="H100" s="507"/>
      <c r="I100" s="507"/>
      <c r="J100" s="507"/>
      <c r="K100" s="507"/>
      <c r="L100" s="507"/>
      <c r="M100" s="507"/>
      <c r="N100" s="507"/>
      <c r="O100" s="507"/>
      <c r="P100" s="507"/>
      <c r="Q100" s="429"/>
      <c r="R100" s="429"/>
      <c r="S100" s="429"/>
      <c r="T100" s="429"/>
      <c r="U100" s="429"/>
      <c r="V100" s="429"/>
      <c r="W100" s="429"/>
      <c r="X100" s="429"/>
      <c r="Y100" s="429"/>
      <c r="Z100" s="429"/>
    </row>
    <row r="101" spans="1:26" ht="15.75" customHeight="1">
      <c r="A101" s="36" t="s">
        <v>2123</v>
      </c>
      <c r="B101" s="36" t="s">
        <v>2124</v>
      </c>
      <c r="C101" s="437">
        <v>800000</v>
      </c>
      <c r="D101" s="503">
        <v>-800000</v>
      </c>
      <c r="E101" s="503">
        <f t="shared" si="20"/>
        <v>0</v>
      </c>
      <c r="F101" s="503">
        <v>800000</v>
      </c>
      <c r="G101" s="507"/>
      <c r="H101" s="507"/>
      <c r="I101" s="507"/>
      <c r="J101" s="507"/>
      <c r="K101" s="507"/>
      <c r="L101" s="507"/>
      <c r="M101" s="507"/>
      <c r="N101" s="507"/>
      <c r="O101" s="507"/>
      <c r="P101" s="507"/>
      <c r="Q101" s="429"/>
      <c r="R101" s="429"/>
      <c r="S101" s="429"/>
      <c r="T101" s="429"/>
      <c r="U101" s="429"/>
      <c r="V101" s="429"/>
      <c r="W101" s="429"/>
      <c r="X101" s="429"/>
      <c r="Y101" s="429"/>
      <c r="Z101" s="429"/>
    </row>
    <row r="102" spans="1:26" ht="15.75" customHeight="1">
      <c r="A102" s="36" t="s">
        <v>2147</v>
      </c>
      <c r="B102" s="36" t="s">
        <v>2148</v>
      </c>
      <c r="C102" s="437">
        <v>100000</v>
      </c>
      <c r="D102" s="503">
        <v>-100000</v>
      </c>
      <c r="E102" s="503">
        <f t="shared" si="20"/>
        <v>0</v>
      </c>
      <c r="F102" s="503">
        <v>100000</v>
      </c>
      <c r="G102" s="507"/>
      <c r="H102" s="507"/>
      <c r="I102" s="507"/>
      <c r="J102" s="507"/>
      <c r="K102" s="507"/>
      <c r="L102" s="507"/>
      <c r="M102" s="507"/>
      <c r="N102" s="507"/>
      <c r="O102" s="507"/>
      <c r="P102" s="507"/>
      <c r="Q102" s="429"/>
      <c r="R102" s="429"/>
      <c r="S102" s="429"/>
      <c r="T102" s="429"/>
      <c r="U102" s="429"/>
      <c r="V102" s="429"/>
      <c r="W102" s="429"/>
      <c r="X102" s="429"/>
      <c r="Y102" s="429"/>
      <c r="Z102" s="429"/>
    </row>
    <row r="103" spans="1:26" ht="15.75" customHeight="1">
      <c r="A103" s="36" t="s">
        <v>2151</v>
      </c>
      <c r="B103" s="36" t="s">
        <v>2152</v>
      </c>
      <c r="C103" s="437">
        <v>100000</v>
      </c>
      <c r="D103" s="503">
        <v>-100000</v>
      </c>
      <c r="E103" s="503">
        <f t="shared" si="20"/>
        <v>0</v>
      </c>
      <c r="F103" s="503">
        <v>80000</v>
      </c>
      <c r="G103" s="507"/>
      <c r="H103" s="507"/>
      <c r="I103" s="507"/>
      <c r="J103" s="507"/>
      <c r="K103" s="507"/>
      <c r="L103" s="507"/>
      <c r="M103" s="507"/>
      <c r="N103" s="507"/>
      <c r="O103" s="507"/>
      <c r="P103" s="507"/>
      <c r="Q103" s="429"/>
      <c r="R103" s="429"/>
      <c r="S103" s="429"/>
      <c r="T103" s="429"/>
      <c r="U103" s="429"/>
      <c r="V103" s="429"/>
      <c r="W103" s="429"/>
      <c r="X103" s="429"/>
      <c r="Y103" s="429"/>
      <c r="Z103" s="429"/>
    </row>
    <row r="104" spans="1:26" ht="15.75" customHeight="1">
      <c r="A104" s="36" t="s">
        <v>2204</v>
      </c>
      <c r="B104" s="36" t="s">
        <v>2339</v>
      </c>
      <c r="C104" s="437">
        <v>300000</v>
      </c>
      <c r="D104" s="503">
        <v>-300000</v>
      </c>
      <c r="E104" s="503">
        <f t="shared" si="20"/>
        <v>0</v>
      </c>
      <c r="F104" s="503">
        <v>300000</v>
      </c>
      <c r="G104" s="507"/>
      <c r="H104" s="507"/>
      <c r="I104" s="507"/>
      <c r="J104" s="507"/>
      <c r="K104" s="507"/>
      <c r="L104" s="507"/>
      <c r="M104" s="507"/>
      <c r="N104" s="507"/>
      <c r="O104" s="507"/>
      <c r="P104" s="507"/>
      <c r="Q104" s="429"/>
      <c r="R104" s="429"/>
      <c r="S104" s="429"/>
      <c r="T104" s="429"/>
      <c r="U104" s="429"/>
      <c r="V104" s="429"/>
      <c r="W104" s="429"/>
      <c r="X104" s="429"/>
      <c r="Y104" s="429"/>
      <c r="Z104" s="429"/>
    </row>
    <row r="105" spans="1:26" ht="15.75" hidden="1" customHeight="1">
      <c r="A105" s="438"/>
      <c r="B105" s="76" t="s">
        <v>2340</v>
      </c>
      <c r="C105" s="512">
        <v>0</v>
      </c>
      <c r="D105" s="512"/>
      <c r="E105" s="503">
        <f t="shared" si="20"/>
        <v>0</v>
      </c>
      <c r="F105" s="503"/>
      <c r="G105" s="510"/>
      <c r="H105" s="513"/>
      <c r="I105" s="513"/>
      <c r="J105" s="513"/>
      <c r="K105" s="513"/>
      <c r="L105" s="513"/>
      <c r="M105" s="513"/>
      <c r="N105" s="513"/>
      <c r="O105" s="513"/>
      <c r="P105" s="513"/>
      <c r="Q105" s="483"/>
      <c r="R105" s="483"/>
      <c r="S105" s="483"/>
      <c r="T105" s="483"/>
      <c r="U105" s="483"/>
      <c r="V105" s="483"/>
      <c r="W105" s="483"/>
      <c r="X105" s="483"/>
      <c r="Y105" s="483"/>
      <c r="Z105" s="483"/>
    </row>
    <row r="106" spans="1:26" ht="15.75" customHeight="1">
      <c r="A106" s="479"/>
      <c r="B106" s="416" t="s">
        <v>2341</v>
      </c>
      <c r="C106" s="417">
        <v>32400000</v>
      </c>
      <c r="D106" s="417">
        <f>SUM(D97:D105)</f>
        <v>-2900000</v>
      </c>
      <c r="E106" s="417">
        <f>SUM(E97:E105)</f>
        <v>0</v>
      </c>
      <c r="F106" s="417">
        <f>SUM(F97:F105)</f>
        <v>2880000</v>
      </c>
      <c r="G106" s="507"/>
      <c r="H106" s="507"/>
      <c r="I106" s="507"/>
      <c r="J106" s="507"/>
      <c r="K106" s="507"/>
      <c r="L106" s="507"/>
      <c r="M106" s="507"/>
      <c r="N106" s="507"/>
      <c r="O106" s="507"/>
      <c r="P106" s="507"/>
      <c r="Q106" s="429"/>
      <c r="R106" s="429"/>
      <c r="S106" s="429"/>
      <c r="T106" s="429"/>
      <c r="U106" s="429"/>
      <c r="V106" s="429"/>
      <c r="W106" s="429"/>
      <c r="X106" s="429"/>
      <c r="Y106" s="429"/>
      <c r="Z106" s="429"/>
    </row>
    <row r="107" spans="1:26" ht="15.75" hidden="1" customHeight="1">
      <c r="A107" s="435">
        <v>3100000</v>
      </c>
      <c r="B107" s="99" t="s">
        <v>2183</v>
      </c>
      <c r="C107" s="436"/>
      <c r="D107" s="436"/>
      <c r="E107" s="436"/>
      <c r="F107" s="436"/>
      <c r="G107" s="507"/>
      <c r="H107" s="507"/>
      <c r="I107" s="507"/>
      <c r="J107" s="507"/>
      <c r="K107" s="507"/>
      <c r="L107" s="507"/>
      <c r="M107" s="507"/>
      <c r="N107" s="507"/>
      <c r="O107" s="507"/>
      <c r="P107" s="507"/>
      <c r="Q107" s="429"/>
      <c r="R107" s="429"/>
      <c r="S107" s="429"/>
      <c r="T107" s="429"/>
      <c r="U107" s="429"/>
      <c r="V107" s="429"/>
      <c r="W107" s="429"/>
      <c r="X107" s="429"/>
      <c r="Y107" s="429"/>
      <c r="Z107" s="429"/>
    </row>
    <row r="108" spans="1:26" ht="15.75" hidden="1" customHeight="1">
      <c r="A108" s="435"/>
      <c r="B108" s="20" t="s">
        <v>2342</v>
      </c>
      <c r="C108" s="437">
        <v>40000000</v>
      </c>
      <c r="D108" s="437" t="e">
        <f>'PROJECTS DETAILS'!#REF!</f>
        <v>#REF!</v>
      </c>
      <c r="E108" s="437" t="e">
        <f>'PROJECTS DETAILS'!#REF!</f>
        <v>#REF!</v>
      </c>
      <c r="F108" s="437" t="e">
        <f>'PROJECTS DETAILS'!#REF!</f>
        <v>#REF!</v>
      </c>
      <c r="G108" s="507"/>
      <c r="H108" s="507"/>
      <c r="I108" s="507"/>
      <c r="J108" s="507"/>
      <c r="K108" s="507"/>
      <c r="L108" s="507"/>
      <c r="M108" s="507"/>
      <c r="N108" s="507"/>
      <c r="O108" s="507"/>
      <c r="P108" s="507"/>
      <c r="Q108" s="429"/>
      <c r="R108" s="429"/>
      <c r="S108" s="429"/>
      <c r="T108" s="429"/>
      <c r="U108" s="429"/>
      <c r="V108" s="429"/>
      <c r="W108" s="429"/>
      <c r="X108" s="429"/>
      <c r="Y108" s="429"/>
      <c r="Z108" s="429"/>
    </row>
    <row r="109" spans="1:26" ht="15.75" hidden="1" customHeight="1">
      <c r="A109" s="479"/>
      <c r="B109" s="416" t="s">
        <v>2343</v>
      </c>
      <c r="C109" s="417">
        <v>40000000</v>
      </c>
      <c r="D109" s="417" t="e">
        <f t="shared" ref="D109:F109" si="21">SUM(D108)</f>
        <v>#REF!</v>
      </c>
      <c r="E109" s="417" t="e">
        <f t="shared" si="21"/>
        <v>#REF!</v>
      </c>
      <c r="F109" s="417" t="e">
        <f t="shared" si="21"/>
        <v>#REF!</v>
      </c>
      <c r="G109" s="507"/>
      <c r="H109" s="507"/>
      <c r="I109" s="507"/>
      <c r="J109" s="507"/>
      <c r="K109" s="507"/>
      <c r="L109" s="507"/>
      <c r="M109" s="507"/>
      <c r="N109" s="507"/>
      <c r="O109" s="507"/>
      <c r="P109" s="507"/>
      <c r="Q109" s="429"/>
      <c r="R109" s="429"/>
      <c r="S109" s="429"/>
      <c r="T109" s="429"/>
      <c r="U109" s="429"/>
      <c r="V109" s="429"/>
      <c r="W109" s="429"/>
      <c r="X109" s="429"/>
      <c r="Y109" s="429"/>
      <c r="Z109" s="429"/>
    </row>
    <row r="110" spans="1:26" ht="15.75" customHeight="1">
      <c r="A110" s="481"/>
      <c r="B110" s="481" t="s">
        <v>2221</v>
      </c>
      <c r="C110" s="421">
        <v>71050000</v>
      </c>
      <c r="D110" s="421">
        <f>SUM(D87,D73,D59,D106)</f>
        <v>-3000000</v>
      </c>
      <c r="E110" s="421">
        <f>SUM(E87,E73,E59,E106)</f>
        <v>14550000</v>
      </c>
      <c r="F110" s="421">
        <f>SUM(F87,F73,F59,F106)</f>
        <v>13715444</v>
      </c>
      <c r="G110" s="474"/>
      <c r="H110" s="474"/>
      <c r="I110" s="474"/>
      <c r="J110" s="474"/>
      <c r="K110" s="474"/>
      <c r="L110" s="474"/>
      <c r="M110" s="474"/>
      <c r="N110" s="474"/>
      <c r="O110" s="474"/>
      <c r="P110" s="474"/>
    </row>
    <row r="111" spans="1:26" ht="15.75" customHeight="1">
      <c r="A111" s="485" t="s">
        <v>2344</v>
      </c>
      <c r="B111" s="449"/>
      <c r="C111" s="450">
        <v>110353018</v>
      </c>
      <c r="D111" s="450">
        <f>SUM(D110,D13)</f>
        <v>-3000000</v>
      </c>
      <c r="E111" s="450">
        <f>SUM(E110,E13)</f>
        <v>53853018</v>
      </c>
      <c r="F111" s="450">
        <f>SUM(F110,F13)</f>
        <v>53018462</v>
      </c>
      <c r="G111" s="474"/>
      <c r="H111" s="474"/>
      <c r="I111" s="474"/>
      <c r="J111" s="474"/>
      <c r="K111" s="474"/>
      <c r="L111" s="474"/>
      <c r="M111" s="474"/>
      <c r="N111" s="474"/>
      <c r="O111" s="474"/>
      <c r="P111" s="474"/>
    </row>
    <row r="112" spans="1:26" ht="15.75" hidden="1" customHeight="1">
      <c r="A112" s="485" t="s">
        <v>2345</v>
      </c>
      <c r="B112" s="514"/>
      <c r="C112" s="490">
        <v>66000000</v>
      </c>
      <c r="D112" s="490"/>
      <c r="E112" s="490" t="e">
        <f>SUM(E109,E93)</f>
        <v>#REF!</v>
      </c>
      <c r="F112" s="490"/>
      <c r="G112" s="474"/>
      <c r="H112" s="474"/>
      <c r="I112" s="474"/>
      <c r="J112" s="474"/>
      <c r="K112" s="474"/>
      <c r="L112" s="474"/>
      <c r="M112" s="474"/>
      <c r="N112" s="474"/>
      <c r="O112" s="474"/>
      <c r="P112" s="474"/>
    </row>
    <row r="113" spans="1:26" ht="15.75" hidden="1" customHeight="1">
      <c r="A113" s="484" t="s">
        <v>2346</v>
      </c>
      <c r="B113" s="515"/>
      <c r="C113" s="446">
        <v>176353018</v>
      </c>
      <c r="D113" s="446"/>
      <c r="E113" s="446" t="e">
        <f>SUM(E111:E112)</f>
        <v>#REF!</v>
      </c>
      <c r="F113" s="446"/>
      <c r="G113" s="474"/>
      <c r="H113" s="474"/>
      <c r="I113" s="474"/>
      <c r="J113" s="474"/>
      <c r="K113" s="474"/>
      <c r="L113" s="474"/>
      <c r="M113" s="474"/>
      <c r="N113" s="474"/>
      <c r="O113" s="474"/>
      <c r="P113" s="474"/>
      <c r="Q113" s="516"/>
      <c r="R113" s="516"/>
      <c r="S113" s="516"/>
      <c r="T113" s="516"/>
      <c r="U113" s="516"/>
      <c r="V113" s="516"/>
      <c r="W113" s="516"/>
      <c r="X113" s="516"/>
      <c r="Y113" s="516"/>
      <c r="Z113" s="516"/>
    </row>
    <row r="114" spans="1:26" ht="15.75" customHeight="1">
      <c r="A114" s="517"/>
      <c r="C114" s="92"/>
      <c r="D114" s="92"/>
      <c r="E114" s="92"/>
      <c r="F114" s="92"/>
      <c r="G114" s="474"/>
      <c r="H114" s="474"/>
      <c r="I114" s="474"/>
      <c r="J114" s="474"/>
      <c r="K114" s="474"/>
      <c r="L114" s="474"/>
      <c r="M114" s="474"/>
      <c r="N114" s="474"/>
      <c r="O114" s="474"/>
      <c r="P114" s="474"/>
    </row>
    <row r="115" spans="1:26" ht="15.75" customHeight="1">
      <c r="A115" s="517"/>
      <c r="B115" s="7"/>
      <c r="C115" s="92"/>
      <c r="D115" s="92"/>
      <c r="E115" s="92"/>
      <c r="F115" s="92"/>
      <c r="G115" s="474"/>
      <c r="H115" s="474"/>
      <c r="I115" s="474"/>
      <c r="J115" s="474"/>
      <c r="K115" s="474"/>
      <c r="L115" s="474"/>
      <c r="M115" s="474"/>
      <c r="N115" s="474"/>
      <c r="O115" s="474"/>
      <c r="P115" s="474"/>
    </row>
    <row r="116" spans="1:26" ht="15.75" customHeight="1">
      <c r="A116" s="517"/>
      <c r="C116" s="92"/>
      <c r="D116" s="92"/>
      <c r="E116" s="92"/>
      <c r="F116" s="92"/>
      <c r="G116" s="474"/>
      <c r="H116" s="474"/>
      <c r="I116" s="474"/>
      <c r="J116" s="474"/>
      <c r="K116" s="474"/>
      <c r="L116" s="474"/>
      <c r="M116" s="474"/>
      <c r="N116" s="474"/>
      <c r="O116" s="474"/>
      <c r="P116" s="474"/>
    </row>
    <row r="117" spans="1:26" ht="15.75" customHeight="1">
      <c r="A117" s="517"/>
      <c r="C117" s="92"/>
      <c r="D117" s="92"/>
      <c r="E117" s="92"/>
      <c r="F117" s="92"/>
      <c r="G117" s="474"/>
      <c r="H117" s="474"/>
      <c r="I117" s="474"/>
      <c r="J117" s="474"/>
      <c r="K117" s="474"/>
      <c r="L117" s="474"/>
      <c r="M117" s="474"/>
      <c r="N117" s="474"/>
      <c r="O117" s="474"/>
      <c r="P117" s="474"/>
    </row>
    <row r="118" spans="1:26" ht="15.75" customHeight="1">
      <c r="A118" s="517"/>
      <c r="C118" s="92"/>
      <c r="D118" s="92"/>
      <c r="E118" s="92"/>
      <c r="F118" s="92"/>
      <c r="G118" s="474"/>
      <c r="H118" s="474"/>
      <c r="I118" s="474"/>
      <c r="J118" s="474"/>
      <c r="K118" s="474"/>
      <c r="L118" s="474"/>
      <c r="M118" s="474"/>
      <c r="N118" s="474"/>
      <c r="O118" s="474"/>
      <c r="P118" s="474"/>
    </row>
    <row r="119" spans="1:26" ht="15.75" customHeight="1">
      <c r="A119" s="517"/>
      <c r="C119" s="92"/>
      <c r="D119" s="92"/>
      <c r="E119" s="92"/>
      <c r="F119" s="92"/>
      <c r="G119" s="474"/>
      <c r="H119" s="474"/>
      <c r="I119" s="474"/>
      <c r="J119" s="474"/>
      <c r="K119" s="474"/>
      <c r="L119" s="474"/>
      <c r="M119" s="474"/>
      <c r="N119" s="474"/>
      <c r="O119" s="474"/>
      <c r="P119" s="474"/>
    </row>
    <row r="120" spans="1:26" ht="15.75" customHeight="1">
      <c r="A120" s="517"/>
      <c r="C120" s="92"/>
      <c r="D120" s="92"/>
      <c r="E120" s="92"/>
      <c r="F120" s="92"/>
      <c r="G120" s="474"/>
      <c r="H120" s="474"/>
      <c r="I120" s="474"/>
      <c r="J120" s="474"/>
      <c r="K120" s="474"/>
      <c r="L120" s="474"/>
      <c r="M120" s="474"/>
      <c r="N120" s="474"/>
      <c r="O120" s="474"/>
      <c r="P120" s="474"/>
    </row>
    <row r="121" spans="1:26" ht="15.75" customHeight="1">
      <c r="A121" s="517"/>
      <c r="C121" s="92"/>
      <c r="D121" s="92"/>
      <c r="E121" s="92"/>
      <c r="F121" s="92"/>
      <c r="G121" s="474"/>
      <c r="H121" s="474"/>
      <c r="I121" s="474"/>
      <c r="J121" s="474"/>
      <c r="K121" s="474"/>
      <c r="L121" s="474"/>
      <c r="M121" s="474"/>
      <c r="N121" s="474"/>
      <c r="O121" s="474"/>
      <c r="P121" s="474"/>
    </row>
    <row r="122" spans="1:26" ht="15.75" customHeight="1">
      <c r="A122" s="517"/>
      <c r="C122" s="92"/>
      <c r="D122" s="92"/>
      <c r="E122" s="92"/>
      <c r="F122" s="92"/>
      <c r="G122" s="474"/>
      <c r="H122" s="474"/>
      <c r="I122" s="474"/>
      <c r="J122" s="474"/>
      <c r="K122" s="474"/>
      <c r="L122" s="474"/>
      <c r="M122" s="474"/>
      <c r="N122" s="474"/>
      <c r="O122" s="474"/>
      <c r="P122" s="474"/>
    </row>
    <row r="123" spans="1:26" ht="15.75" customHeight="1">
      <c r="A123" s="517"/>
      <c r="C123" s="92"/>
      <c r="D123" s="92"/>
      <c r="E123" s="92"/>
      <c r="F123" s="92"/>
      <c r="G123" s="474"/>
      <c r="H123" s="474"/>
      <c r="I123" s="474"/>
      <c r="J123" s="474"/>
      <c r="K123" s="474"/>
      <c r="L123" s="474"/>
      <c r="M123" s="474"/>
      <c r="N123" s="474"/>
      <c r="O123" s="474"/>
      <c r="P123" s="474"/>
    </row>
    <row r="124" spans="1:26" ht="15.75" customHeight="1">
      <c r="A124" s="517"/>
      <c r="C124" s="92"/>
      <c r="D124" s="92"/>
      <c r="E124" s="92"/>
      <c r="F124" s="92"/>
      <c r="G124" s="474"/>
      <c r="H124" s="474"/>
      <c r="I124" s="474"/>
      <c r="J124" s="474"/>
      <c r="K124" s="474"/>
      <c r="L124" s="474"/>
      <c r="M124" s="474"/>
      <c r="N124" s="474"/>
      <c r="O124" s="474"/>
      <c r="P124" s="474"/>
    </row>
    <row r="125" spans="1:26" ht="15.75" customHeight="1">
      <c r="A125" s="517"/>
      <c r="C125" s="92"/>
      <c r="D125" s="92"/>
      <c r="E125" s="92"/>
      <c r="F125" s="92"/>
      <c r="G125" s="474"/>
      <c r="H125" s="474"/>
      <c r="I125" s="474"/>
      <c r="J125" s="474"/>
      <c r="K125" s="474"/>
      <c r="L125" s="474"/>
      <c r="M125" s="474"/>
      <c r="N125" s="474"/>
      <c r="O125" s="474"/>
      <c r="P125" s="474"/>
    </row>
    <row r="126" spans="1:26" ht="15.75" customHeight="1">
      <c r="A126" s="517"/>
      <c r="C126" s="92"/>
      <c r="D126" s="92"/>
      <c r="E126" s="92"/>
      <c r="F126" s="92"/>
      <c r="G126" s="474"/>
      <c r="H126" s="474"/>
      <c r="I126" s="474"/>
      <c r="J126" s="474"/>
      <c r="K126" s="474"/>
      <c r="L126" s="474"/>
      <c r="M126" s="474"/>
      <c r="N126" s="474"/>
      <c r="O126" s="474"/>
      <c r="P126" s="474"/>
    </row>
    <row r="127" spans="1:26" ht="15.75" customHeight="1">
      <c r="A127" s="517"/>
      <c r="C127" s="92"/>
      <c r="D127" s="92"/>
      <c r="E127" s="92"/>
      <c r="F127" s="92"/>
      <c r="G127" s="474"/>
      <c r="H127" s="474"/>
      <c r="I127" s="474"/>
      <c r="J127" s="474"/>
      <c r="K127" s="474"/>
      <c r="L127" s="474"/>
      <c r="M127" s="474"/>
      <c r="N127" s="474"/>
      <c r="O127" s="474"/>
      <c r="P127" s="474"/>
    </row>
    <row r="128" spans="1:26" ht="15.75" customHeight="1">
      <c r="A128" s="517"/>
      <c r="C128" s="92"/>
      <c r="D128" s="92"/>
      <c r="E128" s="92"/>
      <c r="F128" s="92"/>
      <c r="G128" s="474"/>
      <c r="H128" s="474"/>
      <c r="I128" s="474"/>
      <c r="J128" s="474"/>
      <c r="K128" s="474"/>
      <c r="L128" s="474"/>
      <c r="M128" s="474"/>
      <c r="N128" s="474"/>
      <c r="O128" s="474"/>
      <c r="P128" s="474"/>
    </row>
    <row r="129" spans="1:16" ht="15.75" customHeight="1">
      <c r="A129" s="517"/>
      <c r="C129" s="92"/>
      <c r="D129" s="92"/>
      <c r="E129" s="92"/>
      <c r="F129" s="92"/>
      <c r="G129" s="474"/>
      <c r="H129" s="474"/>
      <c r="I129" s="474"/>
      <c r="J129" s="474"/>
      <c r="K129" s="474"/>
      <c r="L129" s="474"/>
      <c r="M129" s="474"/>
      <c r="N129" s="474"/>
      <c r="O129" s="474"/>
      <c r="P129" s="474"/>
    </row>
    <row r="130" spans="1:16" ht="15.75" customHeight="1">
      <c r="A130" s="517"/>
      <c r="C130" s="92"/>
      <c r="D130" s="92"/>
      <c r="E130" s="92"/>
      <c r="F130" s="92"/>
      <c r="G130" s="474"/>
      <c r="H130" s="474"/>
      <c r="I130" s="474"/>
      <c r="J130" s="474"/>
      <c r="K130" s="474"/>
      <c r="L130" s="474"/>
      <c r="M130" s="474"/>
      <c r="N130" s="474"/>
      <c r="O130" s="474"/>
      <c r="P130" s="474"/>
    </row>
    <row r="131" spans="1:16" ht="15.75" customHeight="1">
      <c r="A131" s="517"/>
      <c r="C131" s="92"/>
      <c r="D131" s="92"/>
      <c r="E131" s="92"/>
      <c r="F131" s="92"/>
      <c r="G131" s="474"/>
      <c r="H131" s="474"/>
      <c r="I131" s="474"/>
      <c r="J131" s="474"/>
      <c r="K131" s="474"/>
      <c r="L131" s="474"/>
      <c r="M131" s="474"/>
      <c r="N131" s="474"/>
      <c r="O131" s="474"/>
      <c r="P131" s="474"/>
    </row>
    <row r="132" spans="1:16" ht="15.75" customHeight="1">
      <c r="A132" s="517"/>
      <c r="C132" s="92"/>
      <c r="D132" s="92"/>
      <c r="E132" s="92"/>
      <c r="F132" s="92"/>
      <c r="G132" s="474"/>
      <c r="H132" s="474"/>
      <c r="I132" s="474"/>
      <c r="J132" s="474"/>
      <c r="K132" s="474"/>
      <c r="L132" s="474"/>
      <c r="M132" s="474"/>
      <c r="N132" s="474"/>
      <c r="O132" s="474"/>
      <c r="P132" s="474"/>
    </row>
    <row r="133" spans="1:16" ht="15.75" customHeight="1">
      <c r="A133" s="517"/>
      <c r="C133" s="92"/>
      <c r="D133" s="92"/>
      <c r="E133" s="92"/>
      <c r="F133" s="92"/>
      <c r="G133" s="474"/>
      <c r="H133" s="474"/>
      <c r="I133" s="474"/>
      <c r="J133" s="474"/>
      <c r="K133" s="474"/>
      <c r="L133" s="474"/>
      <c r="M133" s="474"/>
      <c r="N133" s="474"/>
      <c r="O133" s="474"/>
      <c r="P133" s="474"/>
    </row>
    <row r="134" spans="1:16" ht="15.75" customHeight="1">
      <c r="A134" s="517"/>
      <c r="C134" s="92"/>
      <c r="D134" s="92"/>
      <c r="E134" s="92"/>
      <c r="F134" s="92"/>
      <c r="G134" s="474"/>
      <c r="H134" s="474"/>
      <c r="I134" s="474"/>
      <c r="J134" s="474"/>
      <c r="K134" s="474"/>
      <c r="L134" s="474"/>
      <c r="M134" s="474"/>
      <c r="N134" s="474"/>
      <c r="O134" s="474"/>
      <c r="P134" s="474"/>
    </row>
    <row r="135" spans="1:16" ht="15.75" customHeight="1">
      <c r="A135" s="517"/>
      <c r="C135" s="92"/>
      <c r="D135" s="92"/>
      <c r="E135" s="92"/>
      <c r="F135" s="92"/>
      <c r="G135" s="474"/>
      <c r="H135" s="474"/>
      <c r="I135" s="474"/>
      <c r="J135" s="474"/>
      <c r="K135" s="474"/>
      <c r="L135" s="474"/>
      <c r="M135" s="474"/>
      <c r="N135" s="474"/>
      <c r="O135" s="474"/>
      <c r="P135" s="474"/>
    </row>
    <row r="136" spans="1:16" ht="15.75" customHeight="1">
      <c r="A136" s="517"/>
      <c r="C136" s="92"/>
      <c r="D136" s="92"/>
      <c r="E136" s="92"/>
      <c r="F136" s="92"/>
      <c r="G136" s="474"/>
      <c r="H136" s="474"/>
      <c r="I136" s="474"/>
      <c r="J136" s="474"/>
      <c r="K136" s="474"/>
      <c r="L136" s="474"/>
      <c r="M136" s="474"/>
      <c r="N136" s="474"/>
      <c r="O136" s="474"/>
      <c r="P136" s="474"/>
    </row>
    <row r="137" spans="1:16" ht="15.75" customHeight="1">
      <c r="A137" s="517"/>
      <c r="C137" s="92"/>
      <c r="D137" s="92"/>
      <c r="E137" s="92"/>
      <c r="F137" s="92"/>
      <c r="G137" s="474"/>
      <c r="H137" s="474"/>
      <c r="I137" s="474"/>
      <c r="J137" s="474"/>
      <c r="K137" s="474"/>
      <c r="L137" s="474"/>
      <c r="M137" s="474"/>
      <c r="N137" s="474"/>
      <c r="O137" s="474"/>
      <c r="P137" s="474"/>
    </row>
    <row r="138" spans="1:16" ht="15.75" customHeight="1">
      <c r="A138" s="517"/>
      <c r="C138" s="92"/>
      <c r="D138" s="92"/>
      <c r="E138" s="92"/>
      <c r="F138" s="92"/>
      <c r="G138" s="474"/>
      <c r="H138" s="474"/>
      <c r="I138" s="474"/>
      <c r="J138" s="474"/>
      <c r="K138" s="474"/>
      <c r="L138" s="474"/>
      <c r="M138" s="474"/>
      <c r="N138" s="474"/>
      <c r="O138" s="474"/>
      <c r="P138" s="474"/>
    </row>
    <row r="139" spans="1:16" ht="15.75" customHeight="1">
      <c r="A139" s="517"/>
      <c r="C139" s="92"/>
      <c r="D139" s="92"/>
      <c r="E139" s="92"/>
      <c r="F139" s="92"/>
      <c r="G139" s="474"/>
      <c r="H139" s="474"/>
      <c r="I139" s="474"/>
      <c r="J139" s="474"/>
      <c r="K139" s="474"/>
      <c r="L139" s="474"/>
      <c r="M139" s="474"/>
      <c r="N139" s="474"/>
      <c r="O139" s="474"/>
      <c r="P139" s="474"/>
    </row>
    <row r="140" spans="1:16" ht="15.75" customHeight="1">
      <c r="A140" s="517"/>
      <c r="C140" s="92"/>
      <c r="D140" s="92"/>
      <c r="E140" s="92"/>
      <c r="F140" s="92"/>
      <c r="G140" s="474"/>
      <c r="H140" s="474"/>
      <c r="I140" s="474"/>
      <c r="J140" s="474"/>
      <c r="K140" s="474"/>
      <c r="L140" s="474"/>
      <c r="M140" s="474"/>
      <c r="N140" s="474"/>
      <c r="O140" s="474"/>
      <c r="P140" s="474"/>
    </row>
    <row r="141" spans="1:16" ht="15.75" customHeight="1">
      <c r="A141" s="517"/>
      <c r="C141" s="92"/>
      <c r="D141" s="92"/>
      <c r="E141" s="92"/>
      <c r="F141" s="92"/>
      <c r="G141" s="474"/>
      <c r="H141" s="474"/>
      <c r="I141" s="474"/>
      <c r="J141" s="474"/>
      <c r="K141" s="474"/>
      <c r="L141" s="474"/>
      <c r="M141" s="474"/>
      <c r="N141" s="474"/>
      <c r="O141" s="474"/>
      <c r="P141" s="474"/>
    </row>
    <row r="142" spans="1:16" ht="15.75" customHeight="1">
      <c r="A142" s="517"/>
      <c r="C142" s="92"/>
      <c r="D142" s="92"/>
      <c r="E142" s="92"/>
      <c r="F142" s="92"/>
      <c r="G142" s="474"/>
      <c r="H142" s="474"/>
      <c r="I142" s="474"/>
      <c r="J142" s="474"/>
      <c r="K142" s="474"/>
      <c r="L142" s="474"/>
      <c r="M142" s="474"/>
      <c r="N142" s="474"/>
      <c r="O142" s="474"/>
      <c r="P142" s="474"/>
    </row>
    <row r="143" spans="1:16" ht="15.75" customHeight="1">
      <c r="A143" s="517"/>
      <c r="C143" s="92"/>
      <c r="D143" s="92"/>
      <c r="E143" s="92"/>
      <c r="F143" s="92"/>
      <c r="G143" s="474"/>
      <c r="H143" s="474"/>
      <c r="I143" s="474"/>
      <c r="J143" s="474"/>
      <c r="K143" s="474"/>
      <c r="L143" s="474"/>
      <c r="M143" s="474"/>
      <c r="N143" s="474"/>
      <c r="O143" s="474"/>
      <c r="P143" s="474"/>
    </row>
    <row r="144" spans="1:16" ht="15.75" customHeight="1">
      <c r="A144" s="517"/>
      <c r="C144" s="92"/>
      <c r="D144" s="92"/>
      <c r="E144" s="92"/>
      <c r="F144" s="92"/>
      <c r="G144" s="474"/>
      <c r="H144" s="474"/>
      <c r="I144" s="474"/>
      <c r="J144" s="474"/>
      <c r="K144" s="474"/>
      <c r="L144" s="474"/>
      <c r="M144" s="474"/>
      <c r="N144" s="474"/>
      <c r="O144" s="474"/>
      <c r="P144" s="474"/>
    </row>
    <row r="145" spans="1:16" ht="15.75" customHeight="1">
      <c r="A145" s="517"/>
      <c r="C145" s="92"/>
      <c r="D145" s="92"/>
      <c r="E145" s="92"/>
      <c r="F145" s="92"/>
      <c r="G145" s="474"/>
      <c r="H145" s="474"/>
      <c r="I145" s="474"/>
      <c r="J145" s="474"/>
      <c r="K145" s="474"/>
      <c r="L145" s="474"/>
      <c r="M145" s="474"/>
      <c r="N145" s="474"/>
      <c r="O145" s="474"/>
      <c r="P145" s="474"/>
    </row>
    <row r="146" spans="1:16" ht="15.75" customHeight="1">
      <c r="A146" s="517"/>
      <c r="C146" s="92"/>
      <c r="D146" s="92"/>
      <c r="E146" s="92"/>
      <c r="F146" s="92"/>
      <c r="G146" s="474"/>
      <c r="H146" s="474"/>
      <c r="I146" s="474"/>
      <c r="J146" s="474"/>
      <c r="K146" s="474"/>
      <c r="L146" s="474"/>
      <c r="M146" s="474"/>
      <c r="N146" s="474"/>
      <c r="O146" s="474"/>
      <c r="P146" s="474"/>
    </row>
    <row r="147" spans="1:16" ht="15.75" customHeight="1">
      <c r="A147" s="517"/>
      <c r="C147" s="92"/>
      <c r="D147" s="92"/>
      <c r="E147" s="92"/>
      <c r="F147" s="92"/>
      <c r="G147" s="474"/>
      <c r="H147" s="474"/>
      <c r="I147" s="474"/>
      <c r="J147" s="474"/>
      <c r="K147" s="474"/>
      <c r="L147" s="474"/>
      <c r="M147" s="474"/>
      <c r="N147" s="474"/>
      <c r="O147" s="474"/>
      <c r="P147" s="474"/>
    </row>
    <row r="148" spans="1:16" ht="15.75" customHeight="1">
      <c r="A148" s="517"/>
      <c r="C148" s="92"/>
      <c r="D148" s="92"/>
      <c r="E148" s="92"/>
      <c r="F148" s="92"/>
      <c r="G148" s="474"/>
      <c r="H148" s="474"/>
      <c r="I148" s="474"/>
      <c r="J148" s="474"/>
      <c r="K148" s="474"/>
      <c r="L148" s="474"/>
      <c r="M148" s="474"/>
      <c r="N148" s="474"/>
      <c r="O148" s="474"/>
      <c r="P148" s="474"/>
    </row>
    <row r="149" spans="1:16" ht="15.75" customHeight="1">
      <c r="A149" s="517"/>
      <c r="C149" s="92"/>
      <c r="D149" s="92"/>
      <c r="E149" s="92"/>
      <c r="F149" s="92"/>
      <c r="G149" s="474"/>
      <c r="H149" s="474"/>
      <c r="I149" s="474"/>
      <c r="J149" s="474"/>
      <c r="K149" s="474"/>
      <c r="L149" s="474"/>
      <c r="M149" s="474"/>
      <c r="N149" s="474"/>
      <c r="O149" s="474"/>
      <c r="P149" s="474"/>
    </row>
    <row r="150" spans="1:16" ht="15.75" customHeight="1">
      <c r="A150" s="517"/>
      <c r="C150" s="92"/>
      <c r="D150" s="92"/>
      <c r="E150" s="92"/>
      <c r="F150" s="92"/>
      <c r="G150" s="474"/>
      <c r="H150" s="474"/>
      <c r="I150" s="474"/>
      <c r="J150" s="474"/>
      <c r="K150" s="474"/>
      <c r="L150" s="474"/>
      <c r="M150" s="474"/>
      <c r="N150" s="474"/>
      <c r="O150" s="474"/>
      <c r="P150" s="474"/>
    </row>
    <row r="151" spans="1:16" ht="15.75" customHeight="1">
      <c r="A151" s="517"/>
      <c r="C151" s="92"/>
      <c r="D151" s="92"/>
      <c r="E151" s="92"/>
      <c r="F151" s="92"/>
      <c r="G151" s="474"/>
      <c r="H151" s="474"/>
      <c r="I151" s="474"/>
      <c r="J151" s="474"/>
      <c r="K151" s="474"/>
      <c r="L151" s="474"/>
      <c r="M151" s="474"/>
      <c r="N151" s="474"/>
      <c r="O151" s="474"/>
      <c r="P151" s="474"/>
    </row>
    <row r="152" spans="1:16" ht="15.75" customHeight="1">
      <c r="A152" s="517"/>
      <c r="C152" s="92"/>
      <c r="D152" s="92"/>
      <c r="E152" s="92"/>
      <c r="F152" s="92"/>
      <c r="G152" s="474"/>
      <c r="H152" s="474"/>
      <c r="I152" s="474"/>
      <c r="J152" s="474"/>
      <c r="K152" s="474"/>
      <c r="L152" s="474"/>
      <c r="M152" s="474"/>
      <c r="N152" s="474"/>
      <c r="O152" s="474"/>
      <c r="P152" s="474"/>
    </row>
    <row r="153" spans="1:16" ht="15.75" customHeight="1">
      <c r="A153" s="517"/>
      <c r="C153" s="92"/>
      <c r="D153" s="92"/>
      <c r="E153" s="92"/>
      <c r="F153" s="92"/>
      <c r="G153" s="474"/>
      <c r="H153" s="474"/>
      <c r="I153" s="474"/>
      <c r="J153" s="474"/>
      <c r="K153" s="474"/>
      <c r="L153" s="474"/>
      <c r="M153" s="474"/>
      <c r="N153" s="474"/>
      <c r="O153" s="474"/>
      <c r="P153" s="474"/>
    </row>
    <row r="154" spans="1:16" ht="15.75" customHeight="1">
      <c r="A154" s="517"/>
      <c r="C154" s="92"/>
      <c r="D154" s="92"/>
      <c r="E154" s="92"/>
      <c r="F154" s="92"/>
      <c r="G154" s="474"/>
      <c r="H154" s="474"/>
      <c r="I154" s="474"/>
      <c r="J154" s="474"/>
      <c r="K154" s="474"/>
      <c r="L154" s="474"/>
      <c r="M154" s="474"/>
      <c r="N154" s="474"/>
      <c r="O154" s="474"/>
      <c r="P154" s="474"/>
    </row>
    <row r="155" spans="1:16" ht="15.75" customHeight="1">
      <c r="A155" s="517"/>
      <c r="C155" s="92"/>
      <c r="D155" s="92"/>
      <c r="E155" s="92"/>
      <c r="F155" s="92"/>
      <c r="G155" s="474"/>
      <c r="H155" s="474"/>
      <c r="I155" s="474"/>
      <c r="J155" s="474"/>
      <c r="K155" s="474"/>
      <c r="L155" s="474"/>
      <c r="M155" s="474"/>
      <c r="N155" s="474"/>
      <c r="O155" s="474"/>
      <c r="P155" s="474"/>
    </row>
    <row r="156" spans="1:16" ht="15.75" customHeight="1">
      <c r="A156" s="517"/>
      <c r="C156" s="92"/>
      <c r="D156" s="92"/>
      <c r="E156" s="92"/>
      <c r="F156" s="92"/>
      <c r="G156" s="474"/>
      <c r="H156" s="474"/>
      <c r="I156" s="474"/>
      <c r="J156" s="474"/>
      <c r="K156" s="474"/>
      <c r="L156" s="474"/>
      <c r="M156" s="474"/>
      <c r="N156" s="474"/>
      <c r="O156" s="474"/>
      <c r="P156" s="474"/>
    </row>
    <row r="157" spans="1:16" ht="15.75" customHeight="1">
      <c r="A157" s="517"/>
      <c r="C157" s="92"/>
      <c r="D157" s="92"/>
      <c r="E157" s="92"/>
      <c r="F157" s="92"/>
      <c r="G157" s="474"/>
      <c r="H157" s="474"/>
      <c r="I157" s="474"/>
      <c r="J157" s="474"/>
      <c r="K157" s="474"/>
      <c r="L157" s="474"/>
      <c r="M157" s="474"/>
      <c r="N157" s="474"/>
      <c r="O157" s="474"/>
      <c r="P157" s="474"/>
    </row>
    <row r="158" spans="1:16" ht="15.75" customHeight="1">
      <c r="A158" s="517"/>
      <c r="C158" s="92"/>
      <c r="D158" s="92"/>
      <c r="E158" s="92"/>
      <c r="F158" s="92"/>
      <c r="G158" s="474"/>
      <c r="H158" s="474"/>
      <c r="I158" s="474"/>
      <c r="J158" s="474"/>
      <c r="K158" s="474"/>
      <c r="L158" s="474"/>
      <c r="M158" s="474"/>
      <c r="N158" s="474"/>
      <c r="O158" s="474"/>
      <c r="P158" s="474"/>
    </row>
    <row r="159" spans="1:16" ht="15.75" customHeight="1">
      <c r="A159" s="517"/>
      <c r="C159" s="92"/>
      <c r="D159" s="92"/>
      <c r="E159" s="92"/>
      <c r="F159" s="92"/>
      <c r="G159" s="474"/>
      <c r="H159" s="474"/>
      <c r="I159" s="474"/>
      <c r="J159" s="474"/>
      <c r="K159" s="474"/>
      <c r="L159" s="474"/>
      <c r="M159" s="474"/>
      <c r="N159" s="474"/>
      <c r="O159" s="474"/>
      <c r="P159" s="474"/>
    </row>
    <row r="160" spans="1:16" ht="15.75" customHeight="1">
      <c r="A160" s="517"/>
      <c r="C160" s="92"/>
      <c r="D160" s="92"/>
      <c r="E160" s="92"/>
      <c r="F160" s="92"/>
      <c r="G160" s="474"/>
      <c r="H160" s="474"/>
      <c r="I160" s="474"/>
      <c r="J160" s="474"/>
      <c r="K160" s="474"/>
      <c r="L160" s="474"/>
      <c r="M160" s="474"/>
      <c r="N160" s="474"/>
      <c r="O160" s="474"/>
      <c r="P160" s="474"/>
    </row>
    <row r="161" spans="1:16" ht="15.75" customHeight="1">
      <c r="A161" s="517"/>
      <c r="C161" s="92"/>
      <c r="D161" s="92"/>
      <c r="E161" s="92"/>
      <c r="F161" s="92"/>
      <c r="G161" s="474"/>
      <c r="H161" s="474"/>
      <c r="I161" s="474"/>
      <c r="J161" s="474"/>
      <c r="K161" s="474"/>
      <c r="L161" s="474"/>
      <c r="M161" s="474"/>
      <c r="N161" s="474"/>
      <c r="O161" s="474"/>
      <c r="P161" s="474"/>
    </row>
    <row r="162" spans="1:16" ht="15.75" customHeight="1">
      <c r="A162" s="517"/>
      <c r="C162" s="92"/>
      <c r="D162" s="92"/>
      <c r="E162" s="92"/>
      <c r="F162" s="92"/>
      <c r="G162" s="474"/>
      <c r="H162" s="474"/>
      <c r="I162" s="474"/>
      <c r="J162" s="474"/>
      <c r="K162" s="474"/>
      <c r="L162" s="474"/>
      <c r="M162" s="474"/>
      <c r="N162" s="474"/>
      <c r="O162" s="474"/>
      <c r="P162" s="474"/>
    </row>
    <row r="163" spans="1:16" ht="15.75" customHeight="1">
      <c r="A163" s="517"/>
      <c r="C163" s="92"/>
      <c r="D163" s="92"/>
      <c r="E163" s="92"/>
      <c r="F163" s="92"/>
      <c r="G163" s="474"/>
      <c r="H163" s="474"/>
      <c r="I163" s="474"/>
      <c r="J163" s="474"/>
      <c r="K163" s="474"/>
      <c r="L163" s="474"/>
      <c r="M163" s="474"/>
      <c r="N163" s="474"/>
      <c r="O163" s="474"/>
      <c r="P163" s="474"/>
    </row>
    <row r="164" spans="1:16" ht="15.75" customHeight="1">
      <c r="A164" s="517"/>
      <c r="C164" s="92"/>
      <c r="D164" s="92"/>
      <c r="E164" s="92"/>
      <c r="F164" s="92"/>
      <c r="G164" s="474"/>
      <c r="H164" s="474"/>
      <c r="I164" s="474"/>
      <c r="J164" s="474"/>
      <c r="K164" s="474"/>
      <c r="L164" s="474"/>
      <c r="M164" s="474"/>
      <c r="N164" s="474"/>
      <c r="O164" s="474"/>
      <c r="P164" s="474"/>
    </row>
    <row r="165" spans="1:16" ht="15.75" customHeight="1">
      <c r="A165" s="517"/>
      <c r="C165" s="92"/>
      <c r="D165" s="92"/>
      <c r="E165" s="92"/>
      <c r="F165" s="92"/>
      <c r="G165" s="474"/>
      <c r="H165" s="474"/>
      <c r="I165" s="474"/>
      <c r="J165" s="474"/>
      <c r="K165" s="474"/>
      <c r="L165" s="474"/>
      <c r="M165" s="474"/>
      <c r="N165" s="474"/>
      <c r="O165" s="474"/>
      <c r="P165" s="474"/>
    </row>
    <row r="166" spans="1:16" ht="15.75" customHeight="1">
      <c r="A166" s="517"/>
      <c r="C166" s="92"/>
      <c r="D166" s="92"/>
      <c r="E166" s="92"/>
      <c r="F166" s="92"/>
      <c r="G166" s="474"/>
      <c r="H166" s="474"/>
      <c r="I166" s="474"/>
      <c r="J166" s="474"/>
      <c r="K166" s="474"/>
      <c r="L166" s="474"/>
      <c r="M166" s="474"/>
      <c r="N166" s="474"/>
      <c r="O166" s="474"/>
      <c r="P166" s="474"/>
    </row>
    <row r="167" spans="1:16" ht="15.75" customHeight="1">
      <c r="A167" s="517"/>
      <c r="C167" s="92"/>
      <c r="D167" s="92"/>
      <c r="E167" s="92"/>
      <c r="F167" s="92"/>
      <c r="G167" s="474"/>
      <c r="H167" s="474"/>
      <c r="I167" s="474"/>
      <c r="J167" s="474"/>
      <c r="K167" s="474"/>
      <c r="L167" s="474"/>
      <c r="M167" s="474"/>
      <c r="N167" s="474"/>
      <c r="O167" s="474"/>
      <c r="P167" s="474"/>
    </row>
    <row r="168" spans="1:16" ht="15.75" customHeight="1">
      <c r="A168" s="517"/>
      <c r="C168" s="92"/>
      <c r="D168" s="92"/>
      <c r="E168" s="92"/>
      <c r="F168" s="92"/>
      <c r="G168" s="474"/>
      <c r="H168" s="474"/>
      <c r="I168" s="474"/>
      <c r="J168" s="474"/>
      <c r="K168" s="474"/>
      <c r="L168" s="474"/>
      <c r="M168" s="474"/>
      <c r="N168" s="474"/>
      <c r="O168" s="474"/>
      <c r="P168" s="474"/>
    </row>
    <row r="169" spans="1:16" ht="15.75" customHeight="1">
      <c r="A169" s="517"/>
      <c r="C169" s="92"/>
      <c r="D169" s="92"/>
      <c r="E169" s="92"/>
      <c r="F169" s="92"/>
      <c r="G169" s="474"/>
      <c r="H169" s="474"/>
      <c r="I169" s="474"/>
      <c r="J169" s="474"/>
      <c r="K169" s="474"/>
      <c r="L169" s="474"/>
      <c r="M169" s="474"/>
      <c r="N169" s="474"/>
      <c r="O169" s="474"/>
      <c r="P169" s="474"/>
    </row>
    <row r="170" spans="1:16" ht="15.75" customHeight="1">
      <c r="A170" s="517"/>
      <c r="C170" s="92"/>
      <c r="D170" s="92"/>
      <c r="E170" s="92"/>
      <c r="F170" s="92"/>
      <c r="G170" s="474"/>
      <c r="H170" s="474"/>
      <c r="I170" s="474"/>
      <c r="J170" s="474"/>
      <c r="K170" s="474"/>
      <c r="L170" s="474"/>
      <c r="M170" s="474"/>
      <c r="N170" s="474"/>
      <c r="O170" s="474"/>
      <c r="P170" s="474"/>
    </row>
    <row r="171" spans="1:16" ht="15.75" customHeight="1">
      <c r="A171" s="517"/>
      <c r="C171" s="92"/>
      <c r="D171" s="92"/>
      <c r="E171" s="92"/>
      <c r="F171" s="92"/>
      <c r="G171" s="474"/>
      <c r="H171" s="474"/>
      <c r="I171" s="474"/>
      <c r="J171" s="474"/>
      <c r="K171" s="474"/>
      <c r="L171" s="474"/>
      <c r="M171" s="474"/>
      <c r="N171" s="474"/>
      <c r="O171" s="474"/>
      <c r="P171" s="474"/>
    </row>
    <row r="172" spans="1:16" ht="15.75" customHeight="1">
      <c r="A172" s="517"/>
      <c r="C172" s="92"/>
      <c r="D172" s="92"/>
      <c r="E172" s="92"/>
      <c r="F172" s="92"/>
      <c r="G172" s="474"/>
      <c r="H172" s="474"/>
      <c r="I172" s="474"/>
      <c r="J172" s="474"/>
      <c r="K172" s="474"/>
      <c r="L172" s="474"/>
      <c r="M172" s="474"/>
      <c r="N172" s="474"/>
      <c r="O172" s="474"/>
      <c r="P172" s="474"/>
    </row>
    <row r="173" spans="1:16" ht="15.75" customHeight="1">
      <c r="A173" s="517"/>
      <c r="C173" s="92"/>
      <c r="D173" s="92"/>
      <c r="E173" s="92"/>
      <c r="F173" s="92"/>
      <c r="G173" s="474"/>
      <c r="H173" s="474"/>
      <c r="I173" s="474"/>
      <c r="J173" s="474"/>
      <c r="K173" s="474"/>
      <c r="L173" s="474"/>
      <c r="M173" s="474"/>
      <c r="N173" s="474"/>
      <c r="O173" s="474"/>
      <c r="P173" s="474"/>
    </row>
    <row r="174" spans="1:16" ht="15.75" customHeight="1">
      <c r="A174" s="517"/>
      <c r="C174" s="92"/>
      <c r="D174" s="92"/>
      <c r="E174" s="92"/>
      <c r="F174" s="92"/>
      <c r="G174" s="474"/>
      <c r="H174" s="474"/>
      <c r="I174" s="474"/>
      <c r="J174" s="474"/>
      <c r="K174" s="474"/>
      <c r="L174" s="474"/>
      <c r="M174" s="474"/>
      <c r="N174" s="474"/>
      <c r="O174" s="474"/>
      <c r="P174" s="474"/>
    </row>
    <row r="175" spans="1:16" ht="15.75" customHeight="1">
      <c r="A175" s="517"/>
      <c r="C175" s="92"/>
      <c r="D175" s="92"/>
      <c r="E175" s="92"/>
      <c r="F175" s="92"/>
      <c r="G175" s="474"/>
      <c r="H175" s="474"/>
      <c r="I175" s="474"/>
      <c r="J175" s="474"/>
      <c r="K175" s="474"/>
      <c r="L175" s="474"/>
      <c r="M175" s="474"/>
      <c r="N175" s="474"/>
      <c r="O175" s="474"/>
      <c r="P175" s="474"/>
    </row>
    <row r="176" spans="1:16" ht="15.75" customHeight="1">
      <c r="A176" s="517"/>
      <c r="C176" s="92"/>
      <c r="D176" s="92"/>
      <c r="E176" s="92"/>
      <c r="F176" s="92"/>
      <c r="G176" s="474"/>
      <c r="H176" s="474"/>
      <c r="I176" s="474"/>
      <c r="J176" s="474"/>
      <c r="K176" s="474"/>
      <c r="L176" s="474"/>
      <c r="M176" s="474"/>
      <c r="N176" s="474"/>
      <c r="O176" s="474"/>
      <c r="P176" s="474"/>
    </row>
    <row r="177" spans="1:16" ht="15.75" customHeight="1">
      <c r="A177" s="517"/>
      <c r="C177" s="92"/>
      <c r="D177" s="92"/>
      <c r="E177" s="92"/>
      <c r="F177" s="92"/>
      <c r="G177" s="474"/>
      <c r="H177" s="474"/>
      <c r="I177" s="474"/>
      <c r="J177" s="474"/>
      <c r="K177" s="474"/>
      <c r="L177" s="474"/>
      <c r="M177" s="474"/>
      <c r="N177" s="474"/>
      <c r="O177" s="474"/>
      <c r="P177" s="474"/>
    </row>
    <row r="178" spans="1:16" ht="15.75" customHeight="1">
      <c r="A178" s="517"/>
      <c r="C178" s="92"/>
      <c r="D178" s="92"/>
      <c r="E178" s="92"/>
      <c r="F178" s="92"/>
      <c r="G178" s="474"/>
      <c r="H178" s="474"/>
      <c r="I178" s="474"/>
      <c r="J178" s="474"/>
      <c r="K178" s="474"/>
      <c r="L178" s="474"/>
      <c r="M178" s="474"/>
      <c r="N178" s="474"/>
      <c r="O178" s="474"/>
      <c r="P178" s="474"/>
    </row>
    <row r="179" spans="1:16" ht="15.75" customHeight="1">
      <c r="A179" s="517"/>
      <c r="C179" s="92"/>
      <c r="D179" s="92"/>
      <c r="E179" s="92"/>
      <c r="F179" s="92"/>
      <c r="G179" s="474"/>
      <c r="H179" s="474"/>
      <c r="I179" s="474"/>
      <c r="J179" s="474"/>
      <c r="K179" s="474"/>
      <c r="L179" s="474"/>
      <c r="M179" s="474"/>
      <c r="N179" s="474"/>
      <c r="O179" s="474"/>
      <c r="P179" s="474"/>
    </row>
    <row r="180" spans="1:16" ht="15.75" customHeight="1">
      <c r="A180" s="517"/>
      <c r="C180" s="92"/>
      <c r="D180" s="92"/>
      <c r="E180" s="92"/>
      <c r="F180" s="92"/>
      <c r="G180" s="474"/>
      <c r="H180" s="474"/>
      <c r="I180" s="474"/>
      <c r="J180" s="474"/>
      <c r="K180" s="474"/>
      <c r="L180" s="474"/>
      <c r="M180" s="474"/>
      <c r="N180" s="474"/>
      <c r="O180" s="474"/>
      <c r="P180" s="474"/>
    </row>
    <row r="181" spans="1:16" ht="15.75" customHeight="1">
      <c r="A181" s="517"/>
      <c r="C181" s="92"/>
      <c r="D181" s="92"/>
      <c r="E181" s="92"/>
      <c r="F181" s="92"/>
      <c r="G181" s="474"/>
      <c r="H181" s="474"/>
      <c r="I181" s="474"/>
      <c r="J181" s="474"/>
      <c r="K181" s="474"/>
      <c r="L181" s="474"/>
      <c r="M181" s="474"/>
      <c r="N181" s="474"/>
      <c r="O181" s="474"/>
      <c r="P181" s="474"/>
    </row>
    <row r="182" spans="1:16" ht="15.75" customHeight="1">
      <c r="A182" s="517"/>
      <c r="C182" s="92"/>
      <c r="D182" s="92"/>
      <c r="E182" s="92"/>
      <c r="F182" s="92"/>
      <c r="G182" s="474"/>
      <c r="H182" s="474"/>
      <c r="I182" s="474"/>
      <c r="J182" s="474"/>
      <c r="K182" s="474"/>
      <c r="L182" s="474"/>
      <c r="M182" s="474"/>
      <c r="N182" s="474"/>
      <c r="O182" s="474"/>
      <c r="P182" s="474"/>
    </row>
    <row r="183" spans="1:16" ht="15.75" customHeight="1">
      <c r="A183" s="517"/>
      <c r="C183" s="92"/>
      <c r="D183" s="92"/>
      <c r="E183" s="92"/>
      <c r="F183" s="92"/>
      <c r="G183" s="474"/>
      <c r="H183" s="474"/>
      <c r="I183" s="474"/>
      <c r="J183" s="474"/>
      <c r="K183" s="474"/>
      <c r="L183" s="474"/>
      <c r="M183" s="474"/>
      <c r="N183" s="474"/>
      <c r="O183" s="474"/>
      <c r="P183" s="474"/>
    </row>
    <row r="184" spans="1:16" ht="15.75" customHeight="1">
      <c r="A184" s="517"/>
      <c r="C184" s="92"/>
      <c r="D184" s="92"/>
      <c r="E184" s="92"/>
      <c r="F184" s="92"/>
      <c r="G184" s="474"/>
      <c r="H184" s="474"/>
      <c r="I184" s="474"/>
      <c r="J184" s="474"/>
      <c r="K184" s="474"/>
      <c r="L184" s="474"/>
      <c r="M184" s="474"/>
      <c r="N184" s="474"/>
      <c r="O184" s="474"/>
      <c r="P184" s="474"/>
    </row>
    <row r="185" spans="1:16" ht="15.75" customHeight="1">
      <c r="A185" s="517"/>
      <c r="C185" s="92"/>
      <c r="D185" s="92"/>
      <c r="E185" s="92"/>
      <c r="F185" s="92"/>
      <c r="G185" s="474"/>
      <c r="H185" s="474"/>
      <c r="I185" s="474"/>
      <c r="J185" s="474"/>
      <c r="K185" s="474"/>
      <c r="L185" s="474"/>
      <c r="M185" s="474"/>
      <c r="N185" s="474"/>
      <c r="O185" s="474"/>
      <c r="P185" s="474"/>
    </row>
    <row r="186" spans="1:16" ht="15.75" customHeight="1">
      <c r="A186" s="517"/>
      <c r="C186" s="92"/>
      <c r="D186" s="92"/>
      <c r="E186" s="92"/>
      <c r="F186" s="92"/>
      <c r="G186" s="474"/>
      <c r="H186" s="474"/>
      <c r="I186" s="474"/>
      <c r="J186" s="474"/>
      <c r="K186" s="474"/>
      <c r="L186" s="474"/>
      <c r="M186" s="474"/>
      <c r="N186" s="474"/>
      <c r="O186" s="474"/>
      <c r="P186" s="474"/>
    </row>
    <row r="187" spans="1:16" ht="15.75" customHeight="1">
      <c r="A187" s="517"/>
      <c r="C187" s="92"/>
      <c r="D187" s="92"/>
      <c r="E187" s="92"/>
      <c r="F187" s="92"/>
      <c r="G187" s="474"/>
      <c r="H187" s="474"/>
      <c r="I187" s="474"/>
      <c r="J187" s="474"/>
      <c r="K187" s="474"/>
      <c r="L187" s="474"/>
      <c r="M187" s="474"/>
      <c r="N187" s="474"/>
      <c r="O187" s="474"/>
      <c r="P187" s="474"/>
    </row>
    <row r="188" spans="1:16" ht="15.75" customHeight="1">
      <c r="A188" s="517"/>
      <c r="C188" s="92"/>
      <c r="D188" s="92"/>
      <c r="E188" s="92"/>
      <c r="F188" s="92"/>
      <c r="G188" s="474"/>
      <c r="H188" s="474"/>
      <c r="I188" s="474"/>
      <c r="J188" s="474"/>
      <c r="K188" s="474"/>
      <c r="L188" s="474"/>
      <c r="M188" s="474"/>
      <c r="N188" s="474"/>
      <c r="O188" s="474"/>
      <c r="P188" s="474"/>
    </row>
    <row r="189" spans="1:16" ht="15.75" customHeight="1">
      <c r="A189" s="517"/>
      <c r="C189" s="92"/>
      <c r="D189" s="92"/>
      <c r="E189" s="92"/>
      <c r="F189" s="92"/>
      <c r="G189" s="474"/>
      <c r="H189" s="474"/>
      <c r="I189" s="474"/>
      <c r="J189" s="474"/>
      <c r="K189" s="474"/>
      <c r="L189" s="474"/>
      <c r="M189" s="474"/>
      <c r="N189" s="474"/>
      <c r="O189" s="474"/>
      <c r="P189" s="474"/>
    </row>
    <row r="190" spans="1:16" ht="15.75" customHeight="1">
      <c r="A190" s="517"/>
      <c r="C190" s="92"/>
      <c r="D190" s="92"/>
      <c r="E190" s="92"/>
      <c r="F190" s="92"/>
      <c r="G190" s="474"/>
      <c r="H190" s="474"/>
      <c r="I190" s="474"/>
      <c r="J190" s="474"/>
      <c r="K190" s="474"/>
      <c r="L190" s="474"/>
      <c r="M190" s="474"/>
      <c r="N190" s="474"/>
      <c r="O190" s="474"/>
      <c r="P190" s="474"/>
    </row>
    <row r="191" spans="1:16" ht="15.75" customHeight="1">
      <c r="A191" s="517"/>
      <c r="C191" s="92"/>
      <c r="D191" s="92"/>
      <c r="E191" s="92"/>
      <c r="F191" s="92"/>
      <c r="G191" s="474"/>
      <c r="H191" s="474"/>
      <c r="I191" s="474"/>
      <c r="J191" s="474"/>
      <c r="K191" s="474"/>
      <c r="L191" s="474"/>
      <c r="M191" s="474"/>
      <c r="N191" s="474"/>
      <c r="O191" s="474"/>
      <c r="P191" s="474"/>
    </row>
    <row r="192" spans="1:16" ht="15.75" customHeight="1">
      <c r="A192" s="517"/>
      <c r="C192" s="92"/>
      <c r="D192" s="92"/>
      <c r="E192" s="92"/>
      <c r="F192" s="92"/>
      <c r="G192" s="474"/>
      <c r="H192" s="474"/>
      <c r="I192" s="474"/>
      <c r="J192" s="474"/>
      <c r="K192" s="474"/>
      <c r="L192" s="474"/>
      <c r="M192" s="474"/>
      <c r="N192" s="474"/>
      <c r="O192" s="474"/>
      <c r="P192" s="474"/>
    </row>
    <row r="193" spans="1:16" ht="15.75" customHeight="1">
      <c r="A193" s="517"/>
      <c r="C193" s="92"/>
      <c r="D193" s="92"/>
      <c r="E193" s="92"/>
      <c r="F193" s="92"/>
      <c r="G193" s="474"/>
      <c r="H193" s="474"/>
      <c r="I193" s="474"/>
      <c r="J193" s="474"/>
      <c r="K193" s="474"/>
      <c r="L193" s="474"/>
      <c r="M193" s="474"/>
      <c r="N193" s="474"/>
      <c r="O193" s="474"/>
      <c r="P193" s="474"/>
    </row>
    <row r="194" spans="1:16" ht="15.75" customHeight="1">
      <c r="A194" s="517"/>
      <c r="C194" s="92"/>
      <c r="D194" s="92"/>
      <c r="E194" s="92"/>
      <c r="F194" s="92"/>
      <c r="G194" s="474"/>
      <c r="H194" s="474"/>
      <c r="I194" s="474"/>
      <c r="J194" s="474"/>
      <c r="K194" s="474"/>
      <c r="L194" s="474"/>
      <c r="M194" s="474"/>
      <c r="N194" s="474"/>
      <c r="O194" s="474"/>
      <c r="P194" s="474"/>
    </row>
    <row r="195" spans="1:16" ht="15.75" customHeight="1">
      <c r="A195" s="517"/>
      <c r="C195" s="92"/>
      <c r="D195" s="92"/>
      <c r="E195" s="92"/>
      <c r="F195" s="92"/>
      <c r="G195" s="474"/>
      <c r="H195" s="474"/>
      <c r="I195" s="474"/>
      <c r="J195" s="474"/>
      <c r="K195" s="474"/>
      <c r="L195" s="474"/>
      <c r="M195" s="474"/>
      <c r="N195" s="474"/>
      <c r="O195" s="474"/>
      <c r="P195" s="474"/>
    </row>
    <row r="196" spans="1:16" ht="15.75" customHeight="1">
      <c r="A196" s="517"/>
      <c r="C196" s="92"/>
      <c r="D196" s="92"/>
      <c r="E196" s="92"/>
      <c r="F196" s="92"/>
      <c r="G196" s="474"/>
      <c r="H196" s="474"/>
      <c r="I196" s="474"/>
      <c r="J196" s="474"/>
      <c r="K196" s="474"/>
      <c r="L196" s="474"/>
      <c r="M196" s="474"/>
      <c r="N196" s="474"/>
      <c r="O196" s="474"/>
      <c r="P196" s="474"/>
    </row>
    <row r="197" spans="1:16" ht="15.75" customHeight="1">
      <c r="A197" s="517"/>
      <c r="C197" s="92"/>
      <c r="D197" s="92"/>
      <c r="E197" s="92"/>
      <c r="F197" s="92"/>
      <c r="G197" s="474"/>
      <c r="H197" s="474"/>
      <c r="I197" s="474"/>
      <c r="J197" s="474"/>
      <c r="K197" s="474"/>
      <c r="L197" s="474"/>
      <c r="M197" s="474"/>
      <c r="N197" s="474"/>
      <c r="O197" s="474"/>
      <c r="P197" s="474"/>
    </row>
    <row r="198" spans="1:16" ht="15.75" customHeight="1">
      <c r="A198" s="517"/>
      <c r="C198" s="92"/>
      <c r="D198" s="92"/>
      <c r="E198" s="92"/>
      <c r="F198" s="92"/>
      <c r="G198" s="474"/>
      <c r="H198" s="474"/>
      <c r="I198" s="474"/>
      <c r="J198" s="474"/>
      <c r="K198" s="474"/>
      <c r="L198" s="474"/>
      <c r="M198" s="474"/>
      <c r="N198" s="474"/>
      <c r="O198" s="474"/>
      <c r="P198" s="474"/>
    </row>
    <row r="199" spans="1:16" ht="15.75" customHeight="1">
      <c r="A199" s="517"/>
      <c r="C199" s="92"/>
      <c r="D199" s="92"/>
      <c r="E199" s="92"/>
      <c r="F199" s="92"/>
      <c r="G199" s="474"/>
      <c r="H199" s="474"/>
      <c r="I199" s="474"/>
      <c r="J199" s="474"/>
      <c r="K199" s="474"/>
      <c r="L199" s="474"/>
      <c r="M199" s="474"/>
      <c r="N199" s="474"/>
      <c r="O199" s="474"/>
      <c r="P199" s="474"/>
    </row>
    <row r="200" spans="1:16" ht="15.75" customHeight="1">
      <c r="A200" s="517"/>
      <c r="C200" s="92"/>
      <c r="D200" s="92"/>
      <c r="E200" s="92"/>
      <c r="F200" s="92"/>
      <c r="G200" s="474"/>
      <c r="H200" s="474"/>
      <c r="I200" s="474"/>
      <c r="J200" s="474"/>
      <c r="K200" s="474"/>
      <c r="L200" s="474"/>
      <c r="M200" s="474"/>
      <c r="N200" s="474"/>
      <c r="O200" s="474"/>
      <c r="P200" s="474"/>
    </row>
    <row r="201" spans="1:16" ht="15.75" customHeight="1">
      <c r="A201" s="517"/>
      <c r="C201" s="92"/>
      <c r="D201" s="92"/>
      <c r="E201" s="92"/>
      <c r="F201" s="92"/>
      <c r="G201" s="474"/>
      <c r="H201" s="474"/>
      <c r="I201" s="474"/>
      <c r="J201" s="474"/>
      <c r="K201" s="474"/>
      <c r="L201" s="474"/>
      <c r="M201" s="474"/>
      <c r="N201" s="474"/>
      <c r="O201" s="474"/>
      <c r="P201" s="474"/>
    </row>
    <row r="202" spans="1:16" ht="15.75" customHeight="1">
      <c r="A202" s="517"/>
      <c r="C202" s="92"/>
      <c r="D202" s="92"/>
      <c r="E202" s="92"/>
      <c r="F202" s="92"/>
      <c r="G202" s="474"/>
      <c r="H202" s="474"/>
      <c r="I202" s="474"/>
      <c r="J202" s="474"/>
      <c r="K202" s="474"/>
      <c r="L202" s="474"/>
      <c r="M202" s="474"/>
      <c r="N202" s="474"/>
      <c r="O202" s="474"/>
      <c r="P202" s="474"/>
    </row>
    <row r="203" spans="1:16" ht="15.75" customHeight="1">
      <c r="A203" s="517"/>
      <c r="C203" s="92"/>
      <c r="D203" s="92"/>
      <c r="E203" s="92"/>
      <c r="F203" s="92"/>
      <c r="G203" s="474"/>
      <c r="H203" s="474"/>
      <c r="I203" s="474"/>
      <c r="J203" s="474"/>
      <c r="K203" s="474"/>
      <c r="L203" s="474"/>
      <c r="M203" s="474"/>
      <c r="N203" s="474"/>
      <c r="O203" s="474"/>
      <c r="P203" s="474"/>
    </row>
    <row r="204" spans="1:16" ht="15.75" customHeight="1">
      <c r="A204" s="517"/>
      <c r="C204" s="92"/>
      <c r="D204" s="92"/>
      <c r="E204" s="92"/>
      <c r="F204" s="92"/>
      <c r="G204" s="474"/>
      <c r="H204" s="474"/>
      <c r="I204" s="474"/>
      <c r="J204" s="474"/>
      <c r="K204" s="474"/>
      <c r="L204" s="474"/>
      <c r="M204" s="474"/>
      <c r="N204" s="474"/>
      <c r="O204" s="474"/>
      <c r="P204" s="474"/>
    </row>
    <row r="205" spans="1:16" ht="15.75" customHeight="1">
      <c r="A205" s="517"/>
      <c r="C205" s="92"/>
      <c r="D205" s="92"/>
      <c r="E205" s="92"/>
      <c r="F205" s="92"/>
      <c r="G205" s="474"/>
      <c r="H205" s="474"/>
      <c r="I205" s="474"/>
      <c r="J205" s="474"/>
      <c r="K205" s="474"/>
      <c r="L205" s="474"/>
      <c r="M205" s="474"/>
      <c r="N205" s="474"/>
      <c r="O205" s="474"/>
      <c r="P205" s="474"/>
    </row>
    <row r="206" spans="1:16" ht="15.75" customHeight="1">
      <c r="A206" s="517"/>
      <c r="C206" s="92"/>
      <c r="D206" s="92"/>
      <c r="E206" s="92"/>
      <c r="F206" s="92"/>
      <c r="G206" s="474"/>
      <c r="H206" s="474"/>
      <c r="I206" s="474"/>
      <c r="J206" s="474"/>
      <c r="K206" s="474"/>
      <c r="L206" s="474"/>
      <c r="M206" s="474"/>
      <c r="N206" s="474"/>
      <c r="O206" s="474"/>
      <c r="P206" s="474"/>
    </row>
    <row r="207" spans="1:16" ht="15.75" customHeight="1">
      <c r="A207" s="517"/>
      <c r="C207" s="92"/>
      <c r="D207" s="92"/>
      <c r="E207" s="92"/>
      <c r="F207" s="92"/>
      <c r="G207" s="474"/>
      <c r="H207" s="474"/>
      <c r="I207" s="474"/>
      <c r="J207" s="474"/>
      <c r="K207" s="474"/>
      <c r="L207" s="474"/>
      <c r="M207" s="474"/>
      <c r="N207" s="474"/>
      <c r="O207" s="474"/>
      <c r="P207" s="474"/>
    </row>
    <row r="208" spans="1:16" ht="15.75" customHeight="1">
      <c r="A208" s="517"/>
      <c r="C208" s="92"/>
      <c r="D208" s="92"/>
      <c r="E208" s="92"/>
      <c r="F208" s="92"/>
      <c r="G208" s="474"/>
      <c r="H208" s="474"/>
      <c r="I208" s="474"/>
      <c r="J208" s="474"/>
      <c r="K208" s="474"/>
      <c r="L208" s="474"/>
      <c r="M208" s="474"/>
      <c r="N208" s="474"/>
      <c r="O208" s="474"/>
      <c r="P208" s="474"/>
    </row>
    <row r="209" spans="1:16" ht="15.75" customHeight="1">
      <c r="A209" s="517"/>
      <c r="C209" s="92"/>
      <c r="D209" s="92"/>
      <c r="E209" s="92"/>
      <c r="F209" s="92"/>
      <c r="G209" s="474"/>
      <c r="H209" s="474"/>
      <c r="I209" s="474"/>
      <c r="J209" s="474"/>
      <c r="K209" s="474"/>
      <c r="L209" s="474"/>
      <c r="M209" s="474"/>
      <c r="N209" s="474"/>
      <c r="O209" s="474"/>
      <c r="P209" s="474"/>
    </row>
    <row r="210" spans="1:16" ht="15.75" customHeight="1">
      <c r="A210" s="517"/>
      <c r="C210" s="92"/>
      <c r="D210" s="92"/>
      <c r="E210" s="92"/>
      <c r="F210" s="92"/>
      <c r="G210" s="474"/>
      <c r="H210" s="474"/>
      <c r="I210" s="474"/>
      <c r="J210" s="474"/>
      <c r="K210" s="474"/>
      <c r="L210" s="474"/>
      <c r="M210" s="474"/>
      <c r="N210" s="474"/>
      <c r="O210" s="474"/>
      <c r="P210" s="474"/>
    </row>
    <row r="211" spans="1:16" ht="15.75" customHeight="1">
      <c r="A211" s="517"/>
      <c r="C211" s="92"/>
      <c r="D211" s="92"/>
      <c r="E211" s="92"/>
      <c r="F211" s="92"/>
      <c r="G211" s="474"/>
      <c r="H211" s="474"/>
      <c r="I211" s="474"/>
      <c r="J211" s="474"/>
      <c r="K211" s="474"/>
      <c r="L211" s="474"/>
      <c r="M211" s="474"/>
      <c r="N211" s="474"/>
      <c r="O211" s="474"/>
      <c r="P211" s="474"/>
    </row>
    <row r="212" spans="1:16" ht="15.75" customHeight="1">
      <c r="A212" s="517"/>
      <c r="C212" s="92"/>
      <c r="D212" s="92"/>
      <c r="E212" s="92"/>
      <c r="F212" s="92"/>
      <c r="G212" s="474"/>
      <c r="H212" s="474"/>
      <c r="I212" s="474"/>
      <c r="J212" s="474"/>
      <c r="K212" s="474"/>
      <c r="L212" s="474"/>
      <c r="M212" s="474"/>
      <c r="N212" s="474"/>
      <c r="O212" s="474"/>
      <c r="P212" s="474"/>
    </row>
    <row r="213" spans="1:16" ht="15.75" customHeight="1">
      <c r="A213" s="517"/>
      <c r="C213" s="92"/>
      <c r="D213" s="92"/>
      <c r="E213" s="92"/>
      <c r="F213" s="92"/>
      <c r="G213" s="474"/>
      <c r="H213" s="474"/>
      <c r="I213" s="474"/>
      <c r="J213" s="474"/>
      <c r="K213" s="474"/>
      <c r="L213" s="474"/>
      <c r="M213" s="474"/>
      <c r="N213" s="474"/>
      <c r="O213" s="474"/>
      <c r="P213" s="474"/>
    </row>
    <row r="214" spans="1:16" ht="15.75" customHeight="1">
      <c r="A214" s="517"/>
      <c r="C214" s="92"/>
      <c r="D214" s="92"/>
      <c r="E214" s="92"/>
      <c r="F214" s="92"/>
      <c r="G214" s="474"/>
      <c r="H214" s="474"/>
      <c r="I214" s="474"/>
      <c r="J214" s="474"/>
      <c r="K214" s="474"/>
      <c r="L214" s="474"/>
      <c r="M214" s="474"/>
      <c r="N214" s="474"/>
      <c r="O214" s="474"/>
      <c r="P214" s="474"/>
    </row>
    <row r="215" spans="1:16" ht="15.75" customHeight="1">
      <c r="A215" s="517"/>
      <c r="C215" s="92"/>
      <c r="D215" s="92"/>
      <c r="E215" s="92"/>
      <c r="F215" s="92"/>
      <c r="G215" s="474"/>
      <c r="H215" s="474"/>
      <c r="I215" s="474"/>
      <c r="J215" s="474"/>
      <c r="K215" s="474"/>
      <c r="L215" s="474"/>
      <c r="M215" s="474"/>
      <c r="N215" s="474"/>
      <c r="O215" s="474"/>
      <c r="P215" s="474"/>
    </row>
    <row r="216" spans="1:16" ht="15.75" customHeight="1">
      <c r="A216" s="517"/>
      <c r="C216" s="92"/>
      <c r="D216" s="92"/>
      <c r="E216" s="92"/>
      <c r="F216" s="92"/>
      <c r="G216" s="474"/>
      <c r="H216" s="474"/>
      <c r="I216" s="474"/>
      <c r="J216" s="474"/>
      <c r="K216" s="474"/>
      <c r="L216" s="474"/>
      <c r="M216" s="474"/>
      <c r="N216" s="474"/>
      <c r="O216" s="474"/>
      <c r="P216" s="474"/>
    </row>
    <row r="217" spans="1:16" ht="15.75" customHeight="1">
      <c r="A217" s="517"/>
      <c r="C217" s="92"/>
      <c r="D217" s="92"/>
      <c r="E217" s="92"/>
      <c r="F217" s="92"/>
      <c r="G217" s="474"/>
      <c r="H217" s="474"/>
      <c r="I217" s="474"/>
      <c r="J217" s="474"/>
      <c r="K217" s="474"/>
      <c r="L217" s="474"/>
      <c r="M217" s="474"/>
      <c r="N217" s="474"/>
      <c r="O217" s="474"/>
      <c r="P217" s="474"/>
    </row>
    <row r="218" spans="1:16" ht="15.75" customHeight="1">
      <c r="A218" s="517"/>
      <c r="C218" s="92"/>
      <c r="D218" s="92"/>
      <c r="E218" s="92"/>
      <c r="F218" s="92"/>
      <c r="G218" s="474"/>
      <c r="H218" s="474"/>
      <c r="I218" s="474"/>
      <c r="J218" s="474"/>
      <c r="K218" s="474"/>
      <c r="L218" s="474"/>
      <c r="M218" s="474"/>
      <c r="N218" s="474"/>
      <c r="O218" s="474"/>
      <c r="P218" s="474"/>
    </row>
    <row r="219" spans="1:16" ht="15.75" customHeight="1">
      <c r="A219" s="517"/>
      <c r="C219" s="92"/>
      <c r="D219" s="92"/>
      <c r="E219" s="92"/>
      <c r="F219" s="92"/>
      <c r="G219" s="474"/>
      <c r="H219" s="474"/>
      <c r="I219" s="474"/>
      <c r="J219" s="474"/>
      <c r="K219" s="474"/>
      <c r="L219" s="474"/>
      <c r="M219" s="474"/>
      <c r="N219" s="474"/>
      <c r="O219" s="474"/>
      <c r="P219" s="474"/>
    </row>
    <row r="220" spans="1:16" ht="15.75" customHeight="1">
      <c r="A220" s="517"/>
      <c r="C220" s="92"/>
      <c r="D220" s="92"/>
      <c r="E220" s="92"/>
      <c r="F220" s="92"/>
      <c r="G220" s="474"/>
      <c r="H220" s="474"/>
      <c r="I220" s="474"/>
      <c r="J220" s="474"/>
      <c r="K220" s="474"/>
      <c r="L220" s="474"/>
      <c r="M220" s="474"/>
      <c r="N220" s="474"/>
      <c r="O220" s="474"/>
      <c r="P220" s="474"/>
    </row>
    <row r="221" spans="1:16" ht="15.75" customHeight="1">
      <c r="A221" s="517"/>
      <c r="C221" s="92"/>
      <c r="D221" s="92"/>
      <c r="E221" s="92"/>
      <c r="F221" s="92"/>
      <c r="G221" s="474"/>
      <c r="H221" s="474"/>
      <c r="I221" s="474"/>
      <c r="J221" s="474"/>
      <c r="K221" s="474"/>
      <c r="L221" s="474"/>
      <c r="M221" s="474"/>
      <c r="N221" s="474"/>
      <c r="O221" s="474"/>
      <c r="P221" s="474"/>
    </row>
    <row r="222" spans="1:16" ht="15.75" customHeight="1">
      <c r="A222" s="517"/>
      <c r="C222" s="92"/>
      <c r="D222" s="92"/>
      <c r="E222" s="92"/>
      <c r="F222" s="92"/>
      <c r="G222" s="474"/>
      <c r="H222" s="474"/>
      <c r="I222" s="474"/>
      <c r="J222" s="474"/>
      <c r="K222" s="474"/>
      <c r="L222" s="474"/>
      <c r="M222" s="474"/>
      <c r="N222" s="474"/>
      <c r="O222" s="474"/>
      <c r="P222" s="474"/>
    </row>
    <row r="223" spans="1:16" ht="15.75" customHeight="1">
      <c r="A223" s="517"/>
      <c r="C223" s="92"/>
      <c r="D223" s="92"/>
      <c r="E223" s="92"/>
      <c r="F223" s="92"/>
      <c r="G223" s="474"/>
      <c r="H223" s="474"/>
      <c r="I223" s="474"/>
      <c r="J223" s="474"/>
      <c r="K223" s="474"/>
      <c r="L223" s="474"/>
      <c r="M223" s="474"/>
      <c r="N223" s="474"/>
      <c r="O223" s="474"/>
      <c r="P223" s="474"/>
    </row>
    <row r="224" spans="1:16" ht="15.75" customHeight="1">
      <c r="A224" s="517"/>
      <c r="C224" s="92"/>
      <c r="D224" s="92"/>
      <c r="E224" s="92"/>
      <c r="F224" s="92"/>
      <c r="G224" s="474"/>
      <c r="H224" s="474"/>
      <c r="I224" s="474"/>
      <c r="J224" s="474"/>
      <c r="K224" s="474"/>
      <c r="L224" s="474"/>
      <c r="M224" s="474"/>
      <c r="N224" s="474"/>
      <c r="O224" s="474"/>
      <c r="P224" s="474"/>
    </row>
    <row r="225" spans="1:16" ht="15.75" customHeight="1">
      <c r="A225" s="517"/>
      <c r="C225" s="92"/>
      <c r="D225" s="92"/>
      <c r="E225" s="92"/>
      <c r="F225" s="92"/>
      <c r="G225" s="474"/>
      <c r="H225" s="474"/>
      <c r="I225" s="474"/>
      <c r="J225" s="474"/>
      <c r="K225" s="474"/>
      <c r="L225" s="474"/>
      <c r="M225" s="474"/>
      <c r="N225" s="474"/>
      <c r="O225" s="474"/>
      <c r="P225" s="474"/>
    </row>
    <row r="226" spans="1:16" ht="15.75" customHeight="1">
      <c r="A226" s="517"/>
      <c r="C226" s="92"/>
      <c r="D226" s="92"/>
      <c r="E226" s="92"/>
      <c r="F226" s="92"/>
      <c r="G226" s="474"/>
      <c r="H226" s="474"/>
      <c r="I226" s="474"/>
      <c r="J226" s="474"/>
      <c r="K226" s="474"/>
      <c r="L226" s="474"/>
      <c r="M226" s="474"/>
      <c r="N226" s="474"/>
      <c r="O226" s="474"/>
      <c r="P226" s="474"/>
    </row>
    <row r="227" spans="1:16" ht="15.75" customHeight="1">
      <c r="A227" s="517"/>
      <c r="C227" s="92"/>
      <c r="D227" s="92"/>
      <c r="E227" s="92"/>
      <c r="F227" s="92"/>
      <c r="G227" s="474"/>
      <c r="H227" s="474"/>
      <c r="I227" s="474"/>
      <c r="J227" s="474"/>
      <c r="K227" s="474"/>
      <c r="L227" s="474"/>
      <c r="M227" s="474"/>
      <c r="N227" s="474"/>
      <c r="O227" s="474"/>
      <c r="P227" s="474"/>
    </row>
    <row r="228" spans="1:16" ht="15.75" customHeight="1">
      <c r="A228" s="517"/>
      <c r="C228" s="92"/>
      <c r="D228" s="92"/>
      <c r="E228" s="92"/>
      <c r="F228" s="92"/>
      <c r="G228" s="474"/>
      <c r="H228" s="474"/>
      <c r="I228" s="474"/>
      <c r="J228" s="474"/>
      <c r="K228" s="474"/>
      <c r="L228" s="474"/>
      <c r="M228" s="474"/>
      <c r="N228" s="474"/>
      <c r="O228" s="474"/>
      <c r="P228" s="474"/>
    </row>
    <row r="229" spans="1:16" ht="15.75" customHeight="1">
      <c r="A229" s="517"/>
      <c r="C229" s="92"/>
      <c r="D229" s="92"/>
      <c r="E229" s="92"/>
      <c r="F229" s="92"/>
      <c r="G229" s="474"/>
      <c r="H229" s="474"/>
      <c r="I229" s="474"/>
      <c r="J229" s="474"/>
      <c r="K229" s="474"/>
      <c r="L229" s="474"/>
      <c r="M229" s="474"/>
      <c r="N229" s="474"/>
      <c r="O229" s="474"/>
      <c r="P229" s="474"/>
    </row>
    <row r="230" spans="1:16" ht="15.75" customHeight="1">
      <c r="A230" s="517"/>
      <c r="C230" s="92"/>
      <c r="D230" s="92"/>
      <c r="E230" s="92"/>
      <c r="F230" s="92"/>
      <c r="G230" s="474"/>
      <c r="H230" s="474"/>
      <c r="I230" s="474"/>
      <c r="J230" s="474"/>
      <c r="K230" s="474"/>
      <c r="L230" s="474"/>
      <c r="M230" s="474"/>
      <c r="N230" s="474"/>
      <c r="O230" s="474"/>
      <c r="P230" s="474"/>
    </row>
    <row r="231" spans="1:16" ht="15.75" customHeight="1">
      <c r="A231" s="517"/>
      <c r="C231" s="92"/>
      <c r="D231" s="92"/>
      <c r="E231" s="92"/>
      <c r="F231" s="92"/>
      <c r="G231" s="474"/>
      <c r="H231" s="474"/>
      <c r="I231" s="474"/>
      <c r="J231" s="474"/>
      <c r="K231" s="474"/>
      <c r="L231" s="474"/>
      <c r="M231" s="474"/>
      <c r="N231" s="474"/>
      <c r="O231" s="474"/>
      <c r="P231" s="474"/>
    </row>
    <row r="232" spans="1:16" ht="15.75" customHeight="1">
      <c r="A232" s="517"/>
      <c r="C232" s="92"/>
      <c r="D232" s="92"/>
      <c r="E232" s="92"/>
      <c r="F232" s="92"/>
      <c r="G232" s="474"/>
      <c r="H232" s="474"/>
      <c r="I232" s="474"/>
      <c r="J232" s="474"/>
      <c r="K232" s="474"/>
      <c r="L232" s="474"/>
      <c r="M232" s="474"/>
      <c r="N232" s="474"/>
      <c r="O232" s="474"/>
      <c r="P232" s="474"/>
    </row>
    <row r="233" spans="1:16" ht="15.75" customHeight="1">
      <c r="A233" s="517"/>
      <c r="C233" s="92"/>
      <c r="D233" s="92"/>
      <c r="E233" s="92"/>
      <c r="F233" s="92"/>
      <c r="G233" s="474"/>
      <c r="H233" s="474"/>
      <c r="I233" s="474"/>
      <c r="J233" s="474"/>
      <c r="K233" s="474"/>
      <c r="L233" s="474"/>
      <c r="M233" s="474"/>
      <c r="N233" s="474"/>
      <c r="O233" s="474"/>
      <c r="P233" s="474"/>
    </row>
    <row r="234" spans="1:16" ht="15.75" customHeight="1">
      <c r="A234" s="517"/>
      <c r="C234" s="92"/>
      <c r="D234" s="92"/>
      <c r="E234" s="92"/>
      <c r="F234" s="92"/>
      <c r="G234" s="474"/>
      <c r="H234" s="474"/>
      <c r="I234" s="474"/>
      <c r="J234" s="474"/>
      <c r="K234" s="474"/>
      <c r="L234" s="474"/>
      <c r="M234" s="474"/>
      <c r="N234" s="474"/>
      <c r="O234" s="474"/>
      <c r="P234" s="474"/>
    </row>
    <row r="235" spans="1:16" ht="15.75" customHeight="1">
      <c r="A235" s="517"/>
      <c r="C235" s="92"/>
      <c r="D235" s="92"/>
      <c r="E235" s="92"/>
      <c r="F235" s="92"/>
      <c r="G235" s="474"/>
      <c r="H235" s="474"/>
      <c r="I235" s="474"/>
      <c r="J235" s="474"/>
      <c r="K235" s="474"/>
      <c r="L235" s="474"/>
      <c r="M235" s="474"/>
      <c r="N235" s="474"/>
      <c r="O235" s="474"/>
      <c r="P235" s="474"/>
    </row>
    <row r="236" spans="1:16" ht="15.75" customHeight="1">
      <c r="A236" s="517"/>
      <c r="C236" s="92"/>
      <c r="D236" s="92"/>
      <c r="E236" s="92"/>
      <c r="F236" s="92"/>
      <c r="G236" s="474"/>
      <c r="H236" s="474"/>
      <c r="I236" s="474"/>
      <c r="J236" s="474"/>
      <c r="K236" s="474"/>
      <c r="L236" s="474"/>
      <c r="M236" s="474"/>
      <c r="N236" s="474"/>
      <c r="O236" s="474"/>
      <c r="P236" s="474"/>
    </row>
    <row r="237" spans="1:16" ht="15.75" customHeight="1">
      <c r="A237" s="517"/>
      <c r="C237" s="92"/>
      <c r="D237" s="92"/>
      <c r="E237" s="92"/>
      <c r="F237" s="92"/>
      <c r="G237" s="474"/>
      <c r="H237" s="474"/>
      <c r="I237" s="474"/>
      <c r="J237" s="474"/>
      <c r="K237" s="474"/>
      <c r="L237" s="474"/>
      <c r="M237" s="474"/>
      <c r="N237" s="474"/>
      <c r="O237" s="474"/>
      <c r="P237" s="474"/>
    </row>
    <row r="238" spans="1:16" ht="15.75" customHeight="1">
      <c r="A238" s="517"/>
      <c r="C238" s="92"/>
      <c r="D238" s="92"/>
      <c r="E238" s="92"/>
      <c r="F238" s="92"/>
      <c r="G238" s="474"/>
      <c r="H238" s="474"/>
      <c r="I238" s="474"/>
      <c r="J238" s="474"/>
      <c r="K238" s="474"/>
      <c r="L238" s="474"/>
      <c r="M238" s="474"/>
      <c r="N238" s="474"/>
      <c r="O238" s="474"/>
      <c r="P238" s="474"/>
    </row>
    <row r="239" spans="1:16" ht="15.75" customHeight="1">
      <c r="A239" s="517"/>
      <c r="C239" s="92"/>
      <c r="D239" s="92"/>
      <c r="E239" s="92"/>
      <c r="F239" s="92"/>
      <c r="G239" s="474"/>
      <c r="H239" s="474"/>
      <c r="I239" s="474"/>
      <c r="J239" s="474"/>
      <c r="K239" s="474"/>
      <c r="L239" s="474"/>
      <c r="M239" s="474"/>
      <c r="N239" s="474"/>
      <c r="O239" s="474"/>
      <c r="P239" s="474"/>
    </row>
    <row r="240" spans="1:16" ht="15.75" customHeight="1">
      <c r="A240" s="517"/>
      <c r="C240" s="92"/>
      <c r="D240" s="92"/>
      <c r="E240" s="92"/>
      <c r="F240" s="92"/>
      <c r="G240" s="474"/>
      <c r="H240" s="474"/>
      <c r="I240" s="474"/>
      <c r="J240" s="474"/>
      <c r="K240" s="474"/>
      <c r="L240" s="474"/>
      <c r="M240" s="474"/>
      <c r="N240" s="474"/>
      <c r="O240" s="474"/>
      <c r="P240" s="474"/>
    </row>
    <row r="241" spans="1:16" ht="15.75" customHeight="1">
      <c r="A241" s="517"/>
      <c r="C241" s="92"/>
      <c r="D241" s="92"/>
      <c r="E241" s="92"/>
      <c r="F241" s="92"/>
      <c r="G241" s="474"/>
      <c r="H241" s="474"/>
      <c r="I241" s="474"/>
      <c r="J241" s="474"/>
      <c r="K241" s="474"/>
      <c r="L241" s="474"/>
      <c r="M241" s="474"/>
      <c r="N241" s="474"/>
      <c r="O241" s="474"/>
      <c r="P241" s="474"/>
    </row>
    <row r="242" spans="1:16" ht="15.75" customHeight="1">
      <c r="A242" s="517"/>
      <c r="C242" s="92"/>
      <c r="D242" s="92"/>
      <c r="E242" s="92"/>
      <c r="F242" s="92"/>
      <c r="G242" s="474"/>
      <c r="H242" s="474"/>
      <c r="I242" s="474"/>
      <c r="J242" s="474"/>
      <c r="K242" s="474"/>
      <c r="L242" s="474"/>
      <c r="M242" s="474"/>
      <c r="N242" s="474"/>
      <c r="O242" s="474"/>
      <c r="P242" s="474"/>
    </row>
    <row r="243" spans="1:16" ht="15.75" customHeight="1">
      <c r="A243" s="517"/>
      <c r="C243" s="92"/>
      <c r="D243" s="92"/>
      <c r="E243" s="92"/>
      <c r="F243" s="92"/>
      <c r="G243" s="474"/>
      <c r="H243" s="474"/>
      <c r="I243" s="474"/>
      <c r="J243" s="474"/>
      <c r="K243" s="474"/>
      <c r="L243" s="474"/>
      <c r="M243" s="474"/>
      <c r="N243" s="474"/>
      <c r="O243" s="474"/>
      <c r="P243" s="474"/>
    </row>
    <row r="244" spans="1:16" ht="15.75" customHeight="1">
      <c r="A244" s="517"/>
      <c r="C244" s="92"/>
      <c r="D244" s="92"/>
      <c r="E244" s="92"/>
      <c r="F244" s="92"/>
      <c r="G244" s="474"/>
      <c r="H244" s="474"/>
      <c r="I244" s="474"/>
      <c r="J244" s="474"/>
      <c r="K244" s="474"/>
      <c r="L244" s="474"/>
      <c r="M244" s="474"/>
      <c r="N244" s="474"/>
      <c r="O244" s="474"/>
      <c r="P244" s="474"/>
    </row>
    <row r="245" spans="1:16" ht="15.75" customHeight="1">
      <c r="A245" s="517"/>
      <c r="C245" s="92"/>
      <c r="D245" s="92"/>
      <c r="E245" s="92"/>
      <c r="F245" s="92"/>
      <c r="G245" s="474"/>
      <c r="H245" s="474"/>
      <c r="I245" s="474"/>
      <c r="J245" s="474"/>
      <c r="K245" s="474"/>
      <c r="L245" s="474"/>
      <c r="M245" s="474"/>
      <c r="N245" s="474"/>
      <c r="O245" s="474"/>
      <c r="P245" s="474"/>
    </row>
    <row r="246" spans="1:16" ht="15.75" customHeight="1">
      <c r="A246" s="517"/>
      <c r="C246" s="92"/>
      <c r="D246" s="92"/>
      <c r="E246" s="92"/>
      <c r="F246" s="92"/>
      <c r="G246" s="474"/>
      <c r="H246" s="474"/>
      <c r="I246" s="474"/>
      <c r="J246" s="474"/>
      <c r="K246" s="474"/>
      <c r="L246" s="474"/>
      <c r="M246" s="474"/>
      <c r="N246" s="474"/>
      <c r="O246" s="474"/>
      <c r="P246" s="474"/>
    </row>
    <row r="247" spans="1:16" ht="15.75" customHeight="1">
      <c r="A247" s="517"/>
      <c r="C247" s="92"/>
      <c r="D247" s="92"/>
      <c r="E247" s="92"/>
      <c r="F247" s="92"/>
      <c r="G247" s="474"/>
      <c r="H247" s="474"/>
      <c r="I247" s="474"/>
      <c r="J247" s="474"/>
      <c r="K247" s="474"/>
      <c r="L247" s="474"/>
      <c r="M247" s="474"/>
      <c r="N247" s="474"/>
      <c r="O247" s="474"/>
      <c r="P247" s="474"/>
    </row>
    <row r="248" spans="1:16" ht="15.75" customHeight="1">
      <c r="A248" s="517"/>
      <c r="C248" s="92"/>
      <c r="D248" s="92"/>
      <c r="E248" s="92"/>
      <c r="F248" s="92"/>
      <c r="G248" s="474"/>
      <c r="H248" s="474"/>
      <c r="I248" s="474"/>
      <c r="J248" s="474"/>
      <c r="K248" s="474"/>
      <c r="L248" s="474"/>
      <c r="M248" s="474"/>
      <c r="N248" s="474"/>
      <c r="O248" s="474"/>
      <c r="P248" s="474"/>
    </row>
    <row r="249" spans="1:16" ht="15.75" customHeight="1">
      <c r="A249" s="517"/>
      <c r="C249" s="92"/>
      <c r="D249" s="92"/>
      <c r="E249" s="92"/>
      <c r="F249" s="92"/>
      <c r="G249" s="474"/>
      <c r="H249" s="474"/>
      <c r="I249" s="474"/>
      <c r="J249" s="474"/>
      <c r="K249" s="474"/>
      <c r="L249" s="474"/>
      <c r="M249" s="474"/>
      <c r="N249" s="474"/>
      <c r="O249" s="474"/>
      <c r="P249" s="474"/>
    </row>
    <row r="250" spans="1:16" ht="15.75" customHeight="1">
      <c r="A250" s="517"/>
      <c r="C250" s="92"/>
      <c r="D250" s="92"/>
      <c r="E250" s="92"/>
      <c r="F250" s="92"/>
      <c r="G250" s="474"/>
      <c r="H250" s="474"/>
      <c r="I250" s="474"/>
      <c r="J250" s="474"/>
      <c r="K250" s="474"/>
      <c r="L250" s="474"/>
      <c r="M250" s="474"/>
      <c r="N250" s="474"/>
      <c r="O250" s="474"/>
      <c r="P250" s="474"/>
    </row>
    <row r="251" spans="1:16" ht="15.75" customHeight="1">
      <c r="A251" s="517"/>
      <c r="C251" s="92"/>
      <c r="D251" s="92"/>
      <c r="E251" s="92"/>
      <c r="F251" s="92"/>
      <c r="G251" s="474"/>
      <c r="H251" s="474"/>
      <c r="I251" s="474"/>
      <c r="J251" s="474"/>
      <c r="K251" s="474"/>
      <c r="L251" s="474"/>
      <c r="M251" s="474"/>
      <c r="N251" s="474"/>
      <c r="O251" s="474"/>
      <c r="P251" s="474"/>
    </row>
    <row r="252" spans="1:16" ht="15.75" customHeight="1">
      <c r="A252" s="517"/>
      <c r="C252" s="92"/>
      <c r="D252" s="92"/>
      <c r="E252" s="92"/>
      <c r="F252" s="92"/>
      <c r="G252" s="474"/>
      <c r="H252" s="474"/>
      <c r="I252" s="474"/>
      <c r="J252" s="474"/>
      <c r="K252" s="474"/>
      <c r="L252" s="474"/>
      <c r="M252" s="474"/>
      <c r="N252" s="474"/>
      <c r="O252" s="474"/>
      <c r="P252" s="474"/>
    </row>
    <row r="253" spans="1:16" ht="15.75" customHeight="1">
      <c r="A253" s="517"/>
      <c r="C253" s="92"/>
      <c r="D253" s="92"/>
      <c r="E253" s="92"/>
      <c r="F253" s="92"/>
      <c r="G253" s="474"/>
      <c r="H253" s="474"/>
      <c r="I253" s="474"/>
      <c r="J253" s="474"/>
      <c r="K253" s="474"/>
      <c r="L253" s="474"/>
      <c r="M253" s="474"/>
      <c r="N253" s="474"/>
      <c r="O253" s="474"/>
      <c r="P253" s="474"/>
    </row>
    <row r="254" spans="1:16" ht="15.75" customHeight="1">
      <c r="A254" s="517"/>
      <c r="C254" s="92"/>
      <c r="D254" s="92"/>
      <c r="E254" s="92"/>
      <c r="F254" s="92"/>
      <c r="G254" s="474"/>
      <c r="H254" s="474"/>
      <c r="I254" s="474"/>
      <c r="J254" s="474"/>
      <c r="K254" s="474"/>
      <c r="L254" s="474"/>
      <c r="M254" s="474"/>
      <c r="N254" s="474"/>
      <c r="O254" s="474"/>
      <c r="P254" s="474"/>
    </row>
    <row r="255" spans="1:16" ht="15.75" customHeight="1">
      <c r="A255" s="517"/>
      <c r="C255" s="92"/>
      <c r="D255" s="92"/>
      <c r="E255" s="92"/>
      <c r="F255" s="92"/>
      <c r="G255" s="474"/>
      <c r="H255" s="474"/>
      <c r="I255" s="474"/>
      <c r="J255" s="474"/>
      <c r="K255" s="474"/>
      <c r="L255" s="474"/>
      <c r="M255" s="474"/>
      <c r="N255" s="474"/>
      <c r="O255" s="474"/>
      <c r="P255" s="474"/>
    </row>
    <row r="256" spans="1:16" ht="15.75" customHeight="1">
      <c r="A256" s="517"/>
      <c r="C256" s="92"/>
      <c r="D256" s="92"/>
      <c r="E256" s="92"/>
      <c r="F256" s="92"/>
      <c r="G256" s="474"/>
      <c r="H256" s="474"/>
      <c r="I256" s="474"/>
      <c r="J256" s="474"/>
      <c r="K256" s="474"/>
      <c r="L256" s="474"/>
      <c r="M256" s="474"/>
      <c r="N256" s="474"/>
      <c r="O256" s="474"/>
      <c r="P256" s="474"/>
    </row>
    <row r="257" spans="1:16" ht="15.75" customHeight="1">
      <c r="A257" s="517"/>
      <c r="C257" s="92"/>
      <c r="D257" s="92"/>
      <c r="E257" s="92"/>
      <c r="F257" s="92"/>
      <c r="G257" s="474"/>
      <c r="H257" s="474"/>
      <c r="I257" s="474"/>
      <c r="J257" s="474"/>
      <c r="K257" s="474"/>
      <c r="L257" s="474"/>
      <c r="M257" s="474"/>
      <c r="N257" s="474"/>
      <c r="O257" s="474"/>
      <c r="P257" s="474"/>
    </row>
    <row r="258" spans="1:16" ht="15.75" customHeight="1">
      <c r="A258" s="517"/>
      <c r="C258" s="92"/>
      <c r="D258" s="92"/>
      <c r="E258" s="92"/>
      <c r="F258" s="92"/>
      <c r="G258" s="474"/>
      <c r="H258" s="474"/>
      <c r="I258" s="474"/>
      <c r="J258" s="474"/>
      <c r="K258" s="474"/>
      <c r="L258" s="474"/>
      <c r="M258" s="474"/>
      <c r="N258" s="474"/>
      <c r="O258" s="474"/>
      <c r="P258" s="474"/>
    </row>
    <row r="259" spans="1:16" ht="15.75" customHeight="1">
      <c r="A259" s="517"/>
      <c r="C259" s="92"/>
      <c r="D259" s="92"/>
      <c r="E259" s="92"/>
      <c r="F259" s="92"/>
      <c r="G259" s="474"/>
      <c r="H259" s="474"/>
      <c r="I259" s="474"/>
      <c r="J259" s="474"/>
      <c r="K259" s="474"/>
      <c r="L259" s="474"/>
      <c r="M259" s="474"/>
      <c r="N259" s="474"/>
      <c r="O259" s="474"/>
      <c r="P259" s="474"/>
    </row>
    <row r="260" spans="1:16" ht="15.75" customHeight="1">
      <c r="A260" s="517"/>
      <c r="C260" s="92"/>
      <c r="D260" s="92"/>
      <c r="E260" s="92"/>
      <c r="F260" s="92"/>
      <c r="G260" s="474"/>
      <c r="H260" s="474"/>
      <c r="I260" s="474"/>
      <c r="J260" s="474"/>
      <c r="K260" s="474"/>
      <c r="L260" s="474"/>
      <c r="M260" s="474"/>
      <c r="N260" s="474"/>
      <c r="O260" s="474"/>
      <c r="P260" s="474"/>
    </row>
    <row r="261" spans="1:16" ht="15.75" customHeight="1">
      <c r="A261" s="517"/>
      <c r="C261" s="92"/>
      <c r="D261" s="92"/>
      <c r="E261" s="92"/>
      <c r="F261" s="92"/>
      <c r="G261" s="474"/>
      <c r="H261" s="474"/>
      <c r="I261" s="474"/>
      <c r="J261" s="474"/>
      <c r="K261" s="474"/>
      <c r="L261" s="474"/>
      <c r="M261" s="474"/>
      <c r="N261" s="474"/>
      <c r="O261" s="474"/>
      <c r="P261" s="474"/>
    </row>
    <row r="262" spans="1:16" ht="15.75" customHeight="1">
      <c r="A262" s="517"/>
      <c r="C262" s="92"/>
      <c r="D262" s="92"/>
      <c r="E262" s="92"/>
      <c r="F262" s="92"/>
      <c r="G262" s="474"/>
      <c r="H262" s="474"/>
      <c r="I262" s="474"/>
      <c r="J262" s="474"/>
      <c r="K262" s="474"/>
      <c r="L262" s="474"/>
      <c r="M262" s="474"/>
      <c r="N262" s="474"/>
      <c r="O262" s="474"/>
      <c r="P262" s="474"/>
    </row>
    <row r="263" spans="1:16" ht="15.75" customHeight="1">
      <c r="A263" s="517"/>
      <c r="C263" s="92"/>
      <c r="D263" s="92"/>
      <c r="E263" s="92"/>
      <c r="F263" s="92"/>
      <c r="G263" s="474"/>
      <c r="H263" s="474"/>
      <c r="I263" s="474"/>
      <c r="J263" s="474"/>
      <c r="K263" s="474"/>
      <c r="L263" s="474"/>
      <c r="M263" s="474"/>
      <c r="N263" s="474"/>
      <c r="O263" s="474"/>
      <c r="P263" s="474"/>
    </row>
    <row r="264" spans="1:16" ht="15.75" customHeight="1">
      <c r="A264" s="517"/>
      <c r="C264" s="92"/>
      <c r="D264" s="92"/>
      <c r="E264" s="92"/>
      <c r="F264" s="92"/>
      <c r="G264" s="474"/>
      <c r="H264" s="474"/>
      <c r="I264" s="474"/>
      <c r="J264" s="474"/>
      <c r="K264" s="474"/>
      <c r="L264" s="474"/>
      <c r="M264" s="474"/>
      <c r="N264" s="474"/>
      <c r="O264" s="474"/>
      <c r="P264" s="474"/>
    </row>
    <row r="265" spans="1:16" ht="15.75" customHeight="1">
      <c r="A265" s="517"/>
      <c r="C265" s="92"/>
      <c r="D265" s="92"/>
      <c r="E265" s="92"/>
      <c r="F265" s="92"/>
      <c r="G265" s="474"/>
      <c r="H265" s="474"/>
      <c r="I265" s="474"/>
      <c r="J265" s="474"/>
      <c r="K265" s="474"/>
      <c r="L265" s="474"/>
      <c r="M265" s="474"/>
      <c r="N265" s="474"/>
      <c r="O265" s="474"/>
      <c r="P265" s="474"/>
    </row>
    <row r="266" spans="1:16" ht="15.75" customHeight="1">
      <c r="A266" s="517"/>
      <c r="C266" s="92"/>
      <c r="D266" s="92"/>
      <c r="E266" s="92"/>
      <c r="F266" s="92"/>
      <c r="G266" s="474"/>
      <c r="H266" s="474"/>
      <c r="I266" s="474"/>
      <c r="J266" s="474"/>
      <c r="K266" s="474"/>
      <c r="L266" s="474"/>
      <c r="M266" s="474"/>
      <c r="N266" s="474"/>
      <c r="O266" s="474"/>
      <c r="P266" s="474"/>
    </row>
    <row r="267" spans="1:16" ht="15.75" customHeight="1">
      <c r="A267" s="517"/>
      <c r="C267" s="92"/>
      <c r="D267" s="92"/>
      <c r="E267" s="92"/>
      <c r="F267" s="92"/>
      <c r="G267" s="474"/>
      <c r="H267" s="474"/>
      <c r="I267" s="474"/>
      <c r="J267" s="474"/>
      <c r="K267" s="474"/>
      <c r="L267" s="474"/>
      <c r="M267" s="474"/>
      <c r="N267" s="474"/>
      <c r="O267" s="474"/>
      <c r="P267" s="474"/>
    </row>
    <row r="268" spans="1:16" ht="15.75" customHeight="1">
      <c r="A268" s="517"/>
      <c r="C268" s="92"/>
      <c r="D268" s="92"/>
      <c r="E268" s="92"/>
      <c r="F268" s="92"/>
      <c r="G268" s="474"/>
      <c r="H268" s="474"/>
      <c r="I268" s="474"/>
      <c r="J268" s="474"/>
      <c r="K268" s="474"/>
      <c r="L268" s="474"/>
      <c r="M268" s="474"/>
      <c r="N268" s="474"/>
      <c r="O268" s="474"/>
      <c r="P268" s="474"/>
    </row>
    <row r="269" spans="1:16" ht="15.75" customHeight="1">
      <c r="A269" s="517"/>
      <c r="C269" s="92"/>
      <c r="D269" s="92"/>
      <c r="E269" s="92"/>
      <c r="F269" s="92"/>
      <c r="G269" s="474"/>
      <c r="H269" s="474"/>
      <c r="I269" s="474"/>
      <c r="J269" s="474"/>
      <c r="K269" s="474"/>
      <c r="L269" s="474"/>
      <c r="M269" s="474"/>
      <c r="N269" s="474"/>
      <c r="O269" s="474"/>
      <c r="P269" s="474"/>
    </row>
    <row r="270" spans="1:16" ht="15.75" customHeight="1">
      <c r="A270" s="517"/>
      <c r="C270" s="92"/>
      <c r="D270" s="92"/>
      <c r="E270" s="92"/>
      <c r="F270" s="92"/>
      <c r="G270" s="474"/>
      <c r="H270" s="474"/>
      <c r="I270" s="474"/>
      <c r="J270" s="474"/>
      <c r="K270" s="474"/>
      <c r="L270" s="474"/>
      <c r="M270" s="474"/>
      <c r="N270" s="474"/>
      <c r="O270" s="474"/>
      <c r="P270" s="474"/>
    </row>
    <row r="271" spans="1:16" ht="15.75" customHeight="1">
      <c r="A271" s="517"/>
      <c r="C271" s="92"/>
      <c r="D271" s="92"/>
      <c r="E271" s="92"/>
      <c r="F271" s="92"/>
      <c r="G271" s="474"/>
      <c r="H271" s="474"/>
      <c r="I271" s="474"/>
      <c r="J271" s="474"/>
      <c r="K271" s="474"/>
      <c r="L271" s="474"/>
      <c r="M271" s="474"/>
      <c r="N271" s="474"/>
      <c r="O271" s="474"/>
      <c r="P271" s="474"/>
    </row>
    <row r="272" spans="1:16" ht="15.75" customHeight="1">
      <c r="A272" s="517"/>
      <c r="C272" s="92"/>
      <c r="D272" s="92"/>
      <c r="E272" s="92"/>
      <c r="F272" s="92"/>
      <c r="G272" s="474"/>
      <c r="H272" s="474"/>
      <c r="I272" s="474"/>
      <c r="J272" s="474"/>
      <c r="K272" s="474"/>
      <c r="L272" s="474"/>
      <c r="M272" s="474"/>
      <c r="N272" s="474"/>
      <c r="O272" s="474"/>
      <c r="P272" s="474"/>
    </row>
    <row r="273" spans="1:16" ht="15.75" customHeight="1">
      <c r="A273" s="517"/>
      <c r="C273" s="92"/>
      <c r="D273" s="92"/>
      <c r="E273" s="92"/>
      <c r="F273" s="92"/>
      <c r="G273" s="474"/>
      <c r="H273" s="474"/>
      <c r="I273" s="474"/>
      <c r="J273" s="474"/>
      <c r="K273" s="474"/>
      <c r="L273" s="474"/>
      <c r="M273" s="474"/>
      <c r="N273" s="474"/>
      <c r="O273" s="474"/>
      <c r="P273" s="474"/>
    </row>
    <row r="274" spans="1:16" ht="15.75" customHeight="1">
      <c r="A274" s="517"/>
      <c r="C274" s="92"/>
      <c r="D274" s="92"/>
      <c r="E274" s="92"/>
      <c r="F274" s="92"/>
      <c r="G274" s="474"/>
      <c r="H274" s="474"/>
      <c r="I274" s="474"/>
      <c r="J274" s="474"/>
      <c r="K274" s="474"/>
      <c r="L274" s="474"/>
      <c r="M274" s="474"/>
      <c r="N274" s="474"/>
      <c r="O274" s="474"/>
      <c r="P274" s="474"/>
    </row>
    <row r="275" spans="1:16" ht="15.75" customHeight="1">
      <c r="A275" s="517"/>
      <c r="C275" s="92"/>
      <c r="D275" s="92"/>
      <c r="E275" s="92"/>
      <c r="F275" s="92"/>
      <c r="G275" s="474"/>
      <c r="H275" s="474"/>
      <c r="I275" s="474"/>
      <c r="J275" s="474"/>
      <c r="K275" s="474"/>
      <c r="L275" s="474"/>
      <c r="M275" s="474"/>
      <c r="N275" s="474"/>
      <c r="O275" s="474"/>
      <c r="P275" s="474"/>
    </row>
    <row r="276" spans="1:16" ht="15.75" customHeight="1">
      <c r="A276" s="517"/>
      <c r="C276" s="92"/>
      <c r="D276" s="92"/>
      <c r="E276" s="92"/>
      <c r="F276" s="92"/>
      <c r="G276" s="474"/>
      <c r="H276" s="474"/>
      <c r="I276" s="474"/>
      <c r="J276" s="474"/>
      <c r="K276" s="474"/>
      <c r="L276" s="474"/>
      <c r="M276" s="474"/>
      <c r="N276" s="474"/>
      <c r="O276" s="474"/>
      <c r="P276" s="474"/>
    </row>
    <row r="277" spans="1:16" ht="15.75" customHeight="1">
      <c r="A277" s="517"/>
      <c r="C277" s="92"/>
      <c r="D277" s="92"/>
      <c r="E277" s="92"/>
      <c r="F277" s="92"/>
      <c r="G277" s="474"/>
      <c r="H277" s="474"/>
      <c r="I277" s="474"/>
      <c r="J277" s="474"/>
      <c r="K277" s="474"/>
      <c r="L277" s="474"/>
      <c r="M277" s="474"/>
      <c r="N277" s="474"/>
      <c r="O277" s="474"/>
      <c r="P277" s="474"/>
    </row>
    <row r="278" spans="1:16" ht="15.75" customHeight="1">
      <c r="A278" s="517"/>
      <c r="C278" s="92"/>
      <c r="D278" s="92"/>
      <c r="E278" s="92"/>
      <c r="F278" s="92"/>
      <c r="G278" s="474"/>
      <c r="H278" s="474"/>
      <c r="I278" s="474"/>
      <c r="J278" s="474"/>
      <c r="K278" s="474"/>
      <c r="L278" s="474"/>
      <c r="M278" s="474"/>
      <c r="N278" s="474"/>
      <c r="O278" s="474"/>
      <c r="P278" s="474"/>
    </row>
    <row r="279" spans="1:16" ht="15.75" customHeight="1">
      <c r="A279" s="517"/>
      <c r="C279" s="92"/>
      <c r="D279" s="92"/>
      <c r="E279" s="92"/>
      <c r="F279" s="92"/>
      <c r="G279" s="474"/>
      <c r="H279" s="474"/>
      <c r="I279" s="474"/>
      <c r="J279" s="474"/>
      <c r="K279" s="474"/>
      <c r="L279" s="474"/>
      <c r="M279" s="474"/>
      <c r="N279" s="474"/>
      <c r="O279" s="474"/>
      <c r="P279" s="474"/>
    </row>
    <row r="280" spans="1:16" ht="15.75" customHeight="1">
      <c r="A280" s="517"/>
      <c r="C280" s="92"/>
      <c r="D280" s="92"/>
      <c r="E280" s="92"/>
      <c r="F280" s="92"/>
      <c r="G280" s="474"/>
      <c r="H280" s="474"/>
      <c r="I280" s="474"/>
      <c r="J280" s="474"/>
      <c r="K280" s="474"/>
      <c r="L280" s="474"/>
      <c r="M280" s="474"/>
      <c r="N280" s="474"/>
      <c r="O280" s="474"/>
      <c r="P280" s="474"/>
    </row>
    <row r="281" spans="1:16" ht="15.75" customHeight="1">
      <c r="A281" s="517"/>
      <c r="C281" s="92"/>
      <c r="D281" s="92"/>
      <c r="E281" s="92"/>
      <c r="F281" s="92"/>
      <c r="G281" s="474"/>
      <c r="H281" s="474"/>
      <c r="I281" s="474"/>
      <c r="J281" s="474"/>
      <c r="K281" s="474"/>
      <c r="L281" s="474"/>
      <c r="M281" s="474"/>
      <c r="N281" s="474"/>
      <c r="O281" s="474"/>
      <c r="P281" s="474"/>
    </row>
    <row r="282" spans="1:16" ht="15.75" customHeight="1">
      <c r="A282" s="517"/>
      <c r="C282" s="92"/>
      <c r="D282" s="92"/>
      <c r="E282" s="92"/>
      <c r="F282" s="92"/>
      <c r="G282" s="474"/>
      <c r="H282" s="474"/>
      <c r="I282" s="474"/>
      <c r="J282" s="474"/>
      <c r="K282" s="474"/>
      <c r="L282" s="474"/>
      <c r="M282" s="474"/>
      <c r="N282" s="474"/>
      <c r="O282" s="474"/>
      <c r="P282" s="474"/>
    </row>
    <row r="283" spans="1:16" ht="15.75" customHeight="1">
      <c r="A283" s="517"/>
      <c r="C283" s="92"/>
      <c r="D283" s="92"/>
      <c r="E283" s="92"/>
      <c r="F283" s="92"/>
      <c r="G283" s="474"/>
      <c r="H283" s="474"/>
      <c r="I283" s="474"/>
      <c r="J283" s="474"/>
      <c r="K283" s="474"/>
      <c r="L283" s="474"/>
      <c r="M283" s="474"/>
      <c r="N283" s="474"/>
      <c r="O283" s="474"/>
      <c r="P283" s="474"/>
    </row>
    <row r="284" spans="1:16" ht="15.75" customHeight="1">
      <c r="A284" s="517"/>
      <c r="C284" s="92"/>
      <c r="D284" s="92"/>
      <c r="E284" s="92"/>
      <c r="F284" s="92"/>
      <c r="G284" s="474"/>
      <c r="H284" s="474"/>
      <c r="I284" s="474"/>
      <c r="J284" s="474"/>
      <c r="K284" s="474"/>
      <c r="L284" s="474"/>
      <c r="M284" s="474"/>
      <c r="N284" s="474"/>
      <c r="O284" s="474"/>
      <c r="P284" s="474"/>
    </row>
    <row r="285" spans="1:16" ht="15.75" customHeight="1">
      <c r="A285" s="517"/>
      <c r="C285" s="92"/>
      <c r="D285" s="92"/>
      <c r="E285" s="92"/>
      <c r="F285" s="92"/>
      <c r="G285" s="474"/>
      <c r="H285" s="474"/>
      <c r="I285" s="474"/>
      <c r="J285" s="474"/>
      <c r="K285" s="474"/>
      <c r="L285" s="474"/>
      <c r="M285" s="474"/>
      <c r="N285" s="474"/>
      <c r="O285" s="474"/>
      <c r="P285" s="474"/>
    </row>
    <row r="286" spans="1:16" ht="15.75" customHeight="1">
      <c r="A286" s="517"/>
      <c r="C286" s="92"/>
      <c r="D286" s="92"/>
      <c r="E286" s="92"/>
      <c r="F286" s="92"/>
      <c r="G286" s="474"/>
      <c r="H286" s="474"/>
      <c r="I286" s="474"/>
      <c r="J286" s="474"/>
      <c r="K286" s="474"/>
      <c r="L286" s="474"/>
      <c r="M286" s="474"/>
      <c r="N286" s="474"/>
      <c r="O286" s="474"/>
      <c r="P286" s="474"/>
    </row>
    <row r="287" spans="1:16" ht="15.75" customHeight="1">
      <c r="A287" s="517"/>
      <c r="C287" s="92"/>
      <c r="D287" s="92"/>
      <c r="E287" s="92"/>
      <c r="F287" s="92"/>
      <c r="G287" s="474"/>
      <c r="H287" s="474"/>
      <c r="I287" s="474"/>
      <c r="J287" s="474"/>
      <c r="K287" s="474"/>
      <c r="L287" s="474"/>
      <c r="M287" s="474"/>
      <c r="N287" s="474"/>
      <c r="O287" s="474"/>
      <c r="P287" s="474"/>
    </row>
    <row r="288" spans="1:16" ht="15.75" customHeight="1">
      <c r="A288" s="517"/>
      <c r="C288" s="92"/>
      <c r="D288" s="92"/>
      <c r="E288" s="92"/>
      <c r="F288" s="92"/>
      <c r="G288" s="474"/>
      <c r="H288" s="474"/>
      <c r="I288" s="474"/>
      <c r="J288" s="474"/>
      <c r="K288" s="474"/>
      <c r="L288" s="474"/>
      <c r="M288" s="474"/>
      <c r="N288" s="474"/>
      <c r="O288" s="474"/>
      <c r="P288" s="474"/>
    </row>
    <row r="289" spans="1:16" ht="15.75" customHeight="1">
      <c r="A289" s="517"/>
      <c r="C289" s="92"/>
      <c r="D289" s="92"/>
      <c r="E289" s="92"/>
      <c r="F289" s="92"/>
      <c r="G289" s="474"/>
      <c r="H289" s="474"/>
      <c r="I289" s="474"/>
      <c r="J289" s="474"/>
      <c r="K289" s="474"/>
      <c r="L289" s="474"/>
      <c r="M289" s="474"/>
      <c r="N289" s="474"/>
      <c r="O289" s="474"/>
      <c r="P289" s="474"/>
    </row>
    <row r="290" spans="1:16" ht="15.75" customHeight="1">
      <c r="A290" s="517"/>
      <c r="C290" s="92"/>
      <c r="D290" s="92"/>
      <c r="E290" s="92"/>
      <c r="F290" s="92"/>
      <c r="G290" s="474"/>
      <c r="H290" s="474"/>
      <c r="I290" s="474"/>
      <c r="J290" s="474"/>
      <c r="K290" s="474"/>
      <c r="L290" s="474"/>
      <c r="M290" s="474"/>
      <c r="N290" s="474"/>
      <c r="O290" s="474"/>
      <c r="P290" s="474"/>
    </row>
    <row r="291" spans="1:16" ht="15.75" customHeight="1">
      <c r="A291" s="517"/>
      <c r="C291" s="92"/>
      <c r="D291" s="92"/>
      <c r="E291" s="92"/>
      <c r="F291" s="92"/>
      <c r="G291" s="474"/>
      <c r="H291" s="474"/>
      <c r="I291" s="474"/>
      <c r="J291" s="474"/>
      <c r="K291" s="474"/>
      <c r="L291" s="474"/>
      <c r="M291" s="474"/>
      <c r="N291" s="474"/>
      <c r="O291" s="474"/>
      <c r="P291" s="474"/>
    </row>
    <row r="292" spans="1:16" ht="15.75" customHeight="1">
      <c r="A292" s="517"/>
      <c r="C292" s="92"/>
      <c r="D292" s="92"/>
      <c r="E292" s="92"/>
      <c r="F292" s="92"/>
      <c r="G292" s="474"/>
      <c r="H292" s="474"/>
      <c r="I292" s="474"/>
      <c r="J292" s="474"/>
      <c r="K292" s="474"/>
      <c r="L292" s="474"/>
      <c r="M292" s="474"/>
      <c r="N292" s="474"/>
      <c r="O292" s="474"/>
      <c r="P292" s="474"/>
    </row>
    <row r="293" spans="1:16" ht="15.75" customHeight="1">
      <c r="A293" s="517"/>
      <c r="C293" s="92"/>
      <c r="D293" s="92"/>
      <c r="E293" s="92"/>
      <c r="F293" s="92"/>
      <c r="G293" s="474"/>
      <c r="H293" s="474"/>
      <c r="I293" s="474"/>
      <c r="J293" s="474"/>
      <c r="K293" s="474"/>
      <c r="L293" s="474"/>
      <c r="M293" s="474"/>
      <c r="N293" s="474"/>
      <c r="O293" s="474"/>
      <c r="P293" s="474"/>
    </row>
    <row r="294" spans="1:16" ht="15.75" customHeight="1">
      <c r="A294" s="517"/>
      <c r="C294" s="92"/>
      <c r="D294" s="92"/>
      <c r="E294" s="92"/>
      <c r="F294" s="92"/>
      <c r="G294" s="474"/>
      <c r="H294" s="474"/>
      <c r="I294" s="474"/>
      <c r="J294" s="474"/>
      <c r="K294" s="474"/>
      <c r="L294" s="474"/>
      <c r="M294" s="474"/>
      <c r="N294" s="474"/>
      <c r="O294" s="474"/>
      <c r="P294" s="474"/>
    </row>
    <row r="295" spans="1:16" ht="15.75" customHeight="1">
      <c r="A295" s="517"/>
      <c r="C295" s="92"/>
      <c r="D295" s="92"/>
      <c r="E295" s="92"/>
      <c r="F295" s="92"/>
      <c r="G295" s="474"/>
      <c r="H295" s="474"/>
      <c r="I295" s="474"/>
      <c r="J295" s="474"/>
      <c r="K295" s="474"/>
      <c r="L295" s="474"/>
      <c r="M295" s="474"/>
      <c r="N295" s="474"/>
      <c r="O295" s="474"/>
      <c r="P295" s="474"/>
    </row>
    <row r="296" spans="1:16" ht="15.75" customHeight="1">
      <c r="A296" s="517"/>
      <c r="C296" s="92"/>
      <c r="D296" s="92"/>
      <c r="E296" s="92"/>
      <c r="F296" s="92"/>
      <c r="G296" s="474"/>
      <c r="H296" s="474"/>
      <c r="I296" s="474"/>
      <c r="J296" s="474"/>
      <c r="K296" s="474"/>
      <c r="L296" s="474"/>
      <c r="M296" s="474"/>
      <c r="N296" s="474"/>
      <c r="O296" s="474"/>
      <c r="P296" s="474"/>
    </row>
    <row r="297" spans="1:16" ht="15.75" customHeight="1">
      <c r="A297" s="517"/>
      <c r="C297" s="92"/>
      <c r="D297" s="92"/>
      <c r="E297" s="92"/>
      <c r="F297" s="92"/>
      <c r="G297" s="474"/>
      <c r="H297" s="474"/>
      <c r="I297" s="474"/>
      <c r="J297" s="474"/>
      <c r="K297" s="474"/>
      <c r="L297" s="474"/>
      <c r="M297" s="474"/>
      <c r="N297" s="474"/>
      <c r="O297" s="474"/>
      <c r="P297" s="474"/>
    </row>
    <row r="298" spans="1:16" ht="15.75" customHeight="1">
      <c r="A298" s="517"/>
      <c r="C298" s="92"/>
      <c r="D298" s="92"/>
      <c r="E298" s="92"/>
      <c r="F298" s="92"/>
      <c r="G298" s="474"/>
      <c r="H298" s="474"/>
      <c r="I298" s="474"/>
      <c r="J298" s="474"/>
      <c r="K298" s="474"/>
      <c r="L298" s="474"/>
      <c r="M298" s="474"/>
      <c r="N298" s="474"/>
      <c r="O298" s="474"/>
      <c r="P298" s="474"/>
    </row>
    <row r="299" spans="1:16" ht="15.75" customHeight="1">
      <c r="A299" s="517"/>
      <c r="C299" s="92"/>
      <c r="D299" s="92"/>
      <c r="E299" s="92"/>
      <c r="F299" s="92"/>
      <c r="G299" s="474"/>
      <c r="H299" s="474"/>
      <c r="I299" s="474"/>
      <c r="J299" s="474"/>
      <c r="K299" s="474"/>
      <c r="L299" s="474"/>
      <c r="M299" s="474"/>
      <c r="N299" s="474"/>
      <c r="O299" s="474"/>
      <c r="P299" s="474"/>
    </row>
    <row r="300" spans="1:16" ht="15.75" customHeight="1">
      <c r="A300" s="517"/>
      <c r="C300" s="92"/>
      <c r="D300" s="92"/>
      <c r="E300" s="92"/>
      <c r="F300" s="92"/>
      <c r="G300" s="474"/>
      <c r="H300" s="474"/>
      <c r="I300" s="474"/>
      <c r="J300" s="474"/>
      <c r="K300" s="474"/>
      <c r="L300" s="474"/>
      <c r="M300" s="474"/>
      <c r="N300" s="474"/>
      <c r="O300" s="474"/>
      <c r="P300" s="474"/>
    </row>
    <row r="301" spans="1:16" ht="15.75" customHeight="1">
      <c r="A301" s="517"/>
      <c r="C301" s="92"/>
      <c r="D301" s="92"/>
      <c r="E301" s="92"/>
      <c r="F301" s="92"/>
      <c r="G301" s="474"/>
      <c r="H301" s="474"/>
      <c r="I301" s="474"/>
      <c r="J301" s="474"/>
      <c r="K301" s="474"/>
      <c r="L301" s="474"/>
      <c r="M301" s="474"/>
      <c r="N301" s="474"/>
      <c r="O301" s="474"/>
      <c r="P301" s="474"/>
    </row>
    <row r="302" spans="1:16" ht="15.75" customHeight="1">
      <c r="A302" s="517"/>
      <c r="C302" s="92"/>
      <c r="D302" s="92"/>
      <c r="E302" s="92"/>
      <c r="F302" s="92"/>
      <c r="G302" s="474"/>
      <c r="H302" s="474"/>
      <c r="I302" s="474"/>
      <c r="J302" s="474"/>
      <c r="K302" s="474"/>
      <c r="L302" s="474"/>
      <c r="M302" s="474"/>
      <c r="N302" s="474"/>
      <c r="O302" s="474"/>
      <c r="P302" s="474"/>
    </row>
    <row r="303" spans="1:16" ht="15.75" customHeight="1">
      <c r="A303" s="517"/>
      <c r="C303" s="92"/>
      <c r="D303" s="92"/>
      <c r="E303" s="92"/>
      <c r="F303" s="92"/>
      <c r="G303" s="474"/>
      <c r="H303" s="474"/>
      <c r="I303" s="474"/>
      <c r="J303" s="474"/>
      <c r="K303" s="474"/>
      <c r="L303" s="474"/>
      <c r="M303" s="474"/>
      <c r="N303" s="474"/>
      <c r="O303" s="474"/>
      <c r="P303" s="474"/>
    </row>
    <row r="304" spans="1:16" ht="15.75" customHeight="1">
      <c r="A304" s="517"/>
      <c r="C304" s="92"/>
      <c r="D304" s="92"/>
      <c r="E304" s="92"/>
      <c r="F304" s="92"/>
      <c r="G304" s="474"/>
      <c r="H304" s="474"/>
      <c r="I304" s="474"/>
      <c r="J304" s="474"/>
      <c r="K304" s="474"/>
      <c r="L304" s="474"/>
      <c r="M304" s="474"/>
      <c r="N304" s="474"/>
      <c r="O304" s="474"/>
      <c r="P304" s="474"/>
    </row>
    <row r="305" spans="1:16" ht="15.75" customHeight="1">
      <c r="A305" s="517"/>
      <c r="C305" s="92"/>
      <c r="D305" s="92"/>
      <c r="E305" s="92"/>
      <c r="F305" s="92"/>
      <c r="G305" s="474"/>
      <c r="H305" s="474"/>
      <c r="I305" s="474"/>
      <c r="J305" s="474"/>
      <c r="K305" s="474"/>
      <c r="L305" s="474"/>
      <c r="M305" s="474"/>
      <c r="N305" s="474"/>
      <c r="O305" s="474"/>
      <c r="P305" s="474"/>
    </row>
    <row r="306" spans="1:16" ht="15.75" customHeight="1">
      <c r="A306" s="517"/>
      <c r="C306" s="92"/>
      <c r="D306" s="92"/>
      <c r="E306" s="92"/>
      <c r="F306" s="92"/>
      <c r="G306" s="474"/>
      <c r="H306" s="474"/>
      <c r="I306" s="474"/>
      <c r="J306" s="474"/>
      <c r="K306" s="474"/>
      <c r="L306" s="474"/>
      <c r="M306" s="474"/>
      <c r="N306" s="474"/>
      <c r="O306" s="474"/>
      <c r="P306" s="474"/>
    </row>
    <row r="307" spans="1:16" ht="15.75" customHeight="1">
      <c r="A307" s="517"/>
      <c r="C307" s="92"/>
      <c r="D307" s="92"/>
      <c r="E307" s="92"/>
      <c r="F307" s="92"/>
      <c r="G307" s="474"/>
      <c r="H307" s="474"/>
      <c r="I307" s="474"/>
      <c r="J307" s="474"/>
      <c r="K307" s="474"/>
      <c r="L307" s="474"/>
      <c r="M307" s="474"/>
      <c r="N307" s="474"/>
      <c r="O307" s="474"/>
      <c r="P307" s="474"/>
    </row>
    <row r="308" spans="1:16" ht="15.75" customHeight="1">
      <c r="A308" s="517"/>
      <c r="C308" s="92"/>
      <c r="D308" s="92"/>
      <c r="E308" s="92"/>
      <c r="F308" s="92"/>
      <c r="G308" s="474"/>
      <c r="H308" s="474"/>
      <c r="I308" s="474"/>
      <c r="J308" s="474"/>
      <c r="K308" s="474"/>
      <c r="L308" s="474"/>
      <c r="M308" s="474"/>
      <c r="N308" s="474"/>
      <c r="O308" s="474"/>
      <c r="P308" s="474"/>
    </row>
    <row r="309" spans="1:16" ht="15.75" customHeight="1">
      <c r="A309" s="517"/>
      <c r="C309" s="92"/>
      <c r="D309" s="92"/>
      <c r="E309" s="92"/>
      <c r="F309" s="92"/>
      <c r="G309" s="474"/>
      <c r="H309" s="474"/>
      <c r="I309" s="474"/>
      <c r="J309" s="474"/>
      <c r="K309" s="474"/>
      <c r="L309" s="474"/>
      <c r="M309" s="474"/>
      <c r="N309" s="474"/>
      <c r="O309" s="474"/>
      <c r="P309" s="474"/>
    </row>
    <row r="310" spans="1:16" ht="15.75" customHeight="1">
      <c r="A310" s="517"/>
      <c r="C310" s="92"/>
      <c r="D310" s="92"/>
      <c r="E310" s="92"/>
      <c r="F310" s="92"/>
      <c r="G310" s="474"/>
      <c r="H310" s="474"/>
      <c r="I310" s="474"/>
      <c r="J310" s="474"/>
      <c r="K310" s="474"/>
      <c r="L310" s="474"/>
      <c r="M310" s="474"/>
      <c r="N310" s="474"/>
      <c r="O310" s="474"/>
      <c r="P310" s="474"/>
    </row>
    <row r="311" spans="1:16" ht="15.75" customHeight="1">
      <c r="A311" s="517"/>
      <c r="C311" s="92"/>
      <c r="D311" s="92"/>
      <c r="E311" s="92"/>
      <c r="F311" s="92"/>
      <c r="G311" s="474"/>
      <c r="H311" s="474"/>
      <c r="I311" s="474"/>
      <c r="J311" s="474"/>
      <c r="K311" s="474"/>
      <c r="L311" s="474"/>
      <c r="M311" s="474"/>
      <c r="N311" s="474"/>
      <c r="O311" s="474"/>
      <c r="P311" s="474"/>
    </row>
    <row r="312" spans="1:16" ht="15.75" customHeight="1">
      <c r="A312" s="517"/>
      <c r="C312" s="92"/>
      <c r="D312" s="92"/>
      <c r="E312" s="92"/>
      <c r="F312" s="92"/>
      <c r="G312" s="474"/>
      <c r="H312" s="474"/>
      <c r="I312" s="474"/>
      <c r="J312" s="474"/>
      <c r="K312" s="474"/>
      <c r="L312" s="474"/>
      <c r="M312" s="474"/>
      <c r="N312" s="474"/>
      <c r="O312" s="474"/>
      <c r="P312" s="474"/>
    </row>
    <row r="313" spans="1:16" ht="15.75" customHeight="1">
      <c r="A313" s="517"/>
      <c r="C313" s="92"/>
      <c r="D313" s="92"/>
      <c r="E313" s="92"/>
      <c r="F313" s="92"/>
      <c r="G313" s="474"/>
      <c r="H313" s="474"/>
      <c r="I313" s="474"/>
      <c r="J313" s="474"/>
      <c r="K313" s="474"/>
      <c r="L313" s="474"/>
      <c r="M313" s="474"/>
      <c r="N313" s="474"/>
      <c r="O313" s="474"/>
      <c r="P313" s="474"/>
    </row>
    <row r="314" spans="1:16" ht="15.75" customHeight="1">
      <c r="F314" s="41"/>
    </row>
    <row r="315" spans="1:16" ht="15.75" customHeight="1">
      <c r="F315" s="41"/>
    </row>
    <row r="316" spans="1:16" ht="15.75" customHeight="1">
      <c r="F316" s="41"/>
    </row>
    <row r="317" spans="1:16" ht="15.75" customHeight="1">
      <c r="F317" s="41"/>
    </row>
    <row r="318" spans="1:16" ht="15.75" customHeight="1">
      <c r="F318" s="41"/>
    </row>
    <row r="319" spans="1:16" ht="15.75" customHeight="1">
      <c r="F319" s="41"/>
    </row>
    <row r="320" spans="1:16" ht="15.75" customHeight="1">
      <c r="F320" s="41"/>
    </row>
    <row r="321" spans="6:6" ht="15.75" customHeight="1">
      <c r="F321" s="41"/>
    </row>
    <row r="322" spans="6:6" ht="15.75" customHeight="1">
      <c r="F322" s="41"/>
    </row>
    <row r="323" spans="6:6" ht="15.75" customHeight="1">
      <c r="F323" s="41"/>
    </row>
    <row r="324" spans="6:6" ht="15.75" customHeight="1">
      <c r="F324" s="41"/>
    </row>
    <row r="325" spans="6:6" ht="15.75" customHeight="1">
      <c r="F325" s="41"/>
    </row>
    <row r="326" spans="6:6" ht="15.75" customHeight="1">
      <c r="F326" s="41"/>
    </row>
    <row r="327" spans="6:6" ht="15.75" customHeight="1">
      <c r="F327" s="41"/>
    </row>
    <row r="328" spans="6:6" ht="15.75" customHeight="1">
      <c r="F328" s="41"/>
    </row>
    <row r="329" spans="6:6" ht="15.75" customHeight="1">
      <c r="F329" s="41"/>
    </row>
    <row r="330" spans="6:6" ht="15.75" customHeight="1">
      <c r="F330" s="41"/>
    </row>
    <row r="331" spans="6:6" ht="15.75" customHeight="1">
      <c r="F331" s="41"/>
    </row>
    <row r="332" spans="6:6" ht="15.75" customHeight="1">
      <c r="F332" s="41"/>
    </row>
    <row r="333" spans="6:6" ht="15.75" customHeight="1">
      <c r="F333" s="41"/>
    </row>
    <row r="334" spans="6:6" ht="15.75" customHeight="1">
      <c r="F334" s="41"/>
    </row>
    <row r="335" spans="6:6" ht="15.75" customHeight="1">
      <c r="F335" s="41"/>
    </row>
    <row r="336" spans="6:6" ht="15.75" customHeight="1">
      <c r="F336" s="41"/>
    </row>
    <row r="337" spans="6:6" ht="15.75" customHeight="1">
      <c r="F337" s="41"/>
    </row>
    <row r="338" spans="6:6" ht="15.75" customHeight="1">
      <c r="F338" s="41"/>
    </row>
    <row r="339" spans="6:6" ht="15.75" customHeight="1">
      <c r="F339" s="41"/>
    </row>
    <row r="340" spans="6:6" ht="15.75" customHeight="1">
      <c r="F340" s="41"/>
    </row>
    <row r="341" spans="6:6" ht="15.75" customHeight="1">
      <c r="F341" s="41"/>
    </row>
    <row r="342" spans="6:6" ht="15.75" customHeight="1">
      <c r="F342" s="41"/>
    </row>
    <row r="343" spans="6:6" ht="15.75" customHeight="1">
      <c r="F343" s="41"/>
    </row>
    <row r="344" spans="6:6" ht="15.75" customHeight="1">
      <c r="F344" s="41"/>
    </row>
    <row r="345" spans="6:6" ht="15.75" customHeight="1">
      <c r="F345" s="41"/>
    </row>
    <row r="346" spans="6:6" ht="15.75" customHeight="1">
      <c r="F346" s="41"/>
    </row>
    <row r="347" spans="6:6" ht="15.75" customHeight="1">
      <c r="F347" s="41"/>
    </row>
    <row r="348" spans="6:6" ht="15.75" customHeight="1">
      <c r="F348" s="41"/>
    </row>
    <row r="349" spans="6:6" ht="15.75" customHeight="1">
      <c r="F349" s="41"/>
    </row>
    <row r="350" spans="6:6" ht="15.75" customHeight="1">
      <c r="F350" s="41"/>
    </row>
    <row r="351" spans="6:6" ht="15.75" customHeight="1">
      <c r="F351" s="41"/>
    </row>
    <row r="352" spans="6:6" ht="15.75" customHeight="1">
      <c r="F352" s="41"/>
    </row>
    <row r="353" spans="6:6" ht="15.75" customHeight="1">
      <c r="F353" s="41"/>
    </row>
    <row r="354" spans="6:6" ht="15.75" customHeight="1">
      <c r="F354" s="41"/>
    </row>
    <row r="355" spans="6:6" ht="15.75" customHeight="1">
      <c r="F355" s="41"/>
    </row>
    <row r="356" spans="6:6" ht="15.75" customHeight="1">
      <c r="F356" s="41"/>
    </row>
    <row r="357" spans="6:6" ht="15.75" customHeight="1">
      <c r="F357" s="41"/>
    </row>
    <row r="358" spans="6:6" ht="15.75" customHeight="1">
      <c r="F358" s="41"/>
    </row>
    <row r="359" spans="6:6" ht="15.75" customHeight="1">
      <c r="F359" s="41"/>
    </row>
    <row r="360" spans="6:6" ht="15.75" customHeight="1">
      <c r="F360" s="41"/>
    </row>
    <row r="361" spans="6:6" ht="15.75" customHeight="1">
      <c r="F361" s="41"/>
    </row>
    <row r="362" spans="6:6" ht="15.75" customHeight="1">
      <c r="F362" s="41"/>
    </row>
    <row r="363" spans="6:6" ht="15.75" customHeight="1">
      <c r="F363" s="41"/>
    </row>
    <row r="364" spans="6:6" ht="15.75" customHeight="1">
      <c r="F364" s="41"/>
    </row>
    <row r="365" spans="6:6" ht="15.75" customHeight="1">
      <c r="F365" s="41"/>
    </row>
    <row r="366" spans="6:6" ht="15.75" customHeight="1">
      <c r="F366" s="41"/>
    </row>
    <row r="367" spans="6:6" ht="15.75" customHeight="1">
      <c r="F367" s="41"/>
    </row>
    <row r="368" spans="6:6" ht="15.75" customHeight="1">
      <c r="F368" s="41"/>
    </row>
    <row r="369" spans="6:6" ht="15.75" customHeight="1">
      <c r="F369" s="41"/>
    </row>
    <row r="370" spans="6:6" ht="15.75" customHeight="1">
      <c r="F370" s="41"/>
    </row>
    <row r="371" spans="6:6" ht="15.75" customHeight="1">
      <c r="F371" s="41"/>
    </row>
    <row r="372" spans="6:6" ht="15.75" customHeight="1">
      <c r="F372" s="41"/>
    </row>
    <row r="373" spans="6:6" ht="15.75" customHeight="1">
      <c r="F373" s="41"/>
    </row>
    <row r="374" spans="6:6" ht="15.75" customHeight="1">
      <c r="F374" s="41"/>
    </row>
    <row r="375" spans="6:6" ht="15.75" customHeight="1">
      <c r="F375" s="41"/>
    </row>
    <row r="376" spans="6:6" ht="15.75" customHeight="1">
      <c r="F376" s="41"/>
    </row>
    <row r="377" spans="6:6" ht="15.75" customHeight="1">
      <c r="F377" s="41"/>
    </row>
    <row r="378" spans="6:6" ht="15.75" customHeight="1">
      <c r="F378" s="41"/>
    </row>
    <row r="379" spans="6:6" ht="15.75" customHeight="1">
      <c r="F379" s="41"/>
    </row>
    <row r="380" spans="6:6" ht="15.75" customHeight="1">
      <c r="F380" s="41"/>
    </row>
    <row r="381" spans="6:6" ht="15.75" customHeight="1">
      <c r="F381" s="41"/>
    </row>
    <row r="382" spans="6:6" ht="15.75" customHeight="1">
      <c r="F382" s="41"/>
    </row>
    <row r="383" spans="6:6" ht="15.75" customHeight="1">
      <c r="F383" s="41"/>
    </row>
    <row r="384" spans="6:6" ht="15.75" customHeight="1">
      <c r="F384" s="41"/>
    </row>
    <row r="385" spans="6:6" ht="15.75" customHeight="1">
      <c r="F385" s="41"/>
    </row>
    <row r="386" spans="6:6" ht="15.75" customHeight="1">
      <c r="F386" s="41"/>
    </row>
    <row r="387" spans="6:6" ht="15.75" customHeight="1">
      <c r="F387" s="41"/>
    </row>
    <row r="388" spans="6:6" ht="15.75" customHeight="1">
      <c r="F388" s="41"/>
    </row>
    <row r="389" spans="6:6" ht="15.75" customHeight="1">
      <c r="F389" s="41"/>
    </row>
    <row r="390" spans="6:6" ht="15.75" customHeight="1">
      <c r="F390" s="41"/>
    </row>
    <row r="391" spans="6:6" ht="15.75" customHeight="1">
      <c r="F391" s="41"/>
    </row>
    <row r="392" spans="6:6" ht="15.75" customHeight="1">
      <c r="F392" s="41"/>
    </row>
    <row r="393" spans="6:6" ht="15.75" customHeight="1">
      <c r="F393" s="41"/>
    </row>
    <row r="394" spans="6:6" ht="15.75" customHeight="1">
      <c r="F394" s="41"/>
    </row>
    <row r="395" spans="6:6" ht="15.75" customHeight="1">
      <c r="F395" s="41"/>
    </row>
    <row r="396" spans="6:6" ht="15.75" customHeight="1">
      <c r="F396" s="41"/>
    </row>
    <row r="397" spans="6:6" ht="15.75" customHeight="1">
      <c r="F397" s="41"/>
    </row>
    <row r="398" spans="6:6" ht="15.75" customHeight="1">
      <c r="F398" s="41"/>
    </row>
    <row r="399" spans="6:6" ht="15.75" customHeight="1">
      <c r="F399" s="41"/>
    </row>
    <row r="400" spans="6:6" ht="15.75" customHeight="1">
      <c r="F400" s="41"/>
    </row>
    <row r="401" spans="6:6" ht="15.75" customHeight="1">
      <c r="F401" s="41"/>
    </row>
    <row r="402" spans="6:6" ht="15.75" customHeight="1">
      <c r="F402" s="41"/>
    </row>
    <row r="403" spans="6:6" ht="15.75" customHeight="1">
      <c r="F403" s="41"/>
    </row>
    <row r="404" spans="6:6" ht="15.75" customHeight="1">
      <c r="F404" s="41"/>
    </row>
    <row r="405" spans="6:6" ht="15.75" customHeight="1">
      <c r="F405" s="41"/>
    </row>
    <row r="406" spans="6:6" ht="15.75" customHeight="1">
      <c r="F406" s="41"/>
    </row>
    <row r="407" spans="6:6" ht="15.75" customHeight="1">
      <c r="F407" s="41"/>
    </row>
    <row r="408" spans="6:6" ht="15.75" customHeight="1">
      <c r="F408" s="41"/>
    </row>
    <row r="409" spans="6:6" ht="15.75" customHeight="1">
      <c r="F409" s="41"/>
    </row>
    <row r="410" spans="6:6" ht="15.75" customHeight="1">
      <c r="F410" s="41"/>
    </row>
    <row r="411" spans="6:6" ht="15.75" customHeight="1">
      <c r="F411" s="41"/>
    </row>
    <row r="412" spans="6:6" ht="15.75" customHeight="1">
      <c r="F412" s="41"/>
    </row>
    <row r="413" spans="6:6" ht="15.75" customHeight="1">
      <c r="F413" s="41"/>
    </row>
    <row r="414" spans="6:6" ht="15.75" customHeight="1">
      <c r="F414" s="41"/>
    </row>
    <row r="415" spans="6:6" ht="15.75" customHeight="1">
      <c r="F415" s="41"/>
    </row>
    <row r="416" spans="6:6" ht="15.75" customHeight="1">
      <c r="F416" s="41"/>
    </row>
    <row r="417" spans="6:6" ht="15.75" customHeight="1">
      <c r="F417" s="41"/>
    </row>
    <row r="418" spans="6:6" ht="15.75" customHeight="1">
      <c r="F418" s="41"/>
    </row>
    <row r="419" spans="6:6" ht="15.75" customHeight="1">
      <c r="F419" s="41"/>
    </row>
    <row r="420" spans="6:6" ht="15.75" customHeight="1">
      <c r="F420" s="41"/>
    </row>
    <row r="421" spans="6:6" ht="15.75" customHeight="1">
      <c r="F421" s="41"/>
    </row>
    <row r="422" spans="6:6" ht="15.75" customHeight="1">
      <c r="F422" s="41"/>
    </row>
    <row r="423" spans="6:6" ht="15.75" customHeight="1">
      <c r="F423" s="41"/>
    </row>
    <row r="424" spans="6:6" ht="15.75" customHeight="1">
      <c r="F424" s="41"/>
    </row>
    <row r="425" spans="6:6" ht="15.75" customHeight="1">
      <c r="F425" s="41"/>
    </row>
    <row r="426" spans="6:6" ht="15.75" customHeight="1">
      <c r="F426" s="41"/>
    </row>
    <row r="427" spans="6:6" ht="15.75" customHeight="1">
      <c r="F427" s="41"/>
    </row>
    <row r="428" spans="6:6" ht="15.75" customHeight="1">
      <c r="F428" s="41"/>
    </row>
    <row r="429" spans="6:6" ht="15.75" customHeight="1">
      <c r="F429" s="41"/>
    </row>
    <row r="430" spans="6:6" ht="15.75" customHeight="1">
      <c r="F430" s="41"/>
    </row>
    <row r="431" spans="6:6" ht="15.75" customHeight="1">
      <c r="F431" s="41"/>
    </row>
    <row r="432" spans="6:6" ht="15.75" customHeight="1">
      <c r="F432" s="41"/>
    </row>
    <row r="433" spans="6:6" ht="15.75" customHeight="1">
      <c r="F433" s="41"/>
    </row>
    <row r="434" spans="6:6" ht="15.75" customHeight="1">
      <c r="F434" s="41"/>
    </row>
    <row r="435" spans="6:6" ht="15.75" customHeight="1">
      <c r="F435" s="41"/>
    </row>
    <row r="436" spans="6:6" ht="15.75" customHeight="1">
      <c r="F436" s="41"/>
    </row>
    <row r="437" spans="6:6" ht="15.75" customHeight="1">
      <c r="F437" s="41"/>
    </row>
    <row r="438" spans="6:6" ht="15.75" customHeight="1">
      <c r="F438" s="41"/>
    </row>
    <row r="439" spans="6:6" ht="15.75" customHeight="1">
      <c r="F439" s="41"/>
    </row>
    <row r="440" spans="6:6" ht="15.75" customHeight="1">
      <c r="F440" s="41"/>
    </row>
    <row r="441" spans="6:6" ht="15.75" customHeight="1">
      <c r="F441" s="41"/>
    </row>
    <row r="442" spans="6:6" ht="15.75" customHeight="1">
      <c r="F442" s="41"/>
    </row>
    <row r="443" spans="6:6" ht="15.75" customHeight="1">
      <c r="F443" s="41"/>
    </row>
    <row r="444" spans="6:6" ht="15.75" customHeight="1">
      <c r="F444" s="41"/>
    </row>
    <row r="445" spans="6:6" ht="15.75" customHeight="1">
      <c r="F445" s="41"/>
    </row>
    <row r="446" spans="6:6" ht="15.75" customHeight="1">
      <c r="F446" s="41"/>
    </row>
    <row r="447" spans="6:6" ht="15.75" customHeight="1">
      <c r="F447" s="41"/>
    </row>
    <row r="448" spans="6:6" ht="15.75" customHeight="1">
      <c r="F448" s="41"/>
    </row>
    <row r="449" spans="6:6" ht="15.75" customHeight="1">
      <c r="F449" s="41"/>
    </row>
    <row r="450" spans="6:6" ht="15.75" customHeight="1">
      <c r="F450" s="41"/>
    </row>
    <row r="451" spans="6:6" ht="15.75" customHeight="1">
      <c r="F451" s="41"/>
    </row>
    <row r="452" spans="6:6" ht="15.75" customHeight="1">
      <c r="F452" s="41"/>
    </row>
    <row r="453" spans="6:6" ht="15.75" customHeight="1">
      <c r="F453" s="41"/>
    </row>
    <row r="454" spans="6:6" ht="15.75" customHeight="1">
      <c r="F454" s="41"/>
    </row>
    <row r="455" spans="6:6" ht="15.75" customHeight="1">
      <c r="F455" s="41"/>
    </row>
    <row r="456" spans="6:6" ht="15.75" customHeight="1">
      <c r="F456" s="41"/>
    </row>
    <row r="457" spans="6:6" ht="15.75" customHeight="1">
      <c r="F457" s="41"/>
    </row>
    <row r="458" spans="6:6" ht="15.75" customHeight="1">
      <c r="F458" s="41"/>
    </row>
    <row r="459" spans="6:6" ht="15.75" customHeight="1">
      <c r="F459" s="41"/>
    </row>
    <row r="460" spans="6:6" ht="15.75" customHeight="1">
      <c r="F460" s="41"/>
    </row>
    <row r="461" spans="6:6" ht="15.75" customHeight="1">
      <c r="F461" s="41"/>
    </row>
    <row r="462" spans="6:6" ht="15.75" customHeight="1">
      <c r="F462" s="41"/>
    </row>
    <row r="463" spans="6:6" ht="15.75" customHeight="1">
      <c r="F463" s="41"/>
    </row>
    <row r="464" spans="6:6" ht="15.75" customHeight="1">
      <c r="F464" s="41"/>
    </row>
    <row r="465" spans="6:6" ht="15.75" customHeight="1">
      <c r="F465" s="41"/>
    </row>
    <row r="466" spans="6:6" ht="15.75" customHeight="1">
      <c r="F466" s="41"/>
    </row>
    <row r="467" spans="6:6" ht="15.75" customHeight="1">
      <c r="F467" s="41"/>
    </row>
    <row r="468" spans="6:6" ht="15.75" customHeight="1">
      <c r="F468" s="41"/>
    </row>
    <row r="469" spans="6:6" ht="15.75" customHeight="1">
      <c r="F469" s="41"/>
    </row>
    <row r="470" spans="6:6" ht="15.75" customHeight="1">
      <c r="F470" s="41"/>
    </row>
    <row r="471" spans="6:6" ht="15.75" customHeight="1">
      <c r="F471" s="41"/>
    </row>
    <row r="472" spans="6:6" ht="15.75" customHeight="1">
      <c r="F472" s="41"/>
    </row>
    <row r="473" spans="6:6" ht="15.75" customHeight="1">
      <c r="F473" s="41"/>
    </row>
    <row r="474" spans="6:6" ht="15.75" customHeight="1">
      <c r="F474" s="41"/>
    </row>
    <row r="475" spans="6:6" ht="15.75" customHeight="1">
      <c r="F475" s="41"/>
    </row>
    <row r="476" spans="6:6" ht="15.75" customHeight="1">
      <c r="F476" s="41"/>
    </row>
    <row r="477" spans="6:6" ht="15.75" customHeight="1">
      <c r="F477" s="41"/>
    </row>
    <row r="478" spans="6:6" ht="15.75" customHeight="1">
      <c r="F478" s="41"/>
    </row>
    <row r="479" spans="6:6" ht="15.75" customHeight="1">
      <c r="F479" s="41"/>
    </row>
    <row r="480" spans="6:6" ht="15.75" customHeight="1">
      <c r="F480" s="41"/>
    </row>
    <row r="481" spans="6:6" ht="15.75" customHeight="1">
      <c r="F481" s="41"/>
    </row>
    <row r="482" spans="6:6" ht="15.75" customHeight="1">
      <c r="F482" s="41"/>
    </row>
    <row r="483" spans="6:6" ht="15.75" customHeight="1">
      <c r="F483" s="41"/>
    </row>
    <row r="484" spans="6:6" ht="15.75" customHeight="1">
      <c r="F484" s="41"/>
    </row>
    <row r="485" spans="6:6" ht="15.75" customHeight="1">
      <c r="F485" s="41"/>
    </row>
    <row r="486" spans="6:6" ht="15.75" customHeight="1">
      <c r="F486" s="41"/>
    </row>
    <row r="487" spans="6:6" ht="15.75" customHeight="1">
      <c r="F487" s="41"/>
    </row>
    <row r="488" spans="6:6" ht="15.75" customHeight="1">
      <c r="F488" s="41"/>
    </row>
    <row r="489" spans="6:6" ht="15.75" customHeight="1">
      <c r="F489" s="41"/>
    </row>
    <row r="490" spans="6:6" ht="15.75" customHeight="1">
      <c r="F490" s="41"/>
    </row>
    <row r="491" spans="6:6" ht="15.75" customHeight="1">
      <c r="F491" s="41"/>
    </row>
    <row r="492" spans="6:6" ht="15.75" customHeight="1">
      <c r="F492" s="41"/>
    </row>
    <row r="493" spans="6:6" ht="15.75" customHeight="1">
      <c r="F493" s="41"/>
    </row>
    <row r="494" spans="6:6" ht="15.75" customHeight="1">
      <c r="F494" s="41"/>
    </row>
    <row r="495" spans="6:6" ht="15.75" customHeight="1">
      <c r="F495" s="41"/>
    </row>
    <row r="496" spans="6:6" ht="15.75" customHeight="1">
      <c r="F496" s="41"/>
    </row>
    <row r="497" spans="6:6" ht="15.75" customHeight="1">
      <c r="F497" s="41"/>
    </row>
    <row r="498" spans="6:6" ht="15.75" customHeight="1">
      <c r="F498" s="41"/>
    </row>
    <row r="499" spans="6:6" ht="15.75" customHeight="1">
      <c r="F499" s="41"/>
    </row>
    <row r="500" spans="6:6" ht="15.75" customHeight="1">
      <c r="F500" s="41"/>
    </row>
    <row r="501" spans="6:6" ht="15.75" customHeight="1">
      <c r="F501" s="41"/>
    </row>
    <row r="502" spans="6:6" ht="15.75" customHeight="1">
      <c r="F502" s="41"/>
    </row>
    <row r="503" spans="6:6" ht="15.75" customHeight="1">
      <c r="F503" s="41"/>
    </row>
    <row r="504" spans="6:6" ht="15.75" customHeight="1">
      <c r="F504" s="41"/>
    </row>
    <row r="505" spans="6:6" ht="15.75" customHeight="1">
      <c r="F505" s="41"/>
    </row>
    <row r="506" spans="6:6" ht="15.75" customHeight="1">
      <c r="F506" s="41"/>
    </row>
    <row r="507" spans="6:6" ht="15.75" customHeight="1">
      <c r="F507" s="41"/>
    </row>
    <row r="508" spans="6:6" ht="15.75" customHeight="1">
      <c r="F508" s="41"/>
    </row>
    <row r="509" spans="6:6" ht="15.75" customHeight="1">
      <c r="F509" s="41"/>
    </row>
    <row r="510" spans="6:6" ht="15.75" customHeight="1">
      <c r="F510" s="41"/>
    </row>
    <row r="511" spans="6:6" ht="15.75" customHeight="1">
      <c r="F511" s="41"/>
    </row>
    <row r="512" spans="6:6" ht="15.75" customHeight="1">
      <c r="F512" s="41"/>
    </row>
    <row r="513" spans="6:6" ht="15.75" customHeight="1">
      <c r="F513" s="41"/>
    </row>
    <row r="514" spans="6:6" ht="15.75" customHeight="1">
      <c r="F514" s="41"/>
    </row>
    <row r="515" spans="6:6" ht="15.75" customHeight="1">
      <c r="F515" s="41"/>
    </row>
    <row r="516" spans="6:6" ht="15.75" customHeight="1">
      <c r="F516" s="41"/>
    </row>
    <row r="517" spans="6:6" ht="15.75" customHeight="1">
      <c r="F517" s="41"/>
    </row>
    <row r="518" spans="6:6" ht="15.75" customHeight="1">
      <c r="F518" s="41"/>
    </row>
    <row r="519" spans="6:6" ht="15.75" customHeight="1">
      <c r="F519" s="41"/>
    </row>
    <row r="520" spans="6:6" ht="15.75" customHeight="1">
      <c r="F520" s="41"/>
    </row>
    <row r="521" spans="6:6" ht="15.75" customHeight="1">
      <c r="F521" s="41"/>
    </row>
    <row r="522" spans="6:6" ht="15.75" customHeight="1">
      <c r="F522" s="41"/>
    </row>
    <row r="523" spans="6:6" ht="15.75" customHeight="1">
      <c r="F523" s="41"/>
    </row>
    <row r="524" spans="6:6" ht="15.75" customHeight="1">
      <c r="F524" s="41"/>
    </row>
    <row r="525" spans="6:6" ht="15.75" customHeight="1">
      <c r="F525" s="41"/>
    </row>
    <row r="526" spans="6:6" ht="15.75" customHeight="1">
      <c r="F526" s="41"/>
    </row>
    <row r="527" spans="6:6" ht="15.75" customHeight="1">
      <c r="F527" s="41"/>
    </row>
    <row r="528" spans="6:6" ht="15.75" customHeight="1">
      <c r="F528" s="41"/>
    </row>
    <row r="529" spans="6:6" ht="15.75" customHeight="1">
      <c r="F529" s="41"/>
    </row>
    <row r="530" spans="6:6" ht="15.75" customHeight="1">
      <c r="F530" s="41"/>
    </row>
    <row r="531" spans="6:6" ht="15.75" customHeight="1">
      <c r="F531" s="41"/>
    </row>
    <row r="532" spans="6:6" ht="15.75" customHeight="1">
      <c r="F532" s="41"/>
    </row>
    <row r="533" spans="6:6" ht="15.75" customHeight="1">
      <c r="F533" s="41"/>
    </row>
    <row r="534" spans="6:6" ht="15.75" customHeight="1">
      <c r="F534" s="41"/>
    </row>
    <row r="535" spans="6:6" ht="15.75" customHeight="1">
      <c r="F535" s="41"/>
    </row>
    <row r="536" spans="6:6" ht="15.75" customHeight="1">
      <c r="F536" s="41"/>
    </row>
    <row r="537" spans="6:6" ht="15.75" customHeight="1">
      <c r="F537" s="41"/>
    </row>
    <row r="538" spans="6:6" ht="15.75" customHeight="1">
      <c r="F538" s="41"/>
    </row>
    <row r="539" spans="6:6" ht="15.75" customHeight="1">
      <c r="F539" s="41"/>
    </row>
    <row r="540" spans="6:6" ht="15.75" customHeight="1">
      <c r="F540" s="41"/>
    </row>
    <row r="541" spans="6:6" ht="15.75" customHeight="1">
      <c r="F541" s="41"/>
    </row>
    <row r="542" spans="6:6" ht="15.75" customHeight="1">
      <c r="F542" s="41"/>
    </row>
    <row r="543" spans="6:6" ht="15.75" customHeight="1">
      <c r="F543" s="41"/>
    </row>
    <row r="544" spans="6:6" ht="15.75" customHeight="1">
      <c r="F544" s="41"/>
    </row>
    <row r="545" spans="6:6" ht="15.75" customHeight="1">
      <c r="F545" s="41"/>
    </row>
    <row r="546" spans="6:6" ht="15.75" customHeight="1">
      <c r="F546" s="41"/>
    </row>
    <row r="547" spans="6:6" ht="15.75" customHeight="1">
      <c r="F547" s="41"/>
    </row>
    <row r="548" spans="6:6" ht="15.75" customHeight="1">
      <c r="F548" s="41"/>
    </row>
    <row r="549" spans="6:6" ht="15.75" customHeight="1">
      <c r="F549" s="41"/>
    </row>
    <row r="550" spans="6:6" ht="15.75" customHeight="1">
      <c r="F550" s="41"/>
    </row>
    <row r="551" spans="6:6" ht="15.75" customHeight="1">
      <c r="F551" s="41"/>
    </row>
    <row r="552" spans="6:6" ht="15.75" customHeight="1">
      <c r="F552" s="41"/>
    </row>
    <row r="553" spans="6:6" ht="15.75" customHeight="1">
      <c r="F553" s="41"/>
    </row>
    <row r="554" spans="6:6" ht="15.75" customHeight="1">
      <c r="F554" s="41"/>
    </row>
    <row r="555" spans="6:6" ht="15.75" customHeight="1">
      <c r="F555" s="41"/>
    </row>
    <row r="556" spans="6:6" ht="15.75" customHeight="1">
      <c r="F556" s="41"/>
    </row>
    <row r="557" spans="6:6" ht="15.75" customHeight="1">
      <c r="F557" s="41"/>
    </row>
    <row r="558" spans="6:6" ht="15.75" customHeight="1">
      <c r="F558" s="41"/>
    </row>
    <row r="559" spans="6:6" ht="15.75" customHeight="1">
      <c r="F559" s="41"/>
    </row>
    <row r="560" spans="6:6" ht="15.75" customHeight="1">
      <c r="F560" s="41"/>
    </row>
    <row r="561" spans="6:6" ht="15.75" customHeight="1">
      <c r="F561" s="41"/>
    </row>
    <row r="562" spans="6:6" ht="15.75" customHeight="1">
      <c r="F562" s="41"/>
    </row>
    <row r="563" spans="6:6" ht="15.75" customHeight="1">
      <c r="F563" s="41"/>
    </row>
    <row r="564" spans="6:6" ht="15.75" customHeight="1">
      <c r="F564" s="41"/>
    </row>
    <row r="565" spans="6:6" ht="15.75" customHeight="1">
      <c r="F565" s="41"/>
    </row>
    <row r="566" spans="6:6" ht="15.75" customHeight="1">
      <c r="F566" s="41"/>
    </row>
    <row r="567" spans="6:6" ht="15.75" customHeight="1">
      <c r="F567" s="41"/>
    </row>
    <row r="568" spans="6:6" ht="15.75" customHeight="1">
      <c r="F568" s="41"/>
    </row>
    <row r="569" spans="6:6" ht="15.75" customHeight="1">
      <c r="F569" s="41"/>
    </row>
    <row r="570" spans="6:6" ht="15.75" customHeight="1">
      <c r="F570" s="41"/>
    </row>
    <row r="571" spans="6:6" ht="15.75" customHeight="1">
      <c r="F571" s="41"/>
    </row>
    <row r="572" spans="6:6" ht="15.75" customHeight="1">
      <c r="F572" s="41"/>
    </row>
    <row r="573" spans="6:6" ht="15.75" customHeight="1">
      <c r="F573" s="41"/>
    </row>
    <row r="574" spans="6:6" ht="15.75" customHeight="1">
      <c r="F574" s="41"/>
    </row>
    <row r="575" spans="6:6" ht="15.75" customHeight="1">
      <c r="F575" s="41"/>
    </row>
    <row r="576" spans="6:6" ht="15.75" customHeight="1">
      <c r="F576" s="41"/>
    </row>
    <row r="577" spans="6:6" ht="15.75" customHeight="1">
      <c r="F577" s="41"/>
    </row>
    <row r="578" spans="6:6" ht="15.75" customHeight="1">
      <c r="F578" s="41"/>
    </row>
    <row r="579" spans="6:6" ht="15.75" customHeight="1">
      <c r="F579" s="41"/>
    </row>
    <row r="580" spans="6:6" ht="15.75" customHeight="1">
      <c r="F580" s="41"/>
    </row>
    <row r="581" spans="6:6" ht="15.75" customHeight="1">
      <c r="F581" s="41"/>
    </row>
    <row r="582" spans="6:6" ht="15.75" customHeight="1">
      <c r="F582" s="41"/>
    </row>
    <row r="583" spans="6:6" ht="15.75" customHeight="1">
      <c r="F583" s="41"/>
    </row>
    <row r="584" spans="6:6" ht="15.75" customHeight="1">
      <c r="F584" s="41"/>
    </row>
    <row r="585" spans="6:6" ht="15.75" customHeight="1">
      <c r="F585" s="41"/>
    </row>
    <row r="586" spans="6:6" ht="15.75" customHeight="1">
      <c r="F586" s="41"/>
    </row>
    <row r="587" spans="6:6" ht="15.75" customHeight="1">
      <c r="F587" s="41"/>
    </row>
    <row r="588" spans="6:6" ht="15.75" customHeight="1">
      <c r="F588" s="41"/>
    </row>
    <row r="589" spans="6:6" ht="15.75" customHeight="1">
      <c r="F589" s="41"/>
    </row>
    <row r="590" spans="6:6" ht="15.75" customHeight="1">
      <c r="F590" s="41"/>
    </row>
    <row r="591" spans="6:6" ht="15.75" customHeight="1">
      <c r="F591" s="41"/>
    </row>
    <row r="592" spans="6:6" ht="15.75" customHeight="1">
      <c r="F592" s="41"/>
    </row>
    <row r="593" spans="6:6" ht="15.75" customHeight="1">
      <c r="F593" s="41"/>
    </row>
    <row r="594" spans="6:6" ht="15.75" customHeight="1">
      <c r="F594" s="41"/>
    </row>
    <row r="595" spans="6:6" ht="15.75" customHeight="1">
      <c r="F595" s="41"/>
    </row>
    <row r="596" spans="6:6" ht="15.75" customHeight="1">
      <c r="F596" s="41"/>
    </row>
    <row r="597" spans="6:6" ht="15.75" customHeight="1">
      <c r="F597" s="41"/>
    </row>
    <row r="598" spans="6:6" ht="15.75" customHeight="1">
      <c r="F598" s="41"/>
    </row>
    <row r="599" spans="6:6" ht="15.75" customHeight="1">
      <c r="F599" s="41"/>
    </row>
    <row r="600" spans="6:6" ht="15.75" customHeight="1">
      <c r="F600" s="41"/>
    </row>
    <row r="601" spans="6:6" ht="15.75" customHeight="1">
      <c r="F601" s="41"/>
    </row>
    <row r="602" spans="6:6" ht="15.75" customHeight="1">
      <c r="F602" s="41"/>
    </row>
    <row r="603" spans="6:6" ht="15.75" customHeight="1">
      <c r="F603" s="41"/>
    </row>
    <row r="604" spans="6:6" ht="15.75" customHeight="1">
      <c r="F604" s="41"/>
    </row>
    <row r="605" spans="6:6" ht="15.75" customHeight="1">
      <c r="F605" s="41"/>
    </row>
    <row r="606" spans="6:6" ht="15.75" customHeight="1">
      <c r="F606" s="41"/>
    </row>
    <row r="607" spans="6:6" ht="15.75" customHeight="1">
      <c r="F607" s="41"/>
    </row>
    <row r="608" spans="6:6" ht="15.75" customHeight="1">
      <c r="F608" s="41"/>
    </row>
    <row r="609" spans="6:6" ht="15.75" customHeight="1">
      <c r="F609" s="41"/>
    </row>
    <row r="610" spans="6:6" ht="15.75" customHeight="1">
      <c r="F610" s="41"/>
    </row>
    <row r="611" spans="6:6" ht="15.75" customHeight="1">
      <c r="F611" s="41"/>
    </row>
    <row r="612" spans="6:6" ht="15.75" customHeight="1">
      <c r="F612" s="41"/>
    </row>
    <row r="613" spans="6:6" ht="15.75" customHeight="1">
      <c r="F613" s="41"/>
    </row>
    <row r="614" spans="6:6" ht="15.75" customHeight="1">
      <c r="F614" s="41"/>
    </row>
    <row r="615" spans="6:6" ht="15.75" customHeight="1">
      <c r="F615" s="41"/>
    </row>
    <row r="616" spans="6:6" ht="15.75" customHeight="1">
      <c r="F616" s="41"/>
    </row>
    <row r="617" spans="6:6" ht="15.75" customHeight="1">
      <c r="F617" s="41"/>
    </row>
    <row r="618" spans="6:6" ht="15.75" customHeight="1">
      <c r="F618" s="41"/>
    </row>
    <row r="619" spans="6:6" ht="15.75" customHeight="1">
      <c r="F619" s="41"/>
    </row>
    <row r="620" spans="6:6" ht="15.75" customHeight="1">
      <c r="F620" s="41"/>
    </row>
    <row r="621" spans="6:6" ht="15.75" customHeight="1">
      <c r="F621" s="41"/>
    </row>
    <row r="622" spans="6:6" ht="15.75" customHeight="1">
      <c r="F622" s="41"/>
    </row>
    <row r="623" spans="6:6" ht="15.75" customHeight="1">
      <c r="F623" s="41"/>
    </row>
    <row r="624" spans="6:6" ht="15.75" customHeight="1">
      <c r="F624" s="41"/>
    </row>
    <row r="625" spans="6:6" ht="15.75" customHeight="1">
      <c r="F625" s="41"/>
    </row>
    <row r="626" spans="6:6" ht="15.75" customHeight="1">
      <c r="F626" s="41"/>
    </row>
    <row r="627" spans="6:6" ht="15.75" customHeight="1">
      <c r="F627" s="41"/>
    </row>
    <row r="628" spans="6:6" ht="15.75" customHeight="1">
      <c r="F628" s="41"/>
    </row>
    <row r="629" spans="6:6" ht="15.75" customHeight="1">
      <c r="F629" s="41"/>
    </row>
    <row r="630" spans="6:6" ht="15.75" customHeight="1">
      <c r="F630" s="41"/>
    </row>
    <row r="631" spans="6:6" ht="15.75" customHeight="1">
      <c r="F631" s="41"/>
    </row>
    <row r="632" spans="6:6" ht="15.75" customHeight="1">
      <c r="F632" s="41"/>
    </row>
    <row r="633" spans="6:6" ht="15.75" customHeight="1">
      <c r="F633" s="41"/>
    </row>
    <row r="634" spans="6:6" ht="15.75" customHeight="1">
      <c r="F634" s="41"/>
    </row>
    <row r="635" spans="6:6" ht="15.75" customHeight="1">
      <c r="F635" s="41"/>
    </row>
    <row r="636" spans="6:6" ht="15.75" customHeight="1">
      <c r="F636" s="41"/>
    </row>
    <row r="637" spans="6:6" ht="15.75" customHeight="1">
      <c r="F637" s="41"/>
    </row>
    <row r="638" spans="6:6" ht="15.75" customHeight="1">
      <c r="F638" s="41"/>
    </row>
    <row r="639" spans="6:6" ht="15.75" customHeight="1">
      <c r="F639" s="41"/>
    </row>
    <row r="640" spans="6:6" ht="15.75" customHeight="1">
      <c r="F640" s="41"/>
    </row>
    <row r="641" spans="6:6" ht="15.75" customHeight="1">
      <c r="F641" s="41"/>
    </row>
    <row r="642" spans="6:6" ht="15.75" customHeight="1">
      <c r="F642" s="41"/>
    </row>
    <row r="643" spans="6:6" ht="15.75" customHeight="1">
      <c r="F643" s="41"/>
    </row>
    <row r="644" spans="6:6" ht="15.75" customHeight="1">
      <c r="F644" s="41"/>
    </row>
    <row r="645" spans="6:6" ht="15.75" customHeight="1">
      <c r="F645" s="41"/>
    </row>
    <row r="646" spans="6:6" ht="15.75" customHeight="1">
      <c r="F646" s="41"/>
    </row>
    <row r="647" spans="6:6" ht="15.75" customHeight="1">
      <c r="F647" s="41"/>
    </row>
    <row r="648" spans="6:6" ht="15.75" customHeight="1">
      <c r="F648" s="41"/>
    </row>
    <row r="649" spans="6:6" ht="15.75" customHeight="1">
      <c r="F649" s="41"/>
    </row>
    <row r="650" spans="6:6" ht="15.75" customHeight="1">
      <c r="F650" s="41"/>
    </row>
    <row r="651" spans="6:6" ht="15.75" customHeight="1">
      <c r="F651" s="41"/>
    </row>
    <row r="652" spans="6:6" ht="15.75" customHeight="1">
      <c r="F652" s="41"/>
    </row>
    <row r="653" spans="6:6" ht="15.75" customHeight="1">
      <c r="F653" s="41"/>
    </row>
    <row r="654" spans="6:6" ht="15.75" customHeight="1">
      <c r="F654" s="41"/>
    </row>
    <row r="655" spans="6:6" ht="15.75" customHeight="1">
      <c r="F655" s="41"/>
    </row>
    <row r="656" spans="6:6" ht="15.75" customHeight="1">
      <c r="F656" s="41"/>
    </row>
    <row r="657" spans="6:6" ht="15.75" customHeight="1">
      <c r="F657" s="41"/>
    </row>
    <row r="658" spans="6:6" ht="15.75" customHeight="1">
      <c r="F658" s="41"/>
    </row>
    <row r="659" spans="6:6" ht="15.75" customHeight="1">
      <c r="F659" s="41"/>
    </row>
    <row r="660" spans="6:6" ht="15.75" customHeight="1">
      <c r="F660" s="41"/>
    </row>
    <row r="661" spans="6:6" ht="15.75" customHeight="1">
      <c r="F661" s="41"/>
    </row>
    <row r="662" spans="6:6" ht="15.75" customHeight="1">
      <c r="F662" s="41"/>
    </row>
    <row r="663" spans="6:6" ht="15.75" customHeight="1">
      <c r="F663" s="41"/>
    </row>
    <row r="664" spans="6:6" ht="15.75" customHeight="1">
      <c r="F664" s="41"/>
    </row>
    <row r="665" spans="6:6" ht="15.75" customHeight="1">
      <c r="F665" s="41"/>
    </row>
    <row r="666" spans="6:6" ht="15.75" customHeight="1">
      <c r="F666" s="41"/>
    </row>
    <row r="667" spans="6:6" ht="15.75" customHeight="1">
      <c r="F667" s="41"/>
    </row>
    <row r="668" spans="6:6" ht="15.75" customHeight="1">
      <c r="F668" s="41"/>
    </row>
    <row r="669" spans="6:6" ht="15.75" customHeight="1">
      <c r="F669" s="41"/>
    </row>
    <row r="670" spans="6:6" ht="15.75" customHeight="1">
      <c r="F670" s="41"/>
    </row>
    <row r="671" spans="6:6" ht="15.75" customHeight="1">
      <c r="F671" s="41"/>
    </row>
    <row r="672" spans="6:6" ht="15.75" customHeight="1">
      <c r="F672" s="41"/>
    </row>
    <row r="673" spans="6:6" ht="15.75" customHeight="1">
      <c r="F673" s="41"/>
    </row>
    <row r="674" spans="6:6" ht="15.75" customHeight="1">
      <c r="F674" s="41"/>
    </row>
    <row r="675" spans="6:6" ht="15.75" customHeight="1">
      <c r="F675" s="41"/>
    </row>
    <row r="676" spans="6:6" ht="15.75" customHeight="1">
      <c r="F676" s="41"/>
    </row>
    <row r="677" spans="6:6" ht="15.75" customHeight="1">
      <c r="F677" s="41"/>
    </row>
    <row r="678" spans="6:6" ht="15.75" customHeight="1">
      <c r="F678" s="41"/>
    </row>
    <row r="679" spans="6:6" ht="15.75" customHeight="1">
      <c r="F679" s="41"/>
    </row>
    <row r="680" spans="6:6" ht="15.75" customHeight="1">
      <c r="F680" s="41"/>
    </row>
    <row r="681" spans="6:6" ht="15.75" customHeight="1">
      <c r="F681" s="41"/>
    </row>
    <row r="682" spans="6:6" ht="15.75" customHeight="1">
      <c r="F682" s="41"/>
    </row>
    <row r="683" spans="6:6" ht="15.75" customHeight="1">
      <c r="F683" s="41"/>
    </row>
    <row r="684" spans="6:6" ht="15.75" customHeight="1">
      <c r="F684" s="41"/>
    </row>
    <row r="685" spans="6:6" ht="15.75" customHeight="1">
      <c r="F685" s="41"/>
    </row>
    <row r="686" spans="6:6" ht="15.75" customHeight="1">
      <c r="F686" s="41"/>
    </row>
    <row r="687" spans="6:6" ht="15.75" customHeight="1">
      <c r="F687" s="41"/>
    </row>
    <row r="688" spans="6:6" ht="15.75" customHeight="1">
      <c r="F688" s="41"/>
    </row>
    <row r="689" spans="6:6" ht="15.75" customHeight="1">
      <c r="F689" s="41"/>
    </row>
    <row r="690" spans="6:6" ht="15.75" customHeight="1">
      <c r="F690" s="41"/>
    </row>
    <row r="691" spans="6:6" ht="15.75" customHeight="1">
      <c r="F691" s="41"/>
    </row>
    <row r="692" spans="6:6" ht="15.75" customHeight="1">
      <c r="F692" s="41"/>
    </row>
    <row r="693" spans="6:6" ht="15.75" customHeight="1">
      <c r="F693" s="41"/>
    </row>
    <row r="694" spans="6:6" ht="15.75" customHeight="1">
      <c r="F694" s="41"/>
    </row>
    <row r="695" spans="6:6" ht="15.75" customHeight="1">
      <c r="F695" s="41"/>
    </row>
    <row r="696" spans="6:6" ht="15.75" customHeight="1">
      <c r="F696" s="41"/>
    </row>
    <row r="697" spans="6:6" ht="15.75" customHeight="1">
      <c r="F697" s="41"/>
    </row>
    <row r="698" spans="6:6" ht="15.75" customHeight="1">
      <c r="F698" s="41"/>
    </row>
    <row r="699" spans="6:6" ht="15.75" customHeight="1">
      <c r="F699" s="41"/>
    </row>
    <row r="700" spans="6:6" ht="15.75" customHeight="1">
      <c r="F700" s="41"/>
    </row>
    <row r="701" spans="6:6" ht="15.75" customHeight="1">
      <c r="F701" s="41"/>
    </row>
    <row r="702" spans="6:6" ht="15.75" customHeight="1">
      <c r="F702" s="41"/>
    </row>
    <row r="703" spans="6:6" ht="15.75" customHeight="1">
      <c r="F703" s="41"/>
    </row>
    <row r="704" spans="6:6" ht="15.75" customHeight="1">
      <c r="F704" s="41"/>
    </row>
    <row r="705" spans="6:6" ht="15.75" customHeight="1">
      <c r="F705" s="41"/>
    </row>
    <row r="706" spans="6:6" ht="15.75" customHeight="1">
      <c r="F706" s="41"/>
    </row>
    <row r="707" spans="6:6" ht="15.75" customHeight="1">
      <c r="F707" s="41"/>
    </row>
    <row r="708" spans="6:6" ht="15.75" customHeight="1">
      <c r="F708" s="41"/>
    </row>
    <row r="709" spans="6:6" ht="15.75" customHeight="1">
      <c r="F709" s="41"/>
    </row>
    <row r="710" spans="6:6" ht="15.75" customHeight="1">
      <c r="F710" s="41"/>
    </row>
    <row r="711" spans="6:6" ht="15.75" customHeight="1">
      <c r="F711" s="41"/>
    </row>
    <row r="712" spans="6:6" ht="15.75" customHeight="1">
      <c r="F712" s="41"/>
    </row>
    <row r="713" spans="6:6" ht="15.75" customHeight="1">
      <c r="F713" s="41"/>
    </row>
    <row r="714" spans="6:6" ht="15.75" customHeight="1">
      <c r="F714" s="41"/>
    </row>
    <row r="715" spans="6:6" ht="15.75" customHeight="1">
      <c r="F715" s="41"/>
    </row>
    <row r="716" spans="6:6" ht="15.75" customHeight="1">
      <c r="F716" s="41"/>
    </row>
    <row r="717" spans="6:6" ht="15.75" customHeight="1">
      <c r="F717" s="41"/>
    </row>
    <row r="718" spans="6:6" ht="15.75" customHeight="1">
      <c r="F718" s="41"/>
    </row>
    <row r="719" spans="6:6" ht="15.75" customHeight="1">
      <c r="F719" s="41"/>
    </row>
    <row r="720" spans="6:6" ht="15.75" customHeight="1">
      <c r="F720" s="41"/>
    </row>
    <row r="721" spans="6:6" ht="15.75" customHeight="1">
      <c r="F721" s="41"/>
    </row>
    <row r="722" spans="6:6" ht="15.75" customHeight="1">
      <c r="F722" s="41"/>
    </row>
    <row r="723" spans="6:6" ht="15.75" customHeight="1">
      <c r="F723" s="41"/>
    </row>
    <row r="724" spans="6:6" ht="15.75" customHeight="1">
      <c r="F724" s="41"/>
    </row>
    <row r="725" spans="6:6" ht="15.75" customHeight="1">
      <c r="F725" s="41"/>
    </row>
    <row r="726" spans="6:6" ht="15.75" customHeight="1">
      <c r="F726" s="41"/>
    </row>
    <row r="727" spans="6:6" ht="15.75" customHeight="1">
      <c r="F727" s="41"/>
    </row>
    <row r="728" spans="6:6" ht="15.75" customHeight="1">
      <c r="F728" s="41"/>
    </row>
    <row r="729" spans="6:6" ht="15.75" customHeight="1">
      <c r="F729" s="41"/>
    </row>
    <row r="730" spans="6:6" ht="15.75" customHeight="1">
      <c r="F730" s="41"/>
    </row>
    <row r="731" spans="6:6" ht="15.75" customHeight="1">
      <c r="F731" s="41"/>
    </row>
    <row r="732" spans="6:6" ht="15.75" customHeight="1">
      <c r="F732" s="41"/>
    </row>
    <row r="733" spans="6:6" ht="15.75" customHeight="1">
      <c r="F733" s="41"/>
    </row>
    <row r="734" spans="6:6" ht="15.75" customHeight="1">
      <c r="F734" s="41"/>
    </row>
    <row r="735" spans="6:6" ht="15.75" customHeight="1">
      <c r="F735" s="41"/>
    </row>
    <row r="736" spans="6:6" ht="15.75" customHeight="1">
      <c r="F736" s="41"/>
    </row>
    <row r="737" spans="6:6" ht="15.75" customHeight="1">
      <c r="F737" s="41"/>
    </row>
    <row r="738" spans="6:6" ht="15.75" customHeight="1">
      <c r="F738" s="41"/>
    </row>
    <row r="739" spans="6:6" ht="15.75" customHeight="1">
      <c r="F739" s="41"/>
    </row>
    <row r="740" spans="6:6" ht="15.75" customHeight="1">
      <c r="F740" s="41"/>
    </row>
    <row r="741" spans="6:6" ht="15.75" customHeight="1">
      <c r="F741" s="41"/>
    </row>
    <row r="742" spans="6:6" ht="15.75" customHeight="1">
      <c r="F742" s="41"/>
    </row>
    <row r="743" spans="6:6" ht="15.75" customHeight="1">
      <c r="F743" s="41"/>
    </row>
    <row r="744" spans="6:6" ht="15.75" customHeight="1">
      <c r="F744" s="41"/>
    </row>
    <row r="745" spans="6:6" ht="15.75" customHeight="1">
      <c r="F745" s="41"/>
    </row>
    <row r="746" spans="6:6" ht="15.75" customHeight="1">
      <c r="F746" s="41"/>
    </row>
    <row r="747" spans="6:6" ht="15.75" customHeight="1">
      <c r="F747" s="41"/>
    </row>
    <row r="748" spans="6:6" ht="15.75" customHeight="1">
      <c r="F748" s="41"/>
    </row>
    <row r="749" spans="6:6" ht="15.75" customHeight="1">
      <c r="F749" s="41"/>
    </row>
    <row r="750" spans="6:6" ht="15.75" customHeight="1">
      <c r="F750" s="41"/>
    </row>
    <row r="751" spans="6:6" ht="15.75" customHeight="1">
      <c r="F751" s="41"/>
    </row>
    <row r="752" spans="6:6" ht="15.75" customHeight="1">
      <c r="F752" s="41"/>
    </row>
    <row r="753" spans="6:6" ht="15.75" customHeight="1">
      <c r="F753" s="41"/>
    </row>
    <row r="754" spans="6:6" ht="15.75" customHeight="1">
      <c r="F754" s="41"/>
    </row>
    <row r="755" spans="6:6" ht="15.75" customHeight="1">
      <c r="F755" s="41"/>
    </row>
    <row r="756" spans="6:6" ht="15.75" customHeight="1">
      <c r="F756" s="41"/>
    </row>
    <row r="757" spans="6:6" ht="15.75" customHeight="1">
      <c r="F757" s="41"/>
    </row>
    <row r="758" spans="6:6" ht="15.75" customHeight="1">
      <c r="F758" s="41"/>
    </row>
    <row r="759" spans="6:6" ht="15.75" customHeight="1">
      <c r="F759" s="41"/>
    </row>
    <row r="760" spans="6:6" ht="15.75" customHeight="1">
      <c r="F760" s="41"/>
    </row>
    <row r="761" spans="6:6" ht="15.75" customHeight="1">
      <c r="F761" s="41"/>
    </row>
    <row r="762" spans="6:6" ht="15.75" customHeight="1">
      <c r="F762" s="41"/>
    </row>
    <row r="763" spans="6:6" ht="15.75" customHeight="1">
      <c r="F763" s="41"/>
    </row>
    <row r="764" spans="6:6" ht="15.75" customHeight="1">
      <c r="F764" s="41"/>
    </row>
    <row r="765" spans="6:6" ht="15.75" customHeight="1">
      <c r="F765" s="41"/>
    </row>
    <row r="766" spans="6:6" ht="15.75" customHeight="1">
      <c r="F766" s="41"/>
    </row>
    <row r="767" spans="6:6" ht="15.75" customHeight="1">
      <c r="F767" s="41"/>
    </row>
    <row r="768" spans="6:6" ht="15.75" customHeight="1">
      <c r="F768" s="41"/>
    </row>
    <row r="769" spans="6:6" ht="15.75" customHeight="1">
      <c r="F769" s="41"/>
    </row>
    <row r="770" spans="6:6" ht="15.75" customHeight="1">
      <c r="F770" s="41"/>
    </row>
    <row r="771" spans="6:6" ht="15.75" customHeight="1">
      <c r="F771" s="41"/>
    </row>
    <row r="772" spans="6:6" ht="15.75" customHeight="1">
      <c r="F772" s="41"/>
    </row>
    <row r="773" spans="6:6" ht="15.75" customHeight="1">
      <c r="F773" s="41"/>
    </row>
    <row r="774" spans="6:6" ht="15.75" customHeight="1">
      <c r="F774" s="41"/>
    </row>
    <row r="775" spans="6:6" ht="15.75" customHeight="1">
      <c r="F775" s="41"/>
    </row>
    <row r="776" spans="6:6" ht="15.75" customHeight="1">
      <c r="F776" s="41"/>
    </row>
    <row r="777" spans="6:6" ht="15.75" customHeight="1">
      <c r="F777" s="41"/>
    </row>
    <row r="778" spans="6:6" ht="15.75" customHeight="1">
      <c r="F778" s="41"/>
    </row>
    <row r="779" spans="6:6" ht="15.75" customHeight="1">
      <c r="F779" s="41"/>
    </row>
    <row r="780" spans="6:6" ht="15.75" customHeight="1">
      <c r="F780" s="41"/>
    </row>
    <row r="781" spans="6:6" ht="15.75" customHeight="1">
      <c r="F781" s="41"/>
    </row>
    <row r="782" spans="6:6" ht="15.75" customHeight="1">
      <c r="F782" s="41"/>
    </row>
    <row r="783" spans="6:6" ht="15.75" customHeight="1">
      <c r="F783" s="41"/>
    </row>
    <row r="784" spans="6:6" ht="15.75" customHeight="1">
      <c r="F784" s="41"/>
    </row>
    <row r="785" spans="6:6" ht="15.75" customHeight="1">
      <c r="F785" s="41"/>
    </row>
    <row r="786" spans="6:6" ht="15.75" customHeight="1">
      <c r="F786" s="41"/>
    </row>
    <row r="787" spans="6:6" ht="15.75" customHeight="1">
      <c r="F787" s="41"/>
    </row>
    <row r="788" spans="6:6" ht="15.75" customHeight="1">
      <c r="F788" s="41"/>
    </row>
    <row r="789" spans="6:6" ht="15.75" customHeight="1">
      <c r="F789" s="41"/>
    </row>
    <row r="790" spans="6:6" ht="15.75" customHeight="1">
      <c r="F790" s="41"/>
    </row>
    <row r="791" spans="6:6" ht="15.75" customHeight="1">
      <c r="F791" s="41"/>
    </row>
    <row r="792" spans="6:6" ht="15.75" customHeight="1">
      <c r="F792" s="41"/>
    </row>
    <row r="793" spans="6:6" ht="15.75" customHeight="1">
      <c r="F793" s="41"/>
    </row>
    <row r="794" spans="6:6" ht="15.75" customHeight="1">
      <c r="F794" s="41"/>
    </row>
    <row r="795" spans="6:6" ht="15.75" customHeight="1">
      <c r="F795" s="41"/>
    </row>
    <row r="796" spans="6:6" ht="15.75" customHeight="1">
      <c r="F796" s="41"/>
    </row>
    <row r="797" spans="6:6" ht="15.75" customHeight="1">
      <c r="F797" s="41"/>
    </row>
    <row r="798" spans="6:6" ht="15.75" customHeight="1">
      <c r="F798" s="41"/>
    </row>
    <row r="799" spans="6:6" ht="15.75" customHeight="1">
      <c r="F799" s="41"/>
    </row>
    <row r="800" spans="6:6" ht="15.75" customHeight="1">
      <c r="F800" s="41"/>
    </row>
    <row r="801" spans="6:6" ht="15.75" customHeight="1">
      <c r="F801" s="41"/>
    </row>
    <row r="802" spans="6:6" ht="15.75" customHeight="1">
      <c r="F802" s="41"/>
    </row>
    <row r="803" spans="6:6" ht="15.75" customHeight="1">
      <c r="F803" s="41"/>
    </row>
    <row r="804" spans="6:6" ht="15.75" customHeight="1">
      <c r="F804" s="41"/>
    </row>
    <row r="805" spans="6:6" ht="15.75" customHeight="1">
      <c r="F805" s="41"/>
    </row>
    <row r="806" spans="6:6" ht="15.75" customHeight="1">
      <c r="F806" s="41"/>
    </row>
    <row r="807" spans="6:6" ht="15.75" customHeight="1">
      <c r="F807" s="41"/>
    </row>
    <row r="808" spans="6:6" ht="15.75" customHeight="1">
      <c r="F808" s="41"/>
    </row>
    <row r="809" spans="6:6" ht="15.75" customHeight="1">
      <c r="F809" s="41"/>
    </row>
    <row r="810" spans="6:6" ht="15.75" customHeight="1">
      <c r="F810" s="41"/>
    </row>
    <row r="811" spans="6:6" ht="15.75" customHeight="1">
      <c r="F811" s="41"/>
    </row>
    <row r="812" spans="6:6" ht="15.75" customHeight="1">
      <c r="F812" s="41"/>
    </row>
    <row r="813" spans="6:6" ht="15.75" customHeight="1">
      <c r="F813" s="41"/>
    </row>
    <row r="814" spans="6:6" ht="15.75" customHeight="1">
      <c r="F814" s="41"/>
    </row>
    <row r="815" spans="6:6" ht="15.75" customHeight="1">
      <c r="F815" s="41"/>
    </row>
    <row r="816" spans="6:6" ht="15.75" customHeight="1">
      <c r="F816" s="41"/>
    </row>
    <row r="817" spans="6:6" ht="15.75" customHeight="1">
      <c r="F817" s="41"/>
    </row>
    <row r="818" spans="6:6" ht="15.75" customHeight="1">
      <c r="F818" s="41"/>
    </row>
    <row r="819" spans="6:6" ht="15.75" customHeight="1">
      <c r="F819" s="41"/>
    </row>
    <row r="820" spans="6:6" ht="15.75" customHeight="1">
      <c r="F820" s="41"/>
    </row>
    <row r="821" spans="6:6" ht="15.75" customHeight="1">
      <c r="F821" s="41"/>
    </row>
    <row r="822" spans="6:6" ht="15.75" customHeight="1">
      <c r="F822" s="41"/>
    </row>
    <row r="823" spans="6:6" ht="15.75" customHeight="1">
      <c r="F823" s="41"/>
    </row>
    <row r="824" spans="6:6" ht="15.75" customHeight="1">
      <c r="F824" s="41"/>
    </row>
    <row r="825" spans="6:6" ht="15.75" customHeight="1">
      <c r="F825" s="41"/>
    </row>
    <row r="826" spans="6:6" ht="15.75" customHeight="1">
      <c r="F826" s="41"/>
    </row>
    <row r="827" spans="6:6" ht="15.75" customHeight="1">
      <c r="F827" s="41"/>
    </row>
    <row r="828" spans="6:6" ht="15.75" customHeight="1">
      <c r="F828" s="41"/>
    </row>
    <row r="829" spans="6:6" ht="15.75" customHeight="1">
      <c r="F829" s="41"/>
    </row>
    <row r="830" spans="6:6" ht="15.75" customHeight="1">
      <c r="F830" s="41"/>
    </row>
    <row r="831" spans="6:6" ht="15.75" customHeight="1">
      <c r="F831" s="41"/>
    </row>
    <row r="832" spans="6:6" ht="15.75" customHeight="1">
      <c r="F832" s="41"/>
    </row>
    <row r="833" spans="6:6" ht="15.75" customHeight="1">
      <c r="F833" s="41"/>
    </row>
    <row r="834" spans="6:6" ht="15.75" customHeight="1">
      <c r="F834" s="41"/>
    </row>
    <row r="835" spans="6:6" ht="15.75" customHeight="1">
      <c r="F835" s="41"/>
    </row>
    <row r="836" spans="6:6" ht="15.75" customHeight="1">
      <c r="F836" s="41"/>
    </row>
    <row r="837" spans="6:6" ht="15.75" customHeight="1">
      <c r="F837" s="41"/>
    </row>
    <row r="838" spans="6:6" ht="15.75" customHeight="1">
      <c r="F838" s="41"/>
    </row>
    <row r="839" spans="6:6" ht="15.75" customHeight="1">
      <c r="F839" s="41"/>
    </row>
    <row r="840" spans="6:6" ht="15.75" customHeight="1">
      <c r="F840" s="41"/>
    </row>
    <row r="841" spans="6:6" ht="15.75" customHeight="1">
      <c r="F841" s="41"/>
    </row>
    <row r="842" spans="6:6" ht="15.75" customHeight="1">
      <c r="F842" s="41"/>
    </row>
    <row r="843" spans="6:6" ht="15.75" customHeight="1">
      <c r="F843" s="41"/>
    </row>
    <row r="844" spans="6:6" ht="15.75" customHeight="1">
      <c r="F844" s="41"/>
    </row>
    <row r="845" spans="6:6" ht="15.75" customHeight="1">
      <c r="F845" s="41"/>
    </row>
    <row r="846" spans="6:6" ht="15.75" customHeight="1">
      <c r="F846" s="41"/>
    </row>
    <row r="847" spans="6:6" ht="15.75" customHeight="1">
      <c r="F847" s="41"/>
    </row>
    <row r="848" spans="6:6" ht="15.75" customHeight="1">
      <c r="F848" s="41"/>
    </row>
    <row r="849" spans="6:6" ht="15.75" customHeight="1">
      <c r="F849" s="41"/>
    </row>
    <row r="850" spans="6:6" ht="15.75" customHeight="1">
      <c r="F850" s="41"/>
    </row>
    <row r="851" spans="6:6" ht="15.75" customHeight="1">
      <c r="F851" s="41"/>
    </row>
    <row r="852" spans="6:6" ht="15.75" customHeight="1">
      <c r="F852" s="41"/>
    </row>
    <row r="853" spans="6:6" ht="15.75" customHeight="1">
      <c r="F853" s="41"/>
    </row>
    <row r="854" spans="6:6" ht="15.75" customHeight="1">
      <c r="F854" s="41"/>
    </row>
    <row r="855" spans="6:6" ht="15.75" customHeight="1">
      <c r="F855" s="41"/>
    </row>
    <row r="856" spans="6:6" ht="15.75" customHeight="1">
      <c r="F856" s="41"/>
    </row>
    <row r="857" spans="6:6" ht="15.75" customHeight="1">
      <c r="F857" s="41"/>
    </row>
    <row r="858" spans="6:6" ht="15.75" customHeight="1">
      <c r="F858" s="41"/>
    </row>
    <row r="859" spans="6:6" ht="15.75" customHeight="1">
      <c r="F859" s="41"/>
    </row>
    <row r="860" spans="6:6" ht="15.75" customHeight="1">
      <c r="F860" s="41"/>
    </row>
    <row r="861" spans="6:6" ht="15.75" customHeight="1">
      <c r="F861" s="41"/>
    </row>
    <row r="862" spans="6:6" ht="15.75" customHeight="1">
      <c r="F862" s="41"/>
    </row>
    <row r="863" spans="6:6" ht="15.75" customHeight="1">
      <c r="F863" s="41"/>
    </row>
    <row r="864" spans="6:6" ht="15.75" customHeight="1">
      <c r="F864" s="41"/>
    </row>
    <row r="865" spans="6:6" ht="15.75" customHeight="1">
      <c r="F865" s="41"/>
    </row>
    <row r="866" spans="6:6" ht="15.75" customHeight="1">
      <c r="F866" s="41"/>
    </row>
    <row r="867" spans="6:6" ht="15.75" customHeight="1">
      <c r="F867" s="41"/>
    </row>
    <row r="868" spans="6:6" ht="15.75" customHeight="1">
      <c r="F868" s="41"/>
    </row>
    <row r="869" spans="6:6" ht="15.75" customHeight="1">
      <c r="F869" s="41"/>
    </row>
    <row r="870" spans="6:6" ht="15.75" customHeight="1">
      <c r="F870" s="41"/>
    </row>
    <row r="871" spans="6:6" ht="15.75" customHeight="1">
      <c r="F871" s="41"/>
    </row>
    <row r="872" spans="6:6" ht="15.75" customHeight="1">
      <c r="F872" s="41"/>
    </row>
    <row r="873" spans="6:6" ht="15.75" customHeight="1">
      <c r="F873" s="41"/>
    </row>
    <row r="874" spans="6:6" ht="15.75" customHeight="1">
      <c r="F874" s="41"/>
    </row>
    <row r="875" spans="6:6" ht="15.75" customHeight="1">
      <c r="F875" s="41"/>
    </row>
    <row r="876" spans="6:6" ht="15.75" customHeight="1">
      <c r="F876" s="41"/>
    </row>
    <row r="877" spans="6:6" ht="15.75" customHeight="1">
      <c r="F877" s="41"/>
    </row>
    <row r="878" spans="6:6" ht="15.75" customHeight="1">
      <c r="F878" s="41"/>
    </row>
    <row r="879" spans="6:6" ht="15.75" customHeight="1">
      <c r="F879" s="41"/>
    </row>
    <row r="880" spans="6:6" ht="15.75" customHeight="1">
      <c r="F880" s="41"/>
    </row>
    <row r="881" spans="6:6" ht="15.75" customHeight="1">
      <c r="F881" s="41"/>
    </row>
    <row r="882" spans="6:6" ht="15.75" customHeight="1">
      <c r="F882" s="41"/>
    </row>
    <row r="883" spans="6:6" ht="15.75" customHeight="1">
      <c r="F883" s="41"/>
    </row>
    <row r="884" spans="6:6" ht="15.75" customHeight="1">
      <c r="F884" s="41"/>
    </row>
    <row r="885" spans="6:6" ht="15.75" customHeight="1">
      <c r="F885" s="41"/>
    </row>
    <row r="886" spans="6:6" ht="15.75" customHeight="1">
      <c r="F886" s="41"/>
    </row>
    <row r="887" spans="6:6" ht="15.75" customHeight="1">
      <c r="F887" s="41"/>
    </row>
    <row r="888" spans="6:6" ht="15.75" customHeight="1">
      <c r="F888" s="41"/>
    </row>
    <row r="889" spans="6:6" ht="15.75" customHeight="1">
      <c r="F889" s="41"/>
    </row>
    <row r="890" spans="6:6" ht="15.75" customHeight="1">
      <c r="F890" s="41"/>
    </row>
    <row r="891" spans="6:6" ht="15.75" customHeight="1">
      <c r="F891" s="41"/>
    </row>
    <row r="892" spans="6:6" ht="15.75" customHeight="1">
      <c r="F892" s="41"/>
    </row>
    <row r="893" spans="6:6" ht="15.75" customHeight="1">
      <c r="F893" s="41"/>
    </row>
    <row r="894" spans="6:6" ht="15.75" customHeight="1">
      <c r="F894" s="41"/>
    </row>
    <row r="895" spans="6:6" ht="15.75" customHeight="1">
      <c r="F895" s="41"/>
    </row>
    <row r="896" spans="6:6" ht="15.75" customHeight="1">
      <c r="F896" s="41"/>
    </row>
    <row r="897" spans="6:6" ht="15.75" customHeight="1">
      <c r="F897" s="41"/>
    </row>
    <row r="898" spans="6:6" ht="15.75" customHeight="1">
      <c r="F898" s="41"/>
    </row>
    <row r="899" spans="6:6" ht="15.75" customHeight="1">
      <c r="F899" s="41"/>
    </row>
    <row r="900" spans="6:6" ht="15.75" customHeight="1">
      <c r="F900" s="41"/>
    </row>
    <row r="901" spans="6:6" ht="15.75" customHeight="1">
      <c r="F901" s="41"/>
    </row>
    <row r="902" spans="6:6" ht="15.75" customHeight="1">
      <c r="F902" s="41"/>
    </row>
    <row r="903" spans="6:6" ht="15.75" customHeight="1">
      <c r="F903" s="41"/>
    </row>
    <row r="904" spans="6:6" ht="15.75" customHeight="1">
      <c r="F904" s="41"/>
    </row>
    <row r="905" spans="6:6" ht="15.75" customHeight="1">
      <c r="F905" s="41"/>
    </row>
    <row r="906" spans="6:6" ht="15.75" customHeight="1">
      <c r="F906" s="41"/>
    </row>
    <row r="907" spans="6:6" ht="15.75" customHeight="1">
      <c r="F907" s="41"/>
    </row>
    <row r="908" spans="6:6" ht="15.75" customHeight="1">
      <c r="F908" s="41"/>
    </row>
    <row r="909" spans="6:6" ht="15.75" customHeight="1">
      <c r="F909" s="41"/>
    </row>
    <row r="910" spans="6:6" ht="15.75" customHeight="1">
      <c r="F910" s="41"/>
    </row>
    <row r="911" spans="6:6" ht="15.75" customHeight="1">
      <c r="F911" s="41"/>
    </row>
    <row r="912" spans="6:6" ht="15.75" customHeight="1">
      <c r="F912" s="41"/>
    </row>
    <row r="913" spans="6:6" ht="15.75" customHeight="1">
      <c r="F913" s="41"/>
    </row>
    <row r="914" spans="6:6" ht="15.75" customHeight="1">
      <c r="F914" s="41"/>
    </row>
    <row r="915" spans="6:6" ht="15.75" customHeight="1">
      <c r="F915" s="41"/>
    </row>
    <row r="916" spans="6:6" ht="15.75" customHeight="1">
      <c r="F916" s="41"/>
    </row>
    <row r="917" spans="6:6" ht="15.75" customHeight="1">
      <c r="F917" s="41"/>
    </row>
    <row r="918" spans="6:6" ht="15.75" customHeight="1">
      <c r="F918" s="41"/>
    </row>
    <row r="919" spans="6:6" ht="15.75" customHeight="1">
      <c r="F919" s="41"/>
    </row>
    <row r="920" spans="6:6" ht="15.75" customHeight="1">
      <c r="F920" s="41"/>
    </row>
    <row r="921" spans="6:6" ht="15.75" customHeight="1">
      <c r="F921" s="41"/>
    </row>
    <row r="922" spans="6:6" ht="15.75" customHeight="1">
      <c r="F922" s="41"/>
    </row>
    <row r="923" spans="6:6" ht="15.75" customHeight="1">
      <c r="F923" s="41"/>
    </row>
    <row r="924" spans="6:6" ht="15.75" customHeight="1">
      <c r="F924" s="41"/>
    </row>
    <row r="925" spans="6:6" ht="15.75" customHeight="1">
      <c r="F925" s="41"/>
    </row>
    <row r="926" spans="6:6" ht="15.75" customHeight="1">
      <c r="F926" s="41"/>
    </row>
    <row r="927" spans="6:6" ht="15.75" customHeight="1">
      <c r="F927" s="41"/>
    </row>
    <row r="928" spans="6:6" ht="15.75" customHeight="1">
      <c r="F928" s="41"/>
    </row>
    <row r="929" spans="6:6" ht="15.75" customHeight="1">
      <c r="F929" s="41"/>
    </row>
    <row r="930" spans="6:6" ht="15.75" customHeight="1">
      <c r="F930" s="41"/>
    </row>
    <row r="931" spans="6:6" ht="15.75" customHeight="1">
      <c r="F931" s="41"/>
    </row>
    <row r="932" spans="6:6" ht="15.75" customHeight="1">
      <c r="F932" s="41"/>
    </row>
    <row r="933" spans="6:6" ht="15.75" customHeight="1">
      <c r="F933" s="41"/>
    </row>
    <row r="934" spans="6:6" ht="15.75" customHeight="1">
      <c r="F934" s="41"/>
    </row>
    <row r="935" spans="6:6" ht="15.75" customHeight="1">
      <c r="F935" s="41"/>
    </row>
    <row r="936" spans="6:6" ht="15.75" customHeight="1">
      <c r="F936" s="41"/>
    </row>
    <row r="937" spans="6:6" ht="15.75" customHeight="1">
      <c r="F937" s="41"/>
    </row>
    <row r="938" spans="6:6" ht="15.75" customHeight="1">
      <c r="F938" s="41"/>
    </row>
    <row r="939" spans="6:6" ht="15.75" customHeight="1">
      <c r="F939" s="41"/>
    </row>
    <row r="940" spans="6:6" ht="15.75" customHeight="1">
      <c r="F940" s="41"/>
    </row>
    <row r="941" spans="6:6" ht="15.75" customHeight="1">
      <c r="F941" s="41"/>
    </row>
    <row r="942" spans="6:6" ht="15.75" customHeight="1">
      <c r="F942" s="41"/>
    </row>
    <row r="943" spans="6:6" ht="15.75" customHeight="1">
      <c r="F943" s="41"/>
    </row>
    <row r="944" spans="6:6" ht="15.75" customHeight="1">
      <c r="F944" s="41"/>
    </row>
    <row r="945" spans="6:6" ht="15.75" customHeight="1">
      <c r="F945" s="41"/>
    </row>
    <row r="946" spans="6:6" ht="15.75" customHeight="1">
      <c r="F946" s="41"/>
    </row>
    <row r="947" spans="6:6" ht="15.75" customHeight="1">
      <c r="F947" s="41"/>
    </row>
    <row r="948" spans="6:6" ht="15.75" customHeight="1">
      <c r="F948" s="41"/>
    </row>
    <row r="949" spans="6:6" ht="15.75" customHeight="1">
      <c r="F949" s="41"/>
    </row>
    <row r="950" spans="6:6" ht="15.75" customHeight="1">
      <c r="F950" s="41"/>
    </row>
    <row r="951" spans="6:6" ht="15.75" customHeight="1">
      <c r="F951" s="41"/>
    </row>
    <row r="952" spans="6:6" ht="15.75" customHeight="1">
      <c r="F952" s="41"/>
    </row>
    <row r="953" spans="6:6" ht="15.75" customHeight="1">
      <c r="F953" s="41"/>
    </row>
    <row r="954" spans="6:6" ht="15.75" customHeight="1">
      <c r="F954" s="41"/>
    </row>
    <row r="955" spans="6:6" ht="15.75" customHeight="1">
      <c r="F955" s="41"/>
    </row>
    <row r="956" spans="6:6" ht="15.75" customHeight="1">
      <c r="F956" s="41"/>
    </row>
    <row r="957" spans="6:6" ht="15.75" customHeight="1">
      <c r="F957" s="41"/>
    </row>
    <row r="958" spans="6:6" ht="15.75" customHeight="1">
      <c r="F958" s="41"/>
    </row>
    <row r="959" spans="6:6" ht="15.75" customHeight="1">
      <c r="F959" s="41"/>
    </row>
    <row r="960" spans="6:6" ht="15.75" customHeight="1">
      <c r="F960" s="41"/>
    </row>
    <row r="961" spans="6:6" ht="15.75" customHeight="1">
      <c r="F961" s="41"/>
    </row>
    <row r="962" spans="6:6" ht="15.75" customHeight="1">
      <c r="F962" s="41"/>
    </row>
    <row r="963" spans="6:6" ht="15.75" customHeight="1">
      <c r="F963" s="41"/>
    </row>
    <row r="964" spans="6:6" ht="15.75" customHeight="1">
      <c r="F964" s="41"/>
    </row>
    <row r="965" spans="6:6" ht="15.75" customHeight="1">
      <c r="F965" s="41"/>
    </row>
    <row r="966" spans="6:6" ht="15.75" customHeight="1">
      <c r="F966" s="41"/>
    </row>
    <row r="967" spans="6:6" ht="15.75" customHeight="1">
      <c r="F967" s="41"/>
    </row>
    <row r="968" spans="6:6" ht="15.75" customHeight="1">
      <c r="F968" s="41"/>
    </row>
    <row r="969" spans="6:6" ht="15.75" customHeight="1">
      <c r="F969" s="41"/>
    </row>
    <row r="970" spans="6:6" ht="15.75" customHeight="1">
      <c r="F970" s="41"/>
    </row>
    <row r="971" spans="6:6" ht="15.75" customHeight="1">
      <c r="F971" s="41"/>
    </row>
    <row r="972" spans="6:6" ht="15.75" customHeight="1">
      <c r="F972" s="41"/>
    </row>
    <row r="973" spans="6:6" ht="15.75" customHeight="1">
      <c r="F973" s="41"/>
    </row>
    <row r="974" spans="6:6" ht="15.75" customHeight="1">
      <c r="F974" s="41"/>
    </row>
    <row r="975" spans="6:6" ht="15.75" customHeight="1">
      <c r="F975" s="41"/>
    </row>
    <row r="976" spans="6:6" ht="15.75" customHeight="1">
      <c r="F976" s="41"/>
    </row>
    <row r="977" spans="6:6" ht="15.75" customHeight="1">
      <c r="F977" s="41"/>
    </row>
    <row r="978" spans="6:6" ht="15.75" customHeight="1">
      <c r="F978" s="41"/>
    </row>
    <row r="979" spans="6:6" ht="15.75" customHeight="1">
      <c r="F979" s="41"/>
    </row>
    <row r="980" spans="6:6" ht="15.75" customHeight="1">
      <c r="F980" s="41"/>
    </row>
    <row r="981" spans="6:6" ht="15.75" customHeight="1">
      <c r="F981" s="41"/>
    </row>
    <row r="982" spans="6:6" ht="15.75" customHeight="1">
      <c r="F982" s="41"/>
    </row>
    <row r="983" spans="6:6" ht="15.75" customHeight="1">
      <c r="F983" s="41"/>
    </row>
    <row r="984" spans="6:6" ht="15.75" customHeight="1">
      <c r="F984" s="41"/>
    </row>
    <row r="985" spans="6:6" ht="15.75" customHeight="1">
      <c r="F985" s="41"/>
    </row>
    <row r="986" spans="6:6" ht="15.75" customHeight="1">
      <c r="F986" s="41"/>
    </row>
    <row r="987" spans="6:6" ht="15.75" customHeight="1">
      <c r="F987" s="41"/>
    </row>
    <row r="988" spans="6:6" ht="15.75" customHeight="1">
      <c r="F988" s="41"/>
    </row>
    <row r="989" spans="6:6" ht="15.75" customHeight="1">
      <c r="F989" s="41"/>
    </row>
    <row r="990" spans="6:6" ht="15.75" customHeight="1">
      <c r="F990" s="41"/>
    </row>
    <row r="991" spans="6:6" ht="15.75" customHeight="1">
      <c r="F991" s="41"/>
    </row>
    <row r="992" spans="6:6" ht="15.75" customHeight="1">
      <c r="F992" s="41"/>
    </row>
    <row r="993" spans="6:6" ht="15.75" customHeight="1">
      <c r="F993" s="41"/>
    </row>
    <row r="994" spans="6:6" ht="15.75" customHeight="1">
      <c r="F994" s="41"/>
    </row>
  </sheetData>
  <mergeCells count="2">
    <mergeCell ref="A2:B2"/>
    <mergeCell ref="A94:B94"/>
  </mergeCells>
  <pageMargins left="0.7" right="0.7" top="0.75" bottom="0.75" header="0" footer="0"/>
  <pageSetup orientation="landscape" r:id="rId1"/>
  <headerFooter>
    <oddFooter>&amp;C&amp;P</oddFooter>
  </headerFooter>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sheetPr>
    <tabColor rgb="FF003366"/>
  </sheetPr>
  <dimension ref="A1:Z997"/>
  <sheetViews>
    <sheetView workbookViewId="0">
      <pane ySplit="2" topLeftCell="A179" activePane="bottomLeft" state="frozen"/>
      <selection pane="bottomLeft" activeCell="A153" sqref="A153:XFD155"/>
    </sheetView>
  </sheetViews>
  <sheetFormatPr defaultColWidth="14.40625" defaultRowHeight="15" customHeight="1"/>
  <cols>
    <col min="1" max="1" width="10" customWidth="1"/>
    <col min="2" max="2" width="77.26953125" customWidth="1"/>
    <col min="3" max="4" width="17.54296875" hidden="1" customWidth="1"/>
    <col min="5" max="6" width="17.54296875" customWidth="1"/>
    <col min="7" max="26" width="8" customWidth="1"/>
  </cols>
  <sheetData>
    <row r="1" spans="1:26" ht="15.75" customHeight="1">
      <c r="A1" s="1159" t="s">
        <v>174</v>
      </c>
      <c r="B1" s="1160"/>
      <c r="C1" s="78"/>
      <c r="D1" s="78"/>
      <c r="E1" s="78"/>
      <c r="F1" s="518"/>
      <c r="G1" s="510"/>
      <c r="H1" s="510"/>
      <c r="I1" s="510"/>
      <c r="J1" s="510"/>
      <c r="K1" s="510"/>
      <c r="L1" s="510"/>
      <c r="M1" s="510"/>
      <c r="N1" s="510"/>
      <c r="O1" s="510"/>
      <c r="P1" s="39"/>
      <c r="Q1" s="39"/>
      <c r="R1" s="39"/>
      <c r="S1" s="39"/>
      <c r="T1" s="39"/>
      <c r="U1" s="39"/>
      <c r="V1" s="39"/>
      <c r="W1" s="39"/>
      <c r="X1" s="39"/>
      <c r="Y1" s="39"/>
      <c r="Z1" s="39"/>
    </row>
    <row r="2" spans="1:26" ht="67.5" customHeight="1">
      <c r="A2" s="1165" t="s">
        <v>2069</v>
      </c>
      <c r="B2" s="1156"/>
      <c r="C2" s="519" t="s">
        <v>204</v>
      </c>
      <c r="D2" s="519" t="s">
        <v>2070</v>
      </c>
      <c r="E2" s="519" t="s">
        <v>2347</v>
      </c>
      <c r="F2" s="519" t="s">
        <v>201</v>
      </c>
      <c r="G2" s="510"/>
      <c r="H2" s="510"/>
      <c r="I2" s="510"/>
      <c r="J2" s="510"/>
      <c r="K2" s="510"/>
      <c r="L2" s="510"/>
      <c r="M2" s="510"/>
      <c r="N2" s="510"/>
      <c r="O2" s="510"/>
      <c r="P2" s="39"/>
      <c r="Q2" s="39"/>
      <c r="R2" s="39"/>
      <c r="S2" s="39"/>
      <c r="T2" s="39"/>
      <c r="U2" s="39"/>
      <c r="V2" s="39"/>
      <c r="W2" s="39"/>
      <c r="X2" s="39"/>
      <c r="Y2" s="39"/>
      <c r="Z2" s="39"/>
    </row>
    <row r="3" spans="1:26" ht="15.75" customHeight="1">
      <c r="A3" s="171">
        <v>10501</v>
      </c>
      <c r="B3" s="171" t="s">
        <v>2071</v>
      </c>
      <c r="C3" s="503"/>
      <c r="D3" s="503"/>
      <c r="E3" s="503"/>
      <c r="F3" s="520"/>
      <c r="G3" s="510"/>
      <c r="H3" s="510"/>
      <c r="I3" s="510"/>
      <c r="J3" s="510"/>
      <c r="K3" s="510"/>
      <c r="L3" s="510"/>
      <c r="M3" s="510"/>
      <c r="N3" s="510"/>
      <c r="O3" s="510"/>
      <c r="P3" s="39"/>
      <c r="Q3" s="39"/>
      <c r="R3" s="39"/>
      <c r="S3" s="39"/>
      <c r="T3" s="39"/>
      <c r="U3" s="39"/>
      <c r="V3" s="39"/>
      <c r="W3" s="39"/>
      <c r="X3" s="39"/>
      <c r="Y3" s="39"/>
      <c r="Z3" s="39"/>
    </row>
    <row r="4" spans="1:26" ht="15.75" customHeight="1">
      <c r="A4" s="171">
        <v>2100000</v>
      </c>
      <c r="B4" s="171" t="s">
        <v>2072</v>
      </c>
      <c r="C4" s="503"/>
      <c r="D4" s="503"/>
      <c r="E4" s="503"/>
      <c r="F4" s="520"/>
      <c r="G4" s="510"/>
      <c r="H4" s="510"/>
      <c r="I4" s="510"/>
      <c r="J4" s="510"/>
      <c r="K4" s="510"/>
      <c r="L4" s="510"/>
      <c r="M4" s="510"/>
      <c r="N4" s="510"/>
      <c r="O4" s="510"/>
      <c r="P4" s="39"/>
      <c r="Q4" s="39"/>
      <c r="R4" s="39"/>
      <c r="S4" s="39"/>
      <c r="T4" s="39"/>
      <c r="U4" s="39"/>
      <c r="V4" s="39"/>
      <c r="W4" s="39"/>
      <c r="X4" s="39"/>
      <c r="Y4" s="39"/>
      <c r="Z4" s="39"/>
    </row>
    <row r="5" spans="1:26" ht="15.75" customHeight="1">
      <c r="A5" s="435"/>
      <c r="B5" s="414" t="s">
        <v>2073</v>
      </c>
      <c r="C5" s="503"/>
      <c r="D5" s="503"/>
      <c r="E5" s="503"/>
      <c r="F5" s="520"/>
      <c r="G5" s="510"/>
      <c r="H5" s="510"/>
      <c r="I5" s="510"/>
      <c r="J5" s="510"/>
      <c r="K5" s="510"/>
      <c r="L5" s="510"/>
      <c r="M5" s="510"/>
      <c r="N5" s="510"/>
      <c r="O5" s="510"/>
      <c r="P5" s="39"/>
      <c r="Q5" s="39"/>
      <c r="R5" s="39"/>
      <c r="S5" s="39"/>
      <c r="T5" s="39"/>
      <c r="U5" s="39"/>
      <c r="V5" s="39"/>
      <c r="W5" s="39"/>
      <c r="X5" s="39"/>
      <c r="Y5" s="39"/>
      <c r="Z5" s="39"/>
    </row>
    <row r="6" spans="1:26" ht="15.75" customHeight="1">
      <c r="A6" s="349" t="s">
        <v>2074</v>
      </c>
      <c r="B6" s="36" t="s">
        <v>2075</v>
      </c>
      <c r="C6" s="503">
        <v>169363115</v>
      </c>
      <c r="D6" s="503"/>
      <c r="E6" s="503">
        <f>SUM(C6:D6)</f>
        <v>169363115</v>
      </c>
      <c r="F6" s="520">
        <v>169363115</v>
      </c>
      <c r="G6" s="510"/>
      <c r="H6" s="510"/>
      <c r="I6" s="510"/>
      <c r="J6" s="510"/>
      <c r="K6" s="510"/>
      <c r="L6" s="510"/>
      <c r="M6" s="510"/>
      <c r="N6" s="510"/>
      <c r="O6" s="510"/>
      <c r="P6" s="39"/>
      <c r="Q6" s="39"/>
      <c r="R6" s="39"/>
      <c r="S6" s="39"/>
      <c r="T6" s="39"/>
      <c r="U6" s="39"/>
      <c r="V6" s="39"/>
      <c r="W6" s="39"/>
      <c r="X6" s="39"/>
      <c r="Y6" s="39"/>
      <c r="Z6" s="39"/>
    </row>
    <row r="7" spans="1:26" ht="15.75" customHeight="1">
      <c r="A7" s="479" t="s">
        <v>2076</v>
      </c>
      <c r="B7" s="416"/>
      <c r="C7" s="521">
        <f t="shared" ref="C7:F7" si="0">SUM(C6)</f>
        <v>169363115</v>
      </c>
      <c r="D7" s="521">
        <f t="shared" si="0"/>
        <v>0</v>
      </c>
      <c r="E7" s="521">
        <f t="shared" si="0"/>
        <v>169363115</v>
      </c>
      <c r="F7" s="521">
        <f t="shared" si="0"/>
        <v>169363115</v>
      </c>
      <c r="G7" s="510"/>
      <c r="H7" s="510"/>
      <c r="I7" s="510"/>
      <c r="J7" s="510"/>
      <c r="K7" s="510"/>
      <c r="L7" s="510"/>
      <c r="M7" s="510"/>
      <c r="N7" s="510"/>
      <c r="O7" s="510"/>
      <c r="P7" s="39"/>
      <c r="Q7" s="39"/>
      <c r="R7" s="39"/>
      <c r="S7" s="39"/>
      <c r="T7" s="39"/>
      <c r="U7" s="39"/>
      <c r="V7" s="39"/>
      <c r="W7" s="39"/>
      <c r="X7" s="39"/>
      <c r="Y7" s="39"/>
      <c r="Z7" s="39"/>
    </row>
    <row r="8" spans="1:26" ht="15.75" customHeight="1">
      <c r="A8" s="349"/>
      <c r="B8" s="414" t="s">
        <v>2077</v>
      </c>
      <c r="C8" s="503"/>
      <c r="D8" s="503"/>
      <c r="E8" s="503"/>
      <c r="F8" s="520"/>
      <c r="G8" s="510"/>
      <c r="H8" s="510"/>
      <c r="I8" s="510"/>
      <c r="J8" s="510"/>
      <c r="K8" s="510"/>
      <c r="L8" s="510"/>
      <c r="M8" s="510"/>
      <c r="N8" s="510"/>
      <c r="O8" s="510"/>
      <c r="P8" s="39"/>
      <c r="Q8" s="39"/>
      <c r="R8" s="39"/>
      <c r="S8" s="39"/>
      <c r="T8" s="39"/>
      <c r="U8" s="39"/>
      <c r="V8" s="39"/>
      <c r="W8" s="39"/>
      <c r="X8" s="39"/>
      <c r="Y8" s="39"/>
      <c r="Z8" s="39"/>
    </row>
    <row r="9" spans="1:26" ht="15.75" customHeight="1">
      <c r="A9" s="349" t="s">
        <v>2078</v>
      </c>
      <c r="B9" s="36" t="s">
        <v>2079</v>
      </c>
      <c r="C9" s="503">
        <v>57120000</v>
      </c>
      <c r="D9" s="503"/>
      <c r="E9" s="503">
        <f t="shared" ref="E9:E13" si="1">SUM(C9:D9)</f>
        <v>57120000</v>
      </c>
      <c r="F9" s="503">
        <v>57120000</v>
      </c>
      <c r="G9" s="510"/>
      <c r="H9" s="510"/>
      <c r="I9" s="510"/>
      <c r="J9" s="510"/>
      <c r="K9" s="510"/>
      <c r="L9" s="510"/>
      <c r="M9" s="510"/>
      <c r="N9" s="510"/>
      <c r="O9" s="510"/>
      <c r="P9" s="39"/>
      <c r="Q9" s="39"/>
      <c r="R9" s="39"/>
      <c r="S9" s="39"/>
      <c r="T9" s="39"/>
      <c r="U9" s="39"/>
      <c r="V9" s="39"/>
      <c r="W9" s="39"/>
      <c r="X9" s="39"/>
      <c r="Y9" s="39"/>
      <c r="Z9" s="39"/>
    </row>
    <row r="10" spans="1:26" ht="15.75" customHeight="1">
      <c r="A10" s="349" t="s">
        <v>2080</v>
      </c>
      <c r="B10" s="36" t="s">
        <v>2081</v>
      </c>
      <c r="C10" s="503">
        <v>17032400</v>
      </c>
      <c r="D10" s="503"/>
      <c r="E10" s="503">
        <f t="shared" si="1"/>
        <v>17032400</v>
      </c>
      <c r="F10" s="503">
        <v>17032400</v>
      </c>
      <c r="G10" s="510"/>
      <c r="H10" s="510"/>
      <c r="I10" s="510"/>
      <c r="J10" s="510"/>
      <c r="K10" s="510"/>
      <c r="L10" s="510"/>
      <c r="M10" s="510"/>
      <c r="N10" s="510"/>
      <c r="O10" s="510"/>
      <c r="P10" s="39"/>
      <c r="Q10" s="39"/>
      <c r="R10" s="39"/>
      <c r="S10" s="39"/>
      <c r="T10" s="39"/>
      <c r="U10" s="39"/>
      <c r="V10" s="39"/>
      <c r="W10" s="39"/>
      <c r="X10" s="39"/>
      <c r="Y10" s="39"/>
      <c r="Z10" s="39"/>
    </row>
    <row r="11" spans="1:26" ht="15.75" customHeight="1">
      <c r="A11" s="349">
        <v>2110502</v>
      </c>
      <c r="B11" s="36" t="s">
        <v>2086</v>
      </c>
      <c r="C11" s="503">
        <v>400000</v>
      </c>
      <c r="D11" s="503"/>
      <c r="E11" s="503">
        <f t="shared" si="1"/>
        <v>400000</v>
      </c>
      <c r="F11" s="503">
        <v>400000</v>
      </c>
      <c r="G11" s="510"/>
      <c r="H11" s="510"/>
      <c r="I11" s="510"/>
      <c r="J11" s="510"/>
      <c r="K11" s="510"/>
      <c r="L11" s="510"/>
      <c r="M11" s="510"/>
      <c r="N11" s="510"/>
      <c r="O11" s="510"/>
      <c r="P11" s="39"/>
      <c r="Q11" s="39"/>
      <c r="R11" s="39"/>
      <c r="S11" s="39"/>
      <c r="T11" s="39"/>
      <c r="U11" s="39"/>
      <c r="V11" s="39"/>
      <c r="W11" s="39"/>
      <c r="X11" s="39"/>
      <c r="Y11" s="39"/>
      <c r="Z11" s="39"/>
    </row>
    <row r="12" spans="1:26" ht="15.75" customHeight="1">
      <c r="A12" s="349" t="s">
        <v>2082</v>
      </c>
      <c r="B12" s="36" t="s">
        <v>2083</v>
      </c>
      <c r="C12" s="503">
        <v>6220645</v>
      </c>
      <c r="D12" s="503"/>
      <c r="E12" s="503">
        <f t="shared" si="1"/>
        <v>6220645</v>
      </c>
      <c r="F12" s="503">
        <v>6220645</v>
      </c>
      <c r="G12" s="510"/>
      <c r="H12" s="510"/>
      <c r="I12" s="510"/>
      <c r="J12" s="510"/>
      <c r="K12" s="510"/>
      <c r="L12" s="510"/>
      <c r="M12" s="510"/>
      <c r="N12" s="510"/>
      <c r="O12" s="510"/>
      <c r="P12" s="39"/>
      <c r="Q12" s="39"/>
      <c r="R12" s="39"/>
      <c r="S12" s="39"/>
      <c r="T12" s="39"/>
      <c r="U12" s="39"/>
      <c r="V12" s="39"/>
      <c r="W12" s="39"/>
      <c r="X12" s="39"/>
      <c r="Y12" s="39"/>
      <c r="Z12" s="39"/>
    </row>
    <row r="13" spans="1:26" ht="15.75" customHeight="1">
      <c r="A13" s="349">
        <v>2120103</v>
      </c>
      <c r="B13" s="36" t="s">
        <v>2348</v>
      </c>
      <c r="C13" s="503">
        <v>205000000</v>
      </c>
      <c r="D13" s="503"/>
      <c r="E13" s="503">
        <f t="shared" si="1"/>
        <v>205000000</v>
      </c>
      <c r="F13" s="503">
        <v>167000000</v>
      </c>
      <c r="G13" s="510"/>
      <c r="H13" s="510"/>
      <c r="I13" s="510"/>
      <c r="J13" s="510"/>
      <c r="K13" s="510"/>
      <c r="L13" s="510"/>
      <c r="M13" s="510"/>
      <c r="N13" s="510"/>
      <c r="O13" s="510"/>
      <c r="P13" s="39"/>
      <c r="Q13" s="39"/>
      <c r="R13" s="39"/>
      <c r="S13" s="39"/>
      <c r="T13" s="39"/>
      <c r="U13" s="39"/>
      <c r="V13" s="39"/>
      <c r="W13" s="39"/>
      <c r="X13" s="39"/>
      <c r="Y13" s="39"/>
      <c r="Z13" s="39"/>
    </row>
    <row r="14" spans="1:26" ht="15.75" customHeight="1">
      <c r="A14" s="435"/>
      <c r="B14" s="99" t="s">
        <v>2349</v>
      </c>
      <c r="C14" s="520"/>
      <c r="D14" s="520"/>
      <c r="E14" s="520"/>
      <c r="F14" s="503">
        <v>40000000</v>
      </c>
      <c r="G14" s="522"/>
      <c r="H14" s="522"/>
      <c r="I14" s="522"/>
      <c r="J14" s="522"/>
      <c r="K14" s="522"/>
      <c r="L14" s="522"/>
      <c r="M14" s="522"/>
      <c r="N14" s="522"/>
      <c r="O14" s="522"/>
      <c r="P14" s="39"/>
      <c r="Q14" s="39"/>
      <c r="R14" s="39"/>
      <c r="S14" s="39"/>
      <c r="T14" s="39"/>
      <c r="U14" s="39"/>
      <c r="V14" s="39"/>
      <c r="W14" s="39"/>
      <c r="X14" s="39"/>
      <c r="Y14" s="39"/>
      <c r="Z14" s="39"/>
    </row>
    <row r="15" spans="1:26" ht="15.75" customHeight="1">
      <c r="A15" s="479" t="s">
        <v>2076</v>
      </c>
      <c r="B15" s="416"/>
      <c r="C15" s="521">
        <f t="shared" ref="C15:E15" si="2">SUM(C9:C13)</f>
        <v>285773045</v>
      </c>
      <c r="D15" s="521">
        <f t="shared" si="2"/>
        <v>0</v>
      </c>
      <c r="E15" s="521">
        <f t="shared" si="2"/>
        <v>285773045</v>
      </c>
      <c r="F15" s="521">
        <f>SUM(F9:F14)</f>
        <v>287773045</v>
      </c>
      <c r="G15" s="510"/>
      <c r="H15" s="510"/>
      <c r="I15" s="510"/>
      <c r="J15" s="510"/>
      <c r="K15" s="510"/>
      <c r="L15" s="510"/>
      <c r="M15" s="510"/>
      <c r="N15" s="510"/>
      <c r="O15" s="510"/>
      <c r="P15" s="39"/>
      <c r="Q15" s="39"/>
      <c r="R15" s="39"/>
      <c r="S15" s="39"/>
      <c r="T15" s="39"/>
      <c r="U15" s="39"/>
      <c r="V15" s="39"/>
      <c r="W15" s="39"/>
      <c r="X15" s="39"/>
      <c r="Y15" s="39"/>
      <c r="Z15" s="39"/>
    </row>
    <row r="16" spans="1:26" ht="15.75" customHeight="1">
      <c r="A16" s="481" t="s">
        <v>2089</v>
      </c>
      <c r="B16" s="420"/>
      <c r="C16" s="523">
        <f t="shared" ref="C16:F16" si="3">C15+C7</f>
        <v>455136160</v>
      </c>
      <c r="D16" s="523">
        <f t="shared" si="3"/>
        <v>0</v>
      </c>
      <c r="E16" s="523">
        <f t="shared" si="3"/>
        <v>455136160</v>
      </c>
      <c r="F16" s="523">
        <f t="shared" si="3"/>
        <v>457136160</v>
      </c>
      <c r="G16" s="510"/>
      <c r="H16" s="510"/>
      <c r="I16" s="510"/>
      <c r="J16" s="510"/>
      <c r="K16" s="510"/>
      <c r="L16" s="510"/>
      <c r="M16" s="510"/>
      <c r="N16" s="510"/>
      <c r="O16" s="510"/>
      <c r="P16" s="39"/>
      <c r="Q16" s="39"/>
      <c r="R16" s="39"/>
      <c r="S16" s="39"/>
      <c r="T16" s="39"/>
      <c r="U16" s="39"/>
      <c r="V16" s="39"/>
      <c r="W16" s="39"/>
      <c r="X16" s="39"/>
      <c r="Y16" s="39"/>
      <c r="Z16" s="39"/>
    </row>
    <row r="17" spans="1:26" ht="15.75" customHeight="1">
      <c r="A17" s="171">
        <v>2200000</v>
      </c>
      <c r="B17" s="99" t="s">
        <v>2090</v>
      </c>
      <c r="C17" s="503"/>
      <c r="D17" s="503"/>
      <c r="E17" s="503"/>
      <c r="F17" s="520"/>
      <c r="G17" s="510"/>
      <c r="H17" s="510"/>
      <c r="I17" s="510"/>
      <c r="J17" s="510"/>
      <c r="K17" s="510"/>
      <c r="L17" s="510"/>
      <c r="M17" s="510"/>
      <c r="N17" s="510"/>
      <c r="O17" s="510"/>
      <c r="P17" s="39"/>
      <c r="Q17" s="39"/>
      <c r="R17" s="39"/>
      <c r="S17" s="39"/>
      <c r="T17" s="39"/>
      <c r="U17" s="39"/>
      <c r="V17" s="39"/>
      <c r="W17" s="39"/>
      <c r="X17" s="39"/>
      <c r="Y17" s="39"/>
      <c r="Z17" s="39"/>
    </row>
    <row r="18" spans="1:26" ht="15.75" customHeight="1">
      <c r="A18" s="349"/>
      <c r="B18" s="414" t="s">
        <v>2091</v>
      </c>
      <c r="C18" s="503"/>
      <c r="D18" s="503"/>
      <c r="E18" s="503"/>
      <c r="F18" s="520"/>
      <c r="G18" s="510"/>
      <c r="H18" s="510"/>
      <c r="I18" s="510"/>
      <c r="J18" s="510"/>
      <c r="K18" s="510"/>
      <c r="L18" s="510"/>
      <c r="M18" s="510"/>
      <c r="N18" s="510"/>
      <c r="O18" s="510"/>
      <c r="P18" s="39"/>
      <c r="Q18" s="39"/>
      <c r="R18" s="39"/>
      <c r="S18" s="39"/>
      <c r="T18" s="39"/>
      <c r="U18" s="39"/>
      <c r="V18" s="39"/>
      <c r="W18" s="39"/>
      <c r="X18" s="39"/>
      <c r="Y18" s="39"/>
      <c r="Z18" s="39"/>
    </row>
    <row r="19" spans="1:26" ht="15.75" customHeight="1">
      <c r="A19" s="349" t="s">
        <v>2092</v>
      </c>
      <c r="B19" s="36" t="s">
        <v>2093</v>
      </c>
      <c r="C19" s="503">
        <v>12000000</v>
      </c>
      <c r="D19" s="503">
        <v>12000000</v>
      </c>
      <c r="E19" s="503">
        <f t="shared" ref="E19:E20" si="4">SUM(C19:D19)</f>
        <v>24000000</v>
      </c>
      <c r="F19" s="503">
        <v>24000000</v>
      </c>
      <c r="G19" s="510"/>
      <c r="H19" s="510"/>
      <c r="I19" s="510"/>
      <c r="J19" s="510"/>
      <c r="K19" s="510"/>
      <c r="L19" s="510"/>
      <c r="M19" s="510"/>
      <c r="N19" s="510"/>
      <c r="O19" s="510"/>
      <c r="P19" s="39"/>
      <c r="Q19" s="39"/>
      <c r="R19" s="39"/>
      <c r="S19" s="39"/>
      <c r="T19" s="39"/>
      <c r="U19" s="39"/>
      <c r="V19" s="39"/>
      <c r="W19" s="39"/>
      <c r="X19" s="39"/>
      <c r="Y19" s="39"/>
      <c r="Z19" s="39"/>
    </row>
    <row r="20" spans="1:26" ht="15.75" customHeight="1">
      <c r="A20" s="349" t="s">
        <v>2094</v>
      </c>
      <c r="B20" s="36" t="s">
        <v>2095</v>
      </c>
      <c r="C20" s="503">
        <v>1000000</v>
      </c>
      <c r="D20" s="503"/>
      <c r="E20" s="503">
        <f t="shared" si="4"/>
        <v>1000000</v>
      </c>
      <c r="F20" s="503">
        <v>200000</v>
      </c>
      <c r="G20" s="510"/>
      <c r="H20" s="510"/>
      <c r="I20" s="510"/>
      <c r="J20" s="510"/>
      <c r="K20" s="510"/>
      <c r="L20" s="510"/>
      <c r="M20" s="510"/>
      <c r="N20" s="510"/>
      <c r="O20" s="510"/>
      <c r="P20" s="39"/>
      <c r="Q20" s="39"/>
      <c r="R20" s="39"/>
      <c r="S20" s="39"/>
      <c r="T20" s="39"/>
      <c r="U20" s="39"/>
      <c r="V20" s="39"/>
      <c r="W20" s="39"/>
      <c r="X20" s="39"/>
      <c r="Y20" s="39"/>
      <c r="Z20" s="39"/>
    </row>
    <row r="21" spans="1:26" ht="15.75" customHeight="1">
      <c r="A21" s="479" t="s">
        <v>2076</v>
      </c>
      <c r="B21" s="416"/>
      <c r="C21" s="521">
        <f t="shared" ref="C21:F21" si="5">SUM(C19:C20)</f>
        <v>13000000</v>
      </c>
      <c r="D21" s="521">
        <f t="shared" si="5"/>
        <v>12000000</v>
      </c>
      <c r="E21" s="521">
        <f t="shared" si="5"/>
        <v>25000000</v>
      </c>
      <c r="F21" s="521">
        <f t="shared" si="5"/>
        <v>24200000</v>
      </c>
      <c r="G21" s="510"/>
      <c r="H21" s="510"/>
      <c r="I21" s="510"/>
      <c r="J21" s="510"/>
      <c r="K21" s="510"/>
      <c r="L21" s="510"/>
      <c r="M21" s="510"/>
      <c r="N21" s="510"/>
      <c r="O21" s="510"/>
      <c r="P21" s="39"/>
      <c r="Q21" s="39"/>
      <c r="R21" s="39"/>
      <c r="S21" s="39"/>
      <c r="T21" s="39"/>
      <c r="U21" s="39"/>
      <c r="V21" s="39"/>
      <c r="W21" s="39"/>
      <c r="X21" s="39"/>
      <c r="Y21" s="39"/>
      <c r="Z21" s="39"/>
    </row>
    <row r="22" spans="1:26" ht="15.75" customHeight="1">
      <c r="A22" s="349"/>
      <c r="B22" s="414" t="s">
        <v>2096</v>
      </c>
      <c r="C22" s="503"/>
      <c r="D22" s="503"/>
      <c r="E22" s="503"/>
      <c r="F22" s="520"/>
      <c r="G22" s="510"/>
      <c r="H22" s="510"/>
      <c r="I22" s="510"/>
      <c r="J22" s="510"/>
      <c r="K22" s="510"/>
      <c r="L22" s="510"/>
      <c r="M22" s="510"/>
      <c r="N22" s="510"/>
      <c r="O22" s="510"/>
      <c r="P22" s="39"/>
      <c r="Q22" s="39"/>
      <c r="R22" s="39"/>
      <c r="S22" s="39"/>
      <c r="T22" s="39"/>
      <c r="U22" s="39"/>
      <c r="V22" s="39"/>
      <c r="W22" s="39"/>
      <c r="X22" s="39"/>
      <c r="Y22" s="39"/>
      <c r="Z22" s="39"/>
    </row>
    <row r="23" spans="1:26" ht="15.75" hidden="1" customHeight="1">
      <c r="A23" s="349" t="s">
        <v>2097</v>
      </c>
      <c r="B23" s="36" t="s">
        <v>2098</v>
      </c>
      <c r="C23" s="503"/>
      <c r="D23" s="503"/>
      <c r="E23" s="503">
        <f t="shared" ref="E23:E24" si="6">SUM(C23:D23)</f>
        <v>0</v>
      </c>
      <c r="F23" s="520"/>
      <c r="G23" s="510"/>
      <c r="H23" s="510"/>
      <c r="I23" s="510"/>
      <c r="J23" s="510"/>
      <c r="K23" s="510"/>
      <c r="L23" s="510"/>
      <c r="M23" s="510"/>
      <c r="N23" s="510"/>
      <c r="O23" s="510"/>
      <c r="P23" s="39"/>
      <c r="Q23" s="39"/>
      <c r="R23" s="39"/>
      <c r="S23" s="39"/>
      <c r="T23" s="39"/>
      <c r="U23" s="39"/>
      <c r="V23" s="39"/>
      <c r="W23" s="39"/>
      <c r="X23" s="39"/>
      <c r="Y23" s="39"/>
      <c r="Z23" s="39"/>
    </row>
    <row r="24" spans="1:26" ht="15.75" customHeight="1">
      <c r="A24" s="349" t="s">
        <v>2099</v>
      </c>
      <c r="B24" s="36" t="s">
        <v>2100</v>
      </c>
      <c r="C24" s="503">
        <v>100000</v>
      </c>
      <c r="D24" s="503"/>
      <c r="E24" s="503">
        <f t="shared" si="6"/>
        <v>100000</v>
      </c>
      <c r="F24" s="503">
        <v>100000</v>
      </c>
      <c r="G24" s="510"/>
      <c r="H24" s="510"/>
      <c r="I24" s="510"/>
      <c r="J24" s="510"/>
      <c r="K24" s="510"/>
      <c r="L24" s="510"/>
      <c r="M24" s="510"/>
      <c r="N24" s="510"/>
      <c r="O24" s="510"/>
      <c r="P24" s="39"/>
      <c r="Q24" s="39"/>
      <c r="R24" s="39"/>
      <c r="S24" s="39"/>
      <c r="T24" s="39"/>
      <c r="U24" s="39"/>
      <c r="V24" s="39"/>
      <c r="W24" s="39"/>
      <c r="X24" s="39"/>
      <c r="Y24" s="39"/>
      <c r="Z24" s="39"/>
    </row>
    <row r="25" spans="1:26" ht="15.75" customHeight="1">
      <c r="A25" s="479" t="s">
        <v>2076</v>
      </c>
      <c r="B25" s="416"/>
      <c r="C25" s="521">
        <f t="shared" ref="C25:F25" si="7">SUM(C24)</f>
        <v>100000</v>
      </c>
      <c r="D25" s="521">
        <f t="shared" si="7"/>
        <v>0</v>
      </c>
      <c r="E25" s="521">
        <f t="shared" si="7"/>
        <v>100000</v>
      </c>
      <c r="F25" s="521">
        <f t="shared" si="7"/>
        <v>100000</v>
      </c>
      <c r="G25" s="510"/>
      <c r="H25" s="510"/>
      <c r="I25" s="510"/>
      <c r="J25" s="510"/>
      <c r="K25" s="510"/>
      <c r="L25" s="510"/>
      <c r="M25" s="510"/>
      <c r="N25" s="510"/>
      <c r="O25" s="510"/>
      <c r="P25" s="39"/>
      <c r="Q25" s="39"/>
      <c r="R25" s="39"/>
      <c r="S25" s="39"/>
      <c r="T25" s="39"/>
      <c r="U25" s="39"/>
      <c r="V25" s="39"/>
      <c r="W25" s="39"/>
      <c r="X25" s="39"/>
      <c r="Y25" s="39"/>
      <c r="Z25" s="39"/>
    </row>
    <row r="26" spans="1:26" ht="15.75" customHeight="1">
      <c r="A26" s="349"/>
      <c r="B26" s="414" t="s">
        <v>2101</v>
      </c>
      <c r="C26" s="503"/>
      <c r="D26" s="503"/>
      <c r="E26" s="503"/>
      <c r="F26" s="520"/>
      <c r="G26" s="510"/>
      <c r="H26" s="510"/>
      <c r="I26" s="510"/>
      <c r="J26" s="510"/>
      <c r="K26" s="510"/>
      <c r="L26" s="510"/>
      <c r="M26" s="510"/>
      <c r="N26" s="510"/>
      <c r="O26" s="510"/>
      <c r="P26" s="39"/>
      <c r="Q26" s="39"/>
      <c r="R26" s="39"/>
      <c r="S26" s="39"/>
      <c r="T26" s="39"/>
      <c r="U26" s="39"/>
      <c r="V26" s="39"/>
      <c r="W26" s="39"/>
      <c r="X26" s="39"/>
      <c r="Y26" s="39"/>
      <c r="Z26" s="39"/>
    </row>
    <row r="27" spans="1:26" ht="15.75" customHeight="1">
      <c r="A27" s="349" t="s">
        <v>2102</v>
      </c>
      <c r="B27" s="36" t="s">
        <v>2103</v>
      </c>
      <c r="C27" s="503">
        <v>500000</v>
      </c>
      <c r="D27" s="503"/>
      <c r="E27" s="503">
        <f t="shared" ref="E27:E29" si="8">SUM(C27:D27)</f>
        <v>500000</v>
      </c>
      <c r="F27" s="503">
        <v>500000</v>
      </c>
      <c r="G27" s="510"/>
      <c r="H27" s="510"/>
      <c r="I27" s="510"/>
      <c r="J27" s="510"/>
      <c r="K27" s="510"/>
      <c r="L27" s="510"/>
      <c r="M27" s="510"/>
      <c r="N27" s="510"/>
      <c r="O27" s="510"/>
      <c r="P27" s="39"/>
      <c r="Q27" s="39"/>
      <c r="R27" s="39"/>
      <c r="S27" s="39"/>
      <c r="T27" s="39"/>
      <c r="U27" s="39"/>
      <c r="V27" s="39"/>
      <c r="W27" s="39"/>
      <c r="X27" s="39"/>
      <c r="Y27" s="39"/>
      <c r="Z27" s="39"/>
    </row>
    <row r="28" spans="1:26" ht="15.75" customHeight="1">
      <c r="A28" s="349" t="s">
        <v>2104</v>
      </c>
      <c r="B28" s="36" t="s">
        <v>2105</v>
      </c>
      <c r="C28" s="503">
        <v>4000000</v>
      </c>
      <c r="D28" s="503"/>
      <c r="E28" s="503">
        <f t="shared" si="8"/>
        <v>4000000</v>
      </c>
      <c r="F28" s="503">
        <v>3000000</v>
      </c>
      <c r="G28" s="510"/>
      <c r="H28" s="510"/>
      <c r="I28" s="510"/>
      <c r="J28" s="510"/>
      <c r="K28" s="510"/>
      <c r="L28" s="510"/>
      <c r="M28" s="510"/>
      <c r="N28" s="510"/>
      <c r="O28" s="510"/>
      <c r="P28" s="39"/>
      <c r="Q28" s="39"/>
      <c r="R28" s="39"/>
      <c r="S28" s="39"/>
      <c r="T28" s="39"/>
      <c r="U28" s="39"/>
      <c r="V28" s="39"/>
      <c r="W28" s="39"/>
      <c r="X28" s="39"/>
      <c r="Y28" s="39"/>
      <c r="Z28" s="39"/>
    </row>
    <row r="29" spans="1:26" ht="15.75" customHeight="1">
      <c r="A29" s="349" t="s">
        <v>2106</v>
      </c>
      <c r="B29" s="36" t="s">
        <v>2107</v>
      </c>
      <c r="C29" s="503">
        <v>5000000</v>
      </c>
      <c r="D29" s="503"/>
      <c r="E29" s="503">
        <f t="shared" si="8"/>
        <v>5000000</v>
      </c>
      <c r="F29" s="503">
        <v>4000000</v>
      </c>
      <c r="G29" s="510"/>
      <c r="H29" s="510"/>
      <c r="I29" s="510"/>
      <c r="J29" s="510"/>
      <c r="K29" s="510"/>
      <c r="L29" s="510"/>
      <c r="M29" s="510"/>
      <c r="N29" s="510"/>
      <c r="O29" s="510"/>
      <c r="P29" s="39"/>
      <c r="Q29" s="39"/>
      <c r="R29" s="39"/>
      <c r="S29" s="39"/>
      <c r="T29" s="39"/>
      <c r="U29" s="39"/>
      <c r="V29" s="39"/>
      <c r="W29" s="39"/>
      <c r="X29" s="39"/>
      <c r="Y29" s="39"/>
      <c r="Z29" s="39"/>
    </row>
    <row r="30" spans="1:26" ht="15.75" customHeight="1">
      <c r="A30" s="479" t="s">
        <v>2076</v>
      </c>
      <c r="B30" s="416"/>
      <c r="C30" s="521">
        <f t="shared" ref="C30:F30" si="9">SUM(C27:C29)</f>
        <v>9500000</v>
      </c>
      <c r="D30" s="521">
        <f t="shared" si="9"/>
        <v>0</v>
      </c>
      <c r="E30" s="521">
        <f t="shared" si="9"/>
        <v>9500000</v>
      </c>
      <c r="F30" s="521">
        <f t="shared" si="9"/>
        <v>7500000</v>
      </c>
      <c r="G30" s="510"/>
      <c r="H30" s="510"/>
      <c r="I30" s="510"/>
      <c r="J30" s="510"/>
      <c r="K30" s="510"/>
      <c r="L30" s="510"/>
      <c r="M30" s="510"/>
      <c r="N30" s="510"/>
      <c r="O30" s="510"/>
      <c r="P30" s="39"/>
      <c r="Q30" s="39"/>
      <c r="R30" s="39"/>
      <c r="S30" s="39"/>
      <c r="T30" s="39"/>
      <c r="U30" s="39"/>
      <c r="V30" s="39"/>
      <c r="W30" s="39"/>
      <c r="X30" s="39"/>
      <c r="Y30" s="39"/>
      <c r="Z30" s="39"/>
    </row>
    <row r="31" spans="1:26" ht="15.75" hidden="1" customHeight="1">
      <c r="A31" s="349"/>
      <c r="B31" s="414" t="s">
        <v>2110</v>
      </c>
      <c r="C31" s="503"/>
      <c r="D31" s="503"/>
      <c r="E31" s="503"/>
      <c r="F31" s="520"/>
      <c r="G31" s="510"/>
      <c r="H31" s="510"/>
      <c r="I31" s="510"/>
      <c r="J31" s="510"/>
      <c r="K31" s="510"/>
      <c r="L31" s="510"/>
      <c r="M31" s="510"/>
      <c r="N31" s="510"/>
      <c r="O31" s="510"/>
      <c r="P31" s="39"/>
      <c r="Q31" s="39"/>
      <c r="R31" s="39"/>
      <c r="S31" s="39"/>
      <c r="T31" s="39"/>
      <c r="U31" s="39"/>
      <c r="V31" s="39"/>
      <c r="W31" s="39"/>
      <c r="X31" s="39"/>
      <c r="Y31" s="39"/>
      <c r="Z31" s="39"/>
    </row>
    <row r="32" spans="1:26" ht="15.75" hidden="1" customHeight="1">
      <c r="A32" s="349" t="s">
        <v>2111</v>
      </c>
      <c r="B32" s="36" t="s">
        <v>2112</v>
      </c>
      <c r="C32" s="503">
        <v>500000</v>
      </c>
      <c r="D32" s="503">
        <v>-500000</v>
      </c>
      <c r="E32" s="503">
        <f t="shared" ref="E32:E33" si="10">SUM(C32:D32)</f>
        <v>0</v>
      </c>
      <c r="F32" s="520"/>
      <c r="G32" s="510"/>
      <c r="H32" s="510"/>
      <c r="I32" s="510"/>
      <c r="J32" s="510"/>
      <c r="K32" s="510"/>
      <c r="L32" s="510"/>
      <c r="M32" s="510"/>
      <c r="N32" s="510"/>
      <c r="O32" s="510"/>
      <c r="P32" s="39"/>
      <c r="Q32" s="39"/>
      <c r="R32" s="39"/>
      <c r="S32" s="39"/>
      <c r="T32" s="39"/>
      <c r="U32" s="39"/>
      <c r="V32" s="39"/>
      <c r="W32" s="39"/>
      <c r="X32" s="39"/>
      <c r="Y32" s="39"/>
      <c r="Z32" s="39"/>
    </row>
    <row r="33" spans="1:26" ht="15.75" hidden="1" customHeight="1">
      <c r="A33" s="349" t="s">
        <v>2115</v>
      </c>
      <c r="B33" s="36" t="s">
        <v>2107</v>
      </c>
      <c r="C33" s="503">
        <v>3550000</v>
      </c>
      <c r="D33" s="503">
        <v>-3550000</v>
      </c>
      <c r="E33" s="503">
        <f t="shared" si="10"/>
        <v>0</v>
      </c>
      <c r="F33" s="520"/>
      <c r="G33" s="510"/>
      <c r="H33" s="510"/>
      <c r="I33" s="510"/>
      <c r="J33" s="510"/>
      <c r="K33" s="510"/>
      <c r="L33" s="510"/>
      <c r="M33" s="510"/>
      <c r="N33" s="510"/>
      <c r="O33" s="510"/>
      <c r="P33" s="39"/>
      <c r="Q33" s="39"/>
      <c r="R33" s="39"/>
      <c r="S33" s="39"/>
      <c r="T33" s="39"/>
      <c r="U33" s="39"/>
      <c r="V33" s="39"/>
      <c r="W33" s="39"/>
      <c r="X33" s="39"/>
      <c r="Y33" s="39"/>
      <c r="Z33" s="39"/>
    </row>
    <row r="34" spans="1:26" ht="15.75" hidden="1" customHeight="1">
      <c r="A34" s="479" t="s">
        <v>2076</v>
      </c>
      <c r="B34" s="416"/>
      <c r="C34" s="521">
        <v>4050000</v>
      </c>
      <c r="D34" s="521">
        <f t="shared" ref="D34:F34" si="11">SUM(D32:D33)</f>
        <v>-4050000</v>
      </c>
      <c r="E34" s="521">
        <f t="shared" si="11"/>
        <v>0</v>
      </c>
      <c r="F34" s="521">
        <f t="shared" si="11"/>
        <v>0</v>
      </c>
      <c r="G34" s="510"/>
      <c r="H34" s="510"/>
      <c r="I34" s="510"/>
      <c r="J34" s="510"/>
      <c r="K34" s="510"/>
      <c r="L34" s="510"/>
      <c r="M34" s="510"/>
      <c r="N34" s="510"/>
      <c r="O34" s="510"/>
      <c r="P34" s="39"/>
      <c r="Q34" s="39"/>
      <c r="R34" s="39"/>
      <c r="S34" s="39"/>
      <c r="T34" s="39"/>
      <c r="U34" s="39"/>
      <c r="V34" s="39"/>
      <c r="W34" s="39"/>
      <c r="X34" s="39"/>
      <c r="Y34" s="39"/>
      <c r="Z34" s="39"/>
    </row>
    <row r="35" spans="1:26" ht="15.75" customHeight="1">
      <c r="A35" s="349"/>
      <c r="B35" s="414" t="s">
        <v>2118</v>
      </c>
      <c r="C35" s="503"/>
      <c r="D35" s="503"/>
      <c r="E35" s="503"/>
      <c r="F35" s="520"/>
      <c r="G35" s="510"/>
      <c r="H35" s="510"/>
      <c r="I35" s="510"/>
      <c r="J35" s="510"/>
      <c r="K35" s="510"/>
      <c r="L35" s="510"/>
      <c r="M35" s="510"/>
      <c r="N35" s="510"/>
      <c r="O35" s="510"/>
      <c r="P35" s="39"/>
      <c r="Q35" s="39"/>
      <c r="R35" s="39"/>
      <c r="S35" s="39"/>
      <c r="T35" s="39"/>
      <c r="U35" s="39"/>
      <c r="V35" s="39"/>
      <c r="W35" s="39"/>
      <c r="X35" s="39"/>
      <c r="Y35" s="39"/>
      <c r="Z35" s="39"/>
    </row>
    <row r="36" spans="1:26" ht="15.75" hidden="1" customHeight="1">
      <c r="A36" s="349" t="s">
        <v>2119</v>
      </c>
      <c r="B36" s="36" t="s">
        <v>2120</v>
      </c>
      <c r="C36" s="503"/>
      <c r="D36" s="503"/>
      <c r="E36" s="503">
        <f t="shared" ref="E36:E38" si="12">SUM(C36:D36)</f>
        <v>0</v>
      </c>
      <c r="F36" s="520"/>
      <c r="G36" s="510"/>
      <c r="H36" s="510"/>
      <c r="I36" s="510"/>
      <c r="J36" s="510"/>
      <c r="K36" s="510"/>
      <c r="L36" s="510"/>
      <c r="M36" s="510"/>
      <c r="N36" s="510"/>
      <c r="O36" s="510"/>
      <c r="P36" s="39"/>
      <c r="Q36" s="39"/>
      <c r="R36" s="39"/>
      <c r="S36" s="39"/>
      <c r="T36" s="39"/>
      <c r="U36" s="39"/>
      <c r="V36" s="39"/>
      <c r="W36" s="39"/>
      <c r="X36" s="39"/>
      <c r="Y36" s="39"/>
      <c r="Z36" s="39"/>
    </row>
    <row r="37" spans="1:26" ht="15.75" hidden="1" customHeight="1">
      <c r="A37" s="349" t="s">
        <v>2121</v>
      </c>
      <c r="B37" s="36" t="s">
        <v>2122</v>
      </c>
      <c r="C37" s="503"/>
      <c r="D37" s="503"/>
      <c r="E37" s="503">
        <f t="shared" si="12"/>
        <v>0</v>
      </c>
      <c r="F37" s="520"/>
      <c r="G37" s="510"/>
      <c r="H37" s="510"/>
      <c r="I37" s="510"/>
      <c r="J37" s="510"/>
      <c r="K37" s="510"/>
      <c r="L37" s="510"/>
      <c r="M37" s="510"/>
      <c r="N37" s="510"/>
      <c r="O37" s="510"/>
      <c r="P37" s="39"/>
      <c r="Q37" s="39"/>
      <c r="R37" s="39"/>
      <c r="S37" s="39"/>
      <c r="T37" s="39"/>
      <c r="U37" s="39"/>
      <c r="V37" s="39"/>
      <c r="W37" s="39"/>
      <c r="X37" s="39"/>
      <c r="Y37" s="39"/>
      <c r="Z37" s="39"/>
    </row>
    <row r="38" spans="1:26" ht="15.75" customHeight="1">
      <c r="A38" s="349" t="s">
        <v>2123</v>
      </c>
      <c r="B38" s="36" t="s">
        <v>2124</v>
      </c>
      <c r="C38" s="503">
        <v>300000</v>
      </c>
      <c r="D38" s="503"/>
      <c r="E38" s="503">
        <f t="shared" si="12"/>
        <v>300000</v>
      </c>
      <c r="F38" s="503">
        <v>1000000</v>
      </c>
      <c r="G38" s="510"/>
      <c r="H38" s="510"/>
      <c r="I38" s="510"/>
      <c r="J38" s="510"/>
      <c r="K38" s="510"/>
      <c r="L38" s="510"/>
      <c r="M38" s="510"/>
      <c r="N38" s="510"/>
      <c r="O38" s="510"/>
      <c r="P38" s="39"/>
      <c r="Q38" s="39"/>
      <c r="R38" s="39"/>
      <c r="S38" s="39"/>
      <c r="T38" s="39"/>
      <c r="U38" s="39"/>
      <c r="V38" s="39"/>
      <c r="W38" s="39"/>
      <c r="X38" s="39"/>
      <c r="Y38" s="39"/>
      <c r="Z38" s="39"/>
    </row>
    <row r="39" spans="1:26" ht="15.75" customHeight="1">
      <c r="A39" s="479" t="s">
        <v>2076</v>
      </c>
      <c r="B39" s="416"/>
      <c r="C39" s="521">
        <v>300000</v>
      </c>
      <c r="D39" s="521">
        <f t="shared" ref="D39:F39" si="13">SUM(D36:D38)</f>
        <v>0</v>
      </c>
      <c r="E39" s="521">
        <f t="shared" si="13"/>
        <v>300000</v>
      </c>
      <c r="F39" s="521">
        <f t="shared" si="13"/>
        <v>1000000</v>
      </c>
      <c r="G39" s="510"/>
      <c r="H39" s="510"/>
      <c r="I39" s="510"/>
      <c r="J39" s="510"/>
      <c r="K39" s="510"/>
      <c r="L39" s="510"/>
      <c r="M39" s="510"/>
      <c r="N39" s="510"/>
      <c r="O39" s="510"/>
      <c r="P39" s="39"/>
      <c r="Q39" s="39"/>
      <c r="R39" s="39"/>
      <c r="S39" s="39"/>
      <c r="T39" s="39"/>
      <c r="U39" s="39"/>
      <c r="V39" s="39"/>
      <c r="W39" s="39"/>
      <c r="X39" s="39"/>
      <c r="Y39" s="39"/>
      <c r="Z39" s="39"/>
    </row>
    <row r="40" spans="1:26" ht="15.75" hidden="1" customHeight="1">
      <c r="A40" s="349"/>
      <c r="B40" s="414" t="s">
        <v>2128</v>
      </c>
      <c r="C40" s="503"/>
      <c r="D40" s="503"/>
      <c r="E40" s="503">
        <f t="shared" ref="E40:E44" si="14">SUM(C40:D40)</f>
        <v>0</v>
      </c>
      <c r="F40" s="520"/>
      <c r="G40" s="510"/>
      <c r="H40" s="510"/>
      <c r="I40" s="510"/>
      <c r="J40" s="510"/>
      <c r="K40" s="510"/>
      <c r="L40" s="510"/>
      <c r="M40" s="510"/>
      <c r="N40" s="510"/>
      <c r="O40" s="510"/>
      <c r="P40" s="39"/>
      <c r="Q40" s="39"/>
      <c r="R40" s="39"/>
      <c r="S40" s="39"/>
      <c r="T40" s="39"/>
      <c r="U40" s="39"/>
      <c r="V40" s="39"/>
      <c r="W40" s="39"/>
      <c r="X40" s="39"/>
      <c r="Y40" s="39"/>
      <c r="Z40" s="39"/>
    </row>
    <row r="41" spans="1:26" ht="15.75" hidden="1" customHeight="1">
      <c r="A41" s="349" t="s">
        <v>2129</v>
      </c>
      <c r="B41" s="36" t="s">
        <v>2130</v>
      </c>
      <c r="C41" s="503"/>
      <c r="D41" s="503"/>
      <c r="E41" s="503">
        <f t="shared" si="14"/>
        <v>0</v>
      </c>
      <c r="F41" s="520"/>
      <c r="G41" s="510"/>
      <c r="H41" s="510"/>
      <c r="I41" s="510"/>
      <c r="J41" s="510"/>
      <c r="K41" s="510"/>
      <c r="L41" s="510"/>
      <c r="M41" s="510"/>
      <c r="N41" s="510"/>
      <c r="O41" s="510"/>
      <c r="P41" s="39"/>
      <c r="Q41" s="39"/>
      <c r="R41" s="39"/>
      <c r="S41" s="39"/>
      <c r="T41" s="39"/>
      <c r="U41" s="39"/>
      <c r="V41" s="39"/>
      <c r="W41" s="39"/>
      <c r="X41" s="39"/>
      <c r="Y41" s="39"/>
      <c r="Z41" s="39"/>
    </row>
    <row r="42" spans="1:26" ht="15.75" hidden="1" customHeight="1">
      <c r="A42" s="349" t="s">
        <v>2133</v>
      </c>
      <c r="B42" s="36" t="s">
        <v>2134</v>
      </c>
      <c r="C42" s="503"/>
      <c r="D42" s="503"/>
      <c r="E42" s="503">
        <f t="shared" si="14"/>
        <v>0</v>
      </c>
      <c r="F42" s="520"/>
      <c r="G42" s="510"/>
      <c r="H42" s="510"/>
      <c r="I42" s="510"/>
      <c r="J42" s="510"/>
      <c r="K42" s="510"/>
      <c r="L42" s="510"/>
      <c r="M42" s="510"/>
      <c r="N42" s="510"/>
      <c r="O42" s="510"/>
      <c r="P42" s="39"/>
      <c r="Q42" s="39"/>
      <c r="R42" s="39"/>
      <c r="S42" s="39"/>
      <c r="T42" s="39"/>
      <c r="U42" s="39"/>
      <c r="V42" s="39"/>
      <c r="W42" s="39"/>
      <c r="X42" s="39"/>
      <c r="Y42" s="39"/>
      <c r="Z42" s="39"/>
    </row>
    <row r="43" spans="1:26" ht="15.75" hidden="1" customHeight="1">
      <c r="A43" s="349" t="s">
        <v>2135</v>
      </c>
      <c r="B43" s="36" t="s">
        <v>2200</v>
      </c>
      <c r="C43" s="503"/>
      <c r="D43" s="503"/>
      <c r="E43" s="503">
        <f t="shared" si="14"/>
        <v>0</v>
      </c>
      <c r="F43" s="520"/>
      <c r="G43" s="510"/>
      <c r="H43" s="510"/>
      <c r="I43" s="510"/>
      <c r="J43" s="510"/>
      <c r="K43" s="510"/>
      <c r="L43" s="510"/>
      <c r="M43" s="510"/>
      <c r="N43" s="510"/>
      <c r="O43" s="510"/>
      <c r="P43" s="39"/>
      <c r="Q43" s="39"/>
      <c r="R43" s="39"/>
      <c r="S43" s="39"/>
      <c r="T43" s="39"/>
      <c r="U43" s="39"/>
      <c r="V43" s="39"/>
      <c r="W43" s="39"/>
      <c r="X43" s="39"/>
      <c r="Y43" s="39"/>
      <c r="Z43" s="39"/>
    </row>
    <row r="44" spans="1:26" ht="15.75" hidden="1" customHeight="1">
      <c r="A44" s="479" t="s">
        <v>2076</v>
      </c>
      <c r="B44" s="416"/>
      <c r="C44" s="521">
        <v>0</v>
      </c>
      <c r="D44" s="521"/>
      <c r="E44" s="503">
        <f t="shared" si="14"/>
        <v>0</v>
      </c>
      <c r="F44" s="520"/>
      <c r="G44" s="510"/>
      <c r="H44" s="510"/>
      <c r="I44" s="510"/>
      <c r="J44" s="510"/>
      <c r="K44" s="510"/>
      <c r="L44" s="510"/>
      <c r="M44" s="510"/>
      <c r="N44" s="510"/>
      <c r="O44" s="510"/>
      <c r="P44" s="39"/>
      <c r="Q44" s="39"/>
      <c r="R44" s="39"/>
      <c r="S44" s="39"/>
      <c r="T44" s="39"/>
      <c r="U44" s="39"/>
      <c r="V44" s="39"/>
      <c r="W44" s="39"/>
      <c r="X44" s="39"/>
      <c r="Y44" s="39"/>
      <c r="Z44" s="39"/>
    </row>
    <row r="45" spans="1:26" ht="15.75" customHeight="1">
      <c r="A45" s="349"/>
      <c r="B45" s="414" t="s">
        <v>2138</v>
      </c>
      <c r="C45" s="503"/>
      <c r="D45" s="503"/>
      <c r="E45" s="503"/>
      <c r="F45" s="520"/>
      <c r="G45" s="510"/>
      <c r="H45" s="510"/>
      <c r="I45" s="510"/>
      <c r="J45" s="510"/>
      <c r="K45" s="510"/>
      <c r="L45" s="510"/>
      <c r="M45" s="510"/>
      <c r="N45" s="510"/>
      <c r="O45" s="510"/>
      <c r="P45" s="39"/>
      <c r="Q45" s="39"/>
      <c r="R45" s="39"/>
      <c r="S45" s="39"/>
      <c r="T45" s="39"/>
      <c r="U45" s="39"/>
      <c r="V45" s="39"/>
      <c r="W45" s="39"/>
      <c r="X45" s="39"/>
      <c r="Y45" s="39"/>
      <c r="Z45" s="39"/>
    </row>
    <row r="46" spans="1:26" ht="15.75" customHeight="1">
      <c r="A46" s="349" t="s">
        <v>2139</v>
      </c>
      <c r="B46" s="36" t="s">
        <v>2140</v>
      </c>
      <c r="C46" s="503">
        <v>2500000</v>
      </c>
      <c r="D46" s="503">
        <v>-1000000</v>
      </c>
      <c r="E46" s="503">
        <f t="shared" ref="E46:E47" si="15">SUM(C46:D46)</f>
        <v>1500000</v>
      </c>
      <c r="F46" s="503">
        <v>500000</v>
      </c>
      <c r="G46" s="510"/>
      <c r="H46" s="510"/>
      <c r="I46" s="510"/>
      <c r="J46" s="510"/>
      <c r="K46" s="510"/>
      <c r="L46" s="510"/>
      <c r="M46" s="510"/>
      <c r="N46" s="510"/>
      <c r="O46" s="510"/>
      <c r="P46" s="39"/>
      <c r="Q46" s="39"/>
      <c r="R46" s="39"/>
      <c r="S46" s="39"/>
      <c r="T46" s="39"/>
      <c r="U46" s="39"/>
      <c r="V46" s="39"/>
      <c r="W46" s="39"/>
      <c r="X46" s="39"/>
      <c r="Y46" s="39"/>
      <c r="Z46" s="39"/>
    </row>
    <row r="47" spans="1:26" ht="15.75" customHeight="1">
      <c r="A47" s="349" t="s">
        <v>2141</v>
      </c>
      <c r="B47" s="36" t="s">
        <v>2142</v>
      </c>
      <c r="C47" s="503">
        <v>300000</v>
      </c>
      <c r="D47" s="503"/>
      <c r="E47" s="503">
        <f t="shared" si="15"/>
        <v>300000</v>
      </c>
      <c r="F47" s="503">
        <v>5000000</v>
      </c>
      <c r="G47" s="510"/>
      <c r="H47" s="510"/>
      <c r="I47" s="510"/>
      <c r="J47" s="510"/>
      <c r="K47" s="510"/>
      <c r="L47" s="510"/>
      <c r="M47" s="510"/>
      <c r="N47" s="510"/>
      <c r="O47" s="510"/>
      <c r="P47" s="39"/>
      <c r="Q47" s="39"/>
      <c r="R47" s="39"/>
      <c r="S47" s="39"/>
      <c r="T47" s="39"/>
      <c r="U47" s="39"/>
      <c r="V47" s="39"/>
      <c r="W47" s="39"/>
      <c r="X47" s="39"/>
      <c r="Y47" s="39"/>
      <c r="Z47" s="39"/>
    </row>
    <row r="48" spans="1:26" ht="15.75" customHeight="1">
      <c r="A48" s="479" t="s">
        <v>2076</v>
      </c>
      <c r="B48" s="416"/>
      <c r="C48" s="521">
        <v>2800000</v>
      </c>
      <c r="D48" s="521">
        <f t="shared" ref="D48:F48" si="16">SUM(D46:D47)</f>
        <v>-1000000</v>
      </c>
      <c r="E48" s="521">
        <f t="shared" si="16"/>
        <v>1800000</v>
      </c>
      <c r="F48" s="521">
        <f t="shared" si="16"/>
        <v>5500000</v>
      </c>
      <c r="G48" s="510"/>
      <c r="H48" s="510"/>
      <c r="I48" s="510"/>
      <c r="J48" s="510"/>
      <c r="K48" s="510"/>
      <c r="L48" s="510"/>
      <c r="M48" s="510"/>
      <c r="N48" s="510"/>
      <c r="O48" s="510"/>
      <c r="P48" s="39"/>
      <c r="Q48" s="39"/>
      <c r="R48" s="39"/>
      <c r="S48" s="39"/>
      <c r="T48" s="39"/>
      <c r="U48" s="39"/>
      <c r="V48" s="39"/>
      <c r="W48" s="39"/>
      <c r="X48" s="39"/>
      <c r="Y48" s="39"/>
      <c r="Z48" s="39"/>
    </row>
    <row r="49" spans="1:26" ht="15.75" customHeight="1">
      <c r="A49" s="349"/>
      <c r="B49" s="414" t="s">
        <v>2350</v>
      </c>
      <c r="C49" s="503"/>
      <c r="D49" s="503"/>
      <c r="E49" s="503"/>
      <c r="F49" s="520"/>
      <c r="G49" s="510"/>
      <c r="H49" s="510"/>
      <c r="I49" s="510"/>
      <c r="J49" s="510"/>
      <c r="K49" s="510"/>
      <c r="L49" s="510"/>
      <c r="M49" s="510"/>
      <c r="N49" s="510"/>
      <c r="O49" s="510"/>
      <c r="P49" s="39"/>
      <c r="Q49" s="39"/>
      <c r="R49" s="39"/>
      <c r="S49" s="39"/>
      <c r="T49" s="39"/>
      <c r="U49" s="39"/>
      <c r="V49" s="39"/>
      <c r="W49" s="39"/>
      <c r="X49" s="39"/>
      <c r="Y49" s="39"/>
      <c r="Z49" s="39"/>
    </row>
    <row r="50" spans="1:26" ht="15.75" customHeight="1">
      <c r="A50" s="349" t="s">
        <v>2353</v>
      </c>
      <c r="B50" s="36" t="s">
        <v>2354</v>
      </c>
      <c r="C50" s="503">
        <v>5000000</v>
      </c>
      <c r="D50" s="503">
        <v>-3000000</v>
      </c>
      <c r="E50" s="503">
        <f t="shared" ref="E50:E52" si="17">SUM(C50:D50)</f>
        <v>2000000</v>
      </c>
      <c r="F50" s="503">
        <v>2000000</v>
      </c>
      <c r="G50" s="510"/>
      <c r="H50" s="510"/>
      <c r="I50" s="510"/>
      <c r="J50" s="510"/>
      <c r="K50" s="510"/>
      <c r="L50" s="510"/>
      <c r="M50" s="510"/>
      <c r="N50" s="510"/>
      <c r="O50" s="510"/>
      <c r="P50" s="39"/>
      <c r="Q50" s="39"/>
      <c r="R50" s="39"/>
      <c r="S50" s="39"/>
      <c r="T50" s="39"/>
      <c r="U50" s="39"/>
      <c r="V50" s="39"/>
      <c r="W50" s="39"/>
      <c r="X50" s="39"/>
      <c r="Y50" s="39"/>
      <c r="Z50" s="39"/>
    </row>
    <row r="51" spans="1:26" ht="15.75" customHeight="1">
      <c r="A51" s="349" t="s">
        <v>2356</v>
      </c>
      <c r="B51" s="36" t="s">
        <v>2357</v>
      </c>
      <c r="C51" s="503">
        <v>8000000</v>
      </c>
      <c r="D51" s="503">
        <v>10000000</v>
      </c>
      <c r="E51" s="503">
        <f t="shared" si="17"/>
        <v>18000000</v>
      </c>
      <c r="F51" s="503">
        <v>8000000</v>
      </c>
      <c r="G51" s="510"/>
      <c r="H51" s="510"/>
      <c r="I51" s="510"/>
      <c r="J51" s="510"/>
      <c r="K51" s="510"/>
      <c r="L51" s="510"/>
      <c r="M51" s="510"/>
      <c r="N51" s="510"/>
      <c r="O51" s="510"/>
      <c r="P51" s="39"/>
      <c r="Q51" s="39"/>
      <c r="R51" s="39"/>
      <c r="S51" s="39"/>
      <c r="T51" s="39"/>
      <c r="U51" s="39"/>
      <c r="V51" s="39"/>
      <c r="W51" s="39"/>
      <c r="X51" s="39"/>
      <c r="Y51" s="39"/>
      <c r="Z51" s="39"/>
    </row>
    <row r="52" spans="1:26" ht="15.75" customHeight="1">
      <c r="A52" s="349" t="s">
        <v>2358</v>
      </c>
      <c r="B52" s="36" t="s">
        <v>2359</v>
      </c>
      <c r="C52" s="503">
        <v>200000000</v>
      </c>
      <c r="D52" s="503">
        <v>45000000</v>
      </c>
      <c r="E52" s="503">
        <f t="shared" si="17"/>
        <v>245000000</v>
      </c>
      <c r="F52" s="503">
        <v>280000000</v>
      </c>
      <c r="G52" s="510"/>
      <c r="H52" s="510"/>
      <c r="I52" s="510"/>
      <c r="J52" s="510"/>
      <c r="K52" s="510"/>
      <c r="L52" s="510"/>
      <c r="M52" s="510"/>
      <c r="N52" s="510"/>
      <c r="O52" s="510"/>
      <c r="P52" s="39"/>
      <c r="Q52" s="39"/>
      <c r="R52" s="39"/>
      <c r="S52" s="39"/>
      <c r="T52" s="39"/>
      <c r="U52" s="39"/>
      <c r="V52" s="39"/>
      <c r="W52" s="39"/>
      <c r="X52" s="39"/>
      <c r="Y52" s="39"/>
      <c r="Z52" s="39"/>
    </row>
    <row r="53" spans="1:26" ht="15.75" customHeight="1">
      <c r="A53" s="349"/>
      <c r="B53" s="36" t="s">
        <v>2360</v>
      </c>
      <c r="C53" s="503"/>
      <c r="D53" s="503"/>
      <c r="E53" s="503"/>
      <c r="F53" s="503">
        <v>2000000</v>
      </c>
      <c r="G53" s="510"/>
      <c r="H53" s="510"/>
      <c r="I53" s="510"/>
      <c r="J53" s="510"/>
      <c r="K53" s="510"/>
      <c r="L53" s="510"/>
      <c r="M53" s="510"/>
      <c r="N53" s="510"/>
      <c r="O53" s="510"/>
      <c r="P53" s="39"/>
      <c r="Q53" s="39"/>
      <c r="R53" s="39"/>
      <c r="S53" s="39"/>
      <c r="T53" s="39"/>
      <c r="U53" s="39"/>
      <c r="V53" s="39"/>
      <c r="W53" s="39"/>
      <c r="X53" s="39"/>
      <c r="Y53" s="39"/>
      <c r="Z53" s="39"/>
    </row>
    <row r="54" spans="1:26" ht="15.75" customHeight="1">
      <c r="A54" s="479" t="s">
        <v>2076</v>
      </c>
      <c r="B54" s="416"/>
      <c r="C54" s="521">
        <v>226000000</v>
      </c>
      <c r="D54" s="521">
        <f>SUM(D50:D52)</f>
        <v>52000000</v>
      </c>
      <c r="E54" s="521">
        <f>SUM(E50:E52)</f>
        <v>265000000</v>
      </c>
      <c r="F54" s="521">
        <f>SUM(F50:F53)</f>
        <v>292000000</v>
      </c>
      <c r="G54" s="510"/>
      <c r="H54" s="510"/>
      <c r="I54" s="510"/>
      <c r="J54" s="510"/>
      <c r="K54" s="510"/>
      <c r="L54" s="510"/>
      <c r="M54" s="510"/>
      <c r="N54" s="510"/>
      <c r="O54" s="510"/>
      <c r="P54" s="39"/>
      <c r="Q54" s="39"/>
      <c r="R54" s="39"/>
      <c r="S54" s="39"/>
      <c r="T54" s="39"/>
      <c r="U54" s="39"/>
      <c r="V54" s="39"/>
      <c r="W54" s="39"/>
      <c r="X54" s="39"/>
      <c r="Y54" s="39"/>
      <c r="Z54" s="39"/>
    </row>
    <row r="55" spans="1:26" ht="15.75" customHeight="1">
      <c r="A55" s="435" t="s">
        <v>2361</v>
      </c>
      <c r="B55" s="99"/>
      <c r="C55" s="520"/>
      <c r="D55" s="520"/>
      <c r="E55" s="503"/>
      <c r="F55" s="520"/>
      <c r="G55" s="510"/>
      <c r="H55" s="510"/>
      <c r="I55" s="510"/>
      <c r="J55" s="510"/>
      <c r="K55" s="510"/>
      <c r="L55" s="510"/>
      <c r="M55" s="510"/>
      <c r="N55" s="510"/>
      <c r="O55" s="510"/>
      <c r="P55" s="39"/>
      <c r="Q55" s="39"/>
      <c r="R55" s="39"/>
      <c r="S55" s="39"/>
      <c r="T55" s="39"/>
      <c r="U55" s="39"/>
      <c r="V55" s="39"/>
      <c r="W55" s="39"/>
      <c r="X55" s="39"/>
      <c r="Y55" s="39"/>
      <c r="Z55" s="39"/>
    </row>
    <row r="56" spans="1:26" ht="15.75" customHeight="1">
      <c r="A56" s="349">
        <v>2211004</v>
      </c>
      <c r="B56" s="36" t="s">
        <v>2362</v>
      </c>
      <c r="C56" s="503">
        <v>950000</v>
      </c>
      <c r="D56" s="503"/>
      <c r="E56" s="503">
        <f>SUM(C56:D56)</f>
        <v>950000</v>
      </c>
      <c r="F56" s="503">
        <v>300000</v>
      </c>
      <c r="G56" s="510"/>
      <c r="H56" s="510"/>
      <c r="I56" s="510"/>
      <c r="J56" s="510"/>
      <c r="K56" s="510"/>
      <c r="L56" s="510"/>
      <c r="M56" s="510"/>
      <c r="N56" s="510"/>
      <c r="O56" s="510"/>
      <c r="P56" s="39"/>
      <c r="Q56" s="39"/>
      <c r="R56" s="39"/>
      <c r="S56" s="39"/>
      <c r="T56" s="39"/>
      <c r="U56" s="39"/>
      <c r="V56" s="39"/>
      <c r="W56" s="39"/>
      <c r="X56" s="39"/>
      <c r="Y56" s="39"/>
      <c r="Z56" s="39"/>
    </row>
    <row r="57" spans="1:26" ht="15.75" customHeight="1">
      <c r="A57" s="479" t="s">
        <v>2076</v>
      </c>
      <c r="B57" s="416"/>
      <c r="C57" s="521">
        <v>950000</v>
      </c>
      <c r="D57" s="521">
        <f t="shared" ref="D57:F57" si="18">SUM(D56)</f>
        <v>0</v>
      </c>
      <c r="E57" s="521">
        <f t="shared" si="18"/>
        <v>950000</v>
      </c>
      <c r="F57" s="521">
        <f t="shared" si="18"/>
        <v>300000</v>
      </c>
      <c r="G57" s="510"/>
      <c r="H57" s="510"/>
      <c r="I57" s="510"/>
      <c r="J57" s="510"/>
      <c r="K57" s="510"/>
      <c r="L57" s="510"/>
      <c r="M57" s="510"/>
      <c r="N57" s="510"/>
      <c r="O57" s="510"/>
      <c r="P57" s="39"/>
      <c r="Q57" s="39"/>
      <c r="R57" s="39"/>
      <c r="S57" s="39"/>
      <c r="T57" s="39"/>
      <c r="U57" s="39"/>
      <c r="V57" s="39"/>
      <c r="W57" s="39"/>
      <c r="X57" s="39"/>
      <c r="Y57" s="39"/>
      <c r="Z57" s="39"/>
    </row>
    <row r="58" spans="1:26" ht="15.75" customHeight="1">
      <c r="A58" s="349"/>
      <c r="B58" s="524" t="s">
        <v>2363</v>
      </c>
      <c r="C58" s="503"/>
      <c r="D58" s="503"/>
      <c r="E58" s="503"/>
      <c r="F58" s="520"/>
      <c r="G58" s="510"/>
      <c r="H58" s="510"/>
      <c r="I58" s="510"/>
      <c r="J58" s="510"/>
      <c r="K58" s="510"/>
      <c r="L58" s="510"/>
      <c r="M58" s="510"/>
      <c r="N58" s="510"/>
      <c r="O58" s="510"/>
      <c r="P58" s="39"/>
      <c r="Q58" s="39"/>
      <c r="R58" s="39"/>
      <c r="S58" s="39"/>
      <c r="T58" s="39"/>
      <c r="U58" s="39"/>
      <c r="V58" s="39"/>
      <c r="W58" s="39"/>
      <c r="X58" s="39"/>
      <c r="Y58" s="39"/>
      <c r="Z58" s="39"/>
    </row>
    <row r="59" spans="1:26" ht="15.75" customHeight="1">
      <c r="A59" s="349">
        <v>2210701</v>
      </c>
      <c r="B59" s="231" t="s">
        <v>2364</v>
      </c>
      <c r="C59" s="503"/>
      <c r="D59" s="503"/>
      <c r="E59" s="503">
        <v>0</v>
      </c>
      <c r="F59" s="503">
        <v>300000</v>
      </c>
      <c r="G59" s="510"/>
      <c r="H59" s="510"/>
      <c r="I59" s="510"/>
      <c r="J59" s="510"/>
      <c r="K59" s="510"/>
      <c r="L59" s="510"/>
      <c r="M59" s="510"/>
      <c r="N59" s="510"/>
      <c r="O59" s="510"/>
      <c r="P59" s="39"/>
      <c r="Q59" s="39"/>
      <c r="R59" s="39"/>
      <c r="S59" s="39"/>
      <c r="T59" s="39"/>
      <c r="U59" s="39"/>
      <c r="V59" s="39"/>
      <c r="W59" s="39"/>
      <c r="X59" s="39"/>
      <c r="Y59" s="39"/>
      <c r="Z59" s="39"/>
    </row>
    <row r="60" spans="1:26" ht="15.75" customHeight="1">
      <c r="A60" s="349">
        <v>2210710</v>
      </c>
      <c r="B60" s="231" t="s">
        <v>2365</v>
      </c>
      <c r="C60" s="503"/>
      <c r="D60" s="503"/>
      <c r="E60" s="503">
        <v>0</v>
      </c>
      <c r="F60" s="503">
        <v>300000</v>
      </c>
      <c r="G60" s="510"/>
      <c r="H60" s="510"/>
      <c r="I60" s="510"/>
      <c r="J60" s="510"/>
      <c r="K60" s="510"/>
      <c r="L60" s="510"/>
      <c r="M60" s="510"/>
      <c r="N60" s="510"/>
      <c r="O60" s="510"/>
      <c r="P60" s="39"/>
      <c r="Q60" s="39"/>
      <c r="R60" s="39"/>
      <c r="S60" s="39"/>
      <c r="T60" s="39"/>
      <c r="U60" s="39"/>
      <c r="V60" s="39"/>
      <c r="W60" s="39"/>
      <c r="X60" s="39"/>
      <c r="Y60" s="39"/>
      <c r="Z60" s="39"/>
    </row>
    <row r="61" spans="1:26" ht="15.75" customHeight="1">
      <c r="A61" s="349">
        <v>2210711</v>
      </c>
      <c r="B61" s="231" t="s">
        <v>2366</v>
      </c>
      <c r="C61" s="503"/>
      <c r="D61" s="503"/>
      <c r="E61" s="503">
        <v>0</v>
      </c>
      <c r="F61" s="503">
        <v>300000</v>
      </c>
      <c r="G61" s="510"/>
      <c r="H61" s="510"/>
      <c r="I61" s="510"/>
      <c r="J61" s="510"/>
      <c r="K61" s="510"/>
      <c r="L61" s="510"/>
      <c r="M61" s="510"/>
      <c r="N61" s="510"/>
      <c r="O61" s="510"/>
      <c r="P61" s="39"/>
      <c r="Q61" s="39"/>
      <c r="R61" s="39"/>
      <c r="S61" s="39"/>
      <c r="T61" s="39"/>
      <c r="U61" s="39"/>
      <c r="V61" s="39"/>
      <c r="W61" s="39"/>
      <c r="X61" s="39"/>
      <c r="Y61" s="39"/>
      <c r="Z61" s="39"/>
    </row>
    <row r="62" spans="1:26" ht="15.75" customHeight="1">
      <c r="A62" s="525" t="s">
        <v>2367</v>
      </c>
      <c r="B62" s="526"/>
      <c r="C62" s="527"/>
      <c r="D62" s="527"/>
      <c r="E62" s="527"/>
      <c r="F62" s="528">
        <f>F59+F60+F61</f>
        <v>900000</v>
      </c>
      <c r="G62" s="510"/>
      <c r="H62" s="510"/>
      <c r="I62" s="510"/>
      <c r="J62" s="510"/>
      <c r="K62" s="510"/>
      <c r="L62" s="510"/>
      <c r="M62" s="510"/>
      <c r="N62" s="510"/>
      <c r="O62" s="510"/>
      <c r="P62" s="39"/>
      <c r="Q62" s="39"/>
      <c r="R62" s="39"/>
      <c r="S62" s="39"/>
      <c r="T62" s="39"/>
      <c r="U62" s="39"/>
      <c r="V62" s="39"/>
      <c r="W62" s="39"/>
      <c r="X62" s="39"/>
      <c r="Y62" s="39"/>
      <c r="Z62" s="39"/>
    </row>
    <row r="63" spans="1:26" ht="15.75" customHeight="1">
      <c r="A63" s="349"/>
      <c r="B63" s="414" t="s">
        <v>2146</v>
      </c>
      <c r="C63" s="503"/>
      <c r="D63" s="503"/>
      <c r="E63" s="503"/>
      <c r="F63" s="520"/>
      <c r="G63" s="510"/>
      <c r="H63" s="510"/>
      <c r="I63" s="510"/>
      <c r="J63" s="510"/>
      <c r="K63" s="510"/>
      <c r="L63" s="510"/>
      <c r="M63" s="510"/>
      <c r="N63" s="510"/>
      <c r="O63" s="510"/>
      <c r="P63" s="39"/>
      <c r="Q63" s="39"/>
      <c r="R63" s="39"/>
      <c r="S63" s="39"/>
      <c r="T63" s="39"/>
      <c r="U63" s="39"/>
      <c r="V63" s="39"/>
      <c r="W63" s="39"/>
      <c r="X63" s="39"/>
      <c r="Y63" s="39"/>
      <c r="Z63" s="39"/>
    </row>
    <row r="64" spans="1:26" ht="15.75" customHeight="1">
      <c r="A64" s="349" t="s">
        <v>2147</v>
      </c>
      <c r="B64" s="36" t="s">
        <v>2148</v>
      </c>
      <c r="C64" s="503">
        <v>1500000</v>
      </c>
      <c r="D64" s="503"/>
      <c r="E64" s="503">
        <f t="shared" ref="E64:E66" si="19">SUM(C64:D64)</f>
        <v>1500000</v>
      </c>
      <c r="F64" s="503">
        <v>3000000</v>
      </c>
      <c r="G64" s="510"/>
      <c r="H64" s="510"/>
      <c r="I64" s="510"/>
      <c r="J64" s="510"/>
      <c r="K64" s="510"/>
      <c r="L64" s="510"/>
      <c r="M64" s="510"/>
      <c r="N64" s="510"/>
      <c r="O64" s="510"/>
      <c r="P64" s="39"/>
      <c r="Q64" s="39"/>
      <c r="R64" s="39"/>
      <c r="S64" s="39"/>
      <c r="T64" s="39"/>
      <c r="U64" s="39"/>
      <c r="V64" s="39"/>
      <c r="W64" s="39"/>
      <c r="X64" s="39"/>
      <c r="Y64" s="39"/>
      <c r="Z64" s="39"/>
    </row>
    <row r="65" spans="1:26" ht="15.75" customHeight="1">
      <c r="A65" s="349" t="s">
        <v>2149</v>
      </c>
      <c r="B65" s="36" t="s">
        <v>2150</v>
      </c>
      <c r="C65" s="503">
        <v>1300000</v>
      </c>
      <c r="D65" s="503"/>
      <c r="E65" s="503">
        <f t="shared" si="19"/>
        <v>1300000</v>
      </c>
      <c r="F65" s="503">
        <v>2000000</v>
      </c>
      <c r="G65" s="510"/>
      <c r="H65" s="510"/>
      <c r="I65" s="510"/>
      <c r="J65" s="510"/>
      <c r="K65" s="510"/>
      <c r="L65" s="510"/>
      <c r="M65" s="510"/>
      <c r="N65" s="510"/>
      <c r="O65" s="510"/>
      <c r="P65" s="39"/>
      <c r="Q65" s="39"/>
      <c r="R65" s="39"/>
      <c r="S65" s="39"/>
      <c r="T65" s="39"/>
      <c r="U65" s="39"/>
      <c r="V65" s="39"/>
      <c r="W65" s="39"/>
      <c r="X65" s="39"/>
      <c r="Y65" s="39"/>
      <c r="Z65" s="39"/>
    </row>
    <row r="66" spans="1:26" ht="15.75" customHeight="1">
      <c r="A66" s="349" t="s">
        <v>2151</v>
      </c>
      <c r="B66" s="36" t="s">
        <v>2152</v>
      </c>
      <c r="C66" s="503">
        <v>1000000</v>
      </c>
      <c r="D66" s="503"/>
      <c r="E66" s="503">
        <f t="shared" si="19"/>
        <v>1000000</v>
      </c>
      <c r="F66" s="503">
        <v>500000</v>
      </c>
      <c r="G66" s="510"/>
      <c r="H66" s="510"/>
      <c r="I66" s="510"/>
      <c r="J66" s="510"/>
      <c r="K66" s="510"/>
      <c r="L66" s="510"/>
      <c r="M66" s="510"/>
      <c r="N66" s="510"/>
      <c r="O66" s="510"/>
      <c r="P66" s="39"/>
      <c r="Q66" s="39"/>
      <c r="R66" s="39"/>
      <c r="S66" s="39"/>
      <c r="T66" s="39"/>
      <c r="U66" s="39"/>
      <c r="V66" s="39"/>
      <c r="W66" s="39"/>
      <c r="X66" s="39"/>
      <c r="Y66" s="39"/>
      <c r="Z66" s="39"/>
    </row>
    <row r="67" spans="1:26" ht="15.75" customHeight="1">
      <c r="A67" s="479" t="s">
        <v>2076</v>
      </c>
      <c r="B67" s="416"/>
      <c r="C67" s="521">
        <v>3800000</v>
      </c>
      <c r="D67" s="521">
        <f t="shared" ref="D67:F67" si="20">SUM(D64:D66)</f>
        <v>0</v>
      </c>
      <c r="E67" s="521">
        <f t="shared" si="20"/>
        <v>3800000</v>
      </c>
      <c r="F67" s="521">
        <f t="shared" si="20"/>
        <v>5500000</v>
      </c>
      <c r="G67" s="510"/>
      <c r="H67" s="510"/>
      <c r="I67" s="510"/>
      <c r="J67" s="510"/>
      <c r="K67" s="510"/>
      <c r="L67" s="510"/>
      <c r="M67" s="510"/>
      <c r="N67" s="510"/>
      <c r="O67" s="510"/>
      <c r="P67" s="39"/>
      <c r="Q67" s="39"/>
      <c r="R67" s="39"/>
      <c r="S67" s="39"/>
      <c r="T67" s="39"/>
      <c r="U67" s="39"/>
      <c r="V67" s="39"/>
      <c r="W67" s="39"/>
      <c r="X67" s="39"/>
      <c r="Y67" s="39"/>
      <c r="Z67" s="39"/>
    </row>
    <row r="68" spans="1:26" ht="15.75" customHeight="1">
      <c r="A68" s="349"/>
      <c r="B68" s="414" t="s">
        <v>2153</v>
      </c>
      <c r="C68" s="503"/>
      <c r="D68" s="503"/>
      <c r="E68" s="503"/>
      <c r="F68" s="520"/>
      <c r="G68" s="510"/>
      <c r="H68" s="510"/>
      <c r="I68" s="510"/>
      <c r="J68" s="510"/>
      <c r="K68" s="510"/>
      <c r="L68" s="510"/>
      <c r="M68" s="510"/>
      <c r="N68" s="510"/>
      <c r="O68" s="510"/>
      <c r="P68" s="39"/>
      <c r="Q68" s="39"/>
      <c r="R68" s="39"/>
      <c r="S68" s="39"/>
      <c r="T68" s="39"/>
      <c r="U68" s="39"/>
      <c r="V68" s="39"/>
      <c r="W68" s="39"/>
      <c r="X68" s="39"/>
      <c r="Y68" s="39"/>
      <c r="Z68" s="39"/>
    </row>
    <row r="69" spans="1:26" ht="15.75" customHeight="1">
      <c r="A69" s="349" t="s">
        <v>2154</v>
      </c>
      <c r="B69" s="36" t="s">
        <v>2155</v>
      </c>
      <c r="C69" s="503">
        <v>2000000</v>
      </c>
      <c r="D69" s="503"/>
      <c r="E69" s="503">
        <f>SUM(C69:D69)</f>
        <v>2000000</v>
      </c>
      <c r="F69" s="503">
        <v>2000000</v>
      </c>
      <c r="G69" s="510"/>
      <c r="H69" s="510"/>
      <c r="I69" s="510"/>
      <c r="J69" s="510"/>
      <c r="K69" s="510"/>
      <c r="L69" s="510"/>
      <c r="M69" s="510"/>
      <c r="N69" s="510"/>
      <c r="O69" s="510"/>
      <c r="P69" s="39"/>
      <c r="Q69" s="39"/>
      <c r="R69" s="39"/>
      <c r="S69" s="39"/>
      <c r="T69" s="39"/>
      <c r="U69" s="39"/>
      <c r="V69" s="39"/>
      <c r="W69" s="39"/>
      <c r="X69" s="39"/>
      <c r="Y69" s="39"/>
      <c r="Z69" s="39"/>
    </row>
    <row r="70" spans="1:26" ht="15.75" customHeight="1">
      <c r="A70" s="479" t="s">
        <v>2076</v>
      </c>
      <c r="B70" s="416"/>
      <c r="C70" s="521">
        <v>2000000</v>
      </c>
      <c r="D70" s="521">
        <f t="shared" ref="D70:F70" si="21">SUM(D69)</f>
        <v>0</v>
      </c>
      <c r="E70" s="521">
        <f t="shared" si="21"/>
        <v>2000000</v>
      </c>
      <c r="F70" s="521">
        <f t="shared" si="21"/>
        <v>2000000</v>
      </c>
      <c r="G70" s="510"/>
      <c r="H70" s="510"/>
      <c r="I70" s="510"/>
      <c r="J70" s="510"/>
      <c r="K70" s="510"/>
      <c r="L70" s="510"/>
      <c r="M70" s="510"/>
      <c r="N70" s="510"/>
      <c r="O70" s="510"/>
      <c r="P70" s="39"/>
      <c r="Q70" s="39"/>
      <c r="R70" s="39"/>
      <c r="S70" s="39"/>
      <c r="T70" s="39"/>
      <c r="U70" s="39"/>
      <c r="V70" s="39"/>
      <c r="W70" s="39"/>
      <c r="X70" s="39"/>
      <c r="Y70" s="39"/>
      <c r="Z70" s="39"/>
    </row>
    <row r="71" spans="1:26" ht="15.75" customHeight="1">
      <c r="A71" s="349"/>
      <c r="B71" s="414" t="s">
        <v>2158</v>
      </c>
      <c r="C71" s="503"/>
      <c r="D71" s="503"/>
      <c r="E71" s="503"/>
      <c r="F71" s="520"/>
      <c r="G71" s="510"/>
      <c r="H71" s="510"/>
      <c r="I71" s="510"/>
      <c r="J71" s="510"/>
      <c r="K71" s="510"/>
      <c r="L71" s="510"/>
      <c r="M71" s="510"/>
      <c r="N71" s="510"/>
      <c r="O71" s="510"/>
      <c r="P71" s="39"/>
      <c r="Q71" s="39"/>
      <c r="R71" s="39"/>
      <c r="S71" s="39"/>
      <c r="T71" s="39"/>
      <c r="U71" s="39"/>
      <c r="V71" s="39"/>
      <c r="W71" s="39"/>
      <c r="X71" s="39"/>
      <c r="Y71" s="39"/>
      <c r="Z71" s="39"/>
    </row>
    <row r="72" spans="1:26" ht="15.75" customHeight="1">
      <c r="A72" s="349">
        <v>2211308</v>
      </c>
      <c r="B72" s="36" t="s">
        <v>2368</v>
      </c>
      <c r="C72" s="503">
        <v>2000000</v>
      </c>
      <c r="D72" s="503"/>
      <c r="E72" s="503">
        <f t="shared" ref="E72:E77" si="22">SUM(C72:D72)</f>
        <v>2000000</v>
      </c>
      <c r="F72" s="503">
        <v>45000000</v>
      </c>
      <c r="G72" s="510"/>
      <c r="H72" s="510"/>
      <c r="I72" s="510"/>
      <c r="J72" s="510"/>
      <c r="K72" s="510"/>
      <c r="L72" s="510"/>
      <c r="M72" s="510"/>
      <c r="N72" s="510"/>
      <c r="O72" s="510"/>
      <c r="P72" s="39"/>
      <c r="Q72" s="39"/>
      <c r="R72" s="39"/>
      <c r="S72" s="39"/>
      <c r="T72" s="39"/>
      <c r="U72" s="39"/>
      <c r="V72" s="39"/>
      <c r="W72" s="39"/>
      <c r="X72" s="39"/>
      <c r="Y72" s="39"/>
      <c r="Z72" s="39"/>
    </row>
    <row r="73" spans="1:26" ht="15.75" customHeight="1">
      <c r="A73" s="36"/>
      <c r="B73" s="36" t="s">
        <v>2369</v>
      </c>
      <c r="C73" s="503">
        <v>682562</v>
      </c>
      <c r="D73" s="503"/>
      <c r="E73" s="503">
        <f t="shared" si="22"/>
        <v>682562</v>
      </c>
      <c r="F73" s="503">
        <v>117616</v>
      </c>
      <c r="G73" s="510"/>
      <c r="H73" s="510"/>
      <c r="I73" s="510"/>
      <c r="J73" s="510"/>
      <c r="K73" s="510"/>
      <c r="L73" s="510"/>
      <c r="M73" s="510"/>
      <c r="N73" s="510"/>
      <c r="O73" s="510"/>
      <c r="P73" s="39"/>
      <c r="Q73" s="39"/>
      <c r="R73" s="39"/>
      <c r="S73" s="39"/>
      <c r="T73" s="39"/>
      <c r="U73" s="39"/>
      <c r="V73" s="39"/>
      <c r="W73" s="39"/>
      <c r="X73" s="39"/>
      <c r="Y73" s="39"/>
      <c r="Z73" s="39"/>
    </row>
    <row r="74" spans="1:26" ht="15.75" customHeight="1">
      <c r="A74" s="349" t="s">
        <v>2170</v>
      </c>
      <c r="B74" s="36" t="s">
        <v>2171</v>
      </c>
      <c r="C74" s="503">
        <v>200000</v>
      </c>
      <c r="D74" s="503"/>
      <c r="E74" s="503">
        <f t="shared" si="22"/>
        <v>200000</v>
      </c>
      <c r="F74" s="503">
        <v>200000</v>
      </c>
      <c r="G74" s="510"/>
      <c r="H74" s="510"/>
      <c r="I74" s="510"/>
      <c r="J74" s="510"/>
      <c r="K74" s="510"/>
      <c r="L74" s="510"/>
      <c r="M74" s="510"/>
      <c r="N74" s="510"/>
      <c r="O74" s="510"/>
      <c r="P74" s="39"/>
      <c r="Q74" s="39"/>
      <c r="R74" s="39"/>
      <c r="S74" s="39"/>
      <c r="T74" s="39"/>
      <c r="U74" s="39"/>
      <c r="V74" s="39"/>
      <c r="W74" s="39"/>
      <c r="X74" s="39"/>
      <c r="Y74" s="39"/>
      <c r="Z74" s="39"/>
    </row>
    <row r="75" spans="1:26" ht="15.75" customHeight="1">
      <c r="A75" s="493">
        <v>9910321</v>
      </c>
      <c r="B75" s="36" t="s">
        <v>2371</v>
      </c>
      <c r="C75" s="503">
        <v>35000000</v>
      </c>
      <c r="D75" s="503"/>
      <c r="E75" s="503">
        <f t="shared" si="22"/>
        <v>35000000</v>
      </c>
      <c r="F75" s="503">
        <v>15000000</v>
      </c>
      <c r="G75" s="510"/>
      <c r="H75" s="510"/>
      <c r="I75" s="510"/>
      <c r="J75" s="510"/>
      <c r="K75" s="510"/>
      <c r="L75" s="510"/>
      <c r="M75" s="510"/>
      <c r="N75" s="510"/>
      <c r="O75" s="510"/>
      <c r="P75" s="39"/>
      <c r="Q75" s="39"/>
      <c r="R75" s="39"/>
      <c r="S75" s="39"/>
      <c r="T75" s="39"/>
      <c r="U75" s="39"/>
      <c r="V75" s="39"/>
      <c r="W75" s="39"/>
      <c r="X75" s="39"/>
      <c r="Y75" s="39"/>
      <c r="Z75" s="39"/>
    </row>
    <row r="76" spans="1:26" ht="15.75" customHeight="1">
      <c r="A76" s="493">
        <v>2810205</v>
      </c>
      <c r="B76" s="36" t="s">
        <v>2372</v>
      </c>
      <c r="C76" s="503">
        <v>90000000</v>
      </c>
      <c r="D76" s="503">
        <v>-50000000</v>
      </c>
      <c r="E76" s="503">
        <f t="shared" si="22"/>
        <v>40000000</v>
      </c>
      <c r="F76" s="503">
        <v>0</v>
      </c>
      <c r="G76" s="510"/>
      <c r="H76" s="510"/>
      <c r="I76" s="510"/>
      <c r="J76" s="510"/>
      <c r="K76" s="510"/>
      <c r="L76" s="510"/>
      <c r="M76" s="510"/>
      <c r="N76" s="510"/>
      <c r="O76" s="510"/>
      <c r="P76" s="39"/>
      <c r="Q76" s="39"/>
      <c r="R76" s="39"/>
      <c r="S76" s="39"/>
      <c r="T76" s="39"/>
      <c r="U76" s="39"/>
      <c r="V76" s="39"/>
      <c r="W76" s="39"/>
      <c r="X76" s="39"/>
      <c r="Y76" s="39"/>
      <c r="Z76" s="39"/>
    </row>
    <row r="77" spans="1:26" ht="15.75" customHeight="1">
      <c r="A77" s="349">
        <v>2810205</v>
      </c>
      <c r="B77" s="36" t="s">
        <v>2373</v>
      </c>
      <c r="C77" s="503">
        <v>20000000</v>
      </c>
      <c r="D77" s="503">
        <v>-15000000</v>
      </c>
      <c r="E77" s="503">
        <f t="shared" si="22"/>
        <v>5000000</v>
      </c>
      <c r="F77" s="503">
        <v>2000000</v>
      </c>
      <c r="G77" s="510"/>
      <c r="H77" s="510"/>
      <c r="I77" s="510"/>
      <c r="J77" s="510"/>
      <c r="K77" s="510"/>
      <c r="L77" s="510"/>
      <c r="M77" s="510"/>
      <c r="N77" s="510"/>
      <c r="O77" s="510"/>
      <c r="P77" s="39"/>
      <c r="Q77" s="39"/>
      <c r="R77" s="39"/>
      <c r="S77" s="39"/>
      <c r="T77" s="39"/>
      <c r="U77" s="39"/>
      <c r="V77" s="39"/>
      <c r="W77" s="39"/>
      <c r="X77" s="39"/>
      <c r="Y77" s="39"/>
      <c r="Z77" s="39"/>
    </row>
    <row r="78" spans="1:26" ht="15.75" customHeight="1">
      <c r="A78" s="479" t="s">
        <v>2076</v>
      </c>
      <c r="B78" s="416"/>
      <c r="C78" s="521">
        <v>154382562</v>
      </c>
      <c r="D78" s="521">
        <f>SUM(D72:D77)</f>
        <v>-65000000</v>
      </c>
      <c r="E78" s="521">
        <f>SUM(E72:E77)</f>
        <v>82882562</v>
      </c>
      <c r="F78" s="521">
        <f>SUM(F72:F77)</f>
        <v>62317616</v>
      </c>
      <c r="G78" s="510"/>
      <c r="H78" s="510"/>
      <c r="I78" s="510"/>
      <c r="J78" s="510"/>
      <c r="K78" s="510"/>
      <c r="L78" s="510"/>
      <c r="M78" s="510"/>
      <c r="N78" s="510"/>
      <c r="O78" s="510"/>
      <c r="P78" s="39"/>
      <c r="Q78" s="39"/>
      <c r="R78" s="39"/>
      <c r="S78" s="39"/>
      <c r="T78" s="39"/>
      <c r="U78" s="39"/>
      <c r="V78" s="39"/>
      <c r="W78" s="39"/>
      <c r="X78" s="39"/>
      <c r="Y78" s="39"/>
      <c r="Z78" s="39"/>
    </row>
    <row r="79" spans="1:26" ht="15.75" customHeight="1">
      <c r="A79" s="349"/>
      <c r="B79" s="414" t="s">
        <v>2173</v>
      </c>
      <c r="C79" s="503"/>
      <c r="D79" s="503"/>
      <c r="E79" s="503"/>
      <c r="F79" s="520"/>
      <c r="G79" s="510"/>
      <c r="H79" s="510"/>
      <c r="I79" s="510"/>
      <c r="J79" s="510"/>
      <c r="K79" s="510"/>
      <c r="L79" s="510"/>
      <c r="M79" s="510"/>
      <c r="N79" s="510"/>
      <c r="O79" s="510"/>
      <c r="P79" s="39"/>
      <c r="Q79" s="39"/>
      <c r="R79" s="39"/>
      <c r="S79" s="39"/>
      <c r="T79" s="39"/>
      <c r="U79" s="39"/>
      <c r="V79" s="39"/>
      <c r="W79" s="39"/>
      <c r="X79" s="39"/>
      <c r="Y79" s="39"/>
      <c r="Z79" s="39"/>
    </row>
    <row r="80" spans="1:26" ht="15.75" customHeight="1">
      <c r="A80" s="349" t="s">
        <v>2174</v>
      </c>
      <c r="B80" s="36" t="s">
        <v>2175</v>
      </c>
      <c r="C80" s="503">
        <v>1000000</v>
      </c>
      <c r="D80" s="503"/>
      <c r="E80" s="503">
        <f t="shared" ref="E80:E81" si="23">SUM(C80:D80)</f>
        <v>1000000</v>
      </c>
      <c r="F80" s="503">
        <v>1000000</v>
      </c>
      <c r="G80" s="510"/>
      <c r="H80" s="510"/>
      <c r="I80" s="510"/>
      <c r="J80" s="510"/>
      <c r="K80" s="510"/>
      <c r="L80" s="510"/>
      <c r="M80" s="510"/>
      <c r="N80" s="510"/>
      <c r="O80" s="510"/>
      <c r="P80" s="511"/>
      <c r="Q80" s="511"/>
      <c r="R80" s="511"/>
      <c r="S80" s="511"/>
      <c r="T80" s="511"/>
      <c r="U80" s="511"/>
      <c r="V80" s="511"/>
      <c r="W80" s="511"/>
      <c r="X80" s="511"/>
      <c r="Y80" s="511"/>
      <c r="Z80" s="511"/>
    </row>
    <row r="81" spans="1:26" ht="15.75" hidden="1" customHeight="1">
      <c r="A81" s="349">
        <v>2211307</v>
      </c>
      <c r="B81" s="36" t="s">
        <v>2374</v>
      </c>
      <c r="C81" s="503"/>
      <c r="D81" s="503"/>
      <c r="E81" s="503">
        <f t="shared" si="23"/>
        <v>0</v>
      </c>
      <c r="F81" s="520"/>
      <c r="G81" s="510"/>
      <c r="H81" s="510"/>
      <c r="I81" s="510"/>
      <c r="J81" s="510"/>
      <c r="K81" s="510"/>
      <c r="L81" s="510"/>
      <c r="M81" s="510"/>
      <c r="N81" s="510"/>
      <c r="O81" s="510"/>
      <c r="P81" s="511"/>
      <c r="Q81" s="511"/>
      <c r="R81" s="511"/>
      <c r="S81" s="511"/>
      <c r="T81" s="511"/>
      <c r="U81" s="511"/>
      <c r="V81" s="511"/>
      <c r="W81" s="511"/>
      <c r="X81" s="511"/>
      <c r="Y81" s="511"/>
      <c r="Z81" s="511"/>
    </row>
    <row r="82" spans="1:26" ht="15.75" customHeight="1">
      <c r="A82" s="479" t="s">
        <v>2076</v>
      </c>
      <c r="B82" s="416"/>
      <c r="C82" s="521">
        <v>1000000</v>
      </c>
      <c r="D82" s="521">
        <f t="shared" ref="D82:F82" si="24">SUM(D80:D81)</f>
        <v>0</v>
      </c>
      <c r="E82" s="521">
        <f t="shared" si="24"/>
        <v>1000000</v>
      </c>
      <c r="F82" s="521">
        <f t="shared" si="24"/>
        <v>1000000</v>
      </c>
      <c r="G82" s="510"/>
      <c r="H82" s="510"/>
      <c r="I82" s="510"/>
      <c r="J82" s="510"/>
      <c r="K82" s="510"/>
      <c r="L82" s="510"/>
      <c r="M82" s="510"/>
      <c r="N82" s="510"/>
      <c r="O82" s="510"/>
      <c r="P82" s="39"/>
      <c r="Q82" s="39"/>
      <c r="R82" s="39"/>
      <c r="S82" s="39"/>
      <c r="T82" s="39"/>
      <c r="U82" s="39"/>
      <c r="V82" s="39"/>
      <c r="W82" s="39"/>
      <c r="X82" s="39"/>
      <c r="Y82" s="39"/>
      <c r="Z82" s="39"/>
    </row>
    <row r="83" spans="1:26" ht="15.75" customHeight="1">
      <c r="A83" s="349"/>
      <c r="B83" s="414" t="s">
        <v>2176</v>
      </c>
      <c r="C83" s="503"/>
      <c r="D83" s="503"/>
      <c r="E83" s="503"/>
      <c r="F83" s="520"/>
      <c r="G83" s="510"/>
      <c r="H83" s="510"/>
      <c r="I83" s="510"/>
      <c r="J83" s="510"/>
      <c r="K83" s="510"/>
      <c r="L83" s="510"/>
      <c r="M83" s="510"/>
      <c r="N83" s="510"/>
      <c r="O83" s="510"/>
      <c r="P83" s="39"/>
      <c r="Q83" s="39"/>
      <c r="R83" s="39"/>
      <c r="S83" s="39"/>
      <c r="T83" s="39"/>
      <c r="U83" s="39"/>
      <c r="V83" s="39"/>
      <c r="W83" s="39"/>
      <c r="X83" s="39"/>
      <c r="Y83" s="39"/>
      <c r="Z83" s="39"/>
    </row>
    <row r="84" spans="1:26" ht="15.75" customHeight="1">
      <c r="A84" s="349" t="s">
        <v>2177</v>
      </c>
      <c r="B84" s="36" t="s">
        <v>2178</v>
      </c>
      <c r="C84" s="503">
        <v>1000000</v>
      </c>
      <c r="D84" s="503"/>
      <c r="E84" s="503">
        <f>SUM(C84:D84)</f>
        <v>1000000</v>
      </c>
      <c r="F84" s="503">
        <v>1000000</v>
      </c>
      <c r="G84" s="510"/>
      <c r="H84" s="510"/>
      <c r="I84" s="510"/>
      <c r="J84" s="510"/>
      <c r="K84" s="510"/>
      <c r="L84" s="510"/>
      <c r="M84" s="510"/>
      <c r="N84" s="510"/>
      <c r="O84" s="510"/>
      <c r="P84" s="39"/>
      <c r="Q84" s="39"/>
      <c r="R84" s="39"/>
      <c r="S84" s="39"/>
      <c r="T84" s="39"/>
      <c r="U84" s="39"/>
      <c r="V84" s="39"/>
      <c r="W84" s="39"/>
      <c r="X84" s="39"/>
      <c r="Y84" s="39"/>
      <c r="Z84" s="39"/>
    </row>
    <row r="85" spans="1:26" ht="15.75" customHeight="1">
      <c r="A85" s="479" t="s">
        <v>2076</v>
      </c>
      <c r="B85" s="416"/>
      <c r="C85" s="521">
        <v>1000000</v>
      </c>
      <c r="D85" s="521">
        <f t="shared" ref="D85:F85" si="25">SUM(D84)</f>
        <v>0</v>
      </c>
      <c r="E85" s="521">
        <f t="shared" si="25"/>
        <v>1000000</v>
      </c>
      <c r="F85" s="521">
        <f t="shared" si="25"/>
        <v>1000000</v>
      </c>
      <c r="G85" s="510"/>
      <c r="H85" s="510"/>
      <c r="I85" s="510"/>
      <c r="J85" s="510"/>
      <c r="K85" s="510"/>
      <c r="L85" s="510"/>
      <c r="M85" s="510"/>
      <c r="N85" s="510"/>
      <c r="O85" s="510"/>
      <c r="P85" s="39"/>
      <c r="Q85" s="39"/>
      <c r="R85" s="39"/>
      <c r="S85" s="39"/>
      <c r="T85" s="39"/>
      <c r="U85" s="39"/>
      <c r="V85" s="39"/>
      <c r="W85" s="39"/>
      <c r="X85" s="39"/>
      <c r="Y85" s="39"/>
      <c r="Z85" s="39"/>
    </row>
    <row r="86" spans="1:26" ht="15.75" customHeight="1">
      <c r="A86" s="484"/>
      <c r="B86" s="445" t="s">
        <v>2181</v>
      </c>
      <c r="C86" s="529">
        <v>418882562</v>
      </c>
      <c r="D86" s="529">
        <f>SUM(D85,D82,D78,D70,D67,D57,D54,D48,D44,D39,D34,D30,D25,D21)</f>
        <v>-6050000</v>
      </c>
      <c r="E86" s="529">
        <f>SUM(E85,E82,E78,E70,E67,E57,E54,E48,E44,E39,E34,E30,E25,E21)</f>
        <v>393332562</v>
      </c>
      <c r="F86" s="529">
        <f>SUM(F85,F82,F78,F70,F67,F57,F54,F48,F44,F39,F34,F30,F25,F21,F62)</f>
        <v>403317616</v>
      </c>
      <c r="G86" s="510"/>
      <c r="H86" s="510"/>
      <c r="I86" s="510"/>
      <c r="J86" s="510"/>
      <c r="K86" s="510"/>
      <c r="L86" s="510"/>
      <c r="M86" s="510"/>
      <c r="N86" s="510"/>
      <c r="O86" s="510"/>
      <c r="P86" s="39"/>
      <c r="Q86" s="39"/>
      <c r="R86" s="39"/>
      <c r="S86" s="39"/>
      <c r="T86" s="39"/>
      <c r="U86" s="39"/>
      <c r="V86" s="39"/>
      <c r="W86" s="39"/>
      <c r="X86" s="39"/>
      <c r="Y86" s="39"/>
      <c r="Z86" s="39"/>
    </row>
    <row r="87" spans="1:26" ht="15.75" customHeight="1">
      <c r="A87" s="479"/>
      <c r="B87" s="416" t="s">
        <v>2375</v>
      </c>
      <c r="C87" s="521">
        <v>874018722</v>
      </c>
      <c r="D87" s="521">
        <f>SUM(D86,D16)</f>
        <v>-6050000</v>
      </c>
      <c r="E87" s="521">
        <f>SUM(E86,E16)</f>
        <v>848468722</v>
      </c>
      <c r="F87" s="521">
        <f>SUM(F86,F16)</f>
        <v>860453776</v>
      </c>
      <c r="G87" s="510"/>
      <c r="H87" s="510"/>
      <c r="I87" s="510"/>
      <c r="J87" s="510"/>
      <c r="K87" s="510"/>
      <c r="L87" s="510"/>
      <c r="M87" s="510"/>
      <c r="N87" s="510"/>
      <c r="O87" s="510"/>
      <c r="P87" s="39"/>
      <c r="Q87" s="39"/>
      <c r="R87" s="39"/>
      <c r="S87" s="39"/>
      <c r="T87" s="39"/>
      <c r="U87" s="39"/>
      <c r="V87" s="39"/>
      <c r="W87" s="39"/>
      <c r="X87" s="39"/>
      <c r="Y87" s="39"/>
      <c r="Z87" s="39"/>
    </row>
    <row r="88" spans="1:26" ht="15.75" customHeight="1">
      <c r="A88" s="435">
        <v>10502</v>
      </c>
      <c r="B88" s="99" t="s">
        <v>2376</v>
      </c>
      <c r="C88" s="503"/>
      <c r="D88" s="503"/>
      <c r="E88" s="503"/>
      <c r="F88" s="520"/>
      <c r="G88" s="510"/>
      <c r="H88" s="510"/>
      <c r="I88" s="510"/>
      <c r="J88" s="510"/>
      <c r="K88" s="510"/>
      <c r="L88" s="510"/>
      <c r="M88" s="510"/>
      <c r="N88" s="510"/>
      <c r="O88" s="510"/>
      <c r="P88" s="39"/>
      <c r="Q88" s="39"/>
      <c r="R88" s="39"/>
      <c r="S88" s="39"/>
      <c r="T88" s="39"/>
      <c r="U88" s="39"/>
      <c r="V88" s="39"/>
      <c r="W88" s="39"/>
      <c r="X88" s="39"/>
      <c r="Y88" s="39"/>
      <c r="Z88" s="39"/>
    </row>
    <row r="89" spans="1:26" ht="15.75" customHeight="1">
      <c r="A89" s="435">
        <v>1050201</v>
      </c>
      <c r="B89" s="99" t="s">
        <v>2377</v>
      </c>
      <c r="C89" s="503"/>
      <c r="D89" s="503"/>
      <c r="E89" s="503"/>
      <c r="F89" s="520"/>
      <c r="G89" s="510"/>
      <c r="H89" s="510"/>
      <c r="I89" s="510"/>
      <c r="J89" s="510"/>
      <c r="K89" s="510"/>
      <c r="L89" s="510"/>
      <c r="M89" s="510"/>
      <c r="N89" s="510"/>
      <c r="O89" s="510"/>
      <c r="P89" s="39"/>
      <c r="Q89" s="39"/>
      <c r="R89" s="39"/>
      <c r="S89" s="39"/>
      <c r="T89" s="39"/>
      <c r="U89" s="39"/>
      <c r="V89" s="39"/>
      <c r="W89" s="39"/>
      <c r="X89" s="39"/>
      <c r="Y89" s="39"/>
      <c r="Z89" s="39"/>
    </row>
    <row r="90" spans="1:26" ht="15.75" customHeight="1">
      <c r="A90" s="349" t="s">
        <v>2097</v>
      </c>
      <c r="B90" s="36" t="s">
        <v>2098</v>
      </c>
      <c r="C90" s="503">
        <v>50000</v>
      </c>
      <c r="D90" s="503"/>
      <c r="E90" s="503">
        <f>SUM(C90:D90)</f>
        <v>50000</v>
      </c>
      <c r="F90" s="503">
        <v>50000</v>
      </c>
      <c r="G90" s="510"/>
      <c r="H90" s="510"/>
      <c r="I90" s="510"/>
      <c r="J90" s="510"/>
      <c r="K90" s="510"/>
      <c r="L90" s="510"/>
      <c r="M90" s="510"/>
      <c r="N90" s="510"/>
      <c r="O90" s="510"/>
      <c r="P90" s="39"/>
      <c r="Q90" s="39"/>
      <c r="R90" s="39"/>
      <c r="S90" s="39"/>
      <c r="T90" s="39"/>
      <c r="U90" s="39"/>
      <c r="V90" s="39"/>
      <c r="W90" s="39"/>
      <c r="X90" s="39"/>
      <c r="Y90" s="39"/>
      <c r="Z90" s="39"/>
    </row>
    <row r="91" spans="1:26" ht="15.75" customHeight="1">
      <c r="A91" s="479" t="s">
        <v>2076</v>
      </c>
      <c r="B91" s="416"/>
      <c r="C91" s="521">
        <v>50000</v>
      </c>
      <c r="D91" s="521">
        <f t="shared" ref="D91:F91" si="26">SUM(D90)</f>
        <v>0</v>
      </c>
      <c r="E91" s="521">
        <f t="shared" si="26"/>
        <v>50000</v>
      </c>
      <c r="F91" s="521">
        <f t="shared" si="26"/>
        <v>50000</v>
      </c>
      <c r="G91" s="510"/>
      <c r="H91" s="510"/>
      <c r="I91" s="510"/>
      <c r="J91" s="510"/>
      <c r="K91" s="510"/>
      <c r="L91" s="510"/>
      <c r="M91" s="510"/>
      <c r="N91" s="510"/>
      <c r="O91" s="510"/>
      <c r="P91" s="39"/>
      <c r="Q91" s="39"/>
      <c r="R91" s="39"/>
      <c r="S91" s="39"/>
      <c r="T91" s="39"/>
      <c r="U91" s="39"/>
      <c r="V91" s="39"/>
      <c r="W91" s="39"/>
      <c r="X91" s="39"/>
      <c r="Y91" s="39"/>
      <c r="Z91" s="39"/>
    </row>
    <row r="92" spans="1:26" ht="15.75" customHeight="1">
      <c r="A92" s="349"/>
      <c r="B92" s="414" t="s">
        <v>2101</v>
      </c>
      <c r="C92" s="503"/>
      <c r="D92" s="503"/>
      <c r="E92" s="503"/>
      <c r="F92" s="520"/>
      <c r="G92" s="510"/>
      <c r="H92" s="510"/>
      <c r="I92" s="510"/>
      <c r="J92" s="510"/>
      <c r="K92" s="510"/>
      <c r="L92" s="510"/>
      <c r="M92" s="510"/>
      <c r="N92" s="510"/>
      <c r="O92" s="510"/>
      <c r="P92" s="39"/>
      <c r="Q92" s="39"/>
      <c r="R92" s="39"/>
      <c r="S92" s="39"/>
      <c r="T92" s="39"/>
      <c r="U92" s="39"/>
      <c r="V92" s="39"/>
      <c r="W92" s="39"/>
      <c r="X92" s="39"/>
      <c r="Y92" s="39"/>
      <c r="Z92" s="39"/>
    </row>
    <row r="93" spans="1:26" ht="15.75" customHeight="1">
      <c r="A93" s="349" t="s">
        <v>2102</v>
      </c>
      <c r="B93" s="36" t="s">
        <v>2103</v>
      </c>
      <c r="C93" s="503">
        <v>50000</v>
      </c>
      <c r="D93" s="503"/>
      <c r="E93" s="503">
        <f t="shared" ref="E93:E94" si="27">SUM(C93:D93)</f>
        <v>50000</v>
      </c>
      <c r="F93" s="503">
        <v>50000</v>
      </c>
      <c r="G93" s="510"/>
      <c r="H93" s="510"/>
      <c r="I93" s="510"/>
      <c r="J93" s="510"/>
      <c r="K93" s="510"/>
      <c r="L93" s="510"/>
      <c r="M93" s="510"/>
      <c r="N93" s="510"/>
      <c r="O93" s="510"/>
      <c r="P93" s="39"/>
      <c r="Q93" s="39"/>
      <c r="R93" s="39"/>
      <c r="S93" s="39"/>
      <c r="T93" s="39"/>
      <c r="U93" s="39"/>
      <c r="V93" s="39"/>
      <c r="W93" s="39"/>
      <c r="X93" s="39"/>
      <c r="Y93" s="39"/>
      <c r="Z93" s="39"/>
    </row>
    <row r="94" spans="1:26" ht="15.75" hidden="1" customHeight="1">
      <c r="A94" s="349" t="s">
        <v>2104</v>
      </c>
      <c r="B94" s="36" t="s">
        <v>2105</v>
      </c>
      <c r="C94" s="503"/>
      <c r="D94" s="503"/>
      <c r="E94" s="503">
        <f t="shared" si="27"/>
        <v>0</v>
      </c>
      <c r="F94" s="503"/>
      <c r="G94" s="510"/>
      <c r="H94" s="510"/>
      <c r="I94" s="510"/>
      <c r="J94" s="510"/>
      <c r="K94" s="510"/>
      <c r="L94" s="510"/>
      <c r="M94" s="510"/>
      <c r="N94" s="510"/>
      <c r="O94" s="510"/>
      <c r="P94" s="39"/>
      <c r="Q94" s="39"/>
      <c r="R94" s="39"/>
      <c r="S94" s="39"/>
      <c r="T94" s="39"/>
      <c r="U94" s="39"/>
      <c r="V94" s="39"/>
      <c r="W94" s="39"/>
      <c r="X94" s="39"/>
      <c r="Y94" s="39"/>
      <c r="Z94" s="39"/>
    </row>
    <row r="95" spans="1:26" ht="15.75" customHeight="1">
      <c r="A95" s="349"/>
      <c r="B95" s="36" t="s">
        <v>2105</v>
      </c>
      <c r="C95" s="503"/>
      <c r="D95" s="503"/>
      <c r="E95" s="503"/>
      <c r="F95" s="503">
        <v>500000</v>
      </c>
      <c r="G95" s="510"/>
      <c r="H95" s="510"/>
      <c r="I95" s="510"/>
      <c r="J95" s="510"/>
      <c r="K95" s="510"/>
      <c r="L95" s="510"/>
      <c r="M95" s="510"/>
      <c r="N95" s="510"/>
      <c r="O95" s="510"/>
      <c r="P95" s="39"/>
      <c r="Q95" s="39"/>
      <c r="R95" s="39"/>
      <c r="S95" s="39"/>
      <c r="T95" s="39"/>
      <c r="U95" s="39"/>
      <c r="V95" s="39"/>
      <c r="W95" s="39"/>
      <c r="X95" s="39"/>
      <c r="Y95" s="39"/>
      <c r="Z95" s="39"/>
    </row>
    <row r="96" spans="1:26" ht="15.75" customHeight="1">
      <c r="A96" s="349" t="s">
        <v>2106</v>
      </c>
      <c r="B96" s="36" t="s">
        <v>2107</v>
      </c>
      <c r="C96" s="503">
        <v>500000</v>
      </c>
      <c r="D96" s="503"/>
      <c r="E96" s="503">
        <f t="shared" ref="E96:E97" si="28">SUM(C96:D96)</f>
        <v>500000</v>
      </c>
      <c r="F96" s="503">
        <v>500000</v>
      </c>
      <c r="G96" s="510"/>
      <c r="H96" s="510"/>
      <c r="I96" s="510"/>
      <c r="J96" s="510"/>
      <c r="K96" s="510"/>
      <c r="L96" s="510"/>
      <c r="M96" s="510"/>
      <c r="N96" s="510"/>
      <c r="O96" s="510"/>
      <c r="P96" s="39"/>
      <c r="Q96" s="39"/>
      <c r="R96" s="39"/>
      <c r="S96" s="39"/>
      <c r="T96" s="39"/>
      <c r="U96" s="39"/>
      <c r="V96" s="39"/>
      <c r="W96" s="39"/>
      <c r="X96" s="39"/>
      <c r="Y96" s="39"/>
      <c r="Z96" s="39"/>
    </row>
    <row r="97" spans="1:26" ht="15.75" customHeight="1">
      <c r="A97" s="349">
        <v>2210309</v>
      </c>
      <c r="B97" s="36" t="s">
        <v>2378</v>
      </c>
      <c r="C97" s="503">
        <v>1000000</v>
      </c>
      <c r="D97" s="503"/>
      <c r="E97" s="503">
        <f t="shared" si="28"/>
        <v>1000000</v>
      </c>
      <c r="F97" s="503">
        <v>10000000</v>
      </c>
      <c r="G97" s="510"/>
      <c r="H97" s="510"/>
      <c r="I97" s="510"/>
      <c r="J97" s="510"/>
      <c r="K97" s="510"/>
      <c r="L97" s="510"/>
      <c r="M97" s="510"/>
      <c r="N97" s="510"/>
      <c r="O97" s="510"/>
      <c r="P97" s="39"/>
      <c r="Q97" s="39"/>
      <c r="R97" s="39"/>
      <c r="S97" s="39"/>
      <c r="T97" s="39"/>
      <c r="U97" s="39"/>
      <c r="V97" s="39"/>
      <c r="W97" s="39"/>
      <c r="X97" s="39"/>
      <c r="Y97" s="39"/>
      <c r="Z97" s="39"/>
    </row>
    <row r="98" spans="1:26" ht="15.75" customHeight="1">
      <c r="A98" s="479" t="s">
        <v>2076</v>
      </c>
      <c r="B98" s="416"/>
      <c r="C98" s="521">
        <v>1550000</v>
      </c>
      <c r="D98" s="521">
        <f t="shared" ref="D98:F98" si="29">SUM(D93:D97)</f>
        <v>0</v>
      </c>
      <c r="E98" s="521">
        <f t="shared" si="29"/>
        <v>1550000</v>
      </c>
      <c r="F98" s="521">
        <f t="shared" si="29"/>
        <v>11050000</v>
      </c>
      <c r="G98" s="510"/>
      <c r="H98" s="510"/>
      <c r="I98" s="510"/>
      <c r="J98" s="510"/>
      <c r="K98" s="510"/>
      <c r="L98" s="510"/>
      <c r="M98" s="510"/>
      <c r="N98" s="510"/>
      <c r="O98" s="510"/>
      <c r="P98" s="39"/>
      <c r="Q98" s="39"/>
      <c r="R98" s="39"/>
      <c r="S98" s="39"/>
      <c r="T98" s="39"/>
      <c r="U98" s="39"/>
      <c r="V98" s="39"/>
      <c r="W98" s="39"/>
      <c r="X98" s="39"/>
      <c r="Y98" s="39"/>
      <c r="Z98" s="39"/>
    </row>
    <row r="99" spans="1:26" ht="15.75" customHeight="1">
      <c r="A99" s="349"/>
      <c r="B99" s="414" t="s">
        <v>2118</v>
      </c>
      <c r="C99" s="503"/>
      <c r="D99" s="503"/>
      <c r="E99" s="503"/>
      <c r="F99" s="520"/>
      <c r="G99" s="510"/>
      <c r="H99" s="510"/>
      <c r="I99" s="510"/>
      <c r="J99" s="510"/>
      <c r="K99" s="510"/>
      <c r="L99" s="510"/>
      <c r="M99" s="510"/>
      <c r="N99" s="510"/>
      <c r="O99" s="510"/>
      <c r="P99" s="39"/>
      <c r="Q99" s="39"/>
      <c r="R99" s="39"/>
      <c r="S99" s="39"/>
      <c r="T99" s="39"/>
      <c r="U99" s="39"/>
      <c r="V99" s="39"/>
      <c r="W99" s="39"/>
      <c r="X99" s="39"/>
      <c r="Y99" s="39"/>
      <c r="Z99" s="39"/>
    </row>
    <row r="100" spans="1:26" ht="15.75" customHeight="1">
      <c r="A100" s="349" t="s">
        <v>2119</v>
      </c>
      <c r="B100" s="36" t="s">
        <v>2120</v>
      </c>
      <c r="C100" s="503">
        <v>50000</v>
      </c>
      <c r="D100" s="503"/>
      <c r="E100" s="503">
        <f>SUM(C100:D100)</f>
        <v>50000</v>
      </c>
      <c r="F100" s="503">
        <v>50000</v>
      </c>
      <c r="G100" s="510"/>
      <c r="H100" s="510"/>
      <c r="I100" s="510"/>
      <c r="J100" s="510"/>
      <c r="K100" s="510"/>
      <c r="L100" s="510"/>
      <c r="M100" s="510"/>
      <c r="N100" s="510"/>
      <c r="O100" s="510"/>
      <c r="P100" s="39"/>
      <c r="Q100" s="39"/>
      <c r="R100" s="39"/>
      <c r="S100" s="39"/>
      <c r="T100" s="39"/>
      <c r="U100" s="39"/>
      <c r="V100" s="39"/>
      <c r="W100" s="39"/>
      <c r="X100" s="39"/>
      <c r="Y100" s="39"/>
      <c r="Z100" s="39"/>
    </row>
    <row r="101" spans="1:26" ht="15.75" customHeight="1">
      <c r="A101" s="530" t="s">
        <v>2367</v>
      </c>
      <c r="B101" s="531"/>
      <c r="C101" s="532"/>
      <c r="D101" s="532"/>
      <c r="E101" s="532"/>
      <c r="F101" s="533">
        <f>SUM(F100)</f>
        <v>50000</v>
      </c>
      <c r="G101" s="510"/>
      <c r="H101" s="510"/>
      <c r="I101" s="510"/>
      <c r="J101" s="510"/>
      <c r="K101" s="510"/>
      <c r="L101" s="510"/>
      <c r="M101" s="510"/>
      <c r="N101" s="510"/>
      <c r="O101" s="510"/>
      <c r="P101" s="39"/>
      <c r="Q101" s="39"/>
      <c r="R101" s="39"/>
      <c r="S101" s="39"/>
      <c r="T101" s="39"/>
      <c r="U101" s="39"/>
      <c r="V101" s="39"/>
      <c r="W101" s="39"/>
      <c r="X101" s="39"/>
      <c r="Y101" s="39"/>
      <c r="Z101" s="39"/>
    </row>
    <row r="102" spans="1:26" ht="15.75" customHeight="1">
      <c r="A102" s="349"/>
      <c r="B102" s="414" t="s">
        <v>2128</v>
      </c>
      <c r="C102" s="503"/>
      <c r="D102" s="503"/>
      <c r="E102" s="503">
        <f t="shared" ref="E102:E106" si="30">SUM(C102:D102)</f>
        <v>0</v>
      </c>
      <c r="F102" s="520"/>
      <c r="G102" s="510"/>
      <c r="H102" s="510"/>
      <c r="I102" s="510"/>
      <c r="J102" s="510"/>
      <c r="K102" s="510"/>
      <c r="L102" s="510"/>
      <c r="M102" s="510"/>
      <c r="N102" s="510"/>
      <c r="O102" s="510"/>
      <c r="P102" s="39"/>
      <c r="Q102" s="39"/>
      <c r="R102" s="39"/>
      <c r="S102" s="39"/>
      <c r="T102" s="39"/>
      <c r="U102" s="39"/>
      <c r="V102" s="39"/>
      <c r="W102" s="39"/>
      <c r="X102" s="39"/>
      <c r="Y102" s="39"/>
      <c r="Z102" s="39"/>
    </row>
    <row r="103" spans="1:26" ht="15.75" customHeight="1">
      <c r="A103" s="349" t="s">
        <v>2129</v>
      </c>
      <c r="B103" s="36" t="s">
        <v>2130</v>
      </c>
      <c r="C103" s="503"/>
      <c r="D103" s="503"/>
      <c r="E103" s="503">
        <f t="shared" si="30"/>
        <v>0</v>
      </c>
      <c r="F103" s="503">
        <v>100000</v>
      </c>
      <c r="G103" s="510"/>
      <c r="H103" s="510"/>
      <c r="I103" s="510"/>
      <c r="J103" s="510"/>
      <c r="K103" s="510"/>
      <c r="L103" s="510"/>
      <c r="M103" s="510"/>
      <c r="N103" s="510"/>
      <c r="O103" s="510"/>
      <c r="P103" s="39"/>
      <c r="Q103" s="39"/>
      <c r="R103" s="39"/>
      <c r="S103" s="39"/>
      <c r="T103" s="39"/>
      <c r="U103" s="39"/>
      <c r="V103" s="39"/>
      <c r="W103" s="39"/>
      <c r="X103" s="39"/>
      <c r="Y103" s="39"/>
      <c r="Z103" s="39"/>
    </row>
    <row r="104" spans="1:26" ht="15.75" customHeight="1">
      <c r="A104" s="349" t="s">
        <v>2133</v>
      </c>
      <c r="B104" s="36" t="s">
        <v>2134</v>
      </c>
      <c r="C104" s="503"/>
      <c r="D104" s="503"/>
      <c r="E104" s="503">
        <f t="shared" si="30"/>
        <v>0</v>
      </c>
      <c r="F104" s="503">
        <v>400000</v>
      </c>
      <c r="G104" s="510"/>
      <c r="H104" s="510"/>
      <c r="I104" s="510"/>
      <c r="J104" s="510"/>
      <c r="K104" s="510"/>
      <c r="L104" s="510"/>
      <c r="M104" s="510"/>
      <c r="N104" s="510"/>
      <c r="O104" s="510"/>
      <c r="P104" s="39"/>
      <c r="Q104" s="39"/>
      <c r="R104" s="39"/>
      <c r="S104" s="39"/>
      <c r="T104" s="39"/>
      <c r="U104" s="39"/>
      <c r="V104" s="39"/>
      <c r="W104" s="39"/>
      <c r="X104" s="39"/>
      <c r="Y104" s="39"/>
      <c r="Z104" s="39"/>
    </row>
    <row r="105" spans="1:26" ht="15.75" customHeight="1">
      <c r="A105" s="349">
        <v>2210711</v>
      </c>
      <c r="B105" s="36" t="s">
        <v>2379</v>
      </c>
      <c r="C105" s="503"/>
      <c r="D105" s="503"/>
      <c r="E105" s="503">
        <f t="shared" si="30"/>
        <v>0</v>
      </c>
      <c r="F105" s="503">
        <v>400000</v>
      </c>
      <c r="G105" s="510"/>
      <c r="H105" s="510"/>
      <c r="I105" s="510"/>
      <c r="J105" s="510"/>
      <c r="K105" s="510"/>
      <c r="L105" s="510"/>
      <c r="M105" s="510"/>
      <c r="N105" s="510"/>
      <c r="O105" s="510"/>
      <c r="P105" s="39"/>
      <c r="Q105" s="39"/>
      <c r="R105" s="39"/>
      <c r="S105" s="39"/>
      <c r="T105" s="39"/>
      <c r="U105" s="39"/>
      <c r="V105" s="39"/>
      <c r="W105" s="39"/>
      <c r="X105" s="39"/>
      <c r="Y105" s="39"/>
      <c r="Z105" s="39"/>
    </row>
    <row r="106" spans="1:26" ht="15.75" customHeight="1">
      <c r="A106" s="479" t="s">
        <v>2076</v>
      </c>
      <c r="B106" s="416"/>
      <c r="C106" s="521">
        <v>0</v>
      </c>
      <c r="D106" s="521"/>
      <c r="E106" s="532">
        <f t="shared" si="30"/>
        <v>0</v>
      </c>
      <c r="F106" s="533">
        <f>SUM(F103:F105)</f>
        <v>900000</v>
      </c>
      <c r="G106" s="510"/>
      <c r="H106" s="510"/>
      <c r="I106" s="510"/>
      <c r="J106" s="510"/>
      <c r="K106" s="510"/>
      <c r="L106" s="510"/>
      <c r="M106" s="510"/>
      <c r="N106" s="510"/>
      <c r="O106" s="510"/>
      <c r="P106" s="39"/>
      <c r="Q106" s="39"/>
      <c r="R106" s="39"/>
      <c r="S106" s="39"/>
      <c r="T106" s="39"/>
      <c r="U106" s="39"/>
      <c r="V106" s="39"/>
      <c r="W106" s="39"/>
      <c r="X106" s="39"/>
      <c r="Y106" s="39"/>
      <c r="Z106" s="39"/>
    </row>
    <row r="107" spans="1:26" ht="15.75" customHeight="1">
      <c r="A107" s="349"/>
      <c r="B107" s="414" t="s">
        <v>2138</v>
      </c>
      <c r="C107" s="503"/>
      <c r="D107" s="503"/>
      <c r="E107" s="503"/>
      <c r="F107" s="520"/>
      <c r="G107" s="510"/>
      <c r="H107" s="510"/>
      <c r="I107" s="510"/>
      <c r="J107" s="510"/>
      <c r="K107" s="510"/>
      <c r="L107" s="510"/>
      <c r="M107" s="510"/>
      <c r="N107" s="510"/>
      <c r="O107" s="510"/>
      <c r="P107" s="39"/>
      <c r="Q107" s="39"/>
      <c r="R107" s="39"/>
      <c r="S107" s="39"/>
      <c r="T107" s="39"/>
      <c r="U107" s="39"/>
      <c r="V107" s="39"/>
      <c r="W107" s="39"/>
      <c r="X107" s="39"/>
      <c r="Y107" s="39"/>
      <c r="Z107" s="39"/>
    </row>
    <row r="108" spans="1:26" ht="15.75" customHeight="1">
      <c r="A108" s="349" t="s">
        <v>2139</v>
      </c>
      <c r="B108" s="36" t="s">
        <v>2140</v>
      </c>
      <c r="C108" s="503">
        <v>1000000</v>
      </c>
      <c r="D108" s="503">
        <v>-500000</v>
      </c>
      <c r="E108" s="503">
        <f t="shared" ref="E108:E109" si="31">SUM(C108:D108)</f>
        <v>500000</v>
      </c>
      <c r="F108" s="503">
        <v>0</v>
      </c>
      <c r="G108" s="510"/>
      <c r="H108" s="510"/>
      <c r="I108" s="510"/>
      <c r="J108" s="510"/>
      <c r="K108" s="510"/>
      <c r="L108" s="510"/>
      <c r="M108" s="510"/>
      <c r="N108" s="510"/>
      <c r="O108" s="510"/>
      <c r="P108" s="39"/>
      <c r="Q108" s="39"/>
      <c r="R108" s="39"/>
      <c r="S108" s="39"/>
      <c r="T108" s="39"/>
      <c r="U108" s="39"/>
      <c r="V108" s="39"/>
      <c r="W108" s="39"/>
      <c r="X108" s="39"/>
      <c r="Y108" s="39"/>
      <c r="Z108" s="39"/>
    </row>
    <row r="109" spans="1:26" ht="15.75" customHeight="1">
      <c r="A109" s="349" t="s">
        <v>2141</v>
      </c>
      <c r="B109" s="36" t="s">
        <v>2142</v>
      </c>
      <c r="C109" s="503">
        <v>2200000</v>
      </c>
      <c r="D109" s="503">
        <v>-1000000</v>
      </c>
      <c r="E109" s="503">
        <f t="shared" si="31"/>
        <v>1200000</v>
      </c>
      <c r="F109" s="503">
        <v>1000000</v>
      </c>
      <c r="G109" s="510"/>
      <c r="H109" s="510"/>
      <c r="I109" s="510"/>
      <c r="J109" s="510"/>
      <c r="K109" s="510"/>
      <c r="L109" s="510"/>
      <c r="M109" s="510"/>
      <c r="N109" s="510"/>
      <c r="O109" s="510"/>
      <c r="P109" s="39"/>
      <c r="Q109" s="39"/>
      <c r="R109" s="39"/>
      <c r="S109" s="39"/>
      <c r="T109" s="39"/>
      <c r="U109" s="39"/>
      <c r="V109" s="39"/>
      <c r="W109" s="39"/>
      <c r="X109" s="39"/>
      <c r="Y109" s="39"/>
      <c r="Z109" s="39"/>
    </row>
    <row r="110" spans="1:26" ht="15.75" customHeight="1">
      <c r="A110" s="479" t="s">
        <v>2076</v>
      </c>
      <c r="B110" s="416"/>
      <c r="C110" s="521">
        <v>3200000</v>
      </c>
      <c r="D110" s="521">
        <f t="shared" ref="D110:F110" si="32">SUM(D108:D109)</f>
        <v>-1500000</v>
      </c>
      <c r="E110" s="521">
        <f t="shared" si="32"/>
        <v>1700000</v>
      </c>
      <c r="F110" s="521">
        <f t="shared" si="32"/>
        <v>1000000</v>
      </c>
      <c r="G110" s="510"/>
      <c r="H110" s="510"/>
      <c r="I110" s="510"/>
      <c r="J110" s="510"/>
      <c r="K110" s="510"/>
      <c r="L110" s="510"/>
      <c r="M110" s="510"/>
      <c r="N110" s="510"/>
      <c r="O110" s="510"/>
      <c r="P110" s="39"/>
      <c r="Q110" s="39"/>
      <c r="R110" s="39"/>
      <c r="S110" s="39"/>
      <c r="T110" s="39"/>
      <c r="U110" s="39"/>
      <c r="V110" s="39"/>
      <c r="W110" s="39"/>
      <c r="X110" s="39"/>
      <c r="Y110" s="39"/>
      <c r="Z110" s="39"/>
    </row>
    <row r="111" spans="1:26" ht="15.75" customHeight="1">
      <c r="A111" s="349"/>
      <c r="B111" s="414" t="s">
        <v>2146</v>
      </c>
      <c r="C111" s="503"/>
      <c r="D111" s="503"/>
      <c r="E111" s="503"/>
      <c r="F111" s="520"/>
      <c r="G111" s="510"/>
      <c r="H111" s="510"/>
      <c r="I111" s="510"/>
      <c r="J111" s="510"/>
      <c r="K111" s="510"/>
      <c r="L111" s="510"/>
      <c r="M111" s="510"/>
      <c r="N111" s="510"/>
      <c r="O111" s="510"/>
      <c r="P111" s="39"/>
      <c r="Q111" s="39"/>
      <c r="R111" s="39"/>
      <c r="S111" s="39"/>
      <c r="T111" s="39"/>
      <c r="U111" s="39"/>
      <c r="V111" s="39"/>
      <c r="W111" s="39"/>
      <c r="X111" s="39"/>
      <c r="Y111" s="39"/>
      <c r="Z111" s="39"/>
    </row>
    <row r="112" spans="1:26" ht="15.75" customHeight="1">
      <c r="A112" s="349" t="s">
        <v>2147</v>
      </c>
      <c r="B112" s="36" t="s">
        <v>2148</v>
      </c>
      <c r="C112" s="503">
        <v>1000000</v>
      </c>
      <c r="D112" s="503"/>
      <c r="E112" s="503">
        <f t="shared" ref="E112:E114" si="33">SUM(C112:D112)</f>
        <v>1000000</v>
      </c>
      <c r="F112" s="503">
        <v>700000</v>
      </c>
      <c r="G112" s="510"/>
      <c r="H112" s="510"/>
      <c r="I112" s="510"/>
      <c r="J112" s="510"/>
      <c r="K112" s="510"/>
      <c r="L112" s="510"/>
      <c r="M112" s="510"/>
      <c r="N112" s="510"/>
      <c r="O112" s="510"/>
      <c r="P112" s="39"/>
      <c r="Q112" s="39"/>
      <c r="R112" s="39"/>
      <c r="S112" s="39"/>
      <c r="T112" s="39"/>
      <c r="U112" s="39"/>
      <c r="V112" s="39"/>
      <c r="W112" s="39"/>
      <c r="X112" s="39"/>
      <c r="Y112" s="39"/>
      <c r="Z112" s="39"/>
    </row>
    <row r="113" spans="1:26" ht="15.75" customHeight="1">
      <c r="A113" s="349" t="s">
        <v>2149</v>
      </c>
      <c r="B113" s="36" t="s">
        <v>2150</v>
      </c>
      <c r="C113" s="503">
        <v>800000</v>
      </c>
      <c r="D113" s="503"/>
      <c r="E113" s="503">
        <f t="shared" si="33"/>
        <v>800000</v>
      </c>
      <c r="F113" s="503">
        <v>500000</v>
      </c>
      <c r="G113" s="510"/>
      <c r="H113" s="510"/>
      <c r="I113" s="510"/>
      <c r="J113" s="510"/>
      <c r="K113" s="510"/>
      <c r="L113" s="510"/>
      <c r="M113" s="510"/>
      <c r="N113" s="510"/>
      <c r="O113" s="510"/>
      <c r="P113" s="39"/>
      <c r="Q113" s="39"/>
      <c r="R113" s="39"/>
      <c r="S113" s="39"/>
      <c r="T113" s="39"/>
      <c r="U113" s="39"/>
      <c r="V113" s="39"/>
      <c r="W113" s="39"/>
      <c r="X113" s="39"/>
      <c r="Y113" s="39"/>
      <c r="Z113" s="39"/>
    </row>
    <row r="114" spans="1:26" ht="15.75" customHeight="1">
      <c r="A114" s="349" t="s">
        <v>2151</v>
      </c>
      <c r="B114" s="36" t="s">
        <v>2152</v>
      </c>
      <c r="C114" s="503">
        <v>900000</v>
      </c>
      <c r="D114" s="503"/>
      <c r="E114" s="503">
        <f t="shared" si="33"/>
        <v>900000</v>
      </c>
      <c r="F114" s="503">
        <v>300000</v>
      </c>
      <c r="G114" s="510"/>
      <c r="H114" s="510"/>
      <c r="I114" s="510"/>
      <c r="J114" s="510"/>
      <c r="K114" s="510"/>
      <c r="L114" s="510"/>
      <c r="M114" s="510"/>
      <c r="N114" s="510"/>
      <c r="O114" s="510"/>
      <c r="P114" s="39"/>
      <c r="Q114" s="39"/>
      <c r="R114" s="39"/>
      <c r="S114" s="39"/>
      <c r="T114" s="39"/>
      <c r="U114" s="39"/>
      <c r="V114" s="39"/>
      <c r="W114" s="39"/>
      <c r="X114" s="39"/>
      <c r="Y114" s="39"/>
      <c r="Z114" s="39"/>
    </row>
    <row r="115" spans="1:26" ht="15.75" customHeight="1">
      <c r="A115" s="479" t="s">
        <v>2076</v>
      </c>
      <c r="B115" s="416"/>
      <c r="C115" s="521">
        <v>2700000</v>
      </c>
      <c r="D115" s="521">
        <f t="shared" ref="D115:F115" si="34">SUM(D112:D114)</f>
        <v>0</v>
      </c>
      <c r="E115" s="521">
        <f t="shared" si="34"/>
        <v>2700000</v>
      </c>
      <c r="F115" s="521">
        <f t="shared" si="34"/>
        <v>1500000</v>
      </c>
      <c r="G115" s="510"/>
      <c r="H115" s="510"/>
      <c r="I115" s="510"/>
      <c r="J115" s="510"/>
      <c r="K115" s="510"/>
      <c r="L115" s="510"/>
      <c r="M115" s="510"/>
      <c r="N115" s="510"/>
      <c r="O115" s="510"/>
      <c r="P115" s="39"/>
      <c r="Q115" s="39"/>
      <c r="R115" s="39"/>
      <c r="S115" s="39"/>
      <c r="T115" s="39"/>
      <c r="U115" s="39"/>
      <c r="V115" s="39"/>
      <c r="W115" s="39"/>
      <c r="X115" s="39"/>
      <c r="Y115" s="39"/>
      <c r="Z115" s="39"/>
    </row>
    <row r="116" spans="1:26" ht="15.75" customHeight="1">
      <c r="A116" s="349"/>
      <c r="B116" s="414" t="s">
        <v>2153</v>
      </c>
      <c r="C116" s="503"/>
      <c r="D116" s="503"/>
      <c r="E116" s="503"/>
      <c r="F116" s="520"/>
      <c r="G116" s="510"/>
      <c r="H116" s="510"/>
      <c r="I116" s="510"/>
      <c r="J116" s="510"/>
      <c r="K116" s="510"/>
      <c r="L116" s="510"/>
      <c r="M116" s="510"/>
      <c r="N116" s="510"/>
      <c r="O116" s="510"/>
      <c r="P116" s="39"/>
      <c r="Q116" s="39"/>
      <c r="R116" s="39"/>
      <c r="S116" s="39"/>
      <c r="T116" s="39"/>
      <c r="U116" s="39"/>
      <c r="V116" s="39"/>
      <c r="W116" s="39"/>
      <c r="X116" s="39"/>
      <c r="Y116" s="39"/>
      <c r="Z116" s="39"/>
    </row>
    <row r="117" spans="1:26" ht="15.75" customHeight="1">
      <c r="A117" s="349"/>
      <c r="B117" s="36" t="s">
        <v>2380</v>
      </c>
      <c r="C117" s="503"/>
      <c r="D117" s="503"/>
      <c r="E117" s="503">
        <v>50</v>
      </c>
      <c r="F117" s="503">
        <v>300000</v>
      </c>
      <c r="G117" s="510"/>
      <c r="H117" s="510"/>
      <c r="I117" s="510"/>
      <c r="J117" s="510"/>
      <c r="K117" s="510"/>
      <c r="L117" s="510"/>
      <c r="M117" s="510"/>
      <c r="N117" s="510"/>
      <c r="O117" s="510"/>
      <c r="P117" s="39"/>
      <c r="Q117" s="39"/>
      <c r="R117" s="39"/>
      <c r="S117" s="39"/>
      <c r="T117" s="39"/>
      <c r="U117" s="39"/>
      <c r="V117" s="39"/>
      <c r="W117" s="39"/>
      <c r="X117" s="39"/>
      <c r="Y117" s="39"/>
      <c r="Z117" s="39"/>
    </row>
    <row r="118" spans="1:26" ht="15.75" customHeight="1">
      <c r="A118" s="534" t="s">
        <v>2076</v>
      </c>
      <c r="B118" s="535"/>
      <c r="C118" s="536"/>
      <c r="D118" s="536"/>
      <c r="E118" s="536">
        <f t="shared" ref="E118:F118" si="35">SUM(E117)</f>
        <v>50</v>
      </c>
      <c r="F118" s="533">
        <f t="shared" si="35"/>
        <v>300000</v>
      </c>
      <c r="G118" s="522"/>
      <c r="H118" s="522"/>
      <c r="I118" s="522"/>
      <c r="J118" s="522"/>
      <c r="K118" s="522"/>
      <c r="L118" s="522"/>
      <c r="M118" s="522"/>
      <c r="N118" s="522"/>
      <c r="O118" s="522"/>
      <c r="P118" s="39"/>
      <c r="Q118" s="39"/>
      <c r="R118" s="39"/>
      <c r="S118" s="39"/>
      <c r="T118" s="39"/>
      <c r="U118" s="39"/>
      <c r="V118" s="39"/>
      <c r="W118" s="39"/>
      <c r="X118" s="39"/>
      <c r="Y118" s="39"/>
      <c r="Z118" s="39"/>
    </row>
    <row r="119" spans="1:26" ht="15.75" customHeight="1">
      <c r="A119" s="349"/>
      <c r="B119" s="414" t="s">
        <v>2158</v>
      </c>
      <c r="C119" s="503"/>
      <c r="D119" s="503"/>
      <c r="E119" s="503"/>
      <c r="F119" s="520"/>
      <c r="G119" s="510"/>
      <c r="H119" s="510"/>
      <c r="I119" s="510"/>
      <c r="J119" s="510"/>
      <c r="K119" s="510"/>
      <c r="L119" s="510"/>
      <c r="M119" s="510"/>
      <c r="N119" s="510"/>
      <c r="O119" s="510"/>
      <c r="P119" s="39"/>
      <c r="Q119" s="39"/>
      <c r="R119" s="39"/>
      <c r="S119" s="39"/>
      <c r="T119" s="39"/>
      <c r="U119" s="39"/>
      <c r="V119" s="39"/>
      <c r="W119" s="39"/>
      <c r="X119" s="39"/>
      <c r="Y119" s="39"/>
      <c r="Z119" s="39"/>
    </row>
    <row r="120" spans="1:26" ht="15.75" customHeight="1">
      <c r="A120" s="349" t="s">
        <v>2159</v>
      </c>
      <c r="B120" s="36" t="s">
        <v>2160</v>
      </c>
      <c r="C120" s="503">
        <v>200000</v>
      </c>
      <c r="D120" s="503"/>
      <c r="E120" s="503">
        <f t="shared" ref="E120" si="36">SUM(C120:D120)</f>
        <v>200000</v>
      </c>
      <c r="F120" s="503">
        <v>250000</v>
      </c>
      <c r="G120" s="510"/>
      <c r="H120" s="510"/>
      <c r="I120" s="510"/>
      <c r="J120" s="510"/>
      <c r="K120" s="510"/>
      <c r="L120" s="510"/>
      <c r="M120" s="510"/>
      <c r="N120" s="510"/>
      <c r="O120" s="510"/>
      <c r="P120" s="39"/>
      <c r="Q120" s="39"/>
      <c r="R120" s="39"/>
      <c r="S120" s="39"/>
      <c r="T120" s="39"/>
      <c r="U120" s="39"/>
      <c r="V120" s="39"/>
      <c r="W120" s="39"/>
      <c r="X120" s="39"/>
      <c r="Y120" s="39"/>
      <c r="Z120" s="39"/>
    </row>
    <row r="121" spans="1:26" ht="15.75" customHeight="1">
      <c r="A121" s="479" t="s">
        <v>2076</v>
      </c>
      <c r="B121" s="416"/>
      <c r="C121" s="521">
        <v>3700000</v>
      </c>
      <c r="D121" s="521">
        <f>SUM(D120:D120)</f>
        <v>0</v>
      </c>
      <c r="E121" s="521">
        <f>SUM(E120:E120)</f>
        <v>200000</v>
      </c>
      <c r="F121" s="521">
        <f>SUM(F120:F120)</f>
        <v>250000</v>
      </c>
      <c r="G121" s="510"/>
      <c r="H121" s="510"/>
      <c r="I121" s="510"/>
      <c r="J121" s="510"/>
      <c r="K121" s="510"/>
      <c r="L121" s="510"/>
      <c r="M121" s="510"/>
      <c r="N121" s="510"/>
      <c r="O121" s="510"/>
      <c r="P121" s="39"/>
      <c r="Q121" s="39"/>
      <c r="R121" s="39"/>
      <c r="S121" s="39"/>
      <c r="T121" s="39"/>
      <c r="U121" s="39"/>
      <c r="V121" s="39"/>
      <c r="W121" s="39"/>
      <c r="X121" s="39"/>
      <c r="Y121" s="39"/>
      <c r="Z121" s="39"/>
    </row>
    <row r="122" spans="1:26" ht="15.75" customHeight="1">
      <c r="A122" s="484"/>
      <c r="B122" s="445" t="s">
        <v>2381</v>
      </c>
      <c r="C122" s="529">
        <v>11300000</v>
      </c>
      <c r="D122" s="529" t="e">
        <f>SUM(D121,D115,D110,D106,#REF!,D98,D91)</f>
        <v>#REF!</v>
      </c>
      <c r="E122" s="529">
        <f>SUM(E121,E115,E110,E106,E98,E91)</f>
        <v>6200000</v>
      </c>
      <c r="F122" s="529">
        <f>F121+F118+F115+F110+F106+F101+F98+F91</f>
        <v>15100000</v>
      </c>
      <c r="G122" s="510"/>
      <c r="H122" s="510"/>
      <c r="I122" s="510"/>
      <c r="J122" s="510"/>
      <c r="K122" s="510"/>
      <c r="L122" s="510"/>
      <c r="M122" s="510"/>
      <c r="N122" s="510"/>
      <c r="O122" s="510"/>
      <c r="P122" s="39"/>
      <c r="Q122" s="39"/>
      <c r="R122" s="39"/>
      <c r="S122" s="39"/>
      <c r="T122" s="39"/>
      <c r="U122" s="39"/>
      <c r="V122" s="39"/>
      <c r="W122" s="39"/>
      <c r="X122" s="39"/>
      <c r="Y122" s="39"/>
      <c r="Z122" s="39"/>
    </row>
    <row r="123" spans="1:26" ht="15.75" customHeight="1">
      <c r="A123" s="435">
        <v>1050202</v>
      </c>
      <c r="B123" s="99" t="s">
        <v>2382</v>
      </c>
      <c r="C123" s="503"/>
      <c r="D123" s="503"/>
      <c r="E123" s="503">
        <f t="shared" ref="E123:E125" si="37">SUM(C123:D123)</f>
        <v>0</v>
      </c>
      <c r="F123" s="520"/>
      <c r="G123" s="510"/>
      <c r="H123" s="510"/>
      <c r="I123" s="510"/>
      <c r="J123" s="510"/>
      <c r="K123" s="510"/>
      <c r="L123" s="510"/>
      <c r="M123" s="510"/>
      <c r="N123" s="510"/>
      <c r="O123" s="510"/>
      <c r="P123" s="39"/>
      <c r="Q123" s="39"/>
      <c r="R123" s="39"/>
      <c r="S123" s="39"/>
      <c r="T123" s="39"/>
      <c r="U123" s="39"/>
      <c r="V123" s="39"/>
      <c r="W123" s="39"/>
      <c r="X123" s="39"/>
      <c r="Y123" s="39"/>
      <c r="Z123" s="39"/>
    </row>
    <row r="124" spans="1:26" ht="15.75" customHeight="1">
      <c r="A124" s="349" t="s">
        <v>2097</v>
      </c>
      <c r="B124" s="36" t="s">
        <v>2098</v>
      </c>
      <c r="C124" s="503">
        <v>0</v>
      </c>
      <c r="D124" s="503"/>
      <c r="E124" s="503">
        <f t="shared" si="37"/>
        <v>0</v>
      </c>
      <c r="F124" s="503">
        <v>50000</v>
      </c>
      <c r="G124" s="510"/>
      <c r="H124" s="510"/>
      <c r="I124" s="510"/>
      <c r="J124" s="510"/>
      <c r="K124" s="510"/>
      <c r="L124" s="510"/>
      <c r="M124" s="510"/>
      <c r="N124" s="510"/>
      <c r="O124" s="510"/>
      <c r="P124" s="39"/>
      <c r="Q124" s="39"/>
      <c r="R124" s="39"/>
      <c r="S124" s="39"/>
      <c r="T124" s="39"/>
      <c r="U124" s="39"/>
      <c r="V124" s="39"/>
      <c r="W124" s="39"/>
      <c r="X124" s="39"/>
      <c r="Y124" s="39"/>
      <c r="Z124" s="39"/>
    </row>
    <row r="125" spans="1:26" ht="15.75" customHeight="1">
      <c r="A125" s="479" t="s">
        <v>2076</v>
      </c>
      <c r="B125" s="416"/>
      <c r="C125" s="521">
        <v>0</v>
      </c>
      <c r="D125" s="521"/>
      <c r="E125" s="532">
        <f t="shared" si="37"/>
        <v>0</v>
      </c>
      <c r="F125" s="533">
        <f>SUM(F124)</f>
        <v>50000</v>
      </c>
      <c r="G125" s="510"/>
      <c r="H125" s="510"/>
      <c r="I125" s="510"/>
      <c r="J125" s="510"/>
      <c r="K125" s="510"/>
      <c r="L125" s="510"/>
      <c r="M125" s="510"/>
      <c r="N125" s="510"/>
      <c r="O125" s="510"/>
      <c r="P125" s="39"/>
      <c r="Q125" s="39"/>
      <c r="R125" s="39"/>
      <c r="S125" s="39"/>
      <c r="T125" s="39"/>
      <c r="U125" s="39"/>
      <c r="V125" s="39"/>
      <c r="W125" s="39"/>
      <c r="X125" s="39"/>
      <c r="Y125" s="39"/>
      <c r="Z125" s="39"/>
    </row>
    <row r="126" spans="1:26" ht="15.75" customHeight="1">
      <c r="A126" s="349"/>
      <c r="B126" s="414" t="s">
        <v>2101</v>
      </c>
      <c r="C126" s="503"/>
      <c r="D126" s="503"/>
      <c r="E126" s="503"/>
      <c r="F126" s="520"/>
      <c r="G126" s="510"/>
      <c r="H126" s="510"/>
      <c r="I126" s="510"/>
      <c r="J126" s="510"/>
      <c r="K126" s="510"/>
      <c r="L126" s="510"/>
      <c r="M126" s="510"/>
      <c r="N126" s="510"/>
      <c r="O126" s="510"/>
      <c r="P126" s="39"/>
      <c r="Q126" s="39"/>
      <c r="R126" s="39"/>
      <c r="S126" s="39"/>
      <c r="T126" s="39"/>
      <c r="U126" s="39"/>
      <c r="V126" s="39"/>
      <c r="W126" s="39"/>
      <c r="X126" s="39"/>
      <c r="Y126" s="39"/>
      <c r="Z126" s="39"/>
    </row>
    <row r="127" spans="1:26" ht="15.75" customHeight="1">
      <c r="A127" s="349" t="s">
        <v>2102</v>
      </c>
      <c r="B127" s="36" t="s">
        <v>2103</v>
      </c>
      <c r="C127" s="503">
        <v>100000</v>
      </c>
      <c r="D127" s="503"/>
      <c r="E127" s="503">
        <f t="shared" ref="E127:E129" si="38">SUM(C127:D127)</f>
        <v>100000</v>
      </c>
      <c r="F127" s="503">
        <v>100000</v>
      </c>
      <c r="G127" s="510"/>
      <c r="H127" s="510"/>
      <c r="I127" s="510"/>
      <c r="J127" s="510"/>
      <c r="K127" s="510"/>
      <c r="L127" s="510"/>
      <c r="M127" s="510"/>
      <c r="N127" s="510"/>
      <c r="O127" s="510"/>
      <c r="P127" s="39"/>
      <c r="Q127" s="39"/>
      <c r="R127" s="39"/>
      <c r="S127" s="39"/>
      <c r="T127" s="39"/>
      <c r="U127" s="39"/>
      <c r="V127" s="39"/>
      <c r="W127" s="39"/>
      <c r="X127" s="39"/>
      <c r="Y127" s="39"/>
      <c r="Z127" s="39"/>
    </row>
    <row r="128" spans="1:26" ht="15.75" customHeight="1">
      <c r="A128" s="349" t="s">
        <v>2104</v>
      </c>
      <c r="B128" s="36" t="s">
        <v>2105</v>
      </c>
      <c r="C128" s="503">
        <v>2000000</v>
      </c>
      <c r="D128" s="503">
        <v>-1000000</v>
      </c>
      <c r="E128" s="503">
        <f t="shared" si="38"/>
        <v>1000000</v>
      </c>
      <c r="F128" s="503">
        <v>0</v>
      </c>
      <c r="G128" s="510"/>
      <c r="H128" s="510"/>
      <c r="I128" s="510"/>
      <c r="J128" s="510"/>
      <c r="K128" s="510"/>
      <c r="L128" s="510"/>
      <c r="M128" s="510"/>
      <c r="N128" s="510"/>
      <c r="O128" s="510"/>
      <c r="P128" s="39"/>
      <c r="Q128" s="39"/>
      <c r="R128" s="39"/>
      <c r="S128" s="39"/>
      <c r="T128" s="39"/>
      <c r="U128" s="39"/>
      <c r="V128" s="39"/>
      <c r="W128" s="39"/>
      <c r="X128" s="39"/>
      <c r="Y128" s="39"/>
      <c r="Z128" s="39"/>
    </row>
    <row r="129" spans="1:26" ht="15.75" customHeight="1">
      <c r="A129" s="349" t="s">
        <v>2106</v>
      </c>
      <c r="B129" s="36" t="s">
        <v>2107</v>
      </c>
      <c r="C129" s="503">
        <v>1000000</v>
      </c>
      <c r="D129" s="503"/>
      <c r="E129" s="503">
        <f t="shared" si="38"/>
        <v>1000000</v>
      </c>
      <c r="F129" s="503">
        <v>1000000</v>
      </c>
      <c r="G129" s="510"/>
      <c r="H129" s="510"/>
      <c r="I129" s="510"/>
      <c r="J129" s="510"/>
      <c r="K129" s="510"/>
      <c r="L129" s="510"/>
      <c r="M129" s="510"/>
      <c r="N129" s="510"/>
      <c r="O129" s="510"/>
      <c r="P129" s="39"/>
      <c r="Q129" s="39"/>
      <c r="R129" s="39"/>
      <c r="S129" s="39"/>
      <c r="T129" s="39"/>
      <c r="U129" s="39"/>
      <c r="V129" s="39"/>
      <c r="W129" s="39"/>
      <c r="X129" s="39"/>
      <c r="Y129" s="39"/>
      <c r="Z129" s="39"/>
    </row>
    <row r="130" spans="1:26" ht="15.75" customHeight="1">
      <c r="A130" s="479" t="s">
        <v>2076</v>
      </c>
      <c r="B130" s="416"/>
      <c r="C130" s="521">
        <v>3100000</v>
      </c>
      <c r="D130" s="521">
        <f t="shared" ref="D130:F130" si="39">SUM(D127:D129)</f>
        <v>-1000000</v>
      </c>
      <c r="E130" s="521">
        <f t="shared" si="39"/>
        <v>2100000</v>
      </c>
      <c r="F130" s="521">
        <f t="shared" si="39"/>
        <v>1100000</v>
      </c>
      <c r="G130" s="510"/>
      <c r="H130" s="510"/>
      <c r="I130" s="510"/>
      <c r="J130" s="510"/>
      <c r="K130" s="510"/>
      <c r="L130" s="510"/>
      <c r="M130" s="510"/>
      <c r="N130" s="510"/>
      <c r="O130" s="510"/>
      <c r="P130" s="39"/>
      <c r="Q130" s="39"/>
      <c r="R130" s="39"/>
      <c r="S130" s="39"/>
      <c r="T130" s="39"/>
      <c r="U130" s="39"/>
      <c r="V130" s="39"/>
      <c r="W130" s="39"/>
      <c r="X130" s="39"/>
      <c r="Y130" s="39"/>
      <c r="Z130" s="39"/>
    </row>
    <row r="131" spans="1:26" ht="15.75" customHeight="1">
      <c r="A131" s="349"/>
      <c r="B131" s="414" t="s">
        <v>2118</v>
      </c>
      <c r="C131" s="503"/>
      <c r="D131" s="503"/>
      <c r="E131" s="503"/>
      <c r="F131" s="520"/>
      <c r="G131" s="510"/>
      <c r="H131" s="510"/>
      <c r="I131" s="510"/>
      <c r="J131" s="510"/>
      <c r="K131" s="510"/>
      <c r="L131" s="510"/>
      <c r="M131" s="510"/>
      <c r="N131" s="510"/>
      <c r="O131" s="510"/>
      <c r="P131" s="39"/>
      <c r="Q131" s="39"/>
      <c r="R131" s="39"/>
      <c r="S131" s="39"/>
      <c r="T131" s="39"/>
      <c r="U131" s="39"/>
      <c r="V131" s="39"/>
      <c r="W131" s="39"/>
      <c r="X131" s="39"/>
      <c r="Y131" s="39"/>
      <c r="Z131" s="39"/>
    </row>
    <row r="132" spans="1:26" ht="15.75" customHeight="1">
      <c r="A132" s="349" t="s">
        <v>2119</v>
      </c>
      <c r="B132" s="36" t="s">
        <v>2120</v>
      </c>
      <c r="C132" s="503">
        <v>0</v>
      </c>
      <c r="D132" s="503"/>
      <c r="E132" s="503">
        <f t="shared" ref="E132:E133" si="40">SUM(C132:D132)</f>
        <v>0</v>
      </c>
      <c r="F132" s="503">
        <v>50000</v>
      </c>
      <c r="G132" s="510"/>
      <c r="H132" s="510"/>
      <c r="I132" s="510"/>
      <c r="J132" s="510"/>
      <c r="K132" s="510"/>
      <c r="L132" s="510"/>
      <c r="M132" s="510"/>
      <c r="N132" s="510"/>
      <c r="O132" s="510"/>
      <c r="P132" s="39"/>
      <c r="Q132" s="39"/>
      <c r="R132" s="39"/>
      <c r="S132" s="39"/>
      <c r="T132" s="39"/>
      <c r="U132" s="39"/>
      <c r="V132" s="39"/>
      <c r="W132" s="39"/>
      <c r="X132" s="39"/>
      <c r="Y132" s="39"/>
      <c r="Z132" s="39"/>
    </row>
    <row r="133" spans="1:26" ht="15.75" customHeight="1">
      <c r="A133" s="349">
        <v>2210504</v>
      </c>
      <c r="B133" s="36" t="s">
        <v>2383</v>
      </c>
      <c r="C133" s="503">
        <v>800000</v>
      </c>
      <c r="D133" s="503"/>
      <c r="E133" s="503">
        <f t="shared" si="40"/>
        <v>800000</v>
      </c>
      <c r="F133" s="503">
        <v>800000</v>
      </c>
      <c r="G133" s="510"/>
      <c r="H133" s="510"/>
      <c r="I133" s="510"/>
      <c r="J133" s="510"/>
      <c r="K133" s="510"/>
      <c r="L133" s="510"/>
      <c r="M133" s="510"/>
      <c r="N133" s="510"/>
      <c r="O133" s="510"/>
      <c r="P133" s="39"/>
      <c r="Q133" s="39"/>
      <c r="R133" s="39"/>
      <c r="S133" s="39"/>
      <c r="T133" s="39"/>
      <c r="U133" s="39"/>
      <c r="V133" s="39"/>
      <c r="W133" s="39"/>
      <c r="X133" s="39"/>
      <c r="Y133" s="39"/>
      <c r="Z133" s="39"/>
    </row>
    <row r="134" spans="1:26" ht="15.75" customHeight="1">
      <c r="A134" s="479" t="s">
        <v>2076</v>
      </c>
      <c r="B134" s="416"/>
      <c r="C134" s="521">
        <v>800000</v>
      </c>
      <c r="D134" s="521">
        <f>SUM(D132:D133)</f>
        <v>0</v>
      </c>
      <c r="E134" s="521">
        <f>SUM(E132:E133)</f>
        <v>800000</v>
      </c>
      <c r="F134" s="521">
        <f>SUM(F132:F133)</f>
        <v>850000</v>
      </c>
      <c r="G134" s="510"/>
      <c r="H134" s="510"/>
      <c r="I134" s="510"/>
      <c r="J134" s="510"/>
      <c r="K134" s="510"/>
      <c r="L134" s="510"/>
      <c r="M134" s="510"/>
      <c r="N134" s="510"/>
      <c r="O134" s="510"/>
      <c r="P134" s="39"/>
      <c r="Q134" s="39"/>
      <c r="R134" s="39"/>
      <c r="S134" s="39"/>
      <c r="T134" s="39"/>
      <c r="U134" s="39"/>
      <c r="V134" s="39"/>
      <c r="W134" s="39"/>
      <c r="X134" s="39"/>
      <c r="Y134" s="39"/>
      <c r="Z134" s="39"/>
    </row>
    <row r="135" spans="1:26" ht="15.75" customHeight="1">
      <c r="A135" s="349"/>
      <c r="B135" s="414" t="s">
        <v>2128</v>
      </c>
      <c r="C135" s="503"/>
      <c r="D135" s="503"/>
      <c r="E135" s="503"/>
      <c r="F135" s="520"/>
      <c r="G135" s="510"/>
      <c r="H135" s="510"/>
      <c r="I135" s="510"/>
      <c r="J135" s="510"/>
      <c r="K135" s="510"/>
      <c r="L135" s="510"/>
      <c r="M135" s="510"/>
      <c r="N135" s="510"/>
      <c r="O135" s="510"/>
      <c r="P135" s="39"/>
      <c r="Q135" s="39"/>
      <c r="R135" s="39"/>
      <c r="S135" s="39"/>
      <c r="T135" s="39"/>
      <c r="U135" s="39"/>
      <c r="V135" s="39"/>
      <c r="W135" s="39"/>
      <c r="X135" s="39"/>
      <c r="Y135" s="39"/>
      <c r="Z135" s="39"/>
    </row>
    <row r="136" spans="1:26" ht="15.75" customHeight="1">
      <c r="A136" s="349" t="s">
        <v>2129</v>
      </c>
      <c r="B136" s="36" t="s">
        <v>2130</v>
      </c>
      <c r="C136" s="503">
        <v>100000</v>
      </c>
      <c r="D136" s="503"/>
      <c r="E136" s="503">
        <f t="shared" ref="E136:E140" si="41">SUM(C136:D136)</f>
        <v>100000</v>
      </c>
      <c r="F136" s="503">
        <v>200000</v>
      </c>
      <c r="G136" s="510"/>
      <c r="H136" s="510"/>
      <c r="I136" s="510"/>
      <c r="J136" s="510"/>
      <c r="K136" s="510"/>
      <c r="L136" s="510"/>
      <c r="M136" s="510"/>
      <c r="N136" s="510"/>
      <c r="O136" s="510"/>
      <c r="P136" s="39"/>
      <c r="Q136" s="39"/>
      <c r="R136" s="39"/>
      <c r="S136" s="39"/>
      <c r="T136" s="39"/>
      <c r="U136" s="39"/>
      <c r="V136" s="39"/>
      <c r="W136" s="39"/>
      <c r="X136" s="39"/>
      <c r="Y136" s="39"/>
      <c r="Z136" s="39"/>
    </row>
    <row r="137" spans="1:26" ht="15.75" customHeight="1">
      <c r="A137" s="349" t="s">
        <v>2241</v>
      </c>
      <c r="B137" s="36" t="s">
        <v>2242</v>
      </c>
      <c r="C137" s="503"/>
      <c r="D137" s="503"/>
      <c r="E137" s="503">
        <f t="shared" si="41"/>
        <v>0</v>
      </c>
      <c r="F137" s="503">
        <v>500000</v>
      </c>
      <c r="G137" s="510"/>
      <c r="H137" s="510"/>
      <c r="I137" s="510"/>
      <c r="J137" s="510"/>
      <c r="K137" s="510"/>
      <c r="L137" s="510"/>
      <c r="M137" s="510"/>
      <c r="N137" s="510"/>
      <c r="O137" s="510"/>
      <c r="P137" s="39"/>
      <c r="Q137" s="39"/>
      <c r="R137" s="39"/>
      <c r="S137" s="39"/>
      <c r="T137" s="39"/>
      <c r="U137" s="39"/>
      <c r="V137" s="39"/>
      <c r="W137" s="39"/>
      <c r="X137" s="39"/>
      <c r="Y137" s="39"/>
      <c r="Z137" s="39"/>
    </row>
    <row r="138" spans="1:26" ht="15.75" customHeight="1">
      <c r="A138" s="349" t="s">
        <v>2133</v>
      </c>
      <c r="B138" s="36" t="s">
        <v>2134</v>
      </c>
      <c r="C138" s="503">
        <v>500000</v>
      </c>
      <c r="D138" s="503">
        <v>-500000</v>
      </c>
      <c r="E138" s="503">
        <f t="shared" si="41"/>
        <v>0</v>
      </c>
      <c r="F138" s="503">
        <v>500000</v>
      </c>
      <c r="G138" s="510"/>
      <c r="H138" s="510"/>
      <c r="I138" s="510"/>
      <c r="J138" s="510"/>
      <c r="K138" s="510"/>
      <c r="L138" s="510"/>
      <c r="M138" s="510"/>
      <c r="N138" s="510"/>
      <c r="O138" s="510"/>
      <c r="P138" s="39"/>
      <c r="Q138" s="39"/>
      <c r="R138" s="39"/>
      <c r="S138" s="39"/>
      <c r="T138" s="39"/>
      <c r="U138" s="39"/>
      <c r="V138" s="39"/>
      <c r="W138" s="39"/>
      <c r="X138" s="39"/>
      <c r="Y138" s="39"/>
      <c r="Z138" s="39"/>
    </row>
    <row r="139" spans="1:26" ht="15.75" customHeight="1">
      <c r="A139" s="349"/>
      <c r="B139" s="36" t="s">
        <v>2379</v>
      </c>
      <c r="C139" s="503"/>
      <c r="D139" s="503"/>
      <c r="E139" s="503">
        <f t="shared" si="41"/>
        <v>0</v>
      </c>
      <c r="F139" s="503">
        <v>500000</v>
      </c>
      <c r="G139" s="510"/>
      <c r="H139" s="510"/>
      <c r="I139" s="510"/>
      <c r="J139" s="510"/>
      <c r="K139" s="510"/>
      <c r="L139" s="510"/>
      <c r="M139" s="510"/>
      <c r="N139" s="510"/>
      <c r="O139" s="510"/>
      <c r="P139" s="39"/>
      <c r="Q139" s="39"/>
      <c r="R139" s="39"/>
      <c r="S139" s="39"/>
      <c r="T139" s="39"/>
      <c r="U139" s="39"/>
      <c r="V139" s="39"/>
      <c r="W139" s="39"/>
      <c r="X139" s="39"/>
      <c r="Y139" s="39"/>
      <c r="Z139" s="39"/>
    </row>
    <row r="140" spans="1:26" ht="15.75" customHeight="1">
      <c r="A140" s="349">
        <v>2210712</v>
      </c>
      <c r="B140" s="36" t="s">
        <v>2384</v>
      </c>
      <c r="C140" s="503">
        <v>400000</v>
      </c>
      <c r="D140" s="503"/>
      <c r="E140" s="503">
        <f t="shared" si="41"/>
        <v>400000</v>
      </c>
      <c r="F140" s="503">
        <v>0</v>
      </c>
      <c r="G140" s="510"/>
      <c r="H140" s="510"/>
      <c r="I140" s="510"/>
      <c r="J140" s="510"/>
      <c r="K140" s="510"/>
      <c r="L140" s="510"/>
      <c r="M140" s="510"/>
      <c r="N140" s="510"/>
      <c r="O140" s="510"/>
      <c r="P140" s="39"/>
      <c r="Q140" s="39"/>
      <c r="R140" s="39"/>
      <c r="S140" s="39"/>
      <c r="T140" s="39"/>
      <c r="U140" s="39"/>
      <c r="V140" s="39"/>
      <c r="W140" s="39"/>
      <c r="X140" s="39"/>
      <c r="Y140" s="39"/>
      <c r="Z140" s="39"/>
    </row>
    <row r="141" spans="1:26" ht="15.75" customHeight="1">
      <c r="A141" s="479" t="s">
        <v>2076</v>
      </c>
      <c r="B141" s="416"/>
      <c r="C141" s="521">
        <f t="shared" ref="C141:F141" si="42">SUM(C136:C140)</f>
        <v>1000000</v>
      </c>
      <c r="D141" s="521">
        <f t="shared" si="42"/>
        <v>-500000</v>
      </c>
      <c r="E141" s="521">
        <f t="shared" si="42"/>
        <v>500000</v>
      </c>
      <c r="F141" s="521">
        <f t="shared" si="42"/>
        <v>1700000</v>
      </c>
      <c r="G141" s="510"/>
      <c r="H141" s="510"/>
      <c r="I141" s="510"/>
      <c r="J141" s="510"/>
      <c r="K141" s="510"/>
      <c r="L141" s="510"/>
      <c r="M141" s="510"/>
      <c r="N141" s="510"/>
      <c r="O141" s="510"/>
      <c r="P141" s="39"/>
      <c r="Q141" s="39"/>
      <c r="R141" s="39"/>
      <c r="S141" s="39"/>
      <c r="T141" s="39"/>
      <c r="U141" s="39"/>
      <c r="V141" s="39"/>
      <c r="W141" s="39"/>
      <c r="X141" s="39"/>
      <c r="Y141" s="39"/>
      <c r="Z141" s="39"/>
    </row>
    <row r="142" spans="1:26" ht="15.75" customHeight="1">
      <c r="A142" s="349"/>
      <c r="B142" s="414" t="s">
        <v>2138</v>
      </c>
      <c r="C142" s="503"/>
      <c r="D142" s="503"/>
      <c r="E142" s="503"/>
      <c r="F142" s="520"/>
      <c r="G142" s="510"/>
      <c r="H142" s="510"/>
      <c r="I142" s="510"/>
      <c r="J142" s="510"/>
      <c r="K142" s="510"/>
      <c r="L142" s="510"/>
      <c r="M142" s="510"/>
      <c r="N142" s="510"/>
      <c r="O142" s="510"/>
      <c r="P142" s="39"/>
      <c r="Q142" s="39"/>
      <c r="R142" s="39"/>
      <c r="S142" s="39"/>
      <c r="T142" s="39"/>
      <c r="U142" s="39"/>
      <c r="V142" s="39"/>
      <c r="W142" s="39"/>
      <c r="X142" s="39"/>
      <c r="Y142" s="39"/>
      <c r="Z142" s="39"/>
    </row>
    <row r="143" spans="1:26" ht="15.75" customHeight="1">
      <c r="A143" s="349" t="s">
        <v>2139</v>
      </c>
      <c r="B143" s="36" t="s">
        <v>2140</v>
      </c>
      <c r="C143" s="503">
        <v>100000</v>
      </c>
      <c r="D143" s="503"/>
      <c r="E143" s="503">
        <f t="shared" ref="E143:E144" si="43">SUM(C143:D143)</f>
        <v>100000</v>
      </c>
      <c r="F143" s="503">
        <v>0</v>
      </c>
      <c r="G143" s="510"/>
      <c r="H143" s="510"/>
      <c r="I143" s="510"/>
      <c r="J143" s="510"/>
      <c r="K143" s="510"/>
      <c r="L143" s="510"/>
      <c r="M143" s="510"/>
      <c r="N143" s="510"/>
      <c r="O143" s="510"/>
      <c r="P143" s="39"/>
      <c r="Q143" s="39"/>
      <c r="R143" s="39"/>
      <c r="S143" s="39"/>
      <c r="T143" s="39"/>
      <c r="U143" s="39"/>
      <c r="V143" s="39"/>
      <c r="W143" s="39"/>
      <c r="X143" s="39"/>
      <c r="Y143" s="39"/>
      <c r="Z143" s="39"/>
    </row>
    <row r="144" spans="1:26" ht="15.75" customHeight="1">
      <c r="A144" s="349" t="s">
        <v>2141</v>
      </c>
      <c r="B144" s="36" t="s">
        <v>2142</v>
      </c>
      <c r="C144" s="503">
        <v>400000</v>
      </c>
      <c r="D144" s="503"/>
      <c r="E144" s="503">
        <f t="shared" si="43"/>
        <v>400000</v>
      </c>
      <c r="F144" s="503">
        <v>400000</v>
      </c>
      <c r="G144" s="510"/>
      <c r="H144" s="510"/>
      <c r="I144" s="510"/>
      <c r="J144" s="510"/>
      <c r="K144" s="510"/>
      <c r="L144" s="510"/>
      <c r="M144" s="510"/>
      <c r="N144" s="510"/>
      <c r="O144" s="510"/>
      <c r="P144" s="39"/>
      <c r="Q144" s="39"/>
      <c r="R144" s="39"/>
      <c r="S144" s="39"/>
      <c r="T144" s="39"/>
      <c r="U144" s="39"/>
      <c r="V144" s="39"/>
      <c r="W144" s="39"/>
      <c r="X144" s="39"/>
      <c r="Y144" s="39"/>
      <c r="Z144" s="39"/>
    </row>
    <row r="145" spans="1:26" ht="15.75" customHeight="1">
      <c r="A145" s="479" t="s">
        <v>2076</v>
      </c>
      <c r="B145" s="416"/>
      <c r="C145" s="521">
        <v>500000</v>
      </c>
      <c r="D145" s="521">
        <f t="shared" ref="D145:F145" si="44">SUM(D143:D144)</f>
        <v>0</v>
      </c>
      <c r="E145" s="521">
        <f t="shared" si="44"/>
        <v>500000</v>
      </c>
      <c r="F145" s="521">
        <f t="shared" si="44"/>
        <v>400000</v>
      </c>
      <c r="G145" s="510"/>
      <c r="H145" s="510"/>
      <c r="I145" s="510"/>
      <c r="J145" s="510"/>
      <c r="K145" s="510"/>
      <c r="L145" s="510"/>
      <c r="M145" s="510"/>
      <c r="N145" s="510"/>
      <c r="O145" s="510"/>
      <c r="P145" s="39"/>
      <c r="Q145" s="39"/>
      <c r="R145" s="39"/>
      <c r="S145" s="39"/>
      <c r="T145" s="39"/>
      <c r="U145" s="39"/>
      <c r="V145" s="39"/>
      <c r="W145" s="39"/>
      <c r="X145" s="39"/>
      <c r="Y145" s="39"/>
      <c r="Z145" s="39"/>
    </row>
    <row r="146" spans="1:26" ht="15.75" customHeight="1">
      <c r="A146" s="349"/>
      <c r="B146" s="414" t="s">
        <v>2146</v>
      </c>
      <c r="C146" s="503"/>
      <c r="D146" s="503"/>
      <c r="E146" s="503"/>
      <c r="F146" s="520"/>
      <c r="G146" s="510"/>
      <c r="H146" s="510"/>
      <c r="I146" s="510"/>
      <c r="J146" s="510"/>
      <c r="K146" s="510"/>
      <c r="L146" s="510"/>
      <c r="M146" s="510"/>
      <c r="N146" s="510"/>
      <c r="O146" s="510"/>
      <c r="P146" s="39"/>
      <c r="Q146" s="39"/>
      <c r="R146" s="39"/>
      <c r="S146" s="39"/>
      <c r="T146" s="39"/>
      <c r="U146" s="39"/>
      <c r="V146" s="39"/>
      <c r="W146" s="39"/>
      <c r="X146" s="39"/>
      <c r="Y146" s="39"/>
      <c r="Z146" s="39"/>
    </row>
    <row r="147" spans="1:26" ht="15.75" customHeight="1">
      <c r="A147" s="349" t="s">
        <v>2147</v>
      </c>
      <c r="B147" s="36" t="s">
        <v>2148</v>
      </c>
      <c r="C147" s="503">
        <v>1200000</v>
      </c>
      <c r="D147" s="503"/>
      <c r="E147" s="503">
        <f t="shared" ref="E147:E149" si="45">SUM(C147:D147)</f>
        <v>1200000</v>
      </c>
      <c r="F147" s="503">
        <v>1000000</v>
      </c>
      <c r="G147" s="510"/>
      <c r="H147" s="510"/>
      <c r="I147" s="510"/>
      <c r="J147" s="510"/>
      <c r="K147" s="510"/>
      <c r="L147" s="510"/>
      <c r="M147" s="510"/>
      <c r="N147" s="510"/>
      <c r="O147" s="510"/>
      <c r="P147" s="39"/>
      <c r="Q147" s="39"/>
      <c r="R147" s="39"/>
      <c r="S147" s="39"/>
      <c r="T147" s="39"/>
      <c r="U147" s="39"/>
      <c r="V147" s="39"/>
      <c r="W147" s="39"/>
      <c r="X147" s="39"/>
      <c r="Y147" s="39"/>
      <c r="Z147" s="39"/>
    </row>
    <row r="148" spans="1:26" ht="15.75" customHeight="1">
      <c r="A148" s="349" t="s">
        <v>2149</v>
      </c>
      <c r="B148" s="36" t="s">
        <v>2150</v>
      </c>
      <c r="C148" s="503">
        <v>400000</v>
      </c>
      <c r="D148" s="503"/>
      <c r="E148" s="503">
        <f t="shared" si="45"/>
        <v>400000</v>
      </c>
      <c r="F148" s="503">
        <v>500000</v>
      </c>
      <c r="G148" s="510"/>
      <c r="H148" s="510"/>
      <c r="I148" s="510"/>
      <c r="J148" s="510"/>
      <c r="K148" s="510"/>
      <c r="L148" s="510"/>
      <c r="M148" s="510"/>
      <c r="N148" s="510"/>
      <c r="O148" s="510"/>
      <c r="P148" s="39"/>
      <c r="Q148" s="39"/>
      <c r="R148" s="39"/>
      <c r="S148" s="39"/>
      <c r="T148" s="39"/>
      <c r="U148" s="39"/>
      <c r="V148" s="39"/>
      <c r="W148" s="39"/>
      <c r="X148" s="39"/>
      <c r="Y148" s="39"/>
      <c r="Z148" s="39"/>
    </row>
    <row r="149" spans="1:26" ht="15.75" customHeight="1">
      <c r="A149" s="349" t="s">
        <v>2151</v>
      </c>
      <c r="B149" s="36" t="s">
        <v>2152</v>
      </c>
      <c r="C149" s="503">
        <v>400000</v>
      </c>
      <c r="D149" s="503"/>
      <c r="E149" s="503">
        <f t="shared" si="45"/>
        <v>400000</v>
      </c>
      <c r="F149" s="503">
        <v>300000</v>
      </c>
      <c r="G149" s="510"/>
      <c r="H149" s="510"/>
      <c r="I149" s="510"/>
      <c r="J149" s="510"/>
      <c r="K149" s="510"/>
      <c r="L149" s="510"/>
      <c r="M149" s="510"/>
      <c r="N149" s="510"/>
      <c r="O149" s="510"/>
      <c r="P149" s="39"/>
      <c r="Q149" s="39"/>
      <c r="R149" s="39"/>
      <c r="S149" s="39"/>
      <c r="T149" s="39"/>
      <c r="U149" s="39"/>
      <c r="V149" s="39"/>
      <c r="W149" s="39"/>
      <c r="X149" s="39"/>
      <c r="Y149" s="39"/>
      <c r="Z149" s="39"/>
    </row>
    <row r="150" spans="1:26" ht="15.75" customHeight="1">
      <c r="A150" s="479" t="s">
        <v>2076</v>
      </c>
      <c r="B150" s="416"/>
      <c r="C150" s="521">
        <v>2000000</v>
      </c>
      <c r="D150" s="521">
        <f t="shared" ref="D150:F150" si="46">SUM(D147:D149)</f>
        <v>0</v>
      </c>
      <c r="E150" s="521">
        <f t="shared" si="46"/>
        <v>2000000</v>
      </c>
      <c r="F150" s="521">
        <f t="shared" si="46"/>
        <v>1800000</v>
      </c>
      <c r="G150" s="510"/>
      <c r="H150" s="510"/>
      <c r="I150" s="510"/>
      <c r="J150" s="510"/>
      <c r="K150" s="510"/>
      <c r="L150" s="510"/>
      <c r="M150" s="510"/>
      <c r="N150" s="510"/>
      <c r="O150" s="510"/>
      <c r="P150" s="39"/>
      <c r="Q150" s="39"/>
      <c r="R150" s="39"/>
      <c r="S150" s="39"/>
      <c r="T150" s="39"/>
      <c r="U150" s="39"/>
      <c r="V150" s="39"/>
      <c r="W150" s="39"/>
      <c r="X150" s="39"/>
      <c r="Y150" s="39"/>
      <c r="Z150" s="39"/>
    </row>
    <row r="151" spans="1:26" ht="15.75" customHeight="1">
      <c r="A151" s="349"/>
      <c r="B151" s="414" t="s">
        <v>2158</v>
      </c>
      <c r="C151" s="503"/>
      <c r="D151" s="503"/>
      <c r="E151" s="503"/>
      <c r="F151" s="520"/>
      <c r="G151" s="510"/>
      <c r="H151" s="510"/>
      <c r="I151" s="510"/>
      <c r="J151" s="510"/>
      <c r="K151" s="510"/>
      <c r="L151" s="510"/>
      <c r="M151" s="510"/>
      <c r="N151" s="510"/>
      <c r="O151" s="510"/>
      <c r="P151" s="39"/>
      <c r="Q151" s="39"/>
      <c r="R151" s="39"/>
      <c r="S151" s="39"/>
      <c r="T151" s="39"/>
      <c r="U151" s="39"/>
      <c r="V151" s="39"/>
      <c r="W151" s="39"/>
      <c r="X151" s="39"/>
      <c r="Y151" s="39"/>
      <c r="Z151" s="39"/>
    </row>
    <row r="152" spans="1:26" ht="15.75" customHeight="1">
      <c r="A152" s="349">
        <v>2211306</v>
      </c>
      <c r="B152" s="36" t="s">
        <v>2160</v>
      </c>
      <c r="C152" s="503">
        <v>600000</v>
      </c>
      <c r="D152" s="503"/>
      <c r="E152" s="503">
        <f t="shared" ref="E152" si="47">SUM(C152:D152)</f>
        <v>600000</v>
      </c>
      <c r="F152" s="503">
        <v>800000</v>
      </c>
      <c r="G152" s="510"/>
      <c r="H152" s="510"/>
      <c r="I152" s="510"/>
      <c r="J152" s="510"/>
      <c r="K152" s="510"/>
      <c r="L152" s="510"/>
      <c r="M152" s="510"/>
      <c r="N152" s="510"/>
      <c r="O152" s="510"/>
      <c r="P152" s="39"/>
      <c r="Q152" s="39"/>
      <c r="R152" s="39"/>
      <c r="S152" s="39"/>
      <c r="T152" s="39"/>
      <c r="U152" s="39"/>
      <c r="V152" s="39"/>
      <c r="W152" s="39"/>
      <c r="X152" s="39"/>
      <c r="Y152" s="39"/>
      <c r="Z152" s="39"/>
    </row>
    <row r="153" spans="1:26" ht="15.75" customHeight="1">
      <c r="A153" s="349"/>
      <c r="B153" s="36" t="s">
        <v>2385</v>
      </c>
      <c r="C153" s="503"/>
      <c r="D153" s="503"/>
      <c r="E153" s="503"/>
      <c r="F153" s="503">
        <v>6000000</v>
      </c>
      <c r="G153" s="510"/>
      <c r="H153" s="510"/>
      <c r="I153" s="510"/>
      <c r="J153" s="510"/>
      <c r="K153" s="510"/>
      <c r="L153" s="510"/>
      <c r="M153" s="510"/>
      <c r="N153" s="510"/>
      <c r="O153" s="510"/>
      <c r="P153" s="39"/>
      <c r="Q153" s="39"/>
      <c r="R153" s="39"/>
      <c r="S153" s="39"/>
      <c r="T153" s="39"/>
      <c r="U153" s="39"/>
      <c r="V153" s="39"/>
      <c r="W153" s="39"/>
      <c r="X153" s="39"/>
      <c r="Y153" s="39"/>
      <c r="Z153" s="39"/>
    </row>
    <row r="154" spans="1:26" ht="15.75" customHeight="1">
      <c r="A154" s="479" t="s">
        <v>2076</v>
      </c>
      <c r="B154" s="416"/>
      <c r="C154" s="521">
        <v>2100000</v>
      </c>
      <c r="D154" s="521">
        <f>SUM(D152:D152)</f>
        <v>0</v>
      </c>
      <c r="E154" s="521">
        <f>SUM(E152:E152)</f>
        <v>600000</v>
      </c>
      <c r="F154" s="521">
        <f>SUM(F152:F153)</f>
        <v>6800000</v>
      </c>
      <c r="G154" s="510"/>
      <c r="H154" s="510"/>
      <c r="I154" s="510"/>
      <c r="J154" s="510"/>
      <c r="K154" s="510"/>
      <c r="L154" s="510"/>
      <c r="M154" s="510"/>
      <c r="N154" s="510"/>
      <c r="O154" s="510"/>
      <c r="P154" s="39"/>
      <c r="Q154" s="39"/>
      <c r="R154" s="39"/>
      <c r="S154" s="39"/>
      <c r="T154" s="39"/>
      <c r="U154" s="39"/>
      <c r="V154" s="39"/>
      <c r="W154" s="39"/>
      <c r="X154" s="39"/>
      <c r="Y154" s="39"/>
      <c r="Z154" s="39"/>
    </row>
    <row r="155" spans="1:26" ht="15.75" customHeight="1">
      <c r="A155" s="484"/>
      <c r="B155" s="484" t="s">
        <v>2386</v>
      </c>
      <c r="C155" s="529">
        <f>SUM(C154,C150,C145,C141,C134,C130)</f>
        <v>9500000</v>
      </c>
      <c r="D155" s="529">
        <f>SUM(D154,D150,D145,D141,D134,D130)</f>
        <v>-1500000</v>
      </c>
      <c r="E155" s="529">
        <f>SUM(E154,E150,E145,E141,E134,E130)</f>
        <v>6500000</v>
      </c>
      <c r="F155" s="529">
        <f>SUM(F154,F150,F145,F141,F134,F130)</f>
        <v>12650000</v>
      </c>
      <c r="G155" s="510"/>
      <c r="H155" s="510"/>
      <c r="I155" s="510"/>
      <c r="J155" s="510"/>
      <c r="K155" s="510"/>
      <c r="L155" s="510"/>
      <c r="M155" s="510"/>
      <c r="N155" s="510"/>
      <c r="O155" s="510"/>
      <c r="P155" s="39"/>
      <c r="Q155" s="39"/>
      <c r="R155" s="39"/>
      <c r="S155" s="39"/>
      <c r="T155" s="39"/>
      <c r="U155" s="39"/>
      <c r="V155" s="39"/>
      <c r="W155" s="39"/>
      <c r="X155" s="39"/>
      <c r="Y155" s="39"/>
      <c r="Z155" s="39"/>
    </row>
    <row r="156" spans="1:26" ht="15.75" customHeight="1">
      <c r="A156" s="435">
        <v>1050203</v>
      </c>
      <c r="B156" s="99" t="s">
        <v>2387</v>
      </c>
      <c r="C156" s="503"/>
      <c r="D156" s="503"/>
      <c r="E156" s="503"/>
      <c r="F156" s="520"/>
      <c r="G156" s="510"/>
      <c r="H156" s="510"/>
      <c r="I156" s="510"/>
      <c r="J156" s="510"/>
      <c r="K156" s="510"/>
      <c r="L156" s="510"/>
      <c r="M156" s="510"/>
      <c r="N156" s="510"/>
      <c r="O156" s="510"/>
      <c r="P156" s="39"/>
      <c r="Q156" s="39"/>
      <c r="R156" s="39"/>
      <c r="S156" s="39"/>
      <c r="T156" s="39"/>
      <c r="U156" s="39"/>
      <c r="V156" s="39"/>
      <c r="W156" s="39"/>
      <c r="X156" s="39"/>
      <c r="Y156" s="39"/>
      <c r="Z156" s="39"/>
    </row>
    <row r="157" spans="1:26" ht="15.75" hidden="1" customHeight="1">
      <c r="A157" s="349" t="s">
        <v>2097</v>
      </c>
      <c r="B157" s="36" t="s">
        <v>2098</v>
      </c>
      <c r="C157" s="503"/>
      <c r="D157" s="503"/>
      <c r="E157" s="503">
        <f t="shared" ref="E157:E158" si="48">SUM(C157:D157)</f>
        <v>0</v>
      </c>
      <c r="F157" s="520"/>
      <c r="G157" s="510"/>
      <c r="H157" s="510"/>
      <c r="I157" s="510"/>
      <c r="J157" s="510"/>
      <c r="K157" s="510"/>
      <c r="L157" s="510"/>
      <c r="M157" s="510"/>
      <c r="N157" s="510"/>
      <c r="O157" s="510"/>
      <c r="P157" s="39"/>
      <c r="Q157" s="39"/>
      <c r="R157" s="39"/>
      <c r="S157" s="39"/>
      <c r="T157" s="39"/>
      <c r="U157" s="39"/>
      <c r="V157" s="39"/>
      <c r="W157" s="39"/>
      <c r="X157" s="39"/>
      <c r="Y157" s="39"/>
      <c r="Z157" s="39"/>
    </row>
    <row r="158" spans="1:26" ht="15.75" customHeight="1">
      <c r="A158" s="349" t="s">
        <v>2092</v>
      </c>
      <c r="B158" s="36" t="s">
        <v>2093</v>
      </c>
      <c r="C158" s="503">
        <v>1000000</v>
      </c>
      <c r="D158" s="503"/>
      <c r="E158" s="503">
        <f t="shared" si="48"/>
        <v>1000000</v>
      </c>
      <c r="F158" s="503">
        <v>1000000</v>
      </c>
      <c r="G158" s="510"/>
      <c r="H158" s="510"/>
      <c r="I158" s="510"/>
      <c r="J158" s="510"/>
      <c r="K158" s="510"/>
      <c r="L158" s="510"/>
      <c r="M158" s="510"/>
      <c r="N158" s="510"/>
      <c r="O158" s="510"/>
      <c r="P158" s="39"/>
      <c r="Q158" s="39"/>
      <c r="R158" s="39"/>
      <c r="S158" s="39"/>
      <c r="T158" s="39"/>
      <c r="U158" s="39"/>
      <c r="V158" s="39"/>
      <c r="W158" s="39"/>
      <c r="X158" s="39"/>
      <c r="Y158" s="39"/>
      <c r="Z158" s="39"/>
    </row>
    <row r="159" spans="1:26" ht="15.75" customHeight="1">
      <c r="A159" s="479" t="s">
        <v>2076</v>
      </c>
      <c r="B159" s="416"/>
      <c r="C159" s="521">
        <v>1000000</v>
      </c>
      <c r="D159" s="521">
        <f t="shared" ref="D159:F159" si="49">SUM(D158)</f>
        <v>0</v>
      </c>
      <c r="E159" s="521">
        <f t="shared" si="49"/>
        <v>1000000</v>
      </c>
      <c r="F159" s="521">
        <f t="shared" si="49"/>
        <v>1000000</v>
      </c>
      <c r="G159" s="510"/>
      <c r="H159" s="510"/>
      <c r="I159" s="510"/>
      <c r="J159" s="510"/>
      <c r="K159" s="510"/>
      <c r="L159" s="510"/>
      <c r="M159" s="510"/>
      <c r="N159" s="510"/>
      <c r="O159" s="510"/>
      <c r="P159" s="39"/>
      <c r="Q159" s="39"/>
      <c r="R159" s="39"/>
      <c r="S159" s="39"/>
      <c r="T159" s="39"/>
      <c r="U159" s="39"/>
      <c r="V159" s="39"/>
      <c r="W159" s="39"/>
      <c r="X159" s="39"/>
      <c r="Y159" s="39"/>
      <c r="Z159" s="39"/>
    </row>
    <row r="160" spans="1:26" ht="15.75" customHeight="1">
      <c r="A160" s="349"/>
      <c r="B160" s="414" t="s">
        <v>2101</v>
      </c>
      <c r="C160" s="503"/>
      <c r="D160" s="503"/>
      <c r="E160" s="503"/>
      <c r="F160" s="520"/>
      <c r="G160" s="510"/>
      <c r="H160" s="510"/>
      <c r="I160" s="510"/>
      <c r="J160" s="510"/>
      <c r="K160" s="510"/>
      <c r="L160" s="510"/>
      <c r="M160" s="510"/>
      <c r="N160" s="510"/>
      <c r="O160" s="510"/>
      <c r="P160" s="39"/>
      <c r="Q160" s="39"/>
      <c r="R160" s="39"/>
      <c r="S160" s="39"/>
      <c r="T160" s="39"/>
      <c r="U160" s="39"/>
      <c r="V160" s="39"/>
      <c r="W160" s="39"/>
      <c r="X160" s="39"/>
      <c r="Y160" s="39"/>
      <c r="Z160" s="39"/>
    </row>
    <row r="161" spans="1:26" ht="15.75" customHeight="1">
      <c r="A161" s="349" t="s">
        <v>2102</v>
      </c>
      <c r="B161" s="36" t="s">
        <v>2103</v>
      </c>
      <c r="C161" s="503">
        <v>0</v>
      </c>
      <c r="D161" s="503"/>
      <c r="E161" s="503">
        <f t="shared" ref="E161:E164" si="50">SUM(C161:D161)</f>
        <v>0</v>
      </c>
      <c r="F161" s="503">
        <v>400000</v>
      </c>
      <c r="G161" s="510"/>
      <c r="H161" s="510"/>
      <c r="I161" s="510"/>
      <c r="J161" s="510"/>
      <c r="K161" s="510"/>
      <c r="L161" s="510"/>
      <c r="M161" s="510"/>
      <c r="N161" s="510"/>
      <c r="O161" s="510"/>
      <c r="P161" s="39"/>
      <c r="Q161" s="39"/>
      <c r="R161" s="39"/>
      <c r="S161" s="39"/>
      <c r="T161" s="39"/>
      <c r="U161" s="39"/>
      <c r="V161" s="39"/>
      <c r="W161" s="39"/>
      <c r="X161" s="39"/>
      <c r="Y161" s="39"/>
      <c r="Z161" s="39"/>
    </row>
    <row r="162" spans="1:26" ht="15.75" customHeight="1">
      <c r="A162" s="349" t="s">
        <v>2104</v>
      </c>
      <c r="B162" s="36" t="s">
        <v>2105</v>
      </c>
      <c r="C162" s="503">
        <v>100000</v>
      </c>
      <c r="D162" s="503"/>
      <c r="E162" s="503">
        <f t="shared" si="50"/>
        <v>100000</v>
      </c>
      <c r="F162" s="503">
        <v>1000000</v>
      </c>
      <c r="G162" s="510"/>
      <c r="H162" s="510"/>
      <c r="I162" s="510"/>
      <c r="J162" s="510"/>
      <c r="K162" s="510"/>
      <c r="L162" s="510"/>
      <c r="M162" s="510"/>
      <c r="N162" s="510"/>
      <c r="O162" s="510"/>
      <c r="P162" s="39"/>
      <c r="Q162" s="39"/>
      <c r="R162" s="39"/>
      <c r="S162" s="39"/>
      <c r="T162" s="39"/>
      <c r="U162" s="39"/>
      <c r="V162" s="39"/>
      <c r="W162" s="39"/>
      <c r="X162" s="39"/>
      <c r="Y162" s="39"/>
      <c r="Z162" s="39"/>
    </row>
    <row r="163" spans="1:26" ht="15.75" customHeight="1">
      <c r="A163" s="349" t="s">
        <v>2106</v>
      </c>
      <c r="B163" s="36" t="s">
        <v>2107</v>
      </c>
      <c r="C163" s="503">
        <v>700000</v>
      </c>
      <c r="D163" s="503"/>
      <c r="E163" s="503">
        <f t="shared" si="50"/>
        <v>700000</v>
      </c>
      <c r="F163" s="503">
        <v>0</v>
      </c>
      <c r="G163" s="510"/>
      <c r="H163" s="510"/>
      <c r="I163" s="510"/>
      <c r="J163" s="510"/>
      <c r="K163" s="510"/>
      <c r="L163" s="510"/>
      <c r="M163" s="510"/>
      <c r="N163" s="510"/>
      <c r="O163" s="510"/>
      <c r="P163" s="39"/>
      <c r="Q163" s="39"/>
      <c r="R163" s="39"/>
      <c r="S163" s="39"/>
      <c r="T163" s="39"/>
      <c r="U163" s="39"/>
      <c r="V163" s="39"/>
      <c r="W163" s="39"/>
      <c r="X163" s="39"/>
      <c r="Y163" s="39"/>
      <c r="Z163" s="39"/>
    </row>
    <row r="164" spans="1:26" ht="15.75" customHeight="1">
      <c r="A164" s="349">
        <v>2210309</v>
      </c>
      <c r="B164" s="36" t="s">
        <v>2378</v>
      </c>
      <c r="C164" s="503">
        <v>2400000</v>
      </c>
      <c r="D164" s="503"/>
      <c r="E164" s="503">
        <f t="shared" si="50"/>
        <v>2400000</v>
      </c>
      <c r="F164" s="503">
        <v>2000000</v>
      </c>
      <c r="G164" s="510"/>
      <c r="H164" s="510"/>
      <c r="I164" s="510"/>
      <c r="J164" s="510"/>
      <c r="K164" s="510"/>
      <c r="L164" s="510"/>
      <c r="M164" s="510"/>
      <c r="N164" s="510"/>
      <c r="O164" s="510"/>
      <c r="P164" s="39"/>
      <c r="Q164" s="39"/>
      <c r="R164" s="39"/>
      <c r="S164" s="39"/>
      <c r="T164" s="39"/>
      <c r="U164" s="39"/>
      <c r="V164" s="39"/>
      <c r="W164" s="39"/>
      <c r="X164" s="39"/>
      <c r="Y164" s="39"/>
      <c r="Z164" s="39"/>
    </row>
    <row r="165" spans="1:26" ht="15.75" customHeight="1">
      <c r="A165" s="479" t="s">
        <v>2076</v>
      </c>
      <c r="B165" s="416"/>
      <c r="C165" s="521">
        <v>3200000</v>
      </c>
      <c r="D165" s="521">
        <f t="shared" ref="D165:F165" si="51">SUM(D161:D164)</f>
        <v>0</v>
      </c>
      <c r="E165" s="521">
        <f t="shared" si="51"/>
        <v>3200000</v>
      </c>
      <c r="F165" s="521">
        <f t="shared" si="51"/>
        <v>3400000</v>
      </c>
      <c r="G165" s="510"/>
      <c r="H165" s="510"/>
      <c r="I165" s="510"/>
      <c r="J165" s="510"/>
      <c r="K165" s="510"/>
      <c r="L165" s="510"/>
      <c r="M165" s="510"/>
      <c r="N165" s="510"/>
      <c r="O165" s="510"/>
      <c r="P165" s="39"/>
      <c r="Q165" s="39"/>
      <c r="R165" s="39"/>
      <c r="S165" s="39"/>
      <c r="T165" s="39"/>
      <c r="U165" s="39"/>
      <c r="V165" s="39"/>
      <c r="W165" s="39"/>
      <c r="X165" s="39"/>
      <c r="Y165" s="39"/>
      <c r="Z165" s="39"/>
    </row>
    <row r="166" spans="1:26" ht="15.75" customHeight="1">
      <c r="A166" s="349"/>
      <c r="B166" s="414" t="s">
        <v>2118</v>
      </c>
      <c r="C166" s="503"/>
      <c r="D166" s="503"/>
      <c r="E166" s="503"/>
      <c r="F166" s="520"/>
      <c r="G166" s="510"/>
      <c r="H166" s="510"/>
      <c r="I166" s="510"/>
      <c r="J166" s="510"/>
      <c r="K166" s="510"/>
      <c r="L166" s="510"/>
      <c r="M166" s="510"/>
      <c r="N166" s="510"/>
      <c r="O166" s="510"/>
      <c r="P166" s="39"/>
      <c r="Q166" s="39"/>
      <c r="R166" s="39"/>
      <c r="S166" s="39"/>
      <c r="T166" s="39"/>
      <c r="U166" s="39"/>
      <c r="V166" s="39"/>
      <c r="W166" s="39"/>
      <c r="X166" s="39"/>
      <c r="Y166" s="39"/>
      <c r="Z166" s="39"/>
    </row>
    <row r="167" spans="1:26" ht="15.75" customHeight="1">
      <c r="A167" s="349" t="s">
        <v>2119</v>
      </c>
      <c r="B167" s="36" t="s">
        <v>2120</v>
      </c>
      <c r="C167" s="503">
        <v>1000000</v>
      </c>
      <c r="D167" s="503"/>
      <c r="E167" s="503">
        <f t="shared" ref="E167:E168" si="52">SUM(C167:D167)</f>
        <v>1000000</v>
      </c>
      <c r="F167" s="503">
        <v>1000000</v>
      </c>
      <c r="G167" s="510"/>
      <c r="H167" s="510"/>
      <c r="I167" s="510"/>
      <c r="J167" s="510"/>
      <c r="K167" s="510"/>
      <c r="L167" s="510"/>
      <c r="M167" s="510"/>
      <c r="N167" s="510"/>
      <c r="O167" s="510"/>
      <c r="P167" s="39"/>
      <c r="Q167" s="39"/>
      <c r="R167" s="39"/>
      <c r="S167" s="39"/>
      <c r="T167" s="39"/>
      <c r="U167" s="39"/>
      <c r="V167" s="39"/>
      <c r="W167" s="39"/>
      <c r="X167" s="39"/>
      <c r="Y167" s="39"/>
      <c r="Z167" s="39"/>
    </row>
    <row r="168" spans="1:26" ht="15.75" customHeight="1">
      <c r="A168" s="349">
        <v>2210504</v>
      </c>
      <c r="B168" s="36" t="s">
        <v>2388</v>
      </c>
      <c r="C168" s="503">
        <v>1000000</v>
      </c>
      <c r="D168" s="503"/>
      <c r="E168" s="503">
        <f t="shared" si="52"/>
        <v>1000000</v>
      </c>
      <c r="F168" s="503">
        <v>1000000</v>
      </c>
      <c r="G168" s="510"/>
      <c r="H168" s="510"/>
      <c r="I168" s="510"/>
      <c r="J168" s="510"/>
      <c r="K168" s="510"/>
      <c r="L168" s="510"/>
      <c r="M168" s="510"/>
      <c r="N168" s="510"/>
      <c r="O168" s="510"/>
      <c r="P168" s="39"/>
      <c r="Q168" s="39"/>
      <c r="R168" s="39"/>
      <c r="S168" s="39"/>
      <c r="T168" s="39"/>
      <c r="U168" s="39"/>
      <c r="V168" s="39"/>
      <c r="W168" s="39"/>
      <c r="X168" s="39"/>
      <c r="Y168" s="39"/>
      <c r="Z168" s="39"/>
    </row>
    <row r="169" spans="1:26" ht="15.75" customHeight="1">
      <c r="A169" s="479" t="s">
        <v>2076</v>
      </c>
      <c r="B169" s="416"/>
      <c r="C169" s="521">
        <v>2000000</v>
      </c>
      <c r="D169" s="521">
        <f t="shared" ref="D169:F169" si="53">SUM(D167:D168)</f>
        <v>0</v>
      </c>
      <c r="E169" s="521">
        <f t="shared" si="53"/>
        <v>2000000</v>
      </c>
      <c r="F169" s="521">
        <f t="shared" si="53"/>
        <v>2000000</v>
      </c>
      <c r="G169" s="510"/>
      <c r="H169" s="510"/>
      <c r="I169" s="510"/>
      <c r="J169" s="510"/>
      <c r="K169" s="510"/>
      <c r="L169" s="510"/>
      <c r="M169" s="510"/>
      <c r="N169" s="510"/>
      <c r="O169" s="510"/>
      <c r="P169" s="39"/>
      <c r="Q169" s="39"/>
      <c r="R169" s="39"/>
      <c r="S169" s="39"/>
      <c r="T169" s="39"/>
      <c r="U169" s="39"/>
      <c r="V169" s="39"/>
      <c r="W169" s="39"/>
      <c r="X169" s="39"/>
      <c r="Y169" s="39"/>
      <c r="Z169" s="39"/>
    </row>
    <row r="170" spans="1:26" ht="15.75" customHeight="1">
      <c r="A170" s="349"/>
      <c r="B170" s="414" t="s">
        <v>2128</v>
      </c>
      <c r="C170" s="503"/>
      <c r="D170" s="503"/>
      <c r="E170" s="503"/>
      <c r="F170" s="520"/>
      <c r="G170" s="510"/>
      <c r="H170" s="510"/>
      <c r="I170" s="510"/>
      <c r="J170" s="510"/>
      <c r="K170" s="510"/>
      <c r="L170" s="510"/>
      <c r="M170" s="510"/>
      <c r="N170" s="510"/>
      <c r="O170" s="510"/>
      <c r="P170" s="39"/>
      <c r="Q170" s="39"/>
      <c r="R170" s="39"/>
      <c r="S170" s="39"/>
      <c r="T170" s="39"/>
      <c r="U170" s="39"/>
      <c r="V170" s="39"/>
      <c r="W170" s="39"/>
      <c r="X170" s="39"/>
      <c r="Y170" s="39"/>
      <c r="Z170" s="39"/>
    </row>
    <row r="171" spans="1:26" ht="15.75" customHeight="1">
      <c r="A171" s="349" t="s">
        <v>2129</v>
      </c>
      <c r="B171" s="36" t="s">
        <v>2130</v>
      </c>
      <c r="C171" s="503">
        <v>0</v>
      </c>
      <c r="D171" s="503"/>
      <c r="E171" s="503">
        <f t="shared" ref="E171:E174" si="54">SUM(C171:D171)</f>
        <v>0</v>
      </c>
      <c r="F171" s="503">
        <v>200000</v>
      </c>
      <c r="G171" s="510"/>
      <c r="H171" s="510"/>
      <c r="I171" s="510"/>
      <c r="J171" s="510"/>
      <c r="K171" s="510"/>
      <c r="L171" s="510"/>
      <c r="M171" s="510"/>
      <c r="N171" s="510"/>
      <c r="O171" s="510"/>
      <c r="P171" s="39"/>
      <c r="Q171" s="39"/>
      <c r="R171" s="39"/>
      <c r="S171" s="39"/>
      <c r="T171" s="39"/>
      <c r="U171" s="39"/>
      <c r="V171" s="39"/>
      <c r="W171" s="39"/>
      <c r="X171" s="39"/>
      <c r="Y171" s="39"/>
      <c r="Z171" s="39"/>
    </row>
    <row r="172" spans="1:26" ht="15.75" customHeight="1">
      <c r="A172" s="36">
        <v>2210711</v>
      </c>
      <c r="B172" s="36" t="s">
        <v>2366</v>
      </c>
      <c r="C172" s="503">
        <v>561980</v>
      </c>
      <c r="D172" s="503"/>
      <c r="E172" s="503">
        <f t="shared" si="54"/>
        <v>561980</v>
      </c>
      <c r="F172" s="503">
        <v>500000</v>
      </c>
      <c r="G172" s="510"/>
      <c r="H172" s="510"/>
      <c r="I172" s="510"/>
      <c r="J172" s="510"/>
      <c r="K172" s="510"/>
      <c r="L172" s="510"/>
      <c r="M172" s="510"/>
      <c r="N172" s="510"/>
      <c r="O172" s="510"/>
      <c r="P172" s="39"/>
      <c r="Q172" s="39"/>
      <c r="R172" s="39"/>
      <c r="S172" s="39"/>
      <c r="T172" s="39"/>
      <c r="U172" s="39"/>
      <c r="V172" s="39"/>
      <c r="W172" s="39"/>
      <c r="X172" s="39"/>
      <c r="Y172" s="39"/>
      <c r="Z172" s="39"/>
    </row>
    <row r="173" spans="1:26" ht="15.75" customHeight="1">
      <c r="A173" s="349">
        <v>2210712</v>
      </c>
      <c r="B173" s="36" t="s">
        <v>2199</v>
      </c>
      <c r="C173" s="503">
        <v>100000</v>
      </c>
      <c r="D173" s="503"/>
      <c r="E173" s="503">
        <f t="shared" si="54"/>
        <v>100000</v>
      </c>
      <c r="F173" s="503">
        <v>500000</v>
      </c>
      <c r="G173" s="510"/>
      <c r="H173" s="510"/>
      <c r="I173" s="510"/>
      <c r="J173" s="510"/>
      <c r="K173" s="510"/>
      <c r="L173" s="510"/>
      <c r="M173" s="510"/>
      <c r="N173" s="510"/>
      <c r="O173" s="510"/>
      <c r="P173" s="39"/>
      <c r="Q173" s="39"/>
      <c r="R173" s="39"/>
      <c r="S173" s="39"/>
      <c r="T173" s="39"/>
      <c r="U173" s="39"/>
      <c r="V173" s="39"/>
      <c r="W173" s="39"/>
      <c r="X173" s="39"/>
      <c r="Y173" s="39"/>
      <c r="Z173" s="39"/>
    </row>
    <row r="174" spans="1:26" ht="15.75" customHeight="1">
      <c r="A174" s="36" t="s">
        <v>2389</v>
      </c>
      <c r="B174" s="36" t="s">
        <v>2195</v>
      </c>
      <c r="C174" s="537">
        <v>280000</v>
      </c>
      <c r="D174" s="537"/>
      <c r="E174" s="503">
        <f t="shared" si="54"/>
        <v>280000</v>
      </c>
      <c r="F174" s="503">
        <v>0</v>
      </c>
      <c r="G174" s="510"/>
      <c r="H174" s="510"/>
      <c r="I174" s="510"/>
      <c r="J174" s="510"/>
      <c r="K174" s="510"/>
      <c r="L174" s="510"/>
      <c r="M174" s="510"/>
      <c r="N174" s="510"/>
      <c r="O174" s="510"/>
      <c r="P174" s="39"/>
      <c r="Q174" s="39"/>
      <c r="R174" s="39"/>
      <c r="S174" s="39"/>
      <c r="T174" s="39"/>
      <c r="U174" s="39"/>
      <c r="V174" s="39"/>
      <c r="W174" s="39"/>
      <c r="X174" s="39"/>
      <c r="Y174" s="39"/>
      <c r="Z174" s="39"/>
    </row>
    <row r="175" spans="1:26" ht="15.75" customHeight="1">
      <c r="A175" s="479" t="s">
        <v>2076</v>
      </c>
      <c r="B175" s="416"/>
      <c r="C175" s="521">
        <v>941980</v>
      </c>
      <c r="D175" s="521">
        <f>SUM(D171:D174)</f>
        <v>0</v>
      </c>
      <c r="E175" s="521">
        <f>SUM(E171:E174)</f>
        <v>941980</v>
      </c>
      <c r="F175" s="521">
        <f>SUM(F171:F174)</f>
        <v>1200000</v>
      </c>
      <c r="G175" s="510"/>
      <c r="H175" s="510"/>
      <c r="I175" s="510"/>
      <c r="J175" s="510"/>
      <c r="K175" s="510"/>
      <c r="L175" s="510"/>
      <c r="M175" s="510"/>
      <c r="N175" s="510"/>
      <c r="O175" s="510"/>
      <c r="P175" s="39"/>
      <c r="Q175" s="39"/>
      <c r="R175" s="39"/>
      <c r="S175" s="39"/>
      <c r="T175" s="39"/>
      <c r="U175" s="39"/>
      <c r="V175" s="39"/>
      <c r="W175" s="39"/>
      <c r="X175" s="39"/>
      <c r="Y175" s="39"/>
      <c r="Z175" s="39"/>
    </row>
    <row r="176" spans="1:26" ht="15.75" customHeight="1">
      <c r="A176" s="349"/>
      <c r="B176" s="414" t="s">
        <v>2138</v>
      </c>
      <c r="C176" s="503">
        <v>0</v>
      </c>
      <c r="D176" s="503"/>
      <c r="E176" s="503">
        <f t="shared" ref="E176" si="55">SUM(C176:D176)</f>
        <v>0</v>
      </c>
      <c r="F176" s="520"/>
      <c r="G176" s="510"/>
      <c r="H176" s="510"/>
      <c r="I176" s="510"/>
      <c r="J176" s="510"/>
      <c r="K176" s="510"/>
      <c r="L176" s="510"/>
      <c r="M176" s="510"/>
      <c r="N176" s="510"/>
      <c r="O176" s="510"/>
      <c r="P176" s="39"/>
      <c r="Q176" s="39"/>
      <c r="R176" s="39"/>
      <c r="S176" s="39"/>
      <c r="T176" s="39"/>
      <c r="U176" s="39"/>
      <c r="V176" s="39"/>
      <c r="W176" s="39"/>
      <c r="X176" s="39"/>
      <c r="Y176" s="39"/>
      <c r="Z176" s="39"/>
    </row>
    <row r="177" spans="1:26" ht="15.75" customHeight="1">
      <c r="A177" s="349"/>
      <c r="B177" s="36" t="s">
        <v>2390</v>
      </c>
      <c r="C177" s="503"/>
      <c r="D177" s="503"/>
      <c r="E177" s="503"/>
      <c r="F177" s="503">
        <v>300000</v>
      </c>
      <c r="G177" s="510"/>
      <c r="H177" s="510"/>
      <c r="I177" s="510"/>
      <c r="J177" s="510"/>
      <c r="K177" s="510"/>
      <c r="L177" s="510"/>
      <c r="M177" s="510"/>
      <c r="N177" s="510"/>
      <c r="O177" s="510"/>
      <c r="P177" s="39"/>
      <c r="Q177" s="39"/>
      <c r="R177" s="39"/>
      <c r="S177" s="39"/>
      <c r="T177" s="39"/>
      <c r="U177" s="39"/>
      <c r="V177" s="39"/>
      <c r="W177" s="39"/>
      <c r="X177" s="39"/>
      <c r="Y177" s="39"/>
      <c r="Z177" s="39"/>
    </row>
    <row r="178" spans="1:26" ht="15.75" customHeight="1">
      <c r="A178" s="479" t="s">
        <v>2076</v>
      </c>
      <c r="B178" s="416"/>
      <c r="C178" s="503">
        <v>0</v>
      </c>
      <c r="D178" s="503"/>
      <c r="E178" s="538">
        <f>SUM(C178:D178)</f>
        <v>0</v>
      </c>
      <c r="F178" s="539">
        <f>SUM(F177:F177)</f>
        <v>300000</v>
      </c>
      <c r="G178" s="510"/>
      <c r="H178" s="510"/>
      <c r="I178" s="510"/>
      <c r="J178" s="510"/>
      <c r="K178" s="510"/>
      <c r="L178" s="510"/>
      <c r="M178" s="510"/>
      <c r="N178" s="510"/>
      <c r="O178" s="510"/>
      <c r="P178" s="39"/>
      <c r="Q178" s="39"/>
      <c r="R178" s="39"/>
      <c r="S178" s="39"/>
      <c r="T178" s="39"/>
      <c r="U178" s="39"/>
      <c r="V178" s="39"/>
      <c r="W178" s="39"/>
      <c r="X178" s="39"/>
      <c r="Y178" s="39"/>
      <c r="Z178" s="39"/>
    </row>
    <row r="179" spans="1:26" ht="15.75" customHeight="1">
      <c r="A179" s="349"/>
      <c r="B179" s="414" t="s">
        <v>2146</v>
      </c>
      <c r="C179" s="503"/>
      <c r="D179" s="503"/>
      <c r="E179" s="503"/>
      <c r="F179" s="520"/>
      <c r="G179" s="510"/>
      <c r="H179" s="510"/>
      <c r="I179" s="510"/>
      <c r="J179" s="510"/>
      <c r="K179" s="510"/>
      <c r="L179" s="510"/>
      <c r="M179" s="510"/>
      <c r="N179" s="510"/>
      <c r="O179" s="510"/>
      <c r="P179" s="39"/>
      <c r="Q179" s="39"/>
      <c r="R179" s="39"/>
      <c r="S179" s="39"/>
      <c r="T179" s="39"/>
      <c r="U179" s="39"/>
      <c r="V179" s="39"/>
      <c r="W179" s="39"/>
      <c r="X179" s="39"/>
      <c r="Y179" s="39"/>
      <c r="Z179" s="39"/>
    </row>
    <row r="180" spans="1:26" ht="15.75" customHeight="1">
      <c r="A180" s="349" t="s">
        <v>2147</v>
      </c>
      <c r="B180" s="36" t="s">
        <v>2148</v>
      </c>
      <c r="C180" s="503">
        <v>1678468</v>
      </c>
      <c r="D180" s="503"/>
      <c r="E180" s="503">
        <f t="shared" ref="E180:E181" si="56">SUM(C180:D180)</f>
        <v>1678468</v>
      </c>
      <c r="F180" s="503">
        <v>2000000</v>
      </c>
      <c r="G180" s="510"/>
      <c r="H180" s="510"/>
      <c r="I180" s="510"/>
      <c r="J180" s="510"/>
      <c r="K180" s="510"/>
      <c r="L180" s="510"/>
      <c r="M180" s="510"/>
      <c r="N180" s="510"/>
      <c r="O180" s="510"/>
      <c r="P180" s="39"/>
      <c r="Q180" s="39"/>
      <c r="R180" s="39"/>
      <c r="S180" s="39"/>
      <c r="T180" s="39"/>
      <c r="U180" s="39"/>
      <c r="V180" s="39"/>
      <c r="W180" s="39"/>
      <c r="X180" s="39"/>
      <c r="Y180" s="39"/>
      <c r="Z180" s="39"/>
    </row>
    <row r="181" spans="1:26" ht="15.75" customHeight="1">
      <c r="A181" s="349" t="s">
        <v>2149</v>
      </c>
      <c r="B181" s="36" t="s">
        <v>2150</v>
      </c>
      <c r="C181" s="503">
        <v>1000000</v>
      </c>
      <c r="D181" s="503"/>
      <c r="E181" s="503">
        <f t="shared" si="56"/>
        <v>1000000</v>
      </c>
      <c r="F181" s="503">
        <v>1000000</v>
      </c>
      <c r="G181" s="510"/>
      <c r="H181" s="510"/>
      <c r="I181" s="510"/>
      <c r="J181" s="510"/>
      <c r="K181" s="510"/>
      <c r="L181" s="510"/>
      <c r="M181" s="510"/>
      <c r="N181" s="510"/>
      <c r="O181" s="510"/>
      <c r="P181" s="39"/>
      <c r="Q181" s="39"/>
      <c r="R181" s="39"/>
      <c r="S181" s="39"/>
      <c r="T181" s="39"/>
      <c r="U181" s="39"/>
      <c r="V181" s="39"/>
      <c r="W181" s="39"/>
      <c r="X181" s="39"/>
      <c r="Y181" s="39"/>
      <c r="Z181" s="39"/>
    </row>
    <row r="182" spans="1:26" ht="15.75" customHeight="1">
      <c r="A182" s="479" t="s">
        <v>2076</v>
      </c>
      <c r="B182" s="416"/>
      <c r="C182" s="521">
        <v>2678468</v>
      </c>
      <c r="D182" s="521">
        <f t="shared" ref="D182:F182" si="57">SUM(D180:D181)</f>
        <v>0</v>
      </c>
      <c r="E182" s="521">
        <f t="shared" si="57"/>
        <v>2678468</v>
      </c>
      <c r="F182" s="521">
        <f t="shared" si="57"/>
        <v>3000000</v>
      </c>
      <c r="G182" s="510"/>
      <c r="H182" s="510"/>
      <c r="I182" s="510"/>
      <c r="J182" s="510"/>
      <c r="K182" s="510"/>
      <c r="L182" s="510"/>
      <c r="M182" s="510"/>
      <c r="N182" s="510"/>
      <c r="O182" s="510"/>
      <c r="P182" s="39"/>
      <c r="Q182" s="39"/>
      <c r="R182" s="39"/>
      <c r="S182" s="39"/>
      <c r="T182" s="39"/>
      <c r="U182" s="39"/>
      <c r="V182" s="39"/>
      <c r="W182" s="39"/>
      <c r="X182" s="39"/>
      <c r="Y182" s="39"/>
      <c r="Z182" s="39"/>
    </row>
    <row r="183" spans="1:26" ht="15.75" customHeight="1">
      <c r="A183" s="349"/>
      <c r="B183" s="414" t="s">
        <v>2158</v>
      </c>
      <c r="C183" s="503"/>
      <c r="D183" s="503"/>
      <c r="E183" s="503"/>
      <c r="F183" s="520"/>
      <c r="G183" s="510"/>
      <c r="H183" s="510"/>
      <c r="I183" s="510"/>
      <c r="J183" s="510"/>
      <c r="K183" s="510"/>
      <c r="L183" s="510"/>
      <c r="M183" s="510"/>
      <c r="N183" s="510"/>
      <c r="O183" s="510"/>
      <c r="P183" s="39"/>
      <c r="Q183" s="39"/>
      <c r="R183" s="39"/>
      <c r="S183" s="39"/>
      <c r="T183" s="39"/>
      <c r="U183" s="39"/>
      <c r="V183" s="39"/>
      <c r="W183" s="39"/>
      <c r="X183" s="39"/>
      <c r="Y183" s="39"/>
      <c r="Z183" s="39"/>
    </row>
    <row r="184" spans="1:26" ht="15.75" customHeight="1">
      <c r="A184" s="349">
        <v>3111002</v>
      </c>
      <c r="B184" s="36" t="s">
        <v>2370</v>
      </c>
      <c r="C184" s="503">
        <v>13900000</v>
      </c>
      <c r="D184" s="503"/>
      <c r="E184" s="503">
        <f t="shared" ref="E184:E186" si="58">SUM(C184:D184)</f>
        <v>13900000</v>
      </c>
      <c r="F184" s="503">
        <v>0</v>
      </c>
      <c r="G184" s="510"/>
      <c r="H184" s="510"/>
      <c r="I184" s="510"/>
      <c r="J184" s="510"/>
      <c r="K184" s="510"/>
      <c r="L184" s="510"/>
      <c r="M184" s="510"/>
      <c r="N184" s="510"/>
      <c r="O184" s="510"/>
      <c r="P184" s="39"/>
      <c r="Q184" s="39"/>
      <c r="R184" s="39"/>
      <c r="S184" s="39"/>
      <c r="T184" s="39"/>
      <c r="U184" s="39"/>
      <c r="V184" s="39"/>
      <c r="W184" s="39"/>
      <c r="X184" s="39"/>
      <c r="Y184" s="39"/>
      <c r="Z184" s="39"/>
    </row>
    <row r="185" spans="1:26" ht="15.75" customHeight="1">
      <c r="A185" s="349">
        <v>2211306</v>
      </c>
      <c r="B185" s="36" t="s">
        <v>2391</v>
      </c>
      <c r="C185" s="503">
        <v>150000</v>
      </c>
      <c r="D185" s="503"/>
      <c r="E185" s="503">
        <f t="shared" si="58"/>
        <v>150000</v>
      </c>
      <c r="F185" s="503">
        <v>150000</v>
      </c>
      <c r="G185" s="510"/>
      <c r="H185" s="510"/>
      <c r="I185" s="510"/>
      <c r="J185" s="510"/>
      <c r="K185" s="510"/>
      <c r="L185" s="510"/>
      <c r="M185" s="510"/>
      <c r="N185" s="510"/>
      <c r="O185" s="510"/>
      <c r="P185" s="39"/>
      <c r="Q185" s="39"/>
      <c r="R185" s="39"/>
      <c r="S185" s="39"/>
      <c r="T185" s="39"/>
      <c r="U185" s="39"/>
      <c r="V185" s="39"/>
      <c r="W185" s="39"/>
      <c r="X185" s="39"/>
      <c r="Y185" s="39"/>
      <c r="Z185" s="39"/>
    </row>
    <row r="186" spans="1:26" ht="15.75" customHeight="1">
      <c r="A186" s="349">
        <v>2211311</v>
      </c>
      <c r="B186" s="36" t="s">
        <v>2392</v>
      </c>
      <c r="C186" s="503">
        <v>20000000</v>
      </c>
      <c r="D186" s="503">
        <v>10000000</v>
      </c>
      <c r="E186" s="503">
        <f t="shared" si="58"/>
        <v>30000000</v>
      </c>
      <c r="F186" s="503">
        <v>35000000</v>
      </c>
      <c r="G186" s="510"/>
      <c r="H186" s="510"/>
      <c r="I186" s="510"/>
      <c r="J186" s="510"/>
      <c r="K186" s="510"/>
      <c r="L186" s="510"/>
      <c r="M186" s="510"/>
      <c r="N186" s="510"/>
      <c r="O186" s="510"/>
      <c r="P186" s="39"/>
      <c r="Q186" s="39"/>
      <c r="R186" s="39"/>
      <c r="S186" s="39"/>
      <c r="T186" s="39"/>
      <c r="U186" s="39"/>
      <c r="V186" s="39"/>
      <c r="W186" s="39"/>
      <c r="X186" s="39"/>
      <c r="Y186" s="39"/>
      <c r="Z186" s="39"/>
    </row>
    <row r="187" spans="1:26" ht="15.75" customHeight="1">
      <c r="A187" s="349"/>
      <c r="B187" s="36" t="s">
        <v>2393</v>
      </c>
      <c r="C187" s="503"/>
      <c r="D187" s="503"/>
      <c r="E187" s="503"/>
      <c r="F187" s="503">
        <v>2000000</v>
      </c>
      <c r="G187" s="510"/>
      <c r="H187" s="510"/>
      <c r="I187" s="510"/>
      <c r="J187" s="510"/>
      <c r="K187" s="510"/>
      <c r="L187" s="510"/>
      <c r="M187" s="510"/>
      <c r="N187" s="510"/>
      <c r="O187" s="510"/>
      <c r="P187" s="39"/>
      <c r="Q187" s="39"/>
      <c r="R187" s="39"/>
      <c r="S187" s="39"/>
      <c r="T187" s="39"/>
      <c r="U187" s="39"/>
      <c r="V187" s="39"/>
      <c r="W187" s="39"/>
      <c r="X187" s="39"/>
      <c r="Y187" s="39"/>
      <c r="Z187" s="39"/>
    </row>
    <row r="188" spans="1:26" ht="15.75" customHeight="1">
      <c r="A188" s="479" t="s">
        <v>2076</v>
      </c>
      <c r="B188" s="416"/>
      <c r="C188" s="521">
        <v>34050000</v>
      </c>
      <c r="D188" s="521">
        <f t="shared" ref="D188:E188" si="59">SUM(D184:D186)</f>
        <v>10000000</v>
      </c>
      <c r="E188" s="521">
        <f t="shared" si="59"/>
        <v>44050000</v>
      </c>
      <c r="F188" s="521">
        <f>SUM(F184:F187)</f>
        <v>37150000</v>
      </c>
      <c r="G188" s="510"/>
      <c r="H188" s="510"/>
      <c r="I188" s="510"/>
      <c r="J188" s="510"/>
      <c r="K188" s="510"/>
      <c r="L188" s="510"/>
      <c r="M188" s="510"/>
      <c r="N188" s="510"/>
      <c r="O188" s="510"/>
      <c r="P188" s="39"/>
      <c r="Q188" s="39"/>
      <c r="R188" s="39"/>
      <c r="S188" s="39"/>
      <c r="T188" s="39"/>
      <c r="U188" s="39"/>
      <c r="V188" s="39"/>
      <c r="W188" s="39"/>
      <c r="X188" s="39"/>
      <c r="Y188" s="39"/>
      <c r="Z188" s="39"/>
    </row>
    <row r="189" spans="1:26" ht="15.75" customHeight="1">
      <c r="A189" s="349"/>
      <c r="B189" s="414" t="s">
        <v>2394</v>
      </c>
      <c r="C189" s="503"/>
      <c r="D189" s="503"/>
      <c r="E189" s="503"/>
      <c r="F189" s="520"/>
      <c r="G189" s="510"/>
      <c r="H189" s="510"/>
      <c r="I189" s="510"/>
      <c r="J189" s="510"/>
      <c r="K189" s="510"/>
      <c r="L189" s="510"/>
      <c r="M189" s="510"/>
      <c r="N189" s="510"/>
      <c r="O189" s="510"/>
      <c r="P189" s="39"/>
      <c r="Q189" s="39"/>
      <c r="R189" s="39"/>
      <c r="S189" s="39"/>
      <c r="T189" s="39"/>
      <c r="U189" s="39"/>
      <c r="V189" s="39"/>
      <c r="W189" s="39"/>
      <c r="X189" s="39"/>
      <c r="Y189" s="39"/>
      <c r="Z189" s="39"/>
    </row>
    <row r="190" spans="1:26" ht="15.75" customHeight="1">
      <c r="A190" s="349">
        <v>2211016</v>
      </c>
      <c r="B190" s="36" t="s">
        <v>2395</v>
      </c>
      <c r="C190" s="503">
        <v>3000000</v>
      </c>
      <c r="D190" s="503"/>
      <c r="E190" s="503">
        <f>SUM(C190:D190)</f>
        <v>3000000</v>
      </c>
      <c r="F190" s="520">
        <v>0</v>
      </c>
      <c r="G190" s="510"/>
      <c r="H190" s="510"/>
      <c r="I190" s="510"/>
      <c r="J190" s="510"/>
      <c r="K190" s="510"/>
      <c r="L190" s="510"/>
      <c r="M190" s="510"/>
      <c r="N190" s="510"/>
      <c r="O190" s="510"/>
      <c r="P190" s="39"/>
      <c r="Q190" s="39"/>
      <c r="R190" s="39"/>
      <c r="S190" s="39"/>
      <c r="T190" s="39"/>
      <c r="U190" s="39"/>
      <c r="V190" s="39"/>
      <c r="W190" s="39"/>
      <c r="X190" s="39"/>
      <c r="Y190" s="39"/>
      <c r="Z190" s="39"/>
    </row>
    <row r="191" spans="1:26" ht="15.75" customHeight="1">
      <c r="A191" s="479" t="s">
        <v>2076</v>
      </c>
      <c r="B191" s="416"/>
      <c r="C191" s="521">
        <v>3000000</v>
      </c>
      <c r="D191" s="521">
        <f t="shared" ref="D191:F191" si="60">SUM(D190)</f>
        <v>0</v>
      </c>
      <c r="E191" s="521">
        <f t="shared" si="60"/>
        <v>3000000</v>
      </c>
      <c r="F191" s="521">
        <f t="shared" si="60"/>
        <v>0</v>
      </c>
      <c r="G191" s="510"/>
      <c r="H191" s="510"/>
      <c r="I191" s="510"/>
      <c r="J191" s="510"/>
      <c r="K191" s="510"/>
      <c r="L191" s="510"/>
      <c r="M191" s="510"/>
      <c r="N191" s="510"/>
      <c r="O191" s="510"/>
      <c r="P191" s="39"/>
      <c r="Q191" s="39"/>
      <c r="R191" s="39"/>
      <c r="S191" s="39"/>
      <c r="T191" s="39"/>
      <c r="U191" s="39"/>
      <c r="V191" s="39"/>
      <c r="W191" s="39"/>
      <c r="X191" s="39"/>
      <c r="Y191" s="39"/>
      <c r="Z191" s="39"/>
    </row>
    <row r="192" spans="1:26" ht="15.75" customHeight="1">
      <c r="A192" s="349"/>
      <c r="B192" s="414" t="s">
        <v>2153</v>
      </c>
      <c r="C192" s="503"/>
      <c r="D192" s="503"/>
      <c r="E192" s="503"/>
      <c r="F192" s="520"/>
      <c r="G192" s="510"/>
      <c r="H192" s="510"/>
      <c r="I192" s="510"/>
      <c r="J192" s="510"/>
      <c r="K192" s="510"/>
      <c r="L192" s="510"/>
      <c r="M192" s="510"/>
      <c r="N192" s="510"/>
      <c r="O192" s="510"/>
      <c r="P192" s="39"/>
      <c r="Q192" s="39"/>
      <c r="R192" s="39"/>
      <c r="S192" s="39"/>
      <c r="T192" s="39"/>
      <c r="U192" s="39"/>
      <c r="V192" s="39"/>
      <c r="W192" s="39"/>
      <c r="X192" s="39"/>
      <c r="Y192" s="39"/>
      <c r="Z192" s="39"/>
    </row>
    <row r="193" spans="1:26" ht="15.75" customHeight="1">
      <c r="A193" s="349" t="s">
        <v>2154</v>
      </c>
      <c r="B193" s="36" t="s">
        <v>2155</v>
      </c>
      <c r="C193" s="503">
        <v>3500000</v>
      </c>
      <c r="D193" s="503"/>
      <c r="E193" s="503">
        <f>SUM(C193:D193)</f>
        <v>3500000</v>
      </c>
      <c r="F193" s="503">
        <v>3382384</v>
      </c>
      <c r="G193" s="510"/>
      <c r="H193" s="510"/>
      <c r="I193" s="510"/>
      <c r="J193" s="510"/>
      <c r="K193" s="510"/>
      <c r="L193" s="510"/>
      <c r="M193" s="510"/>
      <c r="N193" s="510"/>
      <c r="O193" s="510"/>
      <c r="P193" s="39"/>
      <c r="Q193" s="39"/>
      <c r="R193" s="39"/>
      <c r="S193" s="39"/>
      <c r="T193" s="39"/>
      <c r="U193" s="39"/>
      <c r="V193" s="39"/>
      <c r="W193" s="39"/>
      <c r="X193" s="39"/>
      <c r="Y193" s="39"/>
      <c r="Z193" s="39"/>
    </row>
    <row r="194" spans="1:26" ht="15.75" customHeight="1">
      <c r="A194" s="479" t="s">
        <v>2076</v>
      </c>
      <c r="B194" s="416"/>
      <c r="C194" s="521">
        <v>3500000</v>
      </c>
      <c r="D194" s="521">
        <f t="shared" ref="D194:F194" si="61">SUM(D193)</f>
        <v>0</v>
      </c>
      <c r="E194" s="521">
        <f t="shared" si="61"/>
        <v>3500000</v>
      </c>
      <c r="F194" s="521">
        <f t="shared" si="61"/>
        <v>3382384</v>
      </c>
      <c r="G194" s="510"/>
      <c r="H194" s="510"/>
      <c r="I194" s="510"/>
      <c r="J194" s="510"/>
      <c r="K194" s="510"/>
      <c r="L194" s="510"/>
      <c r="M194" s="510"/>
      <c r="N194" s="510"/>
      <c r="O194" s="510"/>
      <c r="P194" s="39"/>
      <c r="Q194" s="39"/>
      <c r="R194" s="39"/>
      <c r="S194" s="39"/>
      <c r="T194" s="39"/>
      <c r="U194" s="39"/>
      <c r="V194" s="39"/>
      <c r="W194" s="39"/>
      <c r="X194" s="39"/>
      <c r="Y194" s="39"/>
      <c r="Z194" s="39"/>
    </row>
    <row r="195" spans="1:26" ht="15.75" customHeight="1">
      <c r="A195" s="426"/>
      <c r="B195" s="414" t="s">
        <v>2173</v>
      </c>
      <c r="C195" s="503"/>
      <c r="D195" s="503"/>
      <c r="E195" s="503"/>
      <c r="F195" s="520"/>
      <c r="G195" s="510"/>
      <c r="H195" s="510"/>
      <c r="I195" s="510"/>
      <c r="J195" s="510"/>
      <c r="K195" s="510"/>
      <c r="L195" s="510"/>
      <c r="M195" s="510"/>
      <c r="N195" s="510"/>
      <c r="O195" s="510"/>
      <c r="P195" s="39"/>
      <c r="Q195" s="39"/>
      <c r="R195" s="39"/>
      <c r="S195" s="39"/>
      <c r="T195" s="39"/>
      <c r="U195" s="39"/>
      <c r="V195" s="39"/>
      <c r="W195" s="39"/>
      <c r="X195" s="39"/>
      <c r="Y195" s="39"/>
      <c r="Z195" s="39"/>
    </row>
    <row r="196" spans="1:26" ht="15.75" customHeight="1">
      <c r="A196" s="349" t="s">
        <v>2174</v>
      </c>
      <c r="B196" s="36" t="s">
        <v>2175</v>
      </c>
      <c r="C196" s="503">
        <v>4000000</v>
      </c>
      <c r="D196" s="503"/>
      <c r="E196" s="503">
        <f>SUM(C196:D196)</f>
        <v>4000000</v>
      </c>
      <c r="F196" s="503">
        <v>2000000</v>
      </c>
      <c r="G196" s="510"/>
      <c r="H196" s="510"/>
      <c r="I196" s="510"/>
      <c r="J196" s="510"/>
      <c r="K196" s="510"/>
      <c r="L196" s="510"/>
      <c r="M196" s="510"/>
      <c r="N196" s="510"/>
      <c r="O196" s="510"/>
      <c r="P196" s="39"/>
      <c r="Q196" s="39"/>
      <c r="R196" s="39"/>
      <c r="S196" s="39"/>
      <c r="T196" s="39"/>
      <c r="U196" s="39"/>
      <c r="V196" s="39"/>
      <c r="W196" s="39"/>
      <c r="X196" s="39"/>
      <c r="Y196" s="39"/>
      <c r="Z196" s="39"/>
    </row>
    <row r="197" spans="1:26" ht="15.75" customHeight="1">
      <c r="A197" s="479" t="s">
        <v>2076</v>
      </c>
      <c r="B197" s="416"/>
      <c r="C197" s="521">
        <v>4000000</v>
      </c>
      <c r="D197" s="521">
        <f>SUM(D196)</f>
        <v>0</v>
      </c>
      <c r="E197" s="521">
        <f>SUM(E196)</f>
        <v>4000000</v>
      </c>
      <c r="F197" s="521">
        <f>SUM(F196:F196)</f>
        <v>2000000</v>
      </c>
      <c r="G197" s="510"/>
      <c r="H197" s="510"/>
      <c r="I197" s="510"/>
      <c r="J197" s="510"/>
      <c r="K197" s="510"/>
      <c r="L197" s="510"/>
      <c r="M197" s="510"/>
      <c r="N197" s="510"/>
      <c r="O197" s="510"/>
      <c r="P197" s="39"/>
      <c r="Q197" s="39"/>
      <c r="R197" s="39"/>
      <c r="S197" s="39"/>
      <c r="T197" s="39"/>
      <c r="U197" s="39"/>
      <c r="V197" s="39"/>
      <c r="W197" s="39"/>
      <c r="X197" s="39"/>
      <c r="Y197" s="39"/>
      <c r="Z197" s="39"/>
    </row>
    <row r="198" spans="1:26" ht="15.75" customHeight="1">
      <c r="A198" s="484"/>
      <c r="B198" s="445" t="s">
        <v>2396</v>
      </c>
      <c r="C198" s="529">
        <v>54370448</v>
      </c>
      <c r="D198" s="529">
        <f>SUM(D197,D194,D191,D188,D182,D178,D175,D169,D165,D159)</f>
        <v>10000000</v>
      </c>
      <c r="E198" s="529">
        <f>SUM(E197,E194,E191,E188,E182,E178,E175,E169,E165,E159)</f>
        <v>64370448</v>
      </c>
      <c r="F198" s="529">
        <f>SUM(F197,F194,F191,F188,F182,F178,F175,F169,F165,F159)</f>
        <v>53432384</v>
      </c>
      <c r="G198" s="510"/>
      <c r="H198" s="510"/>
      <c r="I198" s="510"/>
      <c r="J198" s="510"/>
      <c r="K198" s="510"/>
      <c r="L198" s="510"/>
      <c r="M198" s="510"/>
      <c r="N198" s="510"/>
      <c r="O198" s="510"/>
      <c r="P198" s="39"/>
      <c r="Q198" s="39"/>
      <c r="R198" s="39"/>
      <c r="S198" s="39"/>
      <c r="T198" s="39"/>
      <c r="U198" s="39"/>
      <c r="V198" s="39"/>
      <c r="W198" s="39"/>
      <c r="X198" s="39"/>
      <c r="Y198" s="39"/>
      <c r="Z198" s="39"/>
    </row>
    <row r="199" spans="1:26" ht="15.75" customHeight="1">
      <c r="A199" s="435"/>
      <c r="B199" s="99" t="s">
        <v>2397</v>
      </c>
      <c r="C199" s="520"/>
      <c r="D199" s="520"/>
      <c r="E199" s="503"/>
      <c r="F199" s="520"/>
      <c r="G199" s="510"/>
      <c r="H199" s="510"/>
      <c r="I199" s="510"/>
      <c r="J199" s="510"/>
      <c r="K199" s="510"/>
      <c r="L199" s="510"/>
      <c r="M199" s="510"/>
      <c r="N199" s="510"/>
      <c r="O199" s="510"/>
      <c r="P199" s="39"/>
      <c r="Q199" s="39"/>
      <c r="R199" s="39"/>
      <c r="S199" s="39"/>
      <c r="T199" s="39"/>
      <c r="U199" s="39"/>
      <c r="V199" s="39"/>
      <c r="W199" s="39"/>
      <c r="X199" s="39"/>
      <c r="Y199" s="39"/>
      <c r="Z199" s="39"/>
    </row>
    <row r="200" spans="1:26" ht="15.75" customHeight="1">
      <c r="A200" s="435"/>
      <c r="B200" s="414" t="s">
        <v>2101</v>
      </c>
      <c r="C200" s="503"/>
      <c r="D200" s="503"/>
      <c r="E200" s="503"/>
      <c r="F200" s="520"/>
      <c r="G200" s="510"/>
      <c r="H200" s="510"/>
      <c r="I200" s="510"/>
      <c r="J200" s="510"/>
      <c r="K200" s="510"/>
      <c r="L200" s="510"/>
      <c r="M200" s="510"/>
      <c r="N200" s="510"/>
      <c r="O200" s="510"/>
      <c r="P200" s="39"/>
      <c r="Q200" s="39"/>
      <c r="R200" s="39"/>
      <c r="S200" s="39"/>
      <c r="T200" s="39"/>
      <c r="U200" s="39"/>
      <c r="V200" s="39"/>
      <c r="W200" s="39"/>
      <c r="X200" s="39"/>
      <c r="Y200" s="39"/>
      <c r="Z200" s="39"/>
    </row>
    <row r="201" spans="1:26" ht="15.75" customHeight="1">
      <c r="A201" s="349" t="s">
        <v>2102</v>
      </c>
      <c r="B201" s="36" t="s">
        <v>2103</v>
      </c>
      <c r="C201" s="503">
        <v>100000</v>
      </c>
      <c r="D201" s="503"/>
      <c r="E201" s="503">
        <f t="shared" ref="E201:E204" si="62">SUM(C201:D201)</f>
        <v>100000</v>
      </c>
      <c r="F201" s="503">
        <v>300000</v>
      </c>
      <c r="G201" s="510"/>
      <c r="H201" s="510"/>
      <c r="I201" s="510"/>
      <c r="J201" s="510"/>
      <c r="K201" s="510"/>
      <c r="L201" s="510"/>
      <c r="M201" s="510"/>
      <c r="N201" s="510"/>
      <c r="O201" s="510"/>
      <c r="P201" s="39"/>
      <c r="Q201" s="39"/>
      <c r="R201" s="39"/>
      <c r="S201" s="39"/>
      <c r="T201" s="39"/>
      <c r="U201" s="39"/>
      <c r="V201" s="39"/>
      <c r="W201" s="39"/>
      <c r="X201" s="39"/>
      <c r="Y201" s="39"/>
      <c r="Z201" s="39"/>
    </row>
    <row r="202" spans="1:26" ht="15.75" customHeight="1">
      <c r="A202" s="349" t="s">
        <v>2104</v>
      </c>
      <c r="B202" s="36" t="s">
        <v>2105</v>
      </c>
      <c r="C202" s="503">
        <v>400000</v>
      </c>
      <c r="D202" s="503"/>
      <c r="E202" s="503">
        <f t="shared" si="62"/>
        <v>400000</v>
      </c>
      <c r="F202" s="503">
        <v>400000</v>
      </c>
      <c r="G202" s="510"/>
      <c r="H202" s="510"/>
      <c r="I202" s="510"/>
      <c r="J202" s="510"/>
      <c r="K202" s="510"/>
      <c r="L202" s="510"/>
      <c r="M202" s="510"/>
      <c r="N202" s="510"/>
      <c r="O202" s="510"/>
      <c r="P202" s="39"/>
      <c r="Q202" s="39"/>
      <c r="R202" s="39"/>
      <c r="S202" s="39"/>
      <c r="T202" s="39"/>
      <c r="U202" s="39"/>
      <c r="V202" s="39"/>
      <c r="W202" s="39"/>
      <c r="X202" s="39"/>
      <c r="Y202" s="39"/>
      <c r="Z202" s="39"/>
    </row>
    <row r="203" spans="1:26" ht="15.75" customHeight="1">
      <c r="A203" s="349" t="s">
        <v>2106</v>
      </c>
      <c r="B203" s="36" t="s">
        <v>2107</v>
      </c>
      <c r="C203" s="503">
        <v>2000000</v>
      </c>
      <c r="D203" s="503"/>
      <c r="E203" s="503">
        <f t="shared" si="62"/>
        <v>2000000</v>
      </c>
      <c r="F203" s="503">
        <v>1000000</v>
      </c>
      <c r="G203" s="510"/>
      <c r="H203" s="510"/>
      <c r="I203" s="510"/>
      <c r="J203" s="510"/>
      <c r="K203" s="510"/>
      <c r="L203" s="510"/>
      <c r="M203" s="510"/>
      <c r="N203" s="510"/>
      <c r="O203" s="510"/>
      <c r="P203" s="39"/>
      <c r="Q203" s="39"/>
      <c r="R203" s="39"/>
      <c r="S203" s="39"/>
      <c r="T203" s="39"/>
      <c r="U203" s="39"/>
      <c r="V203" s="39"/>
      <c r="W203" s="39"/>
      <c r="X203" s="39"/>
      <c r="Y203" s="39"/>
      <c r="Z203" s="39"/>
    </row>
    <row r="204" spans="1:26" ht="15.75" customHeight="1">
      <c r="A204" s="349">
        <v>2210309</v>
      </c>
      <c r="B204" s="36" t="s">
        <v>2378</v>
      </c>
      <c r="C204" s="503">
        <v>4000000</v>
      </c>
      <c r="D204" s="503"/>
      <c r="E204" s="503">
        <f t="shared" si="62"/>
        <v>4000000</v>
      </c>
      <c r="F204" s="503">
        <v>7900000</v>
      </c>
      <c r="G204" s="510"/>
      <c r="H204" s="510"/>
      <c r="I204" s="510"/>
      <c r="J204" s="510"/>
      <c r="K204" s="510"/>
      <c r="L204" s="510"/>
      <c r="M204" s="510"/>
      <c r="N204" s="510"/>
      <c r="O204" s="510"/>
      <c r="P204" s="39"/>
      <c r="Q204" s="39"/>
      <c r="R204" s="39"/>
      <c r="S204" s="39"/>
      <c r="T204" s="39"/>
      <c r="U204" s="39"/>
      <c r="V204" s="39"/>
      <c r="W204" s="39"/>
      <c r="X204" s="39"/>
      <c r="Y204" s="39"/>
      <c r="Z204" s="39"/>
    </row>
    <row r="205" spans="1:26" ht="15.75" customHeight="1">
      <c r="A205" s="479" t="s">
        <v>2076</v>
      </c>
      <c r="B205" s="416"/>
      <c r="C205" s="521">
        <v>6500000</v>
      </c>
      <c r="D205" s="521">
        <f t="shared" ref="D205:F205" si="63">SUM(D201:D204)</f>
        <v>0</v>
      </c>
      <c r="E205" s="521">
        <f t="shared" si="63"/>
        <v>6500000</v>
      </c>
      <c r="F205" s="521">
        <f t="shared" si="63"/>
        <v>9600000</v>
      </c>
      <c r="G205" s="510"/>
      <c r="H205" s="510"/>
      <c r="I205" s="510"/>
      <c r="J205" s="510"/>
      <c r="K205" s="510"/>
      <c r="L205" s="510"/>
      <c r="M205" s="510"/>
      <c r="N205" s="510"/>
      <c r="O205" s="510"/>
      <c r="P205" s="39"/>
      <c r="Q205" s="39"/>
      <c r="R205" s="39"/>
      <c r="S205" s="39"/>
      <c r="T205" s="39"/>
      <c r="U205" s="39"/>
      <c r="V205" s="39"/>
      <c r="W205" s="39"/>
      <c r="X205" s="39"/>
      <c r="Y205" s="39"/>
      <c r="Z205" s="39"/>
    </row>
    <row r="206" spans="1:26" ht="15.75" customHeight="1">
      <c r="A206" s="349"/>
      <c r="B206" s="414" t="s">
        <v>2138</v>
      </c>
      <c r="C206" s="503"/>
      <c r="D206" s="503"/>
      <c r="E206" s="503">
        <f t="shared" ref="E206:E208" si="64">SUM(C206:D206)</f>
        <v>0</v>
      </c>
      <c r="F206" s="520"/>
      <c r="G206" s="510"/>
      <c r="H206" s="510"/>
      <c r="I206" s="510"/>
      <c r="J206" s="510"/>
      <c r="K206" s="510"/>
      <c r="L206" s="510"/>
      <c r="M206" s="510"/>
      <c r="N206" s="510"/>
      <c r="O206" s="510"/>
      <c r="P206" s="39"/>
      <c r="Q206" s="39"/>
      <c r="R206" s="39"/>
      <c r="S206" s="39"/>
      <c r="T206" s="39"/>
      <c r="U206" s="39"/>
      <c r="V206" s="39"/>
      <c r="W206" s="39"/>
      <c r="X206" s="39"/>
      <c r="Y206" s="39"/>
      <c r="Z206" s="39"/>
    </row>
    <row r="207" spans="1:26" ht="15.75" customHeight="1">
      <c r="A207" s="540" t="s">
        <v>2141</v>
      </c>
      <c r="B207" s="509" t="s">
        <v>2142</v>
      </c>
      <c r="C207" s="541"/>
      <c r="D207" s="541"/>
      <c r="E207" s="503">
        <f t="shared" si="64"/>
        <v>0</v>
      </c>
      <c r="F207" s="503">
        <v>6000000</v>
      </c>
      <c r="G207" s="510"/>
      <c r="H207" s="510"/>
      <c r="I207" s="510"/>
      <c r="J207" s="510"/>
      <c r="K207" s="510"/>
      <c r="L207" s="510"/>
      <c r="M207" s="510"/>
      <c r="N207" s="510"/>
      <c r="O207" s="510"/>
      <c r="P207" s="39"/>
      <c r="Q207" s="39"/>
      <c r="R207" s="39"/>
      <c r="S207" s="39"/>
      <c r="T207" s="39"/>
      <c r="U207" s="39"/>
      <c r="V207" s="39"/>
      <c r="W207" s="39"/>
      <c r="X207" s="39"/>
      <c r="Y207" s="39"/>
      <c r="Z207" s="39"/>
    </row>
    <row r="208" spans="1:26" ht="15.75" customHeight="1">
      <c r="A208" s="479" t="s">
        <v>2076</v>
      </c>
      <c r="B208" s="416"/>
      <c r="C208" s="521">
        <v>0</v>
      </c>
      <c r="D208" s="521"/>
      <c r="E208" s="532">
        <f t="shared" si="64"/>
        <v>0</v>
      </c>
      <c r="F208" s="533">
        <f>F207</f>
        <v>6000000</v>
      </c>
      <c r="G208" s="510"/>
      <c r="H208" s="510"/>
      <c r="I208" s="510"/>
      <c r="J208" s="510"/>
      <c r="K208" s="510"/>
      <c r="L208" s="510"/>
      <c r="M208" s="510"/>
      <c r="N208" s="510"/>
      <c r="O208" s="510"/>
      <c r="P208" s="39"/>
      <c r="Q208" s="39"/>
      <c r="R208" s="39"/>
      <c r="S208" s="39"/>
      <c r="T208" s="39"/>
      <c r="U208" s="39"/>
      <c r="V208" s="39"/>
      <c r="W208" s="39"/>
      <c r="X208" s="39"/>
      <c r="Y208" s="39"/>
      <c r="Z208" s="39"/>
    </row>
    <row r="209" spans="1:26" ht="15.75" customHeight="1">
      <c r="A209" s="349"/>
      <c r="B209" s="414" t="s">
        <v>2146</v>
      </c>
      <c r="C209" s="503"/>
      <c r="D209" s="503"/>
      <c r="E209" s="503"/>
      <c r="F209" s="520"/>
      <c r="G209" s="510"/>
      <c r="H209" s="510"/>
      <c r="I209" s="510"/>
      <c r="J209" s="510"/>
      <c r="K209" s="510"/>
      <c r="L209" s="510"/>
      <c r="M209" s="510"/>
      <c r="N209" s="510"/>
      <c r="O209" s="510"/>
      <c r="P209" s="39"/>
      <c r="Q209" s="39"/>
      <c r="R209" s="39"/>
      <c r="S209" s="39"/>
      <c r="T209" s="39"/>
      <c r="U209" s="39"/>
      <c r="V209" s="39"/>
      <c r="W209" s="39"/>
      <c r="X209" s="39"/>
      <c r="Y209" s="39"/>
      <c r="Z209" s="39"/>
    </row>
    <row r="210" spans="1:26" ht="15.75" customHeight="1">
      <c r="A210" s="349" t="s">
        <v>2147</v>
      </c>
      <c r="B210" s="36" t="s">
        <v>2148</v>
      </c>
      <c r="C210" s="503">
        <v>2500000</v>
      </c>
      <c r="D210" s="503">
        <v>-500000</v>
      </c>
      <c r="E210" s="503">
        <f t="shared" ref="E210:E212" si="65">SUM(C210:D210)</f>
        <v>2000000</v>
      </c>
      <c r="F210" s="503">
        <v>1000000</v>
      </c>
      <c r="G210" s="510"/>
      <c r="H210" s="510"/>
      <c r="I210" s="510"/>
      <c r="J210" s="510"/>
      <c r="K210" s="510"/>
      <c r="L210" s="510"/>
      <c r="M210" s="510"/>
      <c r="N210" s="510"/>
      <c r="O210" s="510"/>
      <c r="P210" s="39"/>
      <c r="Q210" s="39"/>
      <c r="R210" s="39"/>
      <c r="S210" s="39"/>
      <c r="T210" s="39"/>
      <c r="U210" s="39"/>
      <c r="V210" s="39"/>
      <c r="W210" s="39"/>
      <c r="X210" s="39"/>
      <c r="Y210" s="39"/>
      <c r="Z210" s="39"/>
    </row>
    <row r="211" spans="1:26" ht="15.75" customHeight="1">
      <c r="A211" s="349" t="s">
        <v>2149</v>
      </c>
      <c r="B211" s="36" t="s">
        <v>2150</v>
      </c>
      <c r="C211" s="503">
        <v>2000000</v>
      </c>
      <c r="D211" s="503"/>
      <c r="E211" s="503">
        <f t="shared" si="65"/>
        <v>2000000</v>
      </c>
      <c r="F211" s="503">
        <v>1500000</v>
      </c>
      <c r="G211" s="510"/>
      <c r="H211" s="510"/>
      <c r="I211" s="510"/>
      <c r="J211" s="510"/>
      <c r="K211" s="510"/>
      <c r="L211" s="510"/>
      <c r="M211" s="510"/>
      <c r="N211" s="510"/>
      <c r="O211" s="510"/>
      <c r="P211" s="39"/>
      <c r="Q211" s="39"/>
      <c r="R211" s="39"/>
      <c r="S211" s="39"/>
      <c r="T211" s="39"/>
      <c r="U211" s="39"/>
      <c r="V211" s="39"/>
      <c r="W211" s="39"/>
      <c r="X211" s="39"/>
      <c r="Y211" s="39"/>
      <c r="Z211" s="39"/>
    </row>
    <row r="212" spans="1:26" ht="15.75" customHeight="1">
      <c r="A212" s="540" t="s">
        <v>2151</v>
      </c>
      <c r="B212" s="509" t="s">
        <v>2152</v>
      </c>
      <c r="C212" s="541">
        <v>1000000</v>
      </c>
      <c r="D212" s="541"/>
      <c r="E212" s="503">
        <f t="shared" si="65"/>
        <v>1000000</v>
      </c>
      <c r="F212" s="503">
        <v>300000</v>
      </c>
      <c r="G212" s="510"/>
      <c r="H212" s="510"/>
      <c r="I212" s="510"/>
      <c r="J212" s="510"/>
      <c r="K212" s="510"/>
      <c r="L212" s="510"/>
      <c r="M212" s="510"/>
      <c r="N212" s="510"/>
      <c r="O212" s="510"/>
      <c r="P212" s="39"/>
      <c r="Q212" s="39"/>
      <c r="R212" s="39"/>
      <c r="S212" s="39"/>
      <c r="T212" s="39"/>
      <c r="U212" s="39"/>
      <c r="V212" s="39"/>
      <c r="W212" s="39"/>
      <c r="X212" s="39"/>
      <c r="Y212" s="39"/>
      <c r="Z212" s="39"/>
    </row>
    <row r="213" spans="1:26" ht="15.75" customHeight="1">
      <c r="A213" s="479" t="s">
        <v>2076</v>
      </c>
      <c r="B213" s="416"/>
      <c r="C213" s="521">
        <v>5500000</v>
      </c>
      <c r="D213" s="521">
        <f t="shared" ref="D213:F213" si="66">SUM(D210:D212)</f>
        <v>-500000</v>
      </c>
      <c r="E213" s="521">
        <f t="shared" si="66"/>
        <v>5000000</v>
      </c>
      <c r="F213" s="521">
        <f t="shared" si="66"/>
        <v>2800000</v>
      </c>
      <c r="G213" s="510"/>
      <c r="H213" s="510"/>
      <c r="I213" s="510"/>
      <c r="J213" s="510"/>
      <c r="K213" s="510"/>
      <c r="L213" s="510"/>
      <c r="M213" s="510"/>
      <c r="N213" s="510"/>
      <c r="O213" s="510"/>
      <c r="P213" s="39"/>
      <c r="Q213" s="39"/>
      <c r="R213" s="39"/>
      <c r="S213" s="39"/>
      <c r="T213" s="39"/>
      <c r="U213" s="39"/>
      <c r="V213" s="39"/>
      <c r="W213" s="39"/>
      <c r="X213" s="39"/>
      <c r="Y213" s="39"/>
      <c r="Z213" s="39"/>
    </row>
    <row r="214" spans="1:26" ht="15.75" customHeight="1">
      <c r="A214" s="349"/>
      <c r="B214" s="414" t="s">
        <v>2158</v>
      </c>
      <c r="C214" s="503"/>
      <c r="D214" s="503"/>
      <c r="E214" s="503"/>
      <c r="F214" s="520"/>
      <c r="G214" s="510"/>
      <c r="H214" s="510"/>
      <c r="I214" s="510"/>
      <c r="J214" s="510"/>
      <c r="K214" s="510"/>
      <c r="L214" s="510"/>
      <c r="M214" s="510"/>
      <c r="N214" s="510"/>
      <c r="O214" s="510"/>
      <c r="P214" s="39"/>
      <c r="Q214" s="39"/>
      <c r="R214" s="39"/>
      <c r="S214" s="39"/>
      <c r="T214" s="39"/>
      <c r="U214" s="39"/>
      <c r="V214" s="39"/>
      <c r="W214" s="39"/>
      <c r="X214" s="39"/>
      <c r="Y214" s="39"/>
      <c r="Z214" s="39"/>
    </row>
    <row r="215" spans="1:26" ht="15.75" customHeight="1">
      <c r="A215" s="349" t="s">
        <v>2159</v>
      </c>
      <c r="B215" s="36" t="s">
        <v>2160</v>
      </c>
      <c r="C215" s="503">
        <v>1000000</v>
      </c>
      <c r="D215" s="503"/>
      <c r="E215" s="503">
        <f>SUM(C215:D215)</f>
        <v>1000000</v>
      </c>
      <c r="F215" s="503">
        <v>1000000</v>
      </c>
      <c r="G215" s="510"/>
      <c r="H215" s="510"/>
      <c r="I215" s="510"/>
      <c r="J215" s="510"/>
      <c r="K215" s="510"/>
      <c r="L215" s="510"/>
      <c r="M215" s="510"/>
      <c r="N215" s="510"/>
      <c r="O215" s="510"/>
      <c r="P215" s="39"/>
      <c r="Q215" s="39"/>
      <c r="R215" s="39"/>
      <c r="S215" s="39"/>
      <c r="T215" s="39"/>
      <c r="U215" s="39"/>
      <c r="V215" s="39"/>
      <c r="W215" s="39"/>
      <c r="X215" s="39"/>
      <c r="Y215" s="39"/>
      <c r="Z215" s="39"/>
    </row>
    <row r="216" spans="1:26" ht="15.75" customHeight="1">
      <c r="A216" s="479" t="s">
        <v>2076</v>
      </c>
      <c r="B216" s="416"/>
      <c r="C216" s="521">
        <v>1000000</v>
      </c>
      <c r="D216" s="521">
        <f t="shared" ref="D216:F216" si="67">D215</f>
        <v>0</v>
      </c>
      <c r="E216" s="521">
        <f t="shared" si="67"/>
        <v>1000000</v>
      </c>
      <c r="F216" s="521">
        <f t="shared" si="67"/>
        <v>1000000</v>
      </c>
      <c r="G216" s="510"/>
      <c r="H216" s="510"/>
      <c r="I216" s="510"/>
      <c r="J216" s="510"/>
      <c r="K216" s="510"/>
      <c r="L216" s="510"/>
      <c r="M216" s="510"/>
      <c r="N216" s="510"/>
      <c r="O216" s="510"/>
      <c r="P216" s="39"/>
      <c r="Q216" s="39"/>
      <c r="R216" s="39"/>
      <c r="S216" s="39"/>
      <c r="T216" s="39"/>
      <c r="U216" s="39"/>
      <c r="V216" s="39"/>
      <c r="W216" s="39"/>
      <c r="X216" s="39"/>
      <c r="Y216" s="39"/>
      <c r="Z216" s="39"/>
    </row>
    <row r="217" spans="1:26" ht="15.75" customHeight="1">
      <c r="A217" s="542"/>
      <c r="B217" s="543" t="s">
        <v>2398</v>
      </c>
      <c r="C217" s="544">
        <v>13000000</v>
      </c>
      <c r="D217" s="544">
        <f t="shared" ref="D217:E217" si="68">D216+D208+D213+D205</f>
        <v>-500000</v>
      </c>
      <c r="E217" s="544">
        <f t="shared" si="68"/>
        <v>12500000</v>
      </c>
      <c r="F217" s="544">
        <f>F216+F208+F213+F205</f>
        <v>19400000</v>
      </c>
      <c r="G217" s="510"/>
      <c r="H217" s="510"/>
      <c r="I217" s="510"/>
      <c r="J217" s="510"/>
      <c r="K217" s="510"/>
      <c r="L217" s="510"/>
      <c r="M217" s="510"/>
      <c r="N217" s="510"/>
      <c r="O217" s="510"/>
      <c r="P217" s="39"/>
      <c r="Q217" s="39"/>
      <c r="R217" s="39"/>
      <c r="S217" s="39"/>
      <c r="T217" s="39"/>
      <c r="U217" s="39"/>
      <c r="V217" s="39"/>
      <c r="W217" s="39"/>
      <c r="X217" s="39"/>
      <c r="Y217" s="39"/>
      <c r="Z217" s="39"/>
    </row>
    <row r="218" spans="1:26" ht="15.75" customHeight="1">
      <c r="A218" s="479"/>
      <c r="B218" s="416" t="s">
        <v>2399</v>
      </c>
      <c r="C218" s="521">
        <v>88170448</v>
      </c>
      <c r="D218" s="521" t="e">
        <f>SUM(D198,D155,D122,D217)</f>
        <v>#REF!</v>
      </c>
      <c r="E218" s="521">
        <f>SUM(E198,E155,E122,E217)</f>
        <v>89570448</v>
      </c>
      <c r="F218" s="521">
        <f>SUM(F198,F155,F122,F217)</f>
        <v>100582384</v>
      </c>
      <c r="G218" s="510"/>
      <c r="H218" s="510"/>
      <c r="I218" s="510"/>
      <c r="J218" s="510"/>
      <c r="K218" s="510"/>
      <c r="L218" s="510"/>
      <c r="M218" s="510"/>
      <c r="N218" s="510"/>
      <c r="O218" s="510"/>
      <c r="P218" s="39"/>
      <c r="Q218" s="39"/>
      <c r="R218" s="39"/>
      <c r="S218" s="39"/>
      <c r="T218" s="39"/>
      <c r="U218" s="39"/>
      <c r="V218" s="39"/>
      <c r="W218" s="39"/>
      <c r="X218" s="39"/>
      <c r="Y218" s="39"/>
      <c r="Z218" s="39"/>
    </row>
    <row r="219" spans="1:26" ht="15.75" customHeight="1">
      <c r="A219" s="481"/>
      <c r="B219" s="481" t="s">
        <v>2221</v>
      </c>
      <c r="C219" s="523">
        <v>507053010</v>
      </c>
      <c r="D219" s="523" t="e">
        <f>SUM(D198,D155,D122,D86,D217)</f>
        <v>#REF!</v>
      </c>
      <c r="E219" s="523">
        <f>SUM(E198,E155,E122,E86,E217)</f>
        <v>482903010</v>
      </c>
      <c r="F219" s="523">
        <f>SUM(F198,F155,F122,F86,F217)</f>
        <v>503900000</v>
      </c>
      <c r="G219" s="510"/>
      <c r="H219" s="510"/>
      <c r="I219" s="510"/>
      <c r="J219" s="510"/>
      <c r="K219" s="510"/>
      <c r="L219" s="510"/>
      <c r="M219" s="510"/>
      <c r="N219" s="510"/>
      <c r="O219" s="510"/>
      <c r="P219" s="39"/>
      <c r="Q219" s="39"/>
      <c r="R219" s="39"/>
      <c r="S219" s="39"/>
      <c r="T219" s="39"/>
      <c r="U219" s="39"/>
      <c r="V219" s="39"/>
      <c r="W219" s="39"/>
      <c r="X219" s="39"/>
      <c r="Y219" s="39"/>
      <c r="Z219" s="39"/>
    </row>
    <row r="220" spans="1:26" ht="15.75" customHeight="1">
      <c r="A220" s="485"/>
      <c r="B220" s="485" t="s">
        <v>2400</v>
      </c>
      <c r="C220" s="545">
        <f>SUM(C219,C16)</f>
        <v>962189170</v>
      </c>
      <c r="D220" s="545" t="e">
        <f>SUM(D219,D16)</f>
        <v>#REF!</v>
      </c>
      <c r="E220" s="545">
        <f>SUM(E219,E16)</f>
        <v>938039170</v>
      </c>
      <c r="F220" s="545">
        <f>SUM(F219,F16)</f>
        <v>961036160</v>
      </c>
      <c r="G220" s="510"/>
      <c r="H220" s="510"/>
      <c r="I220" s="510"/>
      <c r="J220" s="510"/>
      <c r="K220" s="510"/>
      <c r="L220" s="510"/>
      <c r="M220" s="510"/>
      <c r="N220" s="510"/>
      <c r="O220" s="510"/>
      <c r="P220" s="39"/>
      <c r="Q220" s="39"/>
      <c r="R220" s="39"/>
      <c r="S220" s="39"/>
      <c r="T220" s="39"/>
      <c r="U220" s="39"/>
      <c r="V220" s="39"/>
      <c r="W220" s="39"/>
      <c r="X220" s="39"/>
      <c r="Y220" s="39"/>
      <c r="Z220" s="39"/>
    </row>
    <row r="221" spans="1:26" ht="15.75" hidden="1" customHeight="1">
      <c r="A221" s="479"/>
      <c r="B221" s="485" t="s">
        <v>2401</v>
      </c>
      <c r="C221" s="545">
        <v>0</v>
      </c>
      <c r="D221" s="545"/>
      <c r="E221" s="545">
        <v>0</v>
      </c>
      <c r="F221" s="545"/>
      <c r="G221" s="510"/>
      <c r="H221" s="510"/>
      <c r="I221" s="510"/>
      <c r="J221" s="510"/>
      <c r="K221" s="510"/>
      <c r="L221" s="510"/>
      <c r="M221" s="510"/>
      <c r="N221" s="510"/>
      <c r="O221" s="510"/>
      <c r="P221" s="39"/>
      <c r="Q221" s="39"/>
      <c r="R221" s="39"/>
      <c r="S221" s="39"/>
      <c r="T221" s="39"/>
      <c r="U221" s="39"/>
      <c r="V221" s="39"/>
      <c r="W221" s="39"/>
      <c r="X221" s="39"/>
      <c r="Y221" s="39"/>
      <c r="Z221" s="39"/>
    </row>
    <row r="222" spans="1:26" ht="15.75" customHeight="1">
      <c r="A222" s="493"/>
      <c r="B222" s="39" t="s">
        <v>2402</v>
      </c>
      <c r="C222" s="78"/>
      <c r="D222" s="78"/>
      <c r="E222" s="78"/>
      <c r="F222" s="518">
        <f>F220+PLANNING!F166</f>
        <v>1080000000</v>
      </c>
      <c r="G222" s="510"/>
      <c r="H222" s="510"/>
      <c r="I222" s="510"/>
      <c r="J222" s="510"/>
      <c r="K222" s="510"/>
      <c r="L222" s="510"/>
      <c r="M222" s="510"/>
      <c r="N222" s="510"/>
      <c r="O222" s="510"/>
      <c r="P222" s="39"/>
      <c r="Q222" s="39"/>
      <c r="R222" s="39"/>
      <c r="S222" s="39"/>
      <c r="T222" s="39"/>
      <c r="U222" s="39"/>
      <c r="V222" s="39"/>
      <c r="W222" s="39"/>
      <c r="X222" s="39"/>
      <c r="Y222" s="39"/>
      <c r="Z222" s="39"/>
    </row>
    <row r="223" spans="1:26" ht="15.75" customHeight="1">
      <c r="A223" s="493"/>
      <c r="B223" s="39"/>
      <c r="C223" s="78"/>
      <c r="D223" s="78"/>
      <c r="E223" s="78"/>
      <c r="F223" s="518"/>
      <c r="G223" s="510"/>
      <c r="H223" s="510"/>
      <c r="I223" s="510"/>
      <c r="J223" s="510"/>
      <c r="K223" s="510"/>
      <c r="L223" s="510"/>
      <c r="M223" s="510"/>
      <c r="N223" s="510"/>
      <c r="O223" s="510"/>
      <c r="P223" s="39"/>
      <c r="Q223" s="39"/>
      <c r="R223" s="39"/>
      <c r="S223" s="39"/>
      <c r="T223" s="39"/>
      <c r="U223" s="39"/>
      <c r="V223" s="39"/>
      <c r="W223" s="39"/>
      <c r="X223" s="39"/>
      <c r="Y223" s="39"/>
      <c r="Z223" s="39"/>
    </row>
    <row r="224" spans="1:26" ht="15.75" customHeight="1">
      <c r="A224" s="493"/>
      <c r="B224" s="39"/>
      <c r="C224" s="78"/>
      <c r="D224" s="78"/>
      <c r="E224" s="78"/>
      <c r="F224" s="518"/>
      <c r="G224" s="510"/>
      <c r="H224" s="510"/>
      <c r="I224" s="510"/>
      <c r="J224" s="510"/>
      <c r="K224" s="510"/>
      <c r="L224" s="510"/>
      <c r="M224" s="510"/>
      <c r="N224" s="510"/>
      <c r="O224" s="510"/>
      <c r="P224" s="39"/>
      <c r="Q224" s="39"/>
      <c r="R224" s="39"/>
      <c r="S224" s="39"/>
      <c r="T224" s="39"/>
      <c r="U224" s="39"/>
      <c r="V224" s="39"/>
      <c r="W224" s="39"/>
      <c r="X224" s="39"/>
      <c r="Y224" s="39"/>
      <c r="Z224" s="39"/>
    </row>
    <row r="225" spans="1:26" ht="15.75" customHeight="1">
      <c r="A225" s="493"/>
      <c r="B225" s="39"/>
      <c r="C225" s="78"/>
      <c r="D225" s="78"/>
      <c r="E225" s="78"/>
      <c r="F225" s="518"/>
      <c r="G225" s="510"/>
      <c r="H225" s="510"/>
      <c r="I225" s="510"/>
      <c r="J225" s="510"/>
      <c r="K225" s="510"/>
      <c r="L225" s="510"/>
      <c r="M225" s="510"/>
      <c r="N225" s="510"/>
      <c r="O225" s="510"/>
      <c r="P225" s="39"/>
      <c r="Q225" s="39"/>
      <c r="R225" s="39"/>
      <c r="S225" s="39"/>
      <c r="T225" s="39"/>
      <c r="U225" s="39"/>
      <c r="V225" s="39"/>
      <c r="W225" s="39"/>
      <c r="X225" s="39"/>
      <c r="Y225" s="39"/>
      <c r="Z225" s="39"/>
    </row>
    <row r="226" spans="1:26" ht="15.75" customHeight="1">
      <c r="A226" s="493"/>
      <c r="B226" s="39"/>
      <c r="C226" s="78"/>
      <c r="D226" s="78"/>
      <c r="E226" s="78"/>
      <c r="F226" s="518"/>
      <c r="G226" s="510"/>
      <c r="H226" s="510"/>
      <c r="I226" s="510"/>
      <c r="J226" s="510"/>
      <c r="K226" s="510"/>
      <c r="L226" s="510"/>
      <c r="M226" s="510"/>
      <c r="N226" s="510"/>
      <c r="O226" s="510"/>
      <c r="P226" s="39"/>
      <c r="Q226" s="39"/>
      <c r="R226" s="39"/>
      <c r="S226" s="39"/>
      <c r="T226" s="39"/>
      <c r="U226" s="39"/>
      <c r="V226" s="39"/>
      <c r="W226" s="39"/>
      <c r="X226" s="39"/>
      <c r="Y226" s="39"/>
      <c r="Z226" s="39"/>
    </row>
    <row r="227" spans="1:26" ht="15.75" customHeight="1">
      <c r="A227" s="493"/>
      <c r="B227" s="39"/>
      <c r="C227" s="78"/>
      <c r="D227" s="78"/>
      <c r="E227" s="78"/>
      <c r="F227" s="518"/>
      <c r="G227" s="510"/>
      <c r="H227" s="510"/>
      <c r="I227" s="510"/>
      <c r="J227" s="510"/>
      <c r="K227" s="510"/>
      <c r="L227" s="510"/>
      <c r="M227" s="510"/>
      <c r="N227" s="510"/>
      <c r="O227" s="510"/>
      <c r="P227" s="39"/>
      <c r="Q227" s="39"/>
      <c r="R227" s="39"/>
      <c r="S227" s="39"/>
      <c r="T227" s="39"/>
      <c r="U227" s="39"/>
      <c r="V227" s="39"/>
      <c r="W227" s="39"/>
      <c r="X227" s="39"/>
      <c r="Y227" s="39"/>
      <c r="Z227" s="39"/>
    </row>
    <row r="228" spans="1:26" ht="15.75" customHeight="1">
      <c r="A228" s="493"/>
      <c r="B228" s="39"/>
      <c r="C228" s="78"/>
      <c r="D228" s="78"/>
      <c r="E228" s="78"/>
      <c r="F228" s="518"/>
      <c r="G228" s="510"/>
      <c r="H228" s="510"/>
      <c r="I228" s="510"/>
      <c r="J228" s="510"/>
      <c r="K228" s="510"/>
      <c r="L228" s="510"/>
      <c r="M228" s="510"/>
      <c r="N228" s="510"/>
      <c r="O228" s="510"/>
      <c r="P228" s="39"/>
      <c r="Q228" s="39"/>
      <c r="R228" s="39"/>
      <c r="S228" s="39"/>
      <c r="T228" s="39"/>
      <c r="U228" s="39"/>
      <c r="V228" s="39"/>
      <c r="W228" s="39"/>
      <c r="X228" s="39"/>
      <c r="Y228" s="39"/>
      <c r="Z228" s="39"/>
    </row>
    <row r="229" spans="1:26" ht="15.75" customHeight="1">
      <c r="A229" s="493"/>
      <c r="B229" s="39"/>
      <c r="C229" s="78"/>
      <c r="D229" s="78"/>
      <c r="E229" s="78"/>
      <c r="F229" s="518"/>
      <c r="G229" s="510"/>
      <c r="H229" s="510"/>
      <c r="I229" s="510"/>
      <c r="J229" s="510"/>
      <c r="K229" s="510"/>
      <c r="L229" s="510"/>
      <c r="M229" s="510"/>
      <c r="N229" s="510"/>
      <c r="O229" s="510"/>
      <c r="P229" s="39"/>
      <c r="Q229" s="39"/>
      <c r="R229" s="39"/>
      <c r="S229" s="39"/>
      <c r="T229" s="39"/>
      <c r="U229" s="39"/>
      <c r="V229" s="39"/>
      <c r="W229" s="39"/>
      <c r="X229" s="39"/>
      <c r="Y229" s="39"/>
      <c r="Z229" s="39"/>
    </row>
    <row r="230" spans="1:26" ht="15.75" customHeight="1">
      <c r="A230" s="493"/>
      <c r="B230" s="39"/>
      <c r="C230" s="78"/>
      <c r="D230" s="78"/>
      <c r="E230" s="78"/>
      <c r="F230" s="518"/>
      <c r="G230" s="510"/>
      <c r="H230" s="510"/>
      <c r="I230" s="510"/>
      <c r="J230" s="510"/>
      <c r="K230" s="510"/>
      <c r="L230" s="510"/>
      <c r="M230" s="510"/>
      <c r="N230" s="510"/>
      <c r="O230" s="510"/>
      <c r="P230" s="39"/>
      <c r="Q230" s="39"/>
      <c r="R230" s="39"/>
      <c r="S230" s="39"/>
      <c r="T230" s="39"/>
      <c r="U230" s="39"/>
      <c r="V230" s="39"/>
      <c r="W230" s="39"/>
      <c r="X230" s="39"/>
      <c r="Y230" s="39"/>
      <c r="Z230" s="39"/>
    </row>
    <row r="231" spans="1:26" ht="15.75" customHeight="1">
      <c r="A231" s="493"/>
      <c r="B231" s="39"/>
      <c r="C231" s="78"/>
      <c r="D231" s="78"/>
      <c r="E231" s="78"/>
      <c r="F231" s="518"/>
      <c r="G231" s="510"/>
      <c r="H231" s="510"/>
      <c r="I231" s="510"/>
      <c r="J231" s="510"/>
      <c r="K231" s="510"/>
      <c r="L231" s="510"/>
      <c r="M231" s="510"/>
      <c r="N231" s="510"/>
      <c r="O231" s="510"/>
      <c r="P231" s="39"/>
      <c r="Q231" s="39"/>
      <c r="R231" s="39"/>
      <c r="S231" s="39"/>
      <c r="T231" s="39"/>
      <c r="U231" s="39"/>
      <c r="V231" s="39"/>
      <c r="W231" s="39"/>
      <c r="X231" s="39"/>
      <c r="Y231" s="39"/>
      <c r="Z231" s="39"/>
    </row>
    <row r="232" spans="1:26" ht="15.75" customHeight="1">
      <c r="A232" s="493"/>
      <c r="B232" s="39"/>
      <c r="C232" s="78"/>
      <c r="D232" s="78"/>
      <c r="E232" s="78"/>
      <c r="F232" s="518"/>
      <c r="G232" s="510"/>
      <c r="H232" s="510"/>
      <c r="I232" s="510"/>
      <c r="J232" s="510"/>
      <c r="K232" s="510"/>
      <c r="L232" s="510"/>
      <c r="M232" s="510"/>
      <c r="N232" s="510"/>
      <c r="O232" s="510"/>
      <c r="P232" s="39"/>
      <c r="Q232" s="39"/>
      <c r="R232" s="39"/>
      <c r="S232" s="39"/>
      <c r="T232" s="39"/>
      <c r="U232" s="39"/>
      <c r="V232" s="39"/>
      <c r="W232" s="39"/>
      <c r="X232" s="39"/>
      <c r="Y232" s="39"/>
      <c r="Z232" s="39"/>
    </row>
    <row r="233" spans="1:26" ht="15.75" customHeight="1">
      <c r="A233" s="493"/>
      <c r="B233" s="39"/>
      <c r="C233" s="78"/>
      <c r="D233" s="78"/>
      <c r="E233" s="78"/>
      <c r="F233" s="518"/>
      <c r="G233" s="510"/>
      <c r="H233" s="510"/>
      <c r="I233" s="510"/>
      <c r="J233" s="510"/>
      <c r="K233" s="510"/>
      <c r="L233" s="510"/>
      <c r="M233" s="510"/>
      <c r="N233" s="510"/>
      <c r="O233" s="510"/>
      <c r="P233" s="39"/>
      <c r="Q233" s="39"/>
      <c r="R233" s="39"/>
      <c r="S233" s="39"/>
      <c r="T233" s="39"/>
      <c r="U233" s="39"/>
      <c r="V233" s="39"/>
      <c r="W233" s="39"/>
      <c r="X233" s="39"/>
      <c r="Y233" s="39"/>
      <c r="Z233" s="39"/>
    </row>
    <row r="234" spans="1:26" ht="15.75" customHeight="1">
      <c r="A234" s="493"/>
      <c r="B234" s="39"/>
      <c r="C234" s="78"/>
      <c r="D234" s="78"/>
      <c r="E234" s="78"/>
      <c r="F234" s="518"/>
      <c r="G234" s="510"/>
      <c r="H234" s="510"/>
      <c r="I234" s="510"/>
      <c r="J234" s="510"/>
      <c r="K234" s="510"/>
      <c r="L234" s="510"/>
      <c r="M234" s="510"/>
      <c r="N234" s="510"/>
      <c r="O234" s="510"/>
      <c r="P234" s="39"/>
      <c r="Q234" s="39"/>
      <c r="R234" s="39"/>
      <c r="S234" s="39"/>
      <c r="T234" s="39"/>
      <c r="U234" s="39"/>
      <c r="V234" s="39"/>
      <c r="W234" s="39"/>
      <c r="X234" s="39"/>
      <c r="Y234" s="39"/>
      <c r="Z234" s="39"/>
    </row>
    <row r="235" spans="1:26" ht="15.75" customHeight="1">
      <c r="A235" s="493"/>
      <c r="B235" s="39"/>
      <c r="C235" s="78"/>
      <c r="D235" s="78"/>
      <c r="E235" s="78"/>
      <c r="F235" s="518"/>
      <c r="G235" s="510"/>
      <c r="H235" s="510"/>
      <c r="I235" s="510"/>
      <c r="J235" s="510"/>
      <c r="K235" s="510"/>
      <c r="L235" s="510"/>
      <c r="M235" s="510"/>
      <c r="N235" s="510"/>
      <c r="O235" s="510"/>
      <c r="P235" s="39"/>
      <c r="Q235" s="39"/>
      <c r="R235" s="39"/>
      <c r="S235" s="39"/>
      <c r="T235" s="39"/>
      <c r="U235" s="39"/>
      <c r="V235" s="39"/>
      <c r="W235" s="39"/>
      <c r="X235" s="39"/>
      <c r="Y235" s="39"/>
      <c r="Z235" s="39"/>
    </row>
    <row r="236" spans="1:26" ht="15.75" customHeight="1">
      <c r="A236" s="493"/>
      <c r="B236" s="39"/>
      <c r="C236" s="78"/>
      <c r="D236" s="78"/>
      <c r="E236" s="78"/>
      <c r="F236" s="518"/>
      <c r="G236" s="510"/>
      <c r="H236" s="510"/>
      <c r="I236" s="510"/>
      <c r="J236" s="510"/>
      <c r="K236" s="510"/>
      <c r="L236" s="510"/>
      <c r="M236" s="510"/>
      <c r="N236" s="510"/>
      <c r="O236" s="510"/>
      <c r="P236" s="39"/>
      <c r="Q236" s="39"/>
      <c r="R236" s="39"/>
      <c r="S236" s="39"/>
      <c r="T236" s="39"/>
      <c r="U236" s="39"/>
      <c r="V236" s="39"/>
      <c r="W236" s="39"/>
      <c r="X236" s="39"/>
      <c r="Y236" s="39"/>
      <c r="Z236" s="39"/>
    </row>
    <row r="237" spans="1:26" ht="15.75" customHeight="1">
      <c r="A237" s="493"/>
      <c r="B237" s="39"/>
      <c r="C237" s="78"/>
      <c r="D237" s="78"/>
      <c r="E237" s="78"/>
      <c r="F237" s="518"/>
      <c r="G237" s="510"/>
      <c r="H237" s="510"/>
      <c r="I237" s="510"/>
      <c r="J237" s="510"/>
      <c r="K237" s="510"/>
      <c r="L237" s="510"/>
      <c r="M237" s="510"/>
      <c r="N237" s="510"/>
      <c r="O237" s="510"/>
      <c r="P237" s="39"/>
      <c r="Q237" s="39"/>
      <c r="R237" s="39"/>
      <c r="S237" s="39"/>
      <c r="T237" s="39"/>
      <c r="U237" s="39"/>
      <c r="V237" s="39"/>
      <c r="W237" s="39"/>
      <c r="X237" s="39"/>
      <c r="Y237" s="39"/>
      <c r="Z237" s="39"/>
    </row>
    <row r="238" spans="1:26" ht="15.75" customHeight="1">
      <c r="A238" s="493"/>
      <c r="B238" s="39"/>
      <c r="C238" s="78"/>
      <c r="D238" s="78"/>
      <c r="E238" s="78"/>
      <c r="F238" s="518"/>
      <c r="G238" s="510"/>
      <c r="H238" s="510"/>
      <c r="I238" s="510"/>
      <c r="J238" s="510"/>
      <c r="K238" s="510"/>
      <c r="L238" s="510"/>
      <c r="M238" s="510"/>
      <c r="N238" s="510"/>
      <c r="O238" s="510"/>
      <c r="P238" s="39"/>
      <c r="Q238" s="39"/>
      <c r="R238" s="39"/>
      <c r="S238" s="39"/>
      <c r="T238" s="39"/>
      <c r="U238" s="39"/>
      <c r="V238" s="39"/>
      <c r="W238" s="39"/>
      <c r="X238" s="39"/>
      <c r="Y238" s="39"/>
      <c r="Z238" s="39"/>
    </row>
    <row r="239" spans="1:26" ht="15.75" customHeight="1">
      <c r="A239" s="493"/>
      <c r="B239" s="39"/>
      <c r="C239" s="78"/>
      <c r="D239" s="78"/>
      <c r="E239" s="78"/>
      <c r="F239" s="518"/>
      <c r="G239" s="510"/>
      <c r="H239" s="510"/>
      <c r="I239" s="510"/>
      <c r="J239" s="510"/>
      <c r="K239" s="510"/>
      <c r="L239" s="510"/>
      <c r="M239" s="510"/>
      <c r="N239" s="510"/>
      <c r="O239" s="510"/>
      <c r="P239" s="39"/>
      <c r="Q239" s="39"/>
      <c r="R239" s="39"/>
      <c r="S239" s="39"/>
      <c r="T239" s="39"/>
      <c r="U239" s="39"/>
      <c r="V239" s="39"/>
      <c r="W239" s="39"/>
      <c r="X239" s="39"/>
      <c r="Y239" s="39"/>
      <c r="Z239" s="39"/>
    </row>
    <row r="240" spans="1:26" ht="15.75" customHeight="1">
      <c r="A240" s="493"/>
      <c r="B240" s="39"/>
      <c r="C240" s="78"/>
      <c r="D240" s="78"/>
      <c r="E240" s="78"/>
      <c r="F240" s="518"/>
      <c r="G240" s="510"/>
      <c r="H240" s="510"/>
      <c r="I240" s="510"/>
      <c r="J240" s="510"/>
      <c r="K240" s="510"/>
      <c r="L240" s="510"/>
      <c r="M240" s="510"/>
      <c r="N240" s="510"/>
      <c r="O240" s="510"/>
      <c r="P240" s="39"/>
      <c r="Q240" s="39"/>
      <c r="R240" s="39"/>
      <c r="S240" s="39"/>
      <c r="T240" s="39"/>
      <c r="U240" s="39"/>
      <c r="V240" s="39"/>
      <c r="W240" s="39"/>
      <c r="X240" s="39"/>
      <c r="Y240" s="39"/>
      <c r="Z240" s="39"/>
    </row>
    <row r="241" spans="1:26" ht="15.75" customHeight="1">
      <c r="A241" s="493"/>
      <c r="B241" s="39"/>
      <c r="C241" s="78"/>
      <c r="D241" s="78"/>
      <c r="E241" s="78"/>
      <c r="F241" s="518"/>
      <c r="G241" s="510"/>
      <c r="H241" s="510"/>
      <c r="I241" s="510"/>
      <c r="J241" s="510"/>
      <c r="K241" s="510"/>
      <c r="L241" s="510"/>
      <c r="M241" s="510"/>
      <c r="N241" s="510"/>
      <c r="O241" s="510"/>
      <c r="P241" s="39"/>
      <c r="Q241" s="39"/>
      <c r="R241" s="39"/>
      <c r="S241" s="39"/>
      <c r="T241" s="39"/>
      <c r="U241" s="39"/>
      <c r="V241" s="39"/>
      <c r="W241" s="39"/>
      <c r="X241" s="39"/>
      <c r="Y241" s="39"/>
      <c r="Z241" s="39"/>
    </row>
    <row r="242" spans="1:26" ht="15.75" customHeight="1">
      <c r="A242" s="493"/>
      <c r="B242" s="39"/>
      <c r="C242" s="78"/>
      <c r="D242" s="78"/>
      <c r="E242" s="78"/>
      <c r="F242" s="518"/>
      <c r="G242" s="510"/>
      <c r="H242" s="510"/>
      <c r="I242" s="510"/>
      <c r="J242" s="510"/>
      <c r="K242" s="510"/>
      <c r="L242" s="510"/>
      <c r="M242" s="510"/>
      <c r="N242" s="510"/>
      <c r="O242" s="510"/>
      <c r="P242" s="39"/>
      <c r="Q242" s="39"/>
      <c r="R242" s="39"/>
      <c r="S242" s="39"/>
      <c r="T242" s="39"/>
      <c r="U242" s="39"/>
      <c r="V242" s="39"/>
      <c r="W242" s="39"/>
      <c r="X242" s="39"/>
      <c r="Y242" s="39"/>
      <c r="Z242" s="39"/>
    </row>
    <row r="243" spans="1:26" ht="15.75" customHeight="1">
      <c r="A243" s="493"/>
      <c r="B243" s="39"/>
      <c r="C243" s="78"/>
      <c r="D243" s="78"/>
      <c r="E243" s="78"/>
      <c r="F243" s="518"/>
      <c r="G243" s="510"/>
      <c r="H243" s="510"/>
      <c r="I243" s="510"/>
      <c r="J243" s="510"/>
      <c r="K243" s="510"/>
      <c r="L243" s="510"/>
      <c r="M243" s="510"/>
      <c r="N243" s="510"/>
      <c r="O243" s="510"/>
      <c r="P243" s="39"/>
      <c r="Q243" s="39"/>
      <c r="R243" s="39"/>
      <c r="S243" s="39"/>
      <c r="T243" s="39"/>
      <c r="U243" s="39"/>
      <c r="V243" s="39"/>
      <c r="W243" s="39"/>
      <c r="X243" s="39"/>
      <c r="Y243" s="39"/>
      <c r="Z243" s="39"/>
    </row>
    <row r="244" spans="1:26" ht="15.75" customHeight="1">
      <c r="A244" s="493"/>
      <c r="B244" s="39"/>
      <c r="C244" s="78"/>
      <c r="D244" s="78"/>
      <c r="E244" s="78"/>
      <c r="F244" s="518"/>
      <c r="G244" s="510"/>
      <c r="H244" s="510"/>
      <c r="I244" s="510"/>
      <c r="J244" s="510"/>
      <c r="K244" s="510"/>
      <c r="L244" s="510"/>
      <c r="M244" s="510"/>
      <c r="N244" s="510"/>
      <c r="O244" s="510"/>
      <c r="P244" s="39"/>
      <c r="Q244" s="39"/>
      <c r="R244" s="39"/>
      <c r="S244" s="39"/>
      <c r="T244" s="39"/>
      <c r="U244" s="39"/>
      <c r="V244" s="39"/>
      <c r="W244" s="39"/>
      <c r="X244" s="39"/>
      <c r="Y244" s="39"/>
      <c r="Z244" s="39"/>
    </row>
    <row r="245" spans="1:26" ht="15.75" customHeight="1">
      <c r="A245" s="493"/>
      <c r="B245" s="39"/>
      <c r="C245" s="78"/>
      <c r="D245" s="78"/>
      <c r="E245" s="78"/>
      <c r="F245" s="518"/>
      <c r="G245" s="510"/>
      <c r="H245" s="510"/>
      <c r="I245" s="510"/>
      <c r="J245" s="510"/>
      <c r="K245" s="510"/>
      <c r="L245" s="510"/>
      <c r="M245" s="510"/>
      <c r="N245" s="510"/>
      <c r="O245" s="510"/>
      <c r="P245" s="39"/>
      <c r="Q245" s="39"/>
      <c r="R245" s="39"/>
      <c r="S245" s="39"/>
      <c r="T245" s="39"/>
      <c r="U245" s="39"/>
      <c r="V245" s="39"/>
      <c r="W245" s="39"/>
      <c r="X245" s="39"/>
      <c r="Y245" s="39"/>
      <c r="Z245" s="39"/>
    </row>
    <row r="246" spans="1:26" ht="15.75" customHeight="1">
      <c r="A246" s="493"/>
      <c r="B246" s="39"/>
      <c r="C246" s="78"/>
      <c r="D246" s="78"/>
      <c r="E246" s="78"/>
      <c r="F246" s="518"/>
      <c r="G246" s="510"/>
      <c r="H246" s="510"/>
      <c r="I246" s="510"/>
      <c r="J246" s="510"/>
      <c r="K246" s="510"/>
      <c r="L246" s="510"/>
      <c r="M246" s="510"/>
      <c r="N246" s="510"/>
      <c r="O246" s="510"/>
      <c r="P246" s="39"/>
      <c r="Q246" s="39"/>
      <c r="R246" s="39"/>
      <c r="S246" s="39"/>
      <c r="T246" s="39"/>
      <c r="U246" s="39"/>
      <c r="V246" s="39"/>
      <c r="W246" s="39"/>
      <c r="X246" s="39"/>
      <c r="Y246" s="39"/>
      <c r="Z246" s="39"/>
    </row>
    <row r="247" spans="1:26" ht="15.75" customHeight="1">
      <c r="A247" s="493"/>
      <c r="B247" s="39"/>
      <c r="C247" s="78"/>
      <c r="D247" s="78"/>
      <c r="E247" s="78"/>
      <c r="F247" s="518"/>
      <c r="G247" s="510"/>
      <c r="H247" s="510"/>
      <c r="I247" s="510"/>
      <c r="J247" s="510"/>
      <c r="K247" s="510"/>
      <c r="L247" s="510"/>
      <c r="M247" s="510"/>
      <c r="N247" s="510"/>
      <c r="O247" s="510"/>
      <c r="P247" s="39"/>
      <c r="Q247" s="39"/>
      <c r="R247" s="39"/>
      <c r="S247" s="39"/>
      <c r="T247" s="39"/>
      <c r="U247" s="39"/>
      <c r="V247" s="39"/>
      <c r="W247" s="39"/>
      <c r="X247" s="39"/>
      <c r="Y247" s="39"/>
      <c r="Z247" s="39"/>
    </row>
    <row r="248" spans="1:26" ht="15.75" customHeight="1">
      <c r="A248" s="493"/>
      <c r="B248" s="39"/>
      <c r="C248" s="78"/>
      <c r="D248" s="78"/>
      <c r="E248" s="78"/>
      <c r="F248" s="518"/>
      <c r="G248" s="510"/>
      <c r="H248" s="510"/>
      <c r="I248" s="510"/>
      <c r="J248" s="510"/>
      <c r="K248" s="510"/>
      <c r="L248" s="510"/>
      <c r="M248" s="510"/>
      <c r="N248" s="510"/>
      <c r="O248" s="510"/>
      <c r="P248" s="39"/>
      <c r="Q248" s="39"/>
      <c r="R248" s="39"/>
      <c r="S248" s="39"/>
      <c r="T248" s="39"/>
      <c r="U248" s="39"/>
      <c r="V248" s="39"/>
      <c r="W248" s="39"/>
      <c r="X248" s="39"/>
      <c r="Y248" s="39"/>
      <c r="Z248" s="39"/>
    </row>
    <row r="249" spans="1:26" ht="15.75" customHeight="1">
      <c r="A249" s="493"/>
      <c r="B249" s="39"/>
      <c r="C249" s="78"/>
      <c r="D249" s="78"/>
      <c r="E249" s="78"/>
      <c r="F249" s="518"/>
      <c r="G249" s="510"/>
      <c r="H249" s="510"/>
      <c r="I249" s="510"/>
      <c r="J249" s="510"/>
      <c r="K249" s="510"/>
      <c r="L249" s="510"/>
      <c r="M249" s="510"/>
      <c r="N249" s="510"/>
      <c r="O249" s="510"/>
      <c r="P249" s="39"/>
      <c r="Q249" s="39"/>
      <c r="R249" s="39"/>
      <c r="S249" s="39"/>
      <c r="T249" s="39"/>
      <c r="U249" s="39"/>
      <c r="V249" s="39"/>
      <c r="W249" s="39"/>
      <c r="X249" s="39"/>
      <c r="Y249" s="39"/>
      <c r="Z249" s="39"/>
    </row>
    <row r="250" spans="1:26" ht="15.75" customHeight="1">
      <c r="A250" s="493"/>
      <c r="B250" s="39"/>
      <c r="C250" s="78"/>
      <c r="D250" s="78"/>
      <c r="E250" s="78"/>
      <c r="F250" s="518"/>
      <c r="G250" s="510"/>
      <c r="H250" s="510"/>
      <c r="I250" s="510"/>
      <c r="J250" s="510"/>
      <c r="K250" s="510"/>
      <c r="L250" s="510"/>
      <c r="M250" s="510"/>
      <c r="N250" s="510"/>
      <c r="O250" s="510"/>
      <c r="P250" s="39"/>
      <c r="Q250" s="39"/>
      <c r="R250" s="39"/>
      <c r="S250" s="39"/>
      <c r="T250" s="39"/>
      <c r="U250" s="39"/>
      <c r="V250" s="39"/>
      <c r="W250" s="39"/>
      <c r="X250" s="39"/>
      <c r="Y250" s="39"/>
      <c r="Z250" s="39"/>
    </row>
    <row r="251" spans="1:26" ht="15.75" customHeight="1">
      <c r="A251" s="493"/>
      <c r="B251" s="39"/>
      <c r="C251" s="78"/>
      <c r="D251" s="78"/>
      <c r="E251" s="78"/>
      <c r="F251" s="518"/>
      <c r="G251" s="510"/>
      <c r="H251" s="510"/>
      <c r="I251" s="510"/>
      <c r="J251" s="510"/>
      <c r="K251" s="510"/>
      <c r="L251" s="510"/>
      <c r="M251" s="510"/>
      <c r="N251" s="510"/>
      <c r="O251" s="510"/>
      <c r="P251" s="39"/>
      <c r="Q251" s="39"/>
      <c r="R251" s="39"/>
      <c r="S251" s="39"/>
      <c r="T251" s="39"/>
      <c r="U251" s="39"/>
      <c r="V251" s="39"/>
      <c r="W251" s="39"/>
      <c r="X251" s="39"/>
      <c r="Y251" s="39"/>
      <c r="Z251" s="39"/>
    </row>
    <row r="252" spans="1:26" ht="15.75" customHeight="1">
      <c r="A252" s="493"/>
      <c r="B252" s="39"/>
      <c r="C252" s="78"/>
      <c r="D252" s="78"/>
      <c r="E252" s="78"/>
      <c r="F252" s="518"/>
      <c r="G252" s="510"/>
      <c r="H252" s="510"/>
      <c r="I252" s="510"/>
      <c r="J252" s="510"/>
      <c r="K252" s="510"/>
      <c r="L252" s="510"/>
      <c r="M252" s="510"/>
      <c r="N252" s="510"/>
      <c r="O252" s="510"/>
      <c r="P252" s="39"/>
      <c r="Q252" s="39"/>
      <c r="R252" s="39"/>
      <c r="S252" s="39"/>
      <c r="T252" s="39"/>
      <c r="U252" s="39"/>
      <c r="V252" s="39"/>
      <c r="W252" s="39"/>
      <c r="X252" s="39"/>
      <c r="Y252" s="39"/>
      <c r="Z252" s="39"/>
    </row>
    <row r="253" spans="1:26" ht="15.75" customHeight="1">
      <c r="A253" s="493"/>
      <c r="B253" s="39"/>
      <c r="C253" s="78"/>
      <c r="D253" s="78"/>
      <c r="E253" s="78"/>
      <c r="F253" s="518"/>
      <c r="G253" s="510"/>
      <c r="H253" s="510"/>
      <c r="I253" s="510"/>
      <c r="J253" s="510"/>
      <c r="K253" s="510"/>
      <c r="L253" s="510"/>
      <c r="M253" s="510"/>
      <c r="N253" s="510"/>
      <c r="O253" s="510"/>
      <c r="P253" s="39"/>
      <c r="Q253" s="39"/>
      <c r="R253" s="39"/>
      <c r="S253" s="39"/>
      <c r="T253" s="39"/>
      <c r="U253" s="39"/>
      <c r="V253" s="39"/>
      <c r="W253" s="39"/>
      <c r="X253" s="39"/>
      <c r="Y253" s="39"/>
      <c r="Z253" s="39"/>
    </row>
    <row r="254" spans="1:26" ht="15.75" customHeight="1">
      <c r="A254" s="493"/>
      <c r="B254" s="39"/>
      <c r="C254" s="78"/>
      <c r="D254" s="78"/>
      <c r="E254" s="78"/>
      <c r="F254" s="518"/>
      <c r="G254" s="510"/>
      <c r="H254" s="510"/>
      <c r="I254" s="510"/>
      <c r="J254" s="510"/>
      <c r="K254" s="510"/>
      <c r="L254" s="510"/>
      <c r="M254" s="510"/>
      <c r="N254" s="510"/>
      <c r="O254" s="510"/>
      <c r="P254" s="39"/>
      <c r="Q254" s="39"/>
      <c r="R254" s="39"/>
      <c r="S254" s="39"/>
      <c r="T254" s="39"/>
      <c r="U254" s="39"/>
      <c r="V254" s="39"/>
      <c r="W254" s="39"/>
      <c r="X254" s="39"/>
      <c r="Y254" s="39"/>
      <c r="Z254" s="39"/>
    </row>
    <row r="255" spans="1:26" ht="15.75" customHeight="1">
      <c r="A255" s="493"/>
      <c r="B255" s="39"/>
      <c r="C255" s="78"/>
      <c r="D255" s="78"/>
      <c r="E255" s="78"/>
      <c r="F255" s="518"/>
      <c r="G255" s="510"/>
      <c r="H255" s="510"/>
      <c r="I255" s="510"/>
      <c r="J255" s="510"/>
      <c r="K255" s="510"/>
      <c r="L255" s="510"/>
      <c r="M255" s="510"/>
      <c r="N255" s="510"/>
      <c r="O255" s="510"/>
      <c r="P255" s="39"/>
      <c r="Q255" s="39"/>
      <c r="R255" s="39"/>
      <c r="S255" s="39"/>
      <c r="T255" s="39"/>
      <c r="U255" s="39"/>
      <c r="V255" s="39"/>
      <c r="W255" s="39"/>
      <c r="X255" s="39"/>
      <c r="Y255" s="39"/>
      <c r="Z255" s="39"/>
    </row>
    <row r="256" spans="1:26" ht="15.75" customHeight="1">
      <c r="A256" s="493"/>
      <c r="B256" s="39"/>
      <c r="C256" s="78"/>
      <c r="D256" s="78"/>
      <c r="E256" s="78"/>
      <c r="F256" s="518"/>
      <c r="G256" s="510"/>
      <c r="H256" s="510"/>
      <c r="I256" s="510"/>
      <c r="J256" s="510"/>
      <c r="K256" s="510"/>
      <c r="L256" s="510"/>
      <c r="M256" s="510"/>
      <c r="N256" s="510"/>
      <c r="O256" s="510"/>
      <c r="P256" s="39"/>
      <c r="Q256" s="39"/>
      <c r="R256" s="39"/>
      <c r="S256" s="39"/>
      <c r="T256" s="39"/>
      <c r="U256" s="39"/>
      <c r="V256" s="39"/>
      <c r="W256" s="39"/>
      <c r="X256" s="39"/>
      <c r="Y256" s="39"/>
      <c r="Z256" s="39"/>
    </row>
    <row r="257" spans="1:26" ht="15.75" customHeight="1">
      <c r="A257" s="493"/>
      <c r="B257" s="39"/>
      <c r="C257" s="78"/>
      <c r="D257" s="78"/>
      <c r="E257" s="78"/>
      <c r="F257" s="518"/>
      <c r="G257" s="510"/>
      <c r="H257" s="510"/>
      <c r="I257" s="510"/>
      <c r="J257" s="510"/>
      <c r="K257" s="510"/>
      <c r="L257" s="510"/>
      <c r="M257" s="510"/>
      <c r="N257" s="510"/>
      <c r="O257" s="510"/>
      <c r="P257" s="39"/>
      <c r="Q257" s="39"/>
      <c r="R257" s="39"/>
      <c r="S257" s="39"/>
      <c r="T257" s="39"/>
      <c r="U257" s="39"/>
      <c r="V257" s="39"/>
      <c r="W257" s="39"/>
      <c r="X257" s="39"/>
      <c r="Y257" s="39"/>
      <c r="Z257" s="39"/>
    </row>
    <row r="258" spans="1:26" ht="15.75" customHeight="1">
      <c r="A258" s="493"/>
      <c r="B258" s="39"/>
      <c r="C258" s="78"/>
      <c r="D258" s="78"/>
      <c r="E258" s="78"/>
      <c r="F258" s="518"/>
      <c r="G258" s="510"/>
      <c r="H258" s="510"/>
      <c r="I258" s="510"/>
      <c r="J258" s="510"/>
      <c r="K258" s="510"/>
      <c r="L258" s="510"/>
      <c r="M258" s="510"/>
      <c r="N258" s="510"/>
      <c r="O258" s="510"/>
      <c r="P258" s="39"/>
      <c r="Q258" s="39"/>
      <c r="R258" s="39"/>
      <c r="S258" s="39"/>
      <c r="T258" s="39"/>
      <c r="U258" s="39"/>
      <c r="V258" s="39"/>
      <c r="W258" s="39"/>
      <c r="X258" s="39"/>
      <c r="Y258" s="39"/>
      <c r="Z258" s="39"/>
    </row>
    <row r="259" spans="1:26" ht="15.75" customHeight="1">
      <c r="A259" s="493"/>
      <c r="B259" s="39"/>
      <c r="C259" s="78"/>
      <c r="D259" s="78"/>
      <c r="E259" s="78"/>
      <c r="F259" s="518"/>
      <c r="G259" s="510"/>
      <c r="H259" s="510"/>
      <c r="I259" s="510"/>
      <c r="J259" s="510"/>
      <c r="K259" s="510"/>
      <c r="L259" s="510"/>
      <c r="M259" s="510"/>
      <c r="N259" s="510"/>
      <c r="O259" s="510"/>
      <c r="P259" s="39"/>
      <c r="Q259" s="39"/>
      <c r="R259" s="39"/>
      <c r="S259" s="39"/>
      <c r="T259" s="39"/>
      <c r="U259" s="39"/>
      <c r="V259" s="39"/>
      <c r="W259" s="39"/>
      <c r="X259" s="39"/>
      <c r="Y259" s="39"/>
      <c r="Z259" s="39"/>
    </row>
    <row r="260" spans="1:26" ht="15.75" customHeight="1">
      <c r="A260" s="493"/>
      <c r="B260" s="39"/>
      <c r="C260" s="78"/>
      <c r="D260" s="78"/>
      <c r="E260" s="78"/>
      <c r="F260" s="518"/>
      <c r="G260" s="510"/>
      <c r="H260" s="510"/>
      <c r="I260" s="510"/>
      <c r="J260" s="510"/>
      <c r="K260" s="510"/>
      <c r="L260" s="510"/>
      <c r="M260" s="510"/>
      <c r="N260" s="510"/>
      <c r="O260" s="510"/>
      <c r="P260" s="39"/>
      <c r="Q260" s="39"/>
      <c r="R260" s="39"/>
      <c r="S260" s="39"/>
      <c r="T260" s="39"/>
      <c r="U260" s="39"/>
      <c r="V260" s="39"/>
      <c r="W260" s="39"/>
      <c r="X260" s="39"/>
      <c r="Y260" s="39"/>
      <c r="Z260" s="39"/>
    </row>
    <row r="261" spans="1:26" ht="15.75" customHeight="1">
      <c r="A261" s="493"/>
      <c r="B261" s="39"/>
      <c r="C261" s="78"/>
      <c r="D261" s="78"/>
      <c r="E261" s="78"/>
      <c r="F261" s="518"/>
      <c r="G261" s="510"/>
      <c r="H261" s="510"/>
      <c r="I261" s="510"/>
      <c r="J261" s="510"/>
      <c r="K261" s="510"/>
      <c r="L261" s="510"/>
      <c r="M261" s="510"/>
      <c r="N261" s="510"/>
      <c r="O261" s="510"/>
      <c r="P261" s="39"/>
      <c r="Q261" s="39"/>
      <c r="R261" s="39"/>
      <c r="S261" s="39"/>
      <c r="T261" s="39"/>
      <c r="U261" s="39"/>
      <c r="V261" s="39"/>
      <c r="W261" s="39"/>
      <c r="X261" s="39"/>
      <c r="Y261" s="39"/>
      <c r="Z261" s="39"/>
    </row>
    <row r="262" spans="1:26" ht="15.75" customHeight="1">
      <c r="A262" s="493"/>
      <c r="B262" s="39"/>
      <c r="C262" s="78"/>
      <c r="D262" s="78"/>
      <c r="E262" s="78"/>
      <c r="F262" s="518"/>
      <c r="G262" s="510"/>
      <c r="H262" s="510"/>
      <c r="I262" s="510"/>
      <c r="J262" s="510"/>
      <c r="K262" s="510"/>
      <c r="L262" s="510"/>
      <c r="M262" s="510"/>
      <c r="N262" s="510"/>
      <c r="O262" s="510"/>
      <c r="P262" s="39"/>
      <c r="Q262" s="39"/>
      <c r="R262" s="39"/>
      <c r="S262" s="39"/>
      <c r="T262" s="39"/>
      <c r="U262" s="39"/>
      <c r="V262" s="39"/>
      <c r="W262" s="39"/>
      <c r="X262" s="39"/>
      <c r="Y262" s="39"/>
      <c r="Z262" s="39"/>
    </row>
    <row r="263" spans="1:26" ht="15.75" customHeight="1">
      <c r="A263" s="493"/>
      <c r="B263" s="39"/>
      <c r="C263" s="78"/>
      <c r="D263" s="78"/>
      <c r="E263" s="78"/>
      <c r="F263" s="518"/>
      <c r="G263" s="510"/>
      <c r="H263" s="510"/>
      <c r="I263" s="510"/>
      <c r="J263" s="510"/>
      <c r="K263" s="510"/>
      <c r="L263" s="510"/>
      <c r="M263" s="510"/>
      <c r="N263" s="510"/>
      <c r="O263" s="510"/>
      <c r="P263" s="39"/>
      <c r="Q263" s="39"/>
      <c r="R263" s="39"/>
      <c r="S263" s="39"/>
      <c r="T263" s="39"/>
      <c r="U263" s="39"/>
      <c r="V263" s="39"/>
      <c r="W263" s="39"/>
      <c r="X263" s="39"/>
      <c r="Y263" s="39"/>
      <c r="Z263" s="39"/>
    </row>
    <row r="264" spans="1:26" ht="15.75" customHeight="1">
      <c r="A264" s="493"/>
      <c r="B264" s="39"/>
      <c r="C264" s="78"/>
      <c r="D264" s="78"/>
      <c r="E264" s="78"/>
      <c r="F264" s="518"/>
      <c r="G264" s="510"/>
      <c r="H264" s="510"/>
      <c r="I264" s="510"/>
      <c r="J264" s="510"/>
      <c r="K264" s="510"/>
      <c r="L264" s="510"/>
      <c r="M264" s="510"/>
      <c r="N264" s="510"/>
      <c r="O264" s="510"/>
      <c r="P264" s="39"/>
      <c r="Q264" s="39"/>
      <c r="R264" s="39"/>
      <c r="S264" s="39"/>
      <c r="T264" s="39"/>
      <c r="U264" s="39"/>
      <c r="V264" s="39"/>
      <c r="W264" s="39"/>
      <c r="X264" s="39"/>
      <c r="Y264" s="39"/>
      <c r="Z264" s="39"/>
    </row>
    <row r="265" spans="1:26" ht="15.75" customHeight="1">
      <c r="A265" s="493"/>
      <c r="B265" s="39"/>
      <c r="C265" s="78"/>
      <c r="D265" s="78"/>
      <c r="E265" s="78"/>
      <c r="F265" s="518"/>
      <c r="G265" s="510"/>
      <c r="H265" s="510"/>
      <c r="I265" s="510"/>
      <c r="J265" s="510"/>
      <c r="K265" s="510"/>
      <c r="L265" s="510"/>
      <c r="M265" s="510"/>
      <c r="N265" s="510"/>
      <c r="O265" s="510"/>
      <c r="P265" s="39"/>
      <c r="Q265" s="39"/>
      <c r="R265" s="39"/>
      <c r="S265" s="39"/>
      <c r="T265" s="39"/>
      <c r="U265" s="39"/>
      <c r="V265" s="39"/>
      <c r="W265" s="39"/>
      <c r="X265" s="39"/>
      <c r="Y265" s="39"/>
      <c r="Z265" s="39"/>
    </row>
    <row r="266" spans="1:26" ht="15.75" customHeight="1">
      <c r="A266" s="493"/>
      <c r="B266" s="39"/>
      <c r="C266" s="78"/>
      <c r="D266" s="78"/>
      <c r="E266" s="78"/>
      <c r="F266" s="518"/>
      <c r="G266" s="510"/>
      <c r="H266" s="510"/>
      <c r="I266" s="510"/>
      <c r="J266" s="510"/>
      <c r="K266" s="510"/>
      <c r="L266" s="510"/>
      <c r="M266" s="510"/>
      <c r="N266" s="510"/>
      <c r="O266" s="510"/>
      <c r="P266" s="39"/>
      <c r="Q266" s="39"/>
      <c r="R266" s="39"/>
      <c r="S266" s="39"/>
      <c r="T266" s="39"/>
      <c r="U266" s="39"/>
      <c r="V266" s="39"/>
      <c r="W266" s="39"/>
      <c r="X266" s="39"/>
      <c r="Y266" s="39"/>
      <c r="Z266" s="39"/>
    </row>
    <row r="267" spans="1:26" ht="15.75" customHeight="1">
      <c r="A267" s="493"/>
      <c r="B267" s="39"/>
      <c r="C267" s="78"/>
      <c r="D267" s="78"/>
      <c r="E267" s="78"/>
      <c r="F267" s="518"/>
      <c r="G267" s="510"/>
      <c r="H267" s="510"/>
      <c r="I267" s="510"/>
      <c r="J267" s="510"/>
      <c r="K267" s="510"/>
      <c r="L267" s="510"/>
      <c r="M267" s="510"/>
      <c r="N267" s="510"/>
      <c r="O267" s="510"/>
      <c r="P267" s="39"/>
      <c r="Q267" s="39"/>
      <c r="R267" s="39"/>
      <c r="S267" s="39"/>
      <c r="T267" s="39"/>
      <c r="U267" s="39"/>
      <c r="V267" s="39"/>
      <c r="W267" s="39"/>
      <c r="X267" s="39"/>
      <c r="Y267" s="39"/>
      <c r="Z267" s="39"/>
    </row>
    <row r="268" spans="1:26" ht="15.75" customHeight="1">
      <c r="A268" s="493"/>
      <c r="B268" s="39"/>
      <c r="C268" s="78"/>
      <c r="D268" s="78"/>
      <c r="E268" s="78"/>
      <c r="F268" s="518"/>
      <c r="G268" s="510"/>
      <c r="H268" s="510"/>
      <c r="I268" s="510"/>
      <c r="J268" s="510"/>
      <c r="K268" s="510"/>
      <c r="L268" s="510"/>
      <c r="M268" s="510"/>
      <c r="N268" s="510"/>
      <c r="O268" s="510"/>
      <c r="P268" s="39"/>
      <c r="Q268" s="39"/>
      <c r="R268" s="39"/>
      <c r="S268" s="39"/>
      <c r="T268" s="39"/>
      <c r="U268" s="39"/>
      <c r="V268" s="39"/>
      <c r="W268" s="39"/>
      <c r="X268" s="39"/>
      <c r="Y268" s="39"/>
      <c r="Z268" s="39"/>
    </row>
    <row r="269" spans="1:26" ht="15.75" customHeight="1">
      <c r="A269" s="493"/>
      <c r="B269" s="39"/>
      <c r="C269" s="78"/>
      <c r="D269" s="78"/>
      <c r="E269" s="78"/>
      <c r="F269" s="518"/>
      <c r="G269" s="510"/>
      <c r="H269" s="510"/>
      <c r="I269" s="510"/>
      <c r="J269" s="510"/>
      <c r="K269" s="510"/>
      <c r="L269" s="510"/>
      <c r="M269" s="510"/>
      <c r="N269" s="510"/>
      <c r="O269" s="510"/>
      <c r="P269" s="39"/>
      <c r="Q269" s="39"/>
      <c r="R269" s="39"/>
      <c r="S269" s="39"/>
      <c r="T269" s="39"/>
      <c r="U269" s="39"/>
      <c r="V269" s="39"/>
      <c r="W269" s="39"/>
      <c r="X269" s="39"/>
      <c r="Y269" s="39"/>
      <c r="Z269" s="39"/>
    </row>
    <row r="270" spans="1:26" ht="15.75" customHeight="1">
      <c r="A270" s="493"/>
      <c r="B270" s="39"/>
      <c r="C270" s="78"/>
      <c r="D270" s="78"/>
      <c r="E270" s="78"/>
      <c r="F270" s="518"/>
      <c r="G270" s="510"/>
      <c r="H270" s="510"/>
      <c r="I270" s="510"/>
      <c r="J270" s="510"/>
      <c r="K270" s="510"/>
      <c r="L270" s="510"/>
      <c r="M270" s="510"/>
      <c r="N270" s="510"/>
      <c r="O270" s="510"/>
      <c r="P270" s="39"/>
      <c r="Q270" s="39"/>
      <c r="R270" s="39"/>
      <c r="S270" s="39"/>
      <c r="T270" s="39"/>
      <c r="U270" s="39"/>
      <c r="V270" s="39"/>
      <c r="W270" s="39"/>
      <c r="X270" s="39"/>
      <c r="Y270" s="39"/>
      <c r="Z270" s="39"/>
    </row>
    <row r="271" spans="1:26" ht="15.75" customHeight="1">
      <c r="A271" s="493"/>
      <c r="B271" s="39"/>
      <c r="C271" s="78"/>
      <c r="D271" s="78"/>
      <c r="E271" s="78"/>
      <c r="F271" s="518"/>
      <c r="G271" s="510"/>
      <c r="H271" s="510"/>
      <c r="I271" s="510"/>
      <c r="J271" s="510"/>
      <c r="K271" s="510"/>
      <c r="L271" s="510"/>
      <c r="M271" s="510"/>
      <c r="N271" s="510"/>
      <c r="O271" s="510"/>
      <c r="P271" s="39"/>
      <c r="Q271" s="39"/>
      <c r="R271" s="39"/>
      <c r="S271" s="39"/>
      <c r="T271" s="39"/>
      <c r="U271" s="39"/>
      <c r="V271" s="39"/>
      <c r="W271" s="39"/>
      <c r="X271" s="39"/>
      <c r="Y271" s="39"/>
      <c r="Z271" s="39"/>
    </row>
    <row r="272" spans="1:26" ht="15.75" customHeight="1">
      <c r="A272" s="493"/>
      <c r="B272" s="39"/>
      <c r="C272" s="78"/>
      <c r="D272" s="78"/>
      <c r="E272" s="78"/>
      <c r="F272" s="518"/>
      <c r="G272" s="510"/>
      <c r="H272" s="510"/>
      <c r="I272" s="510"/>
      <c r="J272" s="510"/>
      <c r="K272" s="510"/>
      <c r="L272" s="510"/>
      <c r="M272" s="510"/>
      <c r="N272" s="510"/>
      <c r="O272" s="510"/>
      <c r="P272" s="39"/>
      <c r="Q272" s="39"/>
      <c r="R272" s="39"/>
      <c r="S272" s="39"/>
      <c r="T272" s="39"/>
      <c r="U272" s="39"/>
      <c r="V272" s="39"/>
      <c r="W272" s="39"/>
      <c r="X272" s="39"/>
      <c r="Y272" s="39"/>
      <c r="Z272" s="39"/>
    </row>
    <row r="273" spans="1:26" ht="15.75" customHeight="1">
      <c r="A273" s="493"/>
      <c r="B273" s="39"/>
      <c r="C273" s="78"/>
      <c r="D273" s="78"/>
      <c r="E273" s="78"/>
      <c r="F273" s="518"/>
      <c r="G273" s="510"/>
      <c r="H273" s="510"/>
      <c r="I273" s="510"/>
      <c r="J273" s="510"/>
      <c r="K273" s="510"/>
      <c r="L273" s="510"/>
      <c r="M273" s="510"/>
      <c r="N273" s="510"/>
      <c r="O273" s="510"/>
      <c r="P273" s="39"/>
      <c r="Q273" s="39"/>
      <c r="R273" s="39"/>
      <c r="S273" s="39"/>
      <c r="T273" s="39"/>
      <c r="U273" s="39"/>
      <c r="V273" s="39"/>
      <c r="W273" s="39"/>
      <c r="X273" s="39"/>
      <c r="Y273" s="39"/>
      <c r="Z273" s="39"/>
    </row>
    <row r="274" spans="1:26" ht="15.75" customHeight="1">
      <c r="A274" s="493"/>
      <c r="B274" s="39"/>
      <c r="C274" s="78"/>
      <c r="D274" s="78"/>
      <c r="E274" s="78"/>
      <c r="F274" s="518"/>
      <c r="G274" s="510"/>
      <c r="H274" s="510"/>
      <c r="I274" s="510"/>
      <c r="J274" s="510"/>
      <c r="K274" s="510"/>
      <c r="L274" s="510"/>
      <c r="M274" s="510"/>
      <c r="N274" s="510"/>
      <c r="O274" s="510"/>
      <c r="P274" s="39"/>
      <c r="Q274" s="39"/>
      <c r="R274" s="39"/>
      <c r="S274" s="39"/>
      <c r="T274" s="39"/>
      <c r="U274" s="39"/>
      <c r="V274" s="39"/>
      <c r="W274" s="39"/>
      <c r="X274" s="39"/>
      <c r="Y274" s="39"/>
      <c r="Z274" s="39"/>
    </row>
    <row r="275" spans="1:26" ht="15.75" customHeight="1">
      <c r="A275" s="493"/>
      <c r="B275" s="39"/>
      <c r="C275" s="78"/>
      <c r="D275" s="78"/>
      <c r="E275" s="78"/>
      <c r="F275" s="518"/>
      <c r="G275" s="510"/>
      <c r="H275" s="510"/>
      <c r="I275" s="510"/>
      <c r="J275" s="510"/>
      <c r="K275" s="510"/>
      <c r="L275" s="510"/>
      <c r="M275" s="510"/>
      <c r="N275" s="510"/>
      <c r="O275" s="510"/>
      <c r="P275" s="39"/>
      <c r="Q275" s="39"/>
      <c r="R275" s="39"/>
      <c r="S275" s="39"/>
      <c r="T275" s="39"/>
      <c r="U275" s="39"/>
      <c r="V275" s="39"/>
      <c r="W275" s="39"/>
      <c r="X275" s="39"/>
      <c r="Y275" s="39"/>
      <c r="Z275" s="39"/>
    </row>
    <row r="276" spans="1:26" ht="15.75" customHeight="1">
      <c r="A276" s="493"/>
      <c r="B276" s="39"/>
      <c r="C276" s="78"/>
      <c r="D276" s="78"/>
      <c r="E276" s="78"/>
      <c r="F276" s="518"/>
      <c r="G276" s="510"/>
      <c r="H276" s="510"/>
      <c r="I276" s="510"/>
      <c r="J276" s="510"/>
      <c r="K276" s="510"/>
      <c r="L276" s="510"/>
      <c r="M276" s="510"/>
      <c r="N276" s="510"/>
      <c r="O276" s="510"/>
      <c r="P276" s="39"/>
      <c r="Q276" s="39"/>
      <c r="R276" s="39"/>
      <c r="S276" s="39"/>
      <c r="T276" s="39"/>
      <c r="U276" s="39"/>
      <c r="V276" s="39"/>
      <c r="W276" s="39"/>
      <c r="X276" s="39"/>
      <c r="Y276" s="39"/>
      <c r="Z276" s="39"/>
    </row>
    <row r="277" spans="1:26" ht="15.75" customHeight="1">
      <c r="A277" s="493"/>
      <c r="B277" s="39"/>
      <c r="C277" s="78"/>
      <c r="D277" s="78"/>
      <c r="E277" s="78"/>
      <c r="F277" s="518"/>
      <c r="G277" s="510"/>
      <c r="H277" s="510"/>
      <c r="I277" s="510"/>
      <c r="J277" s="510"/>
      <c r="K277" s="510"/>
      <c r="L277" s="510"/>
      <c r="M277" s="510"/>
      <c r="N277" s="510"/>
      <c r="O277" s="510"/>
      <c r="P277" s="39"/>
      <c r="Q277" s="39"/>
      <c r="R277" s="39"/>
      <c r="S277" s="39"/>
      <c r="T277" s="39"/>
      <c r="U277" s="39"/>
      <c r="V277" s="39"/>
      <c r="W277" s="39"/>
      <c r="X277" s="39"/>
      <c r="Y277" s="39"/>
      <c r="Z277" s="39"/>
    </row>
    <row r="278" spans="1:26" ht="15.75" customHeight="1">
      <c r="A278" s="493"/>
      <c r="B278" s="39"/>
      <c r="C278" s="78"/>
      <c r="D278" s="78"/>
      <c r="E278" s="78"/>
      <c r="F278" s="518"/>
      <c r="G278" s="510"/>
      <c r="H278" s="510"/>
      <c r="I278" s="510"/>
      <c r="J278" s="510"/>
      <c r="K278" s="510"/>
      <c r="L278" s="510"/>
      <c r="M278" s="510"/>
      <c r="N278" s="510"/>
      <c r="O278" s="510"/>
      <c r="P278" s="39"/>
      <c r="Q278" s="39"/>
      <c r="R278" s="39"/>
      <c r="S278" s="39"/>
      <c r="T278" s="39"/>
      <c r="U278" s="39"/>
      <c r="V278" s="39"/>
      <c r="W278" s="39"/>
      <c r="X278" s="39"/>
      <c r="Y278" s="39"/>
      <c r="Z278" s="39"/>
    </row>
    <row r="279" spans="1:26" ht="15.75" customHeight="1">
      <c r="A279" s="493"/>
      <c r="B279" s="39"/>
      <c r="C279" s="78"/>
      <c r="D279" s="78"/>
      <c r="E279" s="78"/>
      <c r="F279" s="518"/>
      <c r="G279" s="510"/>
      <c r="H279" s="510"/>
      <c r="I279" s="510"/>
      <c r="J279" s="510"/>
      <c r="K279" s="510"/>
      <c r="L279" s="510"/>
      <c r="M279" s="510"/>
      <c r="N279" s="510"/>
      <c r="O279" s="510"/>
      <c r="P279" s="39"/>
      <c r="Q279" s="39"/>
      <c r="R279" s="39"/>
      <c r="S279" s="39"/>
      <c r="T279" s="39"/>
      <c r="U279" s="39"/>
      <c r="V279" s="39"/>
      <c r="W279" s="39"/>
      <c r="X279" s="39"/>
      <c r="Y279" s="39"/>
      <c r="Z279" s="39"/>
    </row>
    <row r="280" spans="1:26" ht="15.75" customHeight="1">
      <c r="A280" s="493"/>
      <c r="B280" s="39"/>
      <c r="C280" s="78"/>
      <c r="D280" s="78"/>
      <c r="E280" s="78"/>
      <c r="F280" s="518"/>
      <c r="G280" s="510"/>
      <c r="H280" s="510"/>
      <c r="I280" s="510"/>
      <c r="J280" s="510"/>
      <c r="K280" s="510"/>
      <c r="L280" s="510"/>
      <c r="M280" s="510"/>
      <c r="N280" s="510"/>
      <c r="O280" s="510"/>
      <c r="P280" s="39"/>
      <c r="Q280" s="39"/>
      <c r="R280" s="39"/>
      <c r="S280" s="39"/>
      <c r="T280" s="39"/>
      <c r="U280" s="39"/>
      <c r="V280" s="39"/>
      <c r="W280" s="39"/>
      <c r="X280" s="39"/>
      <c r="Y280" s="39"/>
      <c r="Z280" s="39"/>
    </row>
    <row r="281" spans="1:26" ht="15.75" customHeight="1">
      <c r="A281" s="493"/>
      <c r="B281" s="39"/>
      <c r="C281" s="78"/>
      <c r="D281" s="78"/>
      <c r="E281" s="78"/>
      <c r="F281" s="518"/>
      <c r="G281" s="510"/>
      <c r="H281" s="510"/>
      <c r="I281" s="510"/>
      <c r="J281" s="510"/>
      <c r="K281" s="510"/>
      <c r="L281" s="510"/>
      <c r="M281" s="510"/>
      <c r="N281" s="510"/>
      <c r="O281" s="510"/>
      <c r="P281" s="39"/>
      <c r="Q281" s="39"/>
      <c r="R281" s="39"/>
      <c r="S281" s="39"/>
      <c r="T281" s="39"/>
      <c r="U281" s="39"/>
      <c r="V281" s="39"/>
      <c r="W281" s="39"/>
      <c r="X281" s="39"/>
      <c r="Y281" s="39"/>
      <c r="Z281" s="39"/>
    </row>
    <row r="282" spans="1:26" ht="15.75" customHeight="1">
      <c r="A282" s="493"/>
      <c r="B282" s="39"/>
      <c r="C282" s="78"/>
      <c r="D282" s="78"/>
      <c r="E282" s="78"/>
      <c r="F282" s="518"/>
      <c r="G282" s="510"/>
      <c r="H282" s="510"/>
      <c r="I282" s="510"/>
      <c r="J282" s="510"/>
      <c r="K282" s="510"/>
      <c r="L282" s="510"/>
      <c r="M282" s="510"/>
      <c r="N282" s="510"/>
      <c r="O282" s="510"/>
      <c r="P282" s="39"/>
      <c r="Q282" s="39"/>
      <c r="R282" s="39"/>
      <c r="S282" s="39"/>
      <c r="T282" s="39"/>
      <c r="U282" s="39"/>
      <c r="V282" s="39"/>
      <c r="W282" s="39"/>
      <c r="X282" s="39"/>
      <c r="Y282" s="39"/>
      <c r="Z282" s="39"/>
    </row>
    <row r="283" spans="1:26" ht="15.75" customHeight="1">
      <c r="A283" s="493"/>
      <c r="B283" s="39"/>
      <c r="C283" s="78"/>
      <c r="D283" s="78"/>
      <c r="E283" s="78"/>
      <c r="F283" s="518"/>
      <c r="G283" s="510"/>
      <c r="H283" s="510"/>
      <c r="I283" s="510"/>
      <c r="J283" s="510"/>
      <c r="K283" s="510"/>
      <c r="L283" s="510"/>
      <c r="M283" s="510"/>
      <c r="N283" s="510"/>
      <c r="O283" s="510"/>
      <c r="P283" s="39"/>
      <c r="Q283" s="39"/>
      <c r="R283" s="39"/>
      <c r="S283" s="39"/>
      <c r="T283" s="39"/>
      <c r="U283" s="39"/>
      <c r="V283" s="39"/>
      <c r="W283" s="39"/>
      <c r="X283" s="39"/>
      <c r="Y283" s="39"/>
      <c r="Z283" s="39"/>
    </row>
    <row r="284" spans="1:26" ht="15.75" customHeight="1">
      <c r="A284" s="493"/>
      <c r="B284" s="39"/>
      <c r="C284" s="78"/>
      <c r="D284" s="78"/>
      <c r="E284" s="78"/>
      <c r="F284" s="518"/>
      <c r="G284" s="510"/>
      <c r="H284" s="510"/>
      <c r="I284" s="510"/>
      <c r="J284" s="510"/>
      <c r="K284" s="510"/>
      <c r="L284" s="510"/>
      <c r="M284" s="510"/>
      <c r="N284" s="510"/>
      <c r="O284" s="510"/>
      <c r="P284" s="39"/>
      <c r="Q284" s="39"/>
      <c r="R284" s="39"/>
      <c r="S284" s="39"/>
      <c r="T284" s="39"/>
      <c r="U284" s="39"/>
      <c r="V284" s="39"/>
      <c r="W284" s="39"/>
      <c r="X284" s="39"/>
      <c r="Y284" s="39"/>
      <c r="Z284" s="39"/>
    </row>
    <row r="285" spans="1:26" ht="15.75" customHeight="1">
      <c r="A285" s="493"/>
      <c r="B285" s="39"/>
      <c r="C285" s="78"/>
      <c r="D285" s="78"/>
      <c r="E285" s="78"/>
      <c r="F285" s="518"/>
      <c r="G285" s="510"/>
      <c r="H285" s="510"/>
      <c r="I285" s="510"/>
      <c r="J285" s="510"/>
      <c r="K285" s="510"/>
      <c r="L285" s="510"/>
      <c r="M285" s="510"/>
      <c r="N285" s="510"/>
      <c r="O285" s="510"/>
      <c r="P285" s="39"/>
      <c r="Q285" s="39"/>
      <c r="R285" s="39"/>
      <c r="S285" s="39"/>
      <c r="T285" s="39"/>
      <c r="U285" s="39"/>
      <c r="V285" s="39"/>
      <c r="W285" s="39"/>
      <c r="X285" s="39"/>
      <c r="Y285" s="39"/>
      <c r="Z285" s="39"/>
    </row>
    <row r="286" spans="1:26" ht="15.75" customHeight="1">
      <c r="A286" s="493"/>
      <c r="B286" s="39"/>
      <c r="C286" s="78"/>
      <c r="D286" s="78"/>
      <c r="E286" s="78"/>
      <c r="F286" s="518"/>
      <c r="G286" s="510"/>
      <c r="H286" s="510"/>
      <c r="I286" s="510"/>
      <c r="J286" s="510"/>
      <c r="K286" s="510"/>
      <c r="L286" s="510"/>
      <c r="M286" s="510"/>
      <c r="N286" s="510"/>
      <c r="O286" s="510"/>
      <c r="P286" s="39"/>
      <c r="Q286" s="39"/>
      <c r="R286" s="39"/>
      <c r="S286" s="39"/>
      <c r="T286" s="39"/>
      <c r="U286" s="39"/>
      <c r="V286" s="39"/>
      <c r="W286" s="39"/>
      <c r="X286" s="39"/>
      <c r="Y286" s="39"/>
      <c r="Z286" s="39"/>
    </row>
    <row r="287" spans="1:26" ht="15.75" customHeight="1">
      <c r="A287" s="493"/>
      <c r="B287" s="39"/>
      <c r="C287" s="78"/>
      <c r="D287" s="78"/>
      <c r="E287" s="78"/>
      <c r="F287" s="518"/>
      <c r="G287" s="510"/>
      <c r="H287" s="510"/>
      <c r="I287" s="510"/>
      <c r="J287" s="510"/>
      <c r="K287" s="510"/>
      <c r="L287" s="510"/>
      <c r="M287" s="510"/>
      <c r="N287" s="510"/>
      <c r="O287" s="510"/>
      <c r="P287" s="39"/>
      <c r="Q287" s="39"/>
      <c r="R287" s="39"/>
      <c r="S287" s="39"/>
      <c r="T287" s="39"/>
      <c r="U287" s="39"/>
      <c r="V287" s="39"/>
      <c r="W287" s="39"/>
      <c r="X287" s="39"/>
      <c r="Y287" s="39"/>
      <c r="Z287" s="39"/>
    </row>
    <row r="288" spans="1:26" ht="15.75" customHeight="1">
      <c r="A288" s="493"/>
      <c r="B288" s="39"/>
      <c r="C288" s="78"/>
      <c r="D288" s="78"/>
      <c r="E288" s="78"/>
      <c r="F288" s="518"/>
      <c r="G288" s="510"/>
      <c r="H288" s="510"/>
      <c r="I288" s="510"/>
      <c r="J288" s="510"/>
      <c r="K288" s="510"/>
      <c r="L288" s="510"/>
      <c r="M288" s="510"/>
      <c r="N288" s="510"/>
      <c r="O288" s="510"/>
      <c r="P288" s="39"/>
      <c r="Q288" s="39"/>
      <c r="R288" s="39"/>
      <c r="S288" s="39"/>
      <c r="T288" s="39"/>
      <c r="U288" s="39"/>
      <c r="V288" s="39"/>
      <c r="W288" s="39"/>
      <c r="X288" s="39"/>
      <c r="Y288" s="39"/>
      <c r="Z288" s="39"/>
    </row>
    <row r="289" spans="1:26" ht="15.75" customHeight="1">
      <c r="A289" s="493"/>
      <c r="B289" s="39"/>
      <c r="C289" s="78"/>
      <c r="D289" s="78"/>
      <c r="E289" s="78"/>
      <c r="F289" s="518"/>
      <c r="G289" s="510"/>
      <c r="H289" s="510"/>
      <c r="I289" s="510"/>
      <c r="J289" s="510"/>
      <c r="K289" s="510"/>
      <c r="L289" s="510"/>
      <c r="M289" s="510"/>
      <c r="N289" s="510"/>
      <c r="O289" s="510"/>
      <c r="P289" s="39"/>
      <c r="Q289" s="39"/>
      <c r="R289" s="39"/>
      <c r="S289" s="39"/>
      <c r="T289" s="39"/>
      <c r="U289" s="39"/>
      <c r="V289" s="39"/>
      <c r="W289" s="39"/>
      <c r="X289" s="39"/>
      <c r="Y289" s="39"/>
      <c r="Z289" s="39"/>
    </row>
    <row r="290" spans="1:26" ht="15.75" customHeight="1">
      <c r="A290" s="493"/>
      <c r="B290" s="39"/>
      <c r="C290" s="78"/>
      <c r="D290" s="78"/>
      <c r="E290" s="78"/>
      <c r="F290" s="518"/>
      <c r="G290" s="510"/>
      <c r="H290" s="510"/>
      <c r="I290" s="510"/>
      <c r="J290" s="510"/>
      <c r="K290" s="510"/>
      <c r="L290" s="510"/>
      <c r="M290" s="510"/>
      <c r="N290" s="510"/>
      <c r="O290" s="510"/>
      <c r="P290" s="39"/>
      <c r="Q290" s="39"/>
      <c r="R290" s="39"/>
      <c r="S290" s="39"/>
      <c r="T290" s="39"/>
      <c r="U290" s="39"/>
      <c r="V290" s="39"/>
      <c r="W290" s="39"/>
      <c r="X290" s="39"/>
      <c r="Y290" s="39"/>
      <c r="Z290" s="39"/>
    </row>
    <row r="291" spans="1:26" ht="15.75" customHeight="1">
      <c r="A291" s="493"/>
      <c r="B291" s="39"/>
      <c r="C291" s="78"/>
      <c r="D291" s="78"/>
      <c r="E291" s="78"/>
      <c r="F291" s="518"/>
      <c r="G291" s="510"/>
      <c r="H291" s="510"/>
      <c r="I291" s="510"/>
      <c r="J291" s="510"/>
      <c r="K291" s="510"/>
      <c r="L291" s="510"/>
      <c r="M291" s="510"/>
      <c r="N291" s="510"/>
      <c r="O291" s="510"/>
      <c r="P291" s="39"/>
      <c r="Q291" s="39"/>
      <c r="R291" s="39"/>
      <c r="S291" s="39"/>
      <c r="T291" s="39"/>
      <c r="U291" s="39"/>
      <c r="V291" s="39"/>
      <c r="W291" s="39"/>
      <c r="X291" s="39"/>
      <c r="Y291" s="39"/>
      <c r="Z291" s="39"/>
    </row>
    <row r="292" spans="1:26" ht="15.75" customHeight="1">
      <c r="A292" s="493"/>
      <c r="B292" s="39"/>
      <c r="C292" s="78"/>
      <c r="D292" s="78"/>
      <c r="E292" s="78"/>
      <c r="F292" s="518"/>
      <c r="G292" s="510"/>
      <c r="H292" s="510"/>
      <c r="I292" s="510"/>
      <c r="J292" s="510"/>
      <c r="K292" s="510"/>
      <c r="L292" s="510"/>
      <c r="M292" s="510"/>
      <c r="N292" s="510"/>
      <c r="O292" s="510"/>
      <c r="P292" s="39"/>
      <c r="Q292" s="39"/>
      <c r="R292" s="39"/>
      <c r="S292" s="39"/>
      <c r="T292" s="39"/>
      <c r="U292" s="39"/>
      <c r="V292" s="39"/>
      <c r="W292" s="39"/>
      <c r="X292" s="39"/>
      <c r="Y292" s="39"/>
      <c r="Z292" s="39"/>
    </row>
    <row r="293" spans="1:26" ht="15.75" customHeight="1">
      <c r="A293" s="493"/>
      <c r="B293" s="39"/>
      <c r="C293" s="78"/>
      <c r="D293" s="78"/>
      <c r="E293" s="78"/>
      <c r="F293" s="518"/>
      <c r="G293" s="510"/>
      <c r="H293" s="510"/>
      <c r="I293" s="510"/>
      <c r="J293" s="510"/>
      <c r="K293" s="510"/>
      <c r="L293" s="510"/>
      <c r="M293" s="510"/>
      <c r="N293" s="510"/>
      <c r="O293" s="510"/>
      <c r="P293" s="39"/>
      <c r="Q293" s="39"/>
      <c r="R293" s="39"/>
      <c r="S293" s="39"/>
      <c r="T293" s="39"/>
      <c r="U293" s="39"/>
      <c r="V293" s="39"/>
      <c r="W293" s="39"/>
      <c r="X293" s="39"/>
      <c r="Y293" s="39"/>
      <c r="Z293" s="39"/>
    </row>
    <row r="294" spans="1:26" ht="15.75" customHeight="1">
      <c r="A294" s="493"/>
      <c r="B294" s="39"/>
      <c r="C294" s="78"/>
      <c r="D294" s="78"/>
      <c r="E294" s="78"/>
      <c r="F294" s="518"/>
      <c r="G294" s="510"/>
      <c r="H294" s="510"/>
      <c r="I294" s="510"/>
      <c r="J294" s="510"/>
      <c r="K294" s="510"/>
      <c r="L294" s="510"/>
      <c r="M294" s="510"/>
      <c r="N294" s="510"/>
      <c r="O294" s="510"/>
      <c r="P294" s="39"/>
      <c r="Q294" s="39"/>
      <c r="R294" s="39"/>
      <c r="S294" s="39"/>
      <c r="T294" s="39"/>
      <c r="U294" s="39"/>
      <c r="V294" s="39"/>
      <c r="W294" s="39"/>
      <c r="X294" s="39"/>
      <c r="Y294" s="39"/>
      <c r="Z294" s="39"/>
    </row>
    <row r="295" spans="1:26" ht="15.75" customHeight="1">
      <c r="A295" s="493"/>
      <c r="B295" s="39"/>
      <c r="C295" s="78"/>
      <c r="D295" s="78"/>
      <c r="E295" s="78"/>
      <c r="F295" s="518"/>
      <c r="G295" s="510"/>
      <c r="H295" s="510"/>
      <c r="I295" s="510"/>
      <c r="J295" s="510"/>
      <c r="K295" s="510"/>
      <c r="L295" s="510"/>
      <c r="M295" s="510"/>
      <c r="N295" s="510"/>
      <c r="O295" s="510"/>
      <c r="P295" s="39"/>
      <c r="Q295" s="39"/>
      <c r="R295" s="39"/>
      <c r="S295" s="39"/>
      <c r="T295" s="39"/>
      <c r="U295" s="39"/>
      <c r="V295" s="39"/>
      <c r="W295" s="39"/>
      <c r="X295" s="39"/>
      <c r="Y295" s="39"/>
      <c r="Z295" s="39"/>
    </row>
    <row r="296" spans="1:26" ht="15.75" customHeight="1">
      <c r="A296" s="493"/>
      <c r="B296" s="39"/>
      <c r="C296" s="78"/>
      <c r="D296" s="78"/>
      <c r="E296" s="78"/>
      <c r="F296" s="518"/>
      <c r="G296" s="510"/>
      <c r="H296" s="510"/>
      <c r="I296" s="510"/>
      <c r="J296" s="510"/>
      <c r="K296" s="510"/>
      <c r="L296" s="510"/>
      <c r="M296" s="510"/>
      <c r="N296" s="510"/>
      <c r="O296" s="510"/>
      <c r="P296" s="39"/>
      <c r="Q296" s="39"/>
      <c r="R296" s="39"/>
      <c r="S296" s="39"/>
      <c r="T296" s="39"/>
      <c r="U296" s="39"/>
      <c r="V296" s="39"/>
      <c r="W296" s="39"/>
      <c r="X296" s="39"/>
      <c r="Y296" s="39"/>
      <c r="Z296" s="39"/>
    </row>
    <row r="297" spans="1:26" ht="15.75" customHeight="1">
      <c r="A297" s="493"/>
      <c r="B297" s="39"/>
      <c r="C297" s="78"/>
      <c r="D297" s="78"/>
      <c r="E297" s="78"/>
      <c r="F297" s="518"/>
      <c r="G297" s="510"/>
      <c r="H297" s="510"/>
      <c r="I297" s="510"/>
      <c r="J297" s="510"/>
      <c r="K297" s="510"/>
      <c r="L297" s="510"/>
      <c r="M297" s="510"/>
      <c r="N297" s="510"/>
      <c r="O297" s="510"/>
      <c r="P297" s="39"/>
      <c r="Q297" s="39"/>
      <c r="R297" s="39"/>
      <c r="S297" s="39"/>
      <c r="T297" s="39"/>
      <c r="U297" s="39"/>
      <c r="V297" s="39"/>
      <c r="W297" s="39"/>
      <c r="X297" s="39"/>
      <c r="Y297" s="39"/>
      <c r="Z297" s="39"/>
    </row>
    <row r="298" spans="1:26" ht="15.75" customHeight="1">
      <c r="A298" s="493"/>
      <c r="B298" s="39"/>
      <c r="C298" s="78"/>
      <c r="D298" s="78"/>
      <c r="E298" s="78"/>
      <c r="F298" s="518"/>
      <c r="G298" s="510"/>
      <c r="H298" s="510"/>
      <c r="I298" s="510"/>
      <c r="J298" s="510"/>
      <c r="K298" s="510"/>
      <c r="L298" s="510"/>
      <c r="M298" s="510"/>
      <c r="N298" s="510"/>
      <c r="O298" s="510"/>
      <c r="P298" s="39"/>
      <c r="Q298" s="39"/>
      <c r="R298" s="39"/>
      <c r="S298" s="39"/>
      <c r="T298" s="39"/>
      <c r="U298" s="39"/>
      <c r="V298" s="39"/>
      <c r="W298" s="39"/>
      <c r="X298" s="39"/>
      <c r="Y298" s="39"/>
      <c r="Z298" s="39"/>
    </row>
    <row r="299" spans="1:26" ht="15.75" customHeight="1">
      <c r="A299" s="493"/>
      <c r="B299" s="39"/>
      <c r="C299" s="78"/>
      <c r="D299" s="78"/>
      <c r="E299" s="78"/>
      <c r="F299" s="518"/>
      <c r="G299" s="510"/>
      <c r="H299" s="510"/>
      <c r="I299" s="510"/>
      <c r="J299" s="510"/>
      <c r="K299" s="510"/>
      <c r="L299" s="510"/>
      <c r="M299" s="510"/>
      <c r="N299" s="510"/>
      <c r="O299" s="510"/>
      <c r="P299" s="39"/>
      <c r="Q299" s="39"/>
      <c r="R299" s="39"/>
      <c r="S299" s="39"/>
      <c r="T299" s="39"/>
      <c r="U299" s="39"/>
      <c r="V299" s="39"/>
      <c r="W299" s="39"/>
      <c r="X299" s="39"/>
      <c r="Y299" s="39"/>
      <c r="Z299" s="39"/>
    </row>
    <row r="300" spans="1:26" ht="15.75" customHeight="1">
      <c r="A300" s="493"/>
      <c r="B300" s="39"/>
      <c r="C300" s="78"/>
      <c r="D300" s="78"/>
      <c r="E300" s="78"/>
      <c r="F300" s="518"/>
      <c r="G300" s="510"/>
      <c r="H300" s="510"/>
      <c r="I300" s="510"/>
      <c r="J300" s="510"/>
      <c r="K300" s="510"/>
      <c r="L300" s="510"/>
      <c r="M300" s="510"/>
      <c r="N300" s="510"/>
      <c r="O300" s="510"/>
      <c r="P300" s="39"/>
      <c r="Q300" s="39"/>
      <c r="R300" s="39"/>
      <c r="S300" s="39"/>
      <c r="T300" s="39"/>
      <c r="U300" s="39"/>
      <c r="V300" s="39"/>
      <c r="W300" s="39"/>
      <c r="X300" s="39"/>
      <c r="Y300" s="39"/>
      <c r="Z300" s="39"/>
    </row>
    <row r="301" spans="1:26" ht="15.75" customHeight="1">
      <c r="A301" s="493"/>
      <c r="B301" s="39"/>
      <c r="C301" s="78"/>
      <c r="D301" s="78"/>
      <c r="E301" s="78"/>
      <c r="F301" s="518"/>
      <c r="G301" s="510"/>
      <c r="H301" s="510"/>
      <c r="I301" s="510"/>
      <c r="J301" s="510"/>
      <c r="K301" s="510"/>
      <c r="L301" s="510"/>
      <c r="M301" s="510"/>
      <c r="N301" s="510"/>
      <c r="O301" s="510"/>
      <c r="P301" s="39"/>
      <c r="Q301" s="39"/>
      <c r="R301" s="39"/>
      <c r="S301" s="39"/>
      <c r="T301" s="39"/>
      <c r="U301" s="39"/>
      <c r="V301" s="39"/>
      <c r="W301" s="39"/>
      <c r="X301" s="39"/>
      <c r="Y301" s="39"/>
      <c r="Z301" s="39"/>
    </row>
    <row r="302" spans="1:26" ht="15.75" customHeight="1">
      <c r="A302" s="493"/>
      <c r="B302" s="39"/>
      <c r="C302" s="78"/>
      <c r="D302" s="78"/>
      <c r="E302" s="78"/>
      <c r="F302" s="518"/>
      <c r="G302" s="510"/>
      <c r="H302" s="510"/>
      <c r="I302" s="510"/>
      <c r="J302" s="510"/>
      <c r="K302" s="510"/>
      <c r="L302" s="510"/>
      <c r="M302" s="510"/>
      <c r="N302" s="510"/>
      <c r="O302" s="510"/>
      <c r="P302" s="39"/>
      <c r="Q302" s="39"/>
      <c r="R302" s="39"/>
      <c r="S302" s="39"/>
      <c r="T302" s="39"/>
      <c r="U302" s="39"/>
      <c r="V302" s="39"/>
      <c r="W302" s="39"/>
      <c r="X302" s="39"/>
      <c r="Y302" s="39"/>
      <c r="Z302" s="39"/>
    </row>
    <row r="303" spans="1:26" ht="15.75" customHeight="1">
      <c r="A303" s="493"/>
      <c r="B303" s="39"/>
      <c r="C303" s="78"/>
      <c r="D303" s="78"/>
      <c r="E303" s="78"/>
      <c r="F303" s="518"/>
      <c r="G303" s="510"/>
      <c r="H303" s="510"/>
      <c r="I303" s="510"/>
      <c r="J303" s="510"/>
      <c r="K303" s="510"/>
      <c r="L303" s="510"/>
      <c r="M303" s="510"/>
      <c r="N303" s="510"/>
      <c r="O303" s="510"/>
      <c r="P303" s="39"/>
      <c r="Q303" s="39"/>
      <c r="R303" s="39"/>
      <c r="S303" s="39"/>
      <c r="T303" s="39"/>
      <c r="U303" s="39"/>
      <c r="V303" s="39"/>
      <c r="W303" s="39"/>
      <c r="X303" s="39"/>
      <c r="Y303" s="39"/>
      <c r="Z303" s="39"/>
    </row>
    <row r="304" spans="1:26" ht="15.75" customHeight="1">
      <c r="A304" s="493"/>
      <c r="B304" s="39"/>
      <c r="C304" s="78"/>
      <c r="D304" s="78"/>
      <c r="E304" s="78"/>
      <c r="F304" s="518"/>
      <c r="G304" s="510"/>
      <c r="H304" s="510"/>
      <c r="I304" s="510"/>
      <c r="J304" s="510"/>
      <c r="K304" s="510"/>
      <c r="L304" s="510"/>
      <c r="M304" s="510"/>
      <c r="N304" s="510"/>
      <c r="O304" s="510"/>
      <c r="P304" s="39"/>
      <c r="Q304" s="39"/>
      <c r="R304" s="39"/>
      <c r="S304" s="39"/>
      <c r="T304" s="39"/>
      <c r="U304" s="39"/>
      <c r="V304" s="39"/>
      <c r="W304" s="39"/>
      <c r="X304" s="39"/>
      <c r="Y304" s="39"/>
      <c r="Z304" s="39"/>
    </row>
    <row r="305" spans="1:26" ht="15.75" customHeight="1">
      <c r="A305" s="493"/>
      <c r="B305" s="39"/>
      <c r="C305" s="78"/>
      <c r="D305" s="78"/>
      <c r="E305" s="78"/>
      <c r="F305" s="518"/>
      <c r="G305" s="510"/>
      <c r="H305" s="510"/>
      <c r="I305" s="510"/>
      <c r="J305" s="510"/>
      <c r="K305" s="510"/>
      <c r="L305" s="510"/>
      <c r="M305" s="510"/>
      <c r="N305" s="510"/>
      <c r="O305" s="510"/>
      <c r="P305" s="39"/>
      <c r="Q305" s="39"/>
      <c r="R305" s="39"/>
      <c r="S305" s="39"/>
      <c r="T305" s="39"/>
      <c r="U305" s="39"/>
      <c r="V305" s="39"/>
      <c r="W305" s="39"/>
      <c r="X305" s="39"/>
      <c r="Y305" s="39"/>
      <c r="Z305" s="39"/>
    </row>
    <row r="306" spans="1:26" ht="15.75" customHeight="1">
      <c r="A306" s="493"/>
      <c r="B306" s="39"/>
      <c r="C306" s="78"/>
      <c r="D306" s="78"/>
      <c r="E306" s="78"/>
      <c r="F306" s="518"/>
      <c r="G306" s="510"/>
      <c r="H306" s="510"/>
      <c r="I306" s="510"/>
      <c r="J306" s="510"/>
      <c r="K306" s="510"/>
      <c r="L306" s="510"/>
      <c r="M306" s="510"/>
      <c r="N306" s="510"/>
      <c r="O306" s="510"/>
      <c r="P306" s="39"/>
      <c r="Q306" s="39"/>
      <c r="R306" s="39"/>
      <c r="S306" s="39"/>
      <c r="T306" s="39"/>
      <c r="U306" s="39"/>
      <c r="V306" s="39"/>
      <c r="W306" s="39"/>
      <c r="X306" s="39"/>
      <c r="Y306" s="39"/>
      <c r="Z306" s="39"/>
    </row>
    <row r="307" spans="1:26" ht="15.75" customHeight="1">
      <c r="A307" s="493"/>
      <c r="B307" s="39"/>
      <c r="C307" s="78"/>
      <c r="D307" s="78"/>
      <c r="E307" s="78"/>
      <c r="F307" s="518"/>
      <c r="G307" s="510"/>
      <c r="H307" s="510"/>
      <c r="I307" s="510"/>
      <c r="J307" s="510"/>
      <c r="K307" s="510"/>
      <c r="L307" s="510"/>
      <c r="M307" s="510"/>
      <c r="N307" s="510"/>
      <c r="O307" s="510"/>
      <c r="P307" s="39"/>
      <c r="Q307" s="39"/>
      <c r="R307" s="39"/>
      <c r="S307" s="39"/>
      <c r="T307" s="39"/>
      <c r="U307" s="39"/>
      <c r="V307" s="39"/>
      <c r="W307" s="39"/>
      <c r="X307" s="39"/>
      <c r="Y307" s="39"/>
      <c r="Z307" s="39"/>
    </row>
    <row r="308" spans="1:26" ht="15.75" customHeight="1">
      <c r="A308" s="493"/>
      <c r="B308" s="39"/>
      <c r="C308" s="78"/>
      <c r="D308" s="78"/>
      <c r="E308" s="78"/>
      <c r="F308" s="518"/>
      <c r="G308" s="510"/>
      <c r="H308" s="510"/>
      <c r="I308" s="510"/>
      <c r="J308" s="510"/>
      <c r="K308" s="510"/>
      <c r="L308" s="510"/>
      <c r="M308" s="510"/>
      <c r="N308" s="510"/>
      <c r="O308" s="510"/>
      <c r="P308" s="39"/>
      <c r="Q308" s="39"/>
      <c r="R308" s="39"/>
      <c r="S308" s="39"/>
      <c r="T308" s="39"/>
      <c r="U308" s="39"/>
      <c r="V308" s="39"/>
      <c r="W308" s="39"/>
      <c r="X308" s="39"/>
      <c r="Y308" s="39"/>
      <c r="Z308" s="39"/>
    </row>
    <row r="309" spans="1:26" ht="15.75" customHeight="1">
      <c r="A309" s="493"/>
      <c r="B309" s="39"/>
      <c r="C309" s="78"/>
      <c r="D309" s="78"/>
      <c r="E309" s="78"/>
      <c r="F309" s="518"/>
      <c r="G309" s="510"/>
      <c r="H309" s="510"/>
      <c r="I309" s="510"/>
      <c r="J309" s="510"/>
      <c r="K309" s="510"/>
      <c r="L309" s="510"/>
      <c r="M309" s="510"/>
      <c r="N309" s="510"/>
      <c r="O309" s="510"/>
      <c r="P309" s="39"/>
      <c r="Q309" s="39"/>
      <c r="R309" s="39"/>
      <c r="S309" s="39"/>
      <c r="T309" s="39"/>
      <c r="U309" s="39"/>
      <c r="V309" s="39"/>
      <c r="W309" s="39"/>
      <c r="X309" s="39"/>
      <c r="Y309" s="39"/>
      <c r="Z309" s="39"/>
    </row>
    <row r="310" spans="1:26" ht="15.75" customHeight="1">
      <c r="A310" s="493"/>
      <c r="B310" s="39"/>
      <c r="C310" s="78"/>
      <c r="D310" s="78"/>
      <c r="E310" s="78"/>
      <c r="F310" s="518"/>
      <c r="G310" s="510"/>
      <c r="H310" s="510"/>
      <c r="I310" s="510"/>
      <c r="J310" s="510"/>
      <c r="K310" s="510"/>
      <c r="L310" s="510"/>
      <c r="M310" s="510"/>
      <c r="N310" s="510"/>
      <c r="O310" s="510"/>
      <c r="P310" s="39"/>
      <c r="Q310" s="39"/>
      <c r="R310" s="39"/>
      <c r="S310" s="39"/>
      <c r="T310" s="39"/>
      <c r="U310" s="39"/>
      <c r="V310" s="39"/>
      <c r="W310" s="39"/>
      <c r="X310" s="39"/>
      <c r="Y310" s="39"/>
      <c r="Z310" s="39"/>
    </row>
    <row r="311" spans="1:26" ht="15.75" customHeight="1">
      <c r="A311" s="493"/>
      <c r="B311" s="39"/>
      <c r="C311" s="78"/>
      <c r="D311" s="78"/>
      <c r="E311" s="78"/>
      <c r="F311" s="518"/>
      <c r="G311" s="510"/>
      <c r="H311" s="510"/>
      <c r="I311" s="510"/>
      <c r="J311" s="510"/>
      <c r="K311" s="510"/>
      <c r="L311" s="510"/>
      <c r="M311" s="510"/>
      <c r="N311" s="510"/>
      <c r="O311" s="510"/>
      <c r="P311" s="39"/>
      <c r="Q311" s="39"/>
      <c r="R311" s="39"/>
      <c r="S311" s="39"/>
      <c r="T311" s="39"/>
      <c r="U311" s="39"/>
      <c r="V311" s="39"/>
      <c r="W311" s="39"/>
      <c r="X311" s="39"/>
      <c r="Y311" s="39"/>
      <c r="Z311" s="39"/>
    </row>
    <row r="312" spans="1:26" ht="15.75" customHeight="1">
      <c r="A312" s="493"/>
      <c r="B312" s="39"/>
      <c r="C312" s="78"/>
      <c r="D312" s="78"/>
      <c r="E312" s="78"/>
      <c r="F312" s="518"/>
      <c r="G312" s="510"/>
      <c r="H312" s="510"/>
      <c r="I312" s="510"/>
      <c r="J312" s="510"/>
      <c r="K312" s="510"/>
      <c r="L312" s="510"/>
      <c r="M312" s="510"/>
      <c r="N312" s="510"/>
      <c r="O312" s="510"/>
      <c r="P312" s="39"/>
      <c r="Q312" s="39"/>
      <c r="R312" s="39"/>
      <c r="S312" s="39"/>
      <c r="T312" s="39"/>
      <c r="U312" s="39"/>
      <c r="V312" s="39"/>
      <c r="W312" s="39"/>
      <c r="X312" s="39"/>
      <c r="Y312" s="39"/>
      <c r="Z312" s="39"/>
    </row>
    <row r="313" spans="1:26" ht="15.75" customHeight="1">
      <c r="A313" s="493"/>
      <c r="B313" s="39"/>
      <c r="C313" s="78"/>
      <c r="D313" s="78"/>
      <c r="E313" s="78"/>
      <c r="F313" s="518"/>
      <c r="G313" s="510"/>
      <c r="H313" s="510"/>
      <c r="I313" s="510"/>
      <c r="J313" s="510"/>
      <c r="K313" s="510"/>
      <c r="L313" s="510"/>
      <c r="M313" s="510"/>
      <c r="N313" s="510"/>
      <c r="O313" s="510"/>
      <c r="P313" s="39"/>
      <c r="Q313" s="39"/>
      <c r="R313" s="39"/>
      <c r="S313" s="39"/>
      <c r="T313" s="39"/>
      <c r="U313" s="39"/>
      <c r="V313" s="39"/>
      <c r="W313" s="39"/>
      <c r="X313" s="39"/>
      <c r="Y313" s="39"/>
      <c r="Z313" s="39"/>
    </row>
    <row r="314" spans="1:26" ht="15.75" customHeight="1">
      <c r="A314" s="493"/>
      <c r="B314" s="39"/>
      <c r="C314" s="78"/>
      <c r="D314" s="78"/>
      <c r="E314" s="78"/>
      <c r="F314" s="518"/>
      <c r="G314" s="510"/>
      <c r="H314" s="510"/>
      <c r="I314" s="510"/>
      <c r="J314" s="510"/>
      <c r="K314" s="510"/>
      <c r="L314" s="510"/>
      <c r="M314" s="510"/>
      <c r="N314" s="510"/>
      <c r="O314" s="510"/>
      <c r="P314" s="39"/>
      <c r="Q314" s="39"/>
      <c r="R314" s="39"/>
      <c r="S314" s="39"/>
      <c r="T314" s="39"/>
      <c r="U314" s="39"/>
      <c r="V314" s="39"/>
      <c r="W314" s="39"/>
      <c r="X314" s="39"/>
      <c r="Y314" s="39"/>
      <c r="Z314" s="39"/>
    </row>
    <row r="315" spans="1:26" ht="15.75" customHeight="1">
      <c r="A315" s="493"/>
      <c r="B315" s="39"/>
      <c r="C315" s="78"/>
      <c r="D315" s="78"/>
      <c r="E315" s="78"/>
      <c r="F315" s="518"/>
      <c r="G315" s="510"/>
      <c r="H315" s="510"/>
      <c r="I315" s="510"/>
      <c r="J315" s="510"/>
      <c r="K315" s="510"/>
      <c r="L315" s="510"/>
      <c r="M315" s="510"/>
      <c r="N315" s="510"/>
      <c r="O315" s="510"/>
      <c r="P315" s="39"/>
      <c r="Q315" s="39"/>
      <c r="R315" s="39"/>
      <c r="S315" s="39"/>
      <c r="T315" s="39"/>
      <c r="U315" s="39"/>
      <c r="V315" s="39"/>
      <c r="W315" s="39"/>
      <c r="X315" s="39"/>
      <c r="Y315" s="39"/>
      <c r="Z315" s="39"/>
    </row>
    <row r="316" spans="1:26" ht="15.75" customHeight="1">
      <c r="A316" s="493"/>
      <c r="B316" s="39"/>
      <c r="C316" s="78"/>
      <c r="D316" s="78"/>
      <c r="E316" s="78"/>
      <c r="F316" s="518"/>
      <c r="G316" s="510"/>
      <c r="H316" s="510"/>
      <c r="I316" s="510"/>
      <c r="J316" s="510"/>
      <c r="K316" s="510"/>
      <c r="L316" s="510"/>
      <c r="M316" s="510"/>
      <c r="N316" s="510"/>
      <c r="O316" s="510"/>
      <c r="P316" s="39"/>
      <c r="Q316" s="39"/>
      <c r="R316" s="39"/>
      <c r="S316" s="39"/>
      <c r="T316" s="39"/>
      <c r="U316" s="39"/>
      <c r="V316" s="39"/>
      <c r="W316" s="39"/>
      <c r="X316" s="39"/>
      <c r="Y316" s="39"/>
      <c r="Z316" s="39"/>
    </row>
    <row r="317" spans="1:26" ht="15.75" customHeight="1">
      <c r="A317" s="493"/>
      <c r="B317" s="39"/>
      <c r="C317" s="78"/>
      <c r="D317" s="78"/>
      <c r="E317" s="78"/>
      <c r="F317" s="518"/>
      <c r="G317" s="510"/>
      <c r="H317" s="510"/>
      <c r="I317" s="510"/>
      <c r="J317" s="510"/>
      <c r="K317" s="510"/>
      <c r="L317" s="510"/>
      <c r="M317" s="510"/>
      <c r="N317" s="510"/>
      <c r="O317" s="510"/>
      <c r="P317" s="39"/>
      <c r="Q317" s="39"/>
      <c r="R317" s="39"/>
      <c r="S317" s="39"/>
      <c r="T317" s="39"/>
      <c r="U317" s="39"/>
      <c r="V317" s="39"/>
      <c r="W317" s="39"/>
      <c r="X317" s="39"/>
      <c r="Y317" s="39"/>
      <c r="Z317" s="39"/>
    </row>
    <row r="318" spans="1:26" ht="15.75" customHeight="1">
      <c r="A318" s="493"/>
      <c r="B318" s="39"/>
      <c r="C318" s="78"/>
      <c r="D318" s="78"/>
      <c r="E318" s="78"/>
      <c r="F318" s="518"/>
      <c r="G318" s="510"/>
      <c r="H318" s="510"/>
      <c r="I318" s="510"/>
      <c r="J318" s="510"/>
      <c r="K318" s="510"/>
      <c r="L318" s="510"/>
      <c r="M318" s="510"/>
      <c r="N318" s="510"/>
      <c r="O318" s="510"/>
      <c r="P318" s="39"/>
      <c r="Q318" s="39"/>
      <c r="R318" s="39"/>
      <c r="S318" s="39"/>
      <c r="T318" s="39"/>
      <c r="U318" s="39"/>
      <c r="V318" s="39"/>
      <c r="W318" s="39"/>
      <c r="X318" s="39"/>
      <c r="Y318" s="39"/>
      <c r="Z318" s="39"/>
    </row>
    <row r="319" spans="1:26" ht="15.75" customHeight="1">
      <c r="A319" s="493"/>
      <c r="B319" s="39"/>
      <c r="C319" s="78"/>
      <c r="D319" s="78"/>
      <c r="E319" s="78"/>
      <c r="F319" s="518"/>
      <c r="G319" s="510"/>
      <c r="H319" s="510"/>
      <c r="I319" s="510"/>
      <c r="J319" s="510"/>
      <c r="K319" s="510"/>
      <c r="L319" s="510"/>
      <c r="M319" s="510"/>
      <c r="N319" s="510"/>
      <c r="O319" s="510"/>
      <c r="P319" s="39"/>
      <c r="Q319" s="39"/>
      <c r="R319" s="39"/>
      <c r="S319" s="39"/>
      <c r="T319" s="39"/>
      <c r="U319" s="39"/>
      <c r="V319" s="39"/>
      <c r="W319" s="39"/>
      <c r="X319" s="39"/>
      <c r="Y319" s="39"/>
      <c r="Z319" s="39"/>
    </row>
    <row r="320" spans="1:26" ht="15.75" customHeight="1">
      <c r="A320" s="493"/>
      <c r="B320" s="39"/>
      <c r="C320" s="78"/>
      <c r="D320" s="78"/>
      <c r="E320" s="78"/>
      <c r="F320" s="518"/>
      <c r="G320" s="510"/>
      <c r="H320" s="510"/>
      <c r="I320" s="510"/>
      <c r="J320" s="510"/>
      <c r="K320" s="510"/>
      <c r="L320" s="510"/>
      <c r="M320" s="510"/>
      <c r="N320" s="510"/>
      <c r="O320" s="510"/>
      <c r="P320" s="39"/>
      <c r="Q320" s="39"/>
      <c r="R320" s="39"/>
      <c r="S320" s="39"/>
      <c r="T320" s="39"/>
      <c r="U320" s="39"/>
      <c r="V320" s="39"/>
      <c r="W320" s="39"/>
      <c r="X320" s="39"/>
      <c r="Y320" s="39"/>
      <c r="Z320" s="39"/>
    </row>
    <row r="321" spans="1:26" ht="15.75" customHeight="1">
      <c r="A321" s="493"/>
      <c r="B321" s="39"/>
      <c r="C321" s="78"/>
      <c r="D321" s="78"/>
      <c r="E321" s="78"/>
      <c r="F321" s="518"/>
      <c r="G321" s="510"/>
      <c r="H321" s="510"/>
      <c r="I321" s="510"/>
      <c r="J321" s="510"/>
      <c r="K321" s="510"/>
      <c r="L321" s="510"/>
      <c r="M321" s="510"/>
      <c r="N321" s="510"/>
      <c r="O321" s="510"/>
      <c r="P321" s="39"/>
      <c r="Q321" s="39"/>
      <c r="R321" s="39"/>
      <c r="S321" s="39"/>
      <c r="T321" s="39"/>
      <c r="U321" s="39"/>
      <c r="V321" s="39"/>
      <c r="W321" s="39"/>
      <c r="X321" s="39"/>
      <c r="Y321" s="39"/>
      <c r="Z321" s="39"/>
    </row>
    <row r="322" spans="1:26" ht="15.75" customHeight="1">
      <c r="A322" s="493"/>
      <c r="B322" s="39"/>
      <c r="C322" s="78"/>
      <c r="D322" s="78"/>
      <c r="E322" s="78"/>
      <c r="F322" s="518"/>
      <c r="G322" s="510"/>
      <c r="H322" s="510"/>
      <c r="I322" s="510"/>
      <c r="J322" s="510"/>
      <c r="K322" s="510"/>
      <c r="L322" s="510"/>
      <c r="M322" s="510"/>
      <c r="N322" s="510"/>
      <c r="O322" s="510"/>
      <c r="P322" s="39"/>
      <c r="Q322" s="39"/>
      <c r="R322" s="39"/>
      <c r="S322" s="39"/>
      <c r="T322" s="39"/>
      <c r="U322" s="39"/>
      <c r="V322" s="39"/>
      <c r="W322" s="39"/>
      <c r="X322" s="39"/>
      <c r="Y322" s="39"/>
      <c r="Z322" s="39"/>
    </row>
    <row r="323" spans="1:26" ht="15.75" customHeight="1">
      <c r="A323" s="493"/>
      <c r="B323" s="39"/>
      <c r="C323" s="78"/>
      <c r="D323" s="78"/>
      <c r="E323" s="78"/>
      <c r="F323" s="518"/>
      <c r="G323" s="510"/>
      <c r="H323" s="510"/>
      <c r="I323" s="510"/>
      <c r="J323" s="510"/>
      <c r="K323" s="510"/>
      <c r="L323" s="510"/>
      <c r="M323" s="510"/>
      <c r="N323" s="510"/>
      <c r="O323" s="510"/>
      <c r="P323" s="39"/>
      <c r="Q323" s="39"/>
      <c r="R323" s="39"/>
      <c r="S323" s="39"/>
      <c r="T323" s="39"/>
      <c r="U323" s="39"/>
      <c r="V323" s="39"/>
      <c r="W323" s="39"/>
      <c r="X323" s="39"/>
      <c r="Y323" s="39"/>
      <c r="Z323" s="39"/>
    </row>
    <row r="324" spans="1:26" ht="15.75" customHeight="1">
      <c r="A324" s="493"/>
      <c r="B324" s="39"/>
      <c r="C324" s="78"/>
      <c r="D324" s="78"/>
      <c r="E324" s="78"/>
      <c r="F324" s="518"/>
      <c r="G324" s="510"/>
      <c r="H324" s="510"/>
      <c r="I324" s="510"/>
      <c r="J324" s="510"/>
      <c r="K324" s="510"/>
      <c r="L324" s="510"/>
      <c r="M324" s="510"/>
      <c r="N324" s="510"/>
      <c r="O324" s="510"/>
      <c r="P324" s="39"/>
      <c r="Q324" s="39"/>
      <c r="R324" s="39"/>
      <c r="S324" s="39"/>
      <c r="T324" s="39"/>
      <c r="U324" s="39"/>
      <c r="V324" s="39"/>
      <c r="W324" s="39"/>
      <c r="X324" s="39"/>
      <c r="Y324" s="39"/>
      <c r="Z324" s="39"/>
    </row>
    <row r="325" spans="1:26" ht="15.75" customHeight="1">
      <c r="A325" s="493"/>
      <c r="B325" s="39"/>
      <c r="C325" s="78"/>
      <c r="D325" s="78"/>
      <c r="E325" s="78"/>
      <c r="F325" s="518"/>
      <c r="G325" s="510"/>
      <c r="H325" s="510"/>
      <c r="I325" s="510"/>
      <c r="J325" s="510"/>
      <c r="K325" s="510"/>
      <c r="L325" s="510"/>
      <c r="M325" s="510"/>
      <c r="N325" s="510"/>
      <c r="O325" s="510"/>
      <c r="P325" s="39"/>
      <c r="Q325" s="39"/>
      <c r="R325" s="39"/>
      <c r="S325" s="39"/>
      <c r="T325" s="39"/>
      <c r="U325" s="39"/>
      <c r="V325" s="39"/>
      <c r="W325" s="39"/>
      <c r="X325" s="39"/>
      <c r="Y325" s="39"/>
      <c r="Z325" s="39"/>
    </row>
    <row r="326" spans="1:26" ht="15.75" customHeight="1">
      <c r="A326" s="493"/>
      <c r="B326" s="39"/>
      <c r="C326" s="78"/>
      <c r="D326" s="78"/>
      <c r="E326" s="78"/>
      <c r="F326" s="518"/>
      <c r="G326" s="510"/>
      <c r="H326" s="510"/>
      <c r="I326" s="510"/>
      <c r="J326" s="510"/>
      <c r="K326" s="510"/>
      <c r="L326" s="510"/>
      <c r="M326" s="510"/>
      <c r="N326" s="510"/>
      <c r="O326" s="510"/>
      <c r="P326" s="39"/>
      <c r="Q326" s="39"/>
      <c r="R326" s="39"/>
      <c r="S326" s="39"/>
      <c r="T326" s="39"/>
      <c r="U326" s="39"/>
      <c r="V326" s="39"/>
      <c r="W326" s="39"/>
      <c r="X326" s="39"/>
      <c r="Y326" s="39"/>
      <c r="Z326" s="39"/>
    </row>
    <row r="327" spans="1:26" ht="15.75" customHeight="1">
      <c r="A327" s="493"/>
      <c r="B327" s="39"/>
      <c r="C327" s="78"/>
      <c r="D327" s="78"/>
      <c r="E327" s="78"/>
      <c r="F327" s="518"/>
      <c r="G327" s="510"/>
      <c r="H327" s="510"/>
      <c r="I327" s="510"/>
      <c r="J327" s="510"/>
      <c r="K327" s="510"/>
      <c r="L327" s="510"/>
      <c r="M327" s="510"/>
      <c r="N327" s="510"/>
      <c r="O327" s="510"/>
      <c r="P327" s="39"/>
      <c r="Q327" s="39"/>
      <c r="R327" s="39"/>
      <c r="S327" s="39"/>
      <c r="T327" s="39"/>
      <c r="U327" s="39"/>
      <c r="V327" s="39"/>
      <c r="W327" s="39"/>
      <c r="X327" s="39"/>
      <c r="Y327" s="39"/>
      <c r="Z327" s="39"/>
    </row>
    <row r="328" spans="1:26" ht="15.75" customHeight="1">
      <c r="A328" s="493"/>
      <c r="B328" s="39"/>
      <c r="C328" s="78"/>
      <c r="D328" s="78"/>
      <c r="E328" s="78"/>
      <c r="F328" s="518"/>
      <c r="G328" s="510"/>
      <c r="H328" s="510"/>
      <c r="I328" s="510"/>
      <c r="J328" s="510"/>
      <c r="K328" s="510"/>
      <c r="L328" s="510"/>
      <c r="M328" s="510"/>
      <c r="N328" s="510"/>
      <c r="O328" s="510"/>
      <c r="P328" s="39"/>
      <c r="Q328" s="39"/>
      <c r="R328" s="39"/>
      <c r="S328" s="39"/>
      <c r="T328" s="39"/>
      <c r="U328" s="39"/>
      <c r="V328" s="39"/>
      <c r="W328" s="39"/>
      <c r="X328" s="39"/>
      <c r="Y328" s="39"/>
      <c r="Z328" s="39"/>
    </row>
    <row r="329" spans="1:26" ht="15.75" customHeight="1">
      <c r="A329" s="493"/>
      <c r="B329" s="39"/>
      <c r="C329" s="78"/>
      <c r="D329" s="78"/>
      <c r="E329" s="78"/>
      <c r="F329" s="518"/>
      <c r="G329" s="510"/>
      <c r="H329" s="510"/>
      <c r="I329" s="510"/>
      <c r="J329" s="510"/>
      <c r="K329" s="510"/>
      <c r="L329" s="510"/>
      <c r="M329" s="510"/>
      <c r="N329" s="510"/>
      <c r="O329" s="510"/>
      <c r="P329" s="39"/>
      <c r="Q329" s="39"/>
      <c r="R329" s="39"/>
      <c r="S329" s="39"/>
      <c r="T329" s="39"/>
      <c r="U329" s="39"/>
      <c r="V329" s="39"/>
      <c r="W329" s="39"/>
      <c r="X329" s="39"/>
      <c r="Y329" s="39"/>
      <c r="Z329" s="39"/>
    </row>
    <row r="330" spans="1:26" ht="15.75" customHeight="1">
      <c r="A330" s="493"/>
      <c r="B330" s="39"/>
      <c r="C330" s="78"/>
      <c r="D330" s="78"/>
      <c r="E330" s="78"/>
      <c r="F330" s="518"/>
      <c r="G330" s="510"/>
      <c r="H330" s="510"/>
      <c r="I330" s="510"/>
      <c r="J330" s="510"/>
      <c r="K330" s="510"/>
      <c r="L330" s="510"/>
      <c r="M330" s="510"/>
      <c r="N330" s="510"/>
      <c r="O330" s="510"/>
      <c r="P330" s="39"/>
      <c r="Q330" s="39"/>
      <c r="R330" s="39"/>
      <c r="S330" s="39"/>
      <c r="T330" s="39"/>
      <c r="U330" s="39"/>
      <c r="V330" s="39"/>
      <c r="W330" s="39"/>
      <c r="X330" s="39"/>
      <c r="Y330" s="39"/>
      <c r="Z330" s="39"/>
    </row>
    <row r="331" spans="1:26" ht="15.75" customHeight="1">
      <c r="A331" s="493"/>
      <c r="B331" s="39"/>
      <c r="C331" s="78"/>
      <c r="D331" s="78"/>
      <c r="E331" s="78"/>
      <c r="F331" s="518"/>
      <c r="G331" s="510"/>
      <c r="H331" s="510"/>
      <c r="I331" s="510"/>
      <c r="J331" s="510"/>
      <c r="K331" s="510"/>
      <c r="L331" s="510"/>
      <c r="M331" s="510"/>
      <c r="N331" s="510"/>
      <c r="O331" s="510"/>
      <c r="P331" s="39"/>
      <c r="Q331" s="39"/>
      <c r="R331" s="39"/>
      <c r="S331" s="39"/>
      <c r="T331" s="39"/>
      <c r="U331" s="39"/>
      <c r="V331" s="39"/>
      <c r="W331" s="39"/>
      <c r="X331" s="39"/>
      <c r="Y331" s="39"/>
      <c r="Z331" s="39"/>
    </row>
    <row r="332" spans="1:26" ht="15.75" customHeight="1">
      <c r="A332" s="493"/>
      <c r="B332" s="39"/>
      <c r="C332" s="78"/>
      <c r="D332" s="78"/>
      <c r="E332" s="78"/>
      <c r="F332" s="518"/>
      <c r="G332" s="510"/>
      <c r="H332" s="510"/>
      <c r="I332" s="510"/>
      <c r="J332" s="510"/>
      <c r="K332" s="510"/>
      <c r="L332" s="510"/>
      <c r="M332" s="510"/>
      <c r="N332" s="510"/>
      <c r="O332" s="510"/>
      <c r="P332" s="39"/>
      <c r="Q332" s="39"/>
      <c r="R332" s="39"/>
      <c r="S332" s="39"/>
      <c r="T332" s="39"/>
      <c r="U332" s="39"/>
      <c r="V332" s="39"/>
      <c r="W332" s="39"/>
      <c r="X332" s="39"/>
      <c r="Y332" s="39"/>
      <c r="Z332" s="39"/>
    </row>
    <row r="333" spans="1:26" ht="15.75" customHeight="1">
      <c r="A333" s="493"/>
      <c r="B333" s="39"/>
      <c r="C333" s="78"/>
      <c r="D333" s="78"/>
      <c r="E333" s="78"/>
      <c r="F333" s="518"/>
      <c r="G333" s="510"/>
      <c r="H333" s="510"/>
      <c r="I333" s="510"/>
      <c r="J333" s="510"/>
      <c r="K333" s="510"/>
      <c r="L333" s="510"/>
      <c r="M333" s="510"/>
      <c r="N333" s="510"/>
      <c r="O333" s="510"/>
      <c r="P333" s="39"/>
      <c r="Q333" s="39"/>
      <c r="R333" s="39"/>
      <c r="S333" s="39"/>
      <c r="T333" s="39"/>
      <c r="U333" s="39"/>
      <c r="V333" s="39"/>
      <c r="W333" s="39"/>
      <c r="X333" s="39"/>
      <c r="Y333" s="39"/>
      <c r="Z333" s="39"/>
    </row>
    <row r="334" spans="1:26" ht="15.75" customHeight="1">
      <c r="A334" s="493"/>
      <c r="B334" s="39"/>
      <c r="C334" s="78"/>
      <c r="D334" s="78"/>
      <c r="E334" s="78"/>
      <c r="F334" s="518"/>
      <c r="G334" s="510"/>
      <c r="H334" s="510"/>
      <c r="I334" s="510"/>
      <c r="J334" s="510"/>
      <c r="K334" s="510"/>
      <c r="L334" s="510"/>
      <c r="M334" s="510"/>
      <c r="N334" s="510"/>
      <c r="O334" s="510"/>
      <c r="P334" s="39"/>
      <c r="Q334" s="39"/>
      <c r="R334" s="39"/>
      <c r="S334" s="39"/>
      <c r="T334" s="39"/>
      <c r="U334" s="39"/>
      <c r="V334" s="39"/>
      <c r="W334" s="39"/>
      <c r="X334" s="39"/>
      <c r="Y334" s="39"/>
      <c r="Z334" s="39"/>
    </row>
    <row r="335" spans="1:26" ht="15.75" customHeight="1">
      <c r="A335" s="493"/>
      <c r="B335" s="39"/>
      <c r="C335" s="78"/>
      <c r="D335" s="78"/>
      <c r="E335" s="78"/>
      <c r="F335" s="518"/>
      <c r="G335" s="510"/>
      <c r="H335" s="510"/>
      <c r="I335" s="510"/>
      <c r="J335" s="510"/>
      <c r="K335" s="510"/>
      <c r="L335" s="510"/>
      <c r="M335" s="510"/>
      <c r="N335" s="510"/>
      <c r="O335" s="510"/>
      <c r="P335" s="39"/>
      <c r="Q335" s="39"/>
      <c r="R335" s="39"/>
      <c r="S335" s="39"/>
      <c r="T335" s="39"/>
      <c r="U335" s="39"/>
      <c r="V335" s="39"/>
      <c r="W335" s="39"/>
      <c r="X335" s="39"/>
      <c r="Y335" s="39"/>
      <c r="Z335" s="39"/>
    </row>
    <row r="336" spans="1:26" ht="15.75" customHeight="1">
      <c r="A336" s="493"/>
      <c r="B336" s="39"/>
      <c r="C336" s="78"/>
      <c r="D336" s="78"/>
      <c r="E336" s="78"/>
      <c r="F336" s="518"/>
      <c r="G336" s="510"/>
      <c r="H336" s="510"/>
      <c r="I336" s="510"/>
      <c r="J336" s="510"/>
      <c r="K336" s="510"/>
      <c r="L336" s="510"/>
      <c r="M336" s="510"/>
      <c r="N336" s="510"/>
      <c r="O336" s="510"/>
      <c r="P336" s="39"/>
      <c r="Q336" s="39"/>
      <c r="R336" s="39"/>
      <c r="S336" s="39"/>
      <c r="T336" s="39"/>
      <c r="U336" s="39"/>
      <c r="V336" s="39"/>
      <c r="W336" s="39"/>
      <c r="X336" s="39"/>
      <c r="Y336" s="39"/>
      <c r="Z336" s="39"/>
    </row>
    <row r="337" spans="1:26" ht="15.75" customHeight="1">
      <c r="A337" s="493"/>
      <c r="B337" s="39"/>
      <c r="C337" s="78"/>
      <c r="D337" s="78"/>
      <c r="E337" s="78"/>
      <c r="F337" s="518"/>
      <c r="G337" s="510"/>
      <c r="H337" s="510"/>
      <c r="I337" s="510"/>
      <c r="J337" s="510"/>
      <c r="K337" s="510"/>
      <c r="L337" s="510"/>
      <c r="M337" s="510"/>
      <c r="N337" s="510"/>
      <c r="O337" s="510"/>
      <c r="P337" s="39"/>
      <c r="Q337" s="39"/>
      <c r="R337" s="39"/>
      <c r="S337" s="39"/>
      <c r="T337" s="39"/>
      <c r="U337" s="39"/>
      <c r="V337" s="39"/>
      <c r="W337" s="39"/>
      <c r="X337" s="39"/>
      <c r="Y337" s="39"/>
      <c r="Z337" s="39"/>
    </row>
    <row r="338" spans="1:26" ht="15.75" customHeight="1">
      <c r="A338" s="493"/>
      <c r="B338" s="39"/>
      <c r="C338" s="78"/>
      <c r="D338" s="78"/>
      <c r="E338" s="78"/>
      <c r="F338" s="518"/>
      <c r="G338" s="510"/>
      <c r="H338" s="510"/>
      <c r="I338" s="510"/>
      <c r="J338" s="510"/>
      <c r="K338" s="510"/>
      <c r="L338" s="510"/>
      <c r="M338" s="510"/>
      <c r="N338" s="510"/>
      <c r="O338" s="510"/>
      <c r="P338" s="39"/>
      <c r="Q338" s="39"/>
      <c r="R338" s="39"/>
      <c r="S338" s="39"/>
      <c r="T338" s="39"/>
      <c r="U338" s="39"/>
      <c r="V338" s="39"/>
      <c r="W338" s="39"/>
      <c r="X338" s="39"/>
      <c r="Y338" s="39"/>
      <c r="Z338" s="39"/>
    </row>
    <row r="339" spans="1:26" ht="15.75" customHeight="1">
      <c r="A339" s="493"/>
      <c r="B339" s="39"/>
      <c r="C339" s="78"/>
      <c r="D339" s="78"/>
      <c r="E339" s="78"/>
      <c r="F339" s="518"/>
      <c r="G339" s="510"/>
      <c r="H339" s="510"/>
      <c r="I339" s="510"/>
      <c r="J339" s="510"/>
      <c r="K339" s="510"/>
      <c r="L339" s="510"/>
      <c r="M339" s="510"/>
      <c r="N339" s="510"/>
      <c r="O339" s="510"/>
      <c r="P339" s="39"/>
      <c r="Q339" s="39"/>
      <c r="R339" s="39"/>
      <c r="S339" s="39"/>
      <c r="T339" s="39"/>
      <c r="U339" s="39"/>
      <c r="V339" s="39"/>
      <c r="W339" s="39"/>
      <c r="X339" s="39"/>
      <c r="Y339" s="39"/>
      <c r="Z339" s="39"/>
    </row>
    <row r="340" spans="1:26" ht="15.75" customHeight="1">
      <c r="A340" s="493"/>
      <c r="B340" s="39"/>
      <c r="C340" s="78"/>
      <c r="D340" s="78"/>
      <c r="E340" s="78"/>
      <c r="F340" s="518"/>
      <c r="G340" s="510"/>
      <c r="H340" s="510"/>
      <c r="I340" s="510"/>
      <c r="J340" s="510"/>
      <c r="K340" s="510"/>
      <c r="L340" s="510"/>
      <c r="M340" s="510"/>
      <c r="N340" s="510"/>
      <c r="O340" s="510"/>
      <c r="P340" s="39"/>
      <c r="Q340" s="39"/>
      <c r="R340" s="39"/>
      <c r="S340" s="39"/>
      <c r="T340" s="39"/>
      <c r="U340" s="39"/>
      <c r="V340" s="39"/>
      <c r="W340" s="39"/>
      <c r="X340" s="39"/>
      <c r="Y340" s="39"/>
      <c r="Z340" s="39"/>
    </row>
    <row r="341" spans="1:26" ht="15.75" customHeight="1">
      <c r="A341" s="493"/>
      <c r="B341" s="39"/>
      <c r="C341" s="78"/>
      <c r="D341" s="78"/>
      <c r="E341" s="78"/>
      <c r="F341" s="518"/>
      <c r="G341" s="510"/>
      <c r="H341" s="510"/>
      <c r="I341" s="510"/>
      <c r="J341" s="510"/>
      <c r="K341" s="510"/>
      <c r="L341" s="510"/>
      <c r="M341" s="510"/>
      <c r="N341" s="510"/>
      <c r="O341" s="510"/>
      <c r="P341" s="39"/>
      <c r="Q341" s="39"/>
      <c r="R341" s="39"/>
      <c r="S341" s="39"/>
      <c r="T341" s="39"/>
      <c r="U341" s="39"/>
      <c r="V341" s="39"/>
      <c r="W341" s="39"/>
      <c r="X341" s="39"/>
      <c r="Y341" s="39"/>
      <c r="Z341" s="39"/>
    </row>
    <row r="342" spans="1:26" ht="15.75" customHeight="1">
      <c r="A342" s="493"/>
      <c r="B342" s="39"/>
      <c r="C342" s="78"/>
      <c r="D342" s="78"/>
      <c r="E342" s="78"/>
      <c r="F342" s="518"/>
      <c r="G342" s="510"/>
      <c r="H342" s="510"/>
      <c r="I342" s="510"/>
      <c r="J342" s="510"/>
      <c r="K342" s="510"/>
      <c r="L342" s="510"/>
      <c r="M342" s="510"/>
      <c r="N342" s="510"/>
      <c r="O342" s="510"/>
      <c r="P342" s="39"/>
      <c r="Q342" s="39"/>
      <c r="R342" s="39"/>
      <c r="S342" s="39"/>
      <c r="T342" s="39"/>
      <c r="U342" s="39"/>
      <c r="V342" s="39"/>
      <c r="W342" s="39"/>
      <c r="X342" s="39"/>
      <c r="Y342" s="39"/>
      <c r="Z342" s="39"/>
    </row>
    <row r="343" spans="1:26" ht="15.75" customHeight="1">
      <c r="A343" s="493"/>
      <c r="B343" s="39"/>
      <c r="C343" s="78"/>
      <c r="D343" s="78"/>
      <c r="E343" s="78"/>
      <c r="F343" s="518"/>
      <c r="G343" s="510"/>
      <c r="H343" s="510"/>
      <c r="I343" s="510"/>
      <c r="J343" s="510"/>
      <c r="K343" s="510"/>
      <c r="L343" s="510"/>
      <c r="M343" s="510"/>
      <c r="N343" s="510"/>
      <c r="O343" s="510"/>
      <c r="P343" s="39"/>
      <c r="Q343" s="39"/>
      <c r="R343" s="39"/>
      <c r="S343" s="39"/>
      <c r="T343" s="39"/>
      <c r="U343" s="39"/>
      <c r="V343" s="39"/>
      <c r="W343" s="39"/>
      <c r="X343" s="39"/>
      <c r="Y343" s="39"/>
      <c r="Z343" s="39"/>
    </row>
    <row r="344" spans="1:26" ht="15.75" customHeight="1">
      <c r="A344" s="493"/>
      <c r="B344" s="39"/>
      <c r="C344" s="78"/>
      <c r="D344" s="78"/>
      <c r="E344" s="78"/>
      <c r="F344" s="518"/>
      <c r="G344" s="510"/>
      <c r="H344" s="510"/>
      <c r="I344" s="510"/>
      <c r="J344" s="510"/>
      <c r="K344" s="510"/>
      <c r="L344" s="510"/>
      <c r="M344" s="510"/>
      <c r="N344" s="510"/>
      <c r="O344" s="510"/>
      <c r="P344" s="39"/>
      <c r="Q344" s="39"/>
      <c r="R344" s="39"/>
      <c r="S344" s="39"/>
      <c r="T344" s="39"/>
      <c r="U344" s="39"/>
      <c r="V344" s="39"/>
      <c r="W344" s="39"/>
      <c r="X344" s="39"/>
      <c r="Y344" s="39"/>
      <c r="Z344" s="39"/>
    </row>
    <row r="345" spans="1:26" ht="15.75" customHeight="1">
      <c r="A345" s="493"/>
      <c r="B345" s="39"/>
      <c r="C345" s="78"/>
      <c r="D345" s="78"/>
      <c r="E345" s="78"/>
      <c r="F345" s="518"/>
      <c r="G345" s="510"/>
      <c r="H345" s="510"/>
      <c r="I345" s="510"/>
      <c r="J345" s="510"/>
      <c r="K345" s="510"/>
      <c r="L345" s="510"/>
      <c r="M345" s="510"/>
      <c r="N345" s="510"/>
      <c r="O345" s="510"/>
      <c r="P345" s="39"/>
      <c r="Q345" s="39"/>
      <c r="R345" s="39"/>
      <c r="S345" s="39"/>
      <c r="T345" s="39"/>
      <c r="U345" s="39"/>
      <c r="V345" s="39"/>
      <c r="W345" s="39"/>
      <c r="X345" s="39"/>
      <c r="Y345" s="39"/>
      <c r="Z345" s="39"/>
    </row>
    <row r="346" spans="1:26" ht="15.75" customHeight="1">
      <c r="A346" s="493"/>
      <c r="B346" s="39"/>
      <c r="C346" s="78"/>
      <c r="D346" s="78"/>
      <c r="E346" s="78"/>
      <c r="F346" s="518"/>
      <c r="G346" s="510"/>
      <c r="H346" s="510"/>
      <c r="I346" s="510"/>
      <c r="J346" s="510"/>
      <c r="K346" s="510"/>
      <c r="L346" s="510"/>
      <c r="M346" s="510"/>
      <c r="N346" s="510"/>
      <c r="O346" s="510"/>
      <c r="P346" s="39"/>
      <c r="Q346" s="39"/>
      <c r="R346" s="39"/>
      <c r="S346" s="39"/>
      <c r="T346" s="39"/>
      <c r="U346" s="39"/>
      <c r="V346" s="39"/>
      <c r="W346" s="39"/>
      <c r="X346" s="39"/>
      <c r="Y346" s="39"/>
      <c r="Z346" s="39"/>
    </row>
    <row r="347" spans="1:26" ht="15.75" customHeight="1">
      <c r="A347" s="493"/>
      <c r="B347" s="39"/>
      <c r="C347" s="78"/>
      <c r="D347" s="78"/>
      <c r="E347" s="78"/>
      <c r="F347" s="518"/>
      <c r="G347" s="510"/>
      <c r="H347" s="510"/>
      <c r="I347" s="510"/>
      <c r="J347" s="510"/>
      <c r="K347" s="510"/>
      <c r="L347" s="510"/>
      <c r="M347" s="510"/>
      <c r="N347" s="510"/>
      <c r="O347" s="510"/>
      <c r="P347" s="39"/>
      <c r="Q347" s="39"/>
      <c r="R347" s="39"/>
      <c r="S347" s="39"/>
      <c r="T347" s="39"/>
      <c r="U347" s="39"/>
      <c r="V347" s="39"/>
      <c r="W347" s="39"/>
      <c r="X347" s="39"/>
      <c r="Y347" s="39"/>
      <c r="Z347" s="39"/>
    </row>
    <row r="348" spans="1:26" ht="15.75" customHeight="1">
      <c r="A348" s="493"/>
      <c r="B348" s="39"/>
      <c r="C348" s="78"/>
      <c r="D348" s="78"/>
      <c r="E348" s="78"/>
      <c r="F348" s="518"/>
      <c r="G348" s="510"/>
      <c r="H348" s="510"/>
      <c r="I348" s="510"/>
      <c r="J348" s="510"/>
      <c r="K348" s="510"/>
      <c r="L348" s="510"/>
      <c r="M348" s="510"/>
      <c r="N348" s="510"/>
      <c r="O348" s="510"/>
      <c r="P348" s="39"/>
      <c r="Q348" s="39"/>
      <c r="R348" s="39"/>
      <c r="S348" s="39"/>
      <c r="T348" s="39"/>
      <c r="U348" s="39"/>
      <c r="V348" s="39"/>
      <c r="W348" s="39"/>
      <c r="X348" s="39"/>
      <c r="Y348" s="39"/>
      <c r="Z348" s="39"/>
    </row>
    <row r="349" spans="1:26" ht="15.75" customHeight="1">
      <c r="A349" s="493"/>
      <c r="B349" s="39"/>
      <c r="C349" s="78"/>
      <c r="D349" s="78"/>
      <c r="E349" s="78"/>
      <c r="F349" s="518"/>
      <c r="G349" s="510"/>
      <c r="H349" s="510"/>
      <c r="I349" s="510"/>
      <c r="J349" s="510"/>
      <c r="K349" s="510"/>
      <c r="L349" s="510"/>
      <c r="M349" s="510"/>
      <c r="N349" s="510"/>
      <c r="O349" s="510"/>
      <c r="P349" s="39"/>
      <c r="Q349" s="39"/>
      <c r="R349" s="39"/>
      <c r="S349" s="39"/>
      <c r="T349" s="39"/>
      <c r="U349" s="39"/>
      <c r="V349" s="39"/>
      <c r="W349" s="39"/>
      <c r="X349" s="39"/>
      <c r="Y349" s="39"/>
      <c r="Z349" s="39"/>
    </row>
    <row r="350" spans="1:26" ht="15.75" customHeight="1">
      <c r="A350" s="493"/>
      <c r="B350" s="39"/>
      <c r="C350" s="78"/>
      <c r="D350" s="78"/>
      <c r="E350" s="78"/>
      <c r="F350" s="518"/>
      <c r="G350" s="510"/>
      <c r="H350" s="510"/>
      <c r="I350" s="510"/>
      <c r="J350" s="510"/>
      <c r="K350" s="510"/>
      <c r="L350" s="510"/>
      <c r="M350" s="510"/>
      <c r="N350" s="510"/>
      <c r="O350" s="510"/>
      <c r="P350" s="39"/>
      <c r="Q350" s="39"/>
      <c r="R350" s="39"/>
      <c r="S350" s="39"/>
      <c r="T350" s="39"/>
      <c r="U350" s="39"/>
      <c r="V350" s="39"/>
      <c r="W350" s="39"/>
      <c r="X350" s="39"/>
      <c r="Y350" s="39"/>
      <c r="Z350" s="39"/>
    </row>
    <row r="351" spans="1:26" ht="15.75" customHeight="1">
      <c r="A351" s="493"/>
      <c r="B351" s="39"/>
      <c r="C351" s="78"/>
      <c r="D351" s="78"/>
      <c r="E351" s="78"/>
      <c r="F351" s="518"/>
      <c r="G351" s="510"/>
      <c r="H351" s="510"/>
      <c r="I351" s="510"/>
      <c r="J351" s="510"/>
      <c r="K351" s="510"/>
      <c r="L351" s="510"/>
      <c r="M351" s="510"/>
      <c r="N351" s="510"/>
      <c r="O351" s="510"/>
      <c r="P351" s="39"/>
      <c r="Q351" s="39"/>
      <c r="R351" s="39"/>
      <c r="S351" s="39"/>
      <c r="T351" s="39"/>
      <c r="U351" s="39"/>
      <c r="V351" s="39"/>
      <c r="W351" s="39"/>
      <c r="X351" s="39"/>
      <c r="Y351" s="39"/>
      <c r="Z351" s="39"/>
    </row>
    <row r="352" spans="1:26" ht="15.75" customHeight="1">
      <c r="A352" s="493"/>
      <c r="B352" s="39"/>
      <c r="C352" s="78"/>
      <c r="D352" s="78"/>
      <c r="E352" s="78"/>
      <c r="F352" s="518"/>
      <c r="G352" s="510"/>
      <c r="H352" s="510"/>
      <c r="I352" s="510"/>
      <c r="J352" s="510"/>
      <c r="K352" s="510"/>
      <c r="L352" s="510"/>
      <c r="M352" s="510"/>
      <c r="N352" s="510"/>
      <c r="O352" s="510"/>
      <c r="P352" s="39"/>
      <c r="Q352" s="39"/>
      <c r="R352" s="39"/>
      <c r="S352" s="39"/>
      <c r="T352" s="39"/>
      <c r="U352" s="39"/>
      <c r="V352" s="39"/>
      <c r="W352" s="39"/>
      <c r="X352" s="39"/>
      <c r="Y352" s="39"/>
      <c r="Z352" s="39"/>
    </row>
    <row r="353" spans="1:26" ht="15.75" customHeight="1">
      <c r="A353" s="493"/>
      <c r="B353" s="39"/>
      <c r="C353" s="78"/>
      <c r="D353" s="78"/>
      <c r="E353" s="78"/>
      <c r="F353" s="518"/>
      <c r="G353" s="510"/>
      <c r="H353" s="510"/>
      <c r="I353" s="510"/>
      <c r="J353" s="510"/>
      <c r="K353" s="510"/>
      <c r="L353" s="510"/>
      <c r="M353" s="510"/>
      <c r="N353" s="510"/>
      <c r="O353" s="510"/>
      <c r="P353" s="39"/>
      <c r="Q353" s="39"/>
      <c r="R353" s="39"/>
      <c r="S353" s="39"/>
      <c r="T353" s="39"/>
      <c r="U353" s="39"/>
      <c r="V353" s="39"/>
      <c r="W353" s="39"/>
      <c r="X353" s="39"/>
      <c r="Y353" s="39"/>
      <c r="Z353" s="39"/>
    </row>
    <row r="354" spans="1:26" ht="15.75" customHeight="1">
      <c r="A354" s="493"/>
      <c r="B354" s="39"/>
      <c r="C354" s="78"/>
      <c r="D354" s="78"/>
      <c r="E354" s="78"/>
      <c r="F354" s="518"/>
      <c r="G354" s="510"/>
      <c r="H354" s="510"/>
      <c r="I354" s="510"/>
      <c r="J354" s="510"/>
      <c r="K354" s="510"/>
      <c r="L354" s="510"/>
      <c r="M354" s="510"/>
      <c r="N354" s="510"/>
      <c r="O354" s="510"/>
      <c r="P354" s="39"/>
      <c r="Q354" s="39"/>
      <c r="R354" s="39"/>
      <c r="S354" s="39"/>
      <c r="T354" s="39"/>
      <c r="U354" s="39"/>
      <c r="V354" s="39"/>
      <c r="W354" s="39"/>
      <c r="X354" s="39"/>
      <c r="Y354" s="39"/>
      <c r="Z354" s="39"/>
    </row>
    <row r="355" spans="1:26" ht="15.75" customHeight="1">
      <c r="A355" s="493"/>
      <c r="B355" s="39"/>
      <c r="C355" s="78"/>
      <c r="D355" s="78"/>
      <c r="E355" s="78"/>
      <c r="F355" s="518"/>
      <c r="G355" s="510"/>
      <c r="H355" s="510"/>
      <c r="I355" s="510"/>
      <c r="J355" s="510"/>
      <c r="K355" s="510"/>
      <c r="L355" s="510"/>
      <c r="M355" s="510"/>
      <c r="N355" s="510"/>
      <c r="O355" s="510"/>
      <c r="P355" s="39"/>
      <c r="Q355" s="39"/>
      <c r="R355" s="39"/>
      <c r="S355" s="39"/>
      <c r="T355" s="39"/>
      <c r="U355" s="39"/>
      <c r="V355" s="39"/>
      <c r="W355" s="39"/>
      <c r="X355" s="39"/>
      <c r="Y355" s="39"/>
      <c r="Z355" s="39"/>
    </row>
    <row r="356" spans="1:26" ht="15.75" customHeight="1">
      <c r="A356" s="493"/>
      <c r="B356" s="39"/>
      <c r="C356" s="78"/>
      <c r="D356" s="78"/>
      <c r="E356" s="78"/>
      <c r="F356" s="518"/>
      <c r="G356" s="510"/>
      <c r="H356" s="510"/>
      <c r="I356" s="510"/>
      <c r="J356" s="510"/>
      <c r="K356" s="510"/>
      <c r="L356" s="510"/>
      <c r="M356" s="510"/>
      <c r="N356" s="510"/>
      <c r="O356" s="510"/>
      <c r="P356" s="39"/>
      <c r="Q356" s="39"/>
      <c r="R356" s="39"/>
      <c r="S356" s="39"/>
      <c r="T356" s="39"/>
      <c r="U356" s="39"/>
      <c r="V356" s="39"/>
      <c r="W356" s="39"/>
      <c r="X356" s="39"/>
      <c r="Y356" s="39"/>
      <c r="Z356" s="39"/>
    </row>
    <row r="357" spans="1:26" ht="15.75" customHeight="1">
      <c r="A357" s="493"/>
      <c r="B357" s="39"/>
      <c r="C357" s="78"/>
      <c r="D357" s="78"/>
      <c r="E357" s="78"/>
      <c r="F357" s="518"/>
      <c r="G357" s="510"/>
      <c r="H357" s="510"/>
      <c r="I357" s="510"/>
      <c r="J357" s="510"/>
      <c r="K357" s="510"/>
      <c r="L357" s="510"/>
      <c r="M357" s="510"/>
      <c r="N357" s="510"/>
      <c r="O357" s="510"/>
      <c r="P357" s="39"/>
      <c r="Q357" s="39"/>
      <c r="R357" s="39"/>
      <c r="S357" s="39"/>
      <c r="T357" s="39"/>
      <c r="U357" s="39"/>
      <c r="V357" s="39"/>
      <c r="W357" s="39"/>
      <c r="X357" s="39"/>
      <c r="Y357" s="39"/>
      <c r="Z357" s="39"/>
    </row>
    <row r="358" spans="1:26" ht="15.75" customHeight="1">
      <c r="A358" s="493"/>
      <c r="B358" s="39"/>
      <c r="C358" s="78"/>
      <c r="D358" s="78"/>
      <c r="E358" s="78"/>
      <c r="F358" s="518"/>
      <c r="G358" s="510"/>
      <c r="H358" s="510"/>
      <c r="I358" s="510"/>
      <c r="J358" s="510"/>
      <c r="K358" s="510"/>
      <c r="L358" s="510"/>
      <c r="M358" s="510"/>
      <c r="N358" s="510"/>
      <c r="O358" s="510"/>
      <c r="P358" s="39"/>
      <c r="Q358" s="39"/>
      <c r="R358" s="39"/>
      <c r="S358" s="39"/>
      <c r="T358" s="39"/>
      <c r="U358" s="39"/>
      <c r="V358" s="39"/>
      <c r="W358" s="39"/>
      <c r="X358" s="39"/>
      <c r="Y358" s="39"/>
      <c r="Z358" s="39"/>
    </row>
    <row r="359" spans="1:26" ht="15.75" customHeight="1">
      <c r="A359" s="493"/>
      <c r="B359" s="39"/>
      <c r="C359" s="78"/>
      <c r="D359" s="78"/>
      <c r="E359" s="78"/>
      <c r="F359" s="518"/>
      <c r="G359" s="510"/>
      <c r="H359" s="510"/>
      <c r="I359" s="510"/>
      <c r="J359" s="510"/>
      <c r="K359" s="510"/>
      <c r="L359" s="510"/>
      <c r="M359" s="510"/>
      <c r="N359" s="510"/>
      <c r="O359" s="510"/>
      <c r="P359" s="39"/>
      <c r="Q359" s="39"/>
      <c r="R359" s="39"/>
      <c r="S359" s="39"/>
      <c r="T359" s="39"/>
      <c r="U359" s="39"/>
      <c r="V359" s="39"/>
      <c r="W359" s="39"/>
      <c r="X359" s="39"/>
      <c r="Y359" s="39"/>
      <c r="Z359" s="39"/>
    </row>
    <row r="360" spans="1:26" ht="15.75" customHeight="1">
      <c r="A360" s="493"/>
      <c r="B360" s="39"/>
      <c r="C360" s="78"/>
      <c r="D360" s="78"/>
      <c r="E360" s="78"/>
      <c r="F360" s="518"/>
      <c r="G360" s="510"/>
      <c r="H360" s="510"/>
      <c r="I360" s="510"/>
      <c r="J360" s="510"/>
      <c r="K360" s="510"/>
      <c r="L360" s="510"/>
      <c r="M360" s="510"/>
      <c r="N360" s="510"/>
      <c r="O360" s="510"/>
      <c r="P360" s="39"/>
      <c r="Q360" s="39"/>
      <c r="R360" s="39"/>
      <c r="S360" s="39"/>
      <c r="T360" s="39"/>
      <c r="U360" s="39"/>
      <c r="V360" s="39"/>
      <c r="W360" s="39"/>
      <c r="X360" s="39"/>
      <c r="Y360" s="39"/>
      <c r="Z360" s="39"/>
    </row>
    <row r="361" spans="1:26" ht="15.75" customHeight="1">
      <c r="A361" s="493"/>
      <c r="B361" s="39"/>
      <c r="C361" s="78"/>
      <c r="D361" s="78"/>
      <c r="E361" s="78"/>
      <c r="F361" s="518"/>
      <c r="G361" s="510"/>
      <c r="H361" s="510"/>
      <c r="I361" s="510"/>
      <c r="J361" s="510"/>
      <c r="K361" s="510"/>
      <c r="L361" s="510"/>
      <c r="M361" s="510"/>
      <c r="N361" s="510"/>
      <c r="O361" s="510"/>
      <c r="P361" s="39"/>
      <c r="Q361" s="39"/>
      <c r="R361" s="39"/>
      <c r="S361" s="39"/>
      <c r="T361" s="39"/>
      <c r="U361" s="39"/>
      <c r="V361" s="39"/>
      <c r="W361" s="39"/>
      <c r="X361" s="39"/>
      <c r="Y361" s="39"/>
      <c r="Z361" s="39"/>
    </row>
    <row r="362" spans="1:26" ht="15.75" customHeight="1">
      <c r="A362" s="493"/>
      <c r="B362" s="39"/>
      <c r="C362" s="78"/>
      <c r="D362" s="78"/>
      <c r="E362" s="78"/>
      <c r="F362" s="518"/>
      <c r="G362" s="510"/>
      <c r="H362" s="510"/>
      <c r="I362" s="510"/>
      <c r="J362" s="510"/>
      <c r="K362" s="510"/>
      <c r="L362" s="510"/>
      <c r="M362" s="510"/>
      <c r="N362" s="510"/>
      <c r="O362" s="510"/>
      <c r="P362" s="39"/>
      <c r="Q362" s="39"/>
      <c r="R362" s="39"/>
      <c r="S362" s="39"/>
      <c r="T362" s="39"/>
      <c r="U362" s="39"/>
      <c r="V362" s="39"/>
      <c r="W362" s="39"/>
      <c r="X362" s="39"/>
      <c r="Y362" s="39"/>
      <c r="Z362" s="39"/>
    </row>
    <row r="363" spans="1:26" ht="15.75" customHeight="1">
      <c r="A363" s="493"/>
      <c r="B363" s="39"/>
      <c r="C363" s="78"/>
      <c r="D363" s="78"/>
      <c r="E363" s="78"/>
      <c r="F363" s="518"/>
      <c r="G363" s="510"/>
      <c r="H363" s="510"/>
      <c r="I363" s="510"/>
      <c r="J363" s="510"/>
      <c r="K363" s="510"/>
      <c r="L363" s="510"/>
      <c r="M363" s="510"/>
      <c r="N363" s="510"/>
      <c r="O363" s="510"/>
      <c r="P363" s="39"/>
      <c r="Q363" s="39"/>
      <c r="R363" s="39"/>
      <c r="S363" s="39"/>
      <c r="T363" s="39"/>
      <c r="U363" s="39"/>
      <c r="V363" s="39"/>
      <c r="W363" s="39"/>
      <c r="X363" s="39"/>
      <c r="Y363" s="39"/>
      <c r="Z363" s="39"/>
    </row>
    <row r="364" spans="1:26" ht="15.75" customHeight="1">
      <c r="A364" s="493"/>
      <c r="B364" s="39"/>
      <c r="C364" s="78"/>
      <c r="D364" s="78"/>
      <c r="E364" s="78"/>
      <c r="F364" s="518"/>
      <c r="G364" s="510"/>
      <c r="H364" s="510"/>
      <c r="I364" s="510"/>
      <c r="J364" s="510"/>
      <c r="K364" s="510"/>
      <c r="L364" s="510"/>
      <c r="M364" s="510"/>
      <c r="N364" s="510"/>
      <c r="O364" s="510"/>
      <c r="P364" s="39"/>
      <c r="Q364" s="39"/>
      <c r="R364" s="39"/>
      <c r="S364" s="39"/>
      <c r="T364" s="39"/>
      <c r="U364" s="39"/>
      <c r="V364" s="39"/>
      <c r="W364" s="39"/>
      <c r="X364" s="39"/>
      <c r="Y364" s="39"/>
      <c r="Z364" s="39"/>
    </row>
    <row r="365" spans="1:26" ht="15.75" customHeight="1">
      <c r="A365" s="493"/>
      <c r="B365" s="39"/>
      <c r="C365" s="78"/>
      <c r="D365" s="78"/>
      <c r="E365" s="78"/>
      <c r="F365" s="518"/>
      <c r="G365" s="510"/>
      <c r="H365" s="510"/>
      <c r="I365" s="510"/>
      <c r="J365" s="510"/>
      <c r="K365" s="510"/>
      <c r="L365" s="510"/>
      <c r="M365" s="510"/>
      <c r="N365" s="510"/>
      <c r="O365" s="510"/>
      <c r="P365" s="39"/>
      <c r="Q365" s="39"/>
      <c r="R365" s="39"/>
      <c r="S365" s="39"/>
      <c r="T365" s="39"/>
      <c r="U365" s="39"/>
      <c r="V365" s="39"/>
      <c r="W365" s="39"/>
      <c r="X365" s="39"/>
      <c r="Y365" s="39"/>
      <c r="Z365" s="39"/>
    </row>
    <row r="366" spans="1:26" ht="15.75" customHeight="1">
      <c r="A366" s="493"/>
      <c r="B366" s="39"/>
      <c r="C366" s="78"/>
      <c r="D366" s="78"/>
      <c r="E366" s="78"/>
      <c r="F366" s="518"/>
      <c r="G366" s="510"/>
      <c r="H366" s="510"/>
      <c r="I366" s="510"/>
      <c r="J366" s="510"/>
      <c r="K366" s="510"/>
      <c r="L366" s="510"/>
      <c r="M366" s="510"/>
      <c r="N366" s="510"/>
      <c r="O366" s="510"/>
      <c r="P366" s="39"/>
      <c r="Q366" s="39"/>
      <c r="R366" s="39"/>
      <c r="S366" s="39"/>
      <c r="T366" s="39"/>
      <c r="U366" s="39"/>
      <c r="V366" s="39"/>
      <c r="W366" s="39"/>
      <c r="X366" s="39"/>
      <c r="Y366" s="39"/>
      <c r="Z366" s="39"/>
    </row>
    <row r="367" spans="1:26" ht="15.75" customHeight="1">
      <c r="A367" s="493"/>
      <c r="B367" s="39"/>
      <c r="C367" s="78"/>
      <c r="D367" s="78"/>
      <c r="E367" s="78"/>
      <c r="F367" s="518"/>
      <c r="G367" s="510"/>
      <c r="H367" s="510"/>
      <c r="I367" s="510"/>
      <c r="J367" s="510"/>
      <c r="K367" s="510"/>
      <c r="L367" s="510"/>
      <c r="M367" s="510"/>
      <c r="N367" s="510"/>
      <c r="O367" s="510"/>
      <c r="P367" s="39"/>
      <c r="Q367" s="39"/>
      <c r="R367" s="39"/>
      <c r="S367" s="39"/>
      <c r="T367" s="39"/>
      <c r="U367" s="39"/>
      <c r="V367" s="39"/>
      <c r="W367" s="39"/>
      <c r="X367" s="39"/>
      <c r="Y367" s="39"/>
      <c r="Z367" s="39"/>
    </row>
    <row r="368" spans="1:26" ht="15.75" customHeight="1">
      <c r="A368" s="493"/>
      <c r="B368" s="39"/>
      <c r="C368" s="78"/>
      <c r="D368" s="78"/>
      <c r="E368" s="78"/>
      <c r="F368" s="518"/>
      <c r="G368" s="510"/>
      <c r="H368" s="510"/>
      <c r="I368" s="510"/>
      <c r="J368" s="510"/>
      <c r="K368" s="510"/>
      <c r="L368" s="510"/>
      <c r="M368" s="510"/>
      <c r="N368" s="510"/>
      <c r="O368" s="510"/>
      <c r="P368" s="39"/>
      <c r="Q368" s="39"/>
      <c r="R368" s="39"/>
      <c r="S368" s="39"/>
      <c r="T368" s="39"/>
      <c r="U368" s="39"/>
      <c r="V368" s="39"/>
      <c r="W368" s="39"/>
      <c r="X368" s="39"/>
      <c r="Y368" s="39"/>
      <c r="Z368" s="39"/>
    </row>
    <row r="369" spans="1:26" ht="15.75" customHeight="1">
      <c r="A369" s="493"/>
      <c r="B369" s="39"/>
      <c r="C369" s="78"/>
      <c r="D369" s="78"/>
      <c r="E369" s="78"/>
      <c r="F369" s="518"/>
      <c r="G369" s="510"/>
      <c r="H369" s="510"/>
      <c r="I369" s="510"/>
      <c r="J369" s="510"/>
      <c r="K369" s="510"/>
      <c r="L369" s="510"/>
      <c r="M369" s="510"/>
      <c r="N369" s="510"/>
      <c r="O369" s="510"/>
      <c r="P369" s="39"/>
      <c r="Q369" s="39"/>
      <c r="R369" s="39"/>
      <c r="S369" s="39"/>
      <c r="T369" s="39"/>
      <c r="U369" s="39"/>
      <c r="V369" s="39"/>
      <c r="W369" s="39"/>
      <c r="X369" s="39"/>
      <c r="Y369" s="39"/>
      <c r="Z369" s="39"/>
    </row>
    <row r="370" spans="1:26" ht="15.75" customHeight="1">
      <c r="A370" s="493"/>
      <c r="B370" s="39"/>
      <c r="C370" s="78"/>
      <c r="D370" s="78"/>
      <c r="E370" s="78"/>
      <c r="F370" s="518"/>
      <c r="G370" s="510"/>
      <c r="H370" s="510"/>
      <c r="I370" s="510"/>
      <c r="J370" s="510"/>
      <c r="K370" s="510"/>
      <c r="L370" s="510"/>
      <c r="M370" s="510"/>
      <c r="N370" s="510"/>
      <c r="O370" s="510"/>
      <c r="P370" s="39"/>
      <c r="Q370" s="39"/>
      <c r="R370" s="39"/>
      <c r="S370" s="39"/>
      <c r="T370" s="39"/>
      <c r="U370" s="39"/>
      <c r="V370" s="39"/>
      <c r="W370" s="39"/>
      <c r="X370" s="39"/>
      <c r="Y370" s="39"/>
      <c r="Z370" s="39"/>
    </row>
    <row r="371" spans="1:26" ht="15.75" customHeight="1">
      <c r="A371" s="493"/>
      <c r="B371" s="39"/>
      <c r="C371" s="78"/>
      <c r="D371" s="78"/>
      <c r="E371" s="78"/>
      <c r="F371" s="518"/>
      <c r="G371" s="510"/>
      <c r="H371" s="510"/>
      <c r="I371" s="510"/>
      <c r="J371" s="510"/>
      <c r="K371" s="510"/>
      <c r="L371" s="510"/>
      <c r="M371" s="510"/>
      <c r="N371" s="510"/>
      <c r="O371" s="510"/>
      <c r="P371" s="39"/>
      <c r="Q371" s="39"/>
      <c r="R371" s="39"/>
      <c r="S371" s="39"/>
      <c r="T371" s="39"/>
      <c r="U371" s="39"/>
      <c r="V371" s="39"/>
      <c r="W371" s="39"/>
      <c r="X371" s="39"/>
      <c r="Y371" s="39"/>
      <c r="Z371" s="39"/>
    </row>
    <row r="372" spans="1:26" ht="15.75" customHeight="1">
      <c r="A372" s="493"/>
      <c r="B372" s="39"/>
      <c r="C372" s="78"/>
      <c r="D372" s="78"/>
      <c r="E372" s="78"/>
      <c r="F372" s="518"/>
      <c r="G372" s="510"/>
      <c r="H372" s="510"/>
      <c r="I372" s="510"/>
      <c r="J372" s="510"/>
      <c r="K372" s="510"/>
      <c r="L372" s="510"/>
      <c r="M372" s="510"/>
      <c r="N372" s="510"/>
      <c r="O372" s="510"/>
      <c r="P372" s="39"/>
      <c r="Q372" s="39"/>
      <c r="R372" s="39"/>
      <c r="S372" s="39"/>
      <c r="T372" s="39"/>
      <c r="U372" s="39"/>
      <c r="V372" s="39"/>
      <c r="W372" s="39"/>
      <c r="X372" s="39"/>
      <c r="Y372" s="39"/>
      <c r="Z372" s="39"/>
    </row>
    <row r="373" spans="1:26" ht="15.75" customHeight="1">
      <c r="A373" s="493"/>
      <c r="B373" s="39"/>
      <c r="C373" s="78"/>
      <c r="D373" s="78"/>
      <c r="E373" s="78"/>
      <c r="F373" s="518"/>
      <c r="G373" s="510"/>
      <c r="H373" s="510"/>
      <c r="I373" s="510"/>
      <c r="J373" s="510"/>
      <c r="K373" s="510"/>
      <c r="L373" s="510"/>
      <c r="M373" s="510"/>
      <c r="N373" s="510"/>
      <c r="O373" s="510"/>
      <c r="P373" s="39"/>
      <c r="Q373" s="39"/>
      <c r="R373" s="39"/>
      <c r="S373" s="39"/>
      <c r="T373" s="39"/>
      <c r="U373" s="39"/>
      <c r="V373" s="39"/>
      <c r="W373" s="39"/>
      <c r="X373" s="39"/>
      <c r="Y373" s="39"/>
      <c r="Z373" s="39"/>
    </row>
    <row r="374" spans="1:26" ht="15.75" customHeight="1">
      <c r="A374" s="493"/>
      <c r="B374" s="39"/>
      <c r="C374" s="78"/>
      <c r="D374" s="78"/>
      <c r="E374" s="78"/>
      <c r="F374" s="518"/>
      <c r="G374" s="510"/>
      <c r="H374" s="510"/>
      <c r="I374" s="510"/>
      <c r="J374" s="510"/>
      <c r="K374" s="510"/>
      <c r="L374" s="510"/>
      <c r="M374" s="510"/>
      <c r="N374" s="510"/>
      <c r="O374" s="510"/>
      <c r="P374" s="39"/>
      <c r="Q374" s="39"/>
      <c r="R374" s="39"/>
      <c r="S374" s="39"/>
      <c r="T374" s="39"/>
      <c r="U374" s="39"/>
      <c r="V374" s="39"/>
      <c r="W374" s="39"/>
      <c r="X374" s="39"/>
      <c r="Y374" s="39"/>
      <c r="Z374" s="39"/>
    </row>
    <row r="375" spans="1:26" ht="15.75" customHeight="1">
      <c r="A375" s="493"/>
      <c r="B375" s="39"/>
      <c r="C375" s="78"/>
      <c r="D375" s="78"/>
      <c r="E375" s="78"/>
      <c r="F375" s="518"/>
      <c r="G375" s="510"/>
      <c r="H375" s="510"/>
      <c r="I375" s="510"/>
      <c r="J375" s="510"/>
      <c r="K375" s="510"/>
      <c r="L375" s="510"/>
      <c r="M375" s="510"/>
      <c r="N375" s="510"/>
      <c r="O375" s="510"/>
      <c r="P375" s="39"/>
      <c r="Q375" s="39"/>
      <c r="R375" s="39"/>
      <c r="S375" s="39"/>
      <c r="T375" s="39"/>
      <c r="U375" s="39"/>
      <c r="V375" s="39"/>
      <c r="W375" s="39"/>
      <c r="X375" s="39"/>
      <c r="Y375" s="39"/>
      <c r="Z375" s="39"/>
    </row>
    <row r="376" spans="1:26" ht="15.75" customHeight="1">
      <c r="A376" s="493"/>
      <c r="B376" s="39"/>
      <c r="C376" s="78"/>
      <c r="D376" s="78"/>
      <c r="E376" s="78"/>
      <c r="F376" s="518"/>
      <c r="G376" s="510"/>
      <c r="H376" s="510"/>
      <c r="I376" s="510"/>
      <c r="J376" s="510"/>
      <c r="K376" s="510"/>
      <c r="L376" s="510"/>
      <c r="M376" s="510"/>
      <c r="N376" s="510"/>
      <c r="O376" s="510"/>
      <c r="P376" s="39"/>
      <c r="Q376" s="39"/>
      <c r="R376" s="39"/>
      <c r="S376" s="39"/>
      <c r="T376" s="39"/>
      <c r="U376" s="39"/>
      <c r="V376" s="39"/>
      <c r="W376" s="39"/>
      <c r="X376" s="39"/>
      <c r="Y376" s="39"/>
      <c r="Z376" s="39"/>
    </row>
    <row r="377" spans="1:26" ht="15.75" customHeight="1">
      <c r="A377" s="493"/>
      <c r="B377" s="39"/>
      <c r="C377" s="78"/>
      <c r="D377" s="78"/>
      <c r="E377" s="78"/>
      <c r="F377" s="518"/>
      <c r="G377" s="510"/>
      <c r="H377" s="510"/>
      <c r="I377" s="510"/>
      <c r="J377" s="510"/>
      <c r="K377" s="510"/>
      <c r="L377" s="510"/>
      <c r="M377" s="510"/>
      <c r="N377" s="510"/>
      <c r="O377" s="510"/>
      <c r="P377" s="39"/>
      <c r="Q377" s="39"/>
      <c r="R377" s="39"/>
      <c r="S377" s="39"/>
      <c r="T377" s="39"/>
      <c r="U377" s="39"/>
      <c r="V377" s="39"/>
      <c r="W377" s="39"/>
      <c r="X377" s="39"/>
      <c r="Y377" s="39"/>
      <c r="Z377" s="39"/>
    </row>
    <row r="378" spans="1:26" ht="15.75" customHeight="1">
      <c r="A378" s="493"/>
      <c r="B378" s="39"/>
      <c r="C378" s="78"/>
      <c r="D378" s="78"/>
      <c r="E378" s="78"/>
      <c r="F378" s="518"/>
      <c r="G378" s="510"/>
      <c r="H378" s="510"/>
      <c r="I378" s="510"/>
      <c r="J378" s="510"/>
      <c r="K378" s="510"/>
      <c r="L378" s="510"/>
      <c r="M378" s="510"/>
      <c r="N378" s="510"/>
      <c r="O378" s="510"/>
      <c r="P378" s="39"/>
      <c r="Q378" s="39"/>
      <c r="R378" s="39"/>
      <c r="S378" s="39"/>
      <c r="T378" s="39"/>
      <c r="U378" s="39"/>
      <c r="V378" s="39"/>
      <c r="W378" s="39"/>
      <c r="X378" s="39"/>
      <c r="Y378" s="39"/>
      <c r="Z378" s="39"/>
    </row>
    <row r="379" spans="1:26" ht="15.75" customHeight="1">
      <c r="A379" s="493"/>
      <c r="B379" s="39"/>
      <c r="C379" s="78"/>
      <c r="D379" s="78"/>
      <c r="E379" s="78"/>
      <c r="F379" s="518"/>
      <c r="G379" s="510"/>
      <c r="H379" s="510"/>
      <c r="I379" s="510"/>
      <c r="J379" s="510"/>
      <c r="K379" s="510"/>
      <c r="L379" s="510"/>
      <c r="M379" s="510"/>
      <c r="N379" s="510"/>
      <c r="O379" s="510"/>
      <c r="P379" s="39"/>
      <c r="Q379" s="39"/>
      <c r="R379" s="39"/>
      <c r="S379" s="39"/>
      <c r="T379" s="39"/>
      <c r="U379" s="39"/>
      <c r="V379" s="39"/>
      <c r="W379" s="39"/>
      <c r="X379" s="39"/>
      <c r="Y379" s="39"/>
      <c r="Z379" s="39"/>
    </row>
    <row r="380" spans="1:26" ht="15.75" customHeight="1">
      <c r="A380" s="493"/>
      <c r="B380" s="39"/>
      <c r="C380" s="78"/>
      <c r="D380" s="78"/>
      <c r="E380" s="78"/>
      <c r="F380" s="518"/>
      <c r="G380" s="510"/>
      <c r="H380" s="510"/>
      <c r="I380" s="510"/>
      <c r="J380" s="510"/>
      <c r="K380" s="510"/>
      <c r="L380" s="510"/>
      <c r="M380" s="510"/>
      <c r="N380" s="510"/>
      <c r="O380" s="510"/>
      <c r="P380" s="39"/>
      <c r="Q380" s="39"/>
      <c r="R380" s="39"/>
      <c r="S380" s="39"/>
      <c r="T380" s="39"/>
      <c r="U380" s="39"/>
      <c r="V380" s="39"/>
      <c r="W380" s="39"/>
      <c r="X380" s="39"/>
      <c r="Y380" s="39"/>
      <c r="Z380" s="39"/>
    </row>
    <row r="381" spans="1:26" ht="15.75" customHeight="1">
      <c r="A381" s="493"/>
      <c r="B381" s="39"/>
      <c r="C381" s="78"/>
      <c r="D381" s="78"/>
      <c r="E381" s="78"/>
      <c r="F381" s="518"/>
      <c r="G381" s="510"/>
      <c r="H381" s="510"/>
      <c r="I381" s="510"/>
      <c r="J381" s="510"/>
      <c r="K381" s="510"/>
      <c r="L381" s="510"/>
      <c r="M381" s="510"/>
      <c r="N381" s="510"/>
      <c r="O381" s="510"/>
      <c r="P381" s="39"/>
      <c r="Q381" s="39"/>
      <c r="R381" s="39"/>
      <c r="S381" s="39"/>
      <c r="T381" s="39"/>
      <c r="U381" s="39"/>
      <c r="V381" s="39"/>
      <c r="W381" s="39"/>
      <c r="X381" s="39"/>
      <c r="Y381" s="39"/>
      <c r="Z381" s="39"/>
    </row>
    <row r="382" spans="1:26" ht="15.75" customHeight="1">
      <c r="A382" s="493"/>
      <c r="B382" s="39"/>
      <c r="C382" s="78"/>
      <c r="D382" s="78"/>
      <c r="E382" s="78"/>
      <c r="F382" s="518"/>
      <c r="G382" s="510"/>
      <c r="H382" s="510"/>
      <c r="I382" s="510"/>
      <c r="J382" s="510"/>
      <c r="K382" s="510"/>
      <c r="L382" s="510"/>
      <c r="M382" s="510"/>
      <c r="N382" s="510"/>
      <c r="O382" s="510"/>
      <c r="P382" s="39"/>
      <c r="Q382" s="39"/>
      <c r="R382" s="39"/>
      <c r="S382" s="39"/>
      <c r="T382" s="39"/>
      <c r="U382" s="39"/>
      <c r="V382" s="39"/>
      <c r="W382" s="39"/>
      <c r="X382" s="39"/>
      <c r="Y382" s="39"/>
      <c r="Z382" s="39"/>
    </row>
    <row r="383" spans="1:26" ht="15.75" customHeight="1">
      <c r="A383" s="493"/>
      <c r="B383" s="39"/>
      <c r="C383" s="78"/>
      <c r="D383" s="78"/>
      <c r="E383" s="78"/>
      <c r="F383" s="518"/>
      <c r="G383" s="510"/>
      <c r="H383" s="510"/>
      <c r="I383" s="510"/>
      <c r="J383" s="510"/>
      <c r="K383" s="510"/>
      <c r="L383" s="510"/>
      <c r="M383" s="510"/>
      <c r="N383" s="510"/>
      <c r="O383" s="510"/>
      <c r="P383" s="39"/>
      <c r="Q383" s="39"/>
      <c r="R383" s="39"/>
      <c r="S383" s="39"/>
      <c r="T383" s="39"/>
      <c r="U383" s="39"/>
      <c r="V383" s="39"/>
      <c r="W383" s="39"/>
      <c r="X383" s="39"/>
      <c r="Y383" s="39"/>
      <c r="Z383" s="39"/>
    </row>
    <row r="384" spans="1:26" ht="15.75" customHeight="1">
      <c r="A384" s="493"/>
      <c r="B384" s="39"/>
      <c r="C384" s="78"/>
      <c r="D384" s="78"/>
      <c r="E384" s="78"/>
      <c r="F384" s="518"/>
      <c r="G384" s="510"/>
      <c r="H384" s="510"/>
      <c r="I384" s="510"/>
      <c r="J384" s="510"/>
      <c r="K384" s="510"/>
      <c r="L384" s="510"/>
      <c r="M384" s="510"/>
      <c r="N384" s="510"/>
      <c r="O384" s="510"/>
      <c r="P384" s="39"/>
      <c r="Q384" s="39"/>
      <c r="R384" s="39"/>
      <c r="S384" s="39"/>
      <c r="T384" s="39"/>
      <c r="U384" s="39"/>
      <c r="V384" s="39"/>
      <c r="W384" s="39"/>
      <c r="X384" s="39"/>
      <c r="Y384" s="39"/>
      <c r="Z384" s="39"/>
    </row>
    <row r="385" spans="1:26" ht="15.75" customHeight="1">
      <c r="A385" s="493"/>
      <c r="B385" s="39"/>
      <c r="C385" s="78"/>
      <c r="D385" s="78"/>
      <c r="E385" s="78"/>
      <c r="F385" s="518"/>
      <c r="G385" s="510"/>
      <c r="H385" s="510"/>
      <c r="I385" s="510"/>
      <c r="J385" s="510"/>
      <c r="K385" s="510"/>
      <c r="L385" s="510"/>
      <c r="M385" s="510"/>
      <c r="N385" s="510"/>
      <c r="O385" s="510"/>
      <c r="P385" s="39"/>
      <c r="Q385" s="39"/>
      <c r="R385" s="39"/>
      <c r="S385" s="39"/>
      <c r="T385" s="39"/>
      <c r="U385" s="39"/>
      <c r="V385" s="39"/>
      <c r="W385" s="39"/>
      <c r="X385" s="39"/>
      <c r="Y385" s="39"/>
      <c r="Z385" s="39"/>
    </row>
    <row r="386" spans="1:26" ht="15.75" customHeight="1">
      <c r="A386" s="493"/>
      <c r="B386" s="39"/>
      <c r="C386" s="78"/>
      <c r="D386" s="78"/>
      <c r="E386" s="78"/>
      <c r="F386" s="518"/>
      <c r="G386" s="510"/>
      <c r="H386" s="510"/>
      <c r="I386" s="510"/>
      <c r="J386" s="510"/>
      <c r="K386" s="510"/>
      <c r="L386" s="510"/>
      <c r="M386" s="510"/>
      <c r="N386" s="510"/>
      <c r="O386" s="510"/>
      <c r="P386" s="39"/>
      <c r="Q386" s="39"/>
      <c r="R386" s="39"/>
      <c r="S386" s="39"/>
      <c r="T386" s="39"/>
      <c r="U386" s="39"/>
      <c r="V386" s="39"/>
      <c r="W386" s="39"/>
      <c r="X386" s="39"/>
      <c r="Y386" s="39"/>
      <c r="Z386" s="39"/>
    </row>
    <row r="387" spans="1:26" ht="15.75" customHeight="1">
      <c r="A387" s="493"/>
      <c r="B387" s="39"/>
      <c r="C387" s="78"/>
      <c r="D387" s="78"/>
      <c r="E387" s="78"/>
      <c r="F387" s="518"/>
      <c r="G387" s="510"/>
      <c r="H387" s="510"/>
      <c r="I387" s="510"/>
      <c r="J387" s="510"/>
      <c r="K387" s="510"/>
      <c r="L387" s="510"/>
      <c r="M387" s="510"/>
      <c r="N387" s="510"/>
      <c r="O387" s="510"/>
      <c r="P387" s="39"/>
      <c r="Q387" s="39"/>
      <c r="R387" s="39"/>
      <c r="S387" s="39"/>
      <c r="T387" s="39"/>
      <c r="U387" s="39"/>
      <c r="V387" s="39"/>
      <c r="W387" s="39"/>
      <c r="X387" s="39"/>
      <c r="Y387" s="39"/>
      <c r="Z387" s="39"/>
    </row>
    <row r="388" spans="1:26" ht="15.75" customHeight="1">
      <c r="A388" s="493"/>
      <c r="B388" s="39"/>
      <c r="C388" s="78"/>
      <c r="D388" s="78"/>
      <c r="E388" s="78"/>
      <c r="F388" s="518"/>
      <c r="G388" s="510"/>
      <c r="H388" s="510"/>
      <c r="I388" s="510"/>
      <c r="J388" s="510"/>
      <c r="K388" s="510"/>
      <c r="L388" s="510"/>
      <c r="M388" s="510"/>
      <c r="N388" s="510"/>
      <c r="O388" s="510"/>
      <c r="P388" s="39"/>
      <c r="Q388" s="39"/>
      <c r="R388" s="39"/>
      <c r="S388" s="39"/>
      <c r="T388" s="39"/>
      <c r="U388" s="39"/>
      <c r="V388" s="39"/>
      <c r="W388" s="39"/>
      <c r="X388" s="39"/>
      <c r="Y388" s="39"/>
      <c r="Z388" s="39"/>
    </row>
    <row r="389" spans="1:26" ht="15.75" customHeight="1">
      <c r="A389" s="493"/>
      <c r="B389" s="39"/>
      <c r="C389" s="78"/>
      <c r="D389" s="78"/>
      <c r="E389" s="78"/>
      <c r="F389" s="518"/>
      <c r="G389" s="510"/>
      <c r="H389" s="510"/>
      <c r="I389" s="510"/>
      <c r="J389" s="510"/>
      <c r="K389" s="510"/>
      <c r="L389" s="510"/>
      <c r="M389" s="510"/>
      <c r="N389" s="510"/>
      <c r="O389" s="510"/>
      <c r="P389" s="39"/>
      <c r="Q389" s="39"/>
      <c r="R389" s="39"/>
      <c r="S389" s="39"/>
      <c r="T389" s="39"/>
      <c r="U389" s="39"/>
      <c r="V389" s="39"/>
      <c r="W389" s="39"/>
      <c r="X389" s="39"/>
      <c r="Y389" s="39"/>
      <c r="Z389" s="39"/>
    </row>
    <row r="390" spans="1:26" ht="15.75" customHeight="1">
      <c r="A390" s="493"/>
      <c r="B390" s="39"/>
      <c r="C390" s="78"/>
      <c r="D390" s="78"/>
      <c r="E390" s="78"/>
      <c r="F390" s="518"/>
      <c r="G390" s="510"/>
      <c r="H390" s="510"/>
      <c r="I390" s="510"/>
      <c r="J390" s="510"/>
      <c r="K390" s="510"/>
      <c r="L390" s="510"/>
      <c r="M390" s="510"/>
      <c r="N390" s="510"/>
      <c r="O390" s="510"/>
      <c r="P390" s="39"/>
      <c r="Q390" s="39"/>
      <c r="R390" s="39"/>
      <c r="S390" s="39"/>
      <c r="T390" s="39"/>
      <c r="U390" s="39"/>
      <c r="V390" s="39"/>
      <c r="W390" s="39"/>
      <c r="X390" s="39"/>
      <c r="Y390" s="39"/>
      <c r="Z390" s="39"/>
    </row>
    <row r="391" spans="1:26" ht="15.75" customHeight="1">
      <c r="A391" s="493"/>
      <c r="B391" s="39"/>
      <c r="C391" s="78"/>
      <c r="D391" s="78"/>
      <c r="E391" s="78"/>
      <c r="F391" s="518"/>
      <c r="G391" s="510"/>
      <c r="H391" s="510"/>
      <c r="I391" s="510"/>
      <c r="J391" s="510"/>
      <c r="K391" s="510"/>
      <c r="L391" s="510"/>
      <c r="M391" s="510"/>
      <c r="N391" s="510"/>
      <c r="O391" s="510"/>
      <c r="P391" s="39"/>
      <c r="Q391" s="39"/>
      <c r="R391" s="39"/>
      <c r="S391" s="39"/>
      <c r="T391" s="39"/>
      <c r="U391" s="39"/>
      <c r="V391" s="39"/>
      <c r="W391" s="39"/>
      <c r="X391" s="39"/>
      <c r="Y391" s="39"/>
      <c r="Z391" s="39"/>
    </row>
    <row r="392" spans="1:26" ht="15.75" customHeight="1">
      <c r="A392" s="493"/>
      <c r="B392" s="39"/>
      <c r="C392" s="78"/>
      <c r="D392" s="78"/>
      <c r="E392" s="78"/>
      <c r="F392" s="518"/>
      <c r="G392" s="510"/>
      <c r="H392" s="510"/>
      <c r="I392" s="510"/>
      <c r="J392" s="510"/>
      <c r="K392" s="510"/>
      <c r="L392" s="510"/>
      <c r="M392" s="510"/>
      <c r="N392" s="510"/>
      <c r="O392" s="510"/>
      <c r="P392" s="39"/>
      <c r="Q392" s="39"/>
      <c r="R392" s="39"/>
      <c r="S392" s="39"/>
      <c r="T392" s="39"/>
      <c r="U392" s="39"/>
      <c r="V392" s="39"/>
      <c r="W392" s="39"/>
      <c r="X392" s="39"/>
      <c r="Y392" s="39"/>
      <c r="Z392" s="39"/>
    </row>
    <row r="393" spans="1:26" ht="15.75" customHeight="1">
      <c r="A393" s="493"/>
      <c r="B393" s="39"/>
      <c r="C393" s="78"/>
      <c r="D393" s="78"/>
      <c r="E393" s="78"/>
      <c r="F393" s="518"/>
      <c r="G393" s="510"/>
      <c r="H393" s="510"/>
      <c r="I393" s="510"/>
      <c r="J393" s="510"/>
      <c r="K393" s="510"/>
      <c r="L393" s="510"/>
      <c r="M393" s="510"/>
      <c r="N393" s="510"/>
      <c r="O393" s="510"/>
      <c r="P393" s="39"/>
      <c r="Q393" s="39"/>
      <c r="R393" s="39"/>
      <c r="S393" s="39"/>
      <c r="T393" s="39"/>
      <c r="U393" s="39"/>
      <c r="V393" s="39"/>
      <c r="W393" s="39"/>
      <c r="X393" s="39"/>
      <c r="Y393" s="39"/>
      <c r="Z393" s="39"/>
    </row>
    <row r="394" spans="1:26" ht="15.75" customHeight="1">
      <c r="A394" s="493"/>
      <c r="B394" s="39"/>
      <c r="C394" s="78"/>
      <c r="D394" s="78"/>
      <c r="E394" s="78"/>
      <c r="F394" s="518"/>
      <c r="G394" s="510"/>
      <c r="H394" s="510"/>
      <c r="I394" s="510"/>
      <c r="J394" s="510"/>
      <c r="K394" s="510"/>
      <c r="L394" s="510"/>
      <c r="M394" s="510"/>
      <c r="N394" s="510"/>
      <c r="O394" s="510"/>
      <c r="P394" s="39"/>
      <c r="Q394" s="39"/>
      <c r="R394" s="39"/>
      <c r="S394" s="39"/>
      <c r="T394" s="39"/>
      <c r="U394" s="39"/>
      <c r="V394" s="39"/>
      <c r="W394" s="39"/>
      <c r="X394" s="39"/>
      <c r="Y394" s="39"/>
      <c r="Z394" s="39"/>
    </row>
    <row r="395" spans="1:26" ht="15.75" customHeight="1">
      <c r="A395" s="493"/>
      <c r="B395" s="39"/>
      <c r="C395" s="78"/>
      <c r="D395" s="78"/>
      <c r="E395" s="78"/>
      <c r="F395" s="518"/>
      <c r="G395" s="510"/>
      <c r="H395" s="510"/>
      <c r="I395" s="510"/>
      <c r="J395" s="510"/>
      <c r="K395" s="510"/>
      <c r="L395" s="510"/>
      <c r="M395" s="510"/>
      <c r="N395" s="510"/>
      <c r="O395" s="510"/>
      <c r="P395" s="39"/>
      <c r="Q395" s="39"/>
      <c r="R395" s="39"/>
      <c r="S395" s="39"/>
      <c r="T395" s="39"/>
      <c r="U395" s="39"/>
      <c r="V395" s="39"/>
      <c r="W395" s="39"/>
      <c r="X395" s="39"/>
      <c r="Y395" s="39"/>
      <c r="Z395" s="39"/>
    </row>
    <row r="396" spans="1:26" ht="15.75" customHeight="1">
      <c r="A396" s="493"/>
      <c r="B396" s="39"/>
      <c r="C396" s="78"/>
      <c r="D396" s="78"/>
      <c r="E396" s="78"/>
      <c r="F396" s="518"/>
      <c r="G396" s="510"/>
      <c r="H396" s="510"/>
      <c r="I396" s="510"/>
      <c r="J396" s="510"/>
      <c r="K396" s="510"/>
      <c r="L396" s="510"/>
      <c r="M396" s="510"/>
      <c r="N396" s="510"/>
      <c r="O396" s="510"/>
      <c r="P396" s="39"/>
      <c r="Q396" s="39"/>
      <c r="R396" s="39"/>
      <c r="S396" s="39"/>
      <c r="T396" s="39"/>
      <c r="U396" s="39"/>
      <c r="V396" s="39"/>
      <c r="W396" s="39"/>
      <c r="X396" s="39"/>
      <c r="Y396" s="39"/>
      <c r="Z396" s="39"/>
    </row>
    <row r="397" spans="1:26" ht="15.75" customHeight="1">
      <c r="A397" s="493"/>
      <c r="B397" s="39"/>
      <c r="C397" s="78"/>
      <c r="D397" s="78"/>
      <c r="E397" s="78"/>
      <c r="F397" s="518"/>
      <c r="G397" s="510"/>
      <c r="H397" s="510"/>
      <c r="I397" s="510"/>
      <c r="J397" s="510"/>
      <c r="K397" s="510"/>
      <c r="L397" s="510"/>
      <c r="M397" s="510"/>
      <c r="N397" s="510"/>
      <c r="O397" s="510"/>
      <c r="P397" s="39"/>
      <c r="Q397" s="39"/>
      <c r="R397" s="39"/>
      <c r="S397" s="39"/>
      <c r="T397" s="39"/>
      <c r="U397" s="39"/>
      <c r="V397" s="39"/>
      <c r="W397" s="39"/>
      <c r="X397" s="39"/>
      <c r="Y397" s="39"/>
      <c r="Z397" s="39"/>
    </row>
    <row r="398" spans="1:26" ht="15.75" customHeight="1">
      <c r="A398" s="493"/>
      <c r="B398" s="39"/>
      <c r="C398" s="78"/>
      <c r="D398" s="78"/>
      <c r="E398" s="78"/>
      <c r="F398" s="518"/>
      <c r="G398" s="510"/>
      <c r="H398" s="510"/>
      <c r="I398" s="510"/>
      <c r="J398" s="510"/>
      <c r="K398" s="510"/>
      <c r="L398" s="510"/>
      <c r="M398" s="510"/>
      <c r="N398" s="510"/>
      <c r="O398" s="510"/>
      <c r="P398" s="39"/>
      <c r="Q398" s="39"/>
      <c r="R398" s="39"/>
      <c r="S398" s="39"/>
      <c r="T398" s="39"/>
      <c r="U398" s="39"/>
      <c r="V398" s="39"/>
      <c r="W398" s="39"/>
      <c r="X398" s="39"/>
      <c r="Y398" s="39"/>
      <c r="Z398" s="39"/>
    </row>
    <row r="399" spans="1:26" ht="15.75" customHeight="1">
      <c r="A399" s="493"/>
      <c r="B399" s="39"/>
      <c r="C399" s="78"/>
      <c r="D399" s="78"/>
      <c r="E399" s="78"/>
      <c r="F399" s="518"/>
      <c r="G399" s="510"/>
      <c r="H399" s="510"/>
      <c r="I399" s="510"/>
      <c r="J399" s="510"/>
      <c r="K399" s="510"/>
      <c r="L399" s="510"/>
      <c r="M399" s="510"/>
      <c r="N399" s="510"/>
      <c r="O399" s="510"/>
      <c r="P399" s="39"/>
      <c r="Q399" s="39"/>
      <c r="R399" s="39"/>
      <c r="S399" s="39"/>
      <c r="T399" s="39"/>
      <c r="U399" s="39"/>
      <c r="V399" s="39"/>
      <c r="W399" s="39"/>
      <c r="X399" s="39"/>
      <c r="Y399" s="39"/>
      <c r="Z399" s="39"/>
    </row>
    <row r="400" spans="1:26" ht="15.75" customHeight="1">
      <c r="A400" s="493"/>
      <c r="B400" s="39"/>
      <c r="C400" s="78"/>
      <c r="D400" s="78"/>
      <c r="E400" s="78"/>
      <c r="F400" s="518"/>
      <c r="G400" s="510"/>
      <c r="H400" s="510"/>
      <c r="I400" s="510"/>
      <c r="J400" s="510"/>
      <c r="K400" s="510"/>
      <c r="L400" s="510"/>
      <c r="M400" s="510"/>
      <c r="N400" s="510"/>
      <c r="O400" s="510"/>
      <c r="P400" s="39"/>
      <c r="Q400" s="39"/>
      <c r="R400" s="39"/>
      <c r="S400" s="39"/>
      <c r="T400" s="39"/>
      <c r="U400" s="39"/>
      <c r="V400" s="39"/>
      <c r="W400" s="39"/>
      <c r="X400" s="39"/>
      <c r="Y400" s="39"/>
      <c r="Z400" s="39"/>
    </row>
    <row r="401" spans="1:26" ht="15.75" customHeight="1">
      <c r="A401" s="493"/>
      <c r="B401" s="39"/>
      <c r="C401" s="78"/>
      <c r="D401" s="78"/>
      <c r="E401" s="78"/>
      <c r="F401" s="518"/>
      <c r="G401" s="510"/>
      <c r="H401" s="510"/>
      <c r="I401" s="510"/>
      <c r="J401" s="510"/>
      <c r="K401" s="510"/>
      <c r="L401" s="510"/>
      <c r="M401" s="510"/>
      <c r="N401" s="510"/>
      <c r="O401" s="510"/>
      <c r="P401" s="39"/>
      <c r="Q401" s="39"/>
      <c r="R401" s="39"/>
      <c r="S401" s="39"/>
      <c r="T401" s="39"/>
      <c r="U401" s="39"/>
      <c r="V401" s="39"/>
      <c r="W401" s="39"/>
      <c r="X401" s="39"/>
      <c r="Y401" s="39"/>
      <c r="Z401" s="39"/>
    </row>
    <row r="402" spans="1:26" ht="15.75" customHeight="1">
      <c r="A402" s="493"/>
      <c r="B402" s="39"/>
      <c r="C402" s="78"/>
      <c r="D402" s="78"/>
      <c r="E402" s="78"/>
      <c r="F402" s="518"/>
      <c r="G402" s="510"/>
      <c r="H402" s="510"/>
      <c r="I402" s="510"/>
      <c r="J402" s="510"/>
      <c r="K402" s="510"/>
      <c r="L402" s="510"/>
      <c r="M402" s="510"/>
      <c r="N402" s="510"/>
      <c r="O402" s="510"/>
      <c r="P402" s="39"/>
      <c r="Q402" s="39"/>
      <c r="R402" s="39"/>
      <c r="S402" s="39"/>
      <c r="T402" s="39"/>
      <c r="U402" s="39"/>
      <c r="V402" s="39"/>
      <c r="W402" s="39"/>
      <c r="X402" s="39"/>
      <c r="Y402" s="39"/>
      <c r="Z402" s="39"/>
    </row>
    <row r="403" spans="1:26" ht="15.75" customHeight="1">
      <c r="A403" s="493"/>
      <c r="B403" s="39"/>
      <c r="C403" s="78"/>
      <c r="D403" s="78"/>
      <c r="E403" s="78"/>
      <c r="F403" s="518"/>
      <c r="G403" s="510"/>
      <c r="H403" s="510"/>
      <c r="I403" s="510"/>
      <c r="J403" s="510"/>
      <c r="K403" s="510"/>
      <c r="L403" s="510"/>
      <c r="M403" s="510"/>
      <c r="N403" s="510"/>
      <c r="O403" s="510"/>
      <c r="P403" s="39"/>
      <c r="Q403" s="39"/>
      <c r="R403" s="39"/>
      <c r="S403" s="39"/>
      <c r="T403" s="39"/>
      <c r="U403" s="39"/>
      <c r="V403" s="39"/>
      <c r="W403" s="39"/>
      <c r="X403" s="39"/>
      <c r="Y403" s="39"/>
      <c r="Z403" s="39"/>
    </row>
    <row r="404" spans="1:26" ht="15.75" customHeight="1">
      <c r="A404" s="493"/>
      <c r="B404" s="39"/>
      <c r="C404" s="78"/>
      <c r="D404" s="78"/>
      <c r="E404" s="78"/>
      <c r="F404" s="518"/>
      <c r="G404" s="510"/>
      <c r="H404" s="510"/>
      <c r="I404" s="510"/>
      <c r="J404" s="510"/>
      <c r="K404" s="510"/>
      <c r="L404" s="510"/>
      <c r="M404" s="510"/>
      <c r="N404" s="510"/>
      <c r="O404" s="510"/>
      <c r="P404" s="39"/>
      <c r="Q404" s="39"/>
      <c r="R404" s="39"/>
      <c r="S404" s="39"/>
      <c r="T404" s="39"/>
      <c r="U404" s="39"/>
      <c r="V404" s="39"/>
      <c r="W404" s="39"/>
      <c r="X404" s="39"/>
      <c r="Y404" s="39"/>
      <c r="Z404" s="39"/>
    </row>
    <row r="405" spans="1:26" ht="15.75" customHeight="1">
      <c r="A405" s="493"/>
      <c r="B405" s="39"/>
      <c r="C405" s="78"/>
      <c r="D405" s="78"/>
      <c r="E405" s="78"/>
      <c r="F405" s="518"/>
      <c r="G405" s="510"/>
      <c r="H405" s="510"/>
      <c r="I405" s="510"/>
      <c r="J405" s="510"/>
      <c r="K405" s="510"/>
      <c r="L405" s="510"/>
      <c r="M405" s="510"/>
      <c r="N405" s="510"/>
      <c r="O405" s="510"/>
      <c r="P405" s="39"/>
      <c r="Q405" s="39"/>
      <c r="R405" s="39"/>
      <c r="S405" s="39"/>
      <c r="T405" s="39"/>
      <c r="U405" s="39"/>
      <c r="V405" s="39"/>
      <c r="W405" s="39"/>
      <c r="X405" s="39"/>
      <c r="Y405" s="39"/>
      <c r="Z405" s="39"/>
    </row>
    <row r="406" spans="1:26" ht="15.75" customHeight="1">
      <c r="A406" s="493"/>
      <c r="B406" s="39"/>
      <c r="C406" s="78"/>
      <c r="D406" s="78"/>
      <c r="E406" s="78"/>
      <c r="F406" s="518"/>
      <c r="G406" s="510"/>
      <c r="H406" s="510"/>
      <c r="I406" s="510"/>
      <c r="J406" s="510"/>
      <c r="K406" s="510"/>
      <c r="L406" s="510"/>
      <c r="M406" s="510"/>
      <c r="N406" s="510"/>
      <c r="O406" s="510"/>
      <c r="P406" s="39"/>
      <c r="Q406" s="39"/>
      <c r="R406" s="39"/>
      <c r="S406" s="39"/>
      <c r="T406" s="39"/>
      <c r="U406" s="39"/>
      <c r="V406" s="39"/>
      <c r="W406" s="39"/>
      <c r="X406" s="39"/>
      <c r="Y406" s="39"/>
      <c r="Z406" s="39"/>
    </row>
    <row r="407" spans="1:26" ht="15.75" customHeight="1">
      <c r="A407" s="493"/>
      <c r="B407" s="39"/>
      <c r="C407" s="78"/>
      <c r="D407" s="78"/>
      <c r="E407" s="78"/>
      <c r="F407" s="518"/>
      <c r="G407" s="510"/>
      <c r="H407" s="510"/>
      <c r="I407" s="510"/>
      <c r="J407" s="510"/>
      <c r="K407" s="510"/>
      <c r="L407" s="510"/>
      <c r="M407" s="510"/>
      <c r="N407" s="510"/>
      <c r="O407" s="510"/>
      <c r="P407" s="39"/>
      <c r="Q407" s="39"/>
      <c r="R407" s="39"/>
      <c r="S407" s="39"/>
      <c r="T407" s="39"/>
      <c r="U407" s="39"/>
      <c r="V407" s="39"/>
      <c r="W407" s="39"/>
      <c r="X407" s="39"/>
      <c r="Y407" s="39"/>
      <c r="Z407" s="39"/>
    </row>
    <row r="408" spans="1:26" ht="15.75" customHeight="1">
      <c r="A408" s="493"/>
      <c r="B408" s="39"/>
      <c r="C408" s="78"/>
      <c r="D408" s="78"/>
      <c r="E408" s="78"/>
      <c r="F408" s="518"/>
      <c r="G408" s="510"/>
      <c r="H408" s="510"/>
      <c r="I408" s="510"/>
      <c r="J408" s="510"/>
      <c r="K408" s="510"/>
      <c r="L408" s="510"/>
      <c r="M408" s="510"/>
      <c r="N408" s="510"/>
      <c r="O408" s="510"/>
      <c r="P408" s="39"/>
      <c r="Q408" s="39"/>
      <c r="R408" s="39"/>
      <c r="S408" s="39"/>
      <c r="T408" s="39"/>
      <c r="U408" s="39"/>
      <c r="V408" s="39"/>
      <c r="W408" s="39"/>
      <c r="X408" s="39"/>
      <c r="Y408" s="39"/>
      <c r="Z408" s="39"/>
    </row>
    <row r="409" spans="1:26" ht="15.75" customHeight="1">
      <c r="A409" s="493"/>
      <c r="B409" s="39"/>
      <c r="C409" s="78"/>
      <c r="D409" s="78"/>
      <c r="E409" s="78"/>
      <c r="F409" s="518"/>
      <c r="G409" s="510"/>
      <c r="H409" s="510"/>
      <c r="I409" s="510"/>
      <c r="J409" s="510"/>
      <c r="K409" s="510"/>
      <c r="L409" s="510"/>
      <c r="M409" s="510"/>
      <c r="N409" s="510"/>
      <c r="O409" s="510"/>
      <c r="P409" s="39"/>
      <c r="Q409" s="39"/>
      <c r="R409" s="39"/>
      <c r="S409" s="39"/>
      <c r="T409" s="39"/>
      <c r="U409" s="39"/>
      <c r="V409" s="39"/>
      <c r="W409" s="39"/>
      <c r="X409" s="39"/>
      <c r="Y409" s="39"/>
      <c r="Z409" s="39"/>
    </row>
    <row r="410" spans="1:26" ht="15.75" customHeight="1">
      <c r="A410" s="493"/>
      <c r="B410" s="39"/>
      <c r="C410" s="78"/>
      <c r="D410" s="78"/>
      <c r="E410" s="78"/>
      <c r="F410" s="518"/>
      <c r="G410" s="510"/>
      <c r="H410" s="510"/>
      <c r="I410" s="510"/>
      <c r="J410" s="510"/>
      <c r="K410" s="510"/>
      <c r="L410" s="510"/>
      <c r="M410" s="510"/>
      <c r="N410" s="510"/>
      <c r="O410" s="510"/>
      <c r="P410" s="39"/>
      <c r="Q410" s="39"/>
      <c r="R410" s="39"/>
      <c r="S410" s="39"/>
      <c r="T410" s="39"/>
      <c r="U410" s="39"/>
      <c r="V410" s="39"/>
      <c r="W410" s="39"/>
      <c r="X410" s="39"/>
      <c r="Y410" s="39"/>
      <c r="Z410" s="39"/>
    </row>
    <row r="411" spans="1:26" ht="15.75" customHeight="1">
      <c r="A411" s="493"/>
      <c r="B411" s="39"/>
      <c r="C411" s="78"/>
      <c r="D411" s="78"/>
      <c r="E411" s="78"/>
      <c r="F411" s="518"/>
      <c r="G411" s="510"/>
      <c r="H411" s="510"/>
      <c r="I411" s="510"/>
      <c r="J411" s="510"/>
      <c r="K411" s="510"/>
      <c r="L411" s="510"/>
      <c r="M411" s="510"/>
      <c r="N411" s="510"/>
      <c r="O411" s="510"/>
      <c r="P411" s="39"/>
      <c r="Q411" s="39"/>
      <c r="R411" s="39"/>
      <c r="S411" s="39"/>
      <c r="T411" s="39"/>
      <c r="U411" s="39"/>
      <c r="V411" s="39"/>
      <c r="W411" s="39"/>
      <c r="X411" s="39"/>
      <c r="Y411" s="39"/>
      <c r="Z411" s="39"/>
    </row>
    <row r="412" spans="1:26" ht="15.75" customHeight="1">
      <c r="A412" s="493"/>
      <c r="B412" s="39"/>
      <c r="C412" s="78"/>
      <c r="D412" s="78"/>
      <c r="E412" s="78"/>
      <c r="F412" s="518"/>
      <c r="G412" s="510"/>
      <c r="H412" s="510"/>
      <c r="I412" s="510"/>
      <c r="J412" s="510"/>
      <c r="K412" s="510"/>
      <c r="L412" s="510"/>
      <c r="M412" s="510"/>
      <c r="N412" s="510"/>
      <c r="O412" s="510"/>
      <c r="P412" s="39"/>
      <c r="Q412" s="39"/>
      <c r="R412" s="39"/>
      <c r="S412" s="39"/>
      <c r="T412" s="39"/>
      <c r="U412" s="39"/>
      <c r="V412" s="39"/>
      <c r="W412" s="39"/>
      <c r="X412" s="39"/>
      <c r="Y412" s="39"/>
      <c r="Z412" s="39"/>
    </row>
    <row r="413" spans="1:26" ht="15.75" customHeight="1">
      <c r="A413" s="493"/>
      <c r="B413" s="39"/>
      <c r="C413" s="78"/>
      <c r="D413" s="78"/>
      <c r="E413" s="78"/>
      <c r="F413" s="518"/>
      <c r="G413" s="510"/>
      <c r="H413" s="510"/>
      <c r="I413" s="510"/>
      <c r="J413" s="510"/>
      <c r="K413" s="510"/>
      <c r="L413" s="510"/>
      <c r="M413" s="510"/>
      <c r="N413" s="510"/>
      <c r="O413" s="510"/>
      <c r="P413" s="39"/>
      <c r="Q413" s="39"/>
      <c r="R413" s="39"/>
      <c r="S413" s="39"/>
      <c r="T413" s="39"/>
      <c r="U413" s="39"/>
      <c r="V413" s="39"/>
      <c r="W413" s="39"/>
      <c r="X413" s="39"/>
      <c r="Y413" s="39"/>
      <c r="Z413" s="39"/>
    </row>
    <row r="414" spans="1:26" ht="15.75" customHeight="1">
      <c r="A414" s="493"/>
      <c r="B414" s="39"/>
      <c r="C414" s="78"/>
      <c r="D414" s="78"/>
      <c r="E414" s="78"/>
      <c r="F414" s="518"/>
      <c r="G414" s="510"/>
      <c r="H414" s="510"/>
      <c r="I414" s="510"/>
      <c r="J414" s="510"/>
      <c r="K414" s="510"/>
      <c r="L414" s="510"/>
      <c r="M414" s="510"/>
      <c r="N414" s="510"/>
      <c r="O414" s="510"/>
      <c r="P414" s="39"/>
      <c r="Q414" s="39"/>
      <c r="R414" s="39"/>
      <c r="S414" s="39"/>
      <c r="T414" s="39"/>
      <c r="U414" s="39"/>
      <c r="V414" s="39"/>
      <c r="W414" s="39"/>
      <c r="X414" s="39"/>
      <c r="Y414" s="39"/>
      <c r="Z414" s="39"/>
    </row>
    <row r="415" spans="1:26" ht="15.75" customHeight="1">
      <c r="A415" s="493"/>
      <c r="B415" s="39"/>
      <c r="C415" s="78"/>
      <c r="D415" s="78"/>
      <c r="E415" s="78"/>
      <c r="F415" s="518"/>
      <c r="G415" s="510"/>
      <c r="H415" s="510"/>
      <c r="I415" s="510"/>
      <c r="J415" s="510"/>
      <c r="K415" s="510"/>
      <c r="L415" s="510"/>
      <c r="M415" s="510"/>
      <c r="N415" s="510"/>
      <c r="O415" s="510"/>
      <c r="P415" s="39"/>
      <c r="Q415" s="39"/>
      <c r="R415" s="39"/>
      <c r="S415" s="39"/>
      <c r="T415" s="39"/>
      <c r="U415" s="39"/>
      <c r="V415" s="39"/>
      <c r="W415" s="39"/>
      <c r="X415" s="39"/>
      <c r="Y415" s="39"/>
      <c r="Z415" s="39"/>
    </row>
    <row r="416" spans="1:26" ht="15.75" customHeight="1">
      <c r="A416" s="493"/>
      <c r="B416" s="39"/>
      <c r="C416" s="78"/>
      <c r="D416" s="78"/>
      <c r="E416" s="78"/>
      <c r="F416" s="518"/>
      <c r="G416" s="510"/>
      <c r="H416" s="510"/>
      <c r="I416" s="510"/>
      <c r="J416" s="510"/>
      <c r="K416" s="510"/>
      <c r="L416" s="510"/>
      <c r="M416" s="510"/>
      <c r="N416" s="510"/>
      <c r="O416" s="510"/>
      <c r="P416" s="39"/>
      <c r="Q416" s="39"/>
      <c r="R416" s="39"/>
      <c r="S416" s="39"/>
      <c r="T416" s="39"/>
      <c r="U416" s="39"/>
      <c r="V416" s="39"/>
      <c r="W416" s="39"/>
      <c r="X416" s="39"/>
      <c r="Y416" s="39"/>
      <c r="Z416" s="39"/>
    </row>
    <row r="417" spans="1:26" ht="15.75" customHeight="1">
      <c r="A417" s="493"/>
      <c r="B417" s="39"/>
      <c r="C417" s="78"/>
      <c r="D417" s="78"/>
      <c r="E417" s="78"/>
      <c r="F417" s="518"/>
      <c r="G417" s="510"/>
      <c r="H417" s="510"/>
      <c r="I417" s="510"/>
      <c r="J417" s="510"/>
      <c r="K417" s="510"/>
      <c r="L417" s="510"/>
      <c r="M417" s="510"/>
      <c r="N417" s="510"/>
      <c r="O417" s="510"/>
      <c r="P417" s="39"/>
      <c r="Q417" s="39"/>
      <c r="R417" s="39"/>
      <c r="S417" s="39"/>
      <c r="T417" s="39"/>
      <c r="U417" s="39"/>
      <c r="V417" s="39"/>
      <c r="W417" s="39"/>
      <c r="X417" s="39"/>
      <c r="Y417" s="39"/>
      <c r="Z417" s="39"/>
    </row>
    <row r="418" spans="1:26" ht="15.75" customHeight="1">
      <c r="A418" s="493"/>
      <c r="B418" s="39"/>
      <c r="C418" s="78"/>
      <c r="D418" s="78"/>
      <c r="E418" s="78"/>
      <c r="F418" s="518"/>
      <c r="G418" s="510"/>
      <c r="H418" s="510"/>
      <c r="I418" s="510"/>
      <c r="J418" s="510"/>
      <c r="K418" s="510"/>
      <c r="L418" s="510"/>
      <c r="M418" s="510"/>
      <c r="N418" s="510"/>
      <c r="O418" s="510"/>
      <c r="P418" s="39"/>
      <c r="Q418" s="39"/>
      <c r="R418" s="39"/>
      <c r="S418" s="39"/>
      <c r="T418" s="39"/>
      <c r="U418" s="39"/>
      <c r="V418" s="39"/>
      <c r="W418" s="39"/>
      <c r="X418" s="39"/>
      <c r="Y418" s="39"/>
      <c r="Z418" s="39"/>
    </row>
    <row r="419" spans="1:26" ht="15.75" customHeight="1">
      <c r="A419" s="493"/>
      <c r="B419" s="39"/>
      <c r="C419" s="78"/>
      <c r="D419" s="78"/>
      <c r="E419" s="78"/>
      <c r="F419" s="518"/>
      <c r="G419" s="510"/>
      <c r="H419" s="510"/>
      <c r="I419" s="510"/>
      <c r="J419" s="510"/>
      <c r="K419" s="510"/>
      <c r="L419" s="510"/>
      <c r="M419" s="510"/>
      <c r="N419" s="510"/>
      <c r="O419" s="510"/>
      <c r="P419" s="39"/>
      <c r="Q419" s="39"/>
      <c r="R419" s="39"/>
      <c r="S419" s="39"/>
      <c r="T419" s="39"/>
      <c r="U419" s="39"/>
      <c r="V419" s="39"/>
      <c r="W419" s="39"/>
      <c r="X419" s="39"/>
      <c r="Y419" s="39"/>
      <c r="Z419" s="39"/>
    </row>
    <row r="420" spans="1:26" ht="15.75" customHeight="1">
      <c r="A420" s="493"/>
      <c r="B420" s="39"/>
      <c r="C420" s="78"/>
      <c r="D420" s="78"/>
      <c r="E420" s="78"/>
      <c r="F420" s="518"/>
      <c r="G420" s="510"/>
      <c r="H420" s="510"/>
      <c r="I420" s="510"/>
      <c r="J420" s="510"/>
      <c r="K420" s="510"/>
      <c r="L420" s="510"/>
      <c r="M420" s="510"/>
      <c r="N420" s="510"/>
      <c r="O420" s="510"/>
      <c r="P420" s="39"/>
      <c r="Q420" s="39"/>
      <c r="R420" s="39"/>
      <c r="S420" s="39"/>
      <c r="T420" s="39"/>
      <c r="U420" s="39"/>
      <c r="V420" s="39"/>
      <c r="W420" s="39"/>
      <c r="X420" s="39"/>
      <c r="Y420" s="39"/>
      <c r="Z420" s="39"/>
    </row>
    <row r="421" spans="1:26" ht="15.75" customHeight="1">
      <c r="A421" s="493"/>
      <c r="B421" s="39"/>
      <c r="C421" s="78"/>
      <c r="D421" s="78"/>
      <c r="E421" s="78"/>
      <c r="F421" s="518"/>
      <c r="G421" s="510"/>
      <c r="H421" s="510"/>
      <c r="I421" s="510"/>
      <c r="J421" s="510"/>
      <c r="K421" s="510"/>
      <c r="L421" s="510"/>
      <c r="M421" s="510"/>
      <c r="N421" s="510"/>
      <c r="O421" s="510"/>
      <c r="P421" s="39"/>
      <c r="Q421" s="39"/>
      <c r="R421" s="39"/>
      <c r="S421" s="39"/>
      <c r="T421" s="39"/>
      <c r="U421" s="39"/>
      <c r="V421" s="39"/>
      <c r="W421" s="39"/>
      <c r="X421" s="39"/>
      <c r="Y421" s="39"/>
      <c r="Z421" s="39"/>
    </row>
    <row r="422" spans="1:26" ht="15.75" customHeight="1">
      <c r="F422" s="114"/>
    </row>
    <row r="423" spans="1:26" ht="15.75" customHeight="1">
      <c r="F423" s="114"/>
    </row>
    <row r="424" spans="1:26" ht="15.75" customHeight="1">
      <c r="F424" s="114"/>
    </row>
    <row r="425" spans="1:26" ht="15.75" customHeight="1">
      <c r="F425" s="114"/>
    </row>
    <row r="426" spans="1:26" ht="15.75" customHeight="1">
      <c r="F426" s="114"/>
    </row>
    <row r="427" spans="1:26" ht="15.75" customHeight="1">
      <c r="F427" s="114"/>
    </row>
    <row r="428" spans="1:26" ht="15.75" customHeight="1">
      <c r="F428" s="114"/>
    </row>
    <row r="429" spans="1:26" ht="15.75" customHeight="1">
      <c r="F429" s="114"/>
    </row>
    <row r="430" spans="1:26" ht="15.75" customHeight="1">
      <c r="F430" s="114"/>
    </row>
    <row r="431" spans="1:26" ht="15.75" customHeight="1">
      <c r="F431" s="114"/>
    </row>
    <row r="432" spans="1:26" ht="15.75" customHeight="1">
      <c r="F432" s="114"/>
    </row>
    <row r="433" spans="6:6" ht="15.75" customHeight="1">
      <c r="F433" s="114"/>
    </row>
    <row r="434" spans="6:6" ht="15.75" customHeight="1">
      <c r="F434" s="114"/>
    </row>
    <row r="435" spans="6:6" ht="15.75" customHeight="1">
      <c r="F435" s="114"/>
    </row>
    <row r="436" spans="6:6" ht="15.75" customHeight="1">
      <c r="F436" s="114"/>
    </row>
    <row r="437" spans="6:6" ht="15.75" customHeight="1">
      <c r="F437" s="114"/>
    </row>
    <row r="438" spans="6:6" ht="15.75" customHeight="1">
      <c r="F438" s="114"/>
    </row>
    <row r="439" spans="6:6" ht="15.75" customHeight="1">
      <c r="F439" s="114"/>
    </row>
    <row r="440" spans="6:6" ht="15.75" customHeight="1">
      <c r="F440" s="114"/>
    </row>
    <row r="441" spans="6:6" ht="15.75" customHeight="1">
      <c r="F441" s="114"/>
    </row>
    <row r="442" spans="6:6" ht="15.75" customHeight="1">
      <c r="F442" s="114"/>
    </row>
    <row r="443" spans="6:6" ht="15.75" customHeight="1">
      <c r="F443" s="114"/>
    </row>
    <row r="444" spans="6:6" ht="15.75" customHeight="1">
      <c r="F444" s="114"/>
    </row>
    <row r="445" spans="6:6" ht="15.75" customHeight="1">
      <c r="F445" s="114"/>
    </row>
    <row r="446" spans="6:6" ht="15.75" customHeight="1">
      <c r="F446" s="114"/>
    </row>
    <row r="447" spans="6:6" ht="15.75" customHeight="1">
      <c r="F447" s="114"/>
    </row>
    <row r="448" spans="6:6" ht="15.75" customHeight="1">
      <c r="F448" s="114"/>
    </row>
    <row r="449" spans="6:6" ht="15.75" customHeight="1">
      <c r="F449" s="114"/>
    </row>
    <row r="450" spans="6:6" ht="15.75" customHeight="1">
      <c r="F450" s="114"/>
    </row>
    <row r="451" spans="6:6" ht="15.75" customHeight="1">
      <c r="F451" s="114"/>
    </row>
    <row r="452" spans="6:6" ht="15.75" customHeight="1">
      <c r="F452" s="114"/>
    </row>
    <row r="453" spans="6:6" ht="15.75" customHeight="1">
      <c r="F453" s="114"/>
    </row>
    <row r="454" spans="6:6" ht="15.75" customHeight="1">
      <c r="F454" s="114"/>
    </row>
    <row r="455" spans="6:6" ht="15.75" customHeight="1">
      <c r="F455" s="114"/>
    </row>
    <row r="456" spans="6:6" ht="15.75" customHeight="1">
      <c r="F456" s="114"/>
    </row>
    <row r="457" spans="6:6" ht="15.75" customHeight="1">
      <c r="F457" s="114"/>
    </row>
    <row r="458" spans="6:6" ht="15.75" customHeight="1">
      <c r="F458" s="114"/>
    </row>
    <row r="459" spans="6:6" ht="15.75" customHeight="1">
      <c r="F459" s="114"/>
    </row>
    <row r="460" spans="6:6" ht="15.75" customHeight="1">
      <c r="F460" s="114"/>
    </row>
    <row r="461" spans="6:6" ht="15.75" customHeight="1">
      <c r="F461" s="114"/>
    </row>
    <row r="462" spans="6:6" ht="15.75" customHeight="1">
      <c r="F462" s="114"/>
    </row>
    <row r="463" spans="6:6" ht="15.75" customHeight="1">
      <c r="F463" s="114"/>
    </row>
    <row r="464" spans="6:6" ht="15.75" customHeight="1">
      <c r="F464" s="114"/>
    </row>
    <row r="465" spans="6:6" ht="15.75" customHeight="1">
      <c r="F465" s="114"/>
    </row>
    <row r="466" spans="6:6" ht="15.75" customHeight="1">
      <c r="F466" s="114"/>
    </row>
    <row r="467" spans="6:6" ht="15.75" customHeight="1">
      <c r="F467" s="114"/>
    </row>
    <row r="468" spans="6:6" ht="15.75" customHeight="1">
      <c r="F468" s="114"/>
    </row>
    <row r="469" spans="6:6" ht="15.75" customHeight="1">
      <c r="F469" s="114"/>
    </row>
    <row r="470" spans="6:6" ht="15.75" customHeight="1">
      <c r="F470" s="114"/>
    </row>
    <row r="471" spans="6:6" ht="15.75" customHeight="1">
      <c r="F471" s="114"/>
    </row>
    <row r="472" spans="6:6" ht="15.75" customHeight="1">
      <c r="F472" s="114"/>
    </row>
    <row r="473" spans="6:6" ht="15.75" customHeight="1">
      <c r="F473" s="114"/>
    </row>
    <row r="474" spans="6:6" ht="15.75" customHeight="1">
      <c r="F474" s="114"/>
    </row>
    <row r="475" spans="6:6" ht="15.75" customHeight="1">
      <c r="F475" s="114"/>
    </row>
    <row r="476" spans="6:6" ht="15.75" customHeight="1">
      <c r="F476" s="114"/>
    </row>
    <row r="477" spans="6:6" ht="15.75" customHeight="1">
      <c r="F477" s="114"/>
    </row>
    <row r="478" spans="6:6" ht="15.75" customHeight="1">
      <c r="F478" s="114"/>
    </row>
    <row r="479" spans="6:6" ht="15.75" customHeight="1">
      <c r="F479" s="114"/>
    </row>
    <row r="480" spans="6:6" ht="15.75" customHeight="1">
      <c r="F480" s="114"/>
    </row>
    <row r="481" spans="6:6" ht="15.75" customHeight="1">
      <c r="F481" s="114"/>
    </row>
    <row r="482" spans="6:6" ht="15.75" customHeight="1">
      <c r="F482" s="114"/>
    </row>
    <row r="483" spans="6:6" ht="15.75" customHeight="1">
      <c r="F483" s="114"/>
    </row>
    <row r="484" spans="6:6" ht="15.75" customHeight="1">
      <c r="F484" s="114"/>
    </row>
    <row r="485" spans="6:6" ht="15.75" customHeight="1">
      <c r="F485" s="114"/>
    </row>
    <row r="486" spans="6:6" ht="15.75" customHeight="1">
      <c r="F486" s="114"/>
    </row>
    <row r="487" spans="6:6" ht="15.75" customHeight="1">
      <c r="F487" s="114"/>
    </row>
    <row r="488" spans="6:6" ht="15.75" customHeight="1">
      <c r="F488" s="114"/>
    </row>
    <row r="489" spans="6:6" ht="15.75" customHeight="1">
      <c r="F489" s="114"/>
    </row>
    <row r="490" spans="6:6" ht="15.75" customHeight="1">
      <c r="F490" s="114"/>
    </row>
    <row r="491" spans="6:6" ht="15.75" customHeight="1">
      <c r="F491" s="114"/>
    </row>
    <row r="492" spans="6:6" ht="15.75" customHeight="1">
      <c r="F492" s="114"/>
    </row>
    <row r="493" spans="6:6" ht="15.75" customHeight="1">
      <c r="F493" s="114"/>
    </row>
    <row r="494" spans="6:6" ht="15.75" customHeight="1">
      <c r="F494" s="114"/>
    </row>
    <row r="495" spans="6:6" ht="15.75" customHeight="1">
      <c r="F495" s="114"/>
    </row>
    <row r="496" spans="6:6" ht="15.75" customHeight="1">
      <c r="F496" s="114"/>
    </row>
    <row r="497" spans="6:6" ht="15.75" customHeight="1">
      <c r="F497" s="114"/>
    </row>
    <row r="498" spans="6:6" ht="15.75" customHeight="1">
      <c r="F498" s="114"/>
    </row>
    <row r="499" spans="6:6" ht="15.75" customHeight="1">
      <c r="F499" s="114"/>
    </row>
    <row r="500" spans="6:6" ht="15.75" customHeight="1">
      <c r="F500" s="114"/>
    </row>
    <row r="501" spans="6:6" ht="15.75" customHeight="1">
      <c r="F501" s="114"/>
    </row>
    <row r="502" spans="6:6" ht="15.75" customHeight="1">
      <c r="F502" s="114"/>
    </row>
    <row r="503" spans="6:6" ht="15.75" customHeight="1">
      <c r="F503" s="114"/>
    </row>
    <row r="504" spans="6:6" ht="15.75" customHeight="1">
      <c r="F504" s="114"/>
    </row>
    <row r="505" spans="6:6" ht="15.75" customHeight="1">
      <c r="F505" s="114"/>
    </row>
    <row r="506" spans="6:6" ht="15.75" customHeight="1">
      <c r="F506" s="114"/>
    </row>
    <row r="507" spans="6:6" ht="15.75" customHeight="1">
      <c r="F507" s="114"/>
    </row>
    <row r="508" spans="6:6" ht="15.75" customHeight="1">
      <c r="F508" s="114"/>
    </row>
    <row r="509" spans="6:6" ht="15.75" customHeight="1">
      <c r="F509" s="114"/>
    </row>
    <row r="510" spans="6:6" ht="15.75" customHeight="1">
      <c r="F510" s="114"/>
    </row>
    <row r="511" spans="6:6" ht="15.75" customHeight="1">
      <c r="F511" s="114"/>
    </row>
    <row r="512" spans="6:6" ht="15.75" customHeight="1">
      <c r="F512" s="114"/>
    </row>
    <row r="513" spans="6:6" ht="15.75" customHeight="1">
      <c r="F513" s="114"/>
    </row>
    <row r="514" spans="6:6" ht="15.75" customHeight="1">
      <c r="F514" s="114"/>
    </row>
    <row r="515" spans="6:6" ht="15.75" customHeight="1">
      <c r="F515" s="114"/>
    </row>
    <row r="516" spans="6:6" ht="15.75" customHeight="1">
      <c r="F516" s="114"/>
    </row>
    <row r="517" spans="6:6" ht="15.75" customHeight="1">
      <c r="F517" s="114"/>
    </row>
    <row r="518" spans="6:6" ht="15.75" customHeight="1">
      <c r="F518" s="114"/>
    </row>
    <row r="519" spans="6:6" ht="15.75" customHeight="1">
      <c r="F519" s="114"/>
    </row>
    <row r="520" spans="6:6" ht="15.75" customHeight="1">
      <c r="F520" s="114"/>
    </row>
    <row r="521" spans="6:6" ht="15.75" customHeight="1">
      <c r="F521" s="114"/>
    </row>
    <row r="522" spans="6:6" ht="15.75" customHeight="1">
      <c r="F522" s="114"/>
    </row>
    <row r="523" spans="6:6" ht="15.75" customHeight="1">
      <c r="F523" s="114"/>
    </row>
    <row r="524" spans="6:6" ht="15.75" customHeight="1">
      <c r="F524" s="114"/>
    </row>
    <row r="525" spans="6:6" ht="15.75" customHeight="1">
      <c r="F525" s="114"/>
    </row>
    <row r="526" spans="6:6" ht="15.75" customHeight="1">
      <c r="F526" s="114"/>
    </row>
    <row r="527" spans="6:6" ht="15.75" customHeight="1">
      <c r="F527" s="114"/>
    </row>
    <row r="528" spans="6:6" ht="15.75" customHeight="1">
      <c r="F528" s="114"/>
    </row>
    <row r="529" spans="6:6" ht="15.75" customHeight="1">
      <c r="F529" s="114"/>
    </row>
    <row r="530" spans="6:6" ht="15.75" customHeight="1">
      <c r="F530" s="114"/>
    </row>
    <row r="531" spans="6:6" ht="15.75" customHeight="1">
      <c r="F531" s="114"/>
    </row>
    <row r="532" spans="6:6" ht="15.75" customHeight="1">
      <c r="F532" s="114"/>
    </row>
    <row r="533" spans="6:6" ht="15.75" customHeight="1">
      <c r="F533" s="114"/>
    </row>
    <row r="534" spans="6:6" ht="15.75" customHeight="1">
      <c r="F534" s="114"/>
    </row>
    <row r="535" spans="6:6" ht="15.75" customHeight="1">
      <c r="F535" s="114"/>
    </row>
    <row r="536" spans="6:6" ht="15.75" customHeight="1">
      <c r="F536" s="114"/>
    </row>
    <row r="537" spans="6:6" ht="15.75" customHeight="1">
      <c r="F537" s="114"/>
    </row>
    <row r="538" spans="6:6" ht="15.75" customHeight="1">
      <c r="F538" s="114"/>
    </row>
    <row r="539" spans="6:6" ht="15.75" customHeight="1">
      <c r="F539" s="114"/>
    </row>
    <row r="540" spans="6:6" ht="15.75" customHeight="1">
      <c r="F540" s="114"/>
    </row>
    <row r="541" spans="6:6" ht="15.75" customHeight="1">
      <c r="F541" s="114"/>
    </row>
    <row r="542" spans="6:6" ht="15.75" customHeight="1">
      <c r="F542" s="114"/>
    </row>
    <row r="543" spans="6:6" ht="15.75" customHeight="1">
      <c r="F543" s="114"/>
    </row>
    <row r="544" spans="6:6" ht="15.75" customHeight="1">
      <c r="F544" s="114"/>
    </row>
    <row r="545" spans="6:6" ht="15.75" customHeight="1">
      <c r="F545" s="114"/>
    </row>
    <row r="546" spans="6:6" ht="15.75" customHeight="1">
      <c r="F546" s="114"/>
    </row>
    <row r="547" spans="6:6" ht="15.75" customHeight="1">
      <c r="F547" s="114"/>
    </row>
    <row r="548" spans="6:6" ht="15.75" customHeight="1">
      <c r="F548" s="114"/>
    </row>
    <row r="549" spans="6:6" ht="15.75" customHeight="1">
      <c r="F549" s="114"/>
    </row>
    <row r="550" spans="6:6" ht="15.75" customHeight="1">
      <c r="F550" s="114"/>
    </row>
    <row r="551" spans="6:6" ht="15.75" customHeight="1">
      <c r="F551" s="114"/>
    </row>
    <row r="552" spans="6:6" ht="15.75" customHeight="1">
      <c r="F552" s="114"/>
    </row>
    <row r="553" spans="6:6" ht="15.75" customHeight="1">
      <c r="F553" s="114"/>
    </row>
    <row r="554" spans="6:6" ht="15.75" customHeight="1">
      <c r="F554" s="114"/>
    </row>
    <row r="555" spans="6:6" ht="15.75" customHeight="1">
      <c r="F555" s="114"/>
    </row>
    <row r="556" spans="6:6" ht="15.75" customHeight="1">
      <c r="F556" s="114"/>
    </row>
    <row r="557" spans="6:6" ht="15.75" customHeight="1">
      <c r="F557" s="114"/>
    </row>
    <row r="558" spans="6:6" ht="15.75" customHeight="1">
      <c r="F558" s="114"/>
    </row>
    <row r="559" spans="6:6" ht="15.75" customHeight="1">
      <c r="F559" s="114"/>
    </row>
    <row r="560" spans="6:6" ht="15.75" customHeight="1">
      <c r="F560" s="114"/>
    </row>
    <row r="561" spans="6:6" ht="15.75" customHeight="1">
      <c r="F561" s="114"/>
    </row>
    <row r="562" spans="6:6" ht="15.75" customHeight="1">
      <c r="F562" s="114"/>
    </row>
    <row r="563" spans="6:6" ht="15.75" customHeight="1">
      <c r="F563" s="114"/>
    </row>
    <row r="564" spans="6:6" ht="15.75" customHeight="1">
      <c r="F564" s="114"/>
    </row>
    <row r="565" spans="6:6" ht="15.75" customHeight="1">
      <c r="F565" s="114"/>
    </row>
    <row r="566" spans="6:6" ht="15.75" customHeight="1">
      <c r="F566" s="114"/>
    </row>
    <row r="567" spans="6:6" ht="15.75" customHeight="1">
      <c r="F567" s="114"/>
    </row>
    <row r="568" spans="6:6" ht="15.75" customHeight="1">
      <c r="F568" s="114"/>
    </row>
    <row r="569" spans="6:6" ht="15.75" customHeight="1">
      <c r="F569" s="114"/>
    </row>
    <row r="570" spans="6:6" ht="15.75" customHeight="1">
      <c r="F570" s="114"/>
    </row>
    <row r="571" spans="6:6" ht="15.75" customHeight="1">
      <c r="F571" s="114"/>
    </row>
    <row r="572" spans="6:6" ht="15.75" customHeight="1">
      <c r="F572" s="114"/>
    </row>
    <row r="573" spans="6:6" ht="15.75" customHeight="1">
      <c r="F573" s="114"/>
    </row>
    <row r="574" spans="6:6" ht="15.75" customHeight="1">
      <c r="F574" s="114"/>
    </row>
    <row r="575" spans="6:6" ht="15.75" customHeight="1">
      <c r="F575" s="114"/>
    </row>
    <row r="576" spans="6:6" ht="15.75" customHeight="1">
      <c r="F576" s="114"/>
    </row>
    <row r="577" spans="6:6" ht="15.75" customHeight="1">
      <c r="F577" s="114"/>
    </row>
    <row r="578" spans="6:6" ht="15.75" customHeight="1">
      <c r="F578" s="114"/>
    </row>
    <row r="579" spans="6:6" ht="15.75" customHeight="1">
      <c r="F579" s="114"/>
    </row>
    <row r="580" spans="6:6" ht="15.75" customHeight="1">
      <c r="F580" s="114"/>
    </row>
    <row r="581" spans="6:6" ht="15.75" customHeight="1">
      <c r="F581" s="114"/>
    </row>
    <row r="582" spans="6:6" ht="15.75" customHeight="1">
      <c r="F582" s="114"/>
    </row>
    <row r="583" spans="6:6" ht="15.75" customHeight="1">
      <c r="F583" s="114"/>
    </row>
    <row r="584" spans="6:6" ht="15.75" customHeight="1">
      <c r="F584" s="114"/>
    </row>
    <row r="585" spans="6:6" ht="15.75" customHeight="1">
      <c r="F585" s="114"/>
    </row>
    <row r="586" spans="6:6" ht="15.75" customHeight="1">
      <c r="F586" s="114"/>
    </row>
    <row r="587" spans="6:6" ht="15.75" customHeight="1">
      <c r="F587" s="114"/>
    </row>
    <row r="588" spans="6:6" ht="15.75" customHeight="1">
      <c r="F588" s="114"/>
    </row>
    <row r="589" spans="6:6" ht="15.75" customHeight="1">
      <c r="F589" s="114"/>
    </row>
    <row r="590" spans="6:6" ht="15.75" customHeight="1">
      <c r="F590" s="114"/>
    </row>
    <row r="591" spans="6:6" ht="15.75" customHeight="1">
      <c r="F591" s="114"/>
    </row>
    <row r="592" spans="6:6" ht="15.75" customHeight="1">
      <c r="F592" s="114"/>
    </row>
    <row r="593" spans="6:6" ht="15.75" customHeight="1">
      <c r="F593" s="114"/>
    </row>
    <row r="594" spans="6:6" ht="15.75" customHeight="1">
      <c r="F594" s="114"/>
    </row>
    <row r="595" spans="6:6" ht="15.75" customHeight="1">
      <c r="F595" s="114"/>
    </row>
    <row r="596" spans="6:6" ht="15.75" customHeight="1">
      <c r="F596" s="114"/>
    </row>
    <row r="597" spans="6:6" ht="15.75" customHeight="1">
      <c r="F597" s="114"/>
    </row>
    <row r="598" spans="6:6" ht="15.75" customHeight="1">
      <c r="F598" s="114"/>
    </row>
    <row r="599" spans="6:6" ht="15.75" customHeight="1">
      <c r="F599" s="114"/>
    </row>
    <row r="600" spans="6:6" ht="15.75" customHeight="1">
      <c r="F600" s="114"/>
    </row>
    <row r="601" spans="6:6" ht="15.75" customHeight="1">
      <c r="F601" s="114"/>
    </row>
    <row r="602" spans="6:6" ht="15.75" customHeight="1">
      <c r="F602" s="114"/>
    </row>
    <row r="603" spans="6:6" ht="15.75" customHeight="1">
      <c r="F603" s="114"/>
    </row>
    <row r="604" spans="6:6" ht="15.75" customHeight="1">
      <c r="F604" s="114"/>
    </row>
    <row r="605" spans="6:6" ht="15.75" customHeight="1">
      <c r="F605" s="114"/>
    </row>
    <row r="606" spans="6:6" ht="15.75" customHeight="1">
      <c r="F606" s="114"/>
    </row>
    <row r="607" spans="6:6" ht="15.75" customHeight="1">
      <c r="F607" s="114"/>
    </row>
    <row r="608" spans="6:6" ht="15.75" customHeight="1">
      <c r="F608" s="114"/>
    </row>
    <row r="609" spans="6:6" ht="15.75" customHeight="1">
      <c r="F609" s="114"/>
    </row>
    <row r="610" spans="6:6" ht="15.75" customHeight="1">
      <c r="F610" s="114"/>
    </row>
    <row r="611" spans="6:6" ht="15.75" customHeight="1">
      <c r="F611" s="114"/>
    </row>
    <row r="612" spans="6:6" ht="15.75" customHeight="1">
      <c r="F612" s="114"/>
    </row>
    <row r="613" spans="6:6" ht="15.75" customHeight="1">
      <c r="F613" s="114"/>
    </row>
    <row r="614" spans="6:6" ht="15.75" customHeight="1">
      <c r="F614" s="114"/>
    </row>
    <row r="615" spans="6:6" ht="15.75" customHeight="1">
      <c r="F615" s="114"/>
    </row>
    <row r="616" spans="6:6" ht="15.75" customHeight="1">
      <c r="F616" s="114"/>
    </row>
    <row r="617" spans="6:6" ht="15.75" customHeight="1">
      <c r="F617" s="114"/>
    </row>
    <row r="618" spans="6:6" ht="15.75" customHeight="1">
      <c r="F618" s="114"/>
    </row>
    <row r="619" spans="6:6" ht="15.75" customHeight="1">
      <c r="F619" s="114"/>
    </row>
    <row r="620" spans="6:6" ht="15.75" customHeight="1">
      <c r="F620" s="114"/>
    </row>
    <row r="621" spans="6:6" ht="15.75" customHeight="1">
      <c r="F621" s="114"/>
    </row>
    <row r="622" spans="6:6" ht="15.75" customHeight="1">
      <c r="F622" s="114"/>
    </row>
    <row r="623" spans="6:6" ht="15.75" customHeight="1">
      <c r="F623" s="114"/>
    </row>
    <row r="624" spans="6:6" ht="15.75" customHeight="1">
      <c r="F624" s="114"/>
    </row>
    <row r="625" spans="6:6" ht="15.75" customHeight="1">
      <c r="F625" s="114"/>
    </row>
    <row r="626" spans="6:6" ht="15.75" customHeight="1">
      <c r="F626" s="114"/>
    </row>
    <row r="627" spans="6:6" ht="15.75" customHeight="1">
      <c r="F627" s="114"/>
    </row>
    <row r="628" spans="6:6" ht="15.75" customHeight="1">
      <c r="F628" s="114"/>
    </row>
    <row r="629" spans="6:6" ht="15.75" customHeight="1">
      <c r="F629" s="114"/>
    </row>
    <row r="630" spans="6:6" ht="15.75" customHeight="1">
      <c r="F630" s="114"/>
    </row>
    <row r="631" spans="6:6" ht="15.75" customHeight="1">
      <c r="F631" s="114"/>
    </row>
    <row r="632" spans="6:6" ht="15.75" customHeight="1">
      <c r="F632" s="114"/>
    </row>
    <row r="633" spans="6:6" ht="15.75" customHeight="1">
      <c r="F633" s="114"/>
    </row>
    <row r="634" spans="6:6" ht="15.75" customHeight="1">
      <c r="F634" s="114"/>
    </row>
    <row r="635" spans="6:6" ht="15.75" customHeight="1">
      <c r="F635" s="114"/>
    </row>
    <row r="636" spans="6:6" ht="15.75" customHeight="1">
      <c r="F636" s="114"/>
    </row>
    <row r="637" spans="6:6" ht="15.75" customHeight="1">
      <c r="F637" s="114"/>
    </row>
    <row r="638" spans="6:6" ht="15.75" customHeight="1">
      <c r="F638" s="114"/>
    </row>
    <row r="639" spans="6:6" ht="15.75" customHeight="1">
      <c r="F639" s="114"/>
    </row>
    <row r="640" spans="6:6" ht="15.75" customHeight="1">
      <c r="F640" s="114"/>
    </row>
    <row r="641" spans="6:6" ht="15.75" customHeight="1">
      <c r="F641" s="114"/>
    </row>
    <row r="642" spans="6:6" ht="15.75" customHeight="1">
      <c r="F642" s="114"/>
    </row>
    <row r="643" spans="6:6" ht="15.75" customHeight="1">
      <c r="F643" s="114"/>
    </row>
    <row r="644" spans="6:6" ht="15.75" customHeight="1">
      <c r="F644" s="114"/>
    </row>
    <row r="645" spans="6:6" ht="15.75" customHeight="1">
      <c r="F645" s="114"/>
    </row>
    <row r="646" spans="6:6" ht="15.75" customHeight="1">
      <c r="F646" s="114"/>
    </row>
    <row r="647" spans="6:6" ht="15.75" customHeight="1">
      <c r="F647" s="114"/>
    </row>
    <row r="648" spans="6:6" ht="15.75" customHeight="1">
      <c r="F648" s="114"/>
    </row>
    <row r="649" spans="6:6" ht="15.75" customHeight="1">
      <c r="F649" s="114"/>
    </row>
    <row r="650" spans="6:6" ht="15.75" customHeight="1">
      <c r="F650" s="114"/>
    </row>
    <row r="651" spans="6:6" ht="15.75" customHeight="1">
      <c r="F651" s="114"/>
    </row>
    <row r="652" spans="6:6" ht="15.75" customHeight="1">
      <c r="F652" s="114"/>
    </row>
    <row r="653" spans="6:6" ht="15.75" customHeight="1">
      <c r="F653" s="114"/>
    </row>
    <row r="654" spans="6:6" ht="15.75" customHeight="1">
      <c r="F654" s="114"/>
    </row>
    <row r="655" spans="6:6" ht="15.75" customHeight="1">
      <c r="F655" s="114"/>
    </row>
    <row r="656" spans="6:6" ht="15.75" customHeight="1">
      <c r="F656" s="114"/>
    </row>
    <row r="657" spans="6:6" ht="15.75" customHeight="1">
      <c r="F657" s="114"/>
    </row>
    <row r="658" spans="6:6" ht="15.75" customHeight="1">
      <c r="F658" s="114"/>
    </row>
    <row r="659" spans="6:6" ht="15.75" customHeight="1">
      <c r="F659" s="114"/>
    </row>
    <row r="660" spans="6:6" ht="15.75" customHeight="1">
      <c r="F660" s="114"/>
    </row>
    <row r="661" spans="6:6" ht="15.75" customHeight="1">
      <c r="F661" s="114"/>
    </row>
    <row r="662" spans="6:6" ht="15.75" customHeight="1">
      <c r="F662" s="114"/>
    </row>
    <row r="663" spans="6:6" ht="15.75" customHeight="1">
      <c r="F663" s="114"/>
    </row>
    <row r="664" spans="6:6" ht="15.75" customHeight="1">
      <c r="F664" s="114"/>
    </row>
    <row r="665" spans="6:6" ht="15.75" customHeight="1">
      <c r="F665" s="114"/>
    </row>
    <row r="666" spans="6:6" ht="15.75" customHeight="1">
      <c r="F666" s="114"/>
    </row>
    <row r="667" spans="6:6" ht="15.75" customHeight="1">
      <c r="F667" s="114"/>
    </row>
    <row r="668" spans="6:6" ht="15.75" customHeight="1">
      <c r="F668" s="114"/>
    </row>
    <row r="669" spans="6:6" ht="15.75" customHeight="1">
      <c r="F669" s="114"/>
    </row>
    <row r="670" spans="6:6" ht="15.75" customHeight="1">
      <c r="F670" s="114"/>
    </row>
    <row r="671" spans="6:6" ht="15.75" customHeight="1">
      <c r="F671" s="114"/>
    </row>
    <row r="672" spans="6:6" ht="15.75" customHeight="1">
      <c r="F672" s="114"/>
    </row>
    <row r="673" spans="6:6" ht="15.75" customHeight="1">
      <c r="F673" s="114"/>
    </row>
    <row r="674" spans="6:6" ht="15.75" customHeight="1">
      <c r="F674" s="114"/>
    </row>
    <row r="675" spans="6:6" ht="15.75" customHeight="1">
      <c r="F675" s="114"/>
    </row>
    <row r="676" spans="6:6" ht="15.75" customHeight="1">
      <c r="F676" s="114"/>
    </row>
    <row r="677" spans="6:6" ht="15.75" customHeight="1">
      <c r="F677" s="114"/>
    </row>
    <row r="678" spans="6:6" ht="15.75" customHeight="1">
      <c r="F678" s="114"/>
    </row>
    <row r="679" spans="6:6" ht="15.75" customHeight="1">
      <c r="F679" s="114"/>
    </row>
    <row r="680" spans="6:6" ht="15.75" customHeight="1">
      <c r="F680" s="114"/>
    </row>
    <row r="681" spans="6:6" ht="15.75" customHeight="1">
      <c r="F681" s="114"/>
    </row>
    <row r="682" spans="6:6" ht="15.75" customHeight="1">
      <c r="F682" s="114"/>
    </row>
    <row r="683" spans="6:6" ht="15.75" customHeight="1">
      <c r="F683" s="114"/>
    </row>
    <row r="684" spans="6:6" ht="15.75" customHeight="1">
      <c r="F684" s="114"/>
    </row>
    <row r="685" spans="6:6" ht="15.75" customHeight="1">
      <c r="F685" s="114"/>
    </row>
    <row r="686" spans="6:6" ht="15.75" customHeight="1">
      <c r="F686" s="114"/>
    </row>
    <row r="687" spans="6:6" ht="15.75" customHeight="1">
      <c r="F687" s="114"/>
    </row>
    <row r="688" spans="6:6" ht="15.75" customHeight="1">
      <c r="F688" s="114"/>
    </row>
    <row r="689" spans="6:6" ht="15.75" customHeight="1">
      <c r="F689" s="114"/>
    </row>
    <row r="690" spans="6:6" ht="15.75" customHeight="1">
      <c r="F690" s="114"/>
    </row>
    <row r="691" spans="6:6" ht="15.75" customHeight="1">
      <c r="F691" s="114"/>
    </row>
    <row r="692" spans="6:6" ht="15.75" customHeight="1">
      <c r="F692" s="114"/>
    </row>
    <row r="693" spans="6:6" ht="15.75" customHeight="1">
      <c r="F693" s="114"/>
    </row>
    <row r="694" spans="6:6" ht="15.75" customHeight="1">
      <c r="F694" s="114"/>
    </row>
    <row r="695" spans="6:6" ht="15.75" customHeight="1">
      <c r="F695" s="114"/>
    </row>
    <row r="696" spans="6:6" ht="15.75" customHeight="1">
      <c r="F696" s="114"/>
    </row>
    <row r="697" spans="6:6" ht="15.75" customHeight="1">
      <c r="F697" s="114"/>
    </row>
    <row r="698" spans="6:6" ht="15.75" customHeight="1">
      <c r="F698" s="114"/>
    </row>
    <row r="699" spans="6:6" ht="15.75" customHeight="1">
      <c r="F699" s="114"/>
    </row>
    <row r="700" spans="6:6" ht="15.75" customHeight="1">
      <c r="F700" s="114"/>
    </row>
    <row r="701" spans="6:6" ht="15.75" customHeight="1">
      <c r="F701" s="114"/>
    </row>
    <row r="702" spans="6:6" ht="15.75" customHeight="1">
      <c r="F702" s="114"/>
    </row>
    <row r="703" spans="6:6" ht="15.75" customHeight="1">
      <c r="F703" s="114"/>
    </row>
    <row r="704" spans="6:6" ht="15.75" customHeight="1">
      <c r="F704" s="114"/>
    </row>
    <row r="705" spans="6:6" ht="15.75" customHeight="1">
      <c r="F705" s="114"/>
    </row>
    <row r="706" spans="6:6" ht="15.75" customHeight="1">
      <c r="F706" s="114"/>
    </row>
    <row r="707" spans="6:6" ht="15.75" customHeight="1">
      <c r="F707" s="114"/>
    </row>
    <row r="708" spans="6:6" ht="15.75" customHeight="1">
      <c r="F708" s="114"/>
    </row>
    <row r="709" spans="6:6" ht="15.75" customHeight="1">
      <c r="F709" s="114"/>
    </row>
    <row r="710" spans="6:6" ht="15.75" customHeight="1">
      <c r="F710" s="114"/>
    </row>
    <row r="711" spans="6:6" ht="15.75" customHeight="1">
      <c r="F711" s="114"/>
    </row>
    <row r="712" spans="6:6" ht="15.75" customHeight="1">
      <c r="F712" s="114"/>
    </row>
    <row r="713" spans="6:6" ht="15.75" customHeight="1">
      <c r="F713" s="114"/>
    </row>
    <row r="714" spans="6:6" ht="15.75" customHeight="1">
      <c r="F714" s="114"/>
    </row>
    <row r="715" spans="6:6" ht="15.75" customHeight="1">
      <c r="F715" s="114"/>
    </row>
    <row r="716" spans="6:6" ht="15.75" customHeight="1">
      <c r="F716" s="114"/>
    </row>
    <row r="717" spans="6:6" ht="15.75" customHeight="1">
      <c r="F717" s="114"/>
    </row>
    <row r="718" spans="6:6" ht="15.75" customHeight="1">
      <c r="F718" s="114"/>
    </row>
    <row r="719" spans="6:6" ht="15.75" customHeight="1">
      <c r="F719" s="114"/>
    </row>
    <row r="720" spans="6:6" ht="15.75" customHeight="1">
      <c r="F720" s="114"/>
    </row>
    <row r="721" spans="6:6" ht="15.75" customHeight="1">
      <c r="F721" s="114"/>
    </row>
    <row r="722" spans="6:6" ht="15.75" customHeight="1">
      <c r="F722" s="114"/>
    </row>
    <row r="723" spans="6:6" ht="15.75" customHeight="1">
      <c r="F723" s="114"/>
    </row>
    <row r="724" spans="6:6" ht="15.75" customHeight="1">
      <c r="F724" s="114"/>
    </row>
    <row r="725" spans="6:6" ht="15.75" customHeight="1">
      <c r="F725" s="114"/>
    </row>
    <row r="726" spans="6:6" ht="15.75" customHeight="1">
      <c r="F726" s="114"/>
    </row>
    <row r="727" spans="6:6" ht="15.75" customHeight="1">
      <c r="F727" s="114"/>
    </row>
    <row r="728" spans="6:6" ht="15.75" customHeight="1">
      <c r="F728" s="114"/>
    </row>
    <row r="729" spans="6:6" ht="15.75" customHeight="1">
      <c r="F729" s="114"/>
    </row>
    <row r="730" spans="6:6" ht="15.75" customHeight="1">
      <c r="F730" s="114"/>
    </row>
    <row r="731" spans="6:6" ht="15.75" customHeight="1">
      <c r="F731" s="114"/>
    </row>
    <row r="732" spans="6:6" ht="15.75" customHeight="1">
      <c r="F732" s="114"/>
    </row>
    <row r="733" spans="6:6" ht="15.75" customHeight="1">
      <c r="F733" s="114"/>
    </row>
    <row r="734" spans="6:6" ht="15.75" customHeight="1">
      <c r="F734" s="114"/>
    </row>
    <row r="735" spans="6:6" ht="15.75" customHeight="1">
      <c r="F735" s="114"/>
    </row>
    <row r="736" spans="6:6" ht="15.75" customHeight="1">
      <c r="F736" s="114"/>
    </row>
    <row r="737" spans="6:6" ht="15.75" customHeight="1">
      <c r="F737" s="114"/>
    </row>
    <row r="738" spans="6:6" ht="15.75" customHeight="1">
      <c r="F738" s="114"/>
    </row>
    <row r="739" spans="6:6" ht="15.75" customHeight="1">
      <c r="F739" s="114"/>
    </row>
    <row r="740" spans="6:6" ht="15.75" customHeight="1">
      <c r="F740" s="114"/>
    </row>
    <row r="741" spans="6:6" ht="15.75" customHeight="1">
      <c r="F741" s="114"/>
    </row>
    <row r="742" spans="6:6" ht="15.75" customHeight="1">
      <c r="F742" s="114"/>
    </row>
    <row r="743" spans="6:6" ht="15.75" customHeight="1">
      <c r="F743" s="114"/>
    </row>
    <row r="744" spans="6:6" ht="15.75" customHeight="1">
      <c r="F744" s="114"/>
    </row>
    <row r="745" spans="6:6" ht="15.75" customHeight="1">
      <c r="F745" s="114"/>
    </row>
    <row r="746" spans="6:6" ht="15.75" customHeight="1">
      <c r="F746" s="114"/>
    </row>
    <row r="747" spans="6:6" ht="15.75" customHeight="1">
      <c r="F747" s="114"/>
    </row>
    <row r="748" spans="6:6" ht="15.75" customHeight="1">
      <c r="F748" s="114"/>
    </row>
    <row r="749" spans="6:6" ht="15.75" customHeight="1">
      <c r="F749" s="114"/>
    </row>
    <row r="750" spans="6:6" ht="15.75" customHeight="1">
      <c r="F750" s="114"/>
    </row>
    <row r="751" spans="6:6" ht="15.75" customHeight="1">
      <c r="F751" s="114"/>
    </row>
    <row r="752" spans="6:6" ht="15.75" customHeight="1">
      <c r="F752" s="114"/>
    </row>
    <row r="753" spans="6:6" ht="15.75" customHeight="1">
      <c r="F753" s="114"/>
    </row>
    <row r="754" spans="6:6" ht="15.75" customHeight="1">
      <c r="F754" s="114"/>
    </row>
    <row r="755" spans="6:6" ht="15.75" customHeight="1">
      <c r="F755" s="114"/>
    </row>
    <row r="756" spans="6:6" ht="15.75" customHeight="1">
      <c r="F756" s="114"/>
    </row>
    <row r="757" spans="6:6" ht="15.75" customHeight="1">
      <c r="F757" s="114"/>
    </row>
    <row r="758" spans="6:6" ht="15.75" customHeight="1">
      <c r="F758" s="114"/>
    </row>
    <row r="759" spans="6:6" ht="15.75" customHeight="1">
      <c r="F759" s="114"/>
    </row>
    <row r="760" spans="6:6" ht="15.75" customHeight="1">
      <c r="F760" s="114"/>
    </row>
    <row r="761" spans="6:6" ht="15.75" customHeight="1">
      <c r="F761" s="114"/>
    </row>
    <row r="762" spans="6:6" ht="15.75" customHeight="1">
      <c r="F762" s="114"/>
    </row>
    <row r="763" spans="6:6" ht="15.75" customHeight="1">
      <c r="F763" s="114"/>
    </row>
    <row r="764" spans="6:6" ht="15.75" customHeight="1">
      <c r="F764" s="114"/>
    </row>
    <row r="765" spans="6:6" ht="15.75" customHeight="1">
      <c r="F765" s="114"/>
    </row>
    <row r="766" spans="6:6" ht="15.75" customHeight="1">
      <c r="F766" s="114"/>
    </row>
    <row r="767" spans="6:6" ht="15.75" customHeight="1">
      <c r="F767" s="114"/>
    </row>
    <row r="768" spans="6:6" ht="15.75" customHeight="1">
      <c r="F768" s="114"/>
    </row>
    <row r="769" spans="6:6" ht="15.75" customHeight="1">
      <c r="F769" s="114"/>
    </row>
    <row r="770" spans="6:6" ht="15.75" customHeight="1">
      <c r="F770" s="114"/>
    </row>
    <row r="771" spans="6:6" ht="15.75" customHeight="1">
      <c r="F771" s="114"/>
    </row>
    <row r="772" spans="6:6" ht="15.75" customHeight="1">
      <c r="F772" s="114"/>
    </row>
    <row r="773" spans="6:6" ht="15.75" customHeight="1">
      <c r="F773" s="114"/>
    </row>
    <row r="774" spans="6:6" ht="15.75" customHeight="1">
      <c r="F774" s="114"/>
    </row>
    <row r="775" spans="6:6" ht="15.75" customHeight="1">
      <c r="F775" s="114"/>
    </row>
    <row r="776" spans="6:6" ht="15.75" customHeight="1">
      <c r="F776" s="114"/>
    </row>
    <row r="777" spans="6:6" ht="15.75" customHeight="1">
      <c r="F777" s="114"/>
    </row>
    <row r="778" spans="6:6" ht="15.75" customHeight="1">
      <c r="F778" s="114"/>
    </row>
    <row r="779" spans="6:6" ht="15.75" customHeight="1">
      <c r="F779" s="114"/>
    </row>
    <row r="780" spans="6:6" ht="15.75" customHeight="1">
      <c r="F780" s="114"/>
    </row>
    <row r="781" spans="6:6" ht="15.75" customHeight="1">
      <c r="F781" s="114"/>
    </row>
    <row r="782" spans="6:6" ht="15.75" customHeight="1">
      <c r="F782" s="114"/>
    </row>
    <row r="783" spans="6:6" ht="15.75" customHeight="1">
      <c r="F783" s="114"/>
    </row>
    <row r="784" spans="6:6" ht="15.75" customHeight="1">
      <c r="F784" s="114"/>
    </row>
    <row r="785" spans="6:6" ht="15.75" customHeight="1">
      <c r="F785" s="114"/>
    </row>
    <row r="786" spans="6:6" ht="15.75" customHeight="1">
      <c r="F786" s="114"/>
    </row>
    <row r="787" spans="6:6" ht="15.75" customHeight="1">
      <c r="F787" s="114"/>
    </row>
    <row r="788" spans="6:6" ht="15.75" customHeight="1">
      <c r="F788" s="114"/>
    </row>
    <row r="789" spans="6:6" ht="15.75" customHeight="1">
      <c r="F789" s="114"/>
    </row>
    <row r="790" spans="6:6" ht="15.75" customHeight="1">
      <c r="F790" s="114"/>
    </row>
    <row r="791" spans="6:6" ht="15.75" customHeight="1">
      <c r="F791" s="114"/>
    </row>
    <row r="792" spans="6:6" ht="15.75" customHeight="1">
      <c r="F792" s="114"/>
    </row>
    <row r="793" spans="6:6" ht="15.75" customHeight="1">
      <c r="F793" s="114"/>
    </row>
    <row r="794" spans="6:6" ht="15.75" customHeight="1">
      <c r="F794" s="114"/>
    </row>
    <row r="795" spans="6:6" ht="15.75" customHeight="1">
      <c r="F795" s="114"/>
    </row>
    <row r="796" spans="6:6" ht="15.75" customHeight="1">
      <c r="F796" s="114"/>
    </row>
    <row r="797" spans="6:6" ht="15.75" customHeight="1">
      <c r="F797" s="114"/>
    </row>
    <row r="798" spans="6:6" ht="15.75" customHeight="1">
      <c r="F798" s="114"/>
    </row>
    <row r="799" spans="6:6" ht="15.75" customHeight="1">
      <c r="F799" s="114"/>
    </row>
    <row r="800" spans="6:6" ht="15.75" customHeight="1">
      <c r="F800" s="114"/>
    </row>
    <row r="801" spans="6:6" ht="15.75" customHeight="1">
      <c r="F801" s="114"/>
    </row>
    <row r="802" spans="6:6" ht="15.75" customHeight="1">
      <c r="F802" s="114"/>
    </row>
    <row r="803" spans="6:6" ht="15.75" customHeight="1">
      <c r="F803" s="114"/>
    </row>
    <row r="804" spans="6:6" ht="15.75" customHeight="1">
      <c r="F804" s="114"/>
    </row>
    <row r="805" spans="6:6" ht="15.75" customHeight="1">
      <c r="F805" s="114"/>
    </row>
    <row r="806" spans="6:6" ht="15.75" customHeight="1">
      <c r="F806" s="114"/>
    </row>
    <row r="807" spans="6:6" ht="15.75" customHeight="1">
      <c r="F807" s="114"/>
    </row>
    <row r="808" spans="6:6" ht="15.75" customHeight="1">
      <c r="F808" s="114"/>
    </row>
    <row r="809" spans="6:6" ht="15.75" customHeight="1">
      <c r="F809" s="114"/>
    </row>
    <row r="810" spans="6:6" ht="15.75" customHeight="1">
      <c r="F810" s="114"/>
    </row>
    <row r="811" spans="6:6" ht="15.75" customHeight="1">
      <c r="F811" s="114"/>
    </row>
    <row r="812" spans="6:6" ht="15.75" customHeight="1">
      <c r="F812" s="114"/>
    </row>
    <row r="813" spans="6:6" ht="15.75" customHeight="1">
      <c r="F813" s="114"/>
    </row>
    <row r="814" spans="6:6" ht="15.75" customHeight="1">
      <c r="F814" s="114"/>
    </row>
    <row r="815" spans="6:6" ht="15.75" customHeight="1">
      <c r="F815" s="114"/>
    </row>
    <row r="816" spans="6:6" ht="15.75" customHeight="1">
      <c r="F816" s="114"/>
    </row>
    <row r="817" spans="6:6" ht="15.75" customHeight="1">
      <c r="F817" s="114"/>
    </row>
    <row r="818" spans="6:6" ht="15.75" customHeight="1">
      <c r="F818" s="114"/>
    </row>
    <row r="819" spans="6:6" ht="15.75" customHeight="1">
      <c r="F819" s="114"/>
    </row>
    <row r="820" spans="6:6" ht="15.75" customHeight="1">
      <c r="F820" s="114"/>
    </row>
    <row r="821" spans="6:6" ht="15.75" customHeight="1">
      <c r="F821" s="114"/>
    </row>
    <row r="822" spans="6:6" ht="15.75" customHeight="1">
      <c r="F822" s="114"/>
    </row>
    <row r="823" spans="6:6" ht="15.75" customHeight="1">
      <c r="F823" s="114"/>
    </row>
    <row r="824" spans="6:6" ht="15.75" customHeight="1">
      <c r="F824" s="114"/>
    </row>
    <row r="825" spans="6:6" ht="15.75" customHeight="1">
      <c r="F825" s="114"/>
    </row>
    <row r="826" spans="6:6" ht="15.75" customHeight="1">
      <c r="F826" s="114"/>
    </row>
    <row r="827" spans="6:6" ht="15.75" customHeight="1">
      <c r="F827" s="114"/>
    </row>
    <row r="828" spans="6:6" ht="15.75" customHeight="1">
      <c r="F828" s="114"/>
    </row>
    <row r="829" spans="6:6" ht="15.75" customHeight="1">
      <c r="F829" s="114"/>
    </row>
    <row r="830" spans="6:6" ht="15.75" customHeight="1">
      <c r="F830" s="114"/>
    </row>
    <row r="831" spans="6:6" ht="15.75" customHeight="1">
      <c r="F831" s="114"/>
    </row>
    <row r="832" spans="6:6" ht="15.75" customHeight="1">
      <c r="F832" s="114"/>
    </row>
    <row r="833" spans="6:6" ht="15.75" customHeight="1">
      <c r="F833" s="114"/>
    </row>
    <row r="834" spans="6:6" ht="15.75" customHeight="1">
      <c r="F834" s="114"/>
    </row>
    <row r="835" spans="6:6" ht="15.75" customHeight="1">
      <c r="F835" s="114"/>
    </row>
    <row r="836" spans="6:6" ht="15.75" customHeight="1">
      <c r="F836" s="114"/>
    </row>
    <row r="837" spans="6:6" ht="15.75" customHeight="1">
      <c r="F837" s="114"/>
    </row>
    <row r="838" spans="6:6" ht="15.75" customHeight="1">
      <c r="F838" s="114"/>
    </row>
    <row r="839" spans="6:6" ht="15.75" customHeight="1">
      <c r="F839" s="114"/>
    </row>
    <row r="840" spans="6:6" ht="15.75" customHeight="1">
      <c r="F840" s="114"/>
    </row>
    <row r="841" spans="6:6" ht="15.75" customHeight="1">
      <c r="F841" s="114"/>
    </row>
    <row r="842" spans="6:6" ht="15.75" customHeight="1">
      <c r="F842" s="114"/>
    </row>
    <row r="843" spans="6:6" ht="15.75" customHeight="1">
      <c r="F843" s="114"/>
    </row>
    <row r="844" spans="6:6" ht="15.75" customHeight="1">
      <c r="F844" s="114"/>
    </row>
    <row r="845" spans="6:6" ht="15.75" customHeight="1">
      <c r="F845" s="114"/>
    </row>
    <row r="846" spans="6:6" ht="15.75" customHeight="1">
      <c r="F846" s="114"/>
    </row>
    <row r="847" spans="6:6" ht="15.75" customHeight="1">
      <c r="F847" s="114"/>
    </row>
    <row r="848" spans="6:6" ht="15.75" customHeight="1">
      <c r="F848" s="114"/>
    </row>
    <row r="849" spans="6:6" ht="15.75" customHeight="1">
      <c r="F849" s="114"/>
    </row>
    <row r="850" spans="6:6" ht="15.75" customHeight="1">
      <c r="F850" s="114"/>
    </row>
    <row r="851" spans="6:6" ht="15.75" customHeight="1">
      <c r="F851" s="114"/>
    </row>
    <row r="852" spans="6:6" ht="15.75" customHeight="1">
      <c r="F852" s="114"/>
    </row>
    <row r="853" spans="6:6" ht="15.75" customHeight="1">
      <c r="F853" s="114"/>
    </row>
    <row r="854" spans="6:6" ht="15.75" customHeight="1">
      <c r="F854" s="114"/>
    </row>
    <row r="855" spans="6:6" ht="15.75" customHeight="1">
      <c r="F855" s="114"/>
    </row>
    <row r="856" spans="6:6" ht="15.75" customHeight="1">
      <c r="F856" s="114"/>
    </row>
    <row r="857" spans="6:6" ht="15.75" customHeight="1">
      <c r="F857" s="114"/>
    </row>
    <row r="858" spans="6:6" ht="15.75" customHeight="1">
      <c r="F858" s="114"/>
    </row>
    <row r="859" spans="6:6" ht="15.75" customHeight="1">
      <c r="F859" s="114"/>
    </row>
    <row r="860" spans="6:6" ht="15.75" customHeight="1">
      <c r="F860" s="114"/>
    </row>
    <row r="861" spans="6:6" ht="15.75" customHeight="1">
      <c r="F861" s="114"/>
    </row>
    <row r="862" spans="6:6" ht="15.75" customHeight="1">
      <c r="F862" s="114"/>
    </row>
    <row r="863" spans="6:6" ht="15.75" customHeight="1">
      <c r="F863" s="114"/>
    </row>
    <row r="864" spans="6:6" ht="15.75" customHeight="1">
      <c r="F864" s="114"/>
    </row>
    <row r="865" spans="6:6" ht="15.75" customHeight="1">
      <c r="F865" s="114"/>
    </row>
    <row r="866" spans="6:6" ht="15.75" customHeight="1">
      <c r="F866" s="114"/>
    </row>
    <row r="867" spans="6:6" ht="15.75" customHeight="1">
      <c r="F867" s="114"/>
    </row>
    <row r="868" spans="6:6" ht="15.75" customHeight="1">
      <c r="F868" s="114"/>
    </row>
    <row r="869" spans="6:6" ht="15.75" customHeight="1">
      <c r="F869" s="114"/>
    </row>
    <row r="870" spans="6:6" ht="15.75" customHeight="1">
      <c r="F870" s="114"/>
    </row>
    <row r="871" spans="6:6" ht="15.75" customHeight="1">
      <c r="F871" s="114"/>
    </row>
    <row r="872" spans="6:6" ht="15.75" customHeight="1">
      <c r="F872" s="114"/>
    </row>
    <row r="873" spans="6:6" ht="15.75" customHeight="1">
      <c r="F873" s="114"/>
    </row>
    <row r="874" spans="6:6" ht="15.75" customHeight="1">
      <c r="F874" s="114"/>
    </row>
    <row r="875" spans="6:6" ht="15.75" customHeight="1">
      <c r="F875" s="114"/>
    </row>
    <row r="876" spans="6:6" ht="15.75" customHeight="1">
      <c r="F876" s="114"/>
    </row>
    <row r="877" spans="6:6" ht="15.75" customHeight="1">
      <c r="F877" s="114"/>
    </row>
    <row r="878" spans="6:6" ht="15.75" customHeight="1">
      <c r="F878" s="114"/>
    </row>
    <row r="879" spans="6:6" ht="15.75" customHeight="1">
      <c r="F879" s="114"/>
    </row>
    <row r="880" spans="6:6" ht="15.75" customHeight="1">
      <c r="F880" s="114"/>
    </row>
    <row r="881" spans="6:6" ht="15.75" customHeight="1">
      <c r="F881" s="114"/>
    </row>
    <row r="882" spans="6:6" ht="15.75" customHeight="1">
      <c r="F882" s="114"/>
    </row>
    <row r="883" spans="6:6" ht="15.75" customHeight="1">
      <c r="F883" s="114"/>
    </row>
    <row r="884" spans="6:6" ht="15.75" customHeight="1">
      <c r="F884" s="114"/>
    </row>
    <row r="885" spans="6:6" ht="15.75" customHeight="1">
      <c r="F885" s="114"/>
    </row>
    <row r="886" spans="6:6" ht="15.75" customHeight="1">
      <c r="F886" s="114"/>
    </row>
    <row r="887" spans="6:6" ht="15.75" customHeight="1">
      <c r="F887" s="114"/>
    </row>
    <row r="888" spans="6:6" ht="15.75" customHeight="1">
      <c r="F888" s="114"/>
    </row>
    <row r="889" spans="6:6" ht="15.75" customHeight="1">
      <c r="F889" s="114"/>
    </row>
    <row r="890" spans="6:6" ht="15.75" customHeight="1">
      <c r="F890" s="114"/>
    </row>
    <row r="891" spans="6:6" ht="15.75" customHeight="1">
      <c r="F891" s="114"/>
    </row>
    <row r="892" spans="6:6" ht="15.75" customHeight="1">
      <c r="F892" s="114"/>
    </row>
    <row r="893" spans="6:6" ht="15.75" customHeight="1">
      <c r="F893" s="114"/>
    </row>
    <row r="894" spans="6:6" ht="15.75" customHeight="1">
      <c r="F894" s="114"/>
    </row>
    <row r="895" spans="6:6" ht="15.75" customHeight="1">
      <c r="F895" s="114"/>
    </row>
    <row r="896" spans="6:6" ht="15.75" customHeight="1">
      <c r="F896" s="114"/>
    </row>
    <row r="897" spans="6:6" ht="15.75" customHeight="1">
      <c r="F897" s="114"/>
    </row>
    <row r="898" spans="6:6" ht="15.75" customHeight="1">
      <c r="F898" s="114"/>
    </row>
    <row r="899" spans="6:6" ht="15.75" customHeight="1">
      <c r="F899" s="114"/>
    </row>
    <row r="900" spans="6:6" ht="15.75" customHeight="1">
      <c r="F900" s="114"/>
    </row>
    <row r="901" spans="6:6" ht="15.75" customHeight="1">
      <c r="F901" s="114"/>
    </row>
    <row r="902" spans="6:6" ht="15.75" customHeight="1">
      <c r="F902" s="114"/>
    </row>
    <row r="903" spans="6:6" ht="15.75" customHeight="1">
      <c r="F903" s="114"/>
    </row>
    <row r="904" spans="6:6" ht="15.75" customHeight="1">
      <c r="F904" s="114"/>
    </row>
    <row r="905" spans="6:6" ht="15.75" customHeight="1">
      <c r="F905" s="114"/>
    </row>
    <row r="906" spans="6:6" ht="15.75" customHeight="1">
      <c r="F906" s="114"/>
    </row>
    <row r="907" spans="6:6" ht="15.75" customHeight="1">
      <c r="F907" s="114"/>
    </row>
    <row r="908" spans="6:6" ht="15.75" customHeight="1">
      <c r="F908" s="114"/>
    </row>
    <row r="909" spans="6:6" ht="15.75" customHeight="1">
      <c r="F909" s="114"/>
    </row>
    <row r="910" spans="6:6" ht="15.75" customHeight="1">
      <c r="F910" s="114"/>
    </row>
    <row r="911" spans="6:6" ht="15.75" customHeight="1">
      <c r="F911" s="114"/>
    </row>
    <row r="912" spans="6:6" ht="15.75" customHeight="1">
      <c r="F912" s="114"/>
    </row>
    <row r="913" spans="6:6" ht="15.75" customHeight="1">
      <c r="F913" s="114"/>
    </row>
    <row r="914" spans="6:6" ht="15.75" customHeight="1">
      <c r="F914" s="114"/>
    </row>
    <row r="915" spans="6:6" ht="15.75" customHeight="1">
      <c r="F915" s="114"/>
    </row>
    <row r="916" spans="6:6" ht="15.75" customHeight="1">
      <c r="F916" s="114"/>
    </row>
    <row r="917" spans="6:6" ht="15.75" customHeight="1">
      <c r="F917" s="114"/>
    </row>
    <row r="918" spans="6:6" ht="15.75" customHeight="1">
      <c r="F918" s="114"/>
    </row>
    <row r="919" spans="6:6" ht="15.75" customHeight="1">
      <c r="F919" s="114"/>
    </row>
    <row r="920" spans="6:6" ht="15.75" customHeight="1">
      <c r="F920" s="114"/>
    </row>
    <row r="921" spans="6:6" ht="15.75" customHeight="1">
      <c r="F921" s="114"/>
    </row>
    <row r="922" spans="6:6" ht="15.75" customHeight="1">
      <c r="F922" s="114"/>
    </row>
    <row r="923" spans="6:6" ht="15.75" customHeight="1">
      <c r="F923" s="114"/>
    </row>
    <row r="924" spans="6:6" ht="15.75" customHeight="1">
      <c r="F924" s="114"/>
    </row>
    <row r="925" spans="6:6" ht="15.75" customHeight="1">
      <c r="F925" s="114"/>
    </row>
    <row r="926" spans="6:6" ht="15.75" customHeight="1">
      <c r="F926" s="114"/>
    </row>
    <row r="927" spans="6:6" ht="15.75" customHeight="1">
      <c r="F927" s="114"/>
    </row>
    <row r="928" spans="6:6" ht="15.75" customHeight="1">
      <c r="F928" s="114"/>
    </row>
    <row r="929" spans="6:6" ht="15.75" customHeight="1">
      <c r="F929" s="114"/>
    </row>
    <row r="930" spans="6:6" ht="15.75" customHeight="1">
      <c r="F930" s="114"/>
    </row>
    <row r="931" spans="6:6" ht="15.75" customHeight="1">
      <c r="F931" s="114"/>
    </row>
    <row r="932" spans="6:6" ht="15.75" customHeight="1">
      <c r="F932" s="114"/>
    </row>
    <row r="933" spans="6:6" ht="15.75" customHeight="1">
      <c r="F933" s="114"/>
    </row>
    <row r="934" spans="6:6" ht="15.75" customHeight="1">
      <c r="F934" s="114"/>
    </row>
    <row r="935" spans="6:6" ht="15.75" customHeight="1">
      <c r="F935" s="114"/>
    </row>
    <row r="936" spans="6:6" ht="15.75" customHeight="1">
      <c r="F936" s="114"/>
    </row>
    <row r="937" spans="6:6" ht="15.75" customHeight="1">
      <c r="F937" s="114"/>
    </row>
    <row r="938" spans="6:6" ht="15.75" customHeight="1">
      <c r="F938" s="114"/>
    </row>
    <row r="939" spans="6:6" ht="15.75" customHeight="1">
      <c r="F939" s="114"/>
    </row>
    <row r="940" spans="6:6" ht="15.75" customHeight="1">
      <c r="F940" s="114"/>
    </row>
    <row r="941" spans="6:6" ht="15.75" customHeight="1">
      <c r="F941" s="114"/>
    </row>
    <row r="942" spans="6:6" ht="15.75" customHeight="1">
      <c r="F942" s="114"/>
    </row>
    <row r="943" spans="6:6" ht="15.75" customHeight="1">
      <c r="F943" s="114"/>
    </row>
    <row r="944" spans="6:6" ht="15.75" customHeight="1">
      <c r="F944" s="114"/>
    </row>
    <row r="945" spans="6:6" ht="15.75" customHeight="1">
      <c r="F945" s="114"/>
    </row>
    <row r="946" spans="6:6" ht="15.75" customHeight="1">
      <c r="F946" s="114"/>
    </row>
    <row r="947" spans="6:6" ht="15.75" customHeight="1">
      <c r="F947" s="114"/>
    </row>
    <row r="948" spans="6:6" ht="15.75" customHeight="1">
      <c r="F948" s="114"/>
    </row>
    <row r="949" spans="6:6" ht="15.75" customHeight="1">
      <c r="F949" s="114"/>
    </row>
    <row r="950" spans="6:6" ht="15.75" customHeight="1">
      <c r="F950" s="114"/>
    </row>
    <row r="951" spans="6:6" ht="15.75" customHeight="1">
      <c r="F951" s="114"/>
    </row>
    <row r="952" spans="6:6" ht="15.75" customHeight="1">
      <c r="F952" s="114"/>
    </row>
    <row r="953" spans="6:6" ht="15.75" customHeight="1">
      <c r="F953" s="114"/>
    </row>
    <row r="954" spans="6:6" ht="15.75" customHeight="1">
      <c r="F954" s="114"/>
    </row>
    <row r="955" spans="6:6" ht="15.75" customHeight="1">
      <c r="F955" s="114"/>
    </row>
    <row r="956" spans="6:6" ht="15.75" customHeight="1">
      <c r="F956" s="114"/>
    </row>
    <row r="957" spans="6:6" ht="15.75" customHeight="1">
      <c r="F957" s="114"/>
    </row>
    <row r="958" spans="6:6" ht="15.75" customHeight="1">
      <c r="F958" s="114"/>
    </row>
    <row r="959" spans="6:6" ht="15.75" customHeight="1">
      <c r="F959" s="114"/>
    </row>
    <row r="960" spans="6:6" ht="15.75" customHeight="1">
      <c r="F960" s="114"/>
    </row>
    <row r="961" spans="6:6" ht="15.75" customHeight="1">
      <c r="F961" s="114"/>
    </row>
    <row r="962" spans="6:6" ht="15.75" customHeight="1">
      <c r="F962" s="114"/>
    </row>
    <row r="963" spans="6:6" ht="15.75" customHeight="1">
      <c r="F963" s="114"/>
    </row>
    <row r="964" spans="6:6" ht="15.75" customHeight="1">
      <c r="F964" s="114"/>
    </row>
    <row r="965" spans="6:6" ht="15.75" customHeight="1">
      <c r="F965" s="114"/>
    </row>
    <row r="966" spans="6:6" ht="15.75" customHeight="1">
      <c r="F966" s="114"/>
    </row>
    <row r="967" spans="6:6" ht="15.75" customHeight="1">
      <c r="F967" s="114"/>
    </row>
    <row r="968" spans="6:6" ht="15.75" customHeight="1">
      <c r="F968" s="114"/>
    </row>
    <row r="969" spans="6:6" ht="15.75" customHeight="1">
      <c r="F969" s="114"/>
    </row>
    <row r="970" spans="6:6" ht="15.75" customHeight="1">
      <c r="F970" s="114"/>
    </row>
    <row r="971" spans="6:6" ht="15.75" customHeight="1">
      <c r="F971" s="114"/>
    </row>
    <row r="972" spans="6:6" ht="15.75" customHeight="1">
      <c r="F972" s="114"/>
    </row>
    <row r="973" spans="6:6" ht="15.75" customHeight="1">
      <c r="F973" s="114"/>
    </row>
    <row r="974" spans="6:6" ht="15.75" customHeight="1">
      <c r="F974" s="114"/>
    </row>
    <row r="975" spans="6:6" ht="15.75" customHeight="1">
      <c r="F975" s="114"/>
    </row>
    <row r="976" spans="6:6" ht="15.75" customHeight="1">
      <c r="F976" s="114"/>
    </row>
    <row r="977" spans="6:6" ht="15.75" customHeight="1">
      <c r="F977" s="114"/>
    </row>
    <row r="978" spans="6:6" ht="15.75" customHeight="1">
      <c r="F978" s="114"/>
    </row>
    <row r="979" spans="6:6" ht="15.75" customHeight="1">
      <c r="F979" s="114"/>
    </row>
    <row r="980" spans="6:6" ht="15.75" customHeight="1">
      <c r="F980" s="114"/>
    </row>
    <row r="981" spans="6:6" ht="15.75" customHeight="1">
      <c r="F981" s="114"/>
    </row>
    <row r="982" spans="6:6" ht="15.75" customHeight="1">
      <c r="F982" s="114"/>
    </row>
    <row r="983" spans="6:6" ht="15.75" customHeight="1">
      <c r="F983" s="114"/>
    </row>
    <row r="984" spans="6:6" ht="15.75" customHeight="1">
      <c r="F984" s="114"/>
    </row>
    <row r="985" spans="6:6" ht="15.75" customHeight="1">
      <c r="F985" s="114"/>
    </row>
    <row r="986" spans="6:6" ht="15.75" customHeight="1">
      <c r="F986" s="114"/>
    </row>
    <row r="987" spans="6:6" ht="15.75" customHeight="1">
      <c r="F987" s="114"/>
    </row>
    <row r="988" spans="6:6" ht="15.75" customHeight="1">
      <c r="F988" s="114"/>
    </row>
    <row r="989" spans="6:6" ht="15.75" customHeight="1">
      <c r="F989" s="114"/>
    </row>
    <row r="990" spans="6:6" ht="15.75" customHeight="1">
      <c r="F990" s="114"/>
    </row>
    <row r="991" spans="6:6" ht="15.75" customHeight="1">
      <c r="F991" s="114"/>
    </row>
    <row r="992" spans="6:6" ht="15.75" customHeight="1">
      <c r="F992" s="114"/>
    </row>
    <row r="993" spans="6:6" ht="15.75" customHeight="1">
      <c r="F993" s="114"/>
    </row>
    <row r="994" spans="6:6" ht="15.75" customHeight="1">
      <c r="F994" s="114"/>
    </row>
    <row r="995" spans="6:6" ht="15.75" customHeight="1">
      <c r="F995" s="114"/>
    </row>
    <row r="996" spans="6:6" ht="15.75" customHeight="1">
      <c r="F996" s="114"/>
    </row>
    <row r="997" spans="6:6" ht="15.75" customHeight="1">
      <c r="F997" s="114"/>
    </row>
  </sheetData>
  <mergeCells count="2">
    <mergeCell ref="A1:B1"/>
    <mergeCell ref="A2:B2"/>
  </mergeCells>
  <pageMargins left="0.7" right="0.7" top="0.75" bottom="0.75" header="0" footer="0"/>
  <pageSetup orientation="landscape"/>
  <headerFooter>
    <oddFooter>&amp;C&amp;P</oddFooter>
  </headerFooter>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sheetPr>
    <tabColor rgb="FF003366"/>
  </sheetPr>
  <dimension ref="A1:Z992"/>
  <sheetViews>
    <sheetView workbookViewId="0">
      <pane ySplit="2" topLeftCell="A131" activePane="bottomLeft" state="frozen"/>
      <selection pane="bottomLeft" activeCell="F166" sqref="F166"/>
    </sheetView>
  </sheetViews>
  <sheetFormatPr defaultColWidth="14.40625" defaultRowHeight="15" customHeight="1"/>
  <cols>
    <col min="1" max="1" width="12.40625" customWidth="1"/>
    <col min="2" max="2" width="78.26953125" customWidth="1"/>
    <col min="3" max="4" width="16.54296875" hidden="1" customWidth="1"/>
    <col min="5" max="6" width="16.54296875" customWidth="1"/>
    <col min="7" max="26" width="8" customWidth="1"/>
  </cols>
  <sheetData>
    <row r="1" spans="1:9" ht="15.75" customHeight="1">
      <c r="A1" s="546" t="s">
        <v>175</v>
      </c>
      <c r="B1" s="502"/>
      <c r="C1" s="2"/>
      <c r="D1" s="2"/>
      <c r="E1" s="2"/>
      <c r="F1" s="2"/>
      <c r="G1" s="474"/>
      <c r="H1" s="474"/>
      <c r="I1" s="474"/>
    </row>
    <row r="2" spans="1:9" ht="63.75" customHeight="1">
      <c r="A2" s="1173" t="s">
        <v>2069</v>
      </c>
      <c r="B2" s="1156"/>
      <c r="C2" s="412" t="s">
        <v>204</v>
      </c>
      <c r="D2" s="412" t="s">
        <v>2070</v>
      </c>
      <c r="E2" s="412" t="s">
        <v>166</v>
      </c>
      <c r="F2" s="412" t="s">
        <v>201</v>
      </c>
      <c r="G2" s="474"/>
      <c r="H2" s="474"/>
      <c r="I2" s="474"/>
    </row>
    <row r="3" spans="1:9" ht="15.5">
      <c r="A3" s="171">
        <v>10503</v>
      </c>
      <c r="B3" s="171" t="s">
        <v>2403</v>
      </c>
      <c r="C3" s="107"/>
      <c r="D3" s="107"/>
      <c r="E3" s="107"/>
      <c r="F3" s="107"/>
      <c r="G3" s="474"/>
      <c r="H3" s="474"/>
      <c r="I3" s="474"/>
    </row>
    <row r="4" spans="1:9" ht="15.5">
      <c r="A4" s="171">
        <v>2100000</v>
      </c>
      <c r="B4" s="171" t="s">
        <v>2072</v>
      </c>
      <c r="C4" s="107"/>
      <c r="D4" s="107"/>
      <c r="E4" s="107"/>
      <c r="F4" s="107"/>
      <c r="G4" s="474"/>
      <c r="H4" s="474"/>
      <c r="I4" s="474"/>
    </row>
    <row r="5" spans="1:9" ht="15.75" hidden="1" customHeight="1">
      <c r="A5" s="435"/>
      <c r="B5" s="36" t="s">
        <v>2073</v>
      </c>
      <c r="C5" s="107"/>
      <c r="D5" s="107"/>
      <c r="E5" s="107"/>
      <c r="F5" s="107"/>
      <c r="G5" s="474"/>
      <c r="H5" s="474"/>
      <c r="I5" s="474"/>
    </row>
    <row r="6" spans="1:9" ht="15.75" customHeight="1">
      <c r="A6" s="349" t="s">
        <v>2074</v>
      </c>
      <c r="B6" s="36" t="s">
        <v>2075</v>
      </c>
      <c r="C6" s="107">
        <v>51102420</v>
      </c>
      <c r="D6" s="107"/>
      <c r="E6" s="107">
        <f>SUM(C6:D6)</f>
        <v>51102420</v>
      </c>
      <c r="F6" s="107">
        <v>51102420</v>
      </c>
      <c r="G6" s="474"/>
      <c r="H6" s="474"/>
      <c r="I6" s="474"/>
    </row>
    <row r="7" spans="1:9" ht="15.75" customHeight="1">
      <c r="A7" s="479" t="s">
        <v>2076</v>
      </c>
      <c r="B7" s="416"/>
      <c r="C7" s="504">
        <f t="shared" ref="C7:F7" si="0">SUM(C6)</f>
        <v>51102420</v>
      </c>
      <c r="D7" s="504">
        <f t="shared" si="0"/>
        <v>0</v>
      </c>
      <c r="E7" s="504">
        <f t="shared" si="0"/>
        <v>51102420</v>
      </c>
      <c r="F7" s="504">
        <f t="shared" si="0"/>
        <v>51102420</v>
      </c>
      <c r="G7" s="474"/>
      <c r="H7" s="474"/>
      <c r="I7" s="474"/>
    </row>
    <row r="8" spans="1:9" ht="15.75" customHeight="1">
      <c r="A8" s="349"/>
      <c r="B8" s="36" t="s">
        <v>2077</v>
      </c>
      <c r="C8" s="107"/>
      <c r="D8" s="107"/>
      <c r="E8" s="107"/>
      <c r="F8" s="107"/>
      <c r="G8" s="474"/>
      <c r="H8" s="474"/>
      <c r="I8" s="474"/>
    </row>
    <row r="9" spans="1:9" ht="15.75" customHeight="1">
      <c r="A9" s="349" t="s">
        <v>2078</v>
      </c>
      <c r="B9" s="36" t="s">
        <v>2079</v>
      </c>
      <c r="C9" s="107">
        <v>16971420</v>
      </c>
      <c r="D9" s="107"/>
      <c r="E9" s="107">
        <f t="shared" ref="E9:E12" si="1">SUM(C9:D9)</f>
        <v>16971420</v>
      </c>
      <c r="F9" s="107">
        <v>15971420</v>
      </c>
      <c r="G9" s="474"/>
      <c r="H9" s="474"/>
      <c r="I9" s="474"/>
    </row>
    <row r="10" spans="1:9" ht="15.75" customHeight="1">
      <c r="A10" s="349" t="s">
        <v>2080</v>
      </c>
      <c r="B10" s="36" t="s">
        <v>2081</v>
      </c>
      <c r="C10" s="107">
        <v>5740000</v>
      </c>
      <c r="D10" s="107"/>
      <c r="E10" s="107">
        <f t="shared" si="1"/>
        <v>5740000</v>
      </c>
      <c r="F10" s="107">
        <v>4740000</v>
      </c>
      <c r="G10" s="474"/>
      <c r="H10" s="474"/>
      <c r="I10" s="474"/>
    </row>
    <row r="11" spans="1:9" ht="15.75" customHeight="1">
      <c r="A11" s="349" t="s">
        <v>2082</v>
      </c>
      <c r="B11" s="36" t="s">
        <v>2083</v>
      </c>
      <c r="C11" s="107">
        <v>450000</v>
      </c>
      <c r="D11" s="107"/>
      <c r="E11" s="107">
        <f t="shared" si="1"/>
        <v>450000</v>
      </c>
      <c r="F11" s="107">
        <v>450000</v>
      </c>
      <c r="G11" s="474"/>
      <c r="H11" s="474"/>
      <c r="I11" s="474"/>
    </row>
    <row r="12" spans="1:9" ht="15.75" customHeight="1">
      <c r="A12" s="349">
        <v>2110502</v>
      </c>
      <c r="B12" s="36" t="s">
        <v>2086</v>
      </c>
      <c r="C12" s="107">
        <v>600000</v>
      </c>
      <c r="D12" s="107"/>
      <c r="E12" s="107">
        <f t="shared" si="1"/>
        <v>600000</v>
      </c>
      <c r="F12" s="107">
        <v>600000</v>
      </c>
      <c r="G12" s="474"/>
      <c r="H12" s="474"/>
      <c r="I12" s="474"/>
    </row>
    <row r="13" spans="1:9" ht="15.75" customHeight="1">
      <c r="A13" s="479" t="s">
        <v>2076</v>
      </c>
      <c r="B13" s="416"/>
      <c r="C13" s="504">
        <f t="shared" ref="C13:F13" si="2">SUM(C9:C12)</f>
        <v>23761420</v>
      </c>
      <c r="D13" s="504">
        <f t="shared" si="2"/>
        <v>0</v>
      </c>
      <c r="E13" s="504">
        <f t="shared" si="2"/>
        <v>23761420</v>
      </c>
      <c r="F13" s="504">
        <f t="shared" si="2"/>
        <v>21761420</v>
      </c>
      <c r="G13" s="474"/>
      <c r="H13" s="474"/>
      <c r="I13" s="474"/>
    </row>
    <row r="14" spans="1:9" ht="15.75" customHeight="1">
      <c r="A14" s="479" t="s">
        <v>2089</v>
      </c>
      <c r="B14" s="416"/>
      <c r="C14" s="504">
        <f t="shared" ref="C14:F14" si="3">C7+C13</f>
        <v>74863840</v>
      </c>
      <c r="D14" s="504">
        <f t="shared" si="3"/>
        <v>0</v>
      </c>
      <c r="E14" s="504">
        <f t="shared" si="3"/>
        <v>74863840</v>
      </c>
      <c r="F14" s="504">
        <f t="shared" si="3"/>
        <v>72863840</v>
      </c>
      <c r="G14" s="474"/>
      <c r="H14" s="474"/>
      <c r="I14" s="474"/>
    </row>
    <row r="15" spans="1:9" ht="15.75" customHeight="1">
      <c r="A15" s="171">
        <v>1050301</v>
      </c>
      <c r="B15" s="171" t="s">
        <v>2404</v>
      </c>
      <c r="C15" s="107"/>
      <c r="D15" s="107"/>
      <c r="E15" s="107"/>
      <c r="F15" s="107"/>
      <c r="G15" s="474"/>
      <c r="H15" s="474"/>
      <c r="I15" s="474"/>
    </row>
    <row r="16" spans="1:9" ht="15.75" customHeight="1">
      <c r="A16" s="171">
        <v>2200000</v>
      </c>
      <c r="B16" s="99" t="s">
        <v>2090</v>
      </c>
      <c r="C16" s="107"/>
      <c r="D16" s="107"/>
      <c r="E16" s="107"/>
      <c r="F16" s="107"/>
      <c r="G16" s="474"/>
      <c r="H16" s="474"/>
      <c r="I16" s="474"/>
    </row>
    <row r="17" spans="1:26" ht="15.75" customHeight="1">
      <c r="A17" s="36"/>
      <c r="B17" s="414" t="s">
        <v>2101</v>
      </c>
      <c r="C17" s="107"/>
      <c r="D17" s="107"/>
      <c r="E17" s="107"/>
      <c r="F17" s="107"/>
      <c r="G17" s="474"/>
      <c r="H17" s="474"/>
      <c r="I17" s="474"/>
    </row>
    <row r="18" spans="1:26" ht="15.75" customHeight="1">
      <c r="A18" s="36" t="s">
        <v>2102</v>
      </c>
      <c r="B18" s="36" t="s">
        <v>2103</v>
      </c>
      <c r="C18" s="107">
        <v>200000</v>
      </c>
      <c r="D18" s="107"/>
      <c r="E18" s="107">
        <f t="shared" ref="E18:E34" si="4">SUM(C18:D18)</f>
        <v>200000</v>
      </c>
      <c r="F18" s="107">
        <v>500000</v>
      </c>
      <c r="G18" s="474"/>
      <c r="H18" s="474"/>
      <c r="I18" s="474"/>
    </row>
    <row r="19" spans="1:26" ht="15.75" customHeight="1">
      <c r="A19" s="36" t="s">
        <v>2104</v>
      </c>
      <c r="B19" s="36" t="s">
        <v>2105</v>
      </c>
      <c r="C19" s="107">
        <v>15000000</v>
      </c>
      <c r="D19" s="107"/>
      <c r="E19" s="107">
        <f t="shared" si="4"/>
        <v>15000000</v>
      </c>
      <c r="F19" s="107">
        <v>4000000</v>
      </c>
      <c r="G19" s="474"/>
      <c r="H19" s="474"/>
      <c r="I19" s="474"/>
    </row>
    <row r="20" spans="1:26" ht="15.75" customHeight="1">
      <c r="A20" s="36" t="s">
        <v>2106</v>
      </c>
      <c r="B20" s="36" t="s">
        <v>2107</v>
      </c>
      <c r="C20" s="107">
        <v>8000000</v>
      </c>
      <c r="D20" s="107">
        <v>-2500000</v>
      </c>
      <c r="E20" s="107">
        <f t="shared" si="4"/>
        <v>5500000</v>
      </c>
      <c r="F20" s="107">
        <v>1000000</v>
      </c>
      <c r="G20" s="474"/>
      <c r="H20" s="474"/>
      <c r="I20" s="474"/>
    </row>
    <row r="21" spans="1:26" ht="15.75" customHeight="1">
      <c r="A21" s="36"/>
      <c r="B21" s="414" t="s">
        <v>2091</v>
      </c>
      <c r="C21" s="107"/>
      <c r="D21" s="107"/>
      <c r="E21" s="107"/>
      <c r="F21" s="107"/>
      <c r="G21" s="474"/>
      <c r="H21" s="474"/>
      <c r="I21" s="474"/>
    </row>
    <row r="22" spans="1:26" ht="15.75" customHeight="1">
      <c r="A22" s="36" t="s">
        <v>2092</v>
      </c>
      <c r="B22" s="36" t="s">
        <v>2093</v>
      </c>
      <c r="C22" s="107">
        <v>100000</v>
      </c>
      <c r="D22" s="107"/>
      <c r="E22" s="107">
        <f t="shared" si="4"/>
        <v>100000</v>
      </c>
      <c r="F22" s="107">
        <v>350000</v>
      </c>
      <c r="G22" s="474"/>
      <c r="H22" s="474"/>
      <c r="I22" s="474"/>
    </row>
    <row r="23" spans="1:26" ht="15.75" customHeight="1">
      <c r="A23" s="36"/>
      <c r="B23" s="414" t="s">
        <v>2118</v>
      </c>
      <c r="C23" s="107"/>
      <c r="D23" s="107"/>
      <c r="E23" s="107"/>
      <c r="F23" s="107"/>
      <c r="G23" s="474"/>
      <c r="H23" s="474"/>
      <c r="I23" s="474"/>
    </row>
    <row r="24" spans="1:26" ht="15.75" customHeight="1">
      <c r="A24" s="36" t="s">
        <v>2119</v>
      </c>
      <c r="B24" s="36" t="s">
        <v>2120</v>
      </c>
      <c r="C24" s="107">
        <v>1000000</v>
      </c>
      <c r="D24" s="107">
        <v>-500000</v>
      </c>
      <c r="E24" s="107">
        <f t="shared" si="4"/>
        <v>500000</v>
      </c>
      <c r="F24" s="107">
        <v>500000</v>
      </c>
      <c r="G24" s="474"/>
      <c r="H24" s="474"/>
      <c r="I24" s="474"/>
    </row>
    <row r="25" spans="1:26" ht="15.75" customHeight="1">
      <c r="A25" s="414" t="s">
        <v>2121</v>
      </c>
      <c r="B25" s="414" t="s">
        <v>2122</v>
      </c>
      <c r="C25" s="547"/>
      <c r="D25" s="547"/>
      <c r="E25" s="547"/>
      <c r="F25" s="547"/>
      <c r="G25" s="507"/>
      <c r="H25" s="507"/>
      <c r="I25" s="507"/>
      <c r="J25" s="429"/>
      <c r="K25" s="429"/>
      <c r="L25" s="429"/>
      <c r="M25" s="429"/>
      <c r="N25" s="429"/>
      <c r="O25" s="429"/>
      <c r="P25" s="429"/>
      <c r="Q25" s="429"/>
      <c r="R25" s="429"/>
      <c r="S25" s="429"/>
      <c r="T25" s="429"/>
      <c r="U25" s="429"/>
      <c r="V25" s="429"/>
      <c r="W25" s="429"/>
      <c r="X25" s="429"/>
      <c r="Y25" s="429"/>
      <c r="Z25" s="429"/>
    </row>
    <row r="26" spans="1:26" ht="15.75" customHeight="1">
      <c r="A26" s="36" t="s">
        <v>2123</v>
      </c>
      <c r="B26" s="36" t="s">
        <v>2124</v>
      </c>
      <c r="C26" s="107">
        <v>1000000</v>
      </c>
      <c r="D26" s="107">
        <v>3000000</v>
      </c>
      <c r="E26" s="107">
        <f t="shared" si="4"/>
        <v>4000000</v>
      </c>
      <c r="F26" s="107">
        <v>3000000</v>
      </c>
      <c r="G26" s="474"/>
      <c r="H26" s="474"/>
      <c r="I26" s="474"/>
    </row>
    <row r="27" spans="1:26" ht="15.75" customHeight="1">
      <c r="A27" s="36"/>
      <c r="B27" s="414" t="s">
        <v>2128</v>
      </c>
      <c r="C27" s="107">
        <v>2000000</v>
      </c>
      <c r="D27" s="107"/>
      <c r="E27" s="107">
        <f t="shared" si="4"/>
        <v>2000000</v>
      </c>
      <c r="F27" s="107">
        <v>0</v>
      </c>
      <c r="G27" s="474"/>
      <c r="H27" s="474"/>
      <c r="I27" s="474"/>
    </row>
    <row r="28" spans="1:26" ht="15.75" customHeight="1">
      <c r="A28" s="36" t="s">
        <v>2129</v>
      </c>
      <c r="B28" s="36" t="s">
        <v>2130</v>
      </c>
      <c r="C28" s="107"/>
      <c r="D28" s="107"/>
      <c r="E28" s="107">
        <f t="shared" si="4"/>
        <v>0</v>
      </c>
      <c r="F28" s="107">
        <v>400000</v>
      </c>
      <c r="G28" s="474"/>
      <c r="H28" s="474"/>
      <c r="I28" s="474"/>
    </row>
    <row r="29" spans="1:26" ht="15.75" customHeight="1">
      <c r="A29" s="36" t="s">
        <v>2133</v>
      </c>
      <c r="B29" s="36" t="s">
        <v>2134</v>
      </c>
      <c r="C29" s="107"/>
      <c r="D29" s="107"/>
      <c r="E29" s="107">
        <f t="shared" si="4"/>
        <v>0</v>
      </c>
      <c r="F29" s="107">
        <v>500000</v>
      </c>
      <c r="G29" s="474"/>
      <c r="H29" s="474"/>
      <c r="I29" s="474"/>
    </row>
    <row r="30" spans="1:26" ht="15.75" customHeight="1">
      <c r="A30" s="36">
        <v>2210711</v>
      </c>
      <c r="B30" s="36" t="s">
        <v>2366</v>
      </c>
      <c r="C30" s="107">
        <v>500000</v>
      </c>
      <c r="D30" s="107"/>
      <c r="E30" s="107">
        <f t="shared" si="4"/>
        <v>500000</v>
      </c>
      <c r="F30" s="107">
        <v>500000</v>
      </c>
      <c r="G30" s="474"/>
      <c r="H30" s="474"/>
      <c r="I30" s="474"/>
    </row>
    <row r="31" spans="1:26" ht="15.75" customHeight="1">
      <c r="A31" s="36">
        <v>2210715</v>
      </c>
      <c r="B31" s="36" t="s">
        <v>2195</v>
      </c>
      <c r="C31" s="107"/>
      <c r="D31" s="107"/>
      <c r="E31" s="107">
        <f t="shared" si="4"/>
        <v>0</v>
      </c>
      <c r="F31" s="107">
        <v>500000</v>
      </c>
      <c r="G31" s="474"/>
      <c r="H31" s="474"/>
      <c r="I31" s="474"/>
    </row>
    <row r="32" spans="1:26" ht="15.75" customHeight="1">
      <c r="A32" s="36"/>
      <c r="B32" s="414" t="s">
        <v>2138</v>
      </c>
      <c r="C32" s="107"/>
      <c r="D32" s="107"/>
      <c r="E32" s="107"/>
      <c r="F32" s="107"/>
      <c r="G32" s="474"/>
      <c r="H32" s="474"/>
      <c r="I32" s="474"/>
    </row>
    <row r="33" spans="1:26" ht="15.75" customHeight="1">
      <c r="A33" s="36" t="s">
        <v>2139</v>
      </c>
      <c r="B33" s="36" t="s">
        <v>2140</v>
      </c>
      <c r="C33" s="107">
        <v>500000</v>
      </c>
      <c r="D33" s="107"/>
      <c r="E33" s="107">
        <f t="shared" si="4"/>
        <v>500000</v>
      </c>
      <c r="F33" s="107">
        <v>0</v>
      </c>
      <c r="G33" s="474"/>
      <c r="H33" s="474"/>
      <c r="I33" s="474"/>
    </row>
    <row r="34" spans="1:26" ht="15.75" customHeight="1">
      <c r="A34" s="36" t="s">
        <v>2141</v>
      </c>
      <c r="B34" s="36" t="s">
        <v>2142</v>
      </c>
      <c r="C34" s="107"/>
      <c r="D34" s="107"/>
      <c r="E34" s="107">
        <f t="shared" si="4"/>
        <v>0</v>
      </c>
      <c r="F34" s="107">
        <v>1000000</v>
      </c>
      <c r="G34" s="474"/>
      <c r="H34" s="474"/>
      <c r="I34" s="474"/>
    </row>
    <row r="35" spans="1:26" ht="15.75" customHeight="1">
      <c r="A35" s="36"/>
      <c r="B35" s="414" t="s">
        <v>2406</v>
      </c>
      <c r="C35" s="107"/>
      <c r="D35" s="107"/>
      <c r="E35" s="107"/>
      <c r="F35" s="107"/>
      <c r="G35" s="474"/>
      <c r="H35" s="474"/>
      <c r="I35" s="474"/>
    </row>
    <row r="36" spans="1:26" ht="15.75" customHeight="1">
      <c r="A36" s="36"/>
      <c r="B36" s="36" t="s">
        <v>2407</v>
      </c>
      <c r="C36" s="107"/>
      <c r="D36" s="107"/>
      <c r="E36" s="107">
        <v>0</v>
      </c>
      <c r="F36" s="107">
        <v>400000</v>
      </c>
      <c r="G36" s="474"/>
      <c r="H36" s="474"/>
      <c r="I36" s="474"/>
    </row>
    <row r="37" spans="1:26" ht="15.75" customHeight="1">
      <c r="A37" s="36"/>
      <c r="B37" s="414" t="s">
        <v>2146</v>
      </c>
      <c r="C37" s="107"/>
      <c r="D37" s="107"/>
      <c r="E37" s="107"/>
      <c r="F37" s="107"/>
      <c r="G37" s="474"/>
      <c r="H37" s="474"/>
      <c r="I37" s="474"/>
    </row>
    <row r="38" spans="1:26" ht="15.75" customHeight="1">
      <c r="A38" s="36" t="s">
        <v>2147</v>
      </c>
      <c r="B38" s="36" t="s">
        <v>2148</v>
      </c>
      <c r="C38" s="107">
        <v>500000</v>
      </c>
      <c r="D38" s="107"/>
      <c r="E38" s="107">
        <f t="shared" ref="E38:E42" si="5">SUM(C38:D38)</f>
        <v>500000</v>
      </c>
      <c r="F38" s="107">
        <v>500000</v>
      </c>
      <c r="G38" s="474"/>
      <c r="H38" s="474"/>
      <c r="I38" s="474"/>
    </row>
    <row r="39" spans="1:26" ht="15.75" customHeight="1">
      <c r="A39" s="36" t="s">
        <v>2149</v>
      </c>
      <c r="B39" s="36" t="s">
        <v>2150</v>
      </c>
      <c r="C39" s="107">
        <v>300000</v>
      </c>
      <c r="D39" s="107"/>
      <c r="E39" s="107">
        <f t="shared" si="5"/>
        <v>300000</v>
      </c>
      <c r="F39" s="107">
        <v>700000</v>
      </c>
      <c r="G39" s="474"/>
      <c r="H39" s="474"/>
      <c r="I39" s="474"/>
    </row>
    <row r="40" spans="1:26" ht="15.75" customHeight="1">
      <c r="A40" s="36" t="s">
        <v>2151</v>
      </c>
      <c r="B40" s="36" t="s">
        <v>2152</v>
      </c>
      <c r="C40" s="107">
        <v>100000</v>
      </c>
      <c r="D40" s="107"/>
      <c r="E40" s="107">
        <f t="shared" si="5"/>
        <v>100000</v>
      </c>
      <c r="F40" s="107">
        <v>100000</v>
      </c>
      <c r="G40" s="474"/>
      <c r="H40" s="474"/>
      <c r="I40" s="474"/>
    </row>
    <row r="41" spans="1:26" ht="15.75" hidden="1" customHeight="1">
      <c r="A41" s="349">
        <v>3111001</v>
      </c>
      <c r="B41" s="36" t="s">
        <v>2408</v>
      </c>
      <c r="C41" s="107"/>
      <c r="D41" s="107"/>
      <c r="E41" s="107">
        <f t="shared" si="5"/>
        <v>0</v>
      </c>
      <c r="F41" s="107"/>
      <c r="G41" s="474"/>
      <c r="H41" s="474"/>
      <c r="I41" s="474"/>
    </row>
    <row r="42" spans="1:26" ht="15.75" customHeight="1">
      <c r="A42" s="349" t="s">
        <v>2177</v>
      </c>
      <c r="B42" s="36" t="s">
        <v>2178</v>
      </c>
      <c r="C42" s="107">
        <v>1599872</v>
      </c>
      <c r="D42" s="107"/>
      <c r="E42" s="107">
        <f t="shared" si="5"/>
        <v>1599872</v>
      </c>
      <c r="F42" s="107">
        <v>500000</v>
      </c>
      <c r="G42" s="474"/>
      <c r="H42" s="474"/>
      <c r="I42" s="474"/>
    </row>
    <row r="43" spans="1:26" ht="15.75" customHeight="1">
      <c r="A43" s="416" t="s">
        <v>2076</v>
      </c>
      <c r="B43" s="548"/>
      <c r="C43" s="480">
        <f>SUM(C18:C42)</f>
        <v>30799872</v>
      </c>
      <c r="D43" s="480">
        <f>SUM(D18:D42)</f>
        <v>0</v>
      </c>
      <c r="E43" s="480">
        <f>SUM(E18:E42)</f>
        <v>30799872</v>
      </c>
      <c r="F43" s="480">
        <f>SUM(F18:F42)</f>
        <v>14450000</v>
      </c>
      <c r="G43" s="474"/>
      <c r="H43" s="474"/>
      <c r="I43" s="474"/>
    </row>
    <row r="44" spans="1:26" ht="15.75" hidden="1" customHeight="1">
      <c r="A44" s="549"/>
      <c r="B44" s="549" t="s">
        <v>2409</v>
      </c>
      <c r="C44" s="107">
        <v>0</v>
      </c>
      <c r="D44" s="107">
        <f t="shared" ref="D44:F44" si="6">SUM(C44)</f>
        <v>0</v>
      </c>
      <c r="E44" s="107">
        <f t="shared" si="6"/>
        <v>0</v>
      </c>
      <c r="F44" s="107">
        <f t="shared" si="6"/>
        <v>0</v>
      </c>
      <c r="G44" s="474"/>
      <c r="H44" s="474"/>
      <c r="I44" s="474"/>
      <c r="J44" s="41"/>
      <c r="K44" s="41"/>
      <c r="L44" s="41"/>
      <c r="M44" s="41"/>
      <c r="N44" s="41"/>
      <c r="O44" s="41"/>
      <c r="P44" s="41"/>
      <c r="Q44" s="41"/>
      <c r="R44" s="41"/>
      <c r="S44" s="41"/>
      <c r="T44" s="41"/>
      <c r="U44" s="41"/>
      <c r="V44" s="41"/>
      <c r="W44" s="41"/>
      <c r="X44" s="41"/>
      <c r="Y44" s="41"/>
      <c r="Z44" s="41"/>
    </row>
    <row r="45" spans="1:26" ht="15.75" hidden="1" customHeight="1">
      <c r="A45" s="36"/>
      <c r="B45" s="36" t="s">
        <v>2101</v>
      </c>
      <c r="C45" s="107">
        <v>0</v>
      </c>
      <c r="D45" s="107">
        <f t="shared" ref="D45:F45" si="7">SUM(C45)</f>
        <v>0</v>
      </c>
      <c r="E45" s="107">
        <f t="shared" si="7"/>
        <v>0</v>
      </c>
      <c r="F45" s="107">
        <f t="shared" si="7"/>
        <v>0</v>
      </c>
      <c r="G45" s="474"/>
      <c r="H45" s="474"/>
      <c r="I45" s="474"/>
      <c r="J45" s="41"/>
      <c r="K45" s="41"/>
      <c r="L45" s="41"/>
      <c r="M45" s="41"/>
      <c r="N45" s="41"/>
      <c r="O45" s="41"/>
      <c r="P45" s="41"/>
      <c r="Q45" s="41"/>
      <c r="R45" s="41"/>
      <c r="S45" s="41"/>
      <c r="T45" s="41"/>
      <c r="U45" s="41"/>
      <c r="V45" s="41"/>
      <c r="W45" s="41"/>
      <c r="X45" s="41"/>
      <c r="Y45" s="41"/>
      <c r="Z45" s="41"/>
    </row>
    <row r="46" spans="1:26" ht="15.75" hidden="1" customHeight="1">
      <c r="A46" s="36" t="s">
        <v>2102</v>
      </c>
      <c r="B46" s="36" t="s">
        <v>2103</v>
      </c>
      <c r="C46" s="107">
        <v>0</v>
      </c>
      <c r="D46" s="107">
        <f t="shared" ref="D46:F46" si="8">SUM(C46)</f>
        <v>0</v>
      </c>
      <c r="E46" s="107">
        <f t="shared" si="8"/>
        <v>0</v>
      </c>
      <c r="F46" s="107">
        <f t="shared" si="8"/>
        <v>0</v>
      </c>
      <c r="G46" s="474"/>
      <c r="H46" s="474"/>
      <c r="I46" s="474"/>
      <c r="J46" s="41"/>
      <c r="K46" s="41"/>
      <c r="L46" s="41"/>
      <c r="M46" s="41"/>
      <c r="N46" s="41"/>
      <c r="O46" s="41"/>
      <c r="P46" s="41"/>
      <c r="Q46" s="41"/>
      <c r="R46" s="41"/>
      <c r="S46" s="41"/>
      <c r="T46" s="41"/>
      <c r="U46" s="41"/>
      <c r="V46" s="41"/>
      <c r="W46" s="41"/>
      <c r="X46" s="41"/>
      <c r="Y46" s="41"/>
      <c r="Z46" s="41"/>
    </row>
    <row r="47" spans="1:26" ht="15.75" hidden="1" customHeight="1">
      <c r="A47" s="36" t="s">
        <v>2104</v>
      </c>
      <c r="B47" s="36" t="s">
        <v>2105</v>
      </c>
      <c r="C47" s="107">
        <v>0</v>
      </c>
      <c r="D47" s="107">
        <f t="shared" ref="D47:F47" si="9">SUM(C47)</f>
        <v>0</v>
      </c>
      <c r="E47" s="107">
        <f t="shared" si="9"/>
        <v>0</v>
      </c>
      <c r="F47" s="107">
        <f t="shared" si="9"/>
        <v>0</v>
      </c>
      <c r="G47" s="474"/>
      <c r="H47" s="474"/>
      <c r="I47" s="474"/>
      <c r="J47" s="41"/>
      <c r="K47" s="41"/>
      <c r="L47" s="41"/>
      <c r="M47" s="41"/>
      <c r="N47" s="41"/>
      <c r="O47" s="41"/>
      <c r="P47" s="41"/>
      <c r="Q47" s="41"/>
      <c r="R47" s="41"/>
      <c r="S47" s="41"/>
      <c r="T47" s="41"/>
      <c r="U47" s="41"/>
      <c r="V47" s="41"/>
      <c r="W47" s="41"/>
      <c r="X47" s="41"/>
      <c r="Y47" s="41"/>
      <c r="Z47" s="41"/>
    </row>
    <row r="48" spans="1:26" ht="15.75" hidden="1" customHeight="1">
      <c r="A48" s="36" t="s">
        <v>2106</v>
      </c>
      <c r="B48" s="36" t="s">
        <v>2107</v>
      </c>
      <c r="C48" s="107">
        <v>0</v>
      </c>
      <c r="D48" s="107">
        <f t="shared" ref="D48:F48" si="10">SUM(C48)</f>
        <v>0</v>
      </c>
      <c r="E48" s="107">
        <f t="shared" si="10"/>
        <v>0</v>
      </c>
      <c r="F48" s="107">
        <f t="shared" si="10"/>
        <v>0</v>
      </c>
      <c r="G48" s="474"/>
      <c r="H48" s="474"/>
      <c r="I48" s="474"/>
      <c r="J48" s="41"/>
      <c r="K48" s="41"/>
      <c r="L48" s="41"/>
      <c r="M48" s="41"/>
      <c r="N48" s="41"/>
      <c r="O48" s="41"/>
      <c r="P48" s="41"/>
      <c r="Q48" s="41"/>
      <c r="R48" s="41"/>
      <c r="S48" s="41"/>
      <c r="T48" s="41"/>
      <c r="U48" s="41"/>
      <c r="V48" s="41"/>
      <c r="W48" s="41"/>
      <c r="X48" s="41"/>
      <c r="Y48" s="41"/>
      <c r="Z48" s="41"/>
    </row>
    <row r="49" spans="1:9" ht="15.75" hidden="1" customHeight="1">
      <c r="A49" s="416" t="s">
        <v>2076</v>
      </c>
      <c r="B49" s="548"/>
      <c r="C49" s="107">
        <v>0</v>
      </c>
      <c r="D49" s="107">
        <f t="shared" ref="D49:F49" si="11">SUM(C49)</f>
        <v>0</v>
      </c>
      <c r="E49" s="107">
        <f t="shared" si="11"/>
        <v>0</v>
      </c>
      <c r="F49" s="107">
        <f t="shared" si="11"/>
        <v>0</v>
      </c>
      <c r="G49" s="474"/>
      <c r="H49" s="474"/>
      <c r="I49" s="474"/>
    </row>
    <row r="50" spans="1:9" ht="15.75" customHeight="1">
      <c r="A50" s="445"/>
      <c r="B50" s="445" t="s">
        <v>2410</v>
      </c>
      <c r="C50" s="446">
        <f t="shared" ref="C50:F50" si="12">C43</f>
        <v>30799872</v>
      </c>
      <c r="D50" s="446">
        <f t="shared" si="12"/>
        <v>0</v>
      </c>
      <c r="E50" s="446">
        <f t="shared" si="12"/>
        <v>30799872</v>
      </c>
      <c r="F50" s="446">
        <f t="shared" si="12"/>
        <v>14450000</v>
      </c>
      <c r="G50" s="474"/>
      <c r="H50" s="474"/>
      <c r="I50" s="474"/>
    </row>
    <row r="51" spans="1:9" ht="15.75" customHeight="1">
      <c r="A51" s="435">
        <v>1050302</v>
      </c>
      <c r="B51" s="99" t="s">
        <v>2411</v>
      </c>
      <c r="C51" s="107"/>
      <c r="D51" s="107"/>
      <c r="E51" s="107"/>
      <c r="F51" s="107"/>
      <c r="G51" s="474"/>
      <c r="H51" s="474"/>
      <c r="I51" s="474"/>
    </row>
    <row r="52" spans="1:9" ht="15.75" customHeight="1">
      <c r="A52" s="36"/>
      <c r="B52" s="414" t="s">
        <v>2101</v>
      </c>
      <c r="C52" s="107"/>
      <c r="D52" s="107"/>
      <c r="E52" s="107"/>
      <c r="F52" s="107"/>
      <c r="G52" s="474"/>
      <c r="H52" s="474"/>
      <c r="I52" s="474"/>
    </row>
    <row r="53" spans="1:9" ht="15.75" customHeight="1">
      <c r="A53" s="36" t="s">
        <v>2102</v>
      </c>
      <c r="B53" s="36" t="s">
        <v>2103</v>
      </c>
      <c r="C53" s="107">
        <v>50000</v>
      </c>
      <c r="D53" s="107"/>
      <c r="E53" s="107">
        <f t="shared" ref="E53:E75" si="13">SUM(C53:D53)</f>
        <v>50000</v>
      </c>
      <c r="F53" s="107">
        <v>100000</v>
      </c>
      <c r="G53" s="474"/>
      <c r="H53" s="474"/>
      <c r="I53" s="474"/>
    </row>
    <row r="54" spans="1:9" ht="15.75" customHeight="1">
      <c r="A54" s="36" t="s">
        <v>2104</v>
      </c>
      <c r="B54" s="36" t="s">
        <v>2105</v>
      </c>
      <c r="C54" s="107"/>
      <c r="D54" s="107"/>
      <c r="E54" s="107">
        <f t="shared" si="13"/>
        <v>0</v>
      </c>
      <c r="F54" s="107">
        <v>500000</v>
      </c>
      <c r="G54" s="474"/>
      <c r="H54" s="474"/>
      <c r="I54" s="474"/>
    </row>
    <row r="55" spans="1:9" ht="15.75" customHeight="1">
      <c r="A55" s="36" t="s">
        <v>2106</v>
      </c>
      <c r="B55" s="36" t="s">
        <v>2107</v>
      </c>
      <c r="C55" s="107">
        <v>3000000</v>
      </c>
      <c r="D55" s="107"/>
      <c r="E55" s="107">
        <f t="shared" si="13"/>
        <v>3000000</v>
      </c>
      <c r="F55" s="107">
        <v>1000000</v>
      </c>
      <c r="G55" s="474"/>
      <c r="H55" s="474"/>
      <c r="I55" s="474"/>
    </row>
    <row r="56" spans="1:9" ht="15.75" customHeight="1">
      <c r="A56" s="349" t="s">
        <v>2115</v>
      </c>
      <c r="B56" s="36" t="s">
        <v>2107</v>
      </c>
      <c r="C56" s="107">
        <v>2000000</v>
      </c>
      <c r="D56" s="107"/>
      <c r="E56" s="107">
        <f t="shared" si="13"/>
        <v>2000000</v>
      </c>
      <c r="F56" s="107">
        <v>0</v>
      </c>
      <c r="G56" s="474"/>
      <c r="H56" s="474"/>
      <c r="I56" s="474"/>
    </row>
    <row r="57" spans="1:9" ht="15.75" customHeight="1">
      <c r="A57" s="36">
        <v>2210309</v>
      </c>
      <c r="B57" s="36" t="s">
        <v>2211</v>
      </c>
      <c r="C57" s="107">
        <v>1500000</v>
      </c>
      <c r="D57" s="107"/>
      <c r="E57" s="107">
        <f t="shared" si="13"/>
        <v>1500000</v>
      </c>
      <c r="F57" s="107">
        <v>2800000</v>
      </c>
      <c r="G57" s="474"/>
      <c r="H57" s="474"/>
      <c r="I57" s="474"/>
    </row>
    <row r="58" spans="1:9" ht="15.75" customHeight="1">
      <c r="A58" s="36"/>
      <c r="B58" s="414" t="s">
        <v>2091</v>
      </c>
      <c r="C58" s="107"/>
      <c r="D58" s="107"/>
      <c r="E58" s="107"/>
      <c r="F58" s="107"/>
      <c r="G58" s="474"/>
      <c r="H58" s="474"/>
      <c r="I58" s="474"/>
    </row>
    <row r="59" spans="1:9" ht="15.75" customHeight="1">
      <c r="A59" s="36" t="s">
        <v>2092</v>
      </c>
      <c r="B59" s="36" t="s">
        <v>2093</v>
      </c>
      <c r="C59" s="107">
        <v>100000</v>
      </c>
      <c r="D59" s="107"/>
      <c r="E59" s="107">
        <f t="shared" si="13"/>
        <v>100000</v>
      </c>
      <c r="F59" s="107">
        <v>100000</v>
      </c>
      <c r="G59" s="474"/>
      <c r="H59" s="474"/>
      <c r="I59" s="474"/>
    </row>
    <row r="60" spans="1:9" ht="15.75" hidden="1" customHeight="1">
      <c r="A60" s="36" t="s">
        <v>2094</v>
      </c>
      <c r="B60" s="36" t="s">
        <v>2095</v>
      </c>
      <c r="C60" s="107"/>
      <c r="D60" s="107"/>
      <c r="E60" s="107">
        <f t="shared" si="13"/>
        <v>0</v>
      </c>
      <c r="F60" s="107"/>
      <c r="G60" s="474"/>
      <c r="H60" s="474"/>
      <c r="I60" s="474"/>
    </row>
    <row r="61" spans="1:9" ht="15.75" hidden="1" customHeight="1">
      <c r="A61" s="36"/>
      <c r="B61" s="36" t="s">
        <v>2096</v>
      </c>
      <c r="C61" s="107"/>
      <c r="D61" s="107"/>
      <c r="E61" s="107">
        <f t="shared" si="13"/>
        <v>0</v>
      </c>
      <c r="F61" s="107"/>
      <c r="G61" s="474"/>
      <c r="H61" s="474"/>
      <c r="I61" s="474"/>
    </row>
    <row r="62" spans="1:9" ht="15.75" hidden="1" customHeight="1">
      <c r="A62" s="36" t="s">
        <v>2097</v>
      </c>
      <c r="B62" s="36" t="s">
        <v>2098</v>
      </c>
      <c r="C62" s="107"/>
      <c r="D62" s="107"/>
      <c r="E62" s="107">
        <f t="shared" si="13"/>
        <v>0</v>
      </c>
      <c r="F62" s="107"/>
      <c r="G62" s="474"/>
      <c r="H62" s="474"/>
      <c r="I62" s="474"/>
    </row>
    <row r="63" spans="1:9" ht="15.75" hidden="1" customHeight="1">
      <c r="A63" s="36" t="s">
        <v>2412</v>
      </c>
      <c r="B63" s="36" t="s">
        <v>2413</v>
      </c>
      <c r="C63" s="107"/>
      <c r="D63" s="107"/>
      <c r="E63" s="107">
        <f t="shared" si="13"/>
        <v>0</v>
      </c>
      <c r="F63" s="107"/>
      <c r="G63" s="474"/>
      <c r="H63" s="474"/>
      <c r="I63" s="474"/>
    </row>
    <row r="64" spans="1:9" ht="15.75" customHeight="1">
      <c r="A64" s="36"/>
      <c r="B64" s="414" t="s">
        <v>2118</v>
      </c>
      <c r="C64" s="2"/>
      <c r="D64" s="2"/>
      <c r="E64" s="107"/>
      <c r="F64" s="107"/>
      <c r="G64" s="474"/>
      <c r="H64" s="474"/>
      <c r="I64" s="474"/>
    </row>
    <row r="65" spans="1:26" ht="15.75" customHeight="1">
      <c r="A65" s="36" t="s">
        <v>2119</v>
      </c>
      <c r="B65" s="36" t="s">
        <v>2120</v>
      </c>
      <c r="C65" s="107">
        <v>3000000</v>
      </c>
      <c r="D65" s="107"/>
      <c r="E65" s="107">
        <f t="shared" si="13"/>
        <v>3000000</v>
      </c>
      <c r="F65" s="107">
        <v>1500000</v>
      </c>
      <c r="G65" s="474"/>
      <c r="H65" s="474"/>
      <c r="I65" s="474"/>
      <c r="J65" s="41"/>
      <c r="K65" s="41"/>
      <c r="L65" s="41"/>
      <c r="M65" s="41"/>
      <c r="N65" s="41"/>
      <c r="O65" s="41"/>
      <c r="P65" s="41"/>
      <c r="Q65" s="41"/>
      <c r="R65" s="41"/>
      <c r="S65" s="41"/>
      <c r="T65" s="41"/>
      <c r="U65" s="41"/>
      <c r="V65" s="41"/>
      <c r="W65" s="41"/>
      <c r="X65" s="41"/>
      <c r="Y65" s="41"/>
      <c r="Z65" s="41"/>
    </row>
    <row r="66" spans="1:26" ht="15.75" customHeight="1">
      <c r="A66" s="36" t="s">
        <v>2121</v>
      </c>
      <c r="B66" s="36" t="s">
        <v>2122</v>
      </c>
      <c r="C66" s="107"/>
      <c r="D66" s="107"/>
      <c r="E66" s="107">
        <f t="shared" si="13"/>
        <v>0</v>
      </c>
      <c r="F66" s="107">
        <v>0</v>
      </c>
      <c r="G66" s="474"/>
      <c r="H66" s="474"/>
      <c r="I66" s="474"/>
    </row>
    <row r="67" spans="1:26" ht="15.75" customHeight="1">
      <c r="A67" s="36" t="s">
        <v>2123</v>
      </c>
      <c r="B67" s="36" t="s">
        <v>2124</v>
      </c>
      <c r="C67" s="107">
        <v>1000000</v>
      </c>
      <c r="D67" s="107">
        <v>1000000</v>
      </c>
      <c r="E67" s="107">
        <f t="shared" si="13"/>
        <v>2000000</v>
      </c>
      <c r="F67" s="107">
        <v>1450000</v>
      </c>
      <c r="G67" s="474"/>
      <c r="H67" s="474"/>
      <c r="I67" s="474"/>
    </row>
    <row r="68" spans="1:26" ht="15.75" customHeight="1">
      <c r="A68" s="36"/>
      <c r="B68" s="414" t="s">
        <v>2128</v>
      </c>
      <c r="C68" s="107"/>
      <c r="D68" s="107"/>
      <c r="E68" s="107"/>
      <c r="F68" s="107"/>
      <c r="G68" s="474"/>
      <c r="H68" s="474"/>
      <c r="I68" s="474"/>
    </row>
    <row r="69" spans="1:26" ht="15.75" customHeight="1">
      <c r="A69" s="36" t="s">
        <v>2389</v>
      </c>
      <c r="B69" s="36" t="s">
        <v>2195</v>
      </c>
      <c r="C69" s="107">
        <v>1317640</v>
      </c>
      <c r="D69" s="107"/>
      <c r="E69" s="107">
        <f t="shared" si="13"/>
        <v>1317640</v>
      </c>
      <c r="F69" s="107">
        <v>500000</v>
      </c>
      <c r="G69" s="474"/>
      <c r="H69" s="474"/>
      <c r="I69" s="474"/>
    </row>
    <row r="70" spans="1:26" ht="15.75" customHeight="1">
      <c r="A70" s="36"/>
      <c r="B70" s="414" t="s">
        <v>2138</v>
      </c>
      <c r="C70" s="107"/>
      <c r="D70" s="107"/>
      <c r="E70" s="107"/>
      <c r="F70" s="107"/>
      <c r="G70" s="474"/>
      <c r="H70" s="474"/>
      <c r="I70" s="474"/>
    </row>
    <row r="71" spans="1:26" ht="15.75" customHeight="1">
      <c r="A71" s="36" t="s">
        <v>2141</v>
      </c>
      <c r="B71" s="36" t="s">
        <v>2142</v>
      </c>
      <c r="C71" s="107">
        <v>1000000</v>
      </c>
      <c r="D71" s="107">
        <v>1000000</v>
      </c>
      <c r="E71" s="107">
        <f t="shared" si="13"/>
        <v>2000000</v>
      </c>
      <c r="F71" s="107">
        <v>2000000</v>
      </c>
      <c r="G71" s="474"/>
      <c r="H71" s="474"/>
      <c r="I71" s="474"/>
    </row>
    <row r="72" spans="1:26" ht="15.75" customHeight="1">
      <c r="A72" s="36"/>
      <c r="B72" s="414" t="s">
        <v>2146</v>
      </c>
      <c r="C72" s="107"/>
      <c r="D72" s="107"/>
      <c r="E72" s="107"/>
      <c r="F72" s="107"/>
      <c r="G72" s="474"/>
      <c r="H72" s="474"/>
      <c r="I72" s="474"/>
    </row>
    <row r="73" spans="1:26" ht="15.75" customHeight="1">
      <c r="A73" s="36" t="s">
        <v>2147</v>
      </c>
      <c r="B73" s="36" t="s">
        <v>2148</v>
      </c>
      <c r="C73" s="107">
        <v>100000</v>
      </c>
      <c r="D73" s="107"/>
      <c r="E73" s="107">
        <f t="shared" si="13"/>
        <v>100000</v>
      </c>
      <c r="F73" s="107">
        <v>100000</v>
      </c>
      <c r="G73" s="474"/>
      <c r="H73" s="474"/>
      <c r="I73" s="474"/>
    </row>
    <row r="74" spans="1:26" ht="15.75" customHeight="1">
      <c r="A74" s="36" t="s">
        <v>2149</v>
      </c>
      <c r="B74" s="36" t="s">
        <v>2150</v>
      </c>
      <c r="C74" s="107">
        <v>100000</v>
      </c>
      <c r="D74" s="107"/>
      <c r="E74" s="107">
        <f t="shared" si="13"/>
        <v>100000</v>
      </c>
      <c r="F74" s="107">
        <v>100000</v>
      </c>
      <c r="H74" s="474"/>
      <c r="I74" s="474"/>
    </row>
    <row r="75" spans="1:26" ht="15.75" customHeight="1">
      <c r="A75" s="36" t="s">
        <v>2151</v>
      </c>
      <c r="B75" s="36" t="s">
        <v>2152</v>
      </c>
      <c r="C75" s="107">
        <v>150000</v>
      </c>
      <c r="D75" s="107"/>
      <c r="E75" s="107">
        <f t="shared" si="13"/>
        <v>150000</v>
      </c>
      <c r="F75" s="107">
        <v>150000</v>
      </c>
      <c r="H75" s="474"/>
      <c r="I75" s="474"/>
    </row>
    <row r="76" spans="1:26" ht="15.75" customHeight="1">
      <c r="A76" s="349"/>
      <c r="B76" s="414" t="s">
        <v>2153</v>
      </c>
      <c r="C76" s="107"/>
      <c r="D76" s="107"/>
      <c r="E76" s="550"/>
      <c r="F76" s="107"/>
      <c r="H76" s="474"/>
      <c r="I76" s="474"/>
    </row>
    <row r="77" spans="1:26" ht="15.75" customHeight="1">
      <c r="A77" s="349"/>
      <c r="B77" s="36" t="s">
        <v>2415</v>
      </c>
      <c r="C77" s="107"/>
      <c r="D77" s="107"/>
      <c r="E77" s="107">
        <v>0</v>
      </c>
      <c r="F77" s="107">
        <v>400000</v>
      </c>
      <c r="H77" s="474"/>
      <c r="I77" s="474"/>
    </row>
    <row r="78" spans="1:26" ht="15.75" customHeight="1">
      <c r="A78" s="349"/>
      <c r="B78" s="414" t="s">
        <v>2158</v>
      </c>
      <c r="C78" s="107"/>
      <c r="D78" s="107"/>
      <c r="E78" s="107"/>
      <c r="F78" s="107"/>
      <c r="H78" s="474"/>
      <c r="I78" s="474"/>
    </row>
    <row r="79" spans="1:26" ht="15.75" customHeight="1">
      <c r="A79" s="349" t="s">
        <v>2177</v>
      </c>
      <c r="B79" s="36" t="s">
        <v>2416</v>
      </c>
      <c r="C79" s="107">
        <v>1500000</v>
      </c>
      <c r="D79" s="107"/>
      <c r="E79" s="107">
        <f t="shared" ref="E79" si="14">SUM(C79:D79)</f>
        <v>1500000</v>
      </c>
      <c r="F79" s="107">
        <v>0</v>
      </c>
      <c r="H79" s="474"/>
      <c r="I79" s="474"/>
    </row>
    <row r="80" spans="1:26" ht="15.75" customHeight="1">
      <c r="A80" s="509"/>
      <c r="B80" s="509" t="s">
        <v>2417</v>
      </c>
      <c r="C80" s="551"/>
      <c r="D80" s="551"/>
      <c r="E80" s="107">
        <v>0</v>
      </c>
      <c r="F80" s="107">
        <v>100000</v>
      </c>
      <c r="H80" s="474"/>
      <c r="I80" s="474"/>
      <c r="J80" s="552"/>
      <c r="K80" s="552"/>
      <c r="L80" s="552"/>
      <c r="M80" s="552"/>
      <c r="N80" s="552"/>
      <c r="O80" s="552"/>
      <c r="P80" s="552"/>
      <c r="Q80" s="552"/>
      <c r="R80" s="552"/>
      <c r="S80" s="552"/>
      <c r="T80" s="552"/>
      <c r="U80" s="552"/>
      <c r="V80" s="552"/>
      <c r="W80" s="552"/>
      <c r="X80" s="552"/>
      <c r="Y80" s="552"/>
      <c r="Z80" s="552"/>
    </row>
    <row r="81" spans="1:26" ht="15.75" customHeight="1">
      <c r="A81" s="509"/>
      <c r="B81" s="509" t="s">
        <v>2418</v>
      </c>
      <c r="C81" s="551"/>
      <c r="D81" s="551">
        <v>10000000</v>
      </c>
      <c r="E81" s="107">
        <f>SUM(C81:D81)</f>
        <v>10000000</v>
      </c>
      <c r="F81" s="107">
        <v>0</v>
      </c>
      <c r="H81" s="474"/>
      <c r="I81" s="474"/>
      <c r="J81" s="474"/>
      <c r="K81" s="474"/>
      <c r="L81" s="474"/>
      <c r="M81" s="474"/>
      <c r="N81" s="474"/>
      <c r="O81" s="474"/>
      <c r="P81" s="474"/>
      <c r="Q81" s="474"/>
      <c r="R81" s="474"/>
      <c r="S81" s="474"/>
      <c r="T81" s="474"/>
      <c r="U81" s="474"/>
      <c r="V81" s="474"/>
      <c r="W81" s="474"/>
      <c r="X81" s="474"/>
      <c r="Y81" s="474"/>
      <c r="Z81" s="474"/>
    </row>
    <row r="82" spans="1:26" ht="15.75" customHeight="1">
      <c r="A82" s="445"/>
      <c r="B82" s="445" t="s">
        <v>2419</v>
      </c>
      <c r="C82" s="446">
        <f>SUM(C53:C81)</f>
        <v>14817640</v>
      </c>
      <c r="D82" s="446">
        <f>SUM(D53:D81)</f>
        <v>12000000</v>
      </c>
      <c r="E82" s="446">
        <f>SUM(E53:E81)</f>
        <v>26817640</v>
      </c>
      <c r="F82" s="446">
        <f>SUM(F53:F81)</f>
        <v>10800000</v>
      </c>
      <c r="G82" s="474"/>
      <c r="H82" s="474"/>
      <c r="I82" s="474"/>
    </row>
    <row r="83" spans="1:26" ht="15.75" customHeight="1">
      <c r="A83" s="171">
        <v>1050303</v>
      </c>
      <c r="B83" s="99" t="s">
        <v>2420</v>
      </c>
      <c r="C83" s="107"/>
      <c r="D83" s="107"/>
      <c r="E83" s="107"/>
      <c r="F83" s="107"/>
      <c r="G83" s="474"/>
      <c r="H83" s="474"/>
      <c r="I83" s="474"/>
    </row>
    <row r="84" spans="1:26" ht="15.75" customHeight="1">
      <c r="A84" s="36"/>
      <c r="B84" s="414" t="s">
        <v>2101</v>
      </c>
      <c r="C84" s="107"/>
      <c r="D84" s="107"/>
      <c r="E84" s="107">
        <f t="shared" ref="E84:E95" si="15">SUM(C84:D84)</f>
        <v>0</v>
      </c>
      <c r="F84" s="107"/>
      <c r="G84" s="474"/>
      <c r="H84" s="474"/>
      <c r="I84" s="474"/>
    </row>
    <row r="85" spans="1:26" ht="15.75" customHeight="1">
      <c r="A85" s="36" t="s">
        <v>2102</v>
      </c>
      <c r="B85" s="36" t="s">
        <v>2103</v>
      </c>
      <c r="C85" s="107">
        <v>50000</v>
      </c>
      <c r="D85" s="107">
        <v>-50000</v>
      </c>
      <c r="E85" s="107">
        <f t="shared" si="15"/>
        <v>0</v>
      </c>
      <c r="F85" s="107">
        <v>100000</v>
      </c>
      <c r="G85" s="507"/>
      <c r="H85" s="507"/>
      <c r="I85" s="507"/>
      <c r="J85" s="429"/>
      <c r="K85" s="429"/>
      <c r="L85" s="429"/>
      <c r="M85" s="429"/>
      <c r="N85" s="429"/>
      <c r="O85" s="429"/>
      <c r="P85" s="429"/>
      <c r="Q85" s="429"/>
      <c r="R85" s="429"/>
      <c r="S85" s="429"/>
      <c r="T85" s="429"/>
      <c r="U85" s="429"/>
      <c r="V85" s="429"/>
      <c r="W85" s="429"/>
      <c r="X85" s="429"/>
      <c r="Y85" s="429"/>
      <c r="Z85" s="429"/>
    </row>
    <row r="86" spans="1:26" ht="15.75" customHeight="1">
      <c r="A86" s="36" t="s">
        <v>2104</v>
      </c>
      <c r="B86" s="36" t="s">
        <v>2105</v>
      </c>
      <c r="C86" s="107">
        <v>500000</v>
      </c>
      <c r="D86" s="107"/>
      <c r="E86" s="107">
        <f t="shared" si="15"/>
        <v>500000</v>
      </c>
      <c r="F86" s="107">
        <v>500000</v>
      </c>
      <c r="G86" s="507"/>
      <c r="H86" s="507"/>
      <c r="I86" s="507"/>
      <c r="J86" s="429"/>
      <c r="K86" s="429"/>
      <c r="L86" s="429"/>
      <c r="M86" s="429"/>
      <c r="N86" s="429"/>
      <c r="O86" s="429"/>
      <c r="P86" s="429"/>
      <c r="Q86" s="429"/>
      <c r="R86" s="429"/>
      <c r="S86" s="429"/>
      <c r="T86" s="429"/>
      <c r="U86" s="429"/>
      <c r="V86" s="429"/>
      <c r="W86" s="429"/>
      <c r="X86" s="429"/>
      <c r="Y86" s="429"/>
      <c r="Z86" s="429"/>
    </row>
    <row r="87" spans="1:26" ht="15.75" customHeight="1">
      <c r="A87" s="36" t="s">
        <v>2106</v>
      </c>
      <c r="B87" s="36" t="s">
        <v>2107</v>
      </c>
      <c r="C87" s="107">
        <v>1000000</v>
      </c>
      <c r="D87" s="107"/>
      <c r="E87" s="107">
        <f t="shared" si="15"/>
        <v>1000000</v>
      </c>
      <c r="F87" s="107">
        <v>1000000</v>
      </c>
      <c r="G87" s="507"/>
      <c r="H87" s="507"/>
      <c r="I87" s="507"/>
      <c r="J87" s="429"/>
      <c r="K87" s="429"/>
      <c r="L87" s="429"/>
      <c r="M87" s="429"/>
      <c r="N87" s="429"/>
      <c r="O87" s="429"/>
      <c r="P87" s="429"/>
      <c r="Q87" s="429"/>
      <c r="R87" s="429"/>
      <c r="S87" s="429"/>
      <c r="T87" s="429"/>
      <c r="U87" s="429"/>
      <c r="V87" s="429"/>
      <c r="W87" s="429"/>
      <c r="X87" s="429"/>
      <c r="Y87" s="429"/>
      <c r="Z87" s="429"/>
    </row>
    <row r="88" spans="1:26" ht="15.75" customHeight="1">
      <c r="A88" s="349">
        <v>2210310</v>
      </c>
      <c r="B88" s="36" t="s">
        <v>2421</v>
      </c>
      <c r="C88" s="107"/>
      <c r="D88" s="107">
        <v>-500000</v>
      </c>
      <c r="E88" s="107">
        <f t="shared" si="15"/>
        <v>-500000</v>
      </c>
      <c r="F88" s="107"/>
      <c r="G88" s="507"/>
      <c r="H88" s="507"/>
      <c r="I88" s="507"/>
      <c r="J88" s="429"/>
      <c r="K88" s="429"/>
      <c r="L88" s="429"/>
      <c r="M88" s="429"/>
      <c r="N88" s="429"/>
      <c r="O88" s="429"/>
      <c r="P88" s="429"/>
      <c r="Q88" s="429"/>
      <c r="R88" s="429"/>
      <c r="S88" s="429"/>
      <c r="T88" s="429"/>
      <c r="U88" s="429"/>
      <c r="V88" s="429"/>
      <c r="W88" s="429"/>
      <c r="X88" s="429"/>
      <c r="Y88" s="429"/>
      <c r="Z88" s="429"/>
    </row>
    <row r="89" spans="1:26" ht="15.75" customHeight="1">
      <c r="A89" s="349" t="s">
        <v>2115</v>
      </c>
      <c r="B89" s="36" t="s">
        <v>2107</v>
      </c>
      <c r="C89" s="107">
        <v>1000000</v>
      </c>
      <c r="D89" s="107">
        <v>-500000</v>
      </c>
      <c r="E89" s="107">
        <f t="shared" si="15"/>
        <v>500000</v>
      </c>
      <c r="F89" s="107">
        <v>0</v>
      </c>
      <c r="G89" s="507"/>
      <c r="H89" s="507"/>
      <c r="I89" s="507"/>
      <c r="J89" s="429"/>
      <c r="K89" s="429"/>
      <c r="L89" s="429"/>
      <c r="M89" s="429"/>
      <c r="N89" s="429"/>
      <c r="O89" s="429"/>
      <c r="P89" s="429"/>
      <c r="Q89" s="429"/>
      <c r="R89" s="429"/>
      <c r="S89" s="429"/>
      <c r="T89" s="429"/>
      <c r="U89" s="429"/>
      <c r="V89" s="429"/>
      <c r="W89" s="429"/>
      <c r="X89" s="429"/>
      <c r="Y89" s="429"/>
      <c r="Z89" s="429"/>
    </row>
    <row r="90" spans="1:26" ht="15.75" customHeight="1">
      <c r="A90" s="349">
        <v>2210309</v>
      </c>
      <c r="B90" s="36" t="s">
        <v>2211</v>
      </c>
      <c r="C90" s="107">
        <v>1000000</v>
      </c>
      <c r="D90" s="107">
        <v>-500000</v>
      </c>
      <c r="E90" s="107">
        <f t="shared" si="15"/>
        <v>500000</v>
      </c>
      <c r="F90" s="107">
        <v>200000</v>
      </c>
      <c r="G90" s="507"/>
      <c r="H90" s="507"/>
      <c r="I90" s="507"/>
      <c r="J90" s="429"/>
      <c r="K90" s="429"/>
      <c r="L90" s="429"/>
      <c r="M90" s="429"/>
      <c r="N90" s="429"/>
      <c r="O90" s="429"/>
      <c r="P90" s="429"/>
      <c r="Q90" s="429"/>
      <c r="R90" s="429"/>
      <c r="S90" s="429"/>
      <c r="T90" s="429"/>
      <c r="U90" s="429"/>
      <c r="V90" s="429"/>
      <c r="W90" s="429"/>
      <c r="X90" s="429"/>
      <c r="Y90" s="429"/>
      <c r="Z90" s="429"/>
    </row>
    <row r="91" spans="1:26" ht="15.75" customHeight="1">
      <c r="A91" s="36"/>
      <c r="B91" s="414" t="s">
        <v>2118</v>
      </c>
      <c r="C91" s="107"/>
      <c r="D91" s="107"/>
      <c r="E91" s="107">
        <f t="shared" si="15"/>
        <v>0</v>
      </c>
      <c r="F91" s="107"/>
      <c r="G91" s="507"/>
      <c r="H91" s="507"/>
      <c r="I91" s="507"/>
      <c r="J91" s="429"/>
      <c r="K91" s="429"/>
      <c r="L91" s="429"/>
      <c r="M91" s="429"/>
      <c r="N91" s="429"/>
      <c r="O91" s="429"/>
      <c r="P91" s="429"/>
      <c r="Q91" s="429"/>
      <c r="R91" s="429"/>
      <c r="S91" s="429"/>
      <c r="T91" s="429"/>
      <c r="U91" s="429"/>
      <c r="V91" s="429"/>
      <c r="W91" s="429"/>
      <c r="X91" s="429"/>
      <c r="Y91" s="429"/>
      <c r="Z91" s="429"/>
    </row>
    <row r="92" spans="1:26" ht="15.75" customHeight="1">
      <c r="A92" s="36" t="s">
        <v>2121</v>
      </c>
      <c r="B92" s="36" t="s">
        <v>2122</v>
      </c>
      <c r="C92" s="107"/>
      <c r="D92" s="107"/>
      <c r="E92" s="107">
        <f t="shared" si="15"/>
        <v>0</v>
      </c>
      <c r="F92" s="107"/>
      <c r="G92" s="507"/>
      <c r="H92" s="507"/>
      <c r="I92" s="507"/>
      <c r="J92" s="429"/>
      <c r="K92" s="429"/>
      <c r="L92" s="429"/>
      <c r="M92" s="429"/>
      <c r="N92" s="429"/>
      <c r="O92" s="429"/>
      <c r="P92" s="429"/>
      <c r="Q92" s="429"/>
      <c r="R92" s="429"/>
      <c r="S92" s="429"/>
      <c r="T92" s="429"/>
      <c r="U92" s="429"/>
      <c r="V92" s="429"/>
      <c r="W92" s="429"/>
      <c r="X92" s="429"/>
      <c r="Y92" s="429"/>
      <c r="Z92" s="429"/>
    </row>
    <row r="93" spans="1:26" ht="15.75" customHeight="1">
      <c r="A93" s="36"/>
      <c r="B93" s="414" t="s">
        <v>2128</v>
      </c>
      <c r="C93" s="107">
        <v>500000</v>
      </c>
      <c r="D93" s="107"/>
      <c r="E93" s="107">
        <f t="shared" si="15"/>
        <v>500000</v>
      </c>
      <c r="F93" s="107">
        <v>0</v>
      </c>
      <c r="G93" s="507"/>
      <c r="H93" s="507"/>
      <c r="I93" s="507"/>
      <c r="J93" s="429"/>
      <c r="K93" s="429"/>
      <c r="L93" s="429"/>
      <c r="M93" s="429"/>
      <c r="N93" s="429"/>
      <c r="O93" s="429"/>
      <c r="P93" s="429"/>
      <c r="Q93" s="429"/>
      <c r="R93" s="429"/>
      <c r="S93" s="429"/>
      <c r="T93" s="429"/>
      <c r="U93" s="429"/>
      <c r="V93" s="429"/>
      <c r="W93" s="429"/>
      <c r="X93" s="429"/>
      <c r="Y93" s="429"/>
      <c r="Z93" s="429"/>
    </row>
    <row r="94" spans="1:26" ht="15.75" customHeight="1">
      <c r="A94" s="36" t="s">
        <v>2129</v>
      </c>
      <c r="B94" s="36" t="s">
        <v>2130</v>
      </c>
      <c r="C94" s="107"/>
      <c r="D94" s="107"/>
      <c r="E94" s="107">
        <f t="shared" si="15"/>
        <v>0</v>
      </c>
      <c r="F94" s="107">
        <v>100000</v>
      </c>
      <c r="G94" s="507"/>
      <c r="H94" s="507"/>
      <c r="I94" s="507"/>
      <c r="J94" s="429"/>
      <c r="K94" s="429"/>
      <c r="L94" s="429"/>
      <c r="M94" s="429"/>
      <c r="N94" s="429"/>
      <c r="O94" s="429"/>
      <c r="P94" s="429"/>
      <c r="Q94" s="429"/>
      <c r="R94" s="429"/>
      <c r="S94" s="429"/>
      <c r="T94" s="429"/>
      <c r="U94" s="429"/>
      <c r="V94" s="429"/>
      <c r="W94" s="429"/>
      <c r="X94" s="429"/>
      <c r="Y94" s="429"/>
      <c r="Z94" s="429"/>
    </row>
    <row r="95" spans="1:26" ht="15.75" customHeight="1">
      <c r="A95" s="36" t="s">
        <v>2133</v>
      </c>
      <c r="B95" s="36" t="s">
        <v>2134</v>
      </c>
      <c r="C95" s="107"/>
      <c r="D95" s="107"/>
      <c r="E95" s="107">
        <f t="shared" si="15"/>
        <v>0</v>
      </c>
      <c r="F95" s="107">
        <v>300000</v>
      </c>
      <c r="G95" s="507"/>
      <c r="H95" s="507"/>
      <c r="I95" s="507"/>
      <c r="J95" s="429"/>
      <c r="K95" s="429"/>
      <c r="L95" s="429"/>
      <c r="M95" s="429"/>
      <c r="N95" s="429"/>
      <c r="O95" s="429"/>
      <c r="P95" s="429"/>
      <c r="Q95" s="429"/>
      <c r="R95" s="429"/>
      <c r="S95" s="429"/>
      <c r="T95" s="429"/>
      <c r="U95" s="429"/>
      <c r="V95" s="429"/>
      <c r="W95" s="429"/>
      <c r="X95" s="429"/>
      <c r="Y95" s="429"/>
      <c r="Z95" s="429"/>
    </row>
    <row r="96" spans="1:26" ht="15.75" customHeight="1">
      <c r="A96" s="36"/>
      <c r="B96" s="231" t="s">
        <v>2366</v>
      </c>
      <c r="C96" s="107"/>
      <c r="D96" s="107"/>
      <c r="E96" s="107">
        <v>0</v>
      </c>
      <c r="F96" s="107">
        <v>300000</v>
      </c>
      <c r="G96" s="507"/>
      <c r="H96" s="507"/>
      <c r="I96" s="507"/>
      <c r="J96" s="429"/>
      <c r="K96" s="429"/>
      <c r="L96" s="429"/>
      <c r="M96" s="429"/>
      <c r="N96" s="429"/>
      <c r="O96" s="429"/>
      <c r="P96" s="429"/>
      <c r="Q96" s="429"/>
      <c r="R96" s="429"/>
      <c r="S96" s="429"/>
      <c r="T96" s="429"/>
      <c r="U96" s="429"/>
      <c r="V96" s="429"/>
      <c r="W96" s="429"/>
      <c r="X96" s="429"/>
      <c r="Y96" s="429"/>
      <c r="Z96" s="429"/>
    </row>
    <row r="97" spans="1:26" ht="15.75" customHeight="1">
      <c r="A97" s="36"/>
      <c r="B97" s="414" t="s">
        <v>2138</v>
      </c>
      <c r="C97" s="107"/>
      <c r="D97" s="107"/>
      <c r="E97" s="107"/>
      <c r="F97" s="107"/>
      <c r="G97" s="507"/>
      <c r="H97" s="507"/>
      <c r="I97" s="507"/>
      <c r="J97" s="429"/>
      <c r="K97" s="429"/>
      <c r="L97" s="429"/>
      <c r="M97" s="429"/>
      <c r="N97" s="429"/>
      <c r="O97" s="429"/>
      <c r="P97" s="429"/>
      <c r="Q97" s="429"/>
      <c r="R97" s="429"/>
      <c r="S97" s="429"/>
      <c r="T97" s="429"/>
      <c r="U97" s="429"/>
      <c r="V97" s="429"/>
      <c r="W97" s="429"/>
      <c r="X97" s="429"/>
      <c r="Y97" s="429"/>
      <c r="Z97" s="429"/>
    </row>
    <row r="98" spans="1:26" ht="15.75" customHeight="1">
      <c r="A98" s="36" t="s">
        <v>2141</v>
      </c>
      <c r="B98" s="36" t="s">
        <v>2142</v>
      </c>
      <c r="C98" s="107">
        <v>500000</v>
      </c>
      <c r="D98" s="107"/>
      <c r="E98" s="107">
        <f t="shared" ref="E98" si="16">SUM(C98:D98)</f>
        <v>500000</v>
      </c>
      <c r="F98" s="107">
        <v>500000</v>
      </c>
      <c r="G98" s="507"/>
      <c r="H98" s="507"/>
      <c r="I98" s="507"/>
      <c r="J98" s="429"/>
      <c r="K98" s="429"/>
      <c r="L98" s="429"/>
      <c r="M98" s="429"/>
      <c r="N98" s="429"/>
      <c r="O98" s="429"/>
      <c r="P98" s="429"/>
      <c r="Q98" s="429"/>
      <c r="R98" s="429"/>
      <c r="S98" s="429"/>
      <c r="T98" s="429"/>
      <c r="U98" s="429"/>
      <c r="V98" s="429"/>
      <c r="W98" s="429"/>
      <c r="X98" s="429"/>
      <c r="Y98" s="429"/>
      <c r="Z98" s="429"/>
    </row>
    <row r="99" spans="1:26" ht="15.75" customHeight="1">
      <c r="A99" s="414"/>
      <c r="B99" s="414" t="s">
        <v>2153</v>
      </c>
      <c r="C99" s="547"/>
      <c r="D99" s="547"/>
      <c r="E99" s="547"/>
      <c r="F99" s="547"/>
      <c r="G99" s="507"/>
      <c r="H99" s="507"/>
      <c r="I99" s="507"/>
      <c r="J99" s="429"/>
      <c r="K99" s="429"/>
      <c r="L99" s="429"/>
      <c r="M99" s="429"/>
      <c r="N99" s="429"/>
      <c r="O99" s="429"/>
      <c r="P99" s="429"/>
      <c r="Q99" s="429"/>
      <c r="R99" s="429"/>
      <c r="S99" s="429"/>
      <c r="T99" s="429"/>
      <c r="U99" s="429"/>
      <c r="V99" s="429"/>
      <c r="W99" s="429"/>
      <c r="X99" s="429"/>
      <c r="Y99" s="429"/>
      <c r="Z99" s="429"/>
    </row>
    <row r="100" spans="1:26" ht="15.75" customHeight="1">
      <c r="A100" s="414"/>
      <c r="B100" s="231" t="s">
        <v>2415</v>
      </c>
      <c r="C100" s="547"/>
      <c r="D100" s="547"/>
      <c r="E100" s="547">
        <v>0</v>
      </c>
      <c r="F100" s="422">
        <v>400000</v>
      </c>
      <c r="G100" s="507"/>
      <c r="H100" s="507"/>
      <c r="I100" s="507"/>
      <c r="J100" s="429"/>
      <c r="K100" s="429"/>
      <c r="L100" s="429"/>
      <c r="M100" s="429"/>
      <c r="N100" s="429"/>
      <c r="O100" s="429"/>
      <c r="P100" s="429"/>
      <c r="Q100" s="429"/>
      <c r="R100" s="429"/>
      <c r="S100" s="429"/>
      <c r="T100" s="429"/>
      <c r="U100" s="429"/>
      <c r="V100" s="429"/>
      <c r="W100" s="429"/>
      <c r="X100" s="429"/>
      <c r="Y100" s="429"/>
      <c r="Z100" s="429"/>
    </row>
    <row r="101" spans="1:26" ht="15.75" customHeight="1">
      <c r="A101" s="414"/>
      <c r="B101" s="414" t="s">
        <v>2146</v>
      </c>
      <c r="C101" s="547"/>
      <c r="D101" s="547"/>
      <c r="E101" s="547"/>
      <c r="F101" s="547"/>
      <c r="G101" s="507"/>
      <c r="H101" s="507"/>
      <c r="I101" s="507"/>
      <c r="J101" s="429"/>
      <c r="K101" s="429"/>
      <c r="L101" s="429"/>
      <c r="M101" s="429"/>
      <c r="N101" s="429"/>
      <c r="O101" s="429"/>
      <c r="P101" s="429"/>
      <c r="Q101" s="429"/>
      <c r="R101" s="429"/>
      <c r="S101" s="429"/>
      <c r="T101" s="429"/>
      <c r="U101" s="429"/>
      <c r="V101" s="429"/>
      <c r="W101" s="429"/>
      <c r="X101" s="429"/>
      <c r="Y101" s="429"/>
      <c r="Z101" s="429"/>
    </row>
    <row r="102" spans="1:26" ht="15.75" customHeight="1">
      <c r="A102" s="36" t="s">
        <v>2147</v>
      </c>
      <c r="B102" s="36" t="s">
        <v>2148</v>
      </c>
      <c r="C102" s="107">
        <v>300000</v>
      </c>
      <c r="D102" s="107"/>
      <c r="E102" s="107">
        <f t="shared" ref="E102:E104" si="17">SUM(C102:D102)</f>
        <v>300000</v>
      </c>
      <c r="F102" s="107">
        <v>200000</v>
      </c>
      <c r="G102" s="507"/>
      <c r="H102" s="507"/>
      <c r="I102" s="507"/>
      <c r="J102" s="429"/>
      <c r="K102" s="429"/>
      <c r="L102" s="429"/>
      <c r="M102" s="429"/>
      <c r="N102" s="429"/>
      <c r="O102" s="429"/>
      <c r="P102" s="429"/>
      <c r="Q102" s="429"/>
      <c r="R102" s="429"/>
      <c r="S102" s="429"/>
      <c r="T102" s="429"/>
      <c r="U102" s="429"/>
      <c r="V102" s="429"/>
      <c r="W102" s="429"/>
      <c r="X102" s="429"/>
      <c r="Y102" s="429"/>
      <c r="Z102" s="429"/>
    </row>
    <row r="103" spans="1:26" ht="15.75" customHeight="1">
      <c r="A103" s="36" t="s">
        <v>2149</v>
      </c>
      <c r="B103" s="36" t="s">
        <v>2150</v>
      </c>
      <c r="C103" s="107">
        <v>200000</v>
      </c>
      <c r="D103" s="107"/>
      <c r="E103" s="107">
        <f t="shared" si="17"/>
        <v>200000</v>
      </c>
      <c r="F103" s="107">
        <v>200000</v>
      </c>
      <c r="G103" s="507"/>
      <c r="H103" s="507"/>
      <c r="I103" s="507"/>
      <c r="J103" s="429"/>
      <c r="K103" s="429"/>
      <c r="L103" s="429"/>
      <c r="M103" s="429"/>
      <c r="N103" s="429"/>
      <c r="O103" s="429"/>
      <c r="P103" s="429"/>
      <c r="Q103" s="429"/>
      <c r="R103" s="429"/>
      <c r="S103" s="429"/>
      <c r="T103" s="429"/>
      <c r="U103" s="429"/>
      <c r="V103" s="429"/>
      <c r="W103" s="429"/>
      <c r="X103" s="429"/>
      <c r="Y103" s="429"/>
      <c r="Z103" s="429"/>
    </row>
    <row r="104" spans="1:26" ht="15.75" customHeight="1">
      <c r="A104" s="36" t="s">
        <v>2151</v>
      </c>
      <c r="B104" s="36" t="s">
        <v>2152</v>
      </c>
      <c r="C104" s="107">
        <v>100000</v>
      </c>
      <c r="D104" s="107"/>
      <c r="E104" s="107">
        <f t="shared" si="17"/>
        <v>100000</v>
      </c>
      <c r="F104" s="107">
        <v>100000</v>
      </c>
      <c r="G104" s="507"/>
      <c r="H104" s="507"/>
      <c r="I104" s="507"/>
      <c r="J104" s="429"/>
      <c r="K104" s="429"/>
      <c r="L104" s="429"/>
      <c r="M104" s="429"/>
      <c r="N104" s="429"/>
      <c r="O104" s="429"/>
      <c r="P104" s="429"/>
      <c r="Q104" s="429"/>
      <c r="R104" s="429"/>
      <c r="S104" s="429"/>
      <c r="T104" s="429"/>
      <c r="U104" s="429"/>
      <c r="V104" s="429"/>
      <c r="W104" s="429"/>
      <c r="X104" s="429"/>
      <c r="Y104" s="429"/>
      <c r="Z104" s="429"/>
    </row>
    <row r="105" spans="1:26" ht="15.75" customHeight="1">
      <c r="A105" s="349"/>
      <c r="B105" s="36" t="s">
        <v>2417</v>
      </c>
      <c r="C105" s="107"/>
      <c r="D105" s="107"/>
      <c r="E105" s="107">
        <v>50000</v>
      </c>
      <c r="F105" s="107">
        <v>0</v>
      </c>
      <c r="G105" s="507"/>
      <c r="H105" s="507"/>
      <c r="I105" s="507"/>
      <c r="J105" s="429"/>
      <c r="K105" s="429"/>
      <c r="L105" s="429"/>
      <c r="M105" s="429"/>
      <c r="N105" s="429"/>
      <c r="O105" s="429"/>
      <c r="P105" s="429"/>
      <c r="Q105" s="429"/>
      <c r="R105" s="429"/>
      <c r="S105" s="429"/>
      <c r="T105" s="429"/>
      <c r="U105" s="429"/>
      <c r="V105" s="429"/>
      <c r="W105" s="429"/>
      <c r="X105" s="429"/>
      <c r="Y105" s="429"/>
      <c r="Z105" s="429"/>
    </row>
    <row r="106" spans="1:26" ht="15.75" customHeight="1">
      <c r="A106" s="349" t="s">
        <v>2174</v>
      </c>
      <c r="B106" s="36" t="s">
        <v>2175</v>
      </c>
      <c r="C106" s="107">
        <v>50000</v>
      </c>
      <c r="D106" s="107"/>
      <c r="E106" s="107">
        <f>SUM(C106:D106)</f>
        <v>50000</v>
      </c>
      <c r="F106" s="107">
        <v>200000</v>
      </c>
      <c r="G106" s="507"/>
      <c r="H106" s="507"/>
      <c r="I106" s="507"/>
      <c r="J106" s="429"/>
      <c r="K106" s="429"/>
      <c r="L106" s="429"/>
      <c r="M106" s="429"/>
      <c r="N106" s="429"/>
      <c r="O106" s="429"/>
      <c r="P106" s="429"/>
      <c r="Q106" s="429"/>
      <c r="R106" s="429"/>
      <c r="S106" s="429"/>
      <c r="T106" s="429"/>
      <c r="U106" s="429"/>
      <c r="V106" s="429"/>
      <c r="W106" s="429"/>
      <c r="X106" s="429"/>
      <c r="Y106" s="429"/>
      <c r="Z106" s="429"/>
    </row>
    <row r="107" spans="1:26" ht="15.75" customHeight="1">
      <c r="A107" s="445"/>
      <c r="B107" s="445" t="s">
        <v>2422</v>
      </c>
      <c r="C107" s="446">
        <f>SUM(C85:C106)</f>
        <v>5200000</v>
      </c>
      <c r="D107" s="446">
        <f>SUM(D85:D106)</f>
        <v>-1550000</v>
      </c>
      <c r="E107" s="446">
        <f>SUM(E85:E106)</f>
        <v>3700000</v>
      </c>
      <c r="F107" s="446">
        <f>SUM(F85:F106)</f>
        <v>4100000</v>
      </c>
      <c r="G107" s="474"/>
      <c r="H107" s="474"/>
      <c r="I107" s="474"/>
    </row>
    <row r="108" spans="1:26" ht="15.75" customHeight="1">
      <c r="A108" s="435">
        <v>1050304</v>
      </c>
      <c r="B108" s="99" t="s">
        <v>2423</v>
      </c>
      <c r="C108" s="107"/>
      <c r="D108" s="107"/>
      <c r="E108" s="107"/>
      <c r="F108" s="107"/>
      <c r="G108" s="474"/>
      <c r="H108" s="474"/>
      <c r="I108" s="474"/>
    </row>
    <row r="109" spans="1:26" ht="15.75" customHeight="1">
      <c r="A109" s="414"/>
      <c r="B109" s="414" t="s">
        <v>2101</v>
      </c>
      <c r="C109" s="547"/>
      <c r="D109" s="547"/>
      <c r="E109" s="547"/>
      <c r="F109" s="547"/>
      <c r="G109" s="507"/>
      <c r="H109" s="507"/>
      <c r="I109" s="507"/>
      <c r="J109" s="553"/>
      <c r="K109" s="553"/>
      <c r="L109" s="553"/>
      <c r="M109" s="553"/>
      <c r="N109" s="553"/>
      <c r="O109" s="553"/>
      <c r="P109" s="553"/>
      <c r="Q109" s="553"/>
      <c r="R109" s="553"/>
      <c r="S109" s="553"/>
      <c r="T109" s="553"/>
      <c r="U109" s="553"/>
      <c r="V109" s="553"/>
      <c r="W109" s="553"/>
      <c r="X109" s="553"/>
      <c r="Y109" s="553"/>
      <c r="Z109" s="553"/>
    </row>
    <row r="110" spans="1:26" ht="15.75" customHeight="1">
      <c r="A110" s="36" t="s">
        <v>2102</v>
      </c>
      <c r="B110" s="36" t="s">
        <v>2103</v>
      </c>
      <c r="C110" s="107">
        <v>51626</v>
      </c>
      <c r="D110" s="107"/>
      <c r="E110" s="107">
        <f t="shared" ref="E110:E140" si="18">SUM(C110:D110)</f>
        <v>51626</v>
      </c>
      <c r="F110" s="107">
        <v>200000</v>
      </c>
      <c r="G110" s="474"/>
      <c r="H110" s="474"/>
      <c r="I110" s="474"/>
    </row>
    <row r="111" spans="1:26" ht="15.75" customHeight="1">
      <c r="A111" s="36" t="s">
        <v>2104</v>
      </c>
      <c r="B111" s="36" t="s">
        <v>2105</v>
      </c>
      <c r="C111" s="107"/>
      <c r="D111" s="107"/>
      <c r="E111" s="107">
        <f t="shared" si="18"/>
        <v>0</v>
      </c>
      <c r="F111" s="107">
        <v>600000</v>
      </c>
      <c r="G111" s="474"/>
      <c r="H111" s="474"/>
      <c r="I111" s="474"/>
    </row>
    <row r="112" spans="1:26" ht="15.75" customHeight="1">
      <c r="A112" s="36" t="s">
        <v>2106</v>
      </c>
      <c r="B112" s="36" t="s">
        <v>2107</v>
      </c>
      <c r="C112" s="107">
        <v>500000</v>
      </c>
      <c r="D112" s="107"/>
      <c r="E112" s="107">
        <f t="shared" si="18"/>
        <v>500000</v>
      </c>
      <c r="F112" s="107">
        <v>1000000</v>
      </c>
      <c r="G112" s="474"/>
      <c r="H112" s="474"/>
      <c r="I112" s="474"/>
    </row>
    <row r="113" spans="1:9" ht="15.75" customHeight="1">
      <c r="A113" s="36">
        <v>2210403</v>
      </c>
      <c r="B113" s="36" t="s">
        <v>2107</v>
      </c>
      <c r="C113" s="107">
        <v>1000000</v>
      </c>
      <c r="D113" s="107">
        <v>-500000</v>
      </c>
      <c r="E113" s="107">
        <f t="shared" si="18"/>
        <v>500000</v>
      </c>
      <c r="F113" s="107"/>
      <c r="G113" s="474"/>
      <c r="H113" s="474"/>
      <c r="I113" s="474"/>
    </row>
    <row r="114" spans="1:9" ht="15.75" customHeight="1">
      <c r="A114" s="36">
        <v>2210309</v>
      </c>
      <c r="B114" s="36" t="s">
        <v>2405</v>
      </c>
      <c r="C114" s="107">
        <v>500000</v>
      </c>
      <c r="D114" s="107"/>
      <c r="E114" s="107">
        <f t="shared" si="18"/>
        <v>500000</v>
      </c>
      <c r="F114" s="107">
        <v>300000</v>
      </c>
      <c r="G114" s="474"/>
      <c r="H114" s="474"/>
      <c r="I114" s="474"/>
    </row>
    <row r="115" spans="1:9" ht="15.75" customHeight="1">
      <c r="A115" s="36"/>
      <c r="B115" s="414" t="s">
        <v>2096</v>
      </c>
      <c r="C115" s="107"/>
      <c r="D115" s="107"/>
      <c r="E115" s="107"/>
      <c r="F115" s="107"/>
      <c r="G115" s="474"/>
      <c r="H115" s="474"/>
      <c r="I115" s="474"/>
    </row>
    <row r="116" spans="1:9" ht="15.75" customHeight="1">
      <c r="A116" s="36" t="s">
        <v>2097</v>
      </c>
      <c r="B116" s="36" t="s">
        <v>2098</v>
      </c>
      <c r="C116" s="107">
        <v>1500000</v>
      </c>
      <c r="D116" s="107"/>
      <c r="E116" s="107">
        <f t="shared" si="18"/>
        <v>1500000</v>
      </c>
      <c r="F116" s="107">
        <v>500000</v>
      </c>
      <c r="G116" s="474"/>
      <c r="H116" s="474"/>
      <c r="I116" s="474"/>
    </row>
    <row r="117" spans="1:9" ht="15.75" customHeight="1">
      <c r="A117" s="349">
        <v>2210204</v>
      </c>
      <c r="B117" s="36" t="s">
        <v>2424</v>
      </c>
      <c r="C117" s="107"/>
      <c r="D117" s="107"/>
      <c r="E117" s="107">
        <f t="shared" si="18"/>
        <v>0</v>
      </c>
      <c r="F117" s="107">
        <v>300000</v>
      </c>
      <c r="G117" s="474"/>
      <c r="H117" s="474"/>
      <c r="I117" s="474"/>
    </row>
    <row r="118" spans="1:9" ht="15.75" customHeight="1">
      <c r="A118" s="349">
        <v>2210206</v>
      </c>
      <c r="B118" s="36" t="s">
        <v>2425</v>
      </c>
      <c r="C118" s="107">
        <v>850000</v>
      </c>
      <c r="D118" s="107"/>
      <c r="E118" s="107">
        <f t="shared" si="18"/>
        <v>850000</v>
      </c>
      <c r="F118" s="107">
        <v>850000</v>
      </c>
      <c r="G118" s="474"/>
      <c r="H118" s="474"/>
      <c r="I118" s="474"/>
    </row>
    <row r="119" spans="1:9" ht="15.75" customHeight="1">
      <c r="A119" s="36" t="s">
        <v>2412</v>
      </c>
      <c r="B119" s="36" t="s">
        <v>2426</v>
      </c>
      <c r="C119" s="107">
        <v>7500000</v>
      </c>
      <c r="D119" s="107">
        <v>-1000000</v>
      </c>
      <c r="E119" s="107">
        <f t="shared" si="18"/>
        <v>6500000</v>
      </c>
      <c r="F119" s="107">
        <v>7000000</v>
      </c>
      <c r="G119" s="474"/>
      <c r="H119" s="474"/>
      <c r="I119" s="474"/>
    </row>
    <row r="120" spans="1:9" ht="15.75" customHeight="1">
      <c r="A120" s="36"/>
      <c r="B120" s="414" t="s">
        <v>2118</v>
      </c>
      <c r="C120" s="107"/>
      <c r="D120" s="107"/>
      <c r="E120" s="107"/>
      <c r="F120" s="107"/>
      <c r="G120" s="474"/>
      <c r="H120" s="474"/>
      <c r="I120" s="474"/>
    </row>
    <row r="121" spans="1:9" ht="15.75" customHeight="1">
      <c r="A121" s="36" t="s">
        <v>2119</v>
      </c>
      <c r="B121" s="36" t="s">
        <v>2120</v>
      </c>
      <c r="C121" s="107">
        <v>50000</v>
      </c>
      <c r="D121" s="107"/>
      <c r="E121" s="107">
        <f t="shared" si="18"/>
        <v>50000</v>
      </c>
      <c r="F121" s="107">
        <v>50000</v>
      </c>
      <c r="G121" s="474"/>
      <c r="H121" s="474"/>
      <c r="I121" s="474"/>
    </row>
    <row r="122" spans="1:9" ht="15.75" customHeight="1">
      <c r="A122" s="36"/>
      <c r="B122" s="414" t="s">
        <v>2128</v>
      </c>
      <c r="C122" s="107"/>
      <c r="D122" s="107"/>
      <c r="E122" s="107"/>
      <c r="F122" s="107"/>
      <c r="G122" s="474"/>
      <c r="H122" s="474"/>
      <c r="I122" s="474"/>
    </row>
    <row r="123" spans="1:9" ht="15.75" customHeight="1">
      <c r="A123" s="349" t="s">
        <v>2129</v>
      </c>
      <c r="B123" s="36" t="s">
        <v>2130</v>
      </c>
      <c r="C123" s="107"/>
      <c r="D123" s="107"/>
      <c r="E123" s="107">
        <f t="shared" si="18"/>
        <v>0</v>
      </c>
      <c r="F123" s="107">
        <v>100000</v>
      </c>
      <c r="G123" s="474"/>
      <c r="H123" s="474"/>
      <c r="I123" s="474"/>
    </row>
    <row r="124" spans="1:9" ht="15.75" customHeight="1">
      <c r="A124" s="349">
        <v>2210702</v>
      </c>
      <c r="B124" s="36" t="s">
        <v>2427</v>
      </c>
      <c r="C124" s="107"/>
      <c r="D124" s="107"/>
      <c r="E124" s="107">
        <f t="shared" si="18"/>
        <v>0</v>
      </c>
      <c r="F124" s="107">
        <v>1000000</v>
      </c>
      <c r="G124" s="474"/>
      <c r="H124" s="474"/>
      <c r="I124" s="474"/>
    </row>
    <row r="125" spans="1:9" ht="15.75" customHeight="1">
      <c r="A125" s="349">
        <v>2210703</v>
      </c>
      <c r="B125" s="36" t="s">
        <v>2132</v>
      </c>
      <c r="C125" s="107"/>
      <c r="D125" s="107"/>
      <c r="E125" s="107">
        <f t="shared" si="18"/>
        <v>0</v>
      </c>
      <c r="F125" s="107">
        <v>100000</v>
      </c>
      <c r="G125" s="474"/>
      <c r="H125" s="474"/>
      <c r="I125" s="474"/>
    </row>
    <row r="126" spans="1:9" ht="15.75" customHeight="1">
      <c r="A126" s="349" t="s">
        <v>2133</v>
      </c>
      <c r="B126" s="36" t="s">
        <v>2134</v>
      </c>
      <c r="C126" s="107"/>
      <c r="D126" s="107"/>
      <c r="E126" s="107">
        <f t="shared" si="18"/>
        <v>0</v>
      </c>
      <c r="F126" s="107">
        <v>400000</v>
      </c>
      <c r="G126" s="474"/>
      <c r="H126" s="474"/>
      <c r="I126" s="474"/>
    </row>
    <row r="127" spans="1:9" ht="15.75" customHeight="1">
      <c r="A127" s="349" t="s">
        <v>2389</v>
      </c>
      <c r="B127" s="36" t="s">
        <v>2195</v>
      </c>
      <c r="C127" s="107"/>
      <c r="D127" s="107"/>
      <c r="E127" s="107">
        <f t="shared" si="18"/>
        <v>0</v>
      </c>
      <c r="F127" s="107">
        <v>500000</v>
      </c>
      <c r="G127" s="474"/>
      <c r="H127" s="474"/>
      <c r="I127" s="474"/>
    </row>
    <row r="128" spans="1:9" ht="15.75" customHeight="1">
      <c r="A128" s="36"/>
      <c r="B128" s="414" t="s">
        <v>2146</v>
      </c>
      <c r="C128" s="107"/>
      <c r="D128" s="107"/>
      <c r="E128" s="107"/>
      <c r="F128" s="107"/>
      <c r="G128" s="474"/>
      <c r="H128" s="474"/>
      <c r="I128" s="474"/>
    </row>
    <row r="129" spans="1:26" ht="15.75" customHeight="1">
      <c r="A129" s="36" t="s">
        <v>2147</v>
      </c>
      <c r="B129" s="36" t="s">
        <v>2148</v>
      </c>
      <c r="C129" s="107">
        <v>50000</v>
      </c>
      <c r="D129" s="107"/>
      <c r="E129" s="107">
        <f t="shared" si="18"/>
        <v>50000</v>
      </c>
      <c r="F129" s="107">
        <v>100000</v>
      </c>
      <c r="G129" s="474"/>
      <c r="H129" s="474"/>
      <c r="I129" s="474"/>
    </row>
    <row r="130" spans="1:26" ht="15.75" customHeight="1">
      <c r="A130" s="36" t="s">
        <v>2149</v>
      </c>
      <c r="B130" s="36" t="s">
        <v>2150</v>
      </c>
      <c r="C130" s="107">
        <v>300000</v>
      </c>
      <c r="D130" s="107"/>
      <c r="E130" s="107">
        <f t="shared" si="18"/>
        <v>300000</v>
      </c>
      <c r="F130" s="107">
        <v>200000</v>
      </c>
      <c r="G130" s="474"/>
      <c r="H130" s="474"/>
      <c r="I130" s="474"/>
    </row>
    <row r="131" spans="1:26" ht="15.75" customHeight="1">
      <c r="A131" s="36" t="s">
        <v>2151</v>
      </c>
      <c r="B131" s="36" t="s">
        <v>2152</v>
      </c>
      <c r="C131" s="107">
        <v>50000</v>
      </c>
      <c r="D131" s="107"/>
      <c r="E131" s="107">
        <f t="shared" si="18"/>
        <v>50000</v>
      </c>
      <c r="F131" s="107">
        <v>50000</v>
      </c>
      <c r="G131" s="474"/>
      <c r="H131" s="474"/>
      <c r="I131" s="474"/>
    </row>
    <row r="132" spans="1:26" ht="15.75" customHeight="1">
      <c r="A132" s="36"/>
      <c r="B132" s="414" t="s">
        <v>2158</v>
      </c>
      <c r="C132" s="107"/>
      <c r="D132" s="107"/>
      <c r="E132" s="107"/>
      <c r="F132" s="107"/>
      <c r="G132" s="474"/>
      <c r="H132" s="474"/>
      <c r="I132" s="474"/>
    </row>
    <row r="133" spans="1:26" ht="15.75" customHeight="1">
      <c r="A133" s="36">
        <v>3111112</v>
      </c>
      <c r="B133" s="36" t="s">
        <v>2428</v>
      </c>
      <c r="C133" s="107">
        <v>500000</v>
      </c>
      <c r="D133" s="107"/>
      <c r="E133" s="107">
        <f t="shared" si="18"/>
        <v>500000</v>
      </c>
      <c r="F133" s="107">
        <v>500000</v>
      </c>
      <c r="G133" s="474"/>
      <c r="H133" s="474"/>
      <c r="I133" s="474"/>
    </row>
    <row r="134" spans="1:26" ht="15.75" customHeight="1">
      <c r="A134" s="36">
        <v>3111112</v>
      </c>
      <c r="B134" s="36" t="s">
        <v>2429</v>
      </c>
      <c r="C134" s="107">
        <v>200000</v>
      </c>
      <c r="D134" s="107"/>
      <c r="E134" s="107">
        <f t="shared" si="18"/>
        <v>200000</v>
      </c>
      <c r="F134" s="107">
        <v>0</v>
      </c>
      <c r="G134" s="474"/>
      <c r="H134" s="474"/>
      <c r="I134" s="474"/>
    </row>
    <row r="135" spans="1:26" ht="15.75" customHeight="1">
      <c r="A135" s="36"/>
      <c r="B135" s="36" t="s">
        <v>2190</v>
      </c>
      <c r="C135" s="107">
        <v>2500000</v>
      </c>
      <c r="D135" s="107">
        <v>-2500000</v>
      </c>
      <c r="E135" s="107">
        <f t="shared" si="18"/>
        <v>0</v>
      </c>
      <c r="F135" s="107">
        <v>1000000</v>
      </c>
      <c r="G135" s="474"/>
      <c r="H135" s="474"/>
      <c r="I135" s="474"/>
    </row>
    <row r="136" spans="1:26" ht="15.75" customHeight="1">
      <c r="A136" s="349">
        <v>3111002</v>
      </c>
      <c r="B136" s="36" t="s">
        <v>2370</v>
      </c>
      <c r="C136" s="107">
        <v>2200000</v>
      </c>
      <c r="D136" s="107">
        <v>-2200000</v>
      </c>
      <c r="E136" s="107">
        <f t="shared" si="18"/>
        <v>0</v>
      </c>
      <c r="F136" s="107">
        <v>0</v>
      </c>
      <c r="G136" s="474"/>
      <c r="H136" s="474"/>
      <c r="I136" s="474"/>
      <c r="J136" s="41"/>
      <c r="K136" s="41"/>
      <c r="L136" s="41"/>
      <c r="M136" s="41"/>
      <c r="N136" s="41"/>
      <c r="O136" s="41"/>
      <c r="P136" s="41"/>
      <c r="Q136" s="41"/>
      <c r="R136" s="41"/>
      <c r="S136" s="41"/>
      <c r="T136" s="41"/>
      <c r="U136" s="41"/>
      <c r="V136" s="41"/>
      <c r="W136" s="41"/>
      <c r="X136" s="41"/>
      <c r="Y136" s="41"/>
      <c r="Z136" s="41"/>
    </row>
    <row r="137" spans="1:26" ht="15.75" customHeight="1">
      <c r="A137" s="349">
        <v>2211306</v>
      </c>
      <c r="B137" s="36" t="s">
        <v>2391</v>
      </c>
      <c r="C137" s="107">
        <v>50000</v>
      </c>
      <c r="D137" s="107"/>
      <c r="E137" s="107">
        <f t="shared" si="18"/>
        <v>50000</v>
      </c>
      <c r="F137" s="107">
        <v>200000</v>
      </c>
      <c r="G137" s="474"/>
      <c r="H137" s="474"/>
      <c r="I137" s="474"/>
      <c r="J137" s="41"/>
      <c r="K137" s="41"/>
      <c r="L137" s="41"/>
      <c r="M137" s="41"/>
      <c r="N137" s="41"/>
      <c r="O137" s="41"/>
      <c r="P137" s="41"/>
      <c r="Q137" s="41"/>
      <c r="R137" s="41"/>
      <c r="S137" s="41"/>
      <c r="T137" s="41"/>
      <c r="U137" s="41"/>
      <c r="V137" s="41"/>
      <c r="W137" s="41"/>
      <c r="X137" s="41"/>
      <c r="Y137" s="41"/>
      <c r="Z137" s="41"/>
    </row>
    <row r="138" spans="1:26" ht="20.25" customHeight="1">
      <c r="A138" s="155">
        <v>2211311</v>
      </c>
      <c r="B138" s="20" t="s">
        <v>2430</v>
      </c>
      <c r="C138" s="107"/>
      <c r="D138" s="107"/>
      <c r="E138" s="107">
        <f t="shared" si="18"/>
        <v>0</v>
      </c>
      <c r="F138" s="107">
        <v>800000</v>
      </c>
      <c r="G138" s="554"/>
      <c r="H138" s="554"/>
      <c r="I138" s="554"/>
      <c r="J138" s="44"/>
      <c r="K138" s="44"/>
      <c r="L138" s="44"/>
      <c r="M138" s="44"/>
      <c r="N138" s="44"/>
      <c r="O138" s="44"/>
      <c r="P138" s="44"/>
      <c r="Q138" s="44"/>
      <c r="R138" s="44"/>
      <c r="S138" s="44"/>
      <c r="T138" s="44"/>
      <c r="U138" s="44"/>
      <c r="V138" s="44"/>
      <c r="W138" s="44"/>
      <c r="X138" s="44"/>
      <c r="Y138" s="44"/>
      <c r="Z138" s="44"/>
    </row>
    <row r="139" spans="1:26" ht="15.75" customHeight="1">
      <c r="A139" s="36"/>
      <c r="B139" s="414" t="s">
        <v>2176</v>
      </c>
      <c r="C139" s="107"/>
      <c r="D139" s="107"/>
      <c r="E139" s="107">
        <f t="shared" si="18"/>
        <v>0</v>
      </c>
      <c r="F139" s="107">
        <v>0</v>
      </c>
      <c r="G139" s="474"/>
      <c r="H139" s="474"/>
      <c r="I139" s="474"/>
    </row>
    <row r="140" spans="1:26" ht="15.75" customHeight="1">
      <c r="A140" s="36" t="s">
        <v>2431</v>
      </c>
      <c r="B140" s="36" t="s">
        <v>2432</v>
      </c>
      <c r="C140" s="107">
        <v>3000000</v>
      </c>
      <c r="D140" s="107">
        <v>-500000</v>
      </c>
      <c r="E140" s="107">
        <f t="shared" si="18"/>
        <v>2500000</v>
      </c>
      <c r="F140" s="107">
        <v>1000000</v>
      </c>
      <c r="G140" s="474"/>
      <c r="H140" s="474"/>
      <c r="I140" s="474"/>
      <c r="J140" s="41"/>
      <c r="K140" s="41"/>
      <c r="L140" s="41"/>
      <c r="M140" s="41"/>
      <c r="N140" s="41"/>
      <c r="O140" s="41"/>
      <c r="P140" s="41"/>
      <c r="Q140" s="41"/>
      <c r="R140" s="41"/>
      <c r="S140" s="41"/>
      <c r="T140" s="41"/>
      <c r="U140" s="41"/>
      <c r="V140" s="41"/>
      <c r="W140" s="41"/>
      <c r="X140" s="41"/>
      <c r="Y140" s="41"/>
      <c r="Z140" s="41"/>
    </row>
    <row r="141" spans="1:26" ht="15.75" customHeight="1">
      <c r="A141" s="445"/>
      <c r="B141" s="445" t="s">
        <v>2433</v>
      </c>
      <c r="C141" s="446">
        <f t="shared" ref="C141:F141" si="19">SUM(C110:C140)</f>
        <v>20801626</v>
      </c>
      <c r="D141" s="446">
        <f t="shared" si="19"/>
        <v>-6700000</v>
      </c>
      <c r="E141" s="446">
        <f t="shared" si="19"/>
        <v>14101626</v>
      </c>
      <c r="F141" s="446">
        <f t="shared" si="19"/>
        <v>16750000</v>
      </c>
      <c r="G141" s="474"/>
      <c r="H141" s="474"/>
      <c r="I141" s="474"/>
    </row>
    <row r="142" spans="1:26" ht="15.75" hidden="1" customHeight="1">
      <c r="A142" s="435">
        <v>3100000</v>
      </c>
      <c r="B142" s="99" t="s">
        <v>2183</v>
      </c>
      <c r="C142" s="112"/>
      <c r="D142" s="112"/>
      <c r="E142" s="112"/>
      <c r="F142" s="112"/>
      <c r="G142" s="474"/>
      <c r="H142" s="474"/>
      <c r="I142" s="474"/>
      <c r="J142" s="41"/>
      <c r="K142" s="41"/>
      <c r="L142" s="41"/>
      <c r="M142" s="41"/>
      <c r="N142" s="41"/>
      <c r="O142" s="41"/>
      <c r="P142" s="41"/>
      <c r="Q142" s="41"/>
      <c r="R142" s="41"/>
      <c r="S142" s="41"/>
      <c r="T142" s="41"/>
      <c r="U142" s="41"/>
      <c r="V142" s="41"/>
      <c r="W142" s="41"/>
      <c r="X142" s="41"/>
      <c r="Y142" s="41"/>
      <c r="Z142" s="41"/>
    </row>
    <row r="143" spans="1:26" ht="31.5" hidden="1" customHeight="1">
      <c r="A143" s="141">
        <v>3111112</v>
      </c>
      <c r="B143" s="76" t="s">
        <v>284</v>
      </c>
      <c r="C143" s="106">
        <v>1655840</v>
      </c>
      <c r="D143" s="106">
        <v>1655840</v>
      </c>
      <c r="E143" s="106">
        <v>1655840</v>
      </c>
      <c r="F143" s="106">
        <v>1655840</v>
      </c>
      <c r="G143" s="474"/>
      <c r="H143" s="474"/>
      <c r="I143" s="474"/>
      <c r="J143" s="41"/>
      <c r="K143" s="41"/>
      <c r="L143" s="41"/>
      <c r="M143" s="41"/>
      <c r="N143" s="41"/>
      <c r="O143" s="41"/>
      <c r="P143" s="41"/>
      <c r="Q143" s="41"/>
      <c r="R143" s="41"/>
      <c r="S143" s="41"/>
      <c r="T143" s="41"/>
      <c r="U143" s="41"/>
      <c r="V143" s="41"/>
      <c r="W143" s="41"/>
      <c r="X143" s="41"/>
      <c r="Y143" s="41"/>
      <c r="Z143" s="41"/>
    </row>
    <row r="144" spans="1:26" ht="15.75" hidden="1" customHeight="1">
      <c r="A144" s="141">
        <v>3111112</v>
      </c>
      <c r="B144" s="76" t="s">
        <v>2434</v>
      </c>
      <c r="C144" s="106">
        <v>3750000</v>
      </c>
      <c r="D144" s="106">
        <v>3750000</v>
      </c>
      <c r="E144" s="106">
        <v>3750000</v>
      </c>
      <c r="F144" s="106">
        <v>3750000</v>
      </c>
      <c r="G144" s="474"/>
      <c r="H144" s="474"/>
      <c r="I144" s="474"/>
      <c r="J144" s="41"/>
      <c r="K144" s="41"/>
      <c r="L144" s="41"/>
      <c r="M144" s="41"/>
      <c r="N144" s="41"/>
      <c r="O144" s="41"/>
      <c r="P144" s="41"/>
      <c r="Q144" s="41"/>
      <c r="R144" s="41"/>
      <c r="S144" s="41"/>
      <c r="T144" s="41"/>
      <c r="U144" s="41"/>
      <c r="V144" s="41"/>
      <c r="W144" s="41"/>
      <c r="X144" s="41"/>
      <c r="Y144" s="41"/>
      <c r="Z144" s="41"/>
    </row>
    <row r="145" spans="1:26" ht="15.75" hidden="1" customHeight="1">
      <c r="A145" s="141">
        <v>3111112</v>
      </c>
      <c r="B145" s="76" t="s">
        <v>286</v>
      </c>
      <c r="C145" s="106">
        <v>2882120</v>
      </c>
      <c r="D145" s="106">
        <v>2882120</v>
      </c>
      <c r="E145" s="106">
        <v>2882120</v>
      </c>
      <c r="F145" s="106">
        <v>2882120</v>
      </c>
      <c r="G145" s="474"/>
      <c r="H145" s="474"/>
      <c r="I145" s="474"/>
      <c r="J145" s="41"/>
      <c r="K145" s="41"/>
      <c r="L145" s="41"/>
      <c r="M145" s="41"/>
      <c r="N145" s="41"/>
      <c r="O145" s="41"/>
      <c r="P145" s="41"/>
      <c r="Q145" s="41"/>
      <c r="R145" s="41"/>
      <c r="S145" s="41"/>
      <c r="T145" s="41"/>
      <c r="U145" s="41"/>
      <c r="V145" s="41"/>
      <c r="W145" s="41"/>
      <c r="X145" s="41"/>
      <c r="Y145" s="41"/>
      <c r="Z145" s="41"/>
    </row>
    <row r="146" spans="1:26" ht="15.75" hidden="1" customHeight="1">
      <c r="A146" s="141">
        <v>3111112</v>
      </c>
      <c r="B146" s="76" t="s">
        <v>2435</v>
      </c>
      <c r="C146" s="106">
        <v>1859250</v>
      </c>
      <c r="D146" s="106">
        <v>1859250</v>
      </c>
      <c r="E146" s="106">
        <v>1859250</v>
      </c>
      <c r="F146" s="106">
        <v>1859250</v>
      </c>
      <c r="G146" s="474"/>
      <c r="H146" s="474"/>
      <c r="I146" s="474"/>
      <c r="J146" s="41"/>
      <c r="K146" s="41"/>
      <c r="L146" s="41"/>
      <c r="M146" s="41"/>
      <c r="N146" s="41"/>
      <c r="O146" s="41"/>
      <c r="P146" s="41"/>
      <c r="Q146" s="41"/>
      <c r="R146" s="41"/>
      <c r="S146" s="41"/>
      <c r="T146" s="41"/>
      <c r="U146" s="41"/>
      <c r="V146" s="41"/>
      <c r="W146" s="41"/>
      <c r="X146" s="41"/>
      <c r="Y146" s="41"/>
      <c r="Z146" s="41"/>
    </row>
    <row r="147" spans="1:26" ht="15.75" hidden="1" customHeight="1">
      <c r="A147" s="141">
        <v>3111111</v>
      </c>
      <c r="B147" s="76" t="s">
        <v>287</v>
      </c>
      <c r="C147" s="106">
        <v>4126122</v>
      </c>
      <c r="D147" s="106">
        <v>4126122</v>
      </c>
      <c r="E147" s="106">
        <v>4126122</v>
      </c>
      <c r="F147" s="106">
        <v>4126122</v>
      </c>
      <c r="G147" s="474"/>
      <c r="H147" s="474"/>
      <c r="I147" s="474"/>
      <c r="J147" s="41"/>
      <c r="K147" s="41"/>
      <c r="L147" s="41"/>
      <c r="M147" s="41"/>
      <c r="N147" s="41"/>
      <c r="O147" s="41"/>
      <c r="P147" s="41"/>
      <c r="Q147" s="41"/>
      <c r="R147" s="41"/>
      <c r="S147" s="41"/>
      <c r="T147" s="41"/>
      <c r="U147" s="41"/>
      <c r="V147" s="41"/>
      <c r="W147" s="41"/>
      <c r="X147" s="41"/>
      <c r="Y147" s="41"/>
      <c r="Z147" s="41"/>
    </row>
    <row r="148" spans="1:26" ht="15.75" hidden="1" customHeight="1">
      <c r="A148" s="141">
        <v>3111002</v>
      </c>
      <c r="B148" s="76" t="s">
        <v>288</v>
      </c>
      <c r="C148" s="106">
        <v>9000000</v>
      </c>
      <c r="D148" s="106">
        <v>9000000</v>
      </c>
      <c r="E148" s="106">
        <v>9000000</v>
      </c>
      <c r="F148" s="106">
        <v>9000000</v>
      </c>
      <c r="G148" s="474"/>
      <c r="H148" s="474"/>
      <c r="I148" s="474"/>
      <c r="J148" s="41"/>
      <c r="K148" s="41"/>
      <c r="L148" s="41"/>
      <c r="M148" s="41"/>
      <c r="N148" s="41"/>
      <c r="O148" s="41"/>
      <c r="P148" s="41"/>
      <c r="Q148" s="41"/>
      <c r="R148" s="41"/>
      <c r="S148" s="41"/>
      <c r="T148" s="41"/>
      <c r="U148" s="41"/>
      <c r="V148" s="41"/>
      <c r="W148" s="41"/>
      <c r="X148" s="41"/>
      <c r="Y148" s="41"/>
      <c r="Z148" s="41"/>
    </row>
    <row r="149" spans="1:26" ht="15.75" hidden="1" customHeight="1">
      <c r="A149" s="141">
        <v>3111111</v>
      </c>
      <c r="B149" s="76" t="s">
        <v>289</v>
      </c>
      <c r="C149" s="106">
        <v>6000000</v>
      </c>
      <c r="D149" s="106">
        <v>6000000</v>
      </c>
      <c r="E149" s="106">
        <v>6000000</v>
      </c>
      <c r="F149" s="106">
        <v>6000000</v>
      </c>
      <c r="G149" s="474"/>
      <c r="H149" s="474"/>
      <c r="I149" s="474"/>
      <c r="J149" s="41"/>
      <c r="K149" s="41"/>
      <c r="L149" s="41"/>
      <c r="M149" s="41"/>
      <c r="N149" s="41"/>
      <c r="O149" s="41"/>
      <c r="P149" s="41"/>
      <c r="Q149" s="41"/>
      <c r="R149" s="41"/>
      <c r="S149" s="41"/>
      <c r="T149" s="41"/>
      <c r="U149" s="41"/>
      <c r="V149" s="41"/>
      <c r="W149" s="41"/>
      <c r="X149" s="41"/>
      <c r="Y149" s="41"/>
      <c r="Z149" s="41"/>
    </row>
    <row r="150" spans="1:26" ht="15.75" hidden="1" customHeight="1">
      <c r="A150" s="141">
        <v>3111002</v>
      </c>
      <c r="B150" s="76" t="s">
        <v>2436</v>
      </c>
      <c r="C150" s="106" t="e">
        <v>#REF!</v>
      </c>
      <c r="D150" s="106" t="e">
        <v>#REF!</v>
      </c>
      <c r="E150" s="106" t="e">
        <v>#REF!</v>
      </c>
      <c r="F150" s="106" t="e">
        <v>#REF!</v>
      </c>
      <c r="G150" s="474"/>
      <c r="H150" s="474"/>
      <c r="I150" s="474"/>
      <c r="J150" s="41"/>
      <c r="K150" s="41"/>
      <c r="L150" s="41"/>
      <c r="M150" s="41"/>
      <c r="N150" s="41"/>
      <c r="O150" s="41"/>
      <c r="P150" s="41"/>
      <c r="Q150" s="41"/>
      <c r="R150" s="41"/>
      <c r="S150" s="41"/>
      <c r="T150" s="41"/>
      <c r="U150" s="41"/>
      <c r="V150" s="41"/>
      <c r="W150" s="41"/>
      <c r="X150" s="41"/>
      <c r="Y150" s="41"/>
      <c r="Z150" s="41"/>
    </row>
    <row r="151" spans="1:26" ht="31.5" hidden="1" customHeight="1">
      <c r="A151" s="141">
        <v>3111111</v>
      </c>
      <c r="B151" s="76" t="s">
        <v>290</v>
      </c>
      <c r="C151" s="106">
        <v>9366768</v>
      </c>
      <c r="D151" s="106">
        <v>9366768</v>
      </c>
      <c r="E151" s="106">
        <v>9366768</v>
      </c>
      <c r="F151" s="106">
        <v>9366768</v>
      </c>
      <c r="G151" s="474"/>
      <c r="H151" s="474"/>
      <c r="I151" s="474"/>
      <c r="J151" s="41"/>
      <c r="K151" s="41"/>
      <c r="L151" s="41"/>
      <c r="M151" s="41"/>
      <c r="N151" s="41"/>
      <c r="O151" s="41"/>
      <c r="P151" s="41"/>
      <c r="Q151" s="41"/>
      <c r="R151" s="41"/>
      <c r="S151" s="41"/>
      <c r="T151" s="41"/>
      <c r="U151" s="41"/>
      <c r="V151" s="41"/>
      <c r="W151" s="41"/>
      <c r="X151" s="41"/>
      <c r="Y151" s="41"/>
      <c r="Z151" s="41"/>
    </row>
    <row r="152" spans="1:26" ht="15.75" hidden="1" customHeight="1">
      <c r="A152" s="141">
        <v>3111111</v>
      </c>
      <c r="B152" s="76" t="s">
        <v>291</v>
      </c>
      <c r="C152" s="106">
        <v>20000000</v>
      </c>
      <c r="D152" s="106">
        <v>20000000</v>
      </c>
      <c r="E152" s="106">
        <v>20000000</v>
      </c>
      <c r="F152" s="106">
        <v>20000000</v>
      </c>
      <c r="G152" s="474"/>
      <c r="H152" s="474"/>
      <c r="I152" s="474"/>
      <c r="J152" s="41"/>
      <c r="K152" s="41"/>
      <c r="L152" s="41"/>
      <c r="M152" s="41"/>
      <c r="N152" s="41"/>
      <c r="O152" s="41"/>
      <c r="P152" s="41"/>
      <c r="Q152" s="41"/>
      <c r="R152" s="41"/>
      <c r="S152" s="41"/>
      <c r="T152" s="41"/>
      <c r="U152" s="41"/>
      <c r="V152" s="41"/>
      <c r="W152" s="41"/>
      <c r="X152" s="41"/>
      <c r="Y152" s="41"/>
      <c r="Z152" s="41"/>
    </row>
    <row r="153" spans="1:26" ht="15.75" hidden="1" customHeight="1">
      <c r="A153" s="141">
        <v>3111112</v>
      </c>
      <c r="B153" s="76" t="s">
        <v>2437</v>
      </c>
      <c r="C153" s="106" t="e">
        <v>#REF!</v>
      </c>
      <c r="D153" s="106" t="e">
        <v>#REF!</v>
      </c>
      <c r="E153" s="106" t="e">
        <v>#REF!</v>
      </c>
      <c r="F153" s="106" t="e">
        <v>#REF!</v>
      </c>
      <c r="G153" s="474"/>
      <c r="H153" s="474"/>
      <c r="I153" s="474"/>
      <c r="J153" s="41"/>
      <c r="K153" s="41"/>
      <c r="L153" s="41"/>
      <c r="M153" s="41"/>
      <c r="N153" s="41"/>
      <c r="O153" s="41"/>
      <c r="P153" s="41"/>
      <c r="Q153" s="41"/>
      <c r="R153" s="41"/>
      <c r="S153" s="41"/>
      <c r="T153" s="41"/>
      <c r="U153" s="41"/>
      <c r="V153" s="41"/>
      <c r="W153" s="41"/>
      <c r="X153" s="41"/>
      <c r="Y153" s="41"/>
      <c r="Z153" s="41"/>
    </row>
    <row r="154" spans="1:26" ht="15.75" hidden="1" customHeight="1">
      <c r="A154" s="141">
        <v>3111120</v>
      </c>
      <c r="B154" s="555" t="s">
        <v>2438</v>
      </c>
      <c r="C154" s="106">
        <v>0</v>
      </c>
      <c r="D154" s="106">
        <v>0</v>
      </c>
      <c r="E154" s="106">
        <v>0</v>
      </c>
      <c r="F154" s="106">
        <v>0</v>
      </c>
      <c r="G154" s="474"/>
      <c r="H154" s="474"/>
      <c r="I154" s="474"/>
      <c r="J154" s="41"/>
      <c r="K154" s="41"/>
      <c r="L154" s="41"/>
      <c r="M154" s="41"/>
      <c r="N154" s="41"/>
      <c r="O154" s="41"/>
      <c r="P154" s="41"/>
      <c r="Q154" s="41"/>
      <c r="R154" s="41"/>
      <c r="S154" s="41"/>
      <c r="T154" s="41"/>
      <c r="U154" s="41"/>
      <c r="V154" s="41"/>
      <c r="W154" s="41"/>
      <c r="X154" s="41"/>
      <c r="Y154" s="41"/>
      <c r="Z154" s="41"/>
    </row>
    <row r="155" spans="1:26" ht="31.5" hidden="1" customHeight="1">
      <c r="A155" s="141">
        <v>3111120</v>
      </c>
      <c r="B155" s="555" t="s">
        <v>292</v>
      </c>
      <c r="C155" s="106">
        <v>10000000</v>
      </c>
      <c r="D155" s="106">
        <v>10000000</v>
      </c>
      <c r="E155" s="106">
        <v>10000000</v>
      </c>
      <c r="F155" s="106">
        <v>10000000</v>
      </c>
      <c r="G155" s="474"/>
      <c r="H155" s="474"/>
      <c r="I155" s="474"/>
      <c r="J155" s="41"/>
      <c r="K155" s="41"/>
      <c r="L155" s="41"/>
      <c r="M155" s="41"/>
      <c r="N155" s="41"/>
      <c r="O155" s="41"/>
      <c r="P155" s="41"/>
      <c r="Q155" s="41"/>
      <c r="R155" s="41"/>
      <c r="S155" s="41"/>
      <c r="T155" s="41"/>
      <c r="U155" s="41"/>
      <c r="V155" s="41"/>
      <c r="W155" s="41"/>
      <c r="X155" s="41"/>
      <c r="Y155" s="41"/>
      <c r="Z155" s="41"/>
    </row>
    <row r="156" spans="1:26" ht="31.5" hidden="1" customHeight="1">
      <c r="A156" s="141">
        <v>3110399</v>
      </c>
      <c r="B156" s="555" t="s">
        <v>293</v>
      </c>
      <c r="C156" s="106">
        <v>3000000</v>
      </c>
      <c r="D156" s="106">
        <v>3000000</v>
      </c>
      <c r="E156" s="106">
        <v>3000000</v>
      </c>
      <c r="F156" s="106">
        <v>3000000</v>
      </c>
      <c r="G156" s="474"/>
      <c r="H156" s="474"/>
      <c r="I156" s="474"/>
      <c r="J156" s="41"/>
      <c r="K156" s="41"/>
      <c r="L156" s="41"/>
      <c r="M156" s="41"/>
      <c r="N156" s="41"/>
      <c r="O156" s="41"/>
      <c r="P156" s="41"/>
      <c r="Q156" s="41"/>
      <c r="R156" s="41"/>
      <c r="S156" s="41"/>
      <c r="T156" s="41"/>
      <c r="U156" s="41"/>
      <c r="V156" s="41"/>
      <c r="W156" s="41"/>
      <c r="X156" s="41"/>
      <c r="Y156" s="41"/>
      <c r="Z156" s="41"/>
    </row>
    <row r="157" spans="1:26" ht="31.5" hidden="1" customHeight="1">
      <c r="A157" s="141">
        <v>3111111</v>
      </c>
      <c r="B157" s="555" t="s">
        <v>294</v>
      </c>
      <c r="C157" s="106">
        <v>23000000</v>
      </c>
      <c r="D157" s="106">
        <v>23000000</v>
      </c>
      <c r="E157" s="106">
        <v>23000000</v>
      </c>
      <c r="F157" s="106">
        <v>23000000</v>
      </c>
      <c r="G157" s="474"/>
      <c r="H157" s="474"/>
      <c r="I157" s="474"/>
      <c r="J157" s="41"/>
      <c r="K157" s="41"/>
      <c r="L157" s="41"/>
      <c r="M157" s="41"/>
      <c r="N157" s="41"/>
      <c r="O157" s="41"/>
      <c r="P157" s="41"/>
      <c r="Q157" s="41"/>
      <c r="R157" s="41"/>
      <c r="S157" s="41"/>
      <c r="T157" s="41"/>
      <c r="U157" s="41"/>
      <c r="V157" s="41"/>
      <c r="W157" s="41"/>
      <c r="X157" s="41"/>
      <c r="Y157" s="41"/>
      <c r="Z157" s="41"/>
    </row>
    <row r="158" spans="1:26" ht="31.5" hidden="1" customHeight="1">
      <c r="A158" s="141">
        <v>3111299</v>
      </c>
      <c r="B158" s="555" t="s">
        <v>295</v>
      </c>
      <c r="C158" s="106">
        <v>30000000</v>
      </c>
      <c r="D158" s="106">
        <v>30000000</v>
      </c>
      <c r="E158" s="106">
        <v>30000000</v>
      </c>
      <c r="F158" s="106">
        <v>30000000</v>
      </c>
      <c r="G158" s="474"/>
      <c r="H158" s="474"/>
      <c r="I158" s="474"/>
      <c r="J158" s="41"/>
      <c r="K158" s="41"/>
      <c r="L158" s="41"/>
      <c r="M158" s="41"/>
      <c r="N158" s="41"/>
      <c r="O158" s="41"/>
      <c r="P158" s="41"/>
      <c r="Q158" s="41"/>
      <c r="R158" s="41"/>
      <c r="S158" s="41"/>
      <c r="T158" s="41"/>
      <c r="U158" s="41"/>
      <c r="V158" s="41"/>
      <c r="W158" s="41"/>
      <c r="X158" s="41"/>
      <c r="Y158" s="41"/>
      <c r="Z158" s="41"/>
    </row>
    <row r="159" spans="1:26" ht="15.75" hidden="1" customHeight="1">
      <c r="A159" s="141">
        <v>3111120</v>
      </c>
      <c r="B159" s="555" t="s">
        <v>2439</v>
      </c>
      <c r="C159" s="106">
        <v>25000000</v>
      </c>
      <c r="D159" s="106">
        <v>25000000</v>
      </c>
      <c r="E159" s="106">
        <v>25000000</v>
      </c>
      <c r="F159" s="106">
        <v>25000000</v>
      </c>
      <c r="G159" s="474"/>
      <c r="H159" s="474"/>
      <c r="I159" s="474"/>
      <c r="J159" s="41"/>
      <c r="K159" s="41"/>
      <c r="L159" s="41"/>
      <c r="M159" s="41"/>
      <c r="N159" s="41"/>
      <c r="O159" s="41"/>
      <c r="P159" s="41"/>
      <c r="Q159" s="41"/>
      <c r="R159" s="41"/>
      <c r="S159" s="41"/>
      <c r="T159" s="41"/>
      <c r="U159" s="41"/>
      <c r="V159" s="41"/>
      <c r="W159" s="41"/>
      <c r="X159" s="41"/>
      <c r="Y159" s="41"/>
      <c r="Z159" s="41"/>
    </row>
    <row r="160" spans="1:26" ht="15.75" hidden="1" customHeight="1">
      <c r="A160" s="141">
        <v>3111120</v>
      </c>
      <c r="B160" s="555" t="s">
        <v>2440</v>
      </c>
      <c r="C160" s="106">
        <v>20000000</v>
      </c>
      <c r="D160" s="106">
        <v>20000000</v>
      </c>
      <c r="E160" s="106">
        <v>20000000</v>
      </c>
      <c r="F160" s="106">
        <v>20000000</v>
      </c>
      <c r="G160" s="474"/>
      <c r="H160" s="474"/>
      <c r="I160" s="474"/>
      <c r="J160" s="41"/>
      <c r="K160" s="41"/>
      <c r="L160" s="41"/>
      <c r="M160" s="41"/>
      <c r="N160" s="41"/>
      <c r="O160" s="41"/>
      <c r="P160" s="41"/>
      <c r="Q160" s="41"/>
      <c r="R160" s="41"/>
      <c r="S160" s="41"/>
      <c r="T160" s="41"/>
      <c r="U160" s="41"/>
      <c r="V160" s="41"/>
      <c r="W160" s="41"/>
      <c r="X160" s="41"/>
      <c r="Y160" s="41"/>
      <c r="Z160" s="41"/>
    </row>
    <row r="161" spans="1:26" ht="15.75" hidden="1" customHeight="1">
      <c r="A161" s="141">
        <v>3111120</v>
      </c>
      <c r="B161" s="555" t="s">
        <v>2441</v>
      </c>
      <c r="C161" s="106">
        <v>9049900</v>
      </c>
      <c r="D161" s="106">
        <v>9049900</v>
      </c>
      <c r="E161" s="106">
        <v>9049900</v>
      </c>
      <c r="F161" s="106">
        <v>9049900</v>
      </c>
      <c r="G161" s="474"/>
      <c r="H161" s="474"/>
      <c r="I161" s="474"/>
      <c r="J161" s="41"/>
      <c r="K161" s="41"/>
      <c r="L161" s="41"/>
      <c r="M161" s="41"/>
      <c r="N161" s="41"/>
      <c r="O161" s="41"/>
      <c r="P161" s="41"/>
      <c r="Q161" s="41"/>
      <c r="R161" s="41"/>
      <c r="S161" s="41"/>
      <c r="T161" s="41"/>
      <c r="U161" s="41"/>
      <c r="V161" s="41"/>
      <c r="W161" s="41"/>
      <c r="X161" s="41"/>
      <c r="Y161" s="41"/>
      <c r="Z161" s="41"/>
    </row>
    <row r="162" spans="1:26" ht="78.75" hidden="1" customHeight="1">
      <c r="A162" s="141">
        <v>3111112</v>
      </c>
      <c r="B162" s="555" t="s">
        <v>2442</v>
      </c>
      <c r="C162" s="106">
        <v>16310000</v>
      </c>
      <c r="D162" s="106">
        <v>16310000</v>
      </c>
      <c r="E162" s="106">
        <v>16310000</v>
      </c>
      <c r="F162" s="106">
        <v>16310000</v>
      </c>
      <c r="G162" s="474"/>
      <c r="H162" s="474"/>
      <c r="I162" s="474"/>
      <c r="J162" s="41"/>
      <c r="K162" s="41"/>
      <c r="L162" s="41"/>
      <c r="M162" s="41"/>
      <c r="N162" s="41"/>
      <c r="O162" s="41"/>
      <c r="P162" s="41"/>
      <c r="Q162" s="41"/>
      <c r="R162" s="41"/>
      <c r="S162" s="41"/>
      <c r="T162" s="41"/>
      <c r="U162" s="41"/>
      <c r="V162" s="41"/>
      <c r="W162" s="41"/>
      <c r="X162" s="41"/>
      <c r="Y162" s="41"/>
      <c r="Z162" s="41"/>
    </row>
    <row r="163" spans="1:26" ht="15.75" hidden="1" customHeight="1">
      <c r="A163" s="416" t="s">
        <v>2443</v>
      </c>
      <c r="B163" s="556"/>
      <c r="C163" s="480" t="e">
        <v>#REF!</v>
      </c>
      <c r="D163" s="480" t="e">
        <v>#REF!</v>
      </c>
      <c r="E163" s="480" t="e">
        <v>#REF!</v>
      </c>
      <c r="F163" s="480" t="e">
        <v>#REF!</v>
      </c>
      <c r="G163" s="474"/>
      <c r="H163" s="474"/>
      <c r="I163" s="474"/>
      <c r="J163" s="41"/>
      <c r="K163" s="41"/>
      <c r="L163" s="41"/>
      <c r="M163" s="41"/>
      <c r="N163" s="41"/>
      <c r="O163" s="41"/>
      <c r="P163" s="41"/>
      <c r="Q163" s="41"/>
      <c r="R163" s="41"/>
      <c r="S163" s="41"/>
      <c r="T163" s="41"/>
      <c r="U163" s="41"/>
      <c r="V163" s="41"/>
      <c r="W163" s="41"/>
      <c r="X163" s="41"/>
      <c r="Y163" s="41"/>
      <c r="Z163" s="41"/>
    </row>
    <row r="164" spans="1:26" ht="15.75" hidden="1" customHeight="1">
      <c r="A164" s="416" t="s">
        <v>2444</v>
      </c>
      <c r="B164" s="556"/>
      <c r="C164" s="480" t="e">
        <v>#REF!</v>
      </c>
      <c r="D164" s="480" t="e">
        <v>#REF!</v>
      </c>
      <c r="E164" s="480" t="e">
        <v>#REF!</v>
      </c>
      <c r="F164" s="480" t="e">
        <v>#REF!</v>
      </c>
      <c r="G164" s="474"/>
      <c r="H164" s="474"/>
      <c r="I164" s="474"/>
      <c r="J164" s="41"/>
      <c r="K164" s="41"/>
      <c r="L164" s="41"/>
      <c r="M164" s="41"/>
      <c r="N164" s="41"/>
      <c r="O164" s="41"/>
      <c r="P164" s="41"/>
      <c r="Q164" s="41"/>
      <c r="R164" s="41"/>
      <c r="S164" s="41"/>
      <c r="T164" s="41"/>
      <c r="U164" s="41"/>
      <c r="V164" s="41"/>
      <c r="W164" s="41"/>
      <c r="X164" s="41"/>
      <c r="Y164" s="41"/>
      <c r="Z164" s="41"/>
    </row>
    <row r="165" spans="1:26" ht="15.75" customHeight="1">
      <c r="A165" s="420"/>
      <c r="B165" s="420" t="s">
        <v>2445</v>
      </c>
      <c r="C165" s="482">
        <f>C141+C107+C82+C50</f>
        <v>71619138</v>
      </c>
      <c r="D165" s="482">
        <f>D141+D107+D82+D50</f>
        <v>3750000</v>
      </c>
      <c r="E165" s="482">
        <f>E141+E107+E82+E50</f>
        <v>75419138</v>
      </c>
      <c r="F165" s="482">
        <f>F141+F107+F82+F50</f>
        <v>46100000</v>
      </c>
      <c r="G165" s="474"/>
      <c r="H165" s="474"/>
      <c r="I165" s="474"/>
    </row>
    <row r="166" spans="1:26" ht="15.75" customHeight="1">
      <c r="A166" s="449"/>
      <c r="B166" s="449" t="s">
        <v>2222</v>
      </c>
      <c r="C166" s="490">
        <f>C165+C14</f>
        <v>146482978</v>
      </c>
      <c r="D166" s="490">
        <f>D165+D14</f>
        <v>3750000</v>
      </c>
      <c r="E166" s="490">
        <f>E165+E14</f>
        <v>150282978</v>
      </c>
      <c r="F166" s="490">
        <f>F165+F14</f>
        <v>118963840</v>
      </c>
      <c r="G166" s="474"/>
      <c r="H166" s="474"/>
      <c r="I166" s="474"/>
      <c r="J166" s="127"/>
      <c r="K166" s="127"/>
      <c r="L166" s="127"/>
      <c r="M166" s="127"/>
      <c r="N166" s="127"/>
      <c r="O166" s="127"/>
      <c r="P166" s="127"/>
      <c r="Q166" s="127"/>
      <c r="R166" s="127"/>
      <c r="S166" s="127"/>
      <c r="T166" s="127"/>
      <c r="U166" s="127"/>
      <c r="V166" s="127"/>
      <c r="W166" s="127"/>
      <c r="X166" s="127"/>
      <c r="Y166" s="127"/>
      <c r="Z166" s="127"/>
    </row>
    <row r="167" spans="1:26" ht="15.75" hidden="1" customHeight="1">
      <c r="A167" s="485"/>
      <c r="B167" s="485" t="s">
        <v>2446</v>
      </c>
      <c r="C167" s="490">
        <v>76369138</v>
      </c>
      <c r="D167" s="490"/>
      <c r="E167" s="490">
        <f>E165</f>
        <v>75419138</v>
      </c>
      <c r="F167" s="490"/>
      <c r="G167" s="474"/>
      <c r="H167" s="474"/>
      <c r="I167" s="474"/>
    </row>
    <row r="168" spans="1:26" ht="15.75" hidden="1" customHeight="1">
      <c r="A168" s="479"/>
      <c r="B168" s="485" t="s">
        <v>2447</v>
      </c>
      <c r="C168" s="490" t="e">
        <v>#REF!</v>
      </c>
      <c r="D168" s="490"/>
      <c r="E168" s="490" t="e">
        <f>E163</f>
        <v>#REF!</v>
      </c>
      <c r="F168" s="490"/>
      <c r="G168" s="474"/>
      <c r="H168" s="474"/>
      <c r="I168" s="474"/>
    </row>
    <row r="169" spans="1:26" ht="15.75" hidden="1" customHeight="1">
      <c r="A169" s="557"/>
      <c r="B169" s="484" t="s">
        <v>2448</v>
      </c>
      <c r="C169" s="558" t="e">
        <v>#REF!</v>
      </c>
      <c r="D169" s="558"/>
      <c r="E169" s="558" t="e">
        <f>SUM(E167:E168)</f>
        <v>#REF!</v>
      </c>
      <c r="F169" s="558"/>
      <c r="G169" s="474"/>
      <c r="H169" s="474"/>
      <c r="I169" s="474"/>
      <c r="J169" s="516"/>
      <c r="K169" s="516"/>
      <c r="L169" s="516"/>
      <c r="M169" s="516"/>
      <c r="N169" s="516"/>
      <c r="O169" s="516"/>
      <c r="P169" s="516"/>
      <c r="Q169" s="516"/>
      <c r="R169" s="516"/>
      <c r="S169" s="516"/>
      <c r="T169" s="516"/>
      <c r="U169" s="516"/>
      <c r="V169" s="516"/>
      <c r="W169" s="516"/>
      <c r="X169" s="516"/>
      <c r="Y169" s="516"/>
      <c r="Z169" s="516"/>
    </row>
    <row r="170" spans="1:26" ht="15.75" customHeight="1">
      <c r="A170" s="39"/>
      <c r="B170" s="39"/>
      <c r="C170" s="2"/>
      <c r="D170" s="2"/>
      <c r="E170" s="2"/>
      <c r="F170" s="2"/>
      <c r="G170" s="474"/>
      <c r="H170" s="474"/>
      <c r="I170" s="474"/>
    </row>
    <row r="171" spans="1:26" ht="15.75" customHeight="1">
      <c r="A171" s="39"/>
      <c r="B171" s="39"/>
      <c r="C171" s="2"/>
      <c r="D171" s="2"/>
      <c r="E171" s="2"/>
      <c r="F171" s="2"/>
      <c r="G171" s="474"/>
      <c r="H171" s="474"/>
      <c r="I171" s="474"/>
    </row>
    <row r="172" spans="1:26" ht="15.75" customHeight="1">
      <c r="A172" s="39"/>
      <c r="B172" s="39"/>
      <c r="C172" s="2"/>
      <c r="D172" s="2"/>
      <c r="E172" s="2"/>
      <c r="F172" s="2"/>
      <c r="G172" s="474"/>
      <c r="H172" s="474"/>
      <c r="I172" s="474"/>
    </row>
    <row r="173" spans="1:26" ht="15.75" customHeight="1">
      <c r="A173" s="39"/>
      <c r="B173" s="39"/>
      <c r="C173" s="2"/>
      <c r="D173" s="2"/>
      <c r="E173" s="2"/>
      <c r="F173" s="2"/>
      <c r="G173" s="474"/>
      <c r="H173" s="474"/>
      <c r="I173" s="474"/>
    </row>
    <row r="174" spans="1:26" ht="15.75" customHeight="1">
      <c r="A174" s="39"/>
      <c r="B174" s="39"/>
      <c r="C174" s="2"/>
      <c r="D174" s="2"/>
      <c r="E174" s="2"/>
      <c r="F174" s="2"/>
      <c r="G174" s="474"/>
      <c r="H174" s="474"/>
      <c r="I174" s="474"/>
    </row>
    <row r="175" spans="1:26" ht="15.75" customHeight="1">
      <c r="A175" s="39"/>
      <c r="B175" s="39"/>
      <c r="C175" s="2"/>
      <c r="D175" s="2"/>
      <c r="E175" s="2"/>
      <c r="F175" s="2"/>
      <c r="G175" s="474"/>
      <c r="H175" s="474"/>
      <c r="I175" s="474"/>
    </row>
    <row r="176" spans="1:26" ht="15.75" customHeight="1">
      <c r="A176" s="39"/>
      <c r="B176" s="39"/>
      <c r="C176" s="2"/>
      <c r="D176" s="2"/>
      <c r="E176" s="2"/>
      <c r="F176" s="2"/>
      <c r="G176" s="474"/>
      <c r="H176" s="474"/>
      <c r="I176" s="474"/>
    </row>
    <row r="177" spans="1:9" ht="15.75" customHeight="1">
      <c r="A177" s="39"/>
      <c r="B177" s="39"/>
      <c r="C177" s="2"/>
      <c r="D177" s="2"/>
      <c r="E177" s="2"/>
      <c r="F177" s="2"/>
      <c r="G177" s="474"/>
      <c r="H177" s="474"/>
      <c r="I177" s="474"/>
    </row>
    <row r="178" spans="1:9" ht="15.75" customHeight="1">
      <c r="A178" s="39"/>
      <c r="B178" s="39"/>
      <c r="C178" s="2"/>
      <c r="D178" s="2"/>
      <c r="E178" s="2"/>
      <c r="F178" s="2"/>
      <c r="G178" s="474"/>
      <c r="H178" s="474"/>
      <c r="I178" s="474"/>
    </row>
    <row r="179" spans="1:9" ht="15.75" customHeight="1">
      <c r="A179" s="39"/>
      <c r="B179" s="39"/>
      <c r="C179" s="2"/>
      <c r="D179" s="2"/>
      <c r="E179" s="2"/>
      <c r="F179" s="2"/>
      <c r="G179" s="474"/>
      <c r="H179" s="474"/>
      <c r="I179" s="474"/>
    </row>
    <row r="180" spans="1:9" ht="15.75" customHeight="1">
      <c r="A180" s="39"/>
      <c r="B180" s="39"/>
      <c r="C180" s="2"/>
      <c r="D180" s="2"/>
      <c r="E180" s="2"/>
      <c r="F180" s="2"/>
      <c r="G180" s="474"/>
      <c r="H180" s="474"/>
      <c r="I180" s="474"/>
    </row>
    <row r="181" spans="1:9" ht="15.75" customHeight="1">
      <c r="A181" s="39"/>
      <c r="B181" s="39"/>
      <c r="C181" s="2"/>
      <c r="D181" s="2"/>
      <c r="E181" s="2"/>
      <c r="F181" s="2"/>
      <c r="G181" s="474"/>
      <c r="H181" s="474"/>
      <c r="I181" s="474"/>
    </row>
    <row r="182" spans="1:9" ht="15.75" customHeight="1">
      <c r="A182" s="39"/>
      <c r="B182" s="39"/>
      <c r="C182" s="2"/>
      <c r="D182" s="2"/>
      <c r="E182" s="2"/>
      <c r="F182" s="2"/>
      <c r="G182" s="474"/>
      <c r="H182" s="474"/>
      <c r="I182" s="474"/>
    </row>
    <row r="183" spans="1:9" ht="15.75" customHeight="1">
      <c r="A183" s="39"/>
      <c r="B183" s="39"/>
      <c r="C183" s="2"/>
      <c r="D183" s="2"/>
      <c r="E183" s="2"/>
      <c r="F183" s="2"/>
      <c r="G183" s="474"/>
      <c r="H183" s="474"/>
      <c r="I183" s="474"/>
    </row>
    <row r="184" spans="1:9" ht="15.75" customHeight="1">
      <c r="A184" s="39"/>
      <c r="B184" s="39"/>
      <c r="C184" s="2"/>
      <c r="D184" s="2"/>
      <c r="E184" s="2"/>
      <c r="F184" s="2"/>
      <c r="G184" s="474"/>
      <c r="H184" s="474"/>
      <c r="I184" s="474"/>
    </row>
    <row r="185" spans="1:9" ht="15.75" customHeight="1">
      <c r="A185" s="39"/>
      <c r="B185" s="39"/>
      <c r="C185" s="2"/>
      <c r="D185" s="2"/>
      <c r="E185" s="2"/>
      <c r="F185" s="2"/>
      <c r="G185" s="474"/>
      <c r="H185" s="474"/>
      <c r="I185" s="474"/>
    </row>
    <row r="186" spans="1:9" ht="15.75" customHeight="1">
      <c r="A186" s="39"/>
      <c r="B186" s="39"/>
      <c r="C186" s="2"/>
      <c r="D186" s="2"/>
      <c r="E186" s="2"/>
      <c r="F186" s="2"/>
      <c r="G186" s="474"/>
      <c r="H186" s="474"/>
      <c r="I186" s="474"/>
    </row>
    <row r="187" spans="1:9" ht="15.75" customHeight="1">
      <c r="A187" s="39"/>
      <c r="B187" s="39"/>
      <c r="C187" s="2"/>
      <c r="D187" s="2"/>
      <c r="E187" s="2"/>
      <c r="F187" s="2"/>
      <c r="G187" s="474"/>
      <c r="H187" s="474"/>
      <c r="I187" s="474"/>
    </row>
    <row r="188" spans="1:9" ht="15.75" customHeight="1">
      <c r="A188" s="39"/>
      <c r="B188" s="39"/>
      <c r="C188" s="2"/>
      <c r="D188" s="2"/>
      <c r="E188" s="2"/>
      <c r="F188" s="2"/>
      <c r="G188" s="474"/>
      <c r="H188" s="474"/>
      <c r="I188" s="474"/>
    </row>
    <row r="189" spans="1:9" ht="15.75" customHeight="1">
      <c r="A189" s="39"/>
      <c r="B189" s="39"/>
      <c r="C189" s="2"/>
      <c r="D189" s="2"/>
      <c r="E189" s="2"/>
      <c r="F189" s="2"/>
      <c r="G189" s="474"/>
      <c r="H189" s="474"/>
      <c r="I189" s="474"/>
    </row>
    <row r="190" spans="1:9" ht="15.75" customHeight="1">
      <c r="A190" s="39"/>
      <c r="B190" s="39"/>
      <c r="C190" s="2"/>
      <c r="D190" s="2"/>
      <c r="E190" s="2"/>
      <c r="F190" s="2"/>
      <c r="G190" s="474"/>
      <c r="H190" s="474"/>
      <c r="I190" s="474"/>
    </row>
    <row r="191" spans="1:9" ht="15.75" customHeight="1">
      <c r="A191" s="39"/>
      <c r="B191" s="39"/>
      <c r="C191" s="2"/>
      <c r="D191" s="2"/>
      <c r="E191" s="2"/>
      <c r="F191" s="2"/>
      <c r="G191" s="474"/>
      <c r="H191" s="474"/>
      <c r="I191" s="474"/>
    </row>
    <row r="192" spans="1:9" ht="15.75" customHeight="1">
      <c r="A192" s="39"/>
      <c r="B192" s="39"/>
      <c r="C192" s="2"/>
      <c r="D192" s="2"/>
      <c r="E192" s="2"/>
      <c r="F192" s="2"/>
      <c r="G192" s="474"/>
      <c r="H192" s="474"/>
      <c r="I192" s="474"/>
    </row>
    <row r="193" spans="1:9" ht="15.75" customHeight="1">
      <c r="A193" s="39"/>
      <c r="B193" s="39"/>
      <c r="C193" s="2"/>
      <c r="D193" s="2"/>
      <c r="E193" s="2"/>
      <c r="F193" s="2"/>
      <c r="G193" s="474"/>
      <c r="H193" s="474"/>
      <c r="I193" s="474"/>
    </row>
    <row r="194" spans="1:9" ht="15.75" customHeight="1">
      <c r="A194" s="39"/>
      <c r="B194" s="39"/>
      <c r="C194" s="2"/>
      <c r="D194" s="2"/>
      <c r="E194" s="2"/>
      <c r="F194" s="2"/>
      <c r="G194" s="474"/>
      <c r="H194" s="474"/>
      <c r="I194" s="474"/>
    </row>
    <row r="195" spans="1:9" ht="15.75" customHeight="1">
      <c r="A195" s="39"/>
      <c r="B195" s="39"/>
      <c r="C195" s="2"/>
      <c r="D195" s="2"/>
      <c r="E195" s="2"/>
      <c r="F195" s="2"/>
      <c r="G195" s="474"/>
      <c r="H195" s="474"/>
      <c r="I195" s="474"/>
    </row>
    <row r="196" spans="1:9" ht="15.75" customHeight="1">
      <c r="A196" s="39"/>
      <c r="B196" s="39"/>
      <c r="C196" s="2"/>
      <c r="D196" s="2"/>
      <c r="E196" s="2"/>
      <c r="F196" s="2"/>
      <c r="G196" s="474"/>
      <c r="H196" s="474"/>
      <c r="I196" s="474"/>
    </row>
    <row r="197" spans="1:9" ht="15.75" customHeight="1">
      <c r="A197" s="39"/>
      <c r="B197" s="39"/>
      <c r="C197" s="2"/>
      <c r="D197" s="2"/>
      <c r="E197" s="2"/>
      <c r="F197" s="2"/>
      <c r="G197" s="474"/>
      <c r="H197" s="474"/>
      <c r="I197" s="474"/>
    </row>
    <row r="198" spans="1:9" ht="15.75" customHeight="1">
      <c r="A198" s="39"/>
      <c r="B198" s="39"/>
      <c r="C198" s="2"/>
      <c r="D198" s="2"/>
      <c r="E198" s="2"/>
      <c r="F198" s="2"/>
      <c r="G198" s="474"/>
      <c r="H198" s="474"/>
      <c r="I198" s="474"/>
    </row>
    <row r="199" spans="1:9" ht="15.75" customHeight="1">
      <c r="A199" s="39"/>
      <c r="B199" s="39"/>
      <c r="C199" s="2"/>
      <c r="D199" s="2"/>
      <c r="E199" s="2"/>
      <c r="F199" s="2"/>
      <c r="G199" s="474"/>
      <c r="H199" s="474"/>
      <c r="I199" s="474"/>
    </row>
    <row r="200" spans="1:9" ht="15.75" customHeight="1">
      <c r="A200" s="39"/>
      <c r="B200" s="39"/>
      <c r="C200" s="2"/>
      <c r="D200" s="2"/>
      <c r="E200" s="2"/>
      <c r="F200" s="2"/>
      <c r="G200" s="474"/>
      <c r="H200" s="474"/>
      <c r="I200" s="474"/>
    </row>
    <row r="201" spans="1:9" ht="15.75" customHeight="1">
      <c r="A201" s="39"/>
      <c r="B201" s="39"/>
      <c r="C201" s="2"/>
      <c r="D201" s="2"/>
      <c r="E201" s="2"/>
      <c r="F201" s="2"/>
      <c r="G201" s="474"/>
      <c r="H201" s="474"/>
      <c r="I201" s="474"/>
    </row>
    <row r="202" spans="1:9" ht="15.75" customHeight="1">
      <c r="A202" s="39"/>
      <c r="B202" s="39"/>
      <c r="C202" s="2"/>
      <c r="D202" s="2"/>
      <c r="E202" s="2"/>
      <c r="F202" s="2"/>
      <c r="G202" s="474"/>
      <c r="H202" s="474"/>
      <c r="I202" s="474"/>
    </row>
    <row r="203" spans="1:9" ht="15.75" customHeight="1">
      <c r="A203" s="39"/>
      <c r="B203" s="39"/>
      <c r="C203" s="2"/>
      <c r="D203" s="2"/>
      <c r="E203" s="2"/>
      <c r="F203" s="2"/>
      <c r="G203" s="474"/>
      <c r="H203" s="474"/>
      <c r="I203" s="474"/>
    </row>
    <row r="204" spans="1:9" ht="15.75" customHeight="1">
      <c r="A204" s="39"/>
      <c r="B204" s="39"/>
      <c r="C204" s="2"/>
      <c r="D204" s="2"/>
      <c r="E204" s="2"/>
      <c r="F204" s="2"/>
      <c r="G204" s="474"/>
      <c r="H204" s="474"/>
      <c r="I204" s="474"/>
    </row>
    <row r="205" spans="1:9" ht="15.75" customHeight="1">
      <c r="A205" s="39"/>
      <c r="B205" s="39"/>
      <c r="C205" s="2"/>
      <c r="D205" s="2"/>
      <c r="E205" s="2"/>
      <c r="F205" s="2"/>
      <c r="G205" s="474"/>
      <c r="H205" s="474"/>
      <c r="I205" s="474"/>
    </row>
    <row r="206" spans="1:9" ht="15.75" customHeight="1">
      <c r="A206" s="39"/>
      <c r="B206" s="39"/>
      <c r="C206" s="2"/>
      <c r="D206" s="2"/>
      <c r="E206" s="2"/>
      <c r="F206" s="2"/>
      <c r="G206" s="474"/>
      <c r="H206" s="474"/>
      <c r="I206" s="474"/>
    </row>
    <row r="207" spans="1:9" ht="15.75" customHeight="1">
      <c r="A207" s="39"/>
      <c r="B207" s="39"/>
      <c r="C207" s="2"/>
      <c r="D207" s="2"/>
      <c r="E207" s="2"/>
      <c r="F207" s="2"/>
      <c r="G207" s="474"/>
      <c r="H207" s="474"/>
      <c r="I207" s="474"/>
    </row>
    <row r="208" spans="1:9" ht="15.75" customHeight="1">
      <c r="A208" s="39"/>
      <c r="B208" s="39"/>
      <c r="C208" s="2"/>
      <c r="D208" s="2"/>
      <c r="E208" s="2"/>
      <c r="F208" s="2"/>
      <c r="G208" s="474"/>
      <c r="H208" s="474"/>
      <c r="I208" s="474"/>
    </row>
    <row r="209" spans="1:9" ht="15.75" customHeight="1">
      <c r="A209" s="39"/>
      <c r="B209" s="39"/>
      <c r="C209" s="2"/>
      <c r="D209" s="2"/>
      <c r="E209" s="2"/>
      <c r="F209" s="2"/>
      <c r="G209" s="474"/>
      <c r="H209" s="474"/>
      <c r="I209" s="474"/>
    </row>
    <row r="210" spans="1:9" ht="15.75" customHeight="1">
      <c r="A210" s="39"/>
      <c r="B210" s="39"/>
      <c r="C210" s="2"/>
      <c r="D210" s="2"/>
      <c r="E210" s="2"/>
      <c r="F210" s="2"/>
      <c r="G210" s="474"/>
      <c r="H210" s="474"/>
      <c r="I210" s="474"/>
    </row>
    <row r="211" spans="1:9" ht="15.75" customHeight="1">
      <c r="A211" s="39"/>
      <c r="B211" s="39"/>
      <c r="C211" s="2"/>
      <c r="D211" s="2"/>
      <c r="E211" s="2"/>
      <c r="F211" s="2"/>
      <c r="G211" s="474"/>
      <c r="H211" s="474"/>
      <c r="I211" s="474"/>
    </row>
    <row r="212" spans="1:9" ht="15.75" customHeight="1">
      <c r="A212" s="39"/>
      <c r="B212" s="39"/>
      <c r="C212" s="2"/>
      <c r="D212" s="2"/>
      <c r="E212" s="2"/>
      <c r="F212" s="2"/>
      <c r="G212" s="474"/>
      <c r="H212" s="474"/>
      <c r="I212" s="474"/>
    </row>
    <row r="213" spans="1:9" ht="15.75" customHeight="1">
      <c r="A213" s="39"/>
      <c r="B213" s="39"/>
      <c r="C213" s="2"/>
      <c r="D213" s="2"/>
      <c r="E213" s="2"/>
      <c r="F213" s="2"/>
      <c r="G213" s="474"/>
      <c r="H213" s="474"/>
      <c r="I213" s="474"/>
    </row>
    <row r="214" spans="1:9" ht="15.75" customHeight="1">
      <c r="A214" s="39"/>
      <c r="B214" s="39"/>
      <c r="C214" s="2"/>
      <c r="D214" s="2"/>
      <c r="E214" s="2"/>
      <c r="F214" s="2"/>
      <c r="G214" s="474"/>
      <c r="H214" s="474"/>
      <c r="I214" s="474"/>
    </row>
    <row r="215" spans="1:9" ht="15.75" customHeight="1">
      <c r="A215" s="39"/>
      <c r="B215" s="39"/>
      <c r="C215" s="2"/>
      <c r="D215" s="2"/>
      <c r="E215" s="2"/>
      <c r="F215" s="2"/>
      <c r="G215" s="474"/>
      <c r="H215" s="474"/>
      <c r="I215" s="474"/>
    </row>
    <row r="216" spans="1:9" ht="15.75" customHeight="1">
      <c r="A216" s="39"/>
      <c r="B216" s="39"/>
      <c r="C216" s="2"/>
      <c r="D216" s="2"/>
      <c r="E216" s="2"/>
      <c r="F216" s="2"/>
      <c r="G216" s="474"/>
      <c r="H216" s="474"/>
      <c r="I216" s="474"/>
    </row>
    <row r="217" spans="1:9" ht="15.75" customHeight="1">
      <c r="A217" s="39"/>
      <c r="B217" s="39"/>
      <c r="C217" s="2"/>
      <c r="D217" s="2"/>
      <c r="E217" s="2"/>
      <c r="F217" s="2"/>
      <c r="G217" s="474"/>
      <c r="H217" s="474"/>
      <c r="I217" s="474"/>
    </row>
    <row r="218" spans="1:9" ht="15.75" customHeight="1">
      <c r="A218" s="39"/>
      <c r="B218" s="39"/>
      <c r="C218" s="2"/>
      <c r="D218" s="2"/>
      <c r="E218" s="2"/>
      <c r="F218" s="2"/>
      <c r="G218" s="474"/>
      <c r="H218" s="474"/>
      <c r="I218" s="474"/>
    </row>
    <row r="219" spans="1:9" ht="15.75" customHeight="1">
      <c r="A219" s="39"/>
      <c r="B219" s="39"/>
      <c r="C219" s="2"/>
      <c r="D219" s="2"/>
      <c r="E219" s="2"/>
      <c r="F219" s="2"/>
      <c r="G219" s="474"/>
      <c r="H219" s="474"/>
      <c r="I219" s="474"/>
    </row>
    <row r="220" spans="1:9" ht="15.75" customHeight="1">
      <c r="A220" s="39"/>
      <c r="B220" s="39"/>
      <c r="C220" s="2"/>
      <c r="D220" s="2"/>
      <c r="E220" s="2"/>
      <c r="F220" s="2"/>
      <c r="G220" s="474"/>
      <c r="H220" s="474"/>
      <c r="I220" s="474"/>
    </row>
    <row r="221" spans="1:9" ht="15.75" customHeight="1">
      <c r="A221" s="39"/>
      <c r="B221" s="39"/>
      <c r="C221" s="2"/>
      <c r="D221" s="2"/>
      <c r="E221" s="2"/>
      <c r="F221" s="2"/>
      <c r="G221" s="474"/>
      <c r="H221" s="474"/>
      <c r="I221" s="474"/>
    </row>
    <row r="222" spans="1:9" ht="15.75" customHeight="1">
      <c r="A222" s="39"/>
      <c r="B222" s="39"/>
      <c r="C222" s="2"/>
      <c r="D222" s="2"/>
      <c r="E222" s="2"/>
      <c r="F222" s="2"/>
      <c r="G222" s="474"/>
      <c r="H222" s="474"/>
      <c r="I222" s="474"/>
    </row>
    <row r="223" spans="1:9" ht="15.75" customHeight="1">
      <c r="A223" s="39"/>
      <c r="B223" s="39"/>
      <c r="C223" s="2"/>
      <c r="D223" s="2"/>
      <c r="E223" s="2"/>
      <c r="F223" s="2"/>
      <c r="G223" s="474"/>
      <c r="H223" s="474"/>
      <c r="I223" s="474"/>
    </row>
    <row r="224" spans="1:9" ht="15.75" customHeight="1">
      <c r="A224" s="39"/>
      <c r="B224" s="39"/>
      <c r="C224" s="2"/>
      <c r="D224" s="2"/>
      <c r="E224" s="2"/>
      <c r="F224" s="2"/>
      <c r="G224" s="474"/>
      <c r="H224" s="474"/>
      <c r="I224" s="474"/>
    </row>
    <row r="225" spans="1:9" ht="15.75" customHeight="1">
      <c r="A225" s="39"/>
      <c r="B225" s="39"/>
      <c r="C225" s="2"/>
      <c r="D225" s="2"/>
      <c r="E225" s="2"/>
      <c r="F225" s="2"/>
      <c r="G225" s="474"/>
      <c r="H225" s="474"/>
      <c r="I225" s="474"/>
    </row>
    <row r="226" spans="1:9" ht="15.75" customHeight="1">
      <c r="A226" s="39"/>
      <c r="B226" s="39"/>
      <c r="C226" s="2"/>
      <c r="D226" s="2"/>
      <c r="E226" s="2"/>
      <c r="F226" s="2"/>
      <c r="G226" s="474"/>
      <c r="H226" s="474"/>
      <c r="I226" s="474"/>
    </row>
    <row r="227" spans="1:9" ht="15.75" customHeight="1">
      <c r="A227" s="39"/>
      <c r="B227" s="39"/>
      <c r="C227" s="2"/>
      <c r="D227" s="2"/>
      <c r="E227" s="2"/>
      <c r="F227" s="2"/>
      <c r="G227" s="474"/>
      <c r="H227" s="474"/>
      <c r="I227" s="474"/>
    </row>
    <row r="228" spans="1:9" ht="15.75" customHeight="1">
      <c r="A228" s="39"/>
      <c r="B228" s="39"/>
      <c r="C228" s="2"/>
      <c r="D228" s="2"/>
      <c r="E228" s="2"/>
      <c r="F228" s="2"/>
      <c r="G228" s="474"/>
      <c r="H228" s="474"/>
      <c r="I228" s="474"/>
    </row>
    <row r="229" spans="1:9" ht="15.75" customHeight="1">
      <c r="A229" s="39"/>
      <c r="B229" s="39"/>
      <c r="C229" s="2"/>
      <c r="D229" s="2"/>
      <c r="E229" s="2"/>
      <c r="F229" s="2"/>
      <c r="G229" s="474"/>
      <c r="H229" s="474"/>
      <c r="I229" s="474"/>
    </row>
    <row r="230" spans="1:9" ht="15.75" customHeight="1">
      <c r="A230" s="39"/>
      <c r="B230" s="39"/>
      <c r="C230" s="2"/>
      <c r="D230" s="2"/>
      <c r="E230" s="2"/>
      <c r="F230" s="2"/>
      <c r="G230" s="474"/>
      <c r="H230" s="474"/>
      <c r="I230" s="474"/>
    </row>
    <row r="231" spans="1:9" ht="15.75" customHeight="1">
      <c r="A231" s="39"/>
      <c r="B231" s="39"/>
      <c r="C231" s="2"/>
      <c r="D231" s="2"/>
      <c r="E231" s="2"/>
      <c r="F231" s="2"/>
      <c r="G231" s="474"/>
      <c r="H231" s="474"/>
      <c r="I231" s="474"/>
    </row>
    <row r="232" spans="1:9" ht="15.75" customHeight="1">
      <c r="A232" s="39"/>
      <c r="B232" s="39"/>
      <c r="C232" s="2"/>
      <c r="D232" s="2"/>
      <c r="E232" s="2"/>
      <c r="F232" s="2"/>
      <c r="G232" s="474"/>
      <c r="H232" s="474"/>
      <c r="I232" s="474"/>
    </row>
    <row r="233" spans="1:9" ht="15.75" customHeight="1">
      <c r="A233" s="39"/>
      <c r="B233" s="39"/>
      <c r="C233" s="2"/>
      <c r="D233" s="2"/>
      <c r="E233" s="2"/>
      <c r="F233" s="2"/>
      <c r="G233" s="474"/>
      <c r="H233" s="474"/>
      <c r="I233" s="474"/>
    </row>
    <row r="234" spans="1:9" ht="15.75" customHeight="1">
      <c r="A234" s="39"/>
      <c r="B234" s="39"/>
      <c r="C234" s="2"/>
      <c r="D234" s="2"/>
      <c r="E234" s="2"/>
      <c r="F234" s="2"/>
      <c r="G234" s="474"/>
      <c r="H234" s="474"/>
      <c r="I234" s="474"/>
    </row>
    <row r="235" spans="1:9" ht="15.75" customHeight="1">
      <c r="A235" s="39"/>
      <c r="B235" s="39"/>
      <c r="C235" s="2"/>
      <c r="D235" s="2"/>
      <c r="E235" s="2"/>
      <c r="F235" s="2"/>
      <c r="G235" s="474"/>
      <c r="H235" s="474"/>
      <c r="I235" s="474"/>
    </row>
    <row r="236" spans="1:9" ht="15.75" customHeight="1">
      <c r="A236" s="39"/>
      <c r="B236" s="39"/>
      <c r="C236" s="2"/>
      <c r="D236" s="2"/>
      <c r="E236" s="2"/>
      <c r="F236" s="2"/>
      <c r="G236" s="474"/>
      <c r="H236" s="474"/>
      <c r="I236" s="474"/>
    </row>
    <row r="237" spans="1:9" ht="15.75" customHeight="1">
      <c r="A237" s="39"/>
      <c r="B237" s="39"/>
      <c r="C237" s="2"/>
      <c r="D237" s="2"/>
      <c r="E237" s="2"/>
      <c r="F237" s="2"/>
      <c r="G237" s="474"/>
      <c r="H237" s="474"/>
      <c r="I237" s="474"/>
    </row>
    <row r="238" spans="1:9" ht="15.75" customHeight="1">
      <c r="A238" s="39"/>
      <c r="B238" s="39"/>
      <c r="C238" s="2"/>
      <c r="D238" s="2"/>
      <c r="E238" s="2"/>
      <c r="F238" s="2"/>
      <c r="G238" s="474"/>
      <c r="H238" s="474"/>
      <c r="I238" s="474"/>
    </row>
    <row r="239" spans="1:9" ht="15.75" customHeight="1">
      <c r="A239" s="39"/>
      <c r="B239" s="39"/>
      <c r="C239" s="2"/>
      <c r="D239" s="2"/>
      <c r="E239" s="2"/>
      <c r="F239" s="2"/>
      <c r="G239" s="474"/>
      <c r="H239" s="474"/>
      <c r="I239" s="474"/>
    </row>
    <row r="240" spans="1:9" ht="15.75" customHeight="1">
      <c r="A240" s="39"/>
      <c r="B240" s="39"/>
      <c r="C240" s="2"/>
      <c r="D240" s="2"/>
      <c r="E240" s="2"/>
      <c r="F240" s="2"/>
      <c r="G240" s="474"/>
      <c r="H240" s="474"/>
      <c r="I240" s="474"/>
    </row>
    <row r="241" spans="1:9" ht="15.75" customHeight="1">
      <c r="A241" s="39"/>
      <c r="B241" s="39"/>
      <c r="C241" s="2"/>
      <c r="D241" s="2"/>
      <c r="E241" s="2"/>
      <c r="F241" s="2"/>
      <c r="G241" s="474"/>
      <c r="H241" s="474"/>
      <c r="I241" s="474"/>
    </row>
    <row r="242" spans="1:9" ht="15.75" customHeight="1">
      <c r="A242" s="39"/>
      <c r="B242" s="39"/>
      <c r="C242" s="2"/>
      <c r="D242" s="2"/>
      <c r="E242" s="2"/>
      <c r="F242" s="2"/>
      <c r="G242" s="474"/>
      <c r="H242" s="474"/>
      <c r="I242" s="474"/>
    </row>
    <row r="243" spans="1:9" ht="15.75" customHeight="1">
      <c r="A243" s="39"/>
      <c r="B243" s="39"/>
      <c r="C243" s="2"/>
      <c r="D243" s="2"/>
      <c r="E243" s="2"/>
      <c r="F243" s="2"/>
      <c r="G243" s="474"/>
      <c r="H243" s="474"/>
      <c r="I243" s="474"/>
    </row>
    <row r="244" spans="1:9" ht="15.75" customHeight="1">
      <c r="A244" s="39"/>
      <c r="B244" s="39"/>
      <c r="C244" s="2"/>
      <c r="D244" s="2"/>
      <c r="E244" s="2"/>
      <c r="F244" s="2"/>
      <c r="G244" s="474"/>
      <c r="H244" s="474"/>
      <c r="I244" s="474"/>
    </row>
    <row r="245" spans="1:9" ht="15.75" customHeight="1">
      <c r="A245" s="39"/>
      <c r="B245" s="39"/>
      <c r="C245" s="2"/>
      <c r="D245" s="2"/>
      <c r="E245" s="2"/>
      <c r="F245" s="2"/>
      <c r="G245" s="474"/>
      <c r="H245" s="474"/>
      <c r="I245" s="474"/>
    </row>
    <row r="246" spans="1:9" ht="15.75" customHeight="1">
      <c r="A246" s="39"/>
      <c r="B246" s="39"/>
      <c r="C246" s="2"/>
      <c r="D246" s="2"/>
      <c r="E246" s="2"/>
      <c r="F246" s="2"/>
      <c r="G246" s="474"/>
      <c r="H246" s="474"/>
      <c r="I246" s="474"/>
    </row>
    <row r="247" spans="1:9" ht="15.75" customHeight="1">
      <c r="A247" s="39"/>
      <c r="B247" s="39"/>
      <c r="C247" s="2"/>
      <c r="D247" s="2"/>
      <c r="E247" s="2"/>
      <c r="F247" s="2"/>
      <c r="G247" s="474"/>
      <c r="H247" s="474"/>
      <c r="I247" s="474"/>
    </row>
    <row r="248" spans="1:9" ht="15.75" customHeight="1">
      <c r="A248" s="39"/>
      <c r="B248" s="39"/>
      <c r="C248" s="2"/>
      <c r="D248" s="2"/>
      <c r="E248" s="2"/>
      <c r="F248" s="2"/>
      <c r="G248" s="474"/>
      <c r="H248" s="474"/>
      <c r="I248" s="474"/>
    </row>
    <row r="249" spans="1:9" ht="15.75" customHeight="1">
      <c r="A249" s="39"/>
      <c r="B249" s="39"/>
      <c r="C249" s="2"/>
      <c r="D249" s="2"/>
      <c r="E249" s="2"/>
      <c r="F249" s="2"/>
      <c r="G249" s="474"/>
      <c r="H249" s="474"/>
      <c r="I249" s="474"/>
    </row>
    <row r="250" spans="1:9" ht="15.75" customHeight="1">
      <c r="A250" s="39"/>
      <c r="B250" s="39"/>
      <c r="C250" s="2"/>
      <c r="D250" s="2"/>
      <c r="E250" s="2"/>
      <c r="F250" s="2"/>
      <c r="G250" s="474"/>
      <c r="H250" s="474"/>
      <c r="I250" s="474"/>
    </row>
    <row r="251" spans="1:9" ht="15.75" customHeight="1">
      <c r="A251" s="39"/>
      <c r="B251" s="39"/>
      <c r="C251" s="2"/>
      <c r="D251" s="2"/>
      <c r="E251" s="2"/>
      <c r="F251" s="2"/>
      <c r="G251" s="474"/>
      <c r="H251" s="474"/>
      <c r="I251" s="474"/>
    </row>
    <row r="252" spans="1:9" ht="15.75" customHeight="1">
      <c r="A252" s="39"/>
      <c r="B252" s="39"/>
      <c r="C252" s="2"/>
      <c r="D252" s="2"/>
      <c r="E252" s="2"/>
      <c r="F252" s="2"/>
      <c r="G252" s="474"/>
      <c r="H252" s="474"/>
      <c r="I252" s="474"/>
    </row>
    <row r="253" spans="1:9" ht="15.75" customHeight="1">
      <c r="A253" s="39"/>
      <c r="B253" s="39"/>
      <c r="C253" s="2"/>
      <c r="D253" s="2"/>
      <c r="E253" s="2"/>
      <c r="F253" s="2"/>
      <c r="G253" s="474"/>
      <c r="H253" s="474"/>
      <c r="I253" s="474"/>
    </row>
    <row r="254" spans="1:9" ht="15.75" customHeight="1">
      <c r="A254" s="39"/>
      <c r="B254" s="39"/>
      <c r="C254" s="2"/>
      <c r="D254" s="2"/>
      <c r="E254" s="2"/>
      <c r="F254" s="2"/>
      <c r="G254" s="474"/>
      <c r="H254" s="474"/>
      <c r="I254" s="474"/>
    </row>
    <row r="255" spans="1:9" ht="15.75" customHeight="1">
      <c r="A255" s="39"/>
      <c r="B255" s="39"/>
      <c r="C255" s="2"/>
      <c r="D255" s="2"/>
      <c r="E255" s="2"/>
      <c r="F255" s="2"/>
      <c r="G255" s="474"/>
      <c r="H255" s="474"/>
      <c r="I255" s="474"/>
    </row>
    <row r="256" spans="1:9" ht="15.75" customHeight="1">
      <c r="A256" s="39"/>
      <c r="B256" s="39"/>
      <c r="C256" s="2"/>
      <c r="D256" s="2"/>
      <c r="E256" s="2"/>
      <c r="F256" s="2"/>
      <c r="G256" s="474"/>
      <c r="H256" s="474"/>
      <c r="I256" s="474"/>
    </row>
    <row r="257" spans="1:9" ht="15.75" customHeight="1">
      <c r="A257" s="39"/>
      <c r="B257" s="39"/>
      <c r="C257" s="2"/>
      <c r="D257" s="2"/>
      <c r="E257" s="2"/>
      <c r="F257" s="2"/>
      <c r="G257" s="474"/>
      <c r="H257" s="474"/>
      <c r="I257" s="474"/>
    </row>
    <row r="258" spans="1:9" ht="15.75" customHeight="1">
      <c r="A258" s="39"/>
      <c r="B258" s="39"/>
      <c r="C258" s="2"/>
      <c r="D258" s="2"/>
      <c r="E258" s="2"/>
      <c r="F258" s="2"/>
      <c r="G258" s="474"/>
      <c r="H258" s="474"/>
      <c r="I258" s="474"/>
    </row>
    <row r="259" spans="1:9" ht="15.75" customHeight="1">
      <c r="A259" s="39"/>
      <c r="B259" s="39"/>
      <c r="C259" s="2"/>
      <c r="D259" s="2"/>
      <c r="E259" s="2"/>
      <c r="F259" s="2"/>
      <c r="G259" s="474"/>
      <c r="H259" s="474"/>
      <c r="I259" s="474"/>
    </row>
    <row r="260" spans="1:9" ht="15.75" customHeight="1">
      <c r="A260" s="39"/>
      <c r="B260" s="39"/>
      <c r="C260" s="2"/>
      <c r="D260" s="2"/>
      <c r="E260" s="2"/>
      <c r="F260" s="2"/>
      <c r="G260" s="474"/>
      <c r="H260" s="474"/>
      <c r="I260" s="474"/>
    </row>
    <row r="261" spans="1:9" ht="15.75" customHeight="1">
      <c r="A261" s="39"/>
      <c r="B261" s="39"/>
      <c r="C261" s="2"/>
      <c r="D261" s="2"/>
      <c r="E261" s="2"/>
      <c r="F261" s="2"/>
      <c r="G261" s="474"/>
      <c r="H261" s="474"/>
      <c r="I261" s="474"/>
    </row>
    <row r="262" spans="1:9" ht="15.75" customHeight="1">
      <c r="A262" s="39"/>
      <c r="B262" s="39"/>
      <c r="C262" s="2"/>
      <c r="D262" s="2"/>
      <c r="E262" s="2"/>
      <c r="F262" s="2"/>
      <c r="G262" s="474"/>
      <c r="H262" s="474"/>
      <c r="I262" s="474"/>
    </row>
    <row r="263" spans="1:9" ht="15.75" customHeight="1">
      <c r="A263" s="39"/>
      <c r="B263" s="39"/>
      <c r="C263" s="2"/>
      <c r="D263" s="2"/>
      <c r="E263" s="2"/>
      <c r="F263" s="2"/>
      <c r="G263" s="474"/>
      <c r="H263" s="474"/>
      <c r="I263" s="474"/>
    </row>
    <row r="264" spans="1:9" ht="15.75" customHeight="1">
      <c r="A264" s="39"/>
      <c r="B264" s="39"/>
      <c r="C264" s="2"/>
      <c r="D264" s="2"/>
      <c r="E264" s="2"/>
      <c r="F264" s="2"/>
      <c r="G264" s="474"/>
      <c r="H264" s="474"/>
      <c r="I264" s="474"/>
    </row>
    <row r="265" spans="1:9" ht="15.75" customHeight="1">
      <c r="A265" s="39"/>
      <c r="B265" s="39"/>
      <c r="C265" s="2"/>
      <c r="D265" s="2"/>
      <c r="E265" s="2"/>
      <c r="F265" s="2"/>
      <c r="G265" s="474"/>
      <c r="H265" s="474"/>
      <c r="I265" s="474"/>
    </row>
    <row r="266" spans="1:9" ht="15.75" customHeight="1">
      <c r="A266" s="39"/>
      <c r="B266" s="39"/>
      <c r="C266" s="2"/>
      <c r="D266" s="2"/>
      <c r="E266" s="2"/>
      <c r="F266" s="2"/>
      <c r="G266" s="474"/>
      <c r="H266" s="474"/>
      <c r="I266" s="474"/>
    </row>
    <row r="267" spans="1:9" ht="15.75" customHeight="1">
      <c r="A267" s="39"/>
      <c r="B267" s="39"/>
      <c r="C267" s="2"/>
      <c r="D267" s="2"/>
      <c r="E267" s="2"/>
      <c r="F267" s="2"/>
      <c r="G267" s="474"/>
      <c r="H267" s="474"/>
      <c r="I267" s="474"/>
    </row>
    <row r="268" spans="1:9" ht="15.75" customHeight="1">
      <c r="A268" s="39"/>
      <c r="B268" s="39"/>
      <c r="C268" s="2"/>
      <c r="D268" s="2"/>
      <c r="E268" s="2"/>
      <c r="F268" s="2"/>
      <c r="G268" s="474"/>
      <c r="H268" s="474"/>
      <c r="I268" s="474"/>
    </row>
    <row r="269" spans="1:9" ht="15.75" customHeight="1">
      <c r="A269" s="39"/>
      <c r="B269" s="39"/>
      <c r="C269" s="2"/>
      <c r="D269" s="2"/>
      <c r="E269" s="2"/>
      <c r="F269" s="2"/>
      <c r="G269" s="474"/>
      <c r="H269" s="474"/>
      <c r="I269" s="474"/>
    </row>
    <row r="270" spans="1:9" ht="15.75" customHeight="1">
      <c r="A270" s="39"/>
      <c r="B270" s="39"/>
      <c r="C270" s="2"/>
      <c r="D270" s="2"/>
      <c r="E270" s="2"/>
      <c r="F270" s="2"/>
      <c r="G270" s="474"/>
      <c r="H270" s="474"/>
      <c r="I270" s="474"/>
    </row>
    <row r="271" spans="1:9" ht="15.75" customHeight="1">
      <c r="A271" s="39"/>
      <c r="B271" s="39"/>
      <c r="C271" s="2"/>
      <c r="D271" s="2"/>
      <c r="E271" s="2"/>
      <c r="F271" s="2"/>
      <c r="G271" s="474"/>
      <c r="H271" s="474"/>
      <c r="I271" s="474"/>
    </row>
    <row r="272" spans="1:9" ht="15.75" customHeight="1">
      <c r="A272" s="39"/>
      <c r="B272" s="39"/>
      <c r="C272" s="2"/>
      <c r="D272" s="2"/>
      <c r="E272" s="2"/>
      <c r="F272" s="2"/>
      <c r="G272" s="474"/>
      <c r="H272" s="474"/>
      <c r="I272" s="474"/>
    </row>
    <row r="273" spans="1:9" ht="15.75" customHeight="1">
      <c r="A273" s="39"/>
      <c r="B273" s="39"/>
      <c r="C273" s="2"/>
      <c r="D273" s="2"/>
      <c r="E273" s="2"/>
      <c r="F273" s="2"/>
      <c r="G273" s="474"/>
      <c r="H273" s="474"/>
      <c r="I273" s="474"/>
    </row>
    <row r="274" spans="1:9" ht="15.75" customHeight="1">
      <c r="A274" s="39"/>
      <c r="B274" s="39"/>
      <c r="C274" s="2"/>
      <c r="D274" s="2"/>
      <c r="E274" s="2"/>
      <c r="F274" s="2"/>
      <c r="G274" s="474"/>
      <c r="H274" s="474"/>
      <c r="I274" s="474"/>
    </row>
    <row r="275" spans="1:9" ht="15.75" customHeight="1">
      <c r="A275" s="39"/>
      <c r="B275" s="39"/>
      <c r="C275" s="2"/>
      <c r="D275" s="2"/>
      <c r="E275" s="2"/>
      <c r="F275" s="2"/>
      <c r="G275" s="474"/>
      <c r="H275" s="474"/>
      <c r="I275" s="474"/>
    </row>
    <row r="276" spans="1:9" ht="15.75" customHeight="1">
      <c r="A276" s="39"/>
      <c r="B276" s="39"/>
      <c r="C276" s="2"/>
      <c r="D276" s="2"/>
      <c r="E276" s="2"/>
      <c r="F276" s="2"/>
      <c r="G276" s="474"/>
      <c r="H276" s="474"/>
      <c r="I276" s="474"/>
    </row>
    <row r="277" spans="1:9" ht="15.75" customHeight="1">
      <c r="A277" s="39"/>
      <c r="B277" s="39"/>
      <c r="C277" s="2"/>
      <c r="D277" s="2"/>
      <c r="E277" s="2"/>
      <c r="F277" s="2"/>
      <c r="G277" s="474"/>
      <c r="H277" s="474"/>
      <c r="I277" s="474"/>
    </row>
    <row r="278" spans="1:9" ht="15.75" customHeight="1">
      <c r="A278" s="39"/>
      <c r="B278" s="39"/>
      <c r="C278" s="2"/>
      <c r="D278" s="2"/>
      <c r="E278" s="2"/>
      <c r="F278" s="2"/>
      <c r="G278" s="474"/>
      <c r="H278" s="474"/>
      <c r="I278" s="474"/>
    </row>
    <row r="279" spans="1:9" ht="15.75" customHeight="1">
      <c r="A279" s="39"/>
      <c r="B279" s="39"/>
      <c r="C279" s="2"/>
      <c r="D279" s="2"/>
      <c r="E279" s="2"/>
      <c r="F279" s="2"/>
      <c r="G279" s="474"/>
      <c r="H279" s="474"/>
      <c r="I279" s="474"/>
    </row>
    <row r="280" spans="1:9" ht="15.75" customHeight="1">
      <c r="A280" s="39"/>
      <c r="B280" s="39"/>
      <c r="C280" s="2"/>
      <c r="D280" s="2"/>
      <c r="E280" s="2"/>
      <c r="F280" s="2"/>
      <c r="G280" s="474"/>
      <c r="H280" s="474"/>
      <c r="I280" s="474"/>
    </row>
    <row r="281" spans="1:9" ht="15.75" customHeight="1">
      <c r="A281" s="39"/>
      <c r="B281" s="39"/>
      <c r="C281" s="2"/>
      <c r="D281" s="2"/>
      <c r="E281" s="2"/>
      <c r="F281" s="2"/>
      <c r="G281" s="474"/>
      <c r="H281" s="474"/>
      <c r="I281" s="474"/>
    </row>
    <row r="282" spans="1:9" ht="15.75" customHeight="1">
      <c r="A282" s="39"/>
      <c r="B282" s="39"/>
      <c r="C282" s="2"/>
      <c r="D282" s="2"/>
      <c r="E282" s="2"/>
      <c r="F282" s="2"/>
      <c r="G282" s="474"/>
      <c r="H282" s="474"/>
      <c r="I282" s="474"/>
    </row>
    <row r="283" spans="1:9" ht="15.75" customHeight="1">
      <c r="A283" s="39"/>
      <c r="B283" s="39"/>
      <c r="C283" s="2"/>
      <c r="D283" s="2"/>
      <c r="E283" s="2"/>
      <c r="F283" s="2"/>
      <c r="G283" s="474"/>
      <c r="H283" s="474"/>
      <c r="I283" s="474"/>
    </row>
    <row r="284" spans="1:9" ht="15.75" customHeight="1">
      <c r="A284" s="39"/>
      <c r="B284" s="39"/>
      <c r="C284" s="2"/>
      <c r="D284" s="2"/>
      <c r="E284" s="2"/>
      <c r="F284" s="2"/>
      <c r="G284" s="474"/>
      <c r="H284" s="474"/>
      <c r="I284" s="474"/>
    </row>
    <row r="285" spans="1:9" ht="15.75" customHeight="1">
      <c r="A285" s="39"/>
      <c r="B285" s="39"/>
      <c r="C285" s="2"/>
      <c r="D285" s="2"/>
      <c r="E285" s="2"/>
      <c r="F285" s="2"/>
      <c r="G285" s="474"/>
      <c r="H285" s="474"/>
      <c r="I285" s="474"/>
    </row>
    <row r="286" spans="1:9" ht="15.75" customHeight="1">
      <c r="A286" s="39"/>
      <c r="B286" s="39"/>
      <c r="C286" s="2"/>
      <c r="D286" s="2"/>
      <c r="E286" s="2"/>
      <c r="F286" s="2"/>
      <c r="G286" s="474"/>
      <c r="H286" s="474"/>
      <c r="I286" s="474"/>
    </row>
    <row r="287" spans="1:9" ht="15.75" customHeight="1">
      <c r="A287" s="39"/>
      <c r="B287" s="39"/>
      <c r="C287" s="2"/>
      <c r="D287" s="2"/>
      <c r="E287" s="2"/>
      <c r="F287" s="2"/>
      <c r="G287" s="474"/>
      <c r="H287" s="474"/>
      <c r="I287" s="474"/>
    </row>
    <row r="288" spans="1:9" ht="15.75" customHeight="1">
      <c r="A288" s="39"/>
      <c r="B288" s="39"/>
      <c r="C288" s="2"/>
      <c r="D288" s="2"/>
      <c r="E288" s="2"/>
      <c r="F288" s="2"/>
      <c r="G288" s="474"/>
      <c r="H288" s="474"/>
      <c r="I288" s="474"/>
    </row>
    <row r="289" spans="1:9" ht="15.75" customHeight="1">
      <c r="A289" s="39"/>
      <c r="B289" s="39"/>
      <c r="C289" s="2"/>
      <c r="D289" s="2"/>
      <c r="E289" s="2"/>
      <c r="F289" s="2"/>
      <c r="G289" s="474"/>
      <c r="H289" s="474"/>
      <c r="I289" s="474"/>
    </row>
    <row r="290" spans="1:9" ht="15.75" customHeight="1">
      <c r="A290" s="39"/>
      <c r="B290" s="39"/>
      <c r="C290" s="2"/>
      <c r="D290" s="2"/>
      <c r="E290" s="2"/>
      <c r="F290" s="2"/>
      <c r="G290" s="474"/>
      <c r="H290" s="474"/>
      <c r="I290" s="474"/>
    </row>
    <row r="291" spans="1:9" ht="15.75" customHeight="1">
      <c r="A291" s="39"/>
      <c r="B291" s="39"/>
      <c r="C291" s="2"/>
      <c r="D291" s="2"/>
      <c r="E291" s="2"/>
      <c r="F291" s="2"/>
      <c r="G291" s="474"/>
      <c r="H291" s="474"/>
      <c r="I291" s="474"/>
    </row>
    <row r="292" spans="1:9" ht="15.75" customHeight="1">
      <c r="A292" s="39"/>
      <c r="B292" s="39"/>
      <c r="C292" s="2"/>
      <c r="D292" s="2"/>
      <c r="E292" s="2"/>
      <c r="F292" s="2"/>
      <c r="G292" s="474"/>
      <c r="H292" s="474"/>
      <c r="I292" s="474"/>
    </row>
    <row r="293" spans="1:9" ht="15.75" customHeight="1">
      <c r="A293" s="39"/>
      <c r="B293" s="39"/>
      <c r="C293" s="2"/>
      <c r="D293" s="2"/>
      <c r="E293" s="2"/>
      <c r="F293" s="2"/>
      <c r="G293" s="474"/>
      <c r="H293" s="474"/>
      <c r="I293" s="474"/>
    </row>
    <row r="294" spans="1:9" ht="15.75" customHeight="1">
      <c r="A294" s="39"/>
      <c r="B294" s="39"/>
      <c r="C294" s="2"/>
      <c r="D294" s="2"/>
      <c r="E294" s="2"/>
      <c r="F294" s="2"/>
      <c r="G294" s="474"/>
      <c r="H294" s="474"/>
      <c r="I294" s="474"/>
    </row>
    <row r="295" spans="1:9" ht="15.75" customHeight="1">
      <c r="A295" s="39"/>
      <c r="B295" s="39"/>
      <c r="C295" s="2"/>
      <c r="D295" s="2"/>
      <c r="E295" s="2"/>
      <c r="F295" s="2"/>
      <c r="G295" s="474"/>
      <c r="H295" s="474"/>
      <c r="I295" s="474"/>
    </row>
    <row r="296" spans="1:9" ht="15.75" customHeight="1">
      <c r="A296" s="39"/>
      <c r="B296" s="39"/>
      <c r="C296" s="2"/>
      <c r="D296" s="2"/>
      <c r="E296" s="2"/>
      <c r="F296" s="2"/>
      <c r="G296" s="474"/>
      <c r="H296" s="474"/>
      <c r="I296" s="474"/>
    </row>
    <row r="297" spans="1:9" ht="15.75" customHeight="1">
      <c r="A297" s="39"/>
      <c r="B297" s="39"/>
      <c r="C297" s="2"/>
      <c r="D297" s="2"/>
      <c r="E297" s="2"/>
      <c r="F297" s="2"/>
      <c r="G297" s="474"/>
      <c r="H297" s="474"/>
      <c r="I297" s="474"/>
    </row>
    <row r="298" spans="1:9" ht="15.75" customHeight="1">
      <c r="A298" s="39"/>
      <c r="B298" s="39"/>
      <c r="C298" s="2"/>
      <c r="D298" s="2"/>
      <c r="E298" s="2"/>
      <c r="F298" s="2"/>
      <c r="G298" s="474"/>
      <c r="H298" s="474"/>
      <c r="I298" s="474"/>
    </row>
    <row r="299" spans="1:9" ht="15.75" customHeight="1">
      <c r="A299" s="39"/>
      <c r="B299" s="39"/>
      <c r="C299" s="2"/>
      <c r="D299" s="2"/>
      <c r="E299" s="2"/>
      <c r="F299" s="2"/>
      <c r="G299" s="474"/>
      <c r="H299" s="474"/>
      <c r="I299" s="474"/>
    </row>
    <row r="300" spans="1:9" ht="15.75" customHeight="1">
      <c r="A300" s="39"/>
      <c r="B300" s="39"/>
      <c r="C300" s="2"/>
      <c r="D300" s="2"/>
      <c r="E300" s="2"/>
      <c r="F300" s="2"/>
      <c r="G300" s="474"/>
      <c r="H300" s="474"/>
      <c r="I300" s="474"/>
    </row>
    <row r="301" spans="1:9" ht="15.75" customHeight="1">
      <c r="A301" s="39"/>
      <c r="B301" s="39"/>
      <c r="C301" s="2"/>
      <c r="D301" s="2"/>
      <c r="E301" s="2"/>
      <c r="F301" s="2"/>
      <c r="G301" s="474"/>
      <c r="H301" s="474"/>
      <c r="I301" s="474"/>
    </row>
    <row r="302" spans="1:9" ht="15.75" customHeight="1">
      <c r="A302" s="39"/>
      <c r="B302" s="39"/>
      <c r="C302" s="2"/>
      <c r="D302" s="2"/>
      <c r="E302" s="2"/>
      <c r="F302" s="2"/>
      <c r="G302" s="474"/>
      <c r="H302" s="474"/>
      <c r="I302" s="474"/>
    </row>
    <row r="303" spans="1:9" ht="15.75" customHeight="1">
      <c r="A303" s="39"/>
      <c r="B303" s="39"/>
      <c r="C303" s="2"/>
      <c r="D303" s="2"/>
      <c r="E303" s="2"/>
      <c r="F303" s="2"/>
      <c r="G303" s="474"/>
      <c r="H303" s="474"/>
      <c r="I303" s="474"/>
    </row>
    <row r="304" spans="1:9" ht="15.75" customHeight="1">
      <c r="A304" s="39"/>
      <c r="B304" s="39"/>
      <c r="C304" s="2"/>
      <c r="D304" s="2"/>
      <c r="E304" s="2"/>
      <c r="F304" s="2"/>
      <c r="G304" s="474"/>
      <c r="H304" s="474"/>
      <c r="I304" s="474"/>
    </row>
    <row r="305" spans="1:9" ht="15.75" customHeight="1">
      <c r="A305" s="39"/>
      <c r="B305" s="39"/>
      <c r="C305" s="2"/>
      <c r="D305" s="2"/>
      <c r="E305" s="2"/>
      <c r="F305" s="2"/>
      <c r="G305" s="474"/>
      <c r="H305" s="474"/>
      <c r="I305" s="474"/>
    </row>
    <row r="306" spans="1:9" ht="15.75" customHeight="1">
      <c r="A306" s="39"/>
      <c r="B306" s="39"/>
      <c r="C306" s="2"/>
      <c r="D306" s="2"/>
      <c r="E306" s="2"/>
      <c r="F306" s="2"/>
      <c r="G306" s="474"/>
      <c r="H306" s="474"/>
      <c r="I306" s="474"/>
    </row>
    <row r="307" spans="1:9" ht="15.75" customHeight="1">
      <c r="A307" s="39"/>
      <c r="B307" s="39"/>
      <c r="C307" s="2"/>
      <c r="D307" s="2"/>
      <c r="E307" s="2"/>
      <c r="F307" s="2"/>
      <c r="G307" s="474"/>
      <c r="H307" s="474"/>
      <c r="I307" s="474"/>
    </row>
    <row r="308" spans="1:9" ht="15.75" customHeight="1">
      <c r="A308" s="39"/>
      <c r="B308" s="39"/>
      <c r="C308" s="2"/>
      <c r="D308" s="2"/>
      <c r="E308" s="2"/>
      <c r="F308" s="2"/>
      <c r="G308" s="474"/>
      <c r="H308" s="474"/>
      <c r="I308" s="474"/>
    </row>
    <row r="309" spans="1:9" ht="15.75" customHeight="1">
      <c r="A309" s="39"/>
      <c r="B309" s="39"/>
      <c r="C309" s="2"/>
      <c r="D309" s="2"/>
      <c r="E309" s="2"/>
      <c r="F309" s="2"/>
      <c r="G309" s="474"/>
      <c r="H309" s="474"/>
      <c r="I309" s="474"/>
    </row>
    <row r="310" spans="1:9" ht="15.75" customHeight="1">
      <c r="A310" s="39"/>
      <c r="B310" s="39"/>
      <c r="C310" s="2"/>
      <c r="D310" s="2"/>
      <c r="E310" s="2"/>
      <c r="F310" s="2"/>
      <c r="G310" s="474"/>
      <c r="H310" s="474"/>
      <c r="I310" s="474"/>
    </row>
    <row r="311" spans="1:9" ht="15.75" customHeight="1">
      <c r="A311" s="39"/>
      <c r="B311" s="39"/>
      <c r="C311" s="2"/>
      <c r="D311" s="2"/>
      <c r="E311" s="2"/>
      <c r="F311" s="2"/>
      <c r="G311" s="474"/>
      <c r="H311" s="474"/>
      <c r="I311" s="474"/>
    </row>
    <row r="312" spans="1:9" ht="15.75" customHeight="1">
      <c r="A312" s="39"/>
      <c r="B312" s="39"/>
      <c r="C312" s="2"/>
      <c r="D312" s="2"/>
      <c r="E312" s="2"/>
      <c r="F312" s="2"/>
      <c r="G312" s="474"/>
      <c r="H312" s="474"/>
      <c r="I312" s="474"/>
    </row>
    <row r="313" spans="1:9" ht="15.75" customHeight="1">
      <c r="A313" s="39"/>
      <c r="B313" s="39"/>
      <c r="C313" s="2"/>
      <c r="D313" s="2"/>
      <c r="E313" s="2"/>
      <c r="F313" s="2"/>
      <c r="G313" s="474"/>
      <c r="H313" s="474"/>
      <c r="I313" s="474"/>
    </row>
    <row r="314" spans="1:9" ht="15.75" customHeight="1">
      <c r="A314" s="39"/>
      <c r="B314" s="39"/>
      <c r="C314" s="2"/>
      <c r="D314" s="2"/>
      <c r="E314" s="2"/>
      <c r="F314" s="2"/>
      <c r="G314" s="474"/>
      <c r="H314" s="474"/>
      <c r="I314" s="474"/>
    </row>
    <row r="315" spans="1:9" ht="15.75" customHeight="1">
      <c r="A315" s="39"/>
      <c r="B315" s="39"/>
      <c r="C315" s="2"/>
      <c r="D315" s="2"/>
      <c r="E315" s="2"/>
      <c r="F315" s="2"/>
      <c r="G315" s="474"/>
      <c r="H315" s="474"/>
      <c r="I315" s="474"/>
    </row>
    <row r="316" spans="1:9" ht="15.75" customHeight="1">
      <c r="A316" s="39"/>
      <c r="B316" s="39"/>
      <c r="C316" s="2"/>
      <c r="D316" s="2"/>
      <c r="E316" s="2"/>
      <c r="F316" s="2"/>
      <c r="G316" s="474"/>
      <c r="H316" s="474"/>
      <c r="I316" s="474"/>
    </row>
    <row r="317" spans="1:9" ht="15.75" customHeight="1">
      <c r="A317" s="39"/>
      <c r="B317" s="39"/>
      <c r="C317" s="2"/>
      <c r="D317" s="2"/>
      <c r="E317" s="2"/>
      <c r="F317" s="2"/>
      <c r="G317" s="474"/>
      <c r="H317" s="474"/>
      <c r="I317" s="474"/>
    </row>
    <row r="318" spans="1:9" ht="15.75" customHeight="1">
      <c r="A318" s="39"/>
      <c r="B318" s="39"/>
      <c r="C318" s="2"/>
      <c r="D318" s="2"/>
      <c r="E318" s="2"/>
      <c r="F318" s="2"/>
      <c r="G318" s="474"/>
      <c r="H318" s="474"/>
      <c r="I318" s="474"/>
    </row>
    <row r="319" spans="1:9" ht="15.75" customHeight="1">
      <c r="A319" s="39"/>
      <c r="B319" s="39"/>
      <c r="C319" s="2"/>
      <c r="D319" s="2"/>
      <c r="E319" s="2"/>
      <c r="F319" s="2"/>
      <c r="G319" s="474"/>
      <c r="H319" s="474"/>
      <c r="I319" s="474"/>
    </row>
    <row r="320" spans="1:9" ht="15.75" customHeight="1">
      <c r="A320" s="39"/>
      <c r="B320" s="39"/>
      <c r="C320" s="2"/>
      <c r="D320" s="2"/>
      <c r="E320" s="2"/>
      <c r="F320" s="2"/>
      <c r="G320" s="474"/>
      <c r="H320" s="474"/>
      <c r="I320" s="474"/>
    </row>
    <row r="321" spans="1:9" ht="15.75" customHeight="1">
      <c r="A321" s="39"/>
      <c r="B321" s="39"/>
      <c r="C321" s="2"/>
      <c r="D321" s="2"/>
      <c r="E321" s="2"/>
      <c r="F321" s="2"/>
      <c r="G321" s="474"/>
      <c r="H321" s="474"/>
      <c r="I321" s="474"/>
    </row>
    <row r="322" spans="1:9" ht="15.75" customHeight="1">
      <c r="A322" s="39"/>
      <c r="B322" s="39"/>
      <c r="C322" s="2"/>
      <c r="D322" s="2"/>
      <c r="E322" s="2"/>
      <c r="F322" s="2"/>
      <c r="G322" s="474"/>
      <c r="H322" s="474"/>
      <c r="I322" s="474"/>
    </row>
    <row r="323" spans="1:9" ht="15.75" customHeight="1">
      <c r="A323" s="39"/>
      <c r="B323" s="39"/>
      <c r="C323" s="2"/>
      <c r="D323" s="2"/>
      <c r="E323" s="2"/>
      <c r="F323" s="2"/>
      <c r="G323" s="474"/>
      <c r="H323" s="474"/>
      <c r="I323" s="474"/>
    </row>
    <row r="324" spans="1:9" ht="15.75" customHeight="1">
      <c r="A324" s="39"/>
      <c r="B324" s="39"/>
      <c r="C324" s="2"/>
      <c r="D324" s="2"/>
      <c r="E324" s="2"/>
      <c r="F324" s="2"/>
      <c r="G324" s="474"/>
      <c r="H324" s="474"/>
      <c r="I324" s="474"/>
    </row>
    <row r="325" spans="1:9" ht="15.75" customHeight="1">
      <c r="A325" s="39"/>
      <c r="B325" s="39"/>
      <c r="C325" s="2"/>
      <c r="D325" s="2"/>
      <c r="E325" s="2"/>
      <c r="F325" s="2"/>
      <c r="G325" s="474"/>
      <c r="H325" s="474"/>
      <c r="I325" s="474"/>
    </row>
    <row r="326" spans="1:9" ht="15.75" customHeight="1">
      <c r="A326" s="39"/>
      <c r="B326" s="39"/>
      <c r="C326" s="2"/>
      <c r="D326" s="2"/>
      <c r="E326" s="2"/>
      <c r="F326" s="2"/>
      <c r="G326" s="474"/>
      <c r="H326" s="474"/>
      <c r="I326" s="474"/>
    </row>
    <row r="327" spans="1:9" ht="15.75" customHeight="1">
      <c r="A327" s="39"/>
      <c r="B327" s="39"/>
      <c r="C327" s="2"/>
      <c r="D327" s="2"/>
      <c r="E327" s="2"/>
      <c r="F327" s="2"/>
      <c r="G327" s="474"/>
      <c r="H327" s="474"/>
      <c r="I327" s="474"/>
    </row>
    <row r="328" spans="1:9" ht="15.75" customHeight="1">
      <c r="A328" s="39"/>
      <c r="B328" s="39"/>
      <c r="C328" s="2"/>
      <c r="D328" s="2"/>
      <c r="E328" s="2"/>
      <c r="F328" s="2"/>
      <c r="G328" s="474"/>
      <c r="H328" s="474"/>
      <c r="I328" s="474"/>
    </row>
    <row r="329" spans="1:9" ht="15.75" customHeight="1">
      <c r="A329" s="39"/>
      <c r="B329" s="39"/>
      <c r="C329" s="2"/>
      <c r="D329" s="2"/>
      <c r="E329" s="2"/>
      <c r="F329" s="2"/>
      <c r="G329" s="474"/>
      <c r="H329" s="474"/>
      <c r="I329" s="474"/>
    </row>
    <row r="330" spans="1:9" ht="15.75" customHeight="1">
      <c r="A330" s="39"/>
      <c r="B330" s="39"/>
      <c r="C330" s="2"/>
      <c r="D330" s="2"/>
      <c r="E330" s="2"/>
      <c r="F330" s="2"/>
      <c r="G330" s="474"/>
      <c r="H330" s="474"/>
      <c r="I330" s="474"/>
    </row>
    <row r="331" spans="1:9" ht="15.75" customHeight="1">
      <c r="A331" s="39"/>
      <c r="B331" s="39"/>
      <c r="C331" s="2"/>
      <c r="D331" s="2"/>
      <c r="E331" s="2"/>
      <c r="F331" s="2"/>
      <c r="G331" s="474"/>
      <c r="H331" s="474"/>
      <c r="I331" s="474"/>
    </row>
    <row r="332" spans="1:9" ht="15.75" customHeight="1">
      <c r="A332" s="39"/>
      <c r="B332" s="39"/>
      <c r="C332" s="2"/>
      <c r="D332" s="2"/>
      <c r="E332" s="2"/>
      <c r="F332" s="2"/>
      <c r="G332" s="474"/>
      <c r="H332" s="474"/>
      <c r="I332" s="474"/>
    </row>
    <row r="333" spans="1:9" ht="15.75" customHeight="1">
      <c r="A333" s="39"/>
      <c r="B333" s="39"/>
      <c r="C333" s="2"/>
      <c r="D333" s="2"/>
      <c r="E333" s="2"/>
      <c r="F333" s="2"/>
      <c r="G333" s="474"/>
      <c r="H333" s="474"/>
      <c r="I333" s="474"/>
    </row>
    <row r="334" spans="1:9" ht="15.75" customHeight="1">
      <c r="A334" s="39"/>
      <c r="B334" s="39"/>
      <c r="C334" s="2"/>
      <c r="D334" s="2"/>
      <c r="E334" s="2"/>
      <c r="F334" s="2"/>
      <c r="G334" s="474"/>
      <c r="H334" s="474"/>
      <c r="I334" s="474"/>
    </row>
    <row r="335" spans="1:9" ht="15.75" customHeight="1">
      <c r="A335" s="39"/>
      <c r="B335" s="39"/>
      <c r="C335" s="2"/>
      <c r="D335" s="2"/>
      <c r="E335" s="2"/>
      <c r="F335" s="2"/>
      <c r="G335" s="474"/>
      <c r="H335" s="474"/>
      <c r="I335" s="474"/>
    </row>
    <row r="336" spans="1:9" ht="15.75" customHeight="1">
      <c r="A336" s="39"/>
      <c r="B336" s="39"/>
      <c r="C336" s="2"/>
      <c r="D336" s="2"/>
      <c r="E336" s="2"/>
      <c r="F336" s="2"/>
      <c r="G336" s="474"/>
      <c r="H336" s="474"/>
      <c r="I336" s="474"/>
    </row>
    <row r="337" spans="1:9" ht="15.75" customHeight="1">
      <c r="A337" s="39"/>
      <c r="B337" s="39"/>
      <c r="C337" s="2"/>
      <c r="D337" s="2"/>
      <c r="E337" s="2"/>
      <c r="F337" s="2"/>
      <c r="G337" s="474"/>
      <c r="H337" s="474"/>
      <c r="I337" s="474"/>
    </row>
    <row r="338" spans="1:9" ht="15.75" customHeight="1">
      <c r="A338" s="39"/>
      <c r="B338" s="39"/>
      <c r="C338" s="2"/>
      <c r="D338" s="2"/>
      <c r="E338" s="2"/>
      <c r="F338" s="2"/>
      <c r="G338" s="474"/>
      <c r="H338" s="474"/>
      <c r="I338" s="474"/>
    </row>
    <row r="339" spans="1:9" ht="15.75" customHeight="1">
      <c r="A339" s="39"/>
      <c r="B339" s="39"/>
      <c r="C339" s="2"/>
      <c r="D339" s="2"/>
      <c r="E339" s="2"/>
      <c r="F339" s="2"/>
      <c r="G339" s="474"/>
      <c r="H339" s="474"/>
      <c r="I339" s="474"/>
    </row>
    <row r="340" spans="1:9" ht="15.75" customHeight="1">
      <c r="A340" s="39"/>
      <c r="B340" s="39"/>
      <c r="C340" s="2"/>
      <c r="D340" s="2"/>
      <c r="E340" s="2"/>
      <c r="F340" s="2"/>
      <c r="G340" s="474"/>
      <c r="H340" s="474"/>
      <c r="I340" s="474"/>
    </row>
    <row r="341" spans="1:9" ht="15.75" customHeight="1">
      <c r="A341" s="39"/>
      <c r="B341" s="39"/>
      <c r="C341" s="2"/>
      <c r="D341" s="2"/>
      <c r="E341" s="2"/>
      <c r="F341" s="2"/>
      <c r="G341" s="474"/>
      <c r="H341" s="474"/>
      <c r="I341" s="474"/>
    </row>
    <row r="342" spans="1:9" ht="15.75" customHeight="1">
      <c r="A342" s="39"/>
      <c r="B342" s="39"/>
      <c r="C342" s="2"/>
      <c r="D342" s="2"/>
      <c r="E342" s="2"/>
      <c r="F342" s="2"/>
      <c r="G342" s="474"/>
      <c r="H342" s="474"/>
      <c r="I342" s="474"/>
    </row>
    <row r="343" spans="1:9" ht="15.75" customHeight="1">
      <c r="A343" s="39"/>
      <c r="B343" s="39"/>
      <c r="C343" s="2"/>
      <c r="D343" s="2"/>
      <c r="E343" s="2"/>
      <c r="F343" s="2"/>
      <c r="G343" s="474"/>
      <c r="H343" s="474"/>
      <c r="I343" s="474"/>
    </row>
    <row r="344" spans="1:9" ht="15.75" customHeight="1">
      <c r="A344" s="39"/>
      <c r="B344" s="39"/>
      <c r="C344" s="2"/>
      <c r="D344" s="2"/>
      <c r="E344" s="2"/>
      <c r="F344" s="2"/>
      <c r="G344" s="474"/>
      <c r="H344" s="474"/>
      <c r="I344" s="474"/>
    </row>
    <row r="345" spans="1:9" ht="15.75" customHeight="1">
      <c r="A345" s="39"/>
      <c r="B345" s="39"/>
      <c r="C345" s="2"/>
      <c r="D345" s="2"/>
      <c r="E345" s="2"/>
      <c r="F345" s="2"/>
      <c r="G345" s="474"/>
      <c r="H345" s="474"/>
      <c r="I345" s="474"/>
    </row>
    <row r="346" spans="1:9" ht="15.75" customHeight="1">
      <c r="A346" s="39"/>
      <c r="B346" s="39"/>
      <c r="C346" s="2"/>
      <c r="D346" s="2"/>
      <c r="E346" s="2"/>
      <c r="F346" s="2"/>
      <c r="G346" s="474"/>
      <c r="H346" s="474"/>
      <c r="I346" s="474"/>
    </row>
    <row r="347" spans="1:9" ht="15.75" customHeight="1">
      <c r="A347" s="39"/>
      <c r="B347" s="39"/>
      <c r="C347" s="2"/>
      <c r="D347" s="2"/>
      <c r="E347" s="2"/>
      <c r="F347" s="2"/>
      <c r="G347" s="474"/>
      <c r="H347" s="474"/>
      <c r="I347" s="474"/>
    </row>
    <row r="348" spans="1:9" ht="15.75" customHeight="1">
      <c r="A348" s="39"/>
      <c r="B348" s="39"/>
      <c r="C348" s="2"/>
      <c r="D348" s="2"/>
      <c r="E348" s="2"/>
      <c r="F348" s="2"/>
      <c r="G348" s="474"/>
      <c r="H348" s="474"/>
      <c r="I348" s="474"/>
    </row>
    <row r="349" spans="1:9" ht="15.75" customHeight="1">
      <c r="A349" s="39"/>
      <c r="B349" s="39"/>
      <c r="C349" s="2"/>
      <c r="D349" s="2"/>
      <c r="E349" s="2"/>
      <c r="F349" s="2"/>
      <c r="G349" s="474"/>
      <c r="H349" s="474"/>
      <c r="I349" s="474"/>
    </row>
    <row r="350" spans="1:9" ht="15.75" customHeight="1">
      <c r="A350" s="39"/>
      <c r="B350" s="39"/>
      <c r="C350" s="2"/>
      <c r="D350" s="2"/>
      <c r="E350" s="2"/>
      <c r="F350" s="2"/>
      <c r="G350" s="474"/>
      <c r="H350" s="474"/>
      <c r="I350" s="474"/>
    </row>
    <row r="351" spans="1:9" ht="15.75" customHeight="1">
      <c r="A351" s="39"/>
      <c r="B351" s="39"/>
      <c r="C351" s="2"/>
      <c r="D351" s="2"/>
      <c r="E351" s="2"/>
      <c r="F351" s="2"/>
      <c r="G351" s="474"/>
      <c r="H351" s="474"/>
      <c r="I351" s="474"/>
    </row>
    <row r="352" spans="1:9" ht="15.75" customHeight="1">
      <c r="A352" s="39"/>
      <c r="B352" s="39"/>
      <c r="C352" s="2"/>
      <c r="D352" s="2"/>
      <c r="E352" s="2"/>
      <c r="F352" s="2"/>
      <c r="G352" s="474"/>
      <c r="H352" s="474"/>
      <c r="I352" s="474"/>
    </row>
    <row r="353" spans="1:9" ht="15.75" customHeight="1">
      <c r="A353" s="39"/>
      <c r="B353" s="39"/>
      <c r="C353" s="2"/>
      <c r="D353" s="2"/>
      <c r="E353" s="2"/>
      <c r="F353" s="2"/>
      <c r="G353" s="474"/>
      <c r="H353" s="474"/>
      <c r="I353" s="474"/>
    </row>
    <row r="354" spans="1:9" ht="15.75" customHeight="1">
      <c r="A354" s="39"/>
      <c r="B354" s="39"/>
      <c r="C354" s="2"/>
      <c r="D354" s="2"/>
      <c r="E354" s="2"/>
      <c r="F354" s="2"/>
      <c r="G354" s="474"/>
      <c r="H354" s="474"/>
      <c r="I354" s="474"/>
    </row>
    <row r="355" spans="1:9" ht="15.75" customHeight="1">
      <c r="A355" s="39"/>
      <c r="B355" s="39"/>
      <c r="C355" s="2"/>
      <c r="D355" s="2"/>
      <c r="E355" s="2"/>
      <c r="F355" s="2"/>
      <c r="G355" s="474"/>
      <c r="H355" s="474"/>
      <c r="I355" s="474"/>
    </row>
    <row r="356" spans="1:9" ht="15.75" customHeight="1">
      <c r="A356" s="39"/>
      <c r="B356" s="39"/>
      <c r="C356" s="2"/>
      <c r="D356" s="2"/>
      <c r="E356" s="2"/>
      <c r="F356" s="2"/>
      <c r="G356" s="474"/>
      <c r="H356" s="474"/>
      <c r="I356" s="474"/>
    </row>
    <row r="357" spans="1:9" ht="15.75" customHeight="1">
      <c r="A357" s="39"/>
      <c r="B357" s="39"/>
      <c r="C357" s="2"/>
      <c r="D357" s="2"/>
      <c r="E357" s="2"/>
      <c r="F357" s="2"/>
      <c r="G357" s="474"/>
      <c r="H357" s="474"/>
      <c r="I357" s="474"/>
    </row>
    <row r="358" spans="1:9" ht="15.75" customHeight="1">
      <c r="A358" s="39"/>
      <c r="B358" s="39"/>
      <c r="C358" s="2"/>
      <c r="D358" s="2"/>
      <c r="E358" s="2"/>
      <c r="F358" s="2"/>
      <c r="G358" s="474"/>
      <c r="H358" s="474"/>
      <c r="I358" s="474"/>
    </row>
    <row r="359" spans="1:9" ht="15.75" customHeight="1">
      <c r="A359" s="39"/>
      <c r="B359" s="39"/>
      <c r="C359" s="2"/>
      <c r="D359" s="2"/>
      <c r="E359" s="2"/>
      <c r="F359" s="2"/>
      <c r="G359" s="474"/>
      <c r="H359" s="474"/>
      <c r="I359" s="474"/>
    </row>
    <row r="360" spans="1:9" ht="15.75" customHeight="1">
      <c r="A360" s="39"/>
      <c r="B360" s="39"/>
      <c r="C360" s="2"/>
      <c r="D360" s="2"/>
      <c r="E360" s="2"/>
      <c r="F360" s="2"/>
      <c r="G360" s="474"/>
      <c r="H360" s="474"/>
      <c r="I360" s="474"/>
    </row>
    <row r="361" spans="1:9" ht="15.75" customHeight="1">
      <c r="A361" s="39"/>
      <c r="B361" s="39"/>
      <c r="C361" s="2"/>
      <c r="D361" s="2"/>
      <c r="E361" s="2"/>
      <c r="F361" s="2"/>
      <c r="G361" s="474"/>
      <c r="H361" s="474"/>
      <c r="I361" s="474"/>
    </row>
    <row r="362" spans="1:9" ht="15.75" customHeight="1">
      <c r="A362" s="39"/>
      <c r="B362" s="39"/>
      <c r="C362" s="2"/>
      <c r="D362" s="2"/>
      <c r="E362" s="2"/>
      <c r="F362" s="2"/>
      <c r="G362" s="474"/>
      <c r="H362" s="474"/>
      <c r="I362" s="474"/>
    </row>
    <row r="363" spans="1:9" ht="15.75" customHeight="1">
      <c r="A363" s="39"/>
      <c r="B363" s="39"/>
      <c r="C363" s="2"/>
      <c r="D363" s="2"/>
      <c r="E363" s="2"/>
      <c r="F363" s="2"/>
      <c r="G363" s="474"/>
      <c r="H363" s="474"/>
      <c r="I363" s="474"/>
    </row>
    <row r="364" spans="1:9" ht="15.75" customHeight="1">
      <c r="A364" s="39"/>
      <c r="B364" s="39"/>
      <c r="C364" s="2"/>
      <c r="D364" s="2"/>
      <c r="E364" s="2"/>
      <c r="F364" s="2"/>
      <c r="G364" s="474"/>
      <c r="H364" s="474"/>
      <c r="I364" s="474"/>
    </row>
    <row r="365" spans="1:9" ht="15.75" customHeight="1">
      <c r="A365" s="39"/>
      <c r="B365" s="39"/>
      <c r="C365" s="2"/>
      <c r="D365" s="2"/>
      <c r="E365" s="2"/>
      <c r="F365" s="2"/>
      <c r="G365" s="474"/>
      <c r="H365" s="474"/>
      <c r="I365" s="474"/>
    </row>
    <row r="366" spans="1:9" ht="15.75" customHeight="1">
      <c r="A366" s="39"/>
      <c r="B366" s="39"/>
      <c r="C366" s="2"/>
      <c r="D366" s="2"/>
      <c r="E366" s="2"/>
      <c r="F366" s="2"/>
      <c r="G366" s="474"/>
      <c r="H366" s="474"/>
      <c r="I366" s="474"/>
    </row>
    <row r="367" spans="1:9" ht="15.75" customHeight="1">
      <c r="A367" s="39"/>
      <c r="B367" s="39"/>
      <c r="C367" s="2"/>
      <c r="D367" s="2"/>
      <c r="E367" s="2"/>
      <c r="F367" s="2"/>
      <c r="G367" s="474"/>
      <c r="H367" s="474"/>
      <c r="I367" s="474"/>
    </row>
    <row r="368" spans="1:9" ht="15.75" customHeight="1">
      <c r="A368" s="39"/>
      <c r="B368" s="39"/>
      <c r="C368" s="2"/>
      <c r="D368" s="2"/>
      <c r="E368" s="2"/>
      <c r="F368" s="2"/>
      <c r="G368" s="474"/>
      <c r="H368" s="474"/>
      <c r="I368" s="474"/>
    </row>
    <row r="369" spans="1:9" ht="15.75" customHeight="1">
      <c r="A369" s="39"/>
      <c r="B369" s="39"/>
      <c r="C369" s="2"/>
      <c r="D369" s="2"/>
      <c r="E369" s="2"/>
      <c r="F369" s="2"/>
      <c r="G369" s="474"/>
      <c r="H369" s="474"/>
      <c r="I369" s="474"/>
    </row>
    <row r="370" spans="1:9" ht="15.75" customHeight="1">
      <c r="F370" s="41"/>
    </row>
    <row r="371" spans="1:9" ht="15.75" customHeight="1">
      <c r="F371" s="41"/>
    </row>
    <row r="372" spans="1:9" ht="15.75" customHeight="1">
      <c r="F372" s="41"/>
    </row>
    <row r="373" spans="1:9" ht="15.75" customHeight="1">
      <c r="F373" s="41"/>
    </row>
    <row r="374" spans="1:9" ht="15.75" customHeight="1">
      <c r="F374" s="41"/>
    </row>
    <row r="375" spans="1:9" ht="15.75" customHeight="1">
      <c r="F375" s="41"/>
    </row>
    <row r="376" spans="1:9" ht="15.75" customHeight="1">
      <c r="F376" s="41"/>
    </row>
    <row r="377" spans="1:9" ht="15.75" customHeight="1">
      <c r="F377" s="41"/>
    </row>
    <row r="378" spans="1:9" ht="15.75" customHeight="1">
      <c r="F378" s="41"/>
    </row>
    <row r="379" spans="1:9" ht="15.75" customHeight="1">
      <c r="F379" s="41"/>
    </row>
    <row r="380" spans="1:9" ht="15.75" customHeight="1">
      <c r="F380" s="41"/>
    </row>
    <row r="381" spans="1:9" ht="15.75" customHeight="1">
      <c r="F381" s="41"/>
    </row>
    <row r="382" spans="1:9" ht="15.75" customHeight="1">
      <c r="F382" s="41"/>
    </row>
    <row r="383" spans="1:9" ht="15.75" customHeight="1">
      <c r="F383" s="41"/>
    </row>
    <row r="384" spans="1:9" ht="15.75" customHeight="1">
      <c r="F384" s="41"/>
    </row>
    <row r="385" spans="6:6" ht="15.75" customHeight="1">
      <c r="F385" s="41"/>
    </row>
    <row r="386" spans="6:6" ht="15.75" customHeight="1">
      <c r="F386" s="41"/>
    </row>
    <row r="387" spans="6:6" ht="15.75" customHeight="1">
      <c r="F387" s="41"/>
    </row>
    <row r="388" spans="6:6" ht="15.75" customHeight="1">
      <c r="F388" s="41"/>
    </row>
    <row r="389" spans="6:6" ht="15.75" customHeight="1">
      <c r="F389" s="41"/>
    </row>
    <row r="390" spans="6:6" ht="15.75" customHeight="1">
      <c r="F390" s="41"/>
    </row>
    <row r="391" spans="6:6" ht="15.75" customHeight="1">
      <c r="F391" s="41"/>
    </row>
    <row r="392" spans="6:6" ht="15.75" customHeight="1">
      <c r="F392" s="41"/>
    </row>
    <row r="393" spans="6:6" ht="15.75" customHeight="1">
      <c r="F393" s="41"/>
    </row>
    <row r="394" spans="6:6" ht="15.75" customHeight="1">
      <c r="F394" s="41"/>
    </row>
    <row r="395" spans="6:6" ht="15.75" customHeight="1">
      <c r="F395" s="41"/>
    </row>
    <row r="396" spans="6:6" ht="15.75" customHeight="1">
      <c r="F396" s="41"/>
    </row>
    <row r="397" spans="6:6" ht="15.75" customHeight="1">
      <c r="F397" s="41"/>
    </row>
    <row r="398" spans="6:6" ht="15.75" customHeight="1">
      <c r="F398" s="41"/>
    </row>
    <row r="399" spans="6:6" ht="15.75" customHeight="1">
      <c r="F399" s="41"/>
    </row>
    <row r="400" spans="6:6" ht="15.75" customHeight="1">
      <c r="F400" s="41"/>
    </row>
    <row r="401" spans="6:6" ht="15.75" customHeight="1">
      <c r="F401" s="41"/>
    </row>
    <row r="402" spans="6:6" ht="15.75" customHeight="1">
      <c r="F402" s="41"/>
    </row>
    <row r="403" spans="6:6" ht="15.75" customHeight="1">
      <c r="F403" s="41"/>
    </row>
    <row r="404" spans="6:6" ht="15.75" customHeight="1">
      <c r="F404" s="41"/>
    </row>
    <row r="405" spans="6:6" ht="15.75" customHeight="1">
      <c r="F405" s="41"/>
    </row>
    <row r="406" spans="6:6" ht="15.75" customHeight="1">
      <c r="F406" s="41"/>
    </row>
    <row r="407" spans="6:6" ht="15.75" customHeight="1">
      <c r="F407" s="41"/>
    </row>
    <row r="408" spans="6:6" ht="15.75" customHeight="1">
      <c r="F408" s="41"/>
    </row>
    <row r="409" spans="6:6" ht="15.75" customHeight="1">
      <c r="F409" s="41"/>
    </row>
    <row r="410" spans="6:6" ht="15.75" customHeight="1">
      <c r="F410" s="41"/>
    </row>
    <row r="411" spans="6:6" ht="15.75" customHeight="1">
      <c r="F411" s="41"/>
    </row>
    <row r="412" spans="6:6" ht="15.75" customHeight="1">
      <c r="F412" s="41"/>
    </row>
    <row r="413" spans="6:6" ht="15.75" customHeight="1">
      <c r="F413" s="41"/>
    </row>
    <row r="414" spans="6:6" ht="15.75" customHeight="1">
      <c r="F414" s="41"/>
    </row>
    <row r="415" spans="6:6" ht="15.75" customHeight="1">
      <c r="F415" s="41"/>
    </row>
    <row r="416" spans="6:6" ht="15.75" customHeight="1">
      <c r="F416" s="41"/>
    </row>
    <row r="417" spans="6:6" ht="15.75" customHeight="1">
      <c r="F417" s="41"/>
    </row>
    <row r="418" spans="6:6" ht="15.75" customHeight="1">
      <c r="F418" s="41"/>
    </row>
    <row r="419" spans="6:6" ht="15.75" customHeight="1">
      <c r="F419" s="41"/>
    </row>
    <row r="420" spans="6:6" ht="15.75" customHeight="1">
      <c r="F420" s="41"/>
    </row>
    <row r="421" spans="6:6" ht="15.75" customHeight="1">
      <c r="F421" s="41"/>
    </row>
    <row r="422" spans="6:6" ht="15.75" customHeight="1">
      <c r="F422" s="41"/>
    </row>
    <row r="423" spans="6:6" ht="15.75" customHeight="1">
      <c r="F423" s="41"/>
    </row>
    <row r="424" spans="6:6" ht="15.75" customHeight="1">
      <c r="F424" s="41"/>
    </row>
    <row r="425" spans="6:6" ht="15.75" customHeight="1">
      <c r="F425" s="41"/>
    </row>
    <row r="426" spans="6:6" ht="15.75" customHeight="1">
      <c r="F426" s="41"/>
    </row>
    <row r="427" spans="6:6" ht="15.75" customHeight="1">
      <c r="F427" s="41"/>
    </row>
    <row r="428" spans="6:6" ht="15.75" customHeight="1">
      <c r="F428" s="41"/>
    </row>
    <row r="429" spans="6:6" ht="15.75" customHeight="1">
      <c r="F429" s="41"/>
    </row>
    <row r="430" spans="6:6" ht="15.75" customHeight="1">
      <c r="F430" s="41"/>
    </row>
    <row r="431" spans="6:6" ht="15.75" customHeight="1">
      <c r="F431" s="41"/>
    </row>
    <row r="432" spans="6:6" ht="15.75" customHeight="1">
      <c r="F432" s="41"/>
    </row>
    <row r="433" spans="6:6" ht="15.75" customHeight="1">
      <c r="F433" s="41"/>
    </row>
    <row r="434" spans="6:6" ht="15.75" customHeight="1">
      <c r="F434" s="41"/>
    </row>
    <row r="435" spans="6:6" ht="15.75" customHeight="1">
      <c r="F435" s="41"/>
    </row>
    <row r="436" spans="6:6" ht="15.75" customHeight="1">
      <c r="F436" s="41"/>
    </row>
    <row r="437" spans="6:6" ht="15.75" customHeight="1">
      <c r="F437" s="41"/>
    </row>
    <row r="438" spans="6:6" ht="15.75" customHeight="1">
      <c r="F438" s="41"/>
    </row>
    <row r="439" spans="6:6" ht="15.75" customHeight="1">
      <c r="F439" s="41"/>
    </row>
    <row r="440" spans="6:6" ht="15.75" customHeight="1">
      <c r="F440" s="41"/>
    </row>
    <row r="441" spans="6:6" ht="15.75" customHeight="1">
      <c r="F441" s="41"/>
    </row>
    <row r="442" spans="6:6" ht="15.75" customHeight="1">
      <c r="F442" s="41"/>
    </row>
    <row r="443" spans="6:6" ht="15.75" customHeight="1">
      <c r="F443" s="41"/>
    </row>
    <row r="444" spans="6:6" ht="15.75" customHeight="1">
      <c r="F444" s="41"/>
    </row>
    <row r="445" spans="6:6" ht="15.75" customHeight="1">
      <c r="F445" s="41"/>
    </row>
    <row r="446" spans="6:6" ht="15.75" customHeight="1">
      <c r="F446" s="41"/>
    </row>
    <row r="447" spans="6:6" ht="15.75" customHeight="1">
      <c r="F447" s="41"/>
    </row>
    <row r="448" spans="6:6" ht="15.75" customHeight="1">
      <c r="F448" s="41"/>
    </row>
    <row r="449" spans="6:6" ht="15.75" customHeight="1">
      <c r="F449" s="41"/>
    </row>
    <row r="450" spans="6:6" ht="15.75" customHeight="1">
      <c r="F450" s="41"/>
    </row>
    <row r="451" spans="6:6" ht="15.75" customHeight="1">
      <c r="F451" s="41"/>
    </row>
    <row r="452" spans="6:6" ht="15.75" customHeight="1">
      <c r="F452" s="41"/>
    </row>
    <row r="453" spans="6:6" ht="15.75" customHeight="1">
      <c r="F453" s="41"/>
    </row>
    <row r="454" spans="6:6" ht="15.75" customHeight="1">
      <c r="F454" s="41"/>
    </row>
    <row r="455" spans="6:6" ht="15.75" customHeight="1">
      <c r="F455" s="41"/>
    </row>
    <row r="456" spans="6:6" ht="15.75" customHeight="1">
      <c r="F456" s="41"/>
    </row>
    <row r="457" spans="6:6" ht="15.75" customHeight="1">
      <c r="F457" s="41"/>
    </row>
    <row r="458" spans="6:6" ht="15.75" customHeight="1">
      <c r="F458" s="41"/>
    </row>
    <row r="459" spans="6:6" ht="15.75" customHeight="1">
      <c r="F459" s="41"/>
    </row>
    <row r="460" spans="6:6" ht="15.75" customHeight="1">
      <c r="F460" s="41"/>
    </row>
    <row r="461" spans="6:6" ht="15.75" customHeight="1">
      <c r="F461" s="41"/>
    </row>
    <row r="462" spans="6:6" ht="15.75" customHeight="1">
      <c r="F462" s="41"/>
    </row>
    <row r="463" spans="6:6" ht="15.75" customHeight="1">
      <c r="F463" s="41"/>
    </row>
    <row r="464" spans="6:6" ht="15.75" customHeight="1">
      <c r="F464" s="41"/>
    </row>
    <row r="465" spans="6:6" ht="15.75" customHeight="1">
      <c r="F465" s="41"/>
    </row>
    <row r="466" spans="6:6" ht="15.75" customHeight="1">
      <c r="F466" s="41"/>
    </row>
    <row r="467" spans="6:6" ht="15.75" customHeight="1">
      <c r="F467" s="41"/>
    </row>
    <row r="468" spans="6:6" ht="15.75" customHeight="1">
      <c r="F468" s="41"/>
    </row>
    <row r="469" spans="6:6" ht="15.75" customHeight="1">
      <c r="F469" s="41"/>
    </row>
    <row r="470" spans="6:6" ht="15.75" customHeight="1">
      <c r="F470" s="41"/>
    </row>
    <row r="471" spans="6:6" ht="15.75" customHeight="1">
      <c r="F471" s="41"/>
    </row>
    <row r="472" spans="6:6" ht="15.75" customHeight="1">
      <c r="F472" s="41"/>
    </row>
    <row r="473" spans="6:6" ht="15.75" customHeight="1">
      <c r="F473" s="41"/>
    </row>
    <row r="474" spans="6:6" ht="15.75" customHeight="1">
      <c r="F474" s="41"/>
    </row>
    <row r="475" spans="6:6" ht="15.75" customHeight="1">
      <c r="F475" s="41"/>
    </row>
    <row r="476" spans="6:6" ht="15.75" customHeight="1">
      <c r="F476" s="41"/>
    </row>
    <row r="477" spans="6:6" ht="15.75" customHeight="1">
      <c r="F477" s="41"/>
    </row>
    <row r="478" spans="6:6" ht="15.75" customHeight="1">
      <c r="F478" s="41"/>
    </row>
    <row r="479" spans="6:6" ht="15.75" customHeight="1">
      <c r="F479" s="41"/>
    </row>
    <row r="480" spans="6:6" ht="15.75" customHeight="1">
      <c r="F480" s="41"/>
    </row>
    <row r="481" spans="6:6" ht="15.75" customHeight="1">
      <c r="F481" s="41"/>
    </row>
    <row r="482" spans="6:6" ht="15.75" customHeight="1">
      <c r="F482" s="41"/>
    </row>
    <row r="483" spans="6:6" ht="15.75" customHeight="1">
      <c r="F483" s="41"/>
    </row>
    <row r="484" spans="6:6" ht="15.75" customHeight="1">
      <c r="F484" s="41"/>
    </row>
    <row r="485" spans="6:6" ht="15.75" customHeight="1">
      <c r="F485" s="41"/>
    </row>
    <row r="486" spans="6:6" ht="15.75" customHeight="1">
      <c r="F486" s="41"/>
    </row>
    <row r="487" spans="6:6" ht="15.75" customHeight="1">
      <c r="F487" s="41"/>
    </row>
    <row r="488" spans="6:6" ht="15.75" customHeight="1">
      <c r="F488" s="41"/>
    </row>
    <row r="489" spans="6:6" ht="15.75" customHeight="1">
      <c r="F489" s="41"/>
    </row>
    <row r="490" spans="6:6" ht="15.75" customHeight="1">
      <c r="F490" s="41"/>
    </row>
    <row r="491" spans="6:6" ht="15.75" customHeight="1">
      <c r="F491" s="41"/>
    </row>
    <row r="492" spans="6:6" ht="15.75" customHeight="1">
      <c r="F492" s="41"/>
    </row>
    <row r="493" spans="6:6" ht="15.75" customHeight="1">
      <c r="F493" s="41"/>
    </row>
    <row r="494" spans="6:6" ht="15.75" customHeight="1">
      <c r="F494" s="41"/>
    </row>
    <row r="495" spans="6:6" ht="15.75" customHeight="1">
      <c r="F495" s="41"/>
    </row>
    <row r="496" spans="6:6" ht="15.75" customHeight="1">
      <c r="F496" s="41"/>
    </row>
    <row r="497" spans="6:6" ht="15.75" customHeight="1">
      <c r="F497" s="41"/>
    </row>
    <row r="498" spans="6:6" ht="15.75" customHeight="1">
      <c r="F498" s="41"/>
    </row>
    <row r="499" spans="6:6" ht="15.75" customHeight="1">
      <c r="F499" s="41"/>
    </row>
    <row r="500" spans="6:6" ht="15.75" customHeight="1">
      <c r="F500" s="41"/>
    </row>
    <row r="501" spans="6:6" ht="15.75" customHeight="1">
      <c r="F501" s="41"/>
    </row>
    <row r="502" spans="6:6" ht="15.75" customHeight="1">
      <c r="F502" s="41"/>
    </row>
    <row r="503" spans="6:6" ht="15.75" customHeight="1">
      <c r="F503" s="41"/>
    </row>
    <row r="504" spans="6:6" ht="15.75" customHeight="1">
      <c r="F504" s="41"/>
    </row>
    <row r="505" spans="6:6" ht="15.75" customHeight="1">
      <c r="F505" s="41"/>
    </row>
    <row r="506" spans="6:6" ht="15.75" customHeight="1">
      <c r="F506" s="41"/>
    </row>
    <row r="507" spans="6:6" ht="15.75" customHeight="1">
      <c r="F507" s="41"/>
    </row>
    <row r="508" spans="6:6" ht="15.75" customHeight="1">
      <c r="F508" s="41"/>
    </row>
    <row r="509" spans="6:6" ht="15.75" customHeight="1">
      <c r="F509" s="41"/>
    </row>
    <row r="510" spans="6:6" ht="15.75" customHeight="1">
      <c r="F510" s="41"/>
    </row>
    <row r="511" spans="6:6" ht="15.75" customHeight="1">
      <c r="F511" s="41"/>
    </row>
    <row r="512" spans="6:6" ht="15.75" customHeight="1">
      <c r="F512" s="41"/>
    </row>
    <row r="513" spans="6:6" ht="15.75" customHeight="1">
      <c r="F513" s="41"/>
    </row>
    <row r="514" spans="6:6" ht="15.75" customHeight="1">
      <c r="F514" s="41"/>
    </row>
    <row r="515" spans="6:6" ht="15.75" customHeight="1">
      <c r="F515" s="41"/>
    </row>
    <row r="516" spans="6:6" ht="15.75" customHeight="1">
      <c r="F516" s="41"/>
    </row>
    <row r="517" spans="6:6" ht="15.75" customHeight="1">
      <c r="F517" s="41"/>
    </row>
    <row r="518" spans="6:6" ht="15.75" customHeight="1">
      <c r="F518" s="41"/>
    </row>
    <row r="519" spans="6:6" ht="15.75" customHeight="1">
      <c r="F519" s="41"/>
    </row>
    <row r="520" spans="6:6" ht="15.75" customHeight="1">
      <c r="F520" s="41"/>
    </row>
    <row r="521" spans="6:6" ht="15.75" customHeight="1">
      <c r="F521" s="41"/>
    </row>
    <row r="522" spans="6:6" ht="15.75" customHeight="1">
      <c r="F522" s="41"/>
    </row>
    <row r="523" spans="6:6" ht="15.75" customHeight="1">
      <c r="F523" s="41"/>
    </row>
    <row r="524" spans="6:6" ht="15.75" customHeight="1">
      <c r="F524" s="41"/>
    </row>
    <row r="525" spans="6:6" ht="15.75" customHeight="1">
      <c r="F525" s="41"/>
    </row>
    <row r="526" spans="6:6" ht="15.75" customHeight="1">
      <c r="F526" s="41"/>
    </row>
    <row r="527" spans="6:6" ht="15.75" customHeight="1">
      <c r="F527" s="41"/>
    </row>
    <row r="528" spans="6:6" ht="15.75" customHeight="1">
      <c r="F528" s="41"/>
    </row>
    <row r="529" spans="6:6" ht="15.75" customHeight="1">
      <c r="F529" s="41"/>
    </row>
    <row r="530" spans="6:6" ht="15.75" customHeight="1">
      <c r="F530" s="41"/>
    </row>
    <row r="531" spans="6:6" ht="15.75" customHeight="1">
      <c r="F531" s="41"/>
    </row>
    <row r="532" spans="6:6" ht="15.75" customHeight="1">
      <c r="F532" s="41"/>
    </row>
    <row r="533" spans="6:6" ht="15.75" customHeight="1">
      <c r="F533" s="41"/>
    </row>
    <row r="534" spans="6:6" ht="15.75" customHeight="1">
      <c r="F534" s="41"/>
    </row>
    <row r="535" spans="6:6" ht="15.75" customHeight="1">
      <c r="F535" s="41"/>
    </row>
    <row r="536" spans="6:6" ht="15.75" customHeight="1">
      <c r="F536" s="41"/>
    </row>
    <row r="537" spans="6:6" ht="15.75" customHeight="1">
      <c r="F537" s="41"/>
    </row>
    <row r="538" spans="6:6" ht="15.75" customHeight="1">
      <c r="F538" s="41"/>
    </row>
    <row r="539" spans="6:6" ht="15.75" customHeight="1">
      <c r="F539" s="41"/>
    </row>
    <row r="540" spans="6:6" ht="15.75" customHeight="1">
      <c r="F540" s="41"/>
    </row>
    <row r="541" spans="6:6" ht="15.75" customHeight="1">
      <c r="F541" s="41"/>
    </row>
    <row r="542" spans="6:6" ht="15.75" customHeight="1">
      <c r="F542" s="41"/>
    </row>
    <row r="543" spans="6:6" ht="15.75" customHeight="1">
      <c r="F543" s="41"/>
    </row>
    <row r="544" spans="6:6" ht="15.75" customHeight="1">
      <c r="F544" s="41"/>
    </row>
    <row r="545" spans="6:6" ht="15.75" customHeight="1">
      <c r="F545" s="41"/>
    </row>
    <row r="546" spans="6:6" ht="15.75" customHeight="1">
      <c r="F546" s="41"/>
    </row>
    <row r="547" spans="6:6" ht="15.75" customHeight="1">
      <c r="F547" s="41"/>
    </row>
    <row r="548" spans="6:6" ht="15.75" customHeight="1">
      <c r="F548" s="41"/>
    </row>
    <row r="549" spans="6:6" ht="15.75" customHeight="1">
      <c r="F549" s="41"/>
    </row>
    <row r="550" spans="6:6" ht="15.75" customHeight="1">
      <c r="F550" s="41"/>
    </row>
    <row r="551" spans="6:6" ht="15.75" customHeight="1">
      <c r="F551" s="41"/>
    </row>
    <row r="552" spans="6:6" ht="15.75" customHeight="1">
      <c r="F552" s="41"/>
    </row>
    <row r="553" spans="6:6" ht="15.75" customHeight="1">
      <c r="F553" s="41"/>
    </row>
    <row r="554" spans="6:6" ht="15.75" customHeight="1">
      <c r="F554" s="41"/>
    </row>
    <row r="555" spans="6:6" ht="15.75" customHeight="1">
      <c r="F555" s="41"/>
    </row>
    <row r="556" spans="6:6" ht="15.75" customHeight="1">
      <c r="F556" s="41"/>
    </row>
    <row r="557" spans="6:6" ht="15.75" customHeight="1">
      <c r="F557" s="41"/>
    </row>
    <row r="558" spans="6:6" ht="15.75" customHeight="1">
      <c r="F558" s="41"/>
    </row>
    <row r="559" spans="6:6" ht="15.75" customHeight="1">
      <c r="F559" s="41"/>
    </row>
    <row r="560" spans="6:6" ht="15.75" customHeight="1">
      <c r="F560" s="41"/>
    </row>
    <row r="561" spans="6:6" ht="15.75" customHeight="1">
      <c r="F561" s="41"/>
    </row>
    <row r="562" spans="6:6" ht="15.75" customHeight="1">
      <c r="F562" s="41"/>
    </row>
    <row r="563" spans="6:6" ht="15.75" customHeight="1">
      <c r="F563" s="41"/>
    </row>
    <row r="564" spans="6:6" ht="15.75" customHeight="1">
      <c r="F564" s="41"/>
    </row>
    <row r="565" spans="6:6" ht="15.75" customHeight="1">
      <c r="F565" s="41"/>
    </row>
    <row r="566" spans="6:6" ht="15.75" customHeight="1">
      <c r="F566" s="41"/>
    </row>
    <row r="567" spans="6:6" ht="15.75" customHeight="1">
      <c r="F567" s="41"/>
    </row>
    <row r="568" spans="6:6" ht="15.75" customHeight="1">
      <c r="F568" s="41"/>
    </row>
    <row r="569" spans="6:6" ht="15.75" customHeight="1">
      <c r="F569" s="41"/>
    </row>
    <row r="570" spans="6:6" ht="15.75" customHeight="1">
      <c r="F570" s="41"/>
    </row>
    <row r="571" spans="6:6" ht="15.75" customHeight="1">
      <c r="F571" s="41"/>
    </row>
    <row r="572" spans="6:6" ht="15.75" customHeight="1">
      <c r="F572" s="41"/>
    </row>
    <row r="573" spans="6:6" ht="15.75" customHeight="1">
      <c r="F573" s="41"/>
    </row>
    <row r="574" spans="6:6" ht="15.75" customHeight="1">
      <c r="F574" s="41"/>
    </row>
    <row r="575" spans="6:6" ht="15.75" customHeight="1">
      <c r="F575" s="41"/>
    </row>
    <row r="576" spans="6:6" ht="15.75" customHeight="1">
      <c r="F576" s="41"/>
    </row>
    <row r="577" spans="6:6" ht="15.75" customHeight="1">
      <c r="F577" s="41"/>
    </row>
    <row r="578" spans="6:6" ht="15.75" customHeight="1">
      <c r="F578" s="41"/>
    </row>
    <row r="579" spans="6:6" ht="15.75" customHeight="1">
      <c r="F579" s="41"/>
    </row>
    <row r="580" spans="6:6" ht="15.75" customHeight="1">
      <c r="F580" s="41"/>
    </row>
    <row r="581" spans="6:6" ht="15.75" customHeight="1">
      <c r="F581" s="41"/>
    </row>
    <row r="582" spans="6:6" ht="15.75" customHeight="1">
      <c r="F582" s="41"/>
    </row>
    <row r="583" spans="6:6" ht="15.75" customHeight="1">
      <c r="F583" s="41"/>
    </row>
    <row r="584" spans="6:6" ht="15.75" customHeight="1">
      <c r="F584" s="41"/>
    </row>
    <row r="585" spans="6:6" ht="15.75" customHeight="1">
      <c r="F585" s="41"/>
    </row>
    <row r="586" spans="6:6" ht="15.75" customHeight="1">
      <c r="F586" s="41"/>
    </row>
    <row r="587" spans="6:6" ht="15.75" customHeight="1">
      <c r="F587" s="41"/>
    </row>
    <row r="588" spans="6:6" ht="15.75" customHeight="1">
      <c r="F588" s="41"/>
    </row>
    <row r="589" spans="6:6" ht="15.75" customHeight="1">
      <c r="F589" s="41"/>
    </row>
    <row r="590" spans="6:6" ht="15.75" customHeight="1">
      <c r="F590" s="41"/>
    </row>
    <row r="591" spans="6:6" ht="15.75" customHeight="1">
      <c r="F591" s="41"/>
    </row>
    <row r="592" spans="6:6" ht="15.75" customHeight="1">
      <c r="F592" s="41"/>
    </row>
    <row r="593" spans="6:6" ht="15.75" customHeight="1">
      <c r="F593" s="41"/>
    </row>
    <row r="594" spans="6:6" ht="15.75" customHeight="1">
      <c r="F594" s="41"/>
    </row>
    <row r="595" spans="6:6" ht="15.75" customHeight="1">
      <c r="F595" s="41"/>
    </row>
    <row r="596" spans="6:6" ht="15.75" customHeight="1">
      <c r="F596" s="41"/>
    </row>
    <row r="597" spans="6:6" ht="15.75" customHeight="1">
      <c r="F597" s="41"/>
    </row>
    <row r="598" spans="6:6" ht="15.75" customHeight="1">
      <c r="F598" s="41"/>
    </row>
    <row r="599" spans="6:6" ht="15.75" customHeight="1">
      <c r="F599" s="41"/>
    </row>
    <row r="600" spans="6:6" ht="15.75" customHeight="1">
      <c r="F600" s="41"/>
    </row>
    <row r="601" spans="6:6" ht="15.75" customHeight="1">
      <c r="F601" s="41"/>
    </row>
    <row r="602" spans="6:6" ht="15.75" customHeight="1">
      <c r="F602" s="41"/>
    </row>
    <row r="603" spans="6:6" ht="15.75" customHeight="1">
      <c r="F603" s="41"/>
    </row>
    <row r="604" spans="6:6" ht="15.75" customHeight="1">
      <c r="F604" s="41"/>
    </row>
    <row r="605" spans="6:6" ht="15.75" customHeight="1">
      <c r="F605" s="41"/>
    </row>
    <row r="606" spans="6:6" ht="15.75" customHeight="1">
      <c r="F606" s="41"/>
    </row>
    <row r="607" spans="6:6" ht="15.75" customHeight="1">
      <c r="F607" s="41"/>
    </row>
    <row r="608" spans="6:6" ht="15.75" customHeight="1">
      <c r="F608" s="41"/>
    </row>
    <row r="609" spans="6:6" ht="15.75" customHeight="1">
      <c r="F609" s="41"/>
    </row>
    <row r="610" spans="6:6" ht="15.75" customHeight="1">
      <c r="F610" s="41"/>
    </row>
    <row r="611" spans="6:6" ht="15.75" customHeight="1">
      <c r="F611" s="41"/>
    </row>
    <row r="612" spans="6:6" ht="15.75" customHeight="1">
      <c r="F612" s="41"/>
    </row>
    <row r="613" spans="6:6" ht="15.75" customHeight="1">
      <c r="F613" s="41"/>
    </row>
    <row r="614" spans="6:6" ht="15.75" customHeight="1">
      <c r="F614" s="41"/>
    </row>
    <row r="615" spans="6:6" ht="15.75" customHeight="1">
      <c r="F615" s="41"/>
    </row>
    <row r="616" spans="6:6" ht="15.75" customHeight="1">
      <c r="F616" s="41"/>
    </row>
    <row r="617" spans="6:6" ht="15.75" customHeight="1">
      <c r="F617" s="41"/>
    </row>
    <row r="618" spans="6:6" ht="15.75" customHeight="1">
      <c r="F618" s="41"/>
    </row>
    <row r="619" spans="6:6" ht="15.75" customHeight="1">
      <c r="F619" s="41"/>
    </row>
    <row r="620" spans="6:6" ht="15.75" customHeight="1">
      <c r="F620" s="41"/>
    </row>
    <row r="621" spans="6:6" ht="15.75" customHeight="1">
      <c r="F621" s="41"/>
    </row>
    <row r="622" spans="6:6" ht="15.75" customHeight="1">
      <c r="F622" s="41"/>
    </row>
    <row r="623" spans="6:6" ht="15.75" customHeight="1">
      <c r="F623" s="41"/>
    </row>
    <row r="624" spans="6:6" ht="15.75" customHeight="1">
      <c r="F624" s="41"/>
    </row>
    <row r="625" spans="6:6" ht="15.75" customHeight="1">
      <c r="F625" s="41"/>
    </row>
    <row r="626" spans="6:6" ht="15.75" customHeight="1">
      <c r="F626" s="41"/>
    </row>
    <row r="627" spans="6:6" ht="15.75" customHeight="1">
      <c r="F627" s="41"/>
    </row>
    <row r="628" spans="6:6" ht="15.75" customHeight="1">
      <c r="F628" s="41"/>
    </row>
    <row r="629" spans="6:6" ht="15.75" customHeight="1">
      <c r="F629" s="41"/>
    </row>
    <row r="630" spans="6:6" ht="15.75" customHeight="1">
      <c r="F630" s="41"/>
    </row>
    <row r="631" spans="6:6" ht="15.75" customHeight="1">
      <c r="F631" s="41"/>
    </row>
    <row r="632" spans="6:6" ht="15.75" customHeight="1">
      <c r="F632" s="41"/>
    </row>
    <row r="633" spans="6:6" ht="15.75" customHeight="1">
      <c r="F633" s="41"/>
    </row>
    <row r="634" spans="6:6" ht="15.75" customHeight="1">
      <c r="F634" s="41"/>
    </row>
    <row r="635" spans="6:6" ht="15.75" customHeight="1">
      <c r="F635" s="41"/>
    </row>
    <row r="636" spans="6:6" ht="15.75" customHeight="1">
      <c r="F636" s="41"/>
    </row>
    <row r="637" spans="6:6" ht="15.75" customHeight="1">
      <c r="F637" s="41"/>
    </row>
    <row r="638" spans="6:6" ht="15.75" customHeight="1">
      <c r="F638" s="41"/>
    </row>
    <row r="639" spans="6:6" ht="15.75" customHeight="1">
      <c r="F639" s="41"/>
    </row>
    <row r="640" spans="6:6" ht="15.75" customHeight="1">
      <c r="F640" s="41"/>
    </row>
    <row r="641" spans="6:6" ht="15.75" customHeight="1">
      <c r="F641" s="41"/>
    </row>
    <row r="642" spans="6:6" ht="15.75" customHeight="1">
      <c r="F642" s="41"/>
    </row>
    <row r="643" spans="6:6" ht="15.75" customHeight="1">
      <c r="F643" s="41"/>
    </row>
    <row r="644" spans="6:6" ht="15.75" customHeight="1">
      <c r="F644" s="41"/>
    </row>
    <row r="645" spans="6:6" ht="15.75" customHeight="1">
      <c r="F645" s="41"/>
    </row>
    <row r="646" spans="6:6" ht="15.75" customHeight="1">
      <c r="F646" s="41"/>
    </row>
    <row r="647" spans="6:6" ht="15.75" customHeight="1">
      <c r="F647" s="41"/>
    </row>
    <row r="648" spans="6:6" ht="15.75" customHeight="1">
      <c r="F648" s="41"/>
    </row>
    <row r="649" spans="6:6" ht="15.75" customHeight="1">
      <c r="F649" s="41"/>
    </row>
    <row r="650" spans="6:6" ht="15.75" customHeight="1">
      <c r="F650" s="41"/>
    </row>
    <row r="651" spans="6:6" ht="15.75" customHeight="1">
      <c r="F651" s="41"/>
    </row>
    <row r="652" spans="6:6" ht="15.75" customHeight="1">
      <c r="F652" s="41"/>
    </row>
    <row r="653" spans="6:6" ht="15.75" customHeight="1">
      <c r="F653" s="41"/>
    </row>
    <row r="654" spans="6:6" ht="15.75" customHeight="1">
      <c r="F654" s="41"/>
    </row>
    <row r="655" spans="6:6" ht="15.75" customHeight="1">
      <c r="F655" s="41"/>
    </row>
    <row r="656" spans="6:6" ht="15.75" customHeight="1">
      <c r="F656" s="41"/>
    </row>
    <row r="657" spans="6:6" ht="15.75" customHeight="1">
      <c r="F657" s="41"/>
    </row>
    <row r="658" spans="6:6" ht="15.75" customHeight="1">
      <c r="F658" s="41"/>
    </row>
    <row r="659" spans="6:6" ht="15.75" customHeight="1">
      <c r="F659" s="41"/>
    </row>
    <row r="660" spans="6:6" ht="15.75" customHeight="1">
      <c r="F660" s="41"/>
    </row>
    <row r="661" spans="6:6" ht="15.75" customHeight="1">
      <c r="F661" s="41"/>
    </row>
    <row r="662" spans="6:6" ht="15.75" customHeight="1">
      <c r="F662" s="41"/>
    </row>
    <row r="663" spans="6:6" ht="15.75" customHeight="1">
      <c r="F663" s="41"/>
    </row>
    <row r="664" spans="6:6" ht="15.75" customHeight="1">
      <c r="F664" s="41"/>
    </row>
    <row r="665" spans="6:6" ht="15.75" customHeight="1">
      <c r="F665" s="41"/>
    </row>
    <row r="666" spans="6:6" ht="15.75" customHeight="1">
      <c r="F666" s="41"/>
    </row>
    <row r="667" spans="6:6" ht="15.75" customHeight="1">
      <c r="F667" s="41"/>
    </row>
    <row r="668" spans="6:6" ht="15.75" customHeight="1">
      <c r="F668" s="41"/>
    </row>
    <row r="669" spans="6:6" ht="15.75" customHeight="1">
      <c r="F669" s="41"/>
    </row>
    <row r="670" spans="6:6" ht="15.75" customHeight="1">
      <c r="F670" s="41"/>
    </row>
    <row r="671" spans="6:6" ht="15.75" customHeight="1">
      <c r="F671" s="41"/>
    </row>
    <row r="672" spans="6:6" ht="15.75" customHeight="1">
      <c r="F672" s="41"/>
    </row>
    <row r="673" spans="6:6" ht="15.75" customHeight="1">
      <c r="F673" s="41"/>
    </row>
    <row r="674" spans="6:6" ht="15.75" customHeight="1">
      <c r="F674" s="41"/>
    </row>
    <row r="675" spans="6:6" ht="15.75" customHeight="1">
      <c r="F675" s="41"/>
    </row>
    <row r="676" spans="6:6" ht="15.75" customHeight="1">
      <c r="F676" s="41"/>
    </row>
    <row r="677" spans="6:6" ht="15.75" customHeight="1">
      <c r="F677" s="41"/>
    </row>
    <row r="678" spans="6:6" ht="15.75" customHeight="1">
      <c r="F678" s="41"/>
    </row>
    <row r="679" spans="6:6" ht="15.75" customHeight="1">
      <c r="F679" s="41"/>
    </row>
    <row r="680" spans="6:6" ht="15.75" customHeight="1">
      <c r="F680" s="41"/>
    </row>
    <row r="681" spans="6:6" ht="15.75" customHeight="1">
      <c r="F681" s="41"/>
    </row>
    <row r="682" spans="6:6" ht="15.75" customHeight="1">
      <c r="F682" s="41"/>
    </row>
    <row r="683" spans="6:6" ht="15.75" customHeight="1">
      <c r="F683" s="41"/>
    </row>
    <row r="684" spans="6:6" ht="15.75" customHeight="1">
      <c r="F684" s="41"/>
    </row>
    <row r="685" spans="6:6" ht="15.75" customHeight="1">
      <c r="F685" s="41"/>
    </row>
    <row r="686" spans="6:6" ht="15.75" customHeight="1">
      <c r="F686" s="41"/>
    </row>
    <row r="687" spans="6:6" ht="15.75" customHeight="1">
      <c r="F687" s="41"/>
    </row>
    <row r="688" spans="6:6" ht="15.75" customHeight="1">
      <c r="F688" s="41"/>
    </row>
    <row r="689" spans="6:6" ht="15.75" customHeight="1">
      <c r="F689" s="41"/>
    </row>
    <row r="690" spans="6:6" ht="15.75" customHeight="1">
      <c r="F690" s="41"/>
    </row>
    <row r="691" spans="6:6" ht="15.75" customHeight="1">
      <c r="F691" s="41"/>
    </row>
    <row r="692" spans="6:6" ht="15.75" customHeight="1">
      <c r="F692" s="41"/>
    </row>
    <row r="693" spans="6:6" ht="15.75" customHeight="1">
      <c r="F693" s="41"/>
    </row>
    <row r="694" spans="6:6" ht="15.75" customHeight="1">
      <c r="F694" s="41"/>
    </row>
    <row r="695" spans="6:6" ht="15.75" customHeight="1">
      <c r="F695" s="41"/>
    </row>
    <row r="696" spans="6:6" ht="15.75" customHeight="1">
      <c r="F696" s="41"/>
    </row>
    <row r="697" spans="6:6" ht="15.75" customHeight="1">
      <c r="F697" s="41"/>
    </row>
    <row r="698" spans="6:6" ht="15.75" customHeight="1">
      <c r="F698" s="41"/>
    </row>
    <row r="699" spans="6:6" ht="15.75" customHeight="1">
      <c r="F699" s="41"/>
    </row>
    <row r="700" spans="6:6" ht="15.75" customHeight="1">
      <c r="F700" s="41"/>
    </row>
    <row r="701" spans="6:6" ht="15.75" customHeight="1">
      <c r="F701" s="41"/>
    </row>
    <row r="702" spans="6:6" ht="15.75" customHeight="1">
      <c r="F702" s="41"/>
    </row>
    <row r="703" spans="6:6" ht="15.75" customHeight="1">
      <c r="F703" s="41"/>
    </row>
    <row r="704" spans="6:6" ht="15.75" customHeight="1">
      <c r="F704" s="41"/>
    </row>
    <row r="705" spans="6:6" ht="15.75" customHeight="1">
      <c r="F705" s="41"/>
    </row>
    <row r="706" spans="6:6" ht="15.75" customHeight="1">
      <c r="F706" s="41"/>
    </row>
    <row r="707" spans="6:6" ht="15.75" customHeight="1">
      <c r="F707" s="41"/>
    </row>
    <row r="708" spans="6:6" ht="15.75" customHeight="1">
      <c r="F708" s="41"/>
    </row>
    <row r="709" spans="6:6" ht="15.75" customHeight="1">
      <c r="F709" s="41"/>
    </row>
    <row r="710" spans="6:6" ht="15.75" customHeight="1">
      <c r="F710" s="41"/>
    </row>
    <row r="711" spans="6:6" ht="15.75" customHeight="1">
      <c r="F711" s="41"/>
    </row>
    <row r="712" spans="6:6" ht="15.75" customHeight="1">
      <c r="F712" s="41"/>
    </row>
    <row r="713" spans="6:6" ht="15.75" customHeight="1">
      <c r="F713" s="41"/>
    </row>
    <row r="714" spans="6:6" ht="15.75" customHeight="1">
      <c r="F714" s="41"/>
    </row>
    <row r="715" spans="6:6" ht="15.75" customHeight="1">
      <c r="F715" s="41"/>
    </row>
    <row r="716" spans="6:6" ht="15.75" customHeight="1">
      <c r="F716" s="41"/>
    </row>
    <row r="717" spans="6:6" ht="15.75" customHeight="1">
      <c r="F717" s="41"/>
    </row>
    <row r="718" spans="6:6" ht="15.75" customHeight="1">
      <c r="F718" s="41"/>
    </row>
    <row r="719" spans="6:6" ht="15.75" customHeight="1">
      <c r="F719" s="41"/>
    </row>
    <row r="720" spans="6:6" ht="15.75" customHeight="1">
      <c r="F720" s="41"/>
    </row>
    <row r="721" spans="6:6" ht="15.75" customHeight="1">
      <c r="F721" s="41"/>
    </row>
    <row r="722" spans="6:6" ht="15.75" customHeight="1">
      <c r="F722" s="41"/>
    </row>
    <row r="723" spans="6:6" ht="15.75" customHeight="1">
      <c r="F723" s="41"/>
    </row>
    <row r="724" spans="6:6" ht="15.75" customHeight="1">
      <c r="F724" s="41"/>
    </row>
    <row r="725" spans="6:6" ht="15.75" customHeight="1">
      <c r="F725" s="41"/>
    </row>
    <row r="726" spans="6:6" ht="15.75" customHeight="1">
      <c r="F726" s="41"/>
    </row>
    <row r="727" spans="6:6" ht="15.75" customHeight="1">
      <c r="F727" s="41"/>
    </row>
    <row r="728" spans="6:6" ht="15.75" customHeight="1">
      <c r="F728" s="41"/>
    </row>
    <row r="729" spans="6:6" ht="15.75" customHeight="1">
      <c r="F729" s="41"/>
    </row>
    <row r="730" spans="6:6" ht="15.75" customHeight="1">
      <c r="F730" s="41"/>
    </row>
    <row r="731" spans="6:6" ht="15.75" customHeight="1">
      <c r="F731" s="41"/>
    </row>
    <row r="732" spans="6:6" ht="15.75" customHeight="1">
      <c r="F732" s="41"/>
    </row>
    <row r="733" spans="6:6" ht="15.75" customHeight="1">
      <c r="F733" s="41"/>
    </row>
    <row r="734" spans="6:6" ht="15.75" customHeight="1">
      <c r="F734" s="41"/>
    </row>
    <row r="735" spans="6:6" ht="15.75" customHeight="1">
      <c r="F735" s="41"/>
    </row>
    <row r="736" spans="6:6" ht="15.75" customHeight="1">
      <c r="F736" s="41"/>
    </row>
    <row r="737" spans="6:6" ht="15.75" customHeight="1">
      <c r="F737" s="41"/>
    </row>
    <row r="738" spans="6:6" ht="15.75" customHeight="1">
      <c r="F738" s="41"/>
    </row>
    <row r="739" spans="6:6" ht="15.75" customHeight="1">
      <c r="F739" s="41"/>
    </row>
    <row r="740" spans="6:6" ht="15.75" customHeight="1">
      <c r="F740" s="41"/>
    </row>
    <row r="741" spans="6:6" ht="15.75" customHeight="1">
      <c r="F741" s="41"/>
    </row>
    <row r="742" spans="6:6" ht="15.75" customHeight="1">
      <c r="F742" s="41"/>
    </row>
    <row r="743" spans="6:6" ht="15.75" customHeight="1">
      <c r="F743" s="41"/>
    </row>
    <row r="744" spans="6:6" ht="15.75" customHeight="1">
      <c r="F744" s="41"/>
    </row>
    <row r="745" spans="6:6" ht="15.75" customHeight="1">
      <c r="F745" s="41"/>
    </row>
    <row r="746" spans="6:6" ht="15.75" customHeight="1">
      <c r="F746" s="41"/>
    </row>
    <row r="747" spans="6:6" ht="15.75" customHeight="1">
      <c r="F747" s="41"/>
    </row>
    <row r="748" spans="6:6" ht="15.75" customHeight="1">
      <c r="F748" s="41"/>
    </row>
    <row r="749" spans="6:6" ht="15.75" customHeight="1">
      <c r="F749" s="41"/>
    </row>
    <row r="750" spans="6:6" ht="15.75" customHeight="1">
      <c r="F750" s="41"/>
    </row>
    <row r="751" spans="6:6" ht="15.75" customHeight="1">
      <c r="F751" s="41"/>
    </row>
    <row r="752" spans="6:6" ht="15.75" customHeight="1">
      <c r="F752" s="41"/>
    </row>
    <row r="753" spans="6:6" ht="15.75" customHeight="1">
      <c r="F753" s="41"/>
    </row>
    <row r="754" spans="6:6" ht="15.75" customHeight="1">
      <c r="F754" s="41"/>
    </row>
    <row r="755" spans="6:6" ht="15.75" customHeight="1">
      <c r="F755" s="41"/>
    </row>
    <row r="756" spans="6:6" ht="15.75" customHeight="1">
      <c r="F756" s="41"/>
    </row>
    <row r="757" spans="6:6" ht="15.75" customHeight="1">
      <c r="F757" s="41"/>
    </row>
    <row r="758" spans="6:6" ht="15.75" customHeight="1">
      <c r="F758" s="41"/>
    </row>
    <row r="759" spans="6:6" ht="15.75" customHeight="1">
      <c r="F759" s="41"/>
    </row>
    <row r="760" spans="6:6" ht="15.75" customHeight="1">
      <c r="F760" s="41"/>
    </row>
    <row r="761" spans="6:6" ht="15.75" customHeight="1">
      <c r="F761" s="41"/>
    </row>
    <row r="762" spans="6:6" ht="15.75" customHeight="1">
      <c r="F762" s="41"/>
    </row>
    <row r="763" spans="6:6" ht="15.75" customHeight="1">
      <c r="F763" s="41"/>
    </row>
    <row r="764" spans="6:6" ht="15.75" customHeight="1">
      <c r="F764" s="41"/>
    </row>
    <row r="765" spans="6:6" ht="15.75" customHeight="1">
      <c r="F765" s="41"/>
    </row>
    <row r="766" spans="6:6" ht="15.75" customHeight="1">
      <c r="F766" s="41"/>
    </row>
    <row r="767" spans="6:6" ht="15.75" customHeight="1">
      <c r="F767" s="41"/>
    </row>
    <row r="768" spans="6:6" ht="15.75" customHeight="1">
      <c r="F768" s="41"/>
    </row>
    <row r="769" spans="6:6" ht="15.75" customHeight="1">
      <c r="F769" s="41"/>
    </row>
    <row r="770" spans="6:6" ht="15.75" customHeight="1">
      <c r="F770" s="41"/>
    </row>
    <row r="771" spans="6:6" ht="15.75" customHeight="1">
      <c r="F771" s="41"/>
    </row>
    <row r="772" spans="6:6" ht="15.75" customHeight="1">
      <c r="F772" s="41"/>
    </row>
    <row r="773" spans="6:6" ht="15.75" customHeight="1">
      <c r="F773" s="41"/>
    </row>
    <row r="774" spans="6:6" ht="15.75" customHeight="1">
      <c r="F774" s="41"/>
    </row>
    <row r="775" spans="6:6" ht="15.75" customHeight="1">
      <c r="F775" s="41"/>
    </row>
    <row r="776" spans="6:6" ht="15.75" customHeight="1">
      <c r="F776" s="41"/>
    </row>
    <row r="777" spans="6:6" ht="15.75" customHeight="1">
      <c r="F777" s="41"/>
    </row>
    <row r="778" spans="6:6" ht="15.75" customHeight="1">
      <c r="F778" s="41"/>
    </row>
    <row r="779" spans="6:6" ht="15.75" customHeight="1">
      <c r="F779" s="41"/>
    </row>
    <row r="780" spans="6:6" ht="15.75" customHeight="1">
      <c r="F780" s="41"/>
    </row>
    <row r="781" spans="6:6" ht="15.75" customHeight="1">
      <c r="F781" s="41"/>
    </row>
    <row r="782" spans="6:6" ht="15.75" customHeight="1">
      <c r="F782" s="41"/>
    </row>
    <row r="783" spans="6:6" ht="15.75" customHeight="1">
      <c r="F783" s="41"/>
    </row>
    <row r="784" spans="6:6" ht="15.75" customHeight="1">
      <c r="F784" s="41"/>
    </row>
    <row r="785" spans="6:6" ht="15.75" customHeight="1">
      <c r="F785" s="41"/>
    </row>
    <row r="786" spans="6:6" ht="15.75" customHeight="1">
      <c r="F786" s="41"/>
    </row>
    <row r="787" spans="6:6" ht="15.75" customHeight="1">
      <c r="F787" s="41"/>
    </row>
    <row r="788" spans="6:6" ht="15.75" customHeight="1">
      <c r="F788" s="41"/>
    </row>
    <row r="789" spans="6:6" ht="15.75" customHeight="1">
      <c r="F789" s="41"/>
    </row>
    <row r="790" spans="6:6" ht="15.75" customHeight="1">
      <c r="F790" s="41"/>
    </row>
    <row r="791" spans="6:6" ht="15.75" customHeight="1">
      <c r="F791" s="41"/>
    </row>
    <row r="792" spans="6:6" ht="15.75" customHeight="1">
      <c r="F792" s="41"/>
    </row>
    <row r="793" spans="6:6" ht="15.75" customHeight="1">
      <c r="F793" s="41"/>
    </row>
    <row r="794" spans="6:6" ht="15.75" customHeight="1">
      <c r="F794" s="41"/>
    </row>
    <row r="795" spans="6:6" ht="15.75" customHeight="1">
      <c r="F795" s="41"/>
    </row>
    <row r="796" spans="6:6" ht="15.75" customHeight="1">
      <c r="F796" s="41"/>
    </row>
    <row r="797" spans="6:6" ht="15.75" customHeight="1">
      <c r="F797" s="41"/>
    </row>
    <row r="798" spans="6:6" ht="15.75" customHeight="1">
      <c r="F798" s="41"/>
    </row>
    <row r="799" spans="6:6" ht="15.75" customHeight="1">
      <c r="F799" s="41"/>
    </row>
    <row r="800" spans="6:6" ht="15.75" customHeight="1">
      <c r="F800" s="41"/>
    </row>
    <row r="801" spans="6:6" ht="15.75" customHeight="1">
      <c r="F801" s="41"/>
    </row>
    <row r="802" spans="6:6" ht="15.75" customHeight="1">
      <c r="F802" s="41"/>
    </row>
    <row r="803" spans="6:6" ht="15.75" customHeight="1">
      <c r="F803" s="41"/>
    </row>
    <row r="804" spans="6:6" ht="15.75" customHeight="1">
      <c r="F804" s="41"/>
    </row>
    <row r="805" spans="6:6" ht="15.75" customHeight="1">
      <c r="F805" s="41"/>
    </row>
    <row r="806" spans="6:6" ht="15.75" customHeight="1">
      <c r="F806" s="41"/>
    </row>
    <row r="807" spans="6:6" ht="15.75" customHeight="1">
      <c r="F807" s="41"/>
    </row>
    <row r="808" spans="6:6" ht="15.75" customHeight="1">
      <c r="F808" s="41"/>
    </row>
    <row r="809" spans="6:6" ht="15.75" customHeight="1">
      <c r="F809" s="41"/>
    </row>
    <row r="810" spans="6:6" ht="15.75" customHeight="1">
      <c r="F810" s="41"/>
    </row>
    <row r="811" spans="6:6" ht="15.75" customHeight="1">
      <c r="F811" s="41"/>
    </row>
    <row r="812" spans="6:6" ht="15.75" customHeight="1">
      <c r="F812" s="41"/>
    </row>
    <row r="813" spans="6:6" ht="15.75" customHeight="1">
      <c r="F813" s="41"/>
    </row>
    <row r="814" spans="6:6" ht="15.75" customHeight="1">
      <c r="F814" s="41"/>
    </row>
    <row r="815" spans="6:6" ht="15.75" customHeight="1">
      <c r="F815" s="41"/>
    </row>
    <row r="816" spans="6:6" ht="15.75" customHeight="1">
      <c r="F816" s="41"/>
    </row>
    <row r="817" spans="6:6" ht="15.75" customHeight="1">
      <c r="F817" s="41"/>
    </row>
    <row r="818" spans="6:6" ht="15.75" customHeight="1">
      <c r="F818" s="41"/>
    </row>
    <row r="819" spans="6:6" ht="15.75" customHeight="1">
      <c r="F819" s="41"/>
    </row>
    <row r="820" spans="6:6" ht="15.75" customHeight="1">
      <c r="F820" s="41"/>
    </row>
    <row r="821" spans="6:6" ht="15.75" customHeight="1">
      <c r="F821" s="41"/>
    </row>
    <row r="822" spans="6:6" ht="15.75" customHeight="1">
      <c r="F822" s="41"/>
    </row>
    <row r="823" spans="6:6" ht="15.75" customHeight="1">
      <c r="F823" s="41"/>
    </row>
    <row r="824" spans="6:6" ht="15.75" customHeight="1">
      <c r="F824" s="41"/>
    </row>
    <row r="825" spans="6:6" ht="15.75" customHeight="1">
      <c r="F825" s="41"/>
    </row>
    <row r="826" spans="6:6" ht="15.75" customHeight="1">
      <c r="F826" s="41"/>
    </row>
    <row r="827" spans="6:6" ht="15.75" customHeight="1">
      <c r="F827" s="41"/>
    </row>
    <row r="828" spans="6:6" ht="15.75" customHeight="1">
      <c r="F828" s="41"/>
    </row>
    <row r="829" spans="6:6" ht="15.75" customHeight="1">
      <c r="F829" s="41"/>
    </row>
    <row r="830" spans="6:6" ht="15.75" customHeight="1">
      <c r="F830" s="41"/>
    </row>
    <row r="831" spans="6:6" ht="15.75" customHeight="1">
      <c r="F831" s="41"/>
    </row>
    <row r="832" spans="6:6" ht="15.75" customHeight="1">
      <c r="F832" s="41"/>
    </row>
    <row r="833" spans="6:6" ht="15.75" customHeight="1">
      <c r="F833" s="41"/>
    </row>
    <row r="834" spans="6:6" ht="15.75" customHeight="1">
      <c r="F834" s="41"/>
    </row>
    <row r="835" spans="6:6" ht="15.75" customHeight="1">
      <c r="F835" s="41"/>
    </row>
    <row r="836" spans="6:6" ht="15.75" customHeight="1">
      <c r="F836" s="41"/>
    </row>
    <row r="837" spans="6:6" ht="15.75" customHeight="1">
      <c r="F837" s="41"/>
    </row>
    <row r="838" spans="6:6" ht="15.75" customHeight="1">
      <c r="F838" s="41"/>
    </row>
    <row r="839" spans="6:6" ht="15.75" customHeight="1">
      <c r="F839" s="41"/>
    </row>
    <row r="840" spans="6:6" ht="15.75" customHeight="1">
      <c r="F840" s="41"/>
    </row>
    <row r="841" spans="6:6" ht="15.75" customHeight="1">
      <c r="F841" s="41"/>
    </row>
    <row r="842" spans="6:6" ht="15.75" customHeight="1">
      <c r="F842" s="41"/>
    </row>
    <row r="843" spans="6:6" ht="15.75" customHeight="1">
      <c r="F843" s="41"/>
    </row>
    <row r="844" spans="6:6" ht="15.75" customHeight="1">
      <c r="F844" s="41"/>
    </row>
    <row r="845" spans="6:6" ht="15.75" customHeight="1">
      <c r="F845" s="41"/>
    </row>
    <row r="846" spans="6:6" ht="15.75" customHeight="1">
      <c r="F846" s="41"/>
    </row>
    <row r="847" spans="6:6" ht="15.75" customHeight="1">
      <c r="F847" s="41"/>
    </row>
    <row r="848" spans="6:6" ht="15.75" customHeight="1">
      <c r="F848" s="41"/>
    </row>
    <row r="849" spans="6:6" ht="15.75" customHeight="1">
      <c r="F849" s="41"/>
    </row>
    <row r="850" spans="6:6" ht="15.75" customHeight="1">
      <c r="F850" s="41"/>
    </row>
    <row r="851" spans="6:6" ht="15.75" customHeight="1">
      <c r="F851" s="41"/>
    </row>
    <row r="852" spans="6:6" ht="15.75" customHeight="1">
      <c r="F852" s="41"/>
    </row>
    <row r="853" spans="6:6" ht="15.75" customHeight="1">
      <c r="F853" s="41"/>
    </row>
    <row r="854" spans="6:6" ht="15.75" customHeight="1">
      <c r="F854" s="41"/>
    </row>
    <row r="855" spans="6:6" ht="15.75" customHeight="1">
      <c r="F855" s="41"/>
    </row>
    <row r="856" spans="6:6" ht="15.75" customHeight="1">
      <c r="F856" s="41"/>
    </row>
    <row r="857" spans="6:6" ht="15.75" customHeight="1">
      <c r="F857" s="41"/>
    </row>
    <row r="858" spans="6:6" ht="15.75" customHeight="1">
      <c r="F858" s="41"/>
    </row>
    <row r="859" spans="6:6" ht="15.75" customHeight="1">
      <c r="F859" s="41"/>
    </row>
    <row r="860" spans="6:6" ht="15.75" customHeight="1">
      <c r="F860" s="41"/>
    </row>
    <row r="861" spans="6:6" ht="15.75" customHeight="1">
      <c r="F861" s="41"/>
    </row>
    <row r="862" spans="6:6" ht="15.75" customHeight="1">
      <c r="F862" s="41"/>
    </row>
    <row r="863" spans="6:6" ht="15.75" customHeight="1">
      <c r="F863" s="41"/>
    </row>
    <row r="864" spans="6:6" ht="15.75" customHeight="1">
      <c r="F864" s="41"/>
    </row>
    <row r="865" spans="6:6" ht="15.75" customHeight="1">
      <c r="F865" s="41"/>
    </row>
    <row r="866" spans="6:6" ht="15.75" customHeight="1">
      <c r="F866" s="41"/>
    </row>
    <row r="867" spans="6:6" ht="15.75" customHeight="1">
      <c r="F867" s="41"/>
    </row>
    <row r="868" spans="6:6" ht="15.75" customHeight="1">
      <c r="F868" s="41"/>
    </row>
    <row r="869" spans="6:6" ht="15.75" customHeight="1">
      <c r="F869" s="41"/>
    </row>
    <row r="870" spans="6:6" ht="15.75" customHeight="1">
      <c r="F870" s="41"/>
    </row>
    <row r="871" spans="6:6" ht="15.75" customHeight="1">
      <c r="F871" s="41"/>
    </row>
    <row r="872" spans="6:6" ht="15.75" customHeight="1">
      <c r="F872" s="41"/>
    </row>
    <row r="873" spans="6:6" ht="15.75" customHeight="1">
      <c r="F873" s="41"/>
    </row>
    <row r="874" spans="6:6" ht="15.75" customHeight="1">
      <c r="F874" s="41"/>
    </row>
    <row r="875" spans="6:6" ht="15.75" customHeight="1">
      <c r="F875" s="41"/>
    </row>
    <row r="876" spans="6:6" ht="15.75" customHeight="1">
      <c r="F876" s="41"/>
    </row>
    <row r="877" spans="6:6" ht="15.75" customHeight="1">
      <c r="F877" s="41"/>
    </row>
    <row r="878" spans="6:6" ht="15.75" customHeight="1">
      <c r="F878" s="41"/>
    </row>
    <row r="879" spans="6:6" ht="15.75" customHeight="1">
      <c r="F879" s="41"/>
    </row>
    <row r="880" spans="6:6" ht="15.75" customHeight="1">
      <c r="F880" s="41"/>
    </row>
    <row r="881" spans="6:6" ht="15.75" customHeight="1">
      <c r="F881" s="41"/>
    </row>
    <row r="882" spans="6:6" ht="15.75" customHeight="1">
      <c r="F882" s="41"/>
    </row>
    <row r="883" spans="6:6" ht="15.75" customHeight="1">
      <c r="F883" s="41"/>
    </row>
    <row r="884" spans="6:6" ht="15.75" customHeight="1">
      <c r="F884" s="41"/>
    </row>
    <row r="885" spans="6:6" ht="15.75" customHeight="1">
      <c r="F885" s="41"/>
    </row>
    <row r="886" spans="6:6" ht="15.75" customHeight="1">
      <c r="F886" s="41"/>
    </row>
    <row r="887" spans="6:6" ht="15.75" customHeight="1">
      <c r="F887" s="41"/>
    </row>
    <row r="888" spans="6:6" ht="15.75" customHeight="1">
      <c r="F888" s="41"/>
    </row>
    <row r="889" spans="6:6" ht="15.75" customHeight="1">
      <c r="F889" s="41"/>
    </row>
    <row r="890" spans="6:6" ht="15.75" customHeight="1">
      <c r="F890" s="41"/>
    </row>
    <row r="891" spans="6:6" ht="15.75" customHeight="1">
      <c r="F891" s="41"/>
    </row>
    <row r="892" spans="6:6" ht="15.75" customHeight="1">
      <c r="F892" s="41"/>
    </row>
    <row r="893" spans="6:6" ht="15.75" customHeight="1">
      <c r="F893" s="41"/>
    </row>
    <row r="894" spans="6:6" ht="15.75" customHeight="1">
      <c r="F894" s="41"/>
    </row>
    <row r="895" spans="6:6" ht="15.75" customHeight="1">
      <c r="F895" s="41"/>
    </row>
    <row r="896" spans="6:6" ht="15.75" customHeight="1">
      <c r="F896" s="41"/>
    </row>
    <row r="897" spans="6:6" ht="15.75" customHeight="1">
      <c r="F897" s="41"/>
    </row>
    <row r="898" spans="6:6" ht="15.75" customHeight="1">
      <c r="F898" s="41"/>
    </row>
    <row r="899" spans="6:6" ht="15.75" customHeight="1">
      <c r="F899" s="41"/>
    </row>
    <row r="900" spans="6:6" ht="15.75" customHeight="1">
      <c r="F900" s="41"/>
    </row>
    <row r="901" spans="6:6" ht="15.75" customHeight="1">
      <c r="F901" s="41"/>
    </row>
    <row r="902" spans="6:6" ht="15.75" customHeight="1">
      <c r="F902" s="41"/>
    </row>
    <row r="903" spans="6:6" ht="15.75" customHeight="1">
      <c r="F903" s="41"/>
    </row>
    <row r="904" spans="6:6" ht="15.75" customHeight="1">
      <c r="F904" s="41"/>
    </row>
    <row r="905" spans="6:6" ht="15.75" customHeight="1">
      <c r="F905" s="41"/>
    </row>
    <row r="906" spans="6:6" ht="15.75" customHeight="1">
      <c r="F906" s="41"/>
    </row>
    <row r="907" spans="6:6" ht="15.75" customHeight="1">
      <c r="F907" s="41"/>
    </row>
    <row r="908" spans="6:6" ht="15.75" customHeight="1">
      <c r="F908" s="41"/>
    </row>
    <row r="909" spans="6:6" ht="15.75" customHeight="1">
      <c r="F909" s="41"/>
    </row>
    <row r="910" spans="6:6" ht="15.75" customHeight="1">
      <c r="F910" s="41"/>
    </row>
    <row r="911" spans="6:6" ht="15.75" customHeight="1">
      <c r="F911" s="41"/>
    </row>
    <row r="912" spans="6:6" ht="15.75" customHeight="1">
      <c r="F912" s="41"/>
    </row>
    <row r="913" spans="6:6" ht="15.75" customHeight="1">
      <c r="F913" s="41"/>
    </row>
    <row r="914" spans="6:6" ht="15.75" customHeight="1">
      <c r="F914" s="41"/>
    </row>
    <row r="915" spans="6:6" ht="15.75" customHeight="1">
      <c r="F915" s="41"/>
    </row>
    <row r="916" spans="6:6" ht="15.75" customHeight="1">
      <c r="F916" s="41"/>
    </row>
    <row r="917" spans="6:6" ht="15.75" customHeight="1">
      <c r="F917" s="41"/>
    </row>
    <row r="918" spans="6:6" ht="15.75" customHeight="1">
      <c r="F918" s="41"/>
    </row>
    <row r="919" spans="6:6" ht="15.75" customHeight="1">
      <c r="F919" s="41"/>
    </row>
    <row r="920" spans="6:6" ht="15.75" customHeight="1">
      <c r="F920" s="41"/>
    </row>
    <row r="921" spans="6:6" ht="15.75" customHeight="1">
      <c r="F921" s="41"/>
    </row>
    <row r="922" spans="6:6" ht="15.75" customHeight="1">
      <c r="F922" s="41"/>
    </row>
    <row r="923" spans="6:6" ht="15.75" customHeight="1">
      <c r="F923" s="41"/>
    </row>
    <row r="924" spans="6:6" ht="15.75" customHeight="1">
      <c r="F924" s="41"/>
    </row>
    <row r="925" spans="6:6" ht="15.75" customHeight="1">
      <c r="F925" s="41"/>
    </row>
    <row r="926" spans="6:6" ht="15.75" customHeight="1">
      <c r="F926" s="41"/>
    </row>
    <row r="927" spans="6:6" ht="15.75" customHeight="1">
      <c r="F927" s="41"/>
    </row>
    <row r="928" spans="6:6" ht="15.75" customHeight="1">
      <c r="F928" s="41"/>
    </row>
    <row r="929" spans="6:6" ht="15.75" customHeight="1">
      <c r="F929" s="41"/>
    </row>
    <row r="930" spans="6:6" ht="15.75" customHeight="1">
      <c r="F930" s="41"/>
    </row>
    <row r="931" spans="6:6" ht="15.75" customHeight="1">
      <c r="F931" s="41"/>
    </row>
    <row r="932" spans="6:6" ht="15.75" customHeight="1">
      <c r="F932" s="41"/>
    </row>
    <row r="933" spans="6:6" ht="15.75" customHeight="1">
      <c r="F933" s="41"/>
    </row>
    <row r="934" spans="6:6" ht="15.75" customHeight="1">
      <c r="F934" s="41"/>
    </row>
    <row r="935" spans="6:6" ht="15.75" customHeight="1">
      <c r="F935" s="41"/>
    </row>
    <row r="936" spans="6:6" ht="15.75" customHeight="1">
      <c r="F936" s="41"/>
    </row>
    <row r="937" spans="6:6" ht="15.75" customHeight="1">
      <c r="F937" s="41"/>
    </row>
    <row r="938" spans="6:6" ht="15.75" customHeight="1">
      <c r="F938" s="41"/>
    </row>
    <row r="939" spans="6:6" ht="15.75" customHeight="1">
      <c r="F939" s="41"/>
    </row>
    <row r="940" spans="6:6" ht="15.75" customHeight="1">
      <c r="F940" s="41"/>
    </row>
    <row r="941" spans="6:6" ht="15.75" customHeight="1">
      <c r="F941" s="41"/>
    </row>
    <row r="942" spans="6:6" ht="15.75" customHeight="1">
      <c r="F942" s="41"/>
    </row>
    <row r="943" spans="6:6" ht="15.75" customHeight="1">
      <c r="F943" s="41"/>
    </row>
    <row r="944" spans="6:6" ht="15.75" customHeight="1">
      <c r="F944" s="41"/>
    </row>
    <row r="945" spans="6:6" ht="15.75" customHeight="1">
      <c r="F945" s="41"/>
    </row>
    <row r="946" spans="6:6" ht="15.75" customHeight="1">
      <c r="F946" s="41"/>
    </row>
    <row r="947" spans="6:6" ht="15.75" customHeight="1">
      <c r="F947" s="41"/>
    </row>
    <row r="948" spans="6:6" ht="15.75" customHeight="1">
      <c r="F948" s="41"/>
    </row>
    <row r="949" spans="6:6" ht="15.75" customHeight="1">
      <c r="F949" s="41"/>
    </row>
    <row r="950" spans="6:6" ht="15.75" customHeight="1">
      <c r="F950" s="41"/>
    </row>
    <row r="951" spans="6:6" ht="15.75" customHeight="1">
      <c r="F951" s="41"/>
    </row>
    <row r="952" spans="6:6" ht="15.75" customHeight="1">
      <c r="F952" s="41"/>
    </row>
    <row r="953" spans="6:6" ht="15.75" customHeight="1">
      <c r="F953" s="41"/>
    </row>
    <row r="954" spans="6:6" ht="15.75" customHeight="1">
      <c r="F954" s="41"/>
    </row>
    <row r="955" spans="6:6" ht="15.75" customHeight="1">
      <c r="F955" s="41"/>
    </row>
    <row r="956" spans="6:6" ht="15.75" customHeight="1">
      <c r="F956" s="41"/>
    </row>
    <row r="957" spans="6:6" ht="15.75" customHeight="1">
      <c r="F957" s="41"/>
    </row>
    <row r="958" spans="6:6" ht="15.75" customHeight="1">
      <c r="F958" s="41"/>
    </row>
    <row r="959" spans="6:6" ht="15.75" customHeight="1">
      <c r="F959" s="41"/>
    </row>
    <row r="960" spans="6:6" ht="15.75" customHeight="1">
      <c r="F960" s="41"/>
    </row>
    <row r="961" spans="6:6" ht="15.75" customHeight="1">
      <c r="F961" s="41"/>
    </row>
    <row r="962" spans="6:6" ht="15.75" customHeight="1">
      <c r="F962" s="41"/>
    </row>
    <row r="963" spans="6:6" ht="15.75" customHeight="1">
      <c r="F963" s="41"/>
    </row>
    <row r="964" spans="6:6" ht="15.75" customHeight="1">
      <c r="F964" s="41"/>
    </row>
    <row r="965" spans="6:6" ht="15.75" customHeight="1">
      <c r="F965" s="41"/>
    </row>
    <row r="966" spans="6:6" ht="15.75" customHeight="1">
      <c r="F966" s="41"/>
    </row>
    <row r="967" spans="6:6" ht="15.75" customHeight="1">
      <c r="F967" s="41"/>
    </row>
    <row r="968" spans="6:6" ht="15.75" customHeight="1">
      <c r="F968" s="41"/>
    </row>
    <row r="969" spans="6:6" ht="15.75" customHeight="1">
      <c r="F969" s="41"/>
    </row>
    <row r="970" spans="6:6" ht="15.75" customHeight="1">
      <c r="F970" s="41"/>
    </row>
    <row r="971" spans="6:6" ht="15.75" customHeight="1">
      <c r="F971" s="41"/>
    </row>
    <row r="972" spans="6:6" ht="15.75" customHeight="1">
      <c r="F972" s="41"/>
    </row>
    <row r="973" spans="6:6" ht="15.75" customHeight="1">
      <c r="F973" s="41"/>
    </row>
    <row r="974" spans="6:6" ht="15.75" customHeight="1">
      <c r="F974" s="41"/>
    </row>
    <row r="975" spans="6:6" ht="15.75" customHeight="1">
      <c r="F975" s="41"/>
    </row>
    <row r="976" spans="6:6" ht="15.75" customHeight="1">
      <c r="F976" s="41"/>
    </row>
    <row r="977" spans="6:6" ht="15.75" customHeight="1">
      <c r="F977" s="41"/>
    </row>
    <row r="978" spans="6:6" ht="15.75" customHeight="1">
      <c r="F978" s="41"/>
    </row>
    <row r="979" spans="6:6" ht="15.75" customHeight="1">
      <c r="F979" s="41"/>
    </row>
    <row r="980" spans="6:6" ht="15.75" customHeight="1">
      <c r="F980" s="41"/>
    </row>
    <row r="981" spans="6:6" ht="15.75" customHeight="1">
      <c r="F981" s="41"/>
    </row>
    <row r="982" spans="6:6" ht="15.75" customHeight="1">
      <c r="F982" s="41"/>
    </row>
    <row r="983" spans="6:6" ht="15.75" customHeight="1">
      <c r="F983" s="41"/>
    </row>
    <row r="984" spans="6:6" ht="15.75" customHeight="1">
      <c r="F984" s="41"/>
    </row>
    <row r="985" spans="6:6" ht="15.75" customHeight="1">
      <c r="F985" s="41"/>
    </row>
    <row r="986" spans="6:6" ht="15.75" customHeight="1">
      <c r="F986" s="41"/>
    </row>
    <row r="987" spans="6:6" ht="15.75" customHeight="1">
      <c r="F987" s="41"/>
    </row>
    <row r="988" spans="6:6" ht="15.75" customHeight="1">
      <c r="F988" s="41"/>
    </row>
    <row r="989" spans="6:6" ht="15.75" customHeight="1">
      <c r="F989" s="41"/>
    </row>
    <row r="990" spans="6:6" ht="15.75" customHeight="1">
      <c r="F990" s="41"/>
    </row>
    <row r="991" spans="6:6" ht="15.75" customHeight="1">
      <c r="F991" s="41"/>
    </row>
    <row r="992" spans="6:6" ht="15.75" customHeight="1">
      <c r="F992" s="41"/>
    </row>
  </sheetData>
  <mergeCells count="1">
    <mergeCell ref="A2:B2"/>
  </mergeCells>
  <pageMargins left="0.7" right="0.7" top="0.75" bottom="0.75" header="0" footer="0"/>
  <pageSetup orientation="landscape"/>
  <headerFooter>
    <oddFooter>&amp;C&amp;P</oddFooter>
  </headerFooter>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300-000000000000}">
  <dimension ref="A1:Z1000"/>
  <sheetViews>
    <sheetView workbookViewId="0"/>
  </sheetViews>
  <sheetFormatPr defaultColWidth="14.40625" defaultRowHeight="15" customHeight="1"/>
  <cols>
    <col min="1" max="2" width="8" customWidth="1"/>
    <col min="3" max="3" width="38.26953125" customWidth="1"/>
    <col min="4" max="4" width="18.54296875" customWidth="1"/>
    <col min="5" max="5" width="15.54296875" customWidth="1"/>
    <col min="6" max="6" width="14.54296875" customWidth="1"/>
    <col min="7" max="26" width="8" customWidth="1"/>
  </cols>
  <sheetData>
    <row r="1" spans="1:26" ht="14.25" customHeight="1">
      <c r="E1" s="2"/>
      <c r="F1" s="2"/>
    </row>
    <row r="2" spans="1:26" ht="25.5" customHeight="1">
      <c r="B2" s="1167" t="s">
        <v>2224</v>
      </c>
      <c r="C2" s="1167" t="s">
        <v>2225</v>
      </c>
      <c r="D2" s="453" t="s">
        <v>2226</v>
      </c>
      <c r="E2" s="1174" t="s">
        <v>2227</v>
      </c>
      <c r="F2" s="1156"/>
    </row>
    <row r="3" spans="1:26" ht="14.25" customHeight="1">
      <c r="B3" s="1168"/>
      <c r="C3" s="1168"/>
      <c r="D3" s="494" t="s">
        <v>2228</v>
      </c>
      <c r="E3" s="494" t="s">
        <v>2229</v>
      </c>
      <c r="F3" s="494" t="s">
        <v>2230</v>
      </c>
    </row>
    <row r="4" spans="1:26" ht="26.25" customHeight="1">
      <c r="B4" s="455">
        <v>10501</v>
      </c>
      <c r="C4" s="559" t="s">
        <v>2071</v>
      </c>
      <c r="D4" s="457">
        <f>D12</f>
        <v>874018722</v>
      </c>
      <c r="E4" s="560">
        <f t="shared" ref="E4:E6" si="0">1.04*D4</f>
        <v>908979470.88</v>
      </c>
      <c r="F4" s="561">
        <f t="shared" ref="F4:F6" si="1">SUM(1.04*E4)</f>
        <v>945338649.71520007</v>
      </c>
    </row>
    <row r="5" spans="1:26" ht="14.25" customHeight="1">
      <c r="B5" s="460">
        <v>10502</v>
      </c>
      <c r="C5" s="459" t="s">
        <v>2376</v>
      </c>
      <c r="D5" s="457">
        <f>D15</f>
        <v>88170448</v>
      </c>
      <c r="E5" s="560">
        <f t="shared" si="0"/>
        <v>91697265.920000002</v>
      </c>
      <c r="F5" s="561">
        <f t="shared" si="1"/>
        <v>95365156.556800008</v>
      </c>
    </row>
    <row r="6" spans="1:26" ht="14.25" customHeight="1">
      <c r="B6" s="455">
        <v>10503</v>
      </c>
      <c r="C6" s="455" t="s">
        <v>2403</v>
      </c>
      <c r="D6" s="457" t="e">
        <f>D18</f>
        <v>#REF!</v>
      </c>
      <c r="E6" s="560" t="e">
        <f t="shared" si="0"/>
        <v>#REF!</v>
      </c>
      <c r="F6" s="561" t="e">
        <f t="shared" si="1"/>
        <v>#REF!</v>
      </c>
    </row>
    <row r="7" spans="1:26" ht="14.25" customHeight="1">
      <c r="B7" s="1166" t="s">
        <v>2317</v>
      </c>
      <c r="C7" s="1156"/>
      <c r="D7" s="462" t="e">
        <f t="shared" ref="D7:F7" si="2">SUM(D4:D6)</f>
        <v>#REF!</v>
      </c>
      <c r="E7" s="462" t="e">
        <f t="shared" si="2"/>
        <v>#REF!</v>
      </c>
      <c r="F7" s="462" t="e">
        <f t="shared" si="2"/>
        <v>#REF!</v>
      </c>
    </row>
    <row r="8" spans="1:26" ht="14.25" customHeight="1">
      <c r="E8" s="2"/>
      <c r="F8" s="2"/>
    </row>
    <row r="9" spans="1:26" ht="14.25" customHeight="1">
      <c r="E9" s="2"/>
      <c r="F9" s="2"/>
    </row>
    <row r="10" spans="1:26" ht="25.5" customHeight="1">
      <c r="B10" s="1167" t="s">
        <v>2234</v>
      </c>
      <c r="C10" s="1167" t="s">
        <v>2235</v>
      </c>
      <c r="D10" s="463" t="s">
        <v>2236</v>
      </c>
      <c r="E10" s="1175" t="s">
        <v>2227</v>
      </c>
      <c r="F10" s="1156"/>
    </row>
    <row r="11" spans="1:26" ht="14.25" customHeight="1">
      <c r="B11" s="1168"/>
      <c r="C11" s="1168"/>
      <c r="D11" s="494" t="s">
        <v>2228</v>
      </c>
      <c r="E11" s="494" t="s">
        <v>2229</v>
      </c>
      <c r="F11" s="494" t="s">
        <v>2230</v>
      </c>
    </row>
    <row r="12" spans="1:26" ht="25.5" customHeight="1">
      <c r="B12" s="464">
        <v>10501</v>
      </c>
      <c r="C12" s="468" t="s">
        <v>2071</v>
      </c>
      <c r="D12" s="462">
        <f>SUM(D13+D14)</f>
        <v>874018722</v>
      </c>
      <c r="E12" s="562">
        <f t="shared" ref="E12:F12" si="3">SUM(D12*1.04)</f>
        <v>908979470.88</v>
      </c>
      <c r="F12" s="562">
        <f t="shared" si="3"/>
        <v>945338649.71520007</v>
      </c>
    </row>
    <row r="13" spans="1:26" ht="14.25" customHeight="1">
      <c r="B13" s="464"/>
      <c r="C13" s="559" t="s">
        <v>2449</v>
      </c>
      <c r="D13" s="461">
        <f>FINANCE!C87</f>
        <v>874018722</v>
      </c>
      <c r="E13" s="563">
        <f t="shared" ref="E13:F13" si="4">SUM(D13*1.04)</f>
        <v>908979470.88</v>
      </c>
      <c r="F13" s="563">
        <f t="shared" si="4"/>
        <v>945338649.71520007</v>
      </c>
    </row>
    <row r="14" spans="1:26" ht="14.25" customHeight="1">
      <c r="A14" s="41"/>
      <c r="B14" s="455"/>
      <c r="C14" s="559" t="s">
        <v>2450</v>
      </c>
      <c r="D14" s="461">
        <v>0</v>
      </c>
      <c r="E14" s="563">
        <f t="shared" ref="E14:F14" si="5">SUM(D14*1.04)</f>
        <v>0</v>
      </c>
      <c r="F14" s="563">
        <f t="shared" si="5"/>
        <v>0</v>
      </c>
      <c r="G14" s="41"/>
      <c r="H14" s="41"/>
      <c r="I14" s="41"/>
      <c r="J14" s="41"/>
      <c r="K14" s="41"/>
      <c r="L14" s="41"/>
      <c r="M14" s="41"/>
      <c r="N14" s="41"/>
      <c r="O14" s="41"/>
      <c r="P14" s="41"/>
      <c r="Q14" s="41"/>
      <c r="R14" s="41"/>
      <c r="S14" s="41"/>
      <c r="T14" s="41"/>
      <c r="U14" s="41"/>
      <c r="V14" s="41"/>
      <c r="W14" s="41"/>
      <c r="X14" s="41"/>
      <c r="Y14" s="41"/>
      <c r="Z14" s="41"/>
    </row>
    <row r="15" spans="1:26" ht="14.25" customHeight="1">
      <c r="B15" s="467">
        <v>10502</v>
      </c>
      <c r="C15" s="466" t="s">
        <v>2376</v>
      </c>
      <c r="D15" s="564">
        <f>SUM(D16+D17)</f>
        <v>88170448</v>
      </c>
      <c r="E15" s="562">
        <f t="shared" ref="E15:F15" si="6">SUM(D15*1.04)</f>
        <v>91697265.920000002</v>
      </c>
      <c r="F15" s="562">
        <f t="shared" si="6"/>
        <v>95365156.556800008</v>
      </c>
    </row>
    <row r="16" spans="1:26" ht="14.25" customHeight="1">
      <c r="B16" s="467"/>
      <c r="C16" s="559" t="s">
        <v>2449</v>
      </c>
      <c r="D16" s="465">
        <f>FINANCE!C218</f>
        <v>88170448</v>
      </c>
      <c r="E16" s="563">
        <f t="shared" ref="E16:F16" si="7">SUM(D16*1.04)</f>
        <v>91697265.920000002</v>
      </c>
      <c r="F16" s="563">
        <f t="shared" si="7"/>
        <v>95365156.556800008</v>
      </c>
    </row>
    <row r="17" spans="2:6" ht="14.25" customHeight="1">
      <c r="B17" s="467"/>
      <c r="C17" s="559" t="s">
        <v>2450</v>
      </c>
      <c r="D17" s="465">
        <v>0</v>
      </c>
      <c r="E17" s="562">
        <f t="shared" ref="E17:F17" si="8">SUM(D17*1.04)</f>
        <v>0</v>
      </c>
      <c r="F17" s="562">
        <f t="shared" si="8"/>
        <v>0</v>
      </c>
    </row>
    <row r="18" spans="2:6" ht="14.25" customHeight="1">
      <c r="B18" s="464">
        <v>10503</v>
      </c>
      <c r="C18" s="464" t="s">
        <v>2403</v>
      </c>
      <c r="D18" s="462" t="e">
        <f>SUM(D19+D20)</f>
        <v>#REF!</v>
      </c>
      <c r="E18" s="562" t="e">
        <f t="shared" ref="E18:F18" si="9">SUM(D18*1.04)</f>
        <v>#REF!</v>
      </c>
      <c r="F18" s="562" t="e">
        <f t="shared" si="9"/>
        <v>#REF!</v>
      </c>
    </row>
    <row r="19" spans="2:6" ht="14.25" customHeight="1">
      <c r="B19" s="453"/>
      <c r="C19" s="559" t="s">
        <v>2449</v>
      </c>
      <c r="D19" s="461">
        <f>PLANNING!C167</f>
        <v>76369138</v>
      </c>
      <c r="E19" s="563">
        <f t="shared" ref="E19:F19" si="10">SUM(D19*1.04)</f>
        <v>79423903.519999996</v>
      </c>
      <c r="F19" s="563">
        <f t="shared" si="10"/>
        <v>82600859.660799995</v>
      </c>
    </row>
    <row r="20" spans="2:6" ht="14.25" customHeight="1">
      <c r="B20" s="456"/>
      <c r="C20" s="559" t="s">
        <v>2450</v>
      </c>
      <c r="D20" s="461" t="e">
        <f>PLANNING!C168</f>
        <v>#REF!</v>
      </c>
      <c r="E20" s="562" t="e">
        <f t="shared" ref="E20:F20" si="11">SUM(D20*1.04)</f>
        <v>#REF!</v>
      </c>
      <c r="F20" s="562" t="e">
        <f t="shared" si="11"/>
        <v>#REF!</v>
      </c>
    </row>
    <row r="21" spans="2:6" ht="14.25" customHeight="1">
      <c r="B21" s="1166" t="s">
        <v>2233</v>
      </c>
      <c r="C21" s="1156"/>
      <c r="D21" s="462" t="e">
        <f t="shared" ref="D21:F21" si="12">SUM(D12,I19,D18,D15)</f>
        <v>#REF!</v>
      </c>
      <c r="E21" s="462" t="e">
        <f t="shared" si="12"/>
        <v>#REF!</v>
      </c>
      <c r="F21" s="462" t="e">
        <f t="shared" si="12"/>
        <v>#REF!</v>
      </c>
    </row>
    <row r="22" spans="2:6" ht="14.25" customHeight="1">
      <c r="E22" s="2"/>
      <c r="F22" s="2"/>
    </row>
    <row r="23" spans="2:6" ht="14.25" customHeight="1">
      <c r="E23" s="2"/>
      <c r="F23" s="2"/>
    </row>
    <row r="24" spans="2:6" ht="14.25" customHeight="1">
      <c r="E24" s="2"/>
      <c r="F24" s="2"/>
    </row>
    <row r="25" spans="2:6" ht="14.25" customHeight="1">
      <c r="E25" s="2"/>
      <c r="F25" s="2"/>
    </row>
    <row r="26" spans="2:6" ht="14.25" customHeight="1">
      <c r="E26" s="2"/>
      <c r="F26" s="2"/>
    </row>
    <row r="27" spans="2:6" ht="14.25" customHeight="1">
      <c r="E27" s="2"/>
      <c r="F27" s="2"/>
    </row>
    <row r="28" spans="2:6" ht="14.25" customHeight="1">
      <c r="E28" s="2"/>
      <c r="F28" s="2"/>
    </row>
    <row r="29" spans="2:6" ht="14.25" customHeight="1">
      <c r="E29" s="2"/>
      <c r="F29" s="2"/>
    </row>
    <row r="30" spans="2:6" ht="14.25" customHeight="1">
      <c r="E30" s="2"/>
      <c r="F30" s="2"/>
    </row>
    <row r="31" spans="2:6" ht="14.25" customHeight="1">
      <c r="E31" s="2"/>
      <c r="F31" s="2"/>
    </row>
    <row r="32" spans="2:6" ht="14.25" customHeight="1">
      <c r="E32" s="2"/>
      <c r="F32" s="2"/>
    </row>
    <row r="33" spans="5:6" ht="14.25" customHeight="1">
      <c r="E33" s="2"/>
      <c r="F33" s="2"/>
    </row>
    <row r="34" spans="5:6" ht="14.25" customHeight="1">
      <c r="E34" s="2"/>
      <c r="F34" s="2"/>
    </row>
    <row r="35" spans="5:6" ht="14.25" customHeight="1">
      <c r="E35" s="2"/>
      <c r="F35" s="2"/>
    </row>
    <row r="36" spans="5:6" ht="14.25" customHeight="1">
      <c r="E36" s="2"/>
      <c r="F36" s="2"/>
    </row>
    <row r="37" spans="5:6" ht="14.25" customHeight="1">
      <c r="E37" s="2"/>
      <c r="F37" s="2"/>
    </row>
    <row r="38" spans="5:6" ht="14.25" customHeight="1">
      <c r="E38" s="2"/>
      <c r="F38" s="2"/>
    </row>
    <row r="39" spans="5:6" ht="14.25" customHeight="1">
      <c r="E39" s="2"/>
      <c r="F39" s="2"/>
    </row>
    <row r="40" spans="5:6" ht="14.25" customHeight="1">
      <c r="E40" s="2"/>
      <c r="F40" s="2"/>
    </row>
    <row r="41" spans="5:6" ht="14.25" customHeight="1">
      <c r="E41" s="2"/>
      <c r="F41" s="2"/>
    </row>
    <row r="42" spans="5:6" ht="14.25" customHeight="1">
      <c r="E42" s="2"/>
      <c r="F42" s="2"/>
    </row>
    <row r="43" spans="5:6" ht="14.25" customHeight="1">
      <c r="E43" s="2"/>
      <c r="F43" s="2"/>
    </row>
    <row r="44" spans="5:6" ht="14.25" customHeight="1">
      <c r="E44" s="2"/>
      <c r="F44" s="2"/>
    </row>
    <row r="45" spans="5:6" ht="14.25" customHeight="1">
      <c r="E45" s="2"/>
      <c r="F45" s="2"/>
    </row>
    <row r="46" spans="5:6" ht="14.25" customHeight="1">
      <c r="E46" s="2"/>
      <c r="F46" s="2"/>
    </row>
    <row r="47" spans="5:6" ht="14.25" customHeight="1">
      <c r="E47" s="2"/>
      <c r="F47" s="2"/>
    </row>
    <row r="48" spans="5:6" ht="14.25" customHeight="1">
      <c r="E48" s="2"/>
      <c r="F48" s="2"/>
    </row>
    <row r="49" spans="5:6" ht="14.25" customHeight="1">
      <c r="E49" s="2"/>
      <c r="F49" s="2"/>
    </row>
    <row r="50" spans="5:6" ht="14.25" customHeight="1">
      <c r="E50" s="2"/>
      <c r="F50" s="2"/>
    </row>
    <row r="51" spans="5:6" ht="14.25" customHeight="1">
      <c r="E51" s="2"/>
      <c r="F51" s="2"/>
    </row>
    <row r="52" spans="5:6" ht="14.25" customHeight="1">
      <c r="E52" s="2"/>
      <c r="F52" s="2"/>
    </row>
    <row r="53" spans="5:6" ht="14.25" customHeight="1">
      <c r="E53" s="2"/>
      <c r="F53" s="2"/>
    </row>
    <row r="54" spans="5:6" ht="14.25" customHeight="1">
      <c r="E54" s="2"/>
      <c r="F54" s="2"/>
    </row>
    <row r="55" spans="5:6" ht="14.25" customHeight="1">
      <c r="E55" s="2"/>
      <c r="F55" s="2"/>
    </row>
    <row r="56" spans="5:6" ht="14.25" customHeight="1">
      <c r="E56" s="2"/>
      <c r="F56" s="2"/>
    </row>
    <row r="57" spans="5:6" ht="14.25" customHeight="1">
      <c r="E57" s="2"/>
      <c r="F57" s="2"/>
    </row>
    <row r="58" spans="5:6" ht="14.25" customHeight="1">
      <c r="E58" s="2"/>
      <c r="F58" s="2"/>
    </row>
    <row r="59" spans="5:6" ht="14.25" customHeight="1">
      <c r="E59" s="2"/>
      <c r="F59" s="2"/>
    </row>
    <row r="60" spans="5:6" ht="14.25" customHeight="1">
      <c r="E60" s="2"/>
      <c r="F60" s="2"/>
    </row>
    <row r="61" spans="5:6" ht="14.25" customHeight="1">
      <c r="E61" s="2"/>
      <c r="F61" s="2"/>
    </row>
    <row r="62" spans="5:6" ht="14.25" customHeight="1">
      <c r="E62" s="2"/>
      <c r="F62" s="2"/>
    </row>
    <row r="63" spans="5:6" ht="14.25" customHeight="1">
      <c r="E63" s="2"/>
      <c r="F63" s="2"/>
    </row>
    <row r="64" spans="5:6" ht="14.25" customHeight="1">
      <c r="E64" s="2"/>
      <c r="F64" s="2"/>
    </row>
    <row r="65" spans="5:6" ht="14.25" customHeight="1">
      <c r="E65" s="2"/>
      <c r="F65" s="2"/>
    </row>
    <row r="66" spans="5:6" ht="14.25" customHeight="1">
      <c r="E66" s="2"/>
      <c r="F66" s="2"/>
    </row>
    <row r="67" spans="5:6" ht="14.25" customHeight="1">
      <c r="E67" s="2"/>
      <c r="F67" s="2"/>
    </row>
    <row r="68" spans="5:6" ht="14.25" customHeight="1">
      <c r="E68" s="2"/>
      <c r="F68" s="2"/>
    </row>
    <row r="69" spans="5:6" ht="14.25" customHeight="1">
      <c r="E69" s="2"/>
      <c r="F69" s="2"/>
    </row>
    <row r="70" spans="5:6" ht="14.25" customHeight="1">
      <c r="E70" s="2"/>
      <c r="F70" s="2"/>
    </row>
    <row r="71" spans="5:6" ht="14.25" customHeight="1">
      <c r="E71" s="2"/>
      <c r="F71" s="2"/>
    </row>
    <row r="72" spans="5:6" ht="14.25" customHeight="1">
      <c r="E72" s="2"/>
      <c r="F72" s="2"/>
    </row>
    <row r="73" spans="5:6" ht="14.25" customHeight="1">
      <c r="E73" s="2"/>
      <c r="F73" s="2"/>
    </row>
    <row r="74" spans="5:6" ht="14.25" customHeight="1">
      <c r="E74" s="2"/>
      <c r="F74" s="2"/>
    </row>
    <row r="75" spans="5:6" ht="14.25" customHeight="1">
      <c r="E75" s="2"/>
      <c r="F75" s="2"/>
    </row>
    <row r="76" spans="5:6" ht="14.25" customHeight="1">
      <c r="E76" s="2"/>
      <c r="F76" s="2"/>
    </row>
    <row r="77" spans="5:6" ht="14.25" customHeight="1">
      <c r="E77" s="2"/>
      <c r="F77" s="2"/>
    </row>
    <row r="78" spans="5:6" ht="14.25" customHeight="1">
      <c r="E78" s="2"/>
      <c r="F78" s="2"/>
    </row>
    <row r="79" spans="5:6" ht="14.25" customHeight="1">
      <c r="E79" s="2"/>
      <c r="F79" s="2"/>
    </row>
    <row r="80" spans="5:6" ht="14.25" customHeight="1">
      <c r="E80" s="2"/>
      <c r="F80" s="2"/>
    </row>
    <row r="81" spans="5:6" ht="14.25" customHeight="1">
      <c r="E81" s="2"/>
      <c r="F81" s="2"/>
    </row>
    <row r="82" spans="5:6" ht="14.25" customHeight="1">
      <c r="E82" s="2"/>
      <c r="F82" s="2"/>
    </row>
    <row r="83" spans="5:6" ht="14.25" customHeight="1">
      <c r="E83" s="2"/>
      <c r="F83" s="2"/>
    </row>
    <row r="84" spans="5:6" ht="14.25" customHeight="1">
      <c r="E84" s="2"/>
      <c r="F84" s="2"/>
    </row>
    <row r="85" spans="5:6" ht="14.25" customHeight="1">
      <c r="E85" s="2"/>
      <c r="F85" s="2"/>
    </row>
    <row r="86" spans="5:6" ht="14.25" customHeight="1">
      <c r="E86" s="2"/>
      <c r="F86" s="2"/>
    </row>
    <row r="87" spans="5:6" ht="14.25" customHeight="1">
      <c r="E87" s="2"/>
      <c r="F87" s="2"/>
    </row>
    <row r="88" spans="5:6" ht="14.25" customHeight="1">
      <c r="E88" s="2"/>
      <c r="F88" s="2"/>
    </row>
    <row r="89" spans="5:6" ht="14.25" customHeight="1">
      <c r="E89" s="2"/>
      <c r="F89" s="2"/>
    </row>
    <row r="90" spans="5:6" ht="14.25" customHeight="1">
      <c r="E90" s="2"/>
      <c r="F90" s="2"/>
    </row>
    <row r="91" spans="5:6" ht="14.25" customHeight="1">
      <c r="E91" s="2"/>
      <c r="F91" s="2"/>
    </row>
    <row r="92" spans="5:6" ht="14.25" customHeight="1">
      <c r="E92" s="2"/>
      <c r="F92" s="2"/>
    </row>
    <row r="93" spans="5:6" ht="14.25" customHeight="1">
      <c r="E93" s="2"/>
      <c r="F93" s="2"/>
    </row>
    <row r="94" spans="5:6" ht="14.25" customHeight="1">
      <c r="E94" s="2"/>
      <c r="F94" s="2"/>
    </row>
    <row r="95" spans="5:6" ht="14.25" customHeight="1">
      <c r="E95" s="2"/>
      <c r="F95" s="2"/>
    </row>
    <row r="96" spans="5:6" ht="14.25" customHeight="1">
      <c r="E96" s="2"/>
      <c r="F96" s="2"/>
    </row>
    <row r="97" spans="5:6" ht="14.25" customHeight="1">
      <c r="E97" s="2"/>
      <c r="F97" s="2"/>
    </row>
    <row r="98" spans="5:6" ht="14.25" customHeight="1">
      <c r="E98" s="2"/>
      <c r="F98" s="2"/>
    </row>
    <row r="99" spans="5:6" ht="14.25" customHeight="1">
      <c r="E99" s="2"/>
      <c r="F99" s="2"/>
    </row>
    <row r="100" spans="5:6" ht="14.25" customHeight="1">
      <c r="E100" s="2"/>
      <c r="F100" s="2"/>
    </row>
    <row r="101" spans="5:6" ht="14.25" customHeight="1">
      <c r="E101" s="2"/>
      <c r="F101" s="2"/>
    </row>
    <row r="102" spans="5:6" ht="14.25" customHeight="1">
      <c r="E102" s="2"/>
      <c r="F102" s="2"/>
    </row>
    <row r="103" spans="5:6" ht="14.25" customHeight="1">
      <c r="E103" s="2"/>
      <c r="F103" s="2"/>
    </row>
    <row r="104" spans="5:6" ht="14.25" customHeight="1">
      <c r="E104" s="2"/>
      <c r="F104" s="2"/>
    </row>
    <row r="105" spans="5:6" ht="14.25" customHeight="1">
      <c r="E105" s="2"/>
      <c r="F105" s="2"/>
    </row>
    <row r="106" spans="5:6" ht="14.25" customHeight="1">
      <c r="E106" s="2"/>
      <c r="F106" s="2"/>
    </row>
    <row r="107" spans="5:6" ht="14.25" customHeight="1">
      <c r="E107" s="2"/>
      <c r="F107" s="2"/>
    </row>
    <row r="108" spans="5:6" ht="14.25" customHeight="1">
      <c r="E108" s="2"/>
      <c r="F108" s="2"/>
    </row>
    <row r="109" spans="5:6" ht="14.25" customHeight="1">
      <c r="E109" s="2"/>
      <c r="F109" s="2"/>
    </row>
    <row r="110" spans="5:6" ht="14.25" customHeight="1">
      <c r="E110" s="2"/>
      <c r="F110" s="2"/>
    </row>
    <row r="111" spans="5:6" ht="14.25" customHeight="1">
      <c r="E111" s="2"/>
      <c r="F111" s="2"/>
    </row>
    <row r="112" spans="5:6" ht="14.25" customHeight="1">
      <c r="E112" s="2"/>
      <c r="F112" s="2"/>
    </row>
    <row r="113" spans="5:6" ht="14.25" customHeight="1">
      <c r="E113" s="2"/>
      <c r="F113" s="2"/>
    </row>
    <row r="114" spans="5:6" ht="14.25" customHeight="1">
      <c r="E114" s="2"/>
      <c r="F114" s="2"/>
    </row>
    <row r="115" spans="5:6" ht="14.25" customHeight="1">
      <c r="E115" s="2"/>
      <c r="F115" s="2"/>
    </row>
    <row r="116" spans="5:6" ht="14.25" customHeight="1">
      <c r="E116" s="2"/>
      <c r="F116" s="2"/>
    </row>
    <row r="117" spans="5:6" ht="14.25" customHeight="1">
      <c r="E117" s="2"/>
      <c r="F117" s="2"/>
    </row>
    <row r="118" spans="5:6" ht="14.25" customHeight="1">
      <c r="E118" s="2"/>
      <c r="F118" s="2"/>
    </row>
    <row r="119" spans="5:6" ht="14.25" customHeight="1">
      <c r="E119" s="2"/>
      <c r="F119" s="2"/>
    </row>
    <row r="120" spans="5:6" ht="14.25" customHeight="1">
      <c r="E120" s="2"/>
      <c r="F120" s="2"/>
    </row>
    <row r="121" spans="5:6" ht="14.25" customHeight="1">
      <c r="E121" s="2"/>
      <c r="F121" s="2"/>
    </row>
    <row r="122" spans="5:6" ht="14.25" customHeight="1">
      <c r="E122" s="2"/>
      <c r="F122" s="2"/>
    </row>
    <row r="123" spans="5:6" ht="14.25" customHeight="1">
      <c r="E123" s="2"/>
      <c r="F123" s="2"/>
    </row>
    <row r="124" spans="5:6" ht="14.25" customHeight="1">
      <c r="E124" s="2"/>
      <c r="F124" s="2"/>
    </row>
    <row r="125" spans="5:6" ht="14.25" customHeight="1">
      <c r="E125" s="2"/>
      <c r="F125" s="2"/>
    </row>
    <row r="126" spans="5:6" ht="14.25" customHeight="1">
      <c r="E126" s="2"/>
      <c r="F126" s="2"/>
    </row>
    <row r="127" spans="5:6" ht="14.25" customHeight="1">
      <c r="E127" s="2"/>
      <c r="F127" s="2"/>
    </row>
    <row r="128" spans="5:6" ht="14.25" customHeight="1">
      <c r="E128" s="2"/>
      <c r="F128" s="2"/>
    </row>
    <row r="129" spans="5:6" ht="14.25" customHeight="1">
      <c r="E129" s="2"/>
      <c r="F129" s="2"/>
    </row>
    <row r="130" spans="5:6" ht="14.25" customHeight="1">
      <c r="E130" s="2"/>
      <c r="F130" s="2"/>
    </row>
    <row r="131" spans="5:6" ht="14.25" customHeight="1">
      <c r="E131" s="2"/>
      <c r="F131" s="2"/>
    </row>
    <row r="132" spans="5:6" ht="14.25" customHeight="1">
      <c r="E132" s="2"/>
      <c r="F132" s="2"/>
    </row>
    <row r="133" spans="5:6" ht="14.25" customHeight="1">
      <c r="E133" s="2"/>
      <c r="F133" s="2"/>
    </row>
    <row r="134" spans="5:6" ht="14.25" customHeight="1">
      <c r="E134" s="2"/>
      <c r="F134" s="2"/>
    </row>
    <row r="135" spans="5:6" ht="14.25" customHeight="1">
      <c r="E135" s="2"/>
      <c r="F135" s="2"/>
    </row>
    <row r="136" spans="5:6" ht="14.25" customHeight="1">
      <c r="E136" s="2"/>
      <c r="F136" s="2"/>
    </row>
    <row r="137" spans="5:6" ht="14.25" customHeight="1">
      <c r="E137" s="2"/>
      <c r="F137" s="2"/>
    </row>
    <row r="138" spans="5:6" ht="14.25" customHeight="1">
      <c r="E138" s="2"/>
      <c r="F138" s="2"/>
    </row>
    <row r="139" spans="5:6" ht="14.25" customHeight="1">
      <c r="E139" s="2"/>
      <c r="F139" s="2"/>
    </row>
    <row r="140" spans="5:6" ht="14.25" customHeight="1">
      <c r="E140" s="2"/>
      <c r="F140" s="2"/>
    </row>
    <row r="141" spans="5:6" ht="14.25" customHeight="1">
      <c r="E141" s="2"/>
      <c r="F141" s="2"/>
    </row>
    <row r="142" spans="5:6" ht="14.25" customHeight="1">
      <c r="E142" s="2"/>
      <c r="F142" s="2"/>
    </row>
    <row r="143" spans="5:6" ht="14.25" customHeight="1">
      <c r="E143" s="2"/>
      <c r="F143" s="2"/>
    </row>
    <row r="144" spans="5:6" ht="14.25" customHeight="1">
      <c r="E144" s="2"/>
      <c r="F144" s="2"/>
    </row>
    <row r="145" spans="5:6" ht="14.25" customHeight="1">
      <c r="E145" s="2"/>
      <c r="F145" s="2"/>
    </row>
    <row r="146" spans="5:6" ht="14.25" customHeight="1">
      <c r="E146" s="2"/>
      <c r="F146" s="2"/>
    </row>
    <row r="147" spans="5:6" ht="14.25" customHeight="1">
      <c r="E147" s="2"/>
      <c r="F147" s="2"/>
    </row>
    <row r="148" spans="5:6" ht="14.25" customHeight="1">
      <c r="E148" s="2"/>
      <c r="F148" s="2"/>
    </row>
    <row r="149" spans="5:6" ht="14.25" customHeight="1">
      <c r="E149" s="2"/>
      <c r="F149" s="2"/>
    </row>
    <row r="150" spans="5:6" ht="14.25" customHeight="1">
      <c r="E150" s="2"/>
      <c r="F150" s="2"/>
    </row>
    <row r="151" spans="5:6" ht="14.25" customHeight="1">
      <c r="E151" s="2"/>
      <c r="F151" s="2"/>
    </row>
    <row r="152" spans="5:6" ht="14.25" customHeight="1">
      <c r="E152" s="2"/>
      <c r="F152" s="2"/>
    </row>
    <row r="153" spans="5:6" ht="14.25" customHeight="1">
      <c r="E153" s="2"/>
      <c r="F153" s="2"/>
    </row>
    <row r="154" spans="5:6" ht="14.25" customHeight="1">
      <c r="E154" s="2"/>
      <c r="F154" s="2"/>
    </row>
    <row r="155" spans="5:6" ht="14.25" customHeight="1">
      <c r="E155" s="2"/>
      <c r="F155" s="2"/>
    </row>
    <row r="156" spans="5:6" ht="14.25" customHeight="1">
      <c r="E156" s="2"/>
      <c r="F156" s="2"/>
    </row>
    <row r="157" spans="5:6" ht="14.25" customHeight="1">
      <c r="E157" s="2"/>
      <c r="F157" s="2"/>
    </row>
    <row r="158" spans="5:6" ht="14.25" customHeight="1">
      <c r="E158" s="2"/>
      <c r="F158" s="2"/>
    </row>
    <row r="159" spans="5:6" ht="14.25" customHeight="1">
      <c r="E159" s="2"/>
      <c r="F159" s="2"/>
    </row>
    <row r="160" spans="5:6" ht="14.25" customHeight="1">
      <c r="E160" s="2"/>
      <c r="F160" s="2"/>
    </row>
    <row r="161" spans="5:6" ht="14.25" customHeight="1">
      <c r="E161" s="2"/>
      <c r="F161" s="2"/>
    </row>
    <row r="162" spans="5:6" ht="14.25" customHeight="1">
      <c r="E162" s="2"/>
      <c r="F162" s="2"/>
    </row>
    <row r="163" spans="5:6" ht="14.25" customHeight="1">
      <c r="E163" s="2"/>
      <c r="F163" s="2"/>
    </row>
    <row r="164" spans="5:6" ht="14.25" customHeight="1">
      <c r="E164" s="2"/>
      <c r="F164" s="2"/>
    </row>
    <row r="165" spans="5:6" ht="14.25" customHeight="1">
      <c r="E165" s="2"/>
      <c r="F165" s="2"/>
    </row>
    <row r="166" spans="5:6" ht="14.25" customHeight="1">
      <c r="E166" s="2"/>
      <c r="F166" s="2"/>
    </row>
    <row r="167" spans="5:6" ht="14.25" customHeight="1">
      <c r="E167" s="2"/>
      <c r="F167" s="2"/>
    </row>
    <row r="168" spans="5:6" ht="14.25" customHeight="1">
      <c r="E168" s="2"/>
      <c r="F168" s="2"/>
    </row>
    <row r="169" spans="5:6" ht="14.25" customHeight="1">
      <c r="E169" s="2"/>
      <c r="F169" s="2"/>
    </row>
    <row r="170" spans="5:6" ht="14.25" customHeight="1">
      <c r="E170" s="2"/>
      <c r="F170" s="2"/>
    </row>
    <row r="171" spans="5:6" ht="14.25" customHeight="1">
      <c r="E171" s="2"/>
      <c r="F171" s="2"/>
    </row>
    <row r="172" spans="5:6" ht="14.25" customHeight="1">
      <c r="E172" s="2"/>
      <c r="F172" s="2"/>
    </row>
    <row r="173" spans="5:6" ht="14.25" customHeight="1">
      <c r="E173" s="2"/>
      <c r="F173" s="2"/>
    </row>
    <row r="174" spans="5:6" ht="14.25" customHeight="1">
      <c r="E174" s="2"/>
      <c r="F174" s="2"/>
    </row>
    <row r="175" spans="5:6" ht="14.25" customHeight="1">
      <c r="E175" s="2"/>
      <c r="F175" s="2"/>
    </row>
    <row r="176" spans="5:6" ht="14.25" customHeight="1">
      <c r="E176" s="2"/>
      <c r="F176" s="2"/>
    </row>
    <row r="177" spans="5:6" ht="14.25" customHeight="1">
      <c r="E177" s="2"/>
      <c r="F177" s="2"/>
    </row>
    <row r="178" spans="5:6" ht="14.25" customHeight="1">
      <c r="E178" s="2"/>
      <c r="F178" s="2"/>
    </row>
    <row r="179" spans="5:6" ht="14.25" customHeight="1">
      <c r="E179" s="2"/>
      <c r="F179" s="2"/>
    </row>
    <row r="180" spans="5:6" ht="14.25" customHeight="1">
      <c r="E180" s="2"/>
      <c r="F180" s="2"/>
    </row>
    <row r="181" spans="5:6" ht="14.25" customHeight="1">
      <c r="E181" s="2"/>
      <c r="F181" s="2"/>
    </row>
    <row r="182" spans="5:6" ht="14.25" customHeight="1">
      <c r="E182" s="2"/>
      <c r="F182" s="2"/>
    </row>
    <row r="183" spans="5:6" ht="14.25" customHeight="1">
      <c r="E183" s="2"/>
      <c r="F183" s="2"/>
    </row>
    <row r="184" spans="5:6" ht="14.25" customHeight="1">
      <c r="E184" s="2"/>
      <c r="F184" s="2"/>
    </row>
    <row r="185" spans="5:6" ht="14.25" customHeight="1">
      <c r="E185" s="2"/>
      <c r="F185" s="2"/>
    </row>
    <row r="186" spans="5:6" ht="14.25" customHeight="1">
      <c r="E186" s="2"/>
      <c r="F186" s="2"/>
    </row>
    <row r="187" spans="5:6" ht="14.25" customHeight="1">
      <c r="E187" s="2"/>
      <c r="F187" s="2"/>
    </row>
    <row r="188" spans="5:6" ht="14.25" customHeight="1">
      <c r="E188" s="2"/>
      <c r="F188" s="2"/>
    </row>
    <row r="189" spans="5:6" ht="14.25" customHeight="1">
      <c r="E189" s="2"/>
      <c r="F189" s="2"/>
    </row>
    <row r="190" spans="5:6" ht="14.25" customHeight="1">
      <c r="E190" s="2"/>
      <c r="F190" s="2"/>
    </row>
    <row r="191" spans="5:6" ht="14.25" customHeight="1">
      <c r="E191" s="2"/>
      <c r="F191" s="2"/>
    </row>
    <row r="192" spans="5:6" ht="14.25" customHeight="1">
      <c r="E192" s="2"/>
      <c r="F192" s="2"/>
    </row>
    <row r="193" spans="5:6" ht="14.25" customHeight="1">
      <c r="E193" s="2"/>
      <c r="F193" s="2"/>
    </row>
    <row r="194" spans="5:6" ht="14.25" customHeight="1">
      <c r="E194" s="2"/>
      <c r="F194" s="2"/>
    </row>
    <row r="195" spans="5:6" ht="14.25" customHeight="1">
      <c r="E195" s="2"/>
      <c r="F195" s="2"/>
    </row>
    <row r="196" spans="5:6" ht="14.25" customHeight="1">
      <c r="E196" s="2"/>
      <c r="F196" s="2"/>
    </row>
    <row r="197" spans="5:6" ht="14.25" customHeight="1">
      <c r="E197" s="2"/>
      <c r="F197" s="2"/>
    </row>
    <row r="198" spans="5:6" ht="14.25" customHeight="1">
      <c r="E198" s="2"/>
      <c r="F198" s="2"/>
    </row>
    <row r="199" spans="5:6" ht="14.25" customHeight="1">
      <c r="E199" s="2"/>
      <c r="F199" s="2"/>
    </row>
    <row r="200" spans="5:6" ht="14.25" customHeight="1">
      <c r="E200" s="2"/>
      <c r="F200" s="2"/>
    </row>
    <row r="201" spans="5:6" ht="14.25" customHeight="1">
      <c r="E201" s="2"/>
      <c r="F201" s="2"/>
    </row>
    <row r="202" spans="5:6" ht="14.25" customHeight="1">
      <c r="E202" s="2"/>
      <c r="F202" s="2"/>
    </row>
    <row r="203" spans="5:6" ht="14.25" customHeight="1">
      <c r="E203" s="2"/>
      <c r="F203" s="2"/>
    </row>
    <row r="204" spans="5:6" ht="14.25" customHeight="1">
      <c r="E204" s="2"/>
      <c r="F204" s="2"/>
    </row>
    <row r="205" spans="5:6" ht="14.25" customHeight="1">
      <c r="E205" s="2"/>
      <c r="F205" s="2"/>
    </row>
    <row r="206" spans="5:6" ht="14.25" customHeight="1">
      <c r="E206" s="2"/>
      <c r="F206" s="2"/>
    </row>
    <row r="207" spans="5:6" ht="14.25" customHeight="1">
      <c r="E207" s="2"/>
      <c r="F207" s="2"/>
    </row>
    <row r="208" spans="5:6" ht="14.25" customHeight="1">
      <c r="E208" s="2"/>
      <c r="F208" s="2"/>
    </row>
    <row r="209" spans="5:6" ht="14.25" customHeight="1">
      <c r="E209" s="2"/>
      <c r="F209" s="2"/>
    </row>
    <row r="210" spans="5:6" ht="14.25" customHeight="1">
      <c r="E210" s="2"/>
      <c r="F210" s="2"/>
    </row>
    <row r="211" spans="5:6" ht="14.25" customHeight="1">
      <c r="E211" s="2"/>
      <c r="F211" s="2"/>
    </row>
    <row r="212" spans="5:6" ht="14.25" customHeight="1">
      <c r="E212" s="2"/>
      <c r="F212" s="2"/>
    </row>
    <row r="213" spans="5:6" ht="14.25" customHeight="1">
      <c r="E213" s="2"/>
      <c r="F213" s="2"/>
    </row>
    <row r="214" spans="5:6" ht="14.25" customHeight="1">
      <c r="E214" s="2"/>
      <c r="F214" s="2"/>
    </row>
    <row r="215" spans="5:6" ht="14.25" customHeight="1">
      <c r="E215" s="2"/>
      <c r="F215" s="2"/>
    </row>
    <row r="216" spans="5:6" ht="14.25" customHeight="1">
      <c r="E216" s="2"/>
      <c r="F216" s="2"/>
    </row>
    <row r="217" spans="5:6" ht="14.25" customHeight="1">
      <c r="E217" s="2"/>
      <c r="F217" s="2"/>
    </row>
    <row r="218" spans="5:6" ht="14.25" customHeight="1">
      <c r="E218" s="2"/>
      <c r="F218" s="2"/>
    </row>
    <row r="219" spans="5:6" ht="14.25" customHeight="1">
      <c r="E219" s="2"/>
      <c r="F219" s="2"/>
    </row>
    <row r="220" spans="5:6" ht="14.25" customHeight="1">
      <c r="E220" s="2"/>
      <c r="F220" s="2"/>
    </row>
    <row r="221" spans="5:6" ht="14.25" customHeight="1">
      <c r="E221" s="2"/>
      <c r="F221" s="2"/>
    </row>
    <row r="222" spans="5:6" ht="15.75" customHeight="1"/>
    <row r="223" spans="5:6" ht="15.75" customHeight="1"/>
    <row r="224" spans="5:6"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mergeCells count="8">
    <mergeCell ref="B21:C21"/>
    <mergeCell ref="B2:B3"/>
    <mergeCell ref="C2:C3"/>
    <mergeCell ref="E2:F2"/>
    <mergeCell ref="B7:C7"/>
    <mergeCell ref="B10:B11"/>
    <mergeCell ref="C10:C11"/>
    <mergeCell ref="E10:F10"/>
  </mergeCells>
  <pageMargins left="0.7" right="0.7" top="0.75" bottom="0.75" header="0" footer="0"/>
  <pageSetup orientation="landscape"/>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400-000000000000}">
  <sheetPr>
    <tabColor rgb="FF003366"/>
  </sheetPr>
  <dimension ref="A1:Z986"/>
  <sheetViews>
    <sheetView workbookViewId="0">
      <pane ySplit="2" topLeftCell="A159" activePane="bottomLeft" state="frozen"/>
      <selection pane="bottomLeft" activeCell="A165" sqref="A165:XFD166"/>
    </sheetView>
  </sheetViews>
  <sheetFormatPr defaultColWidth="14.40625" defaultRowHeight="15" customHeight="1"/>
  <cols>
    <col min="1" max="1" width="10.54296875" customWidth="1"/>
    <col min="2" max="2" width="74.26953125" customWidth="1"/>
    <col min="3" max="4" width="19.54296875" hidden="1" customWidth="1"/>
    <col min="5" max="6" width="19.54296875" customWidth="1"/>
    <col min="7" max="26" width="8" customWidth="1"/>
  </cols>
  <sheetData>
    <row r="1" spans="1:15" ht="15.75" customHeight="1">
      <c r="A1" s="99" t="s">
        <v>2451</v>
      </c>
      <c r="B1" s="99"/>
      <c r="C1" s="107"/>
      <c r="D1" s="107"/>
      <c r="E1" s="107"/>
      <c r="F1" s="107"/>
      <c r="G1" s="411"/>
      <c r="H1" s="411"/>
      <c r="I1" s="411"/>
      <c r="J1" s="411"/>
      <c r="K1" s="411"/>
      <c r="L1" s="411"/>
      <c r="M1" s="411"/>
      <c r="N1" s="411"/>
      <c r="O1" s="411"/>
    </row>
    <row r="2" spans="1:15" ht="82.5" customHeight="1">
      <c r="A2" s="1173" t="s">
        <v>2069</v>
      </c>
      <c r="B2" s="1156"/>
      <c r="C2" s="412" t="s">
        <v>204</v>
      </c>
      <c r="D2" s="412" t="s">
        <v>2070</v>
      </c>
      <c r="E2" s="412" t="s">
        <v>166</v>
      </c>
      <c r="F2" s="412" t="s">
        <v>201</v>
      </c>
      <c r="G2" s="411"/>
      <c r="H2" s="411"/>
      <c r="I2" s="411"/>
      <c r="J2" s="411"/>
      <c r="K2" s="411"/>
      <c r="L2" s="411"/>
      <c r="M2" s="411"/>
      <c r="N2" s="411"/>
      <c r="O2" s="411"/>
    </row>
    <row r="3" spans="1:15" ht="15.5">
      <c r="A3" s="171">
        <v>10805</v>
      </c>
      <c r="B3" s="171" t="s">
        <v>2452</v>
      </c>
      <c r="C3" s="107"/>
      <c r="D3" s="107"/>
      <c r="E3" s="107"/>
      <c r="F3" s="107"/>
      <c r="G3" s="411"/>
      <c r="H3" s="411"/>
      <c r="I3" s="411"/>
      <c r="J3" s="411"/>
      <c r="K3" s="411"/>
      <c r="L3" s="411"/>
      <c r="M3" s="411"/>
      <c r="N3" s="411"/>
      <c r="O3" s="411"/>
    </row>
    <row r="4" spans="1:15" ht="15.5">
      <c r="A4" s="171">
        <v>10801</v>
      </c>
      <c r="B4" s="171" t="s">
        <v>2071</v>
      </c>
      <c r="C4" s="107"/>
      <c r="D4" s="107"/>
      <c r="E4" s="107"/>
      <c r="F4" s="107"/>
      <c r="G4" s="411"/>
      <c r="H4" s="411"/>
      <c r="I4" s="411"/>
      <c r="J4" s="411"/>
      <c r="K4" s="411"/>
      <c r="L4" s="411"/>
      <c r="M4" s="411"/>
      <c r="N4" s="411"/>
      <c r="O4" s="411"/>
    </row>
    <row r="5" spans="1:15" ht="15.5">
      <c r="A5" s="171">
        <v>2100000</v>
      </c>
      <c r="B5" s="171" t="s">
        <v>2072</v>
      </c>
      <c r="C5" s="107"/>
      <c r="D5" s="107"/>
      <c r="E5" s="107"/>
      <c r="F5" s="107"/>
      <c r="G5" s="411"/>
      <c r="H5" s="411"/>
      <c r="I5" s="411"/>
      <c r="J5" s="411"/>
      <c r="K5" s="411"/>
      <c r="L5" s="411"/>
      <c r="M5" s="411"/>
      <c r="N5" s="411"/>
      <c r="O5" s="411"/>
    </row>
    <row r="6" spans="1:15" ht="15.75" customHeight="1">
      <c r="A6" s="435"/>
      <c r="B6" s="414" t="s">
        <v>2073</v>
      </c>
      <c r="C6" s="107"/>
      <c r="D6" s="107"/>
      <c r="E6" s="107"/>
      <c r="F6" s="107"/>
      <c r="G6" s="411"/>
      <c r="H6" s="411"/>
      <c r="I6" s="411"/>
      <c r="J6" s="411"/>
      <c r="K6" s="411"/>
      <c r="L6" s="411"/>
      <c r="M6" s="411"/>
      <c r="N6" s="411"/>
      <c r="O6" s="411"/>
    </row>
    <row r="7" spans="1:15" ht="15.75" customHeight="1">
      <c r="A7" s="349" t="s">
        <v>2074</v>
      </c>
      <c r="B7" s="36" t="s">
        <v>2075</v>
      </c>
      <c r="C7" s="106">
        <v>118125000</v>
      </c>
      <c r="D7" s="106"/>
      <c r="E7" s="106">
        <f t="shared" ref="E7:F7" si="0">SUM(C7:D7)</f>
        <v>118125000</v>
      </c>
      <c r="F7" s="106">
        <f t="shared" si="0"/>
        <v>118125000</v>
      </c>
      <c r="G7" s="411"/>
      <c r="H7" s="411"/>
      <c r="I7" s="411"/>
      <c r="J7" s="411"/>
      <c r="K7" s="411"/>
      <c r="L7" s="411"/>
      <c r="M7" s="411"/>
      <c r="N7" s="411"/>
      <c r="O7" s="411"/>
    </row>
    <row r="8" spans="1:15" ht="15.75" customHeight="1">
      <c r="A8" s="479" t="s">
        <v>2076</v>
      </c>
      <c r="B8" s="416"/>
      <c r="C8" s="504">
        <v>118125000</v>
      </c>
      <c r="D8" s="504">
        <f t="shared" ref="D8:F8" si="1">SUM(D7)</f>
        <v>0</v>
      </c>
      <c r="E8" s="504">
        <f t="shared" si="1"/>
        <v>118125000</v>
      </c>
      <c r="F8" s="504">
        <f t="shared" si="1"/>
        <v>118125000</v>
      </c>
      <c r="G8" s="411"/>
      <c r="H8" s="411"/>
      <c r="I8" s="411"/>
      <c r="J8" s="411"/>
      <c r="K8" s="411"/>
      <c r="L8" s="411"/>
      <c r="M8" s="411"/>
      <c r="N8" s="411"/>
      <c r="O8" s="411"/>
    </row>
    <row r="9" spans="1:15" ht="15.75" customHeight="1">
      <c r="A9" s="349"/>
      <c r="B9" s="414" t="s">
        <v>2077</v>
      </c>
      <c r="C9" s="106"/>
      <c r="D9" s="106"/>
      <c r="E9" s="106"/>
      <c r="F9" s="106"/>
      <c r="G9" s="411"/>
      <c r="H9" s="411"/>
      <c r="I9" s="411"/>
      <c r="J9" s="411"/>
      <c r="K9" s="411"/>
      <c r="L9" s="411"/>
      <c r="M9" s="411"/>
      <c r="N9" s="411"/>
      <c r="O9" s="411"/>
    </row>
    <row r="10" spans="1:15" ht="15.75" customHeight="1">
      <c r="A10" s="349" t="s">
        <v>2078</v>
      </c>
      <c r="B10" s="36" t="s">
        <v>2079</v>
      </c>
      <c r="C10" s="106">
        <v>27225412</v>
      </c>
      <c r="D10" s="106"/>
      <c r="E10" s="106">
        <f t="shared" ref="E10:F10" si="2">SUM(C10:D10)</f>
        <v>27225412</v>
      </c>
      <c r="F10" s="106">
        <f t="shared" si="2"/>
        <v>27225412</v>
      </c>
      <c r="G10" s="411"/>
      <c r="H10" s="411"/>
      <c r="I10" s="411"/>
      <c r="J10" s="411"/>
      <c r="K10" s="411"/>
      <c r="L10" s="411"/>
      <c r="M10" s="411"/>
      <c r="N10" s="411"/>
      <c r="O10" s="411"/>
    </row>
    <row r="11" spans="1:15" ht="15.75" hidden="1" customHeight="1">
      <c r="A11" s="349" t="s">
        <v>2453</v>
      </c>
      <c r="B11" s="36" t="s">
        <v>2454</v>
      </c>
      <c r="C11" s="106"/>
      <c r="D11" s="106"/>
      <c r="E11" s="106">
        <f t="shared" ref="E11:F11" si="3">SUM(C11:D11)</f>
        <v>0</v>
      </c>
      <c r="F11" s="106">
        <f t="shared" si="3"/>
        <v>0</v>
      </c>
      <c r="G11" s="411"/>
      <c r="H11" s="411"/>
      <c r="I11" s="411"/>
      <c r="J11" s="411"/>
      <c r="K11" s="411"/>
      <c r="L11" s="411"/>
      <c r="M11" s="411"/>
      <c r="N11" s="411"/>
      <c r="O11" s="411"/>
    </row>
    <row r="12" spans="1:15" ht="15.75" customHeight="1">
      <c r="A12" s="349" t="s">
        <v>2080</v>
      </c>
      <c r="B12" s="36" t="s">
        <v>2081</v>
      </c>
      <c r="C12" s="106">
        <v>13500000</v>
      </c>
      <c r="D12" s="106"/>
      <c r="E12" s="106">
        <f t="shared" ref="E12:F12" si="4">SUM(C12:D12)</f>
        <v>13500000</v>
      </c>
      <c r="F12" s="106">
        <f t="shared" si="4"/>
        <v>13500000</v>
      </c>
      <c r="G12" s="411"/>
      <c r="H12" s="411"/>
      <c r="I12" s="411"/>
      <c r="J12" s="411"/>
      <c r="K12" s="411"/>
      <c r="L12" s="411"/>
      <c r="M12" s="411"/>
      <c r="N12" s="411"/>
      <c r="O12" s="411"/>
    </row>
    <row r="13" spans="1:15" ht="15.75" customHeight="1">
      <c r="A13" s="349" t="s">
        <v>2082</v>
      </c>
      <c r="B13" s="36" t="s">
        <v>2083</v>
      </c>
      <c r="C13" s="106">
        <v>9200688</v>
      </c>
      <c r="D13" s="106"/>
      <c r="E13" s="106">
        <f t="shared" ref="E13:F13" si="5">SUM(C13:D13)</f>
        <v>9200688</v>
      </c>
      <c r="F13" s="106">
        <f t="shared" si="5"/>
        <v>9200688</v>
      </c>
      <c r="G13" s="411"/>
      <c r="H13" s="411"/>
      <c r="I13" s="411"/>
      <c r="J13" s="411"/>
      <c r="K13" s="411"/>
      <c r="L13" s="411"/>
      <c r="M13" s="411"/>
      <c r="N13" s="411"/>
      <c r="O13" s="411"/>
    </row>
    <row r="14" spans="1:15" ht="15.75" customHeight="1">
      <c r="A14" s="349" t="s">
        <v>2455</v>
      </c>
      <c r="B14" s="36" t="s">
        <v>2456</v>
      </c>
      <c r="C14" s="106">
        <v>924332</v>
      </c>
      <c r="D14" s="106"/>
      <c r="E14" s="106">
        <f t="shared" ref="E14:F14" si="6">SUM(C14:D14)</f>
        <v>924332</v>
      </c>
      <c r="F14" s="106">
        <f t="shared" si="6"/>
        <v>924332</v>
      </c>
      <c r="G14" s="411"/>
      <c r="H14" s="411"/>
      <c r="I14" s="411"/>
      <c r="J14" s="411"/>
      <c r="K14" s="411"/>
      <c r="L14" s="411"/>
      <c r="M14" s="411"/>
      <c r="N14" s="411"/>
      <c r="O14" s="411"/>
    </row>
    <row r="15" spans="1:15" ht="15.75" customHeight="1">
      <c r="A15" s="479" t="s">
        <v>2076</v>
      </c>
      <c r="B15" s="416"/>
      <c r="C15" s="504">
        <v>50850432</v>
      </c>
      <c r="D15" s="504">
        <f t="shared" ref="D15:F15" si="7">SUM(D10:D14)</f>
        <v>0</v>
      </c>
      <c r="E15" s="504">
        <f t="shared" si="7"/>
        <v>50850432</v>
      </c>
      <c r="F15" s="504">
        <f t="shared" si="7"/>
        <v>50850432</v>
      </c>
      <c r="G15" s="411"/>
      <c r="H15" s="411"/>
      <c r="I15" s="411"/>
      <c r="J15" s="411"/>
      <c r="K15" s="411"/>
      <c r="L15" s="411"/>
      <c r="M15" s="411"/>
      <c r="N15" s="411"/>
      <c r="O15" s="411"/>
    </row>
    <row r="16" spans="1:15" ht="15.75" customHeight="1">
      <c r="A16" s="481" t="s">
        <v>2089</v>
      </c>
      <c r="B16" s="420"/>
      <c r="C16" s="506">
        <v>168975432</v>
      </c>
      <c r="D16" s="506">
        <f t="shared" ref="D16:F16" si="8">SUM(D15,D8)</f>
        <v>0</v>
      </c>
      <c r="E16" s="506">
        <f t="shared" si="8"/>
        <v>168975432</v>
      </c>
      <c r="F16" s="506">
        <f t="shared" si="8"/>
        <v>168975432</v>
      </c>
      <c r="G16" s="411"/>
      <c r="H16" s="411"/>
      <c r="I16" s="411"/>
      <c r="J16" s="411"/>
      <c r="K16" s="411"/>
      <c r="L16" s="411"/>
      <c r="M16" s="411"/>
      <c r="N16" s="411"/>
      <c r="O16" s="411"/>
    </row>
    <row r="17" spans="1:15" ht="15.75" customHeight="1">
      <c r="A17" s="171">
        <v>2200000</v>
      </c>
      <c r="B17" s="99" t="s">
        <v>2090</v>
      </c>
      <c r="C17" s="106"/>
      <c r="D17" s="106"/>
      <c r="E17" s="106"/>
      <c r="F17" s="106"/>
      <c r="G17" s="411"/>
      <c r="H17" s="411"/>
      <c r="I17" s="411"/>
      <c r="J17" s="411"/>
      <c r="K17" s="411"/>
      <c r="L17" s="411"/>
      <c r="M17" s="411"/>
      <c r="N17" s="411"/>
      <c r="O17" s="411"/>
    </row>
    <row r="18" spans="1:15" ht="15.75" customHeight="1">
      <c r="A18" s="349"/>
      <c r="B18" s="414" t="s">
        <v>2091</v>
      </c>
      <c r="C18" s="106"/>
      <c r="D18" s="106"/>
      <c r="E18" s="106"/>
      <c r="F18" s="106"/>
      <c r="G18" s="411"/>
      <c r="H18" s="411"/>
      <c r="I18" s="411"/>
      <c r="J18" s="411"/>
      <c r="K18" s="411"/>
      <c r="L18" s="411"/>
      <c r="M18" s="411"/>
      <c r="N18" s="411"/>
      <c r="O18" s="411"/>
    </row>
    <row r="19" spans="1:15" ht="15.75" customHeight="1">
      <c r="A19" s="349" t="s">
        <v>2092</v>
      </c>
      <c r="B19" s="36" t="s">
        <v>2093</v>
      </c>
      <c r="C19" s="106">
        <v>1000000</v>
      </c>
      <c r="D19" s="106"/>
      <c r="E19" s="106">
        <f t="shared" ref="E19:E20" si="9">SUM(C19:D19)</f>
        <v>1000000</v>
      </c>
      <c r="F19" s="106">
        <v>1000000</v>
      </c>
      <c r="G19" s="411"/>
      <c r="H19" s="411"/>
      <c r="I19" s="411"/>
      <c r="J19" s="411"/>
      <c r="K19" s="411"/>
      <c r="L19" s="411"/>
      <c r="M19" s="411"/>
      <c r="N19" s="411"/>
      <c r="O19" s="411"/>
    </row>
    <row r="20" spans="1:15" ht="15.75" customHeight="1">
      <c r="A20" s="349" t="s">
        <v>2094</v>
      </c>
      <c r="B20" s="36" t="s">
        <v>2095</v>
      </c>
      <c r="C20" s="106">
        <v>300000</v>
      </c>
      <c r="D20" s="106"/>
      <c r="E20" s="106">
        <f t="shared" si="9"/>
        <v>300000</v>
      </c>
      <c r="F20" s="106">
        <v>50000</v>
      </c>
      <c r="G20" s="411"/>
      <c r="H20" s="411"/>
      <c r="I20" s="411"/>
      <c r="J20" s="411"/>
      <c r="K20" s="411"/>
      <c r="L20" s="411"/>
      <c r="M20" s="411"/>
      <c r="N20" s="411"/>
      <c r="O20" s="411"/>
    </row>
    <row r="21" spans="1:15" ht="15.75" customHeight="1">
      <c r="A21" s="479" t="s">
        <v>2076</v>
      </c>
      <c r="B21" s="416"/>
      <c r="C21" s="417">
        <v>1300000</v>
      </c>
      <c r="D21" s="417">
        <f t="shared" ref="D21:F21" si="10">SUM(D19:D20)</f>
        <v>0</v>
      </c>
      <c r="E21" s="417">
        <f t="shared" si="10"/>
        <v>1300000</v>
      </c>
      <c r="F21" s="417">
        <f t="shared" si="10"/>
        <v>1050000</v>
      </c>
      <c r="G21" s="411"/>
      <c r="H21" s="411"/>
      <c r="I21" s="411"/>
      <c r="J21" s="411"/>
      <c r="K21" s="411"/>
      <c r="L21" s="411"/>
      <c r="M21" s="411"/>
      <c r="N21" s="411"/>
      <c r="O21" s="411"/>
    </row>
    <row r="22" spans="1:15" ht="15.75" customHeight="1">
      <c r="A22" s="349"/>
      <c r="B22" s="414" t="s">
        <v>2096</v>
      </c>
      <c r="C22" s="106"/>
      <c r="D22" s="106"/>
      <c r="E22" s="106"/>
      <c r="F22" s="106"/>
      <c r="G22" s="411"/>
      <c r="H22" s="411"/>
      <c r="I22" s="411"/>
      <c r="J22" s="411"/>
      <c r="K22" s="411"/>
      <c r="L22" s="411"/>
      <c r="M22" s="411"/>
      <c r="N22" s="411"/>
      <c r="O22" s="411"/>
    </row>
    <row r="23" spans="1:15" ht="15.75" hidden="1" customHeight="1">
      <c r="A23" s="349" t="s">
        <v>2097</v>
      </c>
      <c r="B23" s="36" t="s">
        <v>2098</v>
      </c>
      <c r="C23" s="106"/>
      <c r="D23" s="106"/>
      <c r="E23" s="106">
        <f t="shared" ref="E23:E24" si="11">SUM(C23:D23)</f>
        <v>0</v>
      </c>
      <c r="F23" s="106"/>
      <c r="G23" s="411"/>
      <c r="H23" s="411"/>
      <c r="I23" s="411"/>
      <c r="J23" s="411"/>
      <c r="K23" s="411"/>
      <c r="L23" s="411"/>
      <c r="M23" s="411"/>
      <c r="N23" s="411"/>
      <c r="O23" s="411"/>
    </row>
    <row r="24" spans="1:15" ht="15.75" customHeight="1">
      <c r="A24" s="349" t="s">
        <v>2099</v>
      </c>
      <c r="B24" s="36" t="s">
        <v>2100</v>
      </c>
      <c r="C24" s="106">
        <v>20000</v>
      </c>
      <c r="D24" s="106"/>
      <c r="E24" s="106">
        <f t="shared" si="11"/>
        <v>20000</v>
      </c>
      <c r="F24" s="106"/>
      <c r="G24" s="411"/>
      <c r="H24" s="411"/>
      <c r="I24" s="411"/>
      <c r="J24" s="411"/>
      <c r="K24" s="411"/>
      <c r="L24" s="411"/>
      <c r="M24" s="411"/>
      <c r="N24" s="411"/>
      <c r="O24" s="411"/>
    </row>
    <row r="25" spans="1:15" ht="15.75" customHeight="1">
      <c r="A25" s="479" t="s">
        <v>2076</v>
      </c>
      <c r="B25" s="416"/>
      <c r="C25" s="417">
        <v>20000</v>
      </c>
      <c r="D25" s="417">
        <f t="shared" ref="D25:F25" si="12">SUM(D23:D24)</f>
        <v>0</v>
      </c>
      <c r="E25" s="417">
        <f t="shared" si="12"/>
        <v>20000</v>
      </c>
      <c r="F25" s="417">
        <f t="shared" si="12"/>
        <v>0</v>
      </c>
      <c r="G25" s="411"/>
      <c r="H25" s="411"/>
      <c r="I25" s="411"/>
      <c r="J25" s="411"/>
      <c r="K25" s="411"/>
      <c r="L25" s="411"/>
      <c r="M25" s="411"/>
      <c r="N25" s="411"/>
      <c r="O25" s="411"/>
    </row>
    <row r="26" spans="1:15" ht="15.75" customHeight="1">
      <c r="A26" s="349"/>
      <c r="B26" s="414" t="s">
        <v>2101</v>
      </c>
      <c r="C26" s="106"/>
      <c r="D26" s="106"/>
      <c r="E26" s="106"/>
      <c r="F26" s="106"/>
      <c r="G26" s="411"/>
      <c r="H26" s="411"/>
      <c r="I26" s="411"/>
      <c r="J26" s="411"/>
      <c r="K26" s="411"/>
      <c r="L26" s="411"/>
      <c r="M26" s="411"/>
      <c r="N26" s="411"/>
      <c r="O26" s="411"/>
    </row>
    <row r="27" spans="1:15" ht="15.75" customHeight="1">
      <c r="A27" s="349" t="s">
        <v>2102</v>
      </c>
      <c r="B27" s="36" t="s">
        <v>2103</v>
      </c>
      <c r="C27" s="106">
        <v>100000</v>
      </c>
      <c r="D27" s="106"/>
      <c r="E27" s="106">
        <f t="shared" ref="E27:E29" si="13">SUM(C27:D27)</f>
        <v>100000</v>
      </c>
      <c r="F27" s="106"/>
      <c r="G27" s="411"/>
      <c r="H27" s="411"/>
      <c r="I27" s="411"/>
      <c r="J27" s="411"/>
      <c r="K27" s="411"/>
      <c r="L27" s="411"/>
      <c r="M27" s="411"/>
      <c r="N27" s="411"/>
      <c r="O27" s="411"/>
    </row>
    <row r="28" spans="1:15" ht="15.75" customHeight="1">
      <c r="A28" s="349" t="s">
        <v>2104</v>
      </c>
      <c r="B28" s="36" t="s">
        <v>2105</v>
      </c>
      <c r="C28" s="106">
        <v>450000</v>
      </c>
      <c r="D28" s="106"/>
      <c r="E28" s="106">
        <f t="shared" si="13"/>
        <v>450000</v>
      </c>
      <c r="F28" s="106"/>
      <c r="G28" s="411"/>
      <c r="H28" s="411"/>
      <c r="I28" s="411"/>
      <c r="J28" s="411"/>
      <c r="K28" s="411"/>
      <c r="L28" s="411"/>
      <c r="M28" s="411"/>
      <c r="N28" s="411"/>
      <c r="O28" s="411"/>
    </row>
    <row r="29" spans="1:15" ht="15.75" customHeight="1">
      <c r="A29" s="349" t="s">
        <v>2106</v>
      </c>
      <c r="B29" s="36" t="s">
        <v>2107</v>
      </c>
      <c r="C29" s="106">
        <v>1000000</v>
      </c>
      <c r="D29" s="106">
        <v>-66959</v>
      </c>
      <c r="E29" s="106">
        <f t="shared" si="13"/>
        <v>933041</v>
      </c>
      <c r="F29" s="106">
        <v>500000</v>
      </c>
      <c r="G29" s="411"/>
      <c r="H29" s="411"/>
      <c r="I29" s="411"/>
      <c r="J29" s="411"/>
      <c r="K29" s="411"/>
      <c r="L29" s="411"/>
      <c r="M29" s="411"/>
      <c r="N29" s="411"/>
      <c r="O29" s="411"/>
    </row>
    <row r="30" spans="1:15" ht="15.75" customHeight="1">
      <c r="A30" s="479" t="s">
        <v>2076</v>
      </c>
      <c r="B30" s="416"/>
      <c r="C30" s="417">
        <v>1550000</v>
      </c>
      <c r="D30" s="417">
        <f t="shared" ref="D30:F30" si="14">SUM(D27:D29)</f>
        <v>-66959</v>
      </c>
      <c r="E30" s="417">
        <f t="shared" si="14"/>
        <v>1483041</v>
      </c>
      <c r="F30" s="417">
        <f t="shared" si="14"/>
        <v>500000</v>
      </c>
      <c r="G30" s="411"/>
      <c r="H30" s="411"/>
      <c r="I30" s="411"/>
      <c r="J30" s="411"/>
      <c r="K30" s="411"/>
      <c r="L30" s="411"/>
      <c r="M30" s="411"/>
      <c r="N30" s="411"/>
      <c r="O30" s="411"/>
    </row>
    <row r="31" spans="1:15" ht="15.75" hidden="1" customHeight="1">
      <c r="A31" s="349"/>
      <c r="B31" s="414" t="s">
        <v>2110</v>
      </c>
      <c r="C31" s="106"/>
      <c r="D31" s="106"/>
      <c r="E31" s="106"/>
      <c r="F31" s="106"/>
      <c r="G31" s="411"/>
      <c r="H31" s="411"/>
      <c r="I31" s="411"/>
      <c r="J31" s="411"/>
      <c r="K31" s="411"/>
      <c r="L31" s="411"/>
      <c r="M31" s="411"/>
      <c r="N31" s="411"/>
      <c r="O31" s="411"/>
    </row>
    <row r="32" spans="1:15" ht="15.75" hidden="1" customHeight="1">
      <c r="A32" s="349" t="s">
        <v>2111</v>
      </c>
      <c r="B32" s="36" t="s">
        <v>2112</v>
      </c>
      <c r="C32" s="106">
        <v>1000000</v>
      </c>
      <c r="D32" s="106">
        <v>-1000000</v>
      </c>
      <c r="E32" s="106">
        <f t="shared" ref="E32:E34" si="15">SUM(C32:D32)</f>
        <v>0</v>
      </c>
      <c r="F32" s="106"/>
      <c r="G32" s="411"/>
      <c r="H32" s="411"/>
      <c r="I32" s="411"/>
      <c r="J32" s="411"/>
      <c r="K32" s="411"/>
      <c r="L32" s="411"/>
      <c r="M32" s="411"/>
      <c r="N32" s="411"/>
      <c r="O32" s="411"/>
    </row>
    <row r="33" spans="1:15" ht="15.75" hidden="1" customHeight="1">
      <c r="A33" s="349" t="s">
        <v>2113</v>
      </c>
      <c r="B33" s="36" t="s">
        <v>2114</v>
      </c>
      <c r="C33" s="106">
        <v>0</v>
      </c>
      <c r="D33" s="106"/>
      <c r="E33" s="106">
        <f t="shared" si="15"/>
        <v>0</v>
      </c>
      <c r="F33" s="106"/>
      <c r="G33" s="411"/>
      <c r="H33" s="411"/>
      <c r="I33" s="411"/>
      <c r="J33" s="411"/>
      <c r="K33" s="411"/>
      <c r="L33" s="411"/>
      <c r="M33" s="411"/>
      <c r="N33" s="411"/>
      <c r="O33" s="411"/>
    </row>
    <row r="34" spans="1:15" ht="15.75" hidden="1" customHeight="1">
      <c r="A34" s="349" t="s">
        <v>2115</v>
      </c>
      <c r="B34" s="36" t="s">
        <v>2107</v>
      </c>
      <c r="C34" s="106">
        <v>850000</v>
      </c>
      <c r="D34" s="106">
        <v>-850000</v>
      </c>
      <c r="E34" s="106">
        <f t="shared" si="15"/>
        <v>0</v>
      </c>
      <c r="F34" s="106"/>
      <c r="G34" s="411"/>
      <c r="H34" s="411"/>
      <c r="I34" s="411"/>
      <c r="J34" s="411"/>
      <c r="K34" s="411"/>
      <c r="L34" s="411"/>
      <c r="M34" s="411"/>
      <c r="N34" s="411"/>
      <c r="O34" s="411"/>
    </row>
    <row r="35" spans="1:15" ht="15.75" hidden="1" customHeight="1">
      <c r="A35" s="479" t="s">
        <v>2076</v>
      </c>
      <c r="B35" s="416"/>
      <c r="C35" s="417">
        <v>1850000</v>
      </c>
      <c r="D35" s="417">
        <f t="shared" ref="D35:E35" si="16">SUM(D32:D34)</f>
        <v>-1850000</v>
      </c>
      <c r="E35" s="417">
        <f t="shared" si="16"/>
        <v>0</v>
      </c>
      <c r="F35" s="417"/>
      <c r="G35" s="411"/>
      <c r="H35" s="411"/>
      <c r="I35" s="411"/>
      <c r="J35" s="411"/>
      <c r="K35" s="411"/>
      <c r="L35" s="411"/>
      <c r="M35" s="411"/>
      <c r="N35" s="411"/>
      <c r="O35" s="411"/>
    </row>
    <row r="36" spans="1:15" ht="15.75" customHeight="1">
      <c r="A36" s="349"/>
      <c r="B36" s="414" t="s">
        <v>2118</v>
      </c>
      <c r="C36" s="106"/>
      <c r="D36" s="106"/>
      <c r="E36" s="106"/>
      <c r="F36" s="106"/>
      <c r="G36" s="411"/>
      <c r="H36" s="411"/>
      <c r="I36" s="411"/>
      <c r="J36" s="411"/>
      <c r="K36" s="411"/>
      <c r="L36" s="411"/>
      <c r="M36" s="411"/>
      <c r="N36" s="411"/>
      <c r="O36" s="411"/>
    </row>
    <row r="37" spans="1:15" ht="15.75" customHeight="1">
      <c r="A37" s="349" t="s">
        <v>2119</v>
      </c>
      <c r="B37" s="36" t="s">
        <v>2120</v>
      </c>
      <c r="C37" s="106">
        <v>250000</v>
      </c>
      <c r="D37" s="106"/>
      <c r="E37" s="106">
        <f t="shared" ref="E37:E40" si="17">SUM(C37:D37)</f>
        <v>250000</v>
      </c>
      <c r="F37" s="106"/>
      <c r="G37" s="411"/>
      <c r="H37" s="411"/>
      <c r="I37" s="411"/>
      <c r="J37" s="411"/>
      <c r="K37" s="411"/>
      <c r="L37" s="411"/>
      <c r="M37" s="411"/>
      <c r="N37" s="411"/>
      <c r="O37" s="411"/>
    </row>
    <row r="38" spans="1:15" ht="15.75" hidden="1" customHeight="1">
      <c r="A38" s="349" t="s">
        <v>2121</v>
      </c>
      <c r="B38" s="36" t="s">
        <v>2122</v>
      </c>
      <c r="C38" s="106"/>
      <c r="D38" s="106"/>
      <c r="E38" s="106">
        <f t="shared" si="17"/>
        <v>0</v>
      </c>
      <c r="F38" s="106"/>
      <c r="G38" s="411"/>
      <c r="H38" s="411"/>
      <c r="I38" s="411"/>
      <c r="J38" s="411"/>
      <c r="K38" s="411"/>
      <c r="L38" s="411"/>
      <c r="M38" s="411"/>
      <c r="N38" s="411"/>
      <c r="O38" s="411"/>
    </row>
    <row r="39" spans="1:15" ht="15.75" customHeight="1">
      <c r="A39" s="349" t="s">
        <v>2123</v>
      </c>
      <c r="B39" s="36" t="s">
        <v>2124</v>
      </c>
      <c r="C39" s="106">
        <v>300000</v>
      </c>
      <c r="D39" s="106"/>
      <c r="E39" s="106">
        <f t="shared" si="17"/>
        <v>300000</v>
      </c>
      <c r="F39" s="106"/>
      <c r="G39" s="411"/>
      <c r="H39" s="411"/>
      <c r="I39" s="411"/>
      <c r="J39" s="411"/>
      <c r="K39" s="411"/>
      <c r="L39" s="411"/>
      <c r="M39" s="411"/>
      <c r="N39" s="411"/>
      <c r="O39" s="411"/>
    </row>
    <row r="40" spans="1:15" ht="15.75" customHeight="1">
      <c r="A40" s="349" t="s">
        <v>2257</v>
      </c>
      <c r="B40" s="36" t="s">
        <v>2457</v>
      </c>
      <c r="C40" s="106">
        <v>10000000</v>
      </c>
      <c r="D40" s="106">
        <v>-5000000</v>
      </c>
      <c r="E40" s="106">
        <f t="shared" si="17"/>
        <v>5000000</v>
      </c>
      <c r="F40" s="565">
        <v>3406497</v>
      </c>
      <c r="G40" s="411"/>
      <c r="H40" s="411"/>
      <c r="I40" s="411"/>
      <c r="J40" s="411"/>
      <c r="K40" s="411"/>
      <c r="L40" s="411"/>
      <c r="M40" s="411"/>
      <c r="N40" s="411"/>
      <c r="O40" s="411"/>
    </row>
    <row r="41" spans="1:15" ht="15.75" customHeight="1">
      <c r="A41" s="479" t="s">
        <v>2076</v>
      </c>
      <c r="B41" s="416"/>
      <c r="C41" s="417">
        <v>10550000</v>
      </c>
      <c r="D41" s="417">
        <f t="shared" ref="D41:F41" si="18">SUM(D37:D40)</f>
        <v>-5000000</v>
      </c>
      <c r="E41" s="417">
        <f t="shared" si="18"/>
        <v>5550000</v>
      </c>
      <c r="F41" s="417">
        <f t="shared" si="18"/>
        <v>3406497</v>
      </c>
      <c r="G41" s="411"/>
      <c r="H41" s="411"/>
      <c r="I41" s="411"/>
      <c r="J41" s="411"/>
      <c r="K41" s="411"/>
      <c r="L41" s="411"/>
      <c r="M41" s="411"/>
      <c r="N41" s="411"/>
      <c r="O41" s="411"/>
    </row>
    <row r="42" spans="1:15" ht="15.75" customHeight="1">
      <c r="A42" s="349"/>
      <c r="B42" s="414" t="s">
        <v>2128</v>
      </c>
      <c r="C42" s="106"/>
      <c r="D42" s="106"/>
      <c r="E42" s="106"/>
      <c r="F42" s="106"/>
      <c r="G42" s="411"/>
      <c r="H42" s="411"/>
      <c r="I42" s="411"/>
      <c r="J42" s="411"/>
      <c r="K42" s="411"/>
      <c r="L42" s="411"/>
      <c r="M42" s="411"/>
      <c r="N42" s="411"/>
      <c r="O42" s="411"/>
    </row>
    <row r="43" spans="1:15" ht="15.75" customHeight="1">
      <c r="A43" s="349" t="s">
        <v>2129</v>
      </c>
      <c r="B43" s="36" t="s">
        <v>2130</v>
      </c>
      <c r="C43" s="106">
        <v>150000</v>
      </c>
      <c r="D43" s="106"/>
      <c r="E43" s="106">
        <f t="shared" ref="E43:E45" si="19">SUM(C43:D43)</f>
        <v>150000</v>
      </c>
      <c r="F43" s="106"/>
      <c r="G43" s="411"/>
      <c r="H43" s="411"/>
      <c r="I43" s="411"/>
      <c r="J43" s="411"/>
      <c r="K43" s="411"/>
      <c r="L43" s="411"/>
      <c r="M43" s="411"/>
      <c r="N43" s="411"/>
      <c r="O43" s="411"/>
    </row>
    <row r="44" spans="1:15" ht="15.75" hidden="1" customHeight="1">
      <c r="A44" s="349" t="s">
        <v>2133</v>
      </c>
      <c r="B44" s="36" t="s">
        <v>2134</v>
      </c>
      <c r="C44" s="106"/>
      <c r="D44" s="106"/>
      <c r="E44" s="106">
        <f t="shared" si="19"/>
        <v>0</v>
      </c>
      <c r="F44" s="106"/>
      <c r="G44" s="411"/>
      <c r="H44" s="411"/>
      <c r="I44" s="411"/>
      <c r="J44" s="411"/>
      <c r="K44" s="411"/>
      <c r="L44" s="411"/>
      <c r="M44" s="411"/>
      <c r="N44" s="411"/>
      <c r="O44" s="411"/>
    </row>
    <row r="45" spans="1:15" ht="15.75" customHeight="1">
      <c r="A45" s="349" t="s">
        <v>2135</v>
      </c>
      <c r="B45" s="36" t="s">
        <v>2136</v>
      </c>
      <c r="C45" s="106">
        <v>750000</v>
      </c>
      <c r="D45" s="106"/>
      <c r="E45" s="106">
        <f t="shared" si="19"/>
        <v>750000</v>
      </c>
      <c r="F45" s="106"/>
      <c r="G45" s="411"/>
      <c r="H45" s="411"/>
      <c r="I45" s="411"/>
      <c r="J45" s="411"/>
      <c r="K45" s="411"/>
      <c r="L45" s="411"/>
      <c r="M45" s="411"/>
      <c r="N45" s="411"/>
      <c r="O45" s="411"/>
    </row>
    <row r="46" spans="1:15" ht="15.75" customHeight="1">
      <c r="A46" s="479" t="s">
        <v>2076</v>
      </c>
      <c r="B46" s="416"/>
      <c r="C46" s="417">
        <v>900000</v>
      </c>
      <c r="D46" s="417">
        <f t="shared" ref="D46:F46" si="20">SUM(D43:D45)</f>
        <v>0</v>
      </c>
      <c r="E46" s="417">
        <f t="shared" si="20"/>
        <v>900000</v>
      </c>
      <c r="F46" s="417">
        <f t="shared" si="20"/>
        <v>0</v>
      </c>
      <c r="G46" s="411"/>
      <c r="H46" s="411"/>
      <c r="I46" s="411"/>
      <c r="J46" s="411"/>
      <c r="K46" s="411"/>
      <c r="L46" s="411"/>
      <c r="M46" s="411"/>
      <c r="N46" s="411"/>
      <c r="O46" s="411"/>
    </row>
    <row r="47" spans="1:15" ht="15.75" customHeight="1">
      <c r="A47" s="349"/>
      <c r="B47" s="414" t="s">
        <v>2138</v>
      </c>
      <c r="C47" s="106"/>
      <c r="D47" s="106"/>
      <c r="E47" s="106"/>
      <c r="F47" s="106"/>
      <c r="G47" s="411"/>
      <c r="H47" s="411"/>
      <c r="I47" s="411"/>
      <c r="J47" s="411"/>
      <c r="K47" s="411"/>
      <c r="L47" s="411"/>
      <c r="M47" s="411"/>
      <c r="N47" s="411"/>
      <c r="O47" s="411"/>
    </row>
    <row r="48" spans="1:15" ht="15.75" customHeight="1">
      <c r="A48" s="349" t="s">
        <v>2139</v>
      </c>
      <c r="B48" s="36" t="s">
        <v>2140</v>
      </c>
      <c r="C48" s="106">
        <v>100000</v>
      </c>
      <c r="D48" s="106"/>
      <c r="E48" s="106">
        <f t="shared" ref="E48:E49" si="21">SUM(C48:D48)</f>
        <v>100000</v>
      </c>
      <c r="F48" s="106"/>
      <c r="G48" s="411"/>
      <c r="H48" s="411"/>
      <c r="I48" s="411"/>
      <c r="J48" s="411"/>
      <c r="K48" s="411"/>
      <c r="L48" s="411"/>
      <c r="M48" s="411"/>
      <c r="N48" s="411"/>
      <c r="O48" s="411"/>
    </row>
    <row r="49" spans="1:26" ht="15.75" customHeight="1">
      <c r="A49" s="349" t="s">
        <v>2141</v>
      </c>
      <c r="B49" s="36" t="s">
        <v>2142</v>
      </c>
      <c r="C49" s="106">
        <v>200000</v>
      </c>
      <c r="D49" s="106"/>
      <c r="E49" s="106">
        <f t="shared" si="21"/>
        <v>200000</v>
      </c>
      <c r="F49" s="106"/>
      <c r="G49" s="411"/>
      <c r="H49" s="411"/>
      <c r="I49" s="411"/>
      <c r="J49" s="411"/>
      <c r="K49" s="411"/>
      <c r="L49" s="411"/>
      <c r="M49" s="411"/>
      <c r="N49" s="411"/>
      <c r="O49" s="411"/>
    </row>
    <row r="50" spans="1:26" ht="15.75" customHeight="1">
      <c r="A50" s="479" t="s">
        <v>2076</v>
      </c>
      <c r="B50" s="416"/>
      <c r="C50" s="417">
        <v>300000</v>
      </c>
      <c r="D50" s="417">
        <f t="shared" ref="D50:F50" si="22">SUM(D48:D49)</f>
        <v>0</v>
      </c>
      <c r="E50" s="417">
        <f t="shared" si="22"/>
        <v>300000</v>
      </c>
      <c r="F50" s="417">
        <f t="shared" si="22"/>
        <v>0</v>
      </c>
      <c r="G50" s="411"/>
      <c r="H50" s="411"/>
      <c r="I50" s="411"/>
      <c r="J50" s="411"/>
      <c r="K50" s="411"/>
      <c r="L50" s="411"/>
      <c r="M50" s="411"/>
      <c r="N50" s="411"/>
      <c r="O50" s="411"/>
    </row>
    <row r="51" spans="1:26" ht="15.75" customHeight="1">
      <c r="A51" s="349"/>
      <c r="B51" s="414" t="s">
        <v>2244</v>
      </c>
      <c r="C51" s="106"/>
      <c r="D51" s="106"/>
      <c r="E51" s="106"/>
      <c r="F51" s="106"/>
      <c r="G51" s="411"/>
      <c r="H51" s="411"/>
      <c r="I51" s="411"/>
      <c r="J51" s="411"/>
      <c r="K51" s="411"/>
      <c r="L51" s="411"/>
      <c r="M51" s="411"/>
      <c r="N51" s="411"/>
      <c r="O51" s="411"/>
      <c r="P51" s="41"/>
      <c r="Q51" s="41"/>
      <c r="R51" s="41"/>
      <c r="S51" s="41"/>
      <c r="T51" s="41"/>
      <c r="U51" s="41"/>
      <c r="V51" s="41"/>
      <c r="W51" s="41"/>
      <c r="X51" s="41"/>
      <c r="Y51" s="41"/>
      <c r="Z51" s="41"/>
    </row>
    <row r="52" spans="1:26" ht="15.75" customHeight="1">
      <c r="A52" s="349" t="s">
        <v>2261</v>
      </c>
      <c r="B52" s="36" t="s">
        <v>2262</v>
      </c>
      <c r="C52" s="106">
        <v>500000</v>
      </c>
      <c r="D52" s="106"/>
      <c r="E52" s="106">
        <f t="shared" ref="E52:E53" si="23">SUM(C52:D52)</f>
        <v>500000</v>
      </c>
      <c r="F52" s="106"/>
      <c r="G52" s="411"/>
      <c r="H52" s="411"/>
      <c r="I52" s="411"/>
      <c r="J52" s="411"/>
      <c r="K52" s="411"/>
      <c r="L52" s="411"/>
      <c r="M52" s="411"/>
      <c r="N52" s="411"/>
      <c r="O52" s="411"/>
      <c r="P52" s="41"/>
      <c r="Q52" s="41"/>
      <c r="R52" s="41"/>
      <c r="S52" s="41"/>
      <c r="T52" s="41"/>
      <c r="U52" s="41"/>
      <c r="V52" s="41"/>
      <c r="W52" s="41"/>
      <c r="X52" s="41"/>
      <c r="Y52" s="41"/>
      <c r="Z52" s="41"/>
    </row>
    <row r="53" spans="1:26" ht="15.75" hidden="1" customHeight="1">
      <c r="A53" s="349" t="s">
        <v>2458</v>
      </c>
      <c r="B53" s="36" t="s">
        <v>2362</v>
      </c>
      <c r="C53" s="106"/>
      <c r="D53" s="106"/>
      <c r="E53" s="106">
        <f t="shared" si="23"/>
        <v>0</v>
      </c>
      <c r="F53" s="106"/>
      <c r="G53" s="411"/>
      <c r="H53" s="411"/>
      <c r="I53" s="411"/>
      <c r="J53" s="411"/>
      <c r="K53" s="411"/>
      <c r="L53" s="411"/>
      <c r="M53" s="411"/>
      <c r="N53" s="411"/>
      <c r="O53" s="411"/>
      <c r="P53" s="41"/>
      <c r="Q53" s="41"/>
      <c r="R53" s="41"/>
      <c r="S53" s="41"/>
      <c r="T53" s="41"/>
      <c r="U53" s="41"/>
      <c r="V53" s="41"/>
      <c r="W53" s="41"/>
      <c r="X53" s="41"/>
      <c r="Y53" s="41"/>
      <c r="Z53" s="41"/>
    </row>
    <row r="54" spans="1:26" ht="15.75" customHeight="1">
      <c r="A54" s="479" t="s">
        <v>2076</v>
      </c>
      <c r="B54" s="416"/>
      <c r="C54" s="417">
        <v>500000</v>
      </c>
      <c r="D54" s="417">
        <f t="shared" ref="D54:F54" si="24">SUM(D52:D53)</f>
        <v>0</v>
      </c>
      <c r="E54" s="417">
        <f t="shared" si="24"/>
        <v>500000</v>
      </c>
      <c r="F54" s="417">
        <f t="shared" si="24"/>
        <v>0</v>
      </c>
      <c r="G54" s="411"/>
      <c r="H54" s="411"/>
      <c r="I54" s="411"/>
      <c r="J54" s="411"/>
      <c r="K54" s="411"/>
      <c r="L54" s="411"/>
      <c r="M54" s="411"/>
      <c r="N54" s="411"/>
      <c r="O54" s="411"/>
      <c r="P54" s="41"/>
      <c r="Q54" s="41"/>
      <c r="R54" s="41"/>
      <c r="S54" s="41"/>
      <c r="T54" s="41"/>
      <c r="U54" s="41"/>
      <c r="V54" s="41"/>
      <c r="W54" s="41"/>
      <c r="X54" s="41"/>
      <c r="Y54" s="41"/>
      <c r="Z54" s="41"/>
    </row>
    <row r="55" spans="1:26" ht="15.75" customHeight="1">
      <c r="A55" s="349"/>
      <c r="B55" s="414" t="s">
        <v>2146</v>
      </c>
      <c r="C55" s="106"/>
      <c r="D55" s="106"/>
      <c r="E55" s="106"/>
      <c r="F55" s="106"/>
      <c r="G55" s="411"/>
      <c r="H55" s="411"/>
      <c r="I55" s="411"/>
      <c r="J55" s="411"/>
      <c r="K55" s="411"/>
      <c r="L55" s="411"/>
      <c r="M55" s="411"/>
      <c r="N55" s="411"/>
      <c r="O55" s="411"/>
    </row>
    <row r="56" spans="1:26" ht="15.75" customHeight="1">
      <c r="A56" s="349" t="s">
        <v>2147</v>
      </c>
      <c r="B56" s="36" t="s">
        <v>2148</v>
      </c>
      <c r="C56" s="106">
        <v>400000</v>
      </c>
      <c r="D56" s="106"/>
      <c r="E56" s="106">
        <f t="shared" ref="E56:E58" si="25">SUM(C56:D56)</f>
        <v>400000</v>
      </c>
      <c r="F56" s="106">
        <v>400000</v>
      </c>
      <c r="G56" s="411"/>
      <c r="H56" s="411"/>
      <c r="I56" s="411"/>
      <c r="J56" s="411"/>
      <c r="K56" s="411"/>
      <c r="L56" s="411"/>
      <c r="M56" s="411"/>
      <c r="N56" s="411"/>
      <c r="O56" s="411"/>
    </row>
    <row r="57" spans="1:26" ht="15.75" customHeight="1">
      <c r="A57" s="349" t="s">
        <v>2149</v>
      </c>
      <c r="B57" s="36" t="s">
        <v>2150</v>
      </c>
      <c r="C57" s="106">
        <v>300000</v>
      </c>
      <c r="D57" s="106"/>
      <c r="E57" s="106">
        <f t="shared" si="25"/>
        <v>300000</v>
      </c>
      <c r="F57" s="106">
        <v>100000</v>
      </c>
      <c r="G57" s="411"/>
      <c r="H57" s="411"/>
      <c r="I57" s="411"/>
      <c r="J57" s="411"/>
      <c r="K57" s="411"/>
      <c r="L57" s="411"/>
      <c r="M57" s="411"/>
      <c r="N57" s="411"/>
      <c r="O57" s="411"/>
    </row>
    <row r="58" spans="1:26" ht="15.75" customHeight="1">
      <c r="A58" s="349" t="s">
        <v>2151</v>
      </c>
      <c r="B58" s="36" t="s">
        <v>2152</v>
      </c>
      <c r="C58" s="106">
        <v>400000</v>
      </c>
      <c r="D58" s="106"/>
      <c r="E58" s="106">
        <f t="shared" si="25"/>
        <v>400000</v>
      </c>
      <c r="F58" s="106">
        <v>500000</v>
      </c>
      <c r="G58" s="411"/>
      <c r="H58" s="411"/>
      <c r="I58" s="411"/>
      <c r="J58" s="411"/>
      <c r="K58" s="411"/>
      <c r="L58" s="411"/>
      <c r="M58" s="411"/>
      <c r="N58" s="411"/>
      <c r="O58" s="411"/>
    </row>
    <row r="59" spans="1:26" ht="15.75" customHeight="1">
      <c r="A59" s="479" t="s">
        <v>2076</v>
      </c>
      <c r="B59" s="416"/>
      <c r="C59" s="417">
        <v>1100000</v>
      </c>
      <c r="D59" s="417">
        <f t="shared" ref="D59:F59" si="26">SUM(D56:D58)</f>
        <v>0</v>
      </c>
      <c r="E59" s="417">
        <f t="shared" si="26"/>
        <v>1100000</v>
      </c>
      <c r="F59" s="417">
        <f t="shared" si="26"/>
        <v>1000000</v>
      </c>
      <c r="G59" s="411"/>
      <c r="H59" s="411"/>
      <c r="I59" s="411"/>
      <c r="J59" s="411"/>
      <c r="K59" s="411"/>
      <c r="L59" s="411"/>
      <c r="M59" s="411"/>
      <c r="N59" s="411"/>
      <c r="O59" s="411"/>
    </row>
    <row r="60" spans="1:26" ht="15.75" customHeight="1">
      <c r="A60" s="349"/>
      <c r="B60" s="414" t="s">
        <v>2153</v>
      </c>
      <c r="C60" s="106"/>
      <c r="D60" s="106"/>
      <c r="E60" s="106"/>
      <c r="F60" s="106"/>
      <c r="G60" s="411"/>
      <c r="H60" s="411"/>
      <c r="I60" s="411"/>
      <c r="J60" s="411"/>
      <c r="K60" s="411"/>
      <c r="L60" s="411"/>
      <c r="M60" s="411"/>
      <c r="N60" s="411"/>
      <c r="O60" s="411"/>
    </row>
    <row r="61" spans="1:26" ht="15.75" customHeight="1">
      <c r="A61" s="349" t="s">
        <v>2154</v>
      </c>
      <c r="B61" s="36" t="s">
        <v>2155</v>
      </c>
      <c r="C61" s="106">
        <v>1000000</v>
      </c>
      <c r="D61" s="106"/>
      <c r="E61" s="106">
        <f>SUM(C61:D61)</f>
        <v>1000000</v>
      </c>
      <c r="F61" s="106">
        <v>2000000</v>
      </c>
      <c r="G61" s="411"/>
      <c r="H61" s="411"/>
      <c r="I61" s="411"/>
      <c r="J61" s="411"/>
      <c r="K61" s="411"/>
      <c r="L61" s="411"/>
      <c r="M61" s="411"/>
      <c r="N61" s="411"/>
      <c r="O61" s="411"/>
    </row>
    <row r="62" spans="1:26" ht="15.75" customHeight="1">
      <c r="A62" s="479" t="s">
        <v>2076</v>
      </c>
      <c r="B62" s="416"/>
      <c r="C62" s="417">
        <v>1000000</v>
      </c>
      <c r="D62" s="417">
        <f t="shared" ref="D62:F62" si="27">SUM(D61)</f>
        <v>0</v>
      </c>
      <c r="E62" s="417">
        <f t="shared" si="27"/>
        <v>1000000</v>
      </c>
      <c r="F62" s="417">
        <f t="shared" si="27"/>
        <v>2000000</v>
      </c>
      <c r="G62" s="411"/>
      <c r="H62" s="411"/>
      <c r="I62" s="411"/>
      <c r="J62" s="411"/>
      <c r="K62" s="411"/>
      <c r="L62" s="411"/>
      <c r="M62" s="411"/>
      <c r="N62" s="411"/>
      <c r="O62" s="411"/>
    </row>
    <row r="63" spans="1:26" ht="15.75" customHeight="1">
      <c r="A63" s="540"/>
      <c r="B63" s="566" t="s">
        <v>2158</v>
      </c>
      <c r="C63" s="106"/>
      <c r="D63" s="106"/>
      <c r="E63" s="106"/>
      <c r="F63" s="106"/>
      <c r="G63" s="411"/>
      <c r="H63" s="411"/>
      <c r="I63" s="411"/>
      <c r="J63" s="411"/>
      <c r="K63" s="411"/>
      <c r="L63" s="411"/>
      <c r="M63" s="411"/>
      <c r="N63" s="411"/>
      <c r="O63" s="411"/>
      <c r="P63" s="474"/>
      <c r="Q63" s="474"/>
      <c r="R63" s="474"/>
      <c r="S63" s="474"/>
      <c r="T63" s="474"/>
      <c r="U63" s="474"/>
      <c r="V63" s="474"/>
      <c r="W63" s="474"/>
      <c r="X63" s="474"/>
      <c r="Y63" s="474"/>
      <c r="Z63" s="474"/>
    </row>
    <row r="64" spans="1:26" ht="15.75" customHeight="1">
      <c r="A64" s="349">
        <v>3110301</v>
      </c>
      <c r="B64" s="509" t="s">
        <v>2459</v>
      </c>
      <c r="C64" s="106">
        <v>300000</v>
      </c>
      <c r="D64" s="106"/>
      <c r="E64" s="106">
        <f t="shared" ref="E64:E67" si="28">SUM(C64:D64)</f>
        <v>300000</v>
      </c>
      <c r="F64" s="106"/>
      <c r="G64" s="411"/>
      <c r="H64" s="411"/>
      <c r="I64" s="411"/>
      <c r="J64" s="411"/>
      <c r="K64" s="411"/>
      <c r="L64" s="411"/>
      <c r="M64" s="411"/>
      <c r="N64" s="411"/>
      <c r="O64" s="411"/>
    </row>
    <row r="65" spans="1:26" ht="15.75" customHeight="1">
      <c r="A65" s="349">
        <v>3111001</v>
      </c>
      <c r="B65" s="509" t="s">
        <v>2460</v>
      </c>
      <c r="C65" s="106">
        <v>100000</v>
      </c>
      <c r="D65" s="106"/>
      <c r="E65" s="106">
        <f t="shared" si="28"/>
        <v>100000</v>
      </c>
      <c r="F65" s="106"/>
      <c r="G65" s="411"/>
      <c r="H65" s="411"/>
      <c r="I65" s="411"/>
      <c r="J65" s="411"/>
      <c r="K65" s="411"/>
      <c r="L65" s="411"/>
      <c r="M65" s="411"/>
      <c r="N65" s="411"/>
      <c r="O65" s="411"/>
    </row>
    <row r="66" spans="1:26" ht="15.75" customHeight="1">
      <c r="A66" s="349" t="s">
        <v>2159</v>
      </c>
      <c r="B66" s="36" t="s">
        <v>2160</v>
      </c>
      <c r="C66" s="106">
        <v>200000</v>
      </c>
      <c r="D66" s="106"/>
      <c r="E66" s="106">
        <f t="shared" si="28"/>
        <v>200000</v>
      </c>
      <c r="F66" s="106"/>
      <c r="G66" s="411"/>
      <c r="H66" s="411"/>
      <c r="I66" s="411"/>
      <c r="J66" s="411"/>
      <c r="K66" s="411"/>
      <c r="L66" s="411"/>
      <c r="M66" s="411"/>
      <c r="N66" s="411"/>
      <c r="O66" s="411"/>
    </row>
    <row r="67" spans="1:26" ht="15.75" customHeight="1">
      <c r="A67" s="349" t="s">
        <v>2269</v>
      </c>
      <c r="B67" s="36" t="s">
        <v>2462</v>
      </c>
      <c r="C67" s="106">
        <v>200000</v>
      </c>
      <c r="D67" s="106"/>
      <c r="E67" s="106">
        <f t="shared" si="28"/>
        <v>200000</v>
      </c>
      <c r="F67" s="106"/>
      <c r="G67" s="411"/>
      <c r="H67" s="411"/>
      <c r="I67" s="411"/>
      <c r="J67" s="411"/>
      <c r="K67" s="411"/>
      <c r="L67" s="411"/>
      <c r="M67" s="411"/>
      <c r="N67" s="411"/>
      <c r="O67" s="411"/>
    </row>
    <row r="68" spans="1:26" ht="15.75" customHeight="1">
      <c r="A68" s="479" t="s">
        <v>2076</v>
      </c>
      <c r="B68" s="416"/>
      <c r="C68" s="417">
        <v>1100000</v>
      </c>
      <c r="D68" s="417">
        <f>SUM(D64:D67)</f>
        <v>0</v>
      </c>
      <c r="E68" s="417">
        <f>SUM(E64:E67)</f>
        <v>800000</v>
      </c>
      <c r="F68" s="417">
        <f>SUM(F64:F67)</f>
        <v>0</v>
      </c>
      <c r="G68" s="411"/>
      <c r="H68" s="411"/>
      <c r="I68" s="411"/>
      <c r="J68" s="411"/>
      <c r="K68" s="411"/>
      <c r="L68" s="411"/>
      <c r="M68" s="411"/>
      <c r="N68" s="411"/>
      <c r="O68" s="411"/>
    </row>
    <row r="69" spans="1:26" ht="15.75" customHeight="1">
      <c r="A69" s="349"/>
      <c r="B69" s="414" t="s">
        <v>2173</v>
      </c>
      <c r="C69" s="106"/>
      <c r="D69" s="106"/>
      <c r="E69" s="106"/>
      <c r="F69" s="106"/>
      <c r="G69" s="411"/>
      <c r="H69" s="411"/>
      <c r="I69" s="411"/>
      <c r="J69" s="411"/>
      <c r="K69" s="411"/>
      <c r="L69" s="411"/>
      <c r="M69" s="411"/>
      <c r="N69" s="411"/>
      <c r="O69" s="411"/>
      <c r="P69" s="41"/>
      <c r="Q69" s="41"/>
      <c r="R69" s="41"/>
      <c r="S69" s="41"/>
      <c r="T69" s="41"/>
      <c r="U69" s="41"/>
      <c r="V69" s="41"/>
      <c r="W69" s="41"/>
      <c r="X69" s="41"/>
      <c r="Y69" s="41"/>
      <c r="Z69" s="41"/>
    </row>
    <row r="70" spans="1:26" ht="15.75" customHeight="1">
      <c r="A70" s="349" t="s">
        <v>2174</v>
      </c>
      <c r="B70" s="36" t="s">
        <v>2175</v>
      </c>
      <c r="C70" s="106">
        <v>500000</v>
      </c>
      <c r="D70" s="106"/>
      <c r="E70" s="106">
        <f>SUM(C70:D70)</f>
        <v>500000</v>
      </c>
      <c r="F70" s="106">
        <v>1000000</v>
      </c>
      <c r="G70" s="411"/>
      <c r="H70" s="411"/>
      <c r="I70" s="411"/>
      <c r="J70" s="411"/>
      <c r="K70" s="411"/>
      <c r="L70" s="411"/>
      <c r="M70" s="411"/>
      <c r="N70" s="411"/>
      <c r="O70" s="411"/>
      <c r="P70" s="41"/>
      <c r="Q70" s="41"/>
      <c r="R70" s="41"/>
      <c r="S70" s="41"/>
      <c r="T70" s="41"/>
      <c r="U70" s="41"/>
      <c r="V70" s="41"/>
      <c r="W70" s="41"/>
      <c r="X70" s="41"/>
      <c r="Y70" s="41"/>
      <c r="Z70" s="41"/>
    </row>
    <row r="71" spans="1:26" ht="15.75" customHeight="1">
      <c r="A71" s="479" t="s">
        <v>2076</v>
      </c>
      <c r="B71" s="416"/>
      <c r="C71" s="417">
        <v>500000</v>
      </c>
      <c r="D71" s="417">
        <f t="shared" ref="D71:F71" si="29">SUM(D70)</f>
        <v>0</v>
      </c>
      <c r="E71" s="417">
        <f t="shared" si="29"/>
        <v>500000</v>
      </c>
      <c r="F71" s="417">
        <f t="shared" si="29"/>
        <v>1000000</v>
      </c>
      <c r="G71" s="411"/>
      <c r="H71" s="411"/>
      <c r="I71" s="411"/>
      <c r="J71" s="411"/>
      <c r="K71" s="411"/>
      <c r="L71" s="411"/>
      <c r="M71" s="411"/>
      <c r="N71" s="411"/>
      <c r="O71" s="411"/>
      <c r="P71" s="41"/>
      <c r="Q71" s="41"/>
      <c r="R71" s="41"/>
      <c r="S71" s="41"/>
      <c r="T71" s="41"/>
      <c r="U71" s="41"/>
      <c r="V71" s="41"/>
      <c r="W71" s="41"/>
      <c r="X71" s="41"/>
      <c r="Y71" s="41"/>
      <c r="Z71" s="41"/>
    </row>
    <row r="72" spans="1:26" ht="15.75" customHeight="1">
      <c r="A72" s="484"/>
      <c r="B72" s="445" t="s">
        <v>2463</v>
      </c>
      <c r="C72" s="431">
        <v>20670000</v>
      </c>
      <c r="D72" s="431">
        <f>SUM(D71,D68,D59,D54,D50,D46,D41,D35,D30,D25,D21,D62, )</f>
        <v>-6916959</v>
      </c>
      <c r="E72" s="431">
        <f>SUM(E71,E68,E59,E54,E50,E46,E41,E35,E30,E25,E21,E62, )</f>
        <v>13453041</v>
      </c>
      <c r="F72" s="431">
        <f>SUM(F71,F68,F59,F54,F50,F46,F41,F35,F30,F25,F21,F62, )</f>
        <v>8956497</v>
      </c>
      <c r="G72" s="411"/>
      <c r="H72" s="411"/>
      <c r="I72" s="411"/>
      <c r="J72" s="411"/>
      <c r="K72" s="411"/>
      <c r="L72" s="411"/>
      <c r="M72" s="411"/>
      <c r="N72" s="411"/>
      <c r="O72" s="411"/>
      <c r="P72" s="127"/>
      <c r="Q72" s="127"/>
      <c r="R72" s="127"/>
      <c r="S72" s="127"/>
      <c r="T72" s="127"/>
      <c r="U72" s="127"/>
      <c r="V72" s="127"/>
      <c r="W72" s="127"/>
      <c r="X72" s="127"/>
      <c r="Y72" s="127"/>
      <c r="Z72" s="127"/>
    </row>
    <row r="73" spans="1:26" ht="15.75" customHeight="1">
      <c r="A73" s="484"/>
      <c r="B73" s="445" t="s">
        <v>2464</v>
      </c>
      <c r="C73" s="431">
        <v>189645432</v>
      </c>
      <c r="D73" s="431">
        <f>SUM(D72,D16)</f>
        <v>-6916959</v>
      </c>
      <c r="E73" s="431">
        <f>SUM(E72,E16)</f>
        <v>182428473</v>
      </c>
      <c r="F73" s="431">
        <f>SUM(F72,F16)</f>
        <v>177931929</v>
      </c>
      <c r="G73" s="411"/>
      <c r="H73" s="411"/>
      <c r="I73" s="411"/>
      <c r="J73" s="411"/>
      <c r="K73" s="411"/>
      <c r="L73" s="411"/>
      <c r="M73" s="411"/>
      <c r="N73" s="411"/>
      <c r="O73" s="411"/>
      <c r="P73" s="127"/>
      <c r="Q73" s="127"/>
      <c r="R73" s="127"/>
      <c r="S73" s="127"/>
      <c r="T73" s="127"/>
      <c r="U73" s="127"/>
      <c r="V73" s="127"/>
      <c r="W73" s="127"/>
      <c r="X73" s="127"/>
      <c r="Y73" s="127"/>
      <c r="Z73" s="127"/>
    </row>
    <row r="74" spans="1:26" ht="15.75" hidden="1" customHeight="1">
      <c r="A74" s="435">
        <v>310000</v>
      </c>
      <c r="B74" s="99" t="s">
        <v>2183</v>
      </c>
      <c r="C74" s="106"/>
      <c r="D74" s="106"/>
      <c r="E74" s="106">
        <f t="shared" ref="E74:E83" si="30">SUM(C74:D74)</f>
        <v>0</v>
      </c>
      <c r="F74" s="106"/>
      <c r="G74" s="411"/>
      <c r="H74" s="411"/>
      <c r="I74" s="411"/>
      <c r="J74" s="411"/>
      <c r="K74" s="411"/>
      <c r="L74" s="411"/>
      <c r="M74" s="411"/>
      <c r="N74" s="411"/>
      <c r="O74" s="411"/>
      <c r="P74" s="41"/>
      <c r="Q74" s="41"/>
      <c r="R74" s="41"/>
      <c r="S74" s="41"/>
      <c r="T74" s="41"/>
      <c r="U74" s="41"/>
      <c r="V74" s="41"/>
      <c r="W74" s="41"/>
      <c r="X74" s="41"/>
      <c r="Y74" s="41"/>
      <c r="Z74" s="41"/>
    </row>
    <row r="75" spans="1:26" ht="15.75" hidden="1" customHeight="1">
      <c r="A75" s="349"/>
      <c r="B75" s="68" t="s">
        <v>2465</v>
      </c>
      <c r="C75" s="437" t="e">
        <v>#REF!</v>
      </c>
      <c r="D75" s="437"/>
      <c r="E75" s="106" t="e">
        <f t="shared" si="30"/>
        <v>#REF!</v>
      </c>
      <c r="F75" s="106"/>
      <c r="G75" s="411"/>
      <c r="H75" s="411"/>
      <c r="I75" s="411"/>
      <c r="J75" s="411"/>
      <c r="K75" s="411"/>
      <c r="L75" s="411"/>
      <c r="M75" s="411"/>
      <c r="N75" s="411"/>
      <c r="O75" s="411"/>
      <c r="P75" s="41"/>
      <c r="Q75" s="41"/>
      <c r="R75" s="41"/>
      <c r="S75" s="41"/>
      <c r="T75" s="41"/>
      <c r="U75" s="41"/>
      <c r="V75" s="41"/>
      <c r="W75" s="41"/>
      <c r="X75" s="41"/>
      <c r="Y75" s="41"/>
      <c r="Z75" s="41"/>
    </row>
    <row r="76" spans="1:26" ht="15.75" hidden="1" customHeight="1">
      <c r="A76" s="349"/>
      <c r="B76" s="68" t="s">
        <v>2466</v>
      </c>
      <c r="C76" s="437" t="e">
        <v>#REF!</v>
      </c>
      <c r="D76" s="437"/>
      <c r="E76" s="106" t="e">
        <f t="shared" si="30"/>
        <v>#REF!</v>
      </c>
      <c r="F76" s="106"/>
      <c r="G76" s="411"/>
      <c r="H76" s="411"/>
      <c r="I76" s="411"/>
      <c r="J76" s="411"/>
      <c r="K76" s="411"/>
      <c r="L76" s="411"/>
      <c r="M76" s="411"/>
      <c r="N76" s="411"/>
      <c r="O76" s="411"/>
      <c r="P76" s="41"/>
      <c r="Q76" s="41"/>
      <c r="R76" s="41"/>
      <c r="S76" s="41"/>
      <c r="T76" s="41"/>
      <c r="U76" s="41"/>
      <c r="V76" s="41"/>
      <c r="W76" s="41"/>
      <c r="X76" s="41"/>
      <c r="Y76" s="41"/>
      <c r="Z76" s="41"/>
    </row>
    <row r="77" spans="1:26" ht="15.75" hidden="1" customHeight="1">
      <c r="A77" s="349">
        <v>2640503</v>
      </c>
      <c r="B77" s="68" t="s">
        <v>2467</v>
      </c>
      <c r="C77" s="437">
        <v>0</v>
      </c>
      <c r="D77" s="437"/>
      <c r="E77" s="106">
        <f t="shared" si="30"/>
        <v>0</v>
      </c>
      <c r="F77" s="106"/>
      <c r="G77" s="567"/>
      <c r="H77" s="567"/>
      <c r="I77" s="567"/>
      <c r="J77" s="567"/>
      <c r="K77" s="567"/>
      <c r="L77" s="567"/>
      <c r="M77" s="567"/>
      <c r="N77" s="567"/>
      <c r="O77" s="567"/>
      <c r="P77" s="44"/>
      <c r="Q77" s="44"/>
      <c r="R77" s="44"/>
      <c r="S77" s="44"/>
      <c r="T77" s="44"/>
      <c r="U77" s="44"/>
      <c r="V77" s="44"/>
      <c r="W77" s="44"/>
      <c r="X77" s="44"/>
      <c r="Y77" s="44"/>
      <c r="Z77" s="44"/>
    </row>
    <row r="78" spans="1:26" ht="15.75" hidden="1" customHeight="1">
      <c r="A78" s="349">
        <v>2630203</v>
      </c>
      <c r="B78" s="229" t="s">
        <v>2468</v>
      </c>
      <c r="C78" s="437">
        <v>3168601</v>
      </c>
      <c r="D78" s="437"/>
      <c r="E78" s="106">
        <f t="shared" si="30"/>
        <v>3168601</v>
      </c>
      <c r="F78" s="106"/>
      <c r="G78" s="411"/>
      <c r="H78" s="411"/>
      <c r="I78" s="411"/>
      <c r="J78" s="411"/>
      <c r="K78" s="411"/>
      <c r="L78" s="411"/>
      <c r="M78" s="411"/>
      <c r="N78" s="411"/>
      <c r="O78" s="411"/>
      <c r="P78" s="41"/>
      <c r="Q78" s="41"/>
      <c r="R78" s="41"/>
      <c r="S78" s="41"/>
      <c r="T78" s="41"/>
      <c r="U78" s="41"/>
      <c r="V78" s="41"/>
      <c r="W78" s="41"/>
      <c r="X78" s="41"/>
      <c r="Y78" s="41"/>
      <c r="Z78" s="41"/>
    </row>
    <row r="79" spans="1:26" ht="15.75" hidden="1" customHeight="1">
      <c r="A79" s="141">
        <v>2630203</v>
      </c>
      <c r="B79" s="76" t="s">
        <v>310</v>
      </c>
      <c r="C79" s="437">
        <v>150000000</v>
      </c>
      <c r="D79" s="437"/>
      <c r="E79" s="106">
        <f t="shared" si="30"/>
        <v>150000000</v>
      </c>
      <c r="F79" s="106"/>
      <c r="G79" s="411"/>
      <c r="H79" s="411"/>
      <c r="I79" s="411"/>
      <c r="J79" s="411"/>
      <c r="K79" s="411"/>
      <c r="L79" s="411"/>
      <c r="M79" s="411"/>
      <c r="N79" s="411"/>
      <c r="O79" s="411"/>
      <c r="P79" s="41"/>
      <c r="Q79" s="41"/>
      <c r="R79" s="41"/>
      <c r="S79" s="41"/>
      <c r="T79" s="41"/>
      <c r="U79" s="41"/>
      <c r="V79" s="41"/>
      <c r="W79" s="41"/>
      <c r="X79" s="41"/>
      <c r="Y79" s="41"/>
      <c r="Z79" s="41"/>
    </row>
    <row r="80" spans="1:26" ht="15.75" hidden="1" customHeight="1">
      <c r="A80" s="141">
        <v>2630203</v>
      </c>
      <c r="B80" s="76" t="s">
        <v>310</v>
      </c>
      <c r="C80" s="437">
        <v>2000000</v>
      </c>
      <c r="D80" s="437"/>
      <c r="E80" s="106">
        <f t="shared" si="30"/>
        <v>2000000</v>
      </c>
      <c r="F80" s="106"/>
      <c r="G80" s="411"/>
      <c r="H80" s="411"/>
      <c r="I80" s="411"/>
      <c r="J80" s="411"/>
      <c r="K80" s="411"/>
      <c r="L80" s="411"/>
      <c r="M80" s="411"/>
      <c r="N80" s="411"/>
      <c r="O80" s="411"/>
      <c r="P80" s="41"/>
      <c r="Q80" s="41"/>
      <c r="R80" s="41"/>
      <c r="S80" s="41"/>
      <c r="T80" s="41"/>
      <c r="U80" s="41"/>
      <c r="V80" s="41"/>
      <c r="W80" s="41"/>
      <c r="X80" s="41"/>
      <c r="Y80" s="41"/>
      <c r="Z80" s="41"/>
    </row>
    <row r="81" spans="1:26" ht="15.75" hidden="1" customHeight="1">
      <c r="A81" s="141">
        <v>2640503</v>
      </c>
      <c r="B81" s="68" t="s">
        <v>314</v>
      </c>
      <c r="C81" s="437">
        <v>250000000</v>
      </c>
      <c r="D81" s="437"/>
      <c r="E81" s="106">
        <f t="shared" si="30"/>
        <v>250000000</v>
      </c>
      <c r="F81" s="106"/>
      <c r="G81" s="411"/>
      <c r="H81" s="411"/>
      <c r="I81" s="411"/>
      <c r="J81" s="411"/>
      <c r="K81" s="411"/>
      <c r="L81" s="411"/>
      <c r="M81" s="411"/>
      <c r="N81" s="411"/>
      <c r="O81" s="411"/>
      <c r="P81" s="41"/>
      <c r="Q81" s="41"/>
      <c r="R81" s="41"/>
      <c r="S81" s="41"/>
      <c r="T81" s="41"/>
      <c r="U81" s="41"/>
      <c r="V81" s="41"/>
      <c r="W81" s="41"/>
      <c r="X81" s="41"/>
      <c r="Y81" s="41"/>
      <c r="Z81" s="41"/>
    </row>
    <row r="82" spans="1:26" ht="15.75" hidden="1" customHeight="1">
      <c r="A82" s="141">
        <v>2630203</v>
      </c>
      <c r="B82" s="68" t="s">
        <v>316</v>
      </c>
      <c r="C82" s="437">
        <v>5000000</v>
      </c>
      <c r="D82" s="437"/>
      <c r="E82" s="106">
        <f t="shared" si="30"/>
        <v>5000000</v>
      </c>
      <c r="F82" s="106"/>
      <c r="G82" s="411"/>
      <c r="H82" s="411"/>
      <c r="I82" s="411"/>
      <c r="J82" s="411"/>
      <c r="K82" s="411"/>
      <c r="L82" s="411"/>
      <c r="M82" s="411"/>
      <c r="N82" s="411"/>
      <c r="O82" s="411"/>
      <c r="P82" s="41"/>
      <c r="Q82" s="41"/>
      <c r="R82" s="41"/>
      <c r="S82" s="41"/>
      <c r="T82" s="41"/>
      <c r="U82" s="41"/>
      <c r="V82" s="41"/>
      <c r="W82" s="41"/>
      <c r="X82" s="41"/>
      <c r="Y82" s="41"/>
      <c r="Z82" s="41"/>
    </row>
    <row r="83" spans="1:26" ht="15.75" hidden="1" customHeight="1">
      <c r="A83" s="416" t="s">
        <v>2223</v>
      </c>
      <c r="B83" s="417"/>
      <c r="C83" s="417" t="e">
        <v>#REF!</v>
      </c>
      <c r="D83" s="417"/>
      <c r="E83" s="106" t="e">
        <f t="shared" si="30"/>
        <v>#REF!</v>
      </c>
      <c r="F83" s="106"/>
      <c r="G83" s="411"/>
      <c r="H83" s="411"/>
      <c r="I83" s="411"/>
      <c r="J83" s="411"/>
      <c r="K83" s="411"/>
      <c r="L83" s="411"/>
      <c r="M83" s="411"/>
      <c r="N83" s="411"/>
      <c r="O83" s="411"/>
      <c r="P83" s="41"/>
      <c r="Q83" s="41"/>
      <c r="R83" s="41"/>
      <c r="S83" s="41"/>
      <c r="T83" s="41"/>
      <c r="U83" s="41"/>
      <c r="V83" s="41"/>
      <c r="W83" s="41"/>
      <c r="X83" s="41"/>
      <c r="Y83" s="41"/>
      <c r="Z83" s="41"/>
    </row>
    <row r="84" spans="1:26" ht="15.75" customHeight="1">
      <c r="A84" s="435">
        <v>10806</v>
      </c>
      <c r="B84" s="99" t="s">
        <v>2469</v>
      </c>
      <c r="C84" s="106"/>
      <c r="D84" s="106"/>
      <c r="E84" s="106"/>
      <c r="F84" s="106"/>
      <c r="G84" s="411"/>
      <c r="H84" s="411"/>
      <c r="I84" s="411"/>
      <c r="J84" s="411"/>
      <c r="K84" s="411"/>
      <c r="L84" s="411"/>
      <c r="M84" s="411"/>
      <c r="N84" s="411"/>
      <c r="O84" s="411"/>
      <c r="P84" s="41"/>
      <c r="Q84" s="41"/>
      <c r="R84" s="41"/>
      <c r="S84" s="41"/>
      <c r="T84" s="41"/>
      <c r="U84" s="41"/>
      <c r="V84" s="41"/>
      <c r="W84" s="41"/>
      <c r="X84" s="41"/>
      <c r="Y84" s="41"/>
      <c r="Z84" s="41"/>
    </row>
    <row r="85" spans="1:26" ht="15.75" customHeight="1">
      <c r="A85" s="435">
        <v>2210303</v>
      </c>
      <c r="B85" s="568" t="s">
        <v>2107</v>
      </c>
      <c r="C85" s="107">
        <v>300000</v>
      </c>
      <c r="D85" s="107"/>
      <c r="E85" s="106">
        <f t="shared" ref="E85:E107" si="31">SUM(C85:D85)</f>
        <v>300000</v>
      </c>
      <c r="F85" s="106"/>
      <c r="G85" s="411"/>
      <c r="H85" s="411"/>
      <c r="I85" s="411"/>
      <c r="J85" s="411"/>
      <c r="K85" s="411"/>
      <c r="L85" s="411"/>
      <c r="M85" s="411"/>
      <c r="N85" s="411"/>
      <c r="O85" s="411"/>
    </row>
    <row r="86" spans="1:26" ht="15.75" customHeight="1">
      <c r="A86" s="349" t="s">
        <v>2092</v>
      </c>
      <c r="B86" s="568" t="s">
        <v>2093</v>
      </c>
      <c r="C86" s="106">
        <v>70000</v>
      </c>
      <c r="D86" s="106"/>
      <c r="E86" s="106">
        <f t="shared" si="31"/>
        <v>70000</v>
      </c>
      <c r="F86" s="106"/>
      <c r="G86" s="411"/>
      <c r="H86" s="411"/>
      <c r="I86" s="411"/>
      <c r="J86" s="411"/>
      <c r="K86" s="411"/>
      <c r="L86" s="411"/>
      <c r="M86" s="411"/>
      <c r="N86" s="411"/>
      <c r="O86" s="411"/>
    </row>
    <row r="87" spans="1:26" ht="15.75" customHeight="1">
      <c r="A87" s="349" t="s">
        <v>2094</v>
      </c>
      <c r="B87" s="568" t="s">
        <v>2095</v>
      </c>
      <c r="C87" s="106">
        <v>70000</v>
      </c>
      <c r="D87" s="106"/>
      <c r="E87" s="106">
        <f t="shared" si="31"/>
        <v>70000</v>
      </c>
      <c r="F87" s="106"/>
      <c r="G87" s="411"/>
      <c r="H87" s="411"/>
      <c r="I87" s="411"/>
      <c r="J87" s="411"/>
      <c r="K87" s="411"/>
      <c r="L87" s="411"/>
      <c r="M87" s="411"/>
      <c r="N87" s="411"/>
      <c r="O87" s="411"/>
    </row>
    <row r="88" spans="1:26" ht="15.75" customHeight="1">
      <c r="A88" s="349">
        <v>2210502</v>
      </c>
      <c r="B88" s="568" t="s">
        <v>2120</v>
      </c>
      <c r="C88" s="106">
        <v>100000</v>
      </c>
      <c r="D88" s="106"/>
      <c r="E88" s="106">
        <f t="shared" si="31"/>
        <v>100000</v>
      </c>
      <c r="F88" s="106"/>
      <c r="G88" s="411"/>
      <c r="H88" s="411"/>
      <c r="I88" s="411"/>
      <c r="J88" s="411"/>
      <c r="K88" s="411"/>
      <c r="L88" s="411"/>
      <c r="M88" s="411"/>
      <c r="N88" s="411"/>
      <c r="O88" s="411"/>
    </row>
    <row r="89" spans="1:26" ht="15.75" customHeight="1">
      <c r="A89" s="349">
        <v>2210202</v>
      </c>
      <c r="B89" s="568" t="s">
        <v>2470</v>
      </c>
      <c r="C89" s="106">
        <v>200000</v>
      </c>
      <c r="D89" s="106"/>
      <c r="E89" s="106">
        <f t="shared" si="31"/>
        <v>200000</v>
      </c>
      <c r="F89" s="106"/>
      <c r="G89" s="411"/>
      <c r="H89" s="411"/>
      <c r="I89" s="411"/>
      <c r="J89" s="411"/>
      <c r="K89" s="411"/>
      <c r="L89" s="411"/>
      <c r="M89" s="411"/>
      <c r="N89" s="411"/>
      <c r="O89" s="411"/>
    </row>
    <row r="90" spans="1:26" ht="15.75" customHeight="1">
      <c r="A90" s="349" t="s">
        <v>2104</v>
      </c>
      <c r="B90" s="568" t="s">
        <v>2471</v>
      </c>
      <c r="C90" s="106">
        <v>100000</v>
      </c>
      <c r="D90" s="106"/>
      <c r="E90" s="106">
        <f t="shared" si="31"/>
        <v>100000</v>
      </c>
      <c r="F90" s="106"/>
      <c r="G90" s="411"/>
      <c r="H90" s="411"/>
      <c r="I90" s="411"/>
      <c r="J90" s="411"/>
      <c r="K90" s="411"/>
      <c r="L90" s="411"/>
      <c r="M90" s="411"/>
      <c r="N90" s="411"/>
      <c r="O90" s="411"/>
    </row>
    <row r="91" spans="1:26" ht="15.75" customHeight="1">
      <c r="A91" s="349" t="s">
        <v>2472</v>
      </c>
      <c r="B91" s="568" t="s">
        <v>2473</v>
      </c>
      <c r="C91" s="106">
        <v>100000</v>
      </c>
      <c r="D91" s="106"/>
      <c r="E91" s="106">
        <f t="shared" si="31"/>
        <v>100000</v>
      </c>
      <c r="F91" s="106"/>
      <c r="G91" s="411"/>
      <c r="H91" s="411"/>
      <c r="I91" s="411"/>
      <c r="J91" s="411"/>
      <c r="K91" s="411"/>
      <c r="L91" s="411"/>
      <c r="M91" s="411"/>
      <c r="N91" s="411"/>
      <c r="O91" s="411"/>
    </row>
    <row r="92" spans="1:26" ht="15.75" customHeight="1">
      <c r="A92" s="349" t="s">
        <v>2474</v>
      </c>
      <c r="B92" s="568" t="s">
        <v>2475</v>
      </c>
      <c r="C92" s="106">
        <v>50000</v>
      </c>
      <c r="D92" s="106"/>
      <c r="E92" s="106">
        <f t="shared" si="31"/>
        <v>50000</v>
      </c>
      <c r="F92" s="106"/>
      <c r="G92" s="411"/>
      <c r="H92" s="411"/>
      <c r="I92" s="411"/>
      <c r="J92" s="411"/>
      <c r="K92" s="411"/>
      <c r="L92" s="411"/>
      <c r="M92" s="411"/>
      <c r="N92" s="411"/>
      <c r="O92" s="411"/>
    </row>
    <row r="93" spans="1:26" ht="15.75" customHeight="1">
      <c r="A93" s="349">
        <v>2211016</v>
      </c>
      <c r="B93" s="568" t="s">
        <v>2262</v>
      </c>
      <c r="C93" s="106">
        <v>100000</v>
      </c>
      <c r="D93" s="106"/>
      <c r="E93" s="106">
        <f t="shared" si="31"/>
        <v>100000</v>
      </c>
      <c r="F93" s="106"/>
      <c r="G93" s="411"/>
      <c r="H93" s="411"/>
      <c r="I93" s="411"/>
      <c r="J93" s="411"/>
      <c r="K93" s="411"/>
      <c r="L93" s="411"/>
      <c r="M93" s="411"/>
      <c r="N93" s="411"/>
      <c r="O93" s="411"/>
    </row>
    <row r="94" spans="1:26" ht="15.75" customHeight="1">
      <c r="A94" s="349">
        <v>2211101</v>
      </c>
      <c r="B94" s="568" t="s">
        <v>2148</v>
      </c>
      <c r="C94" s="106">
        <v>100000</v>
      </c>
      <c r="D94" s="106"/>
      <c r="E94" s="106">
        <f t="shared" si="31"/>
        <v>100000</v>
      </c>
      <c r="F94" s="106"/>
      <c r="G94" s="411"/>
      <c r="H94" s="411"/>
      <c r="I94" s="411"/>
      <c r="J94" s="411"/>
      <c r="K94" s="411"/>
      <c r="L94" s="411"/>
      <c r="M94" s="411"/>
      <c r="N94" s="411"/>
      <c r="O94" s="411"/>
    </row>
    <row r="95" spans="1:26" ht="15.75" customHeight="1">
      <c r="A95" s="349">
        <v>2210504</v>
      </c>
      <c r="B95" s="568" t="s">
        <v>2124</v>
      </c>
      <c r="C95" s="106">
        <v>150000</v>
      </c>
      <c r="D95" s="106"/>
      <c r="E95" s="106">
        <f t="shared" si="31"/>
        <v>150000</v>
      </c>
      <c r="F95" s="106"/>
      <c r="G95" s="411"/>
      <c r="H95" s="411"/>
      <c r="I95" s="411"/>
      <c r="J95" s="411"/>
      <c r="K95" s="411"/>
      <c r="L95" s="411"/>
      <c r="M95" s="411"/>
      <c r="N95" s="411"/>
      <c r="O95" s="411"/>
    </row>
    <row r="96" spans="1:26" ht="15.75" customHeight="1">
      <c r="A96" s="349">
        <v>2211102</v>
      </c>
      <c r="B96" s="568" t="s">
        <v>2150</v>
      </c>
      <c r="C96" s="106">
        <v>100000</v>
      </c>
      <c r="D96" s="106"/>
      <c r="E96" s="106">
        <f t="shared" si="31"/>
        <v>100000</v>
      </c>
      <c r="F96" s="106"/>
      <c r="G96" s="411"/>
      <c r="H96" s="411"/>
      <c r="I96" s="411"/>
      <c r="J96" s="411"/>
      <c r="K96" s="411"/>
      <c r="L96" s="411"/>
      <c r="M96" s="411"/>
      <c r="N96" s="411"/>
      <c r="O96" s="411"/>
    </row>
    <row r="97" spans="1:26" ht="15.75" customHeight="1">
      <c r="A97" s="349">
        <v>2220101</v>
      </c>
      <c r="B97" s="568" t="s">
        <v>2175</v>
      </c>
      <c r="C97" s="106">
        <v>300000</v>
      </c>
      <c r="D97" s="106"/>
      <c r="E97" s="106">
        <f t="shared" si="31"/>
        <v>300000</v>
      </c>
      <c r="F97" s="106"/>
      <c r="G97" s="411"/>
      <c r="H97" s="411"/>
      <c r="I97" s="411"/>
      <c r="J97" s="411"/>
      <c r="K97" s="411"/>
      <c r="L97" s="411"/>
      <c r="M97" s="411"/>
      <c r="N97" s="411"/>
      <c r="O97" s="411"/>
    </row>
    <row r="98" spans="1:26" ht="15.75" customHeight="1">
      <c r="A98" s="349">
        <v>2220201</v>
      </c>
      <c r="B98" s="568" t="s">
        <v>2476</v>
      </c>
      <c r="C98" s="106">
        <v>100000</v>
      </c>
      <c r="D98" s="106"/>
      <c r="E98" s="106">
        <f t="shared" si="31"/>
        <v>100000</v>
      </c>
      <c r="F98" s="106"/>
      <c r="G98" s="411"/>
      <c r="H98" s="411"/>
      <c r="I98" s="411"/>
      <c r="J98" s="411"/>
      <c r="K98" s="411"/>
      <c r="L98" s="411"/>
      <c r="M98" s="411"/>
      <c r="N98" s="411"/>
      <c r="O98" s="411"/>
    </row>
    <row r="99" spans="1:26" ht="15.75" customHeight="1">
      <c r="A99" s="349">
        <v>2220206</v>
      </c>
      <c r="B99" s="568" t="s">
        <v>2477</v>
      </c>
      <c r="C99" s="106">
        <v>100000</v>
      </c>
      <c r="D99" s="106"/>
      <c r="E99" s="106">
        <f t="shared" si="31"/>
        <v>100000</v>
      </c>
      <c r="F99" s="106"/>
      <c r="G99" s="411"/>
      <c r="H99" s="411"/>
      <c r="I99" s="411"/>
      <c r="J99" s="411"/>
      <c r="K99" s="411"/>
      <c r="L99" s="411"/>
      <c r="M99" s="411"/>
      <c r="N99" s="411"/>
      <c r="O99" s="411"/>
    </row>
    <row r="100" spans="1:26" ht="15.75" customHeight="1">
      <c r="A100" s="349">
        <v>3111001</v>
      </c>
      <c r="B100" s="568" t="s">
        <v>2478</v>
      </c>
      <c r="C100" s="106">
        <v>200000</v>
      </c>
      <c r="D100" s="106"/>
      <c r="E100" s="106">
        <f t="shared" si="31"/>
        <v>200000</v>
      </c>
      <c r="F100" s="106"/>
      <c r="G100" s="411"/>
      <c r="H100" s="411"/>
      <c r="I100" s="411"/>
      <c r="J100" s="411"/>
      <c r="K100" s="411"/>
      <c r="L100" s="411"/>
      <c r="M100" s="411"/>
      <c r="N100" s="411"/>
      <c r="O100" s="411"/>
    </row>
    <row r="101" spans="1:26" ht="15.75" customHeight="1">
      <c r="A101" s="349">
        <v>2211201</v>
      </c>
      <c r="B101" s="568" t="s">
        <v>2155</v>
      </c>
      <c r="C101" s="106">
        <v>300000</v>
      </c>
      <c r="D101" s="106"/>
      <c r="E101" s="106">
        <f t="shared" si="31"/>
        <v>300000</v>
      </c>
      <c r="F101" s="106"/>
      <c r="G101" s="411"/>
      <c r="H101" s="411"/>
      <c r="I101" s="411"/>
      <c r="J101" s="411"/>
      <c r="K101" s="411"/>
      <c r="L101" s="411"/>
      <c r="M101" s="411"/>
      <c r="N101" s="411"/>
      <c r="O101" s="411"/>
    </row>
    <row r="102" spans="1:26" ht="15.75" customHeight="1">
      <c r="A102" s="349">
        <v>2220206</v>
      </c>
      <c r="B102" s="568" t="s">
        <v>2479</v>
      </c>
      <c r="C102" s="106">
        <v>100000</v>
      </c>
      <c r="D102" s="106"/>
      <c r="E102" s="106">
        <f t="shared" si="31"/>
        <v>100000</v>
      </c>
      <c r="F102" s="106"/>
      <c r="G102" s="411"/>
      <c r="H102" s="411"/>
      <c r="I102" s="411"/>
      <c r="J102" s="411"/>
      <c r="K102" s="411"/>
      <c r="L102" s="411"/>
      <c r="M102" s="411"/>
      <c r="N102" s="411"/>
      <c r="O102" s="411"/>
    </row>
    <row r="103" spans="1:26" ht="15.75" customHeight="1">
      <c r="A103" s="349" t="s">
        <v>2141</v>
      </c>
      <c r="B103" s="568" t="s">
        <v>2142</v>
      </c>
      <c r="C103" s="106">
        <v>550000</v>
      </c>
      <c r="D103" s="106"/>
      <c r="E103" s="106">
        <f t="shared" si="31"/>
        <v>550000</v>
      </c>
      <c r="F103" s="106"/>
      <c r="G103" s="411"/>
      <c r="H103" s="411"/>
      <c r="I103" s="411"/>
      <c r="J103" s="411"/>
      <c r="K103" s="411"/>
      <c r="L103" s="411"/>
      <c r="M103" s="411"/>
      <c r="N103" s="411"/>
      <c r="O103" s="411"/>
    </row>
    <row r="104" spans="1:26" ht="15.75" customHeight="1">
      <c r="A104" s="349" t="s">
        <v>2480</v>
      </c>
      <c r="B104" s="36" t="s">
        <v>2481</v>
      </c>
      <c r="C104" s="106">
        <v>1000000</v>
      </c>
      <c r="D104" s="106"/>
      <c r="E104" s="106">
        <f t="shared" si="31"/>
        <v>1000000</v>
      </c>
      <c r="F104" s="106">
        <v>300000</v>
      </c>
      <c r="G104" s="411"/>
      <c r="H104" s="411"/>
      <c r="I104" s="411"/>
      <c r="J104" s="411"/>
      <c r="K104" s="411"/>
      <c r="L104" s="411"/>
      <c r="M104" s="411"/>
      <c r="N104" s="411"/>
      <c r="O104" s="411"/>
    </row>
    <row r="105" spans="1:26" ht="15.75" customHeight="1">
      <c r="A105" s="349" t="s">
        <v>2482</v>
      </c>
      <c r="B105" s="36" t="s">
        <v>2483</v>
      </c>
      <c r="C105" s="106">
        <v>400000</v>
      </c>
      <c r="D105" s="106"/>
      <c r="E105" s="106">
        <f t="shared" si="31"/>
        <v>400000</v>
      </c>
      <c r="F105" s="106"/>
      <c r="G105" s="411"/>
      <c r="H105" s="411"/>
      <c r="I105" s="411"/>
      <c r="J105" s="411"/>
      <c r="K105" s="411"/>
      <c r="L105" s="411"/>
      <c r="M105" s="411"/>
      <c r="N105" s="411"/>
      <c r="O105" s="411"/>
    </row>
    <row r="106" spans="1:26" ht="15.75" customHeight="1">
      <c r="A106" s="349">
        <v>2211103</v>
      </c>
      <c r="B106" s="36" t="s">
        <v>2152</v>
      </c>
      <c r="C106" s="106">
        <v>200000</v>
      </c>
      <c r="D106" s="106"/>
      <c r="E106" s="106">
        <f t="shared" si="31"/>
        <v>200000</v>
      </c>
      <c r="F106" s="106"/>
      <c r="G106" s="411"/>
      <c r="H106" s="411"/>
      <c r="I106" s="411"/>
      <c r="J106" s="411"/>
      <c r="K106" s="411"/>
      <c r="L106" s="411"/>
      <c r="M106" s="411"/>
      <c r="N106" s="411"/>
      <c r="O106" s="411"/>
    </row>
    <row r="107" spans="1:26" ht="15.75" customHeight="1">
      <c r="A107" s="349" t="s">
        <v>2141</v>
      </c>
      <c r="B107" s="36" t="s">
        <v>2142</v>
      </c>
      <c r="C107" s="106">
        <v>550000</v>
      </c>
      <c r="D107" s="106"/>
      <c r="E107" s="106">
        <f t="shared" si="31"/>
        <v>550000</v>
      </c>
      <c r="F107" s="106"/>
      <c r="G107" s="411"/>
      <c r="H107" s="411"/>
      <c r="I107" s="411"/>
      <c r="J107" s="411"/>
      <c r="K107" s="411"/>
      <c r="L107" s="411"/>
      <c r="M107" s="411"/>
      <c r="N107" s="411"/>
      <c r="O107" s="411"/>
    </row>
    <row r="108" spans="1:26" ht="15.75" customHeight="1">
      <c r="A108" s="479"/>
      <c r="B108" s="416" t="s">
        <v>2484</v>
      </c>
      <c r="C108" s="417">
        <v>5240000</v>
      </c>
      <c r="D108" s="417">
        <f t="shared" ref="D108:F108" si="32">SUM(D85:D107)</f>
        <v>0</v>
      </c>
      <c r="E108" s="417">
        <f t="shared" si="32"/>
        <v>5240000</v>
      </c>
      <c r="F108" s="417">
        <f t="shared" si="32"/>
        <v>300000</v>
      </c>
      <c r="G108" s="411"/>
      <c r="H108" s="411"/>
      <c r="I108" s="411"/>
      <c r="J108" s="411"/>
      <c r="K108" s="411"/>
      <c r="L108" s="411"/>
      <c r="M108" s="411"/>
      <c r="N108" s="411"/>
      <c r="O108" s="411"/>
    </row>
    <row r="109" spans="1:26" ht="15.75" hidden="1" customHeight="1">
      <c r="A109" s="435">
        <v>310000</v>
      </c>
      <c r="B109" s="99" t="s">
        <v>2183</v>
      </c>
      <c r="C109" s="106"/>
      <c r="D109" s="106"/>
      <c r="E109" s="106">
        <f t="shared" ref="E109:E111" si="33">SUM(C109:D109)</f>
        <v>0</v>
      </c>
      <c r="F109" s="106"/>
      <c r="G109" s="411"/>
      <c r="H109" s="411"/>
      <c r="I109" s="411"/>
      <c r="J109" s="411"/>
      <c r="K109" s="411"/>
      <c r="L109" s="411"/>
      <c r="M109" s="411"/>
      <c r="N109" s="411"/>
      <c r="O109" s="411"/>
      <c r="P109" s="41"/>
      <c r="Q109" s="41"/>
      <c r="R109" s="41"/>
      <c r="S109" s="41"/>
      <c r="T109" s="41"/>
      <c r="U109" s="41"/>
      <c r="V109" s="41"/>
      <c r="W109" s="41"/>
      <c r="X109" s="41"/>
      <c r="Y109" s="41"/>
      <c r="Z109" s="41"/>
    </row>
    <row r="110" spans="1:26" ht="15.75" hidden="1" customHeight="1">
      <c r="A110" s="155">
        <v>3110599</v>
      </c>
      <c r="B110" s="36" t="s">
        <v>2485</v>
      </c>
      <c r="C110" s="437">
        <v>42240000</v>
      </c>
      <c r="D110" s="437"/>
      <c r="E110" s="106">
        <f t="shared" si="33"/>
        <v>42240000</v>
      </c>
      <c r="F110" s="106"/>
      <c r="G110" s="411"/>
      <c r="H110" s="411"/>
      <c r="I110" s="411"/>
      <c r="J110" s="411"/>
      <c r="K110" s="411"/>
      <c r="L110" s="411"/>
      <c r="M110" s="411"/>
      <c r="N110" s="411"/>
      <c r="O110" s="411"/>
      <c r="P110" s="41"/>
      <c r="Q110" s="41"/>
      <c r="R110" s="41"/>
      <c r="S110" s="41"/>
      <c r="T110" s="41"/>
      <c r="U110" s="41"/>
      <c r="V110" s="41"/>
      <c r="W110" s="41"/>
      <c r="X110" s="41"/>
      <c r="Y110" s="41"/>
      <c r="Z110" s="41"/>
    </row>
    <row r="111" spans="1:26" ht="15.75" hidden="1" customHeight="1">
      <c r="A111" s="479"/>
      <c r="B111" s="416" t="s">
        <v>2486</v>
      </c>
      <c r="C111" s="417">
        <v>42240000</v>
      </c>
      <c r="D111" s="417"/>
      <c r="E111" s="106">
        <f t="shared" si="33"/>
        <v>42240000</v>
      </c>
      <c r="F111" s="106"/>
      <c r="G111" s="411"/>
      <c r="H111" s="411"/>
      <c r="I111" s="411"/>
      <c r="J111" s="411"/>
      <c r="K111" s="411"/>
      <c r="L111" s="411"/>
      <c r="M111" s="411"/>
      <c r="N111" s="411"/>
      <c r="O111" s="411"/>
      <c r="P111" s="41"/>
      <c r="Q111" s="41"/>
      <c r="R111" s="41"/>
      <c r="S111" s="41"/>
      <c r="T111" s="41"/>
      <c r="U111" s="41"/>
      <c r="V111" s="41"/>
      <c r="W111" s="41"/>
      <c r="X111" s="41"/>
      <c r="Y111" s="41"/>
      <c r="Z111" s="41"/>
    </row>
    <row r="112" spans="1:26" ht="15.75" customHeight="1">
      <c r="A112" s="435">
        <v>10807</v>
      </c>
      <c r="B112" s="99" t="s">
        <v>2487</v>
      </c>
      <c r="C112" s="106"/>
      <c r="D112" s="106"/>
      <c r="E112" s="106"/>
      <c r="F112" s="106"/>
      <c r="G112" s="411"/>
      <c r="H112" s="411"/>
      <c r="I112" s="411"/>
      <c r="J112" s="411"/>
      <c r="K112" s="411"/>
      <c r="L112" s="411"/>
      <c r="M112" s="411"/>
      <c r="N112" s="411"/>
      <c r="O112" s="411"/>
      <c r="P112" s="41"/>
      <c r="Q112" s="41"/>
      <c r="R112" s="41"/>
      <c r="S112" s="41"/>
      <c r="T112" s="41"/>
      <c r="U112" s="41"/>
      <c r="V112" s="41"/>
      <c r="W112" s="41"/>
      <c r="X112" s="41"/>
      <c r="Y112" s="41"/>
      <c r="Z112" s="41"/>
    </row>
    <row r="113" spans="1:26" ht="15.75" customHeight="1">
      <c r="A113" s="349" t="s">
        <v>2106</v>
      </c>
      <c r="B113" s="36" t="s">
        <v>2107</v>
      </c>
      <c r="C113" s="106">
        <v>100000</v>
      </c>
      <c r="D113" s="106"/>
      <c r="E113" s="106">
        <f t="shared" ref="E113:E118" si="34">SUM(C113:D113)</f>
        <v>100000</v>
      </c>
      <c r="F113" s="106"/>
      <c r="G113" s="411"/>
      <c r="H113" s="411"/>
      <c r="I113" s="411"/>
      <c r="J113" s="411"/>
      <c r="K113" s="411"/>
      <c r="L113" s="411"/>
      <c r="M113" s="411"/>
      <c r="N113" s="411"/>
      <c r="O113" s="411"/>
      <c r="P113" s="41"/>
      <c r="Q113" s="41"/>
      <c r="R113" s="41"/>
      <c r="S113" s="41"/>
      <c r="T113" s="41"/>
      <c r="U113" s="41"/>
      <c r="V113" s="41"/>
      <c r="W113" s="41"/>
      <c r="X113" s="41"/>
      <c r="Y113" s="41"/>
      <c r="Z113" s="41"/>
    </row>
    <row r="114" spans="1:26" ht="15.75" customHeight="1">
      <c r="A114" s="349">
        <v>2210309</v>
      </c>
      <c r="B114" s="36" t="s">
        <v>2405</v>
      </c>
      <c r="C114" s="106">
        <v>400000</v>
      </c>
      <c r="D114" s="106"/>
      <c r="E114" s="106">
        <f t="shared" si="34"/>
        <v>400000</v>
      </c>
      <c r="F114" s="106">
        <v>400000</v>
      </c>
      <c r="G114" s="411"/>
      <c r="H114" s="411"/>
      <c r="I114" s="411"/>
      <c r="J114" s="411"/>
      <c r="K114" s="411"/>
      <c r="L114" s="411"/>
      <c r="M114" s="411"/>
      <c r="N114" s="411"/>
      <c r="O114" s="411"/>
      <c r="P114" s="41"/>
      <c r="Q114" s="41"/>
      <c r="R114" s="41"/>
      <c r="S114" s="41"/>
      <c r="T114" s="41"/>
      <c r="U114" s="41"/>
      <c r="V114" s="41"/>
      <c r="W114" s="41"/>
      <c r="X114" s="41"/>
      <c r="Y114" s="41"/>
      <c r="Z114" s="41"/>
    </row>
    <row r="115" spans="1:26" ht="31.5" customHeight="1">
      <c r="A115" s="155" t="s">
        <v>2257</v>
      </c>
      <c r="B115" s="76" t="s">
        <v>2489</v>
      </c>
      <c r="C115" s="106">
        <v>400000</v>
      </c>
      <c r="D115" s="106"/>
      <c r="E115" s="106">
        <f t="shared" si="34"/>
        <v>400000</v>
      </c>
      <c r="F115" s="106"/>
      <c r="G115" s="411"/>
      <c r="H115" s="411"/>
      <c r="I115" s="411"/>
      <c r="J115" s="411"/>
      <c r="K115" s="411"/>
      <c r="L115" s="411"/>
      <c r="M115" s="411"/>
      <c r="N115" s="411"/>
      <c r="O115" s="411"/>
      <c r="P115" s="41"/>
      <c r="Q115" s="41"/>
      <c r="R115" s="41"/>
      <c r="S115" s="41"/>
      <c r="T115" s="41"/>
      <c r="U115" s="41"/>
      <c r="V115" s="41"/>
      <c r="W115" s="41"/>
      <c r="X115" s="41"/>
      <c r="Y115" s="41"/>
      <c r="Z115" s="41"/>
    </row>
    <row r="116" spans="1:26" ht="15.75" customHeight="1">
      <c r="A116" s="349">
        <v>2211101</v>
      </c>
      <c r="B116" s="36" t="s">
        <v>2148</v>
      </c>
      <c r="C116" s="106">
        <v>100000</v>
      </c>
      <c r="D116" s="106"/>
      <c r="E116" s="106">
        <f t="shared" si="34"/>
        <v>100000</v>
      </c>
      <c r="F116" s="106"/>
      <c r="G116" s="411"/>
      <c r="H116" s="411"/>
      <c r="I116" s="411"/>
      <c r="J116" s="411"/>
      <c r="K116" s="411"/>
      <c r="L116" s="411"/>
      <c r="M116" s="411"/>
      <c r="N116" s="411"/>
      <c r="O116" s="411"/>
      <c r="P116" s="41"/>
      <c r="Q116" s="41"/>
      <c r="R116" s="41"/>
      <c r="S116" s="41"/>
      <c r="T116" s="41"/>
      <c r="U116" s="41"/>
      <c r="V116" s="41"/>
      <c r="W116" s="41"/>
      <c r="X116" s="41"/>
      <c r="Y116" s="41"/>
      <c r="Z116" s="41"/>
    </row>
    <row r="117" spans="1:26" ht="15.75" customHeight="1">
      <c r="A117" s="349" t="s">
        <v>2174</v>
      </c>
      <c r="B117" s="36" t="s">
        <v>2490</v>
      </c>
      <c r="C117" s="106">
        <v>250000</v>
      </c>
      <c r="D117" s="106"/>
      <c r="E117" s="106">
        <f t="shared" si="34"/>
        <v>250000</v>
      </c>
      <c r="F117" s="106"/>
      <c r="G117" s="411"/>
      <c r="H117" s="411"/>
      <c r="I117" s="411"/>
      <c r="J117" s="411"/>
      <c r="K117" s="411"/>
      <c r="L117" s="411"/>
      <c r="M117" s="411"/>
      <c r="N117" s="411"/>
      <c r="O117" s="411"/>
      <c r="P117" s="41"/>
      <c r="Q117" s="41"/>
      <c r="R117" s="41"/>
      <c r="S117" s="41"/>
      <c r="T117" s="41"/>
      <c r="U117" s="41"/>
      <c r="V117" s="41"/>
      <c r="W117" s="41"/>
      <c r="X117" s="41"/>
      <c r="Y117" s="41"/>
      <c r="Z117" s="41"/>
    </row>
    <row r="118" spans="1:26" ht="15.75" customHeight="1">
      <c r="A118" s="349"/>
      <c r="B118" s="36" t="s">
        <v>2155</v>
      </c>
      <c r="C118" s="106">
        <v>400000</v>
      </c>
      <c r="D118" s="106"/>
      <c r="E118" s="106">
        <f t="shared" si="34"/>
        <v>400000</v>
      </c>
      <c r="F118" s="106"/>
      <c r="G118" s="411"/>
      <c r="H118" s="411"/>
      <c r="I118" s="411"/>
      <c r="J118" s="411"/>
      <c r="K118" s="411"/>
      <c r="L118" s="411"/>
      <c r="M118" s="411"/>
      <c r="N118" s="411"/>
      <c r="O118" s="411"/>
      <c r="P118" s="41"/>
      <c r="Q118" s="41"/>
      <c r="R118" s="41"/>
      <c r="S118" s="41"/>
      <c r="T118" s="41"/>
      <c r="U118" s="41"/>
      <c r="V118" s="41"/>
      <c r="W118" s="41"/>
      <c r="X118" s="41"/>
      <c r="Y118" s="41"/>
      <c r="Z118" s="41"/>
    </row>
    <row r="119" spans="1:26" ht="15.75" customHeight="1">
      <c r="A119" s="569"/>
      <c r="B119" s="570" t="s">
        <v>2491</v>
      </c>
      <c r="C119" s="571">
        <v>1950000</v>
      </c>
      <c r="D119" s="571">
        <f>SUM(D113:D118)</f>
        <v>0</v>
      </c>
      <c r="E119" s="571">
        <f>SUM(E113:E118)</f>
        <v>1650000</v>
      </c>
      <c r="F119" s="571">
        <f>SUM(F113:F118)</f>
        <v>400000</v>
      </c>
      <c r="G119" s="411"/>
      <c r="H119" s="411"/>
      <c r="I119" s="411"/>
      <c r="J119" s="411"/>
      <c r="K119" s="411"/>
      <c r="L119" s="411"/>
      <c r="M119" s="411"/>
      <c r="N119" s="411"/>
      <c r="O119" s="411"/>
      <c r="P119" s="572"/>
      <c r="Q119" s="572"/>
      <c r="R119" s="572"/>
      <c r="S119" s="572"/>
      <c r="T119" s="572"/>
      <c r="U119" s="572"/>
      <c r="V119" s="572"/>
      <c r="W119" s="572"/>
      <c r="X119" s="572"/>
      <c r="Y119" s="572"/>
      <c r="Z119" s="572"/>
    </row>
    <row r="120" spans="1:26" ht="15.75" customHeight="1">
      <c r="A120" s="435"/>
      <c r="B120" s="573" t="s">
        <v>2492</v>
      </c>
      <c r="C120" s="436"/>
      <c r="D120" s="436"/>
      <c r="E120" s="106"/>
      <c r="F120" s="106"/>
      <c r="G120" s="411"/>
      <c r="H120" s="411"/>
      <c r="I120" s="411"/>
      <c r="J120" s="411"/>
      <c r="K120" s="411"/>
      <c r="L120" s="411"/>
      <c r="M120" s="411"/>
      <c r="N120" s="411"/>
      <c r="O120" s="411"/>
      <c r="P120" s="41"/>
      <c r="Q120" s="41"/>
      <c r="R120" s="41"/>
      <c r="S120" s="41"/>
      <c r="T120" s="41"/>
      <c r="U120" s="41"/>
      <c r="V120" s="41"/>
      <c r="W120" s="41"/>
      <c r="X120" s="41"/>
      <c r="Y120" s="41"/>
      <c r="Z120" s="41"/>
    </row>
    <row r="121" spans="1:26" ht="15.75" customHeight="1">
      <c r="A121" s="349" t="s">
        <v>2104</v>
      </c>
      <c r="B121" s="568" t="s">
        <v>2105</v>
      </c>
      <c r="C121" s="106">
        <v>100000</v>
      </c>
      <c r="D121" s="106"/>
      <c r="E121" s="106">
        <f t="shared" ref="E121:E127" si="35">SUM(C121:D121)</f>
        <v>100000</v>
      </c>
      <c r="F121" s="106"/>
      <c r="G121" s="411"/>
      <c r="H121" s="411"/>
      <c r="I121" s="411"/>
      <c r="J121" s="411"/>
      <c r="K121" s="411"/>
      <c r="L121" s="411"/>
      <c r="M121" s="411"/>
      <c r="N121" s="411"/>
      <c r="O121" s="411"/>
      <c r="P121" s="41"/>
      <c r="Q121" s="41"/>
      <c r="R121" s="41"/>
      <c r="S121" s="41"/>
      <c r="T121" s="41"/>
      <c r="U121" s="41"/>
      <c r="V121" s="41"/>
      <c r="W121" s="41"/>
      <c r="X121" s="41"/>
      <c r="Y121" s="41"/>
      <c r="Z121" s="41"/>
    </row>
    <row r="122" spans="1:26" ht="15.75" customHeight="1">
      <c r="A122" s="349" t="s">
        <v>2106</v>
      </c>
      <c r="B122" s="568" t="s">
        <v>2107</v>
      </c>
      <c r="C122" s="106">
        <v>200000</v>
      </c>
      <c r="D122" s="106"/>
      <c r="E122" s="106">
        <f t="shared" si="35"/>
        <v>200000</v>
      </c>
      <c r="F122" s="106"/>
      <c r="G122" s="411"/>
      <c r="H122" s="411"/>
      <c r="I122" s="411"/>
      <c r="J122" s="411"/>
      <c r="K122" s="411"/>
      <c r="L122" s="411"/>
      <c r="M122" s="411"/>
      <c r="N122" s="411"/>
      <c r="O122" s="411"/>
      <c r="P122" s="41"/>
      <c r="Q122" s="41"/>
      <c r="R122" s="41"/>
      <c r="S122" s="41"/>
      <c r="T122" s="41"/>
      <c r="U122" s="41"/>
      <c r="V122" s="41"/>
      <c r="W122" s="41"/>
      <c r="X122" s="41"/>
      <c r="Y122" s="41"/>
      <c r="Z122" s="41"/>
    </row>
    <row r="123" spans="1:26" ht="15.75" customHeight="1">
      <c r="A123" s="349">
        <v>2210310</v>
      </c>
      <c r="B123" s="568" t="s">
        <v>2405</v>
      </c>
      <c r="C123" s="106">
        <v>400000</v>
      </c>
      <c r="D123" s="106"/>
      <c r="E123" s="106">
        <f t="shared" si="35"/>
        <v>400000</v>
      </c>
      <c r="F123" s="106"/>
      <c r="G123" s="411"/>
      <c r="H123" s="411"/>
      <c r="I123" s="411"/>
      <c r="J123" s="411"/>
      <c r="K123" s="411"/>
      <c r="L123" s="411"/>
      <c r="M123" s="411"/>
      <c r="N123" s="411"/>
      <c r="O123" s="411"/>
      <c r="P123" s="41"/>
      <c r="Q123" s="41"/>
      <c r="R123" s="41"/>
      <c r="S123" s="41"/>
      <c r="T123" s="41"/>
      <c r="U123" s="41"/>
      <c r="V123" s="41"/>
      <c r="W123" s="41"/>
      <c r="X123" s="41"/>
      <c r="Y123" s="41"/>
      <c r="Z123" s="41"/>
    </row>
    <row r="124" spans="1:26" ht="15.75" customHeight="1">
      <c r="A124" s="349">
        <v>2211201</v>
      </c>
      <c r="B124" s="568" t="s">
        <v>2155</v>
      </c>
      <c r="C124" s="106">
        <v>250000</v>
      </c>
      <c r="D124" s="106"/>
      <c r="E124" s="106">
        <f t="shared" si="35"/>
        <v>250000</v>
      </c>
      <c r="F124" s="106"/>
      <c r="G124" s="411"/>
      <c r="H124" s="411"/>
      <c r="I124" s="411"/>
      <c r="J124" s="411"/>
      <c r="K124" s="411"/>
      <c r="L124" s="411"/>
      <c r="M124" s="411"/>
      <c r="N124" s="411"/>
      <c r="O124" s="411"/>
      <c r="P124" s="41"/>
      <c r="Q124" s="41"/>
      <c r="R124" s="41"/>
      <c r="S124" s="41"/>
      <c r="T124" s="41"/>
      <c r="U124" s="41"/>
      <c r="V124" s="41"/>
      <c r="W124" s="41"/>
      <c r="X124" s="41"/>
      <c r="Y124" s="41"/>
      <c r="Z124" s="41"/>
    </row>
    <row r="125" spans="1:26" ht="15.75" customHeight="1">
      <c r="A125" s="155">
        <v>2211101</v>
      </c>
      <c r="B125" s="574" t="s">
        <v>2148</v>
      </c>
      <c r="C125" s="106">
        <v>100000</v>
      </c>
      <c r="D125" s="106"/>
      <c r="E125" s="106">
        <f t="shared" si="35"/>
        <v>100000</v>
      </c>
      <c r="F125" s="106"/>
      <c r="G125" s="411"/>
      <c r="H125" s="411"/>
      <c r="I125" s="411"/>
      <c r="J125" s="411"/>
      <c r="K125" s="411"/>
      <c r="L125" s="411"/>
      <c r="M125" s="411"/>
      <c r="N125" s="411"/>
      <c r="O125" s="411"/>
      <c r="P125" s="41"/>
      <c r="Q125" s="41"/>
      <c r="R125" s="41"/>
      <c r="S125" s="41"/>
      <c r="T125" s="41"/>
      <c r="U125" s="41"/>
      <c r="V125" s="41"/>
      <c r="W125" s="41"/>
      <c r="X125" s="41"/>
      <c r="Y125" s="41"/>
      <c r="Z125" s="41"/>
    </row>
    <row r="126" spans="1:26" ht="15.75" customHeight="1">
      <c r="A126" s="349">
        <v>3111001</v>
      </c>
      <c r="B126" s="568" t="s">
        <v>2493</v>
      </c>
      <c r="C126" s="106">
        <v>100000</v>
      </c>
      <c r="D126" s="106"/>
      <c r="E126" s="106">
        <f t="shared" si="35"/>
        <v>100000</v>
      </c>
      <c r="F126" s="106"/>
      <c r="G126" s="411"/>
      <c r="H126" s="411"/>
      <c r="I126" s="411"/>
      <c r="J126" s="411"/>
      <c r="K126" s="411"/>
      <c r="L126" s="411"/>
      <c r="M126" s="411"/>
      <c r="N126" s="411"/>
      <c r="O126" s="411"/>
      <c r="P126" s="41"/>
      <c r="Q126" s="41"/>
      <c r="R126" s="41"/>
      <c r="S126" s="41"/>
      <c r="T126" s="41"/>
      <c r="U126" s="41"/>
      <c r="V126" s="41"/>
      <c r="W126" s="41"/>
      <c r="X126" s="41"/>
      <c r="Y126" s="41"/>
      <c r="Z126" s="41"/>
    </row>
    <row r="127" spans="1:26" ht="15.75" customHeight="1">
      <c r="A127" s="349">
        <v>3111002</v>
      </c>
      <c r="B127" s="568" t="s">
        <v>2414</v>
      </c>
      <c r="C127" s="106">
        <v>100000</v>
      </c>
      <c r="D127" s="106"/>
      <c r="E127" s="106">
        <f t="shared" si="35"/>
        <v>100000</v>
      </c>
      <c r="F127" s="106"/>
      <c r="G127" s="411"/>
      <c r="H127" s="411"/>
      <c r="I127" s="411"/>
      <c r="J127" s="411"/>
      <c r="K127" s="411"/>
      <c r="L127" s="411"/>
      <c r="M127" s="411"/>
      <c r="N127" s="411"/>
      <c r="O127" s="411"/>
      <c r="P127" s="41"/>
      <c r="Q127" s="41"/>
      <c r="R127" s="41"/>
      <c r="S127" s="41"/>
      <c r="T127" s="41"/>
      <c r="U127" s="41"/>
      <c r="V127" s="41"/>
      <c r="W127" s="41"/>
      <c r="X127" s="41"/>
      <c r="Y127" s="41"/>
      <c r="Z127" s="41"/>
    </row>
    <row r="128" spans="1:26" ht="15.75" customHeight="1">
      <c r="A128" s="569" t="s">
        <v>2076</v>
      </c>
      <c r="B128" s="575"/>
      <c r="C128" s="571">
        <v>1250000</v>
      </c>
      <c r="D128" s="571">
        <f t="shared" ref="D128:F128" si="36">SUM(D121:D127)</f>
        <v>0</v>
      </c>
      <c r="E128" s="571">
        <f t="shared" si="36"/>
        <v>1250000</v>
      </c>
      <c r="F128" s="571">
        <f t="shared" si="36"/>
        <v>0</v>
      </c>
      <c r="G128" s="411"/>
      <c r="H128" s="411"/>
      <c r="I128" s="411"/>
      <c r="J128" s="411"/>
      <c r="K128" s="411"/>
      <c r="L128" s="411"/>
      <c r="M128" s="411"/>
      <c r="N128" s="411"/>
      <c r="O128" s="411"/>
      <c r="P128" s="572"/>
      <c r="Q128" s="572"/>
      <c r="R128" s="572"/>
      <c r="S128" s="572"/>
      <c r="T128" s="572"/>
      <c r="U128" s="572"/>
      <c r="V128" s="572"/>
      <c r="W128" s="572"/>
      <c r="X128" s="572"/>
      <c r="Y128" s="572"/>
      <c r="Z128" s="572"/>
    </row>
    <row r="129" spans="1:26" ht="15.75" hidden="1" customHeight="1">
      <c r="A129" s="435">
        <v>310000</v>
      </c>
      <c r="B129" s="99" t="s">
        <v>2183</v>
      </c>
      <c r="C129" s="106"/>
      <c r="D129" s="106"/>
      <c r="E129" s="106">
        <f t="shared" ref="E129:E131" si="37">SUM(C129:D129)</f>
        <v>0</v>
      </c>
      <c r="F129" s="106"/>
      <c r="G129" s="411"/>
      <c r="H129" s="411"/>
      <c r="I129" s="411"/>
      <c r="J129" s="411"/>
      <c r="K129" s="411"/>
      <c r="L129" s="411"/>
      <c r="M129" s="411"/>
      <c r="N129" s="411"/>
      <c r="O129" s="411"/>
      <c r="P129" s="41"/>
      <c r="Q129" s="41"/>
      <c r="R129" s="41"/>
      <c r="S129" s="41"/>
      <c r="T129" s="41"/>
      <c r="U129" s="41"/>
      <c r="V129" s="41"/>
      <c r="W129" s="41"/>
      <c r="X129" s="41"/>
      <c r="Y129" s="41"/>
      <c r="Z129" s="41"/>
    </row>
    <row r="130" spans="1:26" ht="15.75" hidden="1" customHeight="1">
      <c r="A130" s="155">
        <v>3110299</v>
      </c>
      <c r="B130" s="36" t="s">
        <v>2494</v>
      </c>
      <c r="C130" s="437">
        <v>7800000</v>
      </c>
      <c r="D130" s="437"/>
      <c r="E130" s="106">
        <f t="shared" si="37"/>
        <v>7800000</v>
      </c>
      <c r="F130" s="106"/>
      <c r="G130" s="411"/>
      <c r="H130" s="411"/>
      <c r="I130" s="411"/>
      <c r="J130" s="411"/>
      <c r="K130" s="411"/>
      <c r="L130" s="411"/>
      <c r="M130" s="411"/>
      <c r="N130" s="411"/>
      <c r="O130" s="411"/>
      <c r="P130" s="41"/>
      <c r="Q130" s="41"/>
      <c r="R130" s="41"/>
      <c r="S130" s="41"/>
      <c r="T130" s="41"/>
      <c r="U130" s="41"/>
      <c r="V130" s="41"/>
      <c r="W130" s="41"/>
      <c r="X130" s="41"/>
      <c r="Y130" s="41"/>
      <c r="Z130" s="41"/>
    </row>
    <row r="131" spans="1:26" ht="15.75" hidden="1" customHeight="1">
      <c r="A131" s="479"/>
      <c r="B131" s="416" t="s">
        <v>2495</v>
      </c>
      <c r="C131" s="417">
        <v>7800000</v>
      </c>
      <c r="D131" s="417"/>
      <c r="E131" s="106">
        <f t="shared" si="37"/>
        <v>7800000</v>
      </c>
      <c r="F131" s="106"/>
      <c r="G131" s="411"/>
      <c r="H131" s="411"/>
      <c r="I131" s="411"/>
      <c r="J131" s="411"/>
      <c r="K131" s="411"/>
      <c r="L131" s="411"/>
      <c r="M131" s="411"/>
      <c r="N131" s="411"/>
      <c r="O131" s="411"/>
      <c r="P131" s="41"/>
      <c r="Q131" s="41"/>
      <c r="R131" s="41"/>
      <c r="S131" s="41"/>
      <c r="T131" s="41"/>
      <c r="U131" s="41"/>
      <c r="V131" s="41"/>
      <c r="W131" s="41"/>
      <c r="X131" s="41"/>
      <c r="Y131" s="41"/>
      <c r="Z131" s="41"/>
    </row>
    <row r="132" spans="1:26" ht="15.75" customHeight="1">
      <c r="A132" s="107"/>
      <c r="B132" s="576" t="s">
        <v>2496</v>
      </c>
      <c r="C132" s="436"/>
      <c r="D132" s="436"/>
      <c r="E132" s="106"/>
      <c r="F132" s="106"/>
      <c r="G132" s="411"/>
      <c r="H132" s="411"/>
      <c r="I132" s="411"/>
      <c r="J132" s="411"/>
      <c r="K132" s="411"/>
      <c r="L132" s="411"/>
      <c r="M132" s="411"/>
      <c r="N132" s="411"/>
      <c r="O132" s="411"/>
      <c r="P132" s="41"/>
      <c r="Q132" s="41"/>
      <c r="R132" s="41"/>
      <c r="S132" s="41"/>
      <c r="T132" s="41"/>
      <c r="U132" s="41"/>
      <c r="V132" s="41"/>
      <c r="W132" s="41"/>
      <c r="X132" s="41"/>
      <c r="Y132" s="41"/>
      <c r="Z132" s="41"/>
    </row>
    <row r="133" spans="1:26" ht="15.75" customHeight="1">
      <c r="A133" s="349">
        <v>2210310</v>
      </c>
      <c r="B133" s="568" t="s">
        <v>2405</v>
      </c>
      <c r="C133" s="106">
        <v>300000</v>
      </c>
      <c r="D133" s="106"/>
      <c r="E133" s="106">
        <f t="shared" ref="E133:E138" si="38">SUM(C133:D133)</f>
        <v>300000</v>
      </c>
      <c r="F133" s="106">
        <v>300000</v>
      </c>
      <c r="G133" s="411"/>
      <c r="H133" s="411"/>
      <c r="I133" s="411"/>
      <c r="J133" s="411"/>
      <c r="K133" s="411"/>
      <c r="L133" s="411"/>
      <c r="M133" s="411"/>
      <c r="N133" s="411"/>
      <c r="O133" s="411"/>
      <c r="P133" s="41"/>
      <c r="Q133" s="41"/>
      <c r="R133" s="41"/>
      <c r="S133" s="41"/>
      <c r="T133" s="41"/>
      <c r="U133" s="41"/>
      <c r="V133" s="41"/>
      <c r="W133" s="41"/>
      <c r="X133" s="41"/>
      <c r="Y133" s="41"/>
      <c r="Z133" s="41"/>
    </row>
    <row r="134" spans="1:26" ht="15.75" customHeight="1">
      <c r="A134" s="349">
        <v>2211201</v>
      </c>
      <c r="B134" s="568" t="s">
        <v>2155</v>
      </c>
      <c r="C134" s="106">
        <v>390000</v>
      </c>
      <c r="D134" s="106">
        <v>-1000</v>
      </c>
      <c r="E134" s="106">
        <f t="shared" si="38"/>
        <v>389000</v>
      </c>
      <c r="F134" s="106"/>
      <c r="G134" s="411"/>
      <c r="H134" s="411"/>
      <c r="I134" s="411"/>
      <c r="J134" s="411"/>
      <c r="K134" s="411"/>
      <c r="L134" s="411"/>
      <c r="M134" s="411"/>
      <c r="N134" s="411"/>
      <c r="O134" s="411"/>
      <c r="P134" s="41"/>
      <c r="Q134" s="41"/>
      <c r="R134" s="41"/>
      <c r="S134" s="41"/>
      <c r="T134" s="41"/>
      <c r="U134" s="41"/>
      <c r="V134" s="41"/>
      <c r="W134" s="41"/>
      <c r="X134" s="41"/>
      <c r="Y134" s="41"/>
      <c r="Z134" s="41"/>
    </row>
    <row r="135" spans="1:26" ht="15.75" customHeight="1">
      <c r="A135" s="155">
        <v>2211101</v>
      </c>
      <c r="B135" s="574" t="s">
        <v>2148</v>
      </c>
      <c r="C135" s="106">
        <v>200000</v>
      </c>
      <c r="D135" s="106"/>
      <c r="E135" s="106">
        <f t="shared" si="38"/>
        <v>200000</v>
      </c>
      <c r="F135" s="106"/>
      <c r="G135" s="411"/>
      <c r="H135" s="411"/>
      <c r="I135" s="411"/>
      <c r="J135" s="411"/>
      <c r="K135" s="411"/>
      <c r="L135" s="411"/>
      <c r="M135" s="411"/>
      <c r="N135" s="411"/>
      <c r="O135" s="411"/>
      <c r="P135" s="41"/>
      <c r="Q135" s="41"/>
      <c r="R135" s="41"/>
      <c r="S135" s="41"/>
      <c r="T135" s="41"/>
      <c r="U135" s="41"/>
      <c r="V135" s="41"/>
      <c r="W135" s="41"/>
      <c r="X135" s="41"/>
      <c r="Y135" s="41"/>
      <c r="Z135" s="41"/>
    </row>
    <row r="136" spans="1:26" ht="15.75" customHeight="1">
      <c r="A136" s="349" t="s">
        <v>2174</v>
      </c>
      <c r="B136" s="568" t="s">
        <v>2490</v>
      </c>
      <c r="C136" s="106">
        <v>100000</v>
      </c>
      <c r="D136" s="106"/>
      <c r="E136" s="106">
        <f t="shared" si="38"/>
        <v>100000</v>
      </c>
      <c r="F136" s="106"/>
      <c r="G136" s="411"/>
      <c r="H136" s="411"/>
      <c r="I136" s="411"/>
      <c r="J136" s="411"/>
      <c r="K136" s="411"/>
      <c r="L136" s="411"/>
      <c r="M136" s="411"/>
      <c r="N136" s="411"/>
      <c r="O136" s="411"/>
      <c r="P136" s="41"/>
      <c r="Q136" s="41"/>
      <c r="R136" s="41"/>
      <c r="S136" s="41"/>
      <c r="T136" s="41"/>
      <c r="U136" s="41"/>
      <c r="V136" s="41"/>
      <c r="W136" s="41"/>
      <c r="X136" s="41"/>
      <c r="Y136" s="41"/>
      <c r="Z136" s="41"/>
    </row>
    <row r="137" spans="1:26" ht="15.75" customHeight="1">
      <c r="A137" s="349">
        <v>3111001</v>
      </c>
      <c r="B137" s="568" t="s">
        <v>2493</v>
      </c>
      <c r="C137" s="106">
        <v>100000</v>
      </c>
      <c r="D137" s="106"/>
      <c r="E137" s="106">
        <f t="shared" si="38"/>
        <v>100000</v>
      </c>
      <c r="F137" s="106"/>
      <c r="G137" s="411"/>
      <c r="H137" s="411"/>
      <c r="I137" s="411"/>
      <c r="J137" s="411"/>
      <c r="K137" s="411"/>
      <c r="L137" s="411"/>
      <c r="M137" s="411"/>
      <c r="N137" s="411"/>
      <c r="O137" s="411"/>
      <c r="P137" s="41"/>
      <c r="Q137" s="41"/>
      <c r="R137" s="41"/>
      <c r="S137" s="41"/>
      <c r="T137" s="41"/>
      <c r="U137" s="41"/>
      <c r="V137" s="41"/>
      <c r="W137" s="41"/>
      <c r="X137" s="41"/>
      <c r="Y137" s="41"/>
      <c r="Z137" s="41"/>
    </row>
    <row r="138" spans="1:26" ht="15.75" customHeight="1">
      <c r="A138" s="349">
        <v>3111002</v>
      </c>
      <c r="B138" s="568" t="s">
        <v>2414</v>
      </c>
      <c r="C138" s="106">
        <v>100000</v>
      </c>
      <c r="D138" s="106"/>
      <c r="E138" s="106">
        <f t="shared" si="38"/>
        <v>100000</v>
      </c>
      <c r="F138" s="106"/>
      <c r="G138" s="411"/>
      <c r="H138" s="411"/>
      <c r="I138" s="411"/>
      <c r="J138" s="411"/>
      <c r="K138" s="411"/>
      <c r="L138" s="411"/>
      <c r="M138" s="411"/>
      <c r="N138" s="411"/>
      <c r="O138" s="411"/>
      <c r="P138" s="41"/>
      <c r="Q138" s="41"/>
      <c r="R138" s="41"/>
      <c r="S138" s="41"/>
      <c r="T138" s="41"/>
      <c r="U138" s="41"/>
      <c r="V138" s="41"/>
      <c r="W138" s="41"/>
      <c r="X138" s="41"/>
      <c r="Y138" s="41"/>
      <c r="Z138" s="41"/>
    </row>
    <row r="139" spans="1:26" ht="15.75" customHeight="1">
      <c r="A139" s="569" t="s">
        <v>2076</v>
      </c>
      <c r="B139" s="575"/>
      <c r="C139" s="571">
        <v>1190000</v>
      </c>
      <c r="D139" s="571">
        <f>SUM(D133:D138)</f>
        <v>-1000</v>
      </c>
      <c r="E139" s="571">
        <f>SUM(E133:E138)</f>
        <v>1189000</v>
      </c>
      <c r="F139" s="571">
        <f>SUM(F133:F138)</f>
        <v>300000</v>
      </c>
      <c r="G139" s="411"/>
      <c r="H139" s="411"/>
      <c r="I139" s="411"/>
      <c r="J139" s="411"/>
      <c r="K139" s="411"/>
      <c r="L139" s="411"/>
      <c r="M139" s="411"/>
      <c r="N139" s="411"/>
      <c r="O139" s="411"/>
      <c r="P139" s="572"/>
      <c r="Q139" s="572"/>
      <c r="R139" s="572"/>
      <c r="S139" s="572"/>
      <c r="T139" s="572"/>
      <c r="U139" s="572"/>
      <c r="V139" s="572"/>
      <c r="W139" s="572"/>
      <c r="X139" s="572"/>
      <c r="Y139" s="572"/>
      <c r="Z139" s="572"/>
    </row>
    <row r="140" spans="1:26" ht="15.75" hidden="1" customHeight="1">
      <c r="A140" s="435">
        <v>310000</v>
      </c>
      <c r="B140" s="99" t="s">
        <v>2183</v>
      </c>
      <c r="C140" s="106"/>
      <c r="D140" s="106"/>
      <c r="E140" s="106">
        <f t="shared" ref="E140:E142" si="39">SUM(C140:D140)</f>
        <v>0</v>
      </c>
      <c r="F140" s="106"/>
      <c r="G140" s="411"/>
      <c r="H140" s="411"/>
      <c r="I140" s="411"/>
      <c r="J140" s="411"/>
      <c r="K140" s="411"/>
      <c r="L140" s="411"/>
      <c r="M140" s="411"/>
      <c r="N140" s="411"/>
      <c r="O140" s="411"/>
      <c r="P140" s="41"/>
      <c r="Q140" s="41"/>
      <c r="R140" s="41"/>
      <c r="S140" s="41"/>
      <c r="T140" s="41"/>
      <c r="U140" s="41"/>
      <c r="V140" s="41"/>
      <c r="W140" s="41"/>
      <c r="X140" s="41"/>
      <c r="Y140" s="41"/>
      <c r="Z140" s="41"/>
    </row>
    <row r="141" spans="1:26" ht="15.75" hidden="1" customHeight="1">
      <c r="A141" s="155">
        <v>3110599</v>
      </c>
      <c r="B141" s="68" t="s">
        <v>341</v>
      </c>
      <c r="C141" s="437">
        <v>1000000</v>
      </c>
      <c r="D141" s="437"/>
      <c r="E141" s="106">
        <f t="shared" si="39"/>
        <v>1000000</v>
      </c>
      <c r="F141" s="106"/>
      <c r="G141" s="411"/>
      <c r="H141" s="411"/>
      <c r="I141" s="411"/>
      <c r="J141" s="411"/>
      <c r="K141" s="411"/>
      <c r="L141" s="411"/>
      <c r="M141" s="411"/>
      <c r="N141" s="411"/>
      <c r="O141" s="411"/>
      <c r="P141" s="41"/>
      <c r="Q141" s="41"/>
      <c r="R141" s="41"/>
      <c r="S141" s="41"/>
      <c r="T141" s="41"/>
      <c r="U141" s="41"/>
      <c r="V141" s="41"/>
      <c r="W141" s="41"/>
      <c r="X141" s="41"/>
      <c r="Y141" s="41"/>
      <c r="Z141" s="41"/>
    </row>
    <row r="142" spans="1:26" ht="15.75" hidden="1" customHeight="1">
      <c r="A142" s="479"/>
      <c r="B142" s="416" t="s">
        <v>2497</v>
      </c>
      <c r="C142" s="417">
        <v>1000000</v>
      </c>
      <c r="D142" s="417"/>
      <c r="E142" s="106">
        <f t="shared" si="39"/>
        <v>1000000</v>
      </c>
      <c r="F142" s="106"/>
      <c r="G142" s="411"/>
      <c r="H142" s="411"/>
      <c r="I142" s="411"/>
      <c r="J142" s="411"/>
      <c r="K142" s="411"/>
      <c r="L142" s="411"/>
      <c r="M142" s="411"/>
      <c r="N142" s="411"/>
      <c r="O142" s="411"/>
      <c r="P142" s="41"/>
      <c r="Q142" s="41"/>
      <c r="R142" s="41"/>
      <c r="S142" s="41"/>
      <c r="T142" s="41"/>
      <c r="U142" s="41"/>
      <c r="V142" s="41"/>
      <c r="W142" s="41"/>
      <c r="X142" s="41"/>
      <c r="Y142" s="41"/>
      <c r="Z142" s="41"/>
    </row>
    <row r="143" spans="1:26" ht="15.75" customHeight="1">
      <c r="A143" s="107"/>
      <c r="B143" s="573" t="s">
        <v>2498</v>
      </c>
      <c r="C143" s="107"/>
      <c r="D143" s="107"/>
      <c r="E143" s="106"/>
      <c r="F143" s="106"/>
      <c r="G143" s="411"/>
      <c r="H143" s="411"/>
      <c r="I143" s="411"/>
      <c r="J143" s="411"/>
      <c r="K143" s="411"/>
      <c r="L143" s="411"/>
      <c r="M143" s="411"/>
      <c r="N143" s="411"/>
      <c r="O143" s="411"/>
      <c r="P143" s="41"/>
      <c r="Q143" s="41"/>
      <c r="R143" s="41"/>
      <c r="S143" s="41"/>
      <c r="T143" s="41"/>
      <c r="U143" s="41"/>
      <c r="V143" s="41"/>
      <c r="W143" s="41"/>
      <c r="X143" s="41"/>
      <c r="Y143" s="41"/>
      <c r="Z143" s="41"/>
    </row>
    <row r="144" spans="1:26" ht="15.75" customHeight="1">
      <c r="A144" s="349" t="s">
        <v>2106</v>
      </c>
      <c r="B144" s="568" t="s">
        <v>2107</v>
      </c>
      <c r="C144" s="106">
        <v>100000</v>
      </c>
      <c r="D144" s="106"/>
      <c r="E144" s="106">
        <f t="shared" ref="E144:E148" si="40">SUM(C144:D144)</f>
        <v>100000</v>
      </c>
      <c r="F144" s="106"/>
      <c r="G144" s="411"/>
      <c r="H144" s="411"/>
      <c r="I144" s="411"/>
      <c r="J144" s="411"/>
      <c r="K144" s="411"/>
      <c r="L144" s="411"/>
      <c r="M144" s="411"/>
      <c r="N144" s="411"/>
      <c r="O144" s="411"/>
      <c r="P144" s="41"/>
      <c r="Q144" s="41"/>
      <c r="R144" s="41"/>
      <c r="S144" s="41"/>
      <c r="T144" s="41"/>
      <c r="U144" s="41"/>
      <c r="V144" s="41"/>
      <c r="W144" s="41"/>
      <c r="X144" s="41"/>
      <c r="Y144" s="41"/>
      <c r="Z144" s="41"/>
    </row>
    <row r="145" spans="1:26" ht="15.75" customHeight="1">
      <c r="A145" s="349">
        <v>2211101</v>
      </c>
      <c r="B145" s="568" t="s">
        <v>2148</v>
      </c>
      <c r="C145" s="106">
        <v>50000</v>
      </c>
      <c r="D145" s="106"/>
      <c r="E145" s="106">
        <f t="shared" si="40"/>
        <v>50000</v>
      </c>
      <c r="F145" s="106"/>
      <c r="G145" s="411"/>
      <c r="H145" s="411"/>
      <c r="I145" s="411"/>
      <c r="J145" s="411"/>
      <c r="K145" s="411"/>
      <c r="L145" s="411"/>
      <c r="M145" s="411"/>
      <c r="N145" s="411"/>
      <c r="O145" s="411"/>
      <c r="P145" s="41"/>
      <c r="Q145" s="41"/>
      <c r="R145" s="41"/>
      <c r="S145" s="41"/>
      <c r="T145" s="41"/>
      <c r="U145" s="41"/>
      <c r="V145" s="41"/>
      <c r="W145" s="41"/>
      <c r="X145" s="41"/>
      <c r="Y145" s="41"/>
      <c r="Z145" s="41"/>
    </row>
    <row r="146" spans="1:26" ht="15.75" customHeight="1">
      <c r="A146" s="349" t="s">
        <v>2154</v>
      </c>
      <c r="B146" s="568" t="s">
        <v>2153</v>
      </c>
      <c r="C146" s="106">
        <v>100000</v>
      </c>
      <c r="D146" s="106"/>
      <c r="E146" s="106">
        <f t="shared" si="40"/>
        <v>100000</v>
      </c>
      <c r="F146" s="106"/>
      <c r="G146" s="411"/>
      <c r="H146" s="411"/>
      <c r="I146" s="411"/>
      <c r="J146" s="411"/>
      <c r="K146" s="411"/>
      <c r="L146" s="411"/>
      <c r="M146" s="411"/>
      <c r="N146" s="411"/>
      <c r="O146" s="411"/>
      <c r="P146" s="41"/>
      <c r="Q146" s="41"/>
      <c r="R146" s="41"/>
      <c r="S146" s="41"/>
      <c r="T146" s="41"/>
      <c r="U146" s="41"/>
      <c r="V146" s="41"/>
      <c r="W146" s="41"/>
      <c r="X146" s="41"/>
      <c r="Y146" s="41"/>
      <c r="Z146" s="41"/>
    </row>
    <row r="147" spans="1:26" ht="15.75" customHeight="1">
      <c r="A147" s="349">
        <v>3111002</v>
      </c>
      <c r="B147" s="577" t="s">
        <v>2414</v>
      </c>
      <c r="C147" s="106">
        <v>200000</v>
      </c>
      <c r="D147" s="106"/>
      <c r="E147" s="106">
        <f t="shared" si="40"/>
        <v>200000</v>
      </c>
      <c r="F147" s="106"/>
      <c r="G147" s="411"/>
      <c r="H147" s="411"/>
      <c r="I147" s="411"/>
      <c r="J147" s="411"/>
      <c r="K147" s="411"/>
      <c r="L147" s="411"/>
      <c r="M147" s="411"/>
      <c r="N147" s="411"/>
      <c r="O147" s="411"/>
      <c r="P147" s="41"/>
      <c r="Q147" s="41"/>
      <c r="R147" s="41"/>
      <c r="S147" s="41"/>
      <c r="T147" s="41"/>
      <c r="U147" s="41"/>
      <c r="V147" s="41"/>
      <c r="W147" s="41"/>
      <c r="X147" s="41"/>
      <c r="Y147" s="41"/>
      <c r="Z147" s="41"/>
    </row>
    <row r="148" spans="1:26" ht="15.75" customHeight="1">
      <c r="A148" s="349">
        <v>3111001</v>
      </c>
      <c r="B148" s="577" t="s">
        <v>2460</v>
      </c>
      <c r="C148" s="106">
        <v>100000</v>
      </c>
      <c r="D148" s="106"/>
      <c r="E148" s="106">
        <f t="shared" si="40"/>
        <v>100000</v>
      </c>
      <c r="F148" s="106"/>
      <c r="G148" s="411"/>
      <c r="H148" s="411"/>
      <c r="I148" s="411"/>
      <c r="J148" s="411"/>
      <c r="K148" s="411"/>
      <c r="L148" s="411"/>
      <c r="M148" s="411"/>
      <c r="N148" s="411"/>
      <c r="O148" s="411"/>
      <c r="P148" s="41"/>
      <c r="Q148" s="41"/>
      <c r="R148" s="41"/>
      <c r="S148" s="41"/>
      <c r="T148" s="41"/>
      <c r="U148" s="41"/>
      <c r="V148" s="41"/>
      <c r="W148" s="41"/>
      <c r="X148" s="41"/>
      <c r="Y148" s="41"/>
      <c r="Z148" s="41"/>
    </row>
    <row r="149" spans="1:26" ht="15.75" customHeight="1">
      <c r="A149" s="569" t="s">
        <v>2076</v>
      </c>
      <c r="B149" s="575"/>
      <c r="C149" s="571">
        <v>550000</v>
      </c>
      <c r="D149" s="571">
        <f>SUM(D144:D148)</f>
        <v>0</v>
      </c>
      <c r="E149" s="571">
        <f>SUM(E144:E148)</f>
        <v>550000</v>
      </c>
      <c r="F149" s="571">
        <f>SUM(F144:F148)</f>
        <v>0</v>
      </c>
      <c r="G149" s="411"/>
      <c r="H149" s="411"/>
      <c r="I149" s="411"/>
      <c r="J149" s="411"/>
      <c r="K149" s="411"/>
      <c r="L149" s="411"/>
      <c r="M149" s="411"/>
      <c r="N149" s="411"/>
      <c r="O149" s="411"/>
      <c r="P149" s="572"/>
      <c r="Q149" s="572"/>
      <c r="R149" s="572"/>
      <c r="S149" s="572"/>
      <c r="T149" s="572"/>
      <c r="U149" s="572"/>
      <c r="V149" s="572"/>
      <c r="W149" s="572"/>
      <c r="X149" s="572"/>
      <c r="Y149" s="572"/>
      <c r="Z149" s="572"/>
    </row>
    <row r="150" spans="1:26" ht="15.75" hidden="1" customHeight="1">
      <c r="A150" s="435">
        <v>310000</v>
      </c>
      <c r="B150" s="99" t="s">
        <v>2183</v>
      </c>
      <c r="C150" s="106"/>
      <c r="D150" s="106"/>
      <c r="E150" s="106">
        <f t="shared" ref="E150:E152" si="41">SUM(C150:D150)</f>
        <v>0</v>
      </c>
      <c r="F150" s="106"/>
      <c r="G150" s="411"/>
      <c r="H150" s="411"/>
      <c r="I150" s="411"/>
      <c r="J150" s="411"/>
      <c r="K150" s="411"/>
      <c r="L150" s="411"/>
      <c r="M150" s="411"/>
      <c r="N150" s="411"/>
      <c r="O150" s="411"/>
      <c r="P150" s="41"/>
      <c r="Q150" s="41"/>
      <c r="R150" s="41"/>
      <c r="S150" s="41"/>
      <c r="T150" s="41"/>
      <c r="U150" s="41"/>
      <c r="V150" s="41"/>
      <c r="W150" s="41"/>
      <c r="X150" s="41"/>
      <c r="Y150" s="41"/>
      <c r="Z150" s="41"/>
    </row>
    <row r="151" spans="1:26" ht="15.75" hidden="1" customHeight="1">
      <c r="A151" s="155">
        <v>3110202</v>
      </c>
      <c r="B151" s="68" t="s">
        <v>2500</v>
      </c>
      <c r="C151" s="437">
        <v>4000000</v>
      </c>
      <c r="D151" s="437"/>
      <c r="E151" s="106">
        <f t="shared" si="41"/>
        <v>4000000</v>
      </c>
      <c r="F151" s="106"/>
      <c r="G151" s="411"/>
      <c r="H151" s="411"/>
      <c r="I151" s="411"/>
      <c r="J151" s="411"/>
      <c r="K151" s="411"/>
      <c r="L151" s="411"/>
      <c r="M151" s="411"/>
      <c r="N151" s="411"/>
      <c r="O151" s="411"/>
      <c r="P151" s="41"/>
      <c r="Q151" s="41"/>
      <c r="R151" s="41"/>
      <c r="S151" s="41"/>
      <c r="T151" s="41"/>
      <c r="U151" s="41"/>
      <c r="V151" s="41"/>
      <c r="W151" s="41"/>
      <c r="X151" s="41"/>
      <c r="Y151" s="41"/>
      <c r="Z151" s="41"/>
    </row>
    <row r="152" spans="1:26" ht="15.75" hidden="1" customHeight="1">
      <c r="A152" s="479"/>
      <c r="B152" s="416" t="s">
        <v>2501</v>
      </c>
      <c r="C152" s="417">
        <v>4000000</v>
      </c>
      <c r="D152" s="417"/>
      <c r="E152" s="106">
        <f t="shared" si="41"/>
        <v>4000000</v>
      </c>
      <c r="F152" s="106"/>
      <c r="G152" s="411"/>
      <c r="H152" s="411"/>
      <c r="I152" s="411"/>
      <c r="J152" s="411"/>
      <c r="K152" s="411"/>
      <c r="L152" s="411"/>
      <c r="M152" s="411"/>
      <c r="N152" s="411"/>
      <c r="O152" s="411"/>
      <c r="P152" s="41"/>
      <c r="Q152" s="41"/>
      <c r="R152" s="41"/>
      <c r="S152" s="41"/>
      <c r="T152" s="41"/>
      <c r="U152" s="41"/>
      <c r="V152" s="41"/>
      <c r="W152" s="41"/>
      <c r="X152" s="41"/>
      <c r="Y152" s="41"/>
      <c r="Z152" s="41"/>
    </row>
    <row r="153" spans="1:26" ht="15.75" customHeight="1">
      <c r="A153" s="349"/>
      <c r="B153" s="573" t="s">
        <v>2502</v>
      </c>
      <c r="C153" s="436"/>
      <c r="D153" s="436"/>
      <c r="E153" s="106"/>
      <c r="F153" s="106"/>
      <c r="G153" s="411"/>
      <c r="H153" s="411"/>
      <c r="I153" s="411"/>
      <c r="J153" s="411"/>
      <c r="K153" s="411"/>
      <c r="L153" s="411"/>
      <c r="M153" s="411"/>
      <c r="N153" s="411"/>
      <c r="O153" s="411"/>
      <c r="P153" s="41"/>
      <c r="Q153" s="41"/>
      <c r="R153" s="41"/>
      <c r="S153" s="41"/>
      <c r="T153" s="41"/>
      <c r="U153" s="41"/>
      <c r="V153" s="41"/>
      <c r="W153" s="41"/>
      <c r="X153" s="41"/>
      <c r="Y153" s="41"/>
      <c r="Z153" s="41"/>
    </row>
    <row r="154" spans="1:26" ht="15.75" customHeight="1">
      <c r="A154" s="349">
        <v>2210302</v>
      </c>
      <c r="B154" s="568" t="s">
        <v>2499</v>
      </c>
      <c r="C154" s="106">
        <v>150000</v>
      </c>
      <c r="D154" s="106"/>
      <c r="E154" s="106">
        <f t="shared" ref="E154:E157" si="42">SUM(C154:D154)</f>
        <v>150000</v>
      </c>
      <c r="F154" s="106"/>
      <c r="G154" s="411"/>
      <c r="H154" s="411"/>
      <c r="I154" s="411"/>
      <c r="J154" s="411"/>
      <c r="K154" s="411"/>
      <c r="L154" s="411"/>
      <c r="M154" s="411"/>
      <c r="N154" s="411"/>
      <c r="O154" s="411"/>
      <c r="P154" s="41"/>
      <c r="Q154" s="41"/>
      <c r="R154" s="41"/>
      <c r="S154" s="41"/>
      <c r="T154" s="41"/>
      <c r="U154" s="41"/>
      <c r="V154" s="41"/>
      <c r="W154" s="41"/>
      <c r="X154" s="41"/>
      <c r="Y154" s="41"/>
      <c r="Z154" s="41"/>
    </row>
    <row r="155" spans="1:26" ht="15.75" customHeight="1">
      <c r="A155" s="349" t="s">
        <v>2106</v>
      </c>
      <c r="B155" s="568" t="s">
        <v>2107</v>
      </c>
      <c r="C155" s="106">
        <v>300000</v>
      </c>
      <c r="D155" s="106"/>
      <c r="E155" s="106">
        <f t="shared" si="42"/>
        <v>300000</v>
      </c>
      <c r="F155" s="106"/>
      <c r="G155" s="411"/>
      <c r="H155" s="411"/>
      <c r="I155" s="411"/>
      <c r="J155" s="411"/>
      <c r="K155" s="411"/>
      <c r="L155" s="411"/>
      <c r="M155" s="411"/>
      <c r="N155" s="411"/>
      <c r="O155" s="411"/>
      <c r="P155" s="41"/>
      <c r="Q155" s="41"/>
      <c r="R155" s="41"/>
      <c r="S155" s="41"/>
      <c r="T155" s="41"/>
      <c r="U155" s="41"/>
      <c r="V155" s="41"/>
      <c r="W155" s="41"/>
      <c r="X155" s="41"/>
      <c r="Y155" s="41"/>
      <c r="Z155" s="41"/>
    </row>
    <row r="156" spans="1:26" ht="15.75" customHeight="1">
      <c r="A156" s="349">
        <v>2211101</v>
      </c>
      <c r="B156" s="568" t="s">
        <v>2148</v>
      </c>
      <c r="C156" s="106">
        <v>150000</v>
      </c>
      <c r="D156" s="106"/>
      <c r="E156" s="106">
        <f t="shared" si="42"/>
        <v>150000</v>
      </c>
      <c r="F156" s="106"/>
      <c r="G156" s="411"/>
      <c r="H156" s="411"/>
      <c r="I156" s="411"/>
      <c r="J156" s="411"/>
      <c r="K156" s="411"/>
      <c r="L156" s="411"/>
      <c r="M156" s="411"/>
      <c r="N156" s="411"/>
      <c r="O156" s="411"/>
      <c r="P156" s="41"/>
      <c r="Q156" s="41"/>
      <c r="R156" s="41"/>
      <c r="S156" s="41"/>
      <c r="T156" s="41"/>
      <c r="U156" s="41"/>
      <c r="V156" s="41"/>
      <c r="W156" s="41"/>
      <c r="X156" s="41"/>
      <c r="Y156" s="41"/>
      <c r="Z156" s="41"/>
    </row>
    <row r="157" spans="1:26" ht="15.75" customHeight="1">
      <c r="A157" s="349" t="s">
        <v>2154</v>
      </c>
      <c r="B157" s="568" t="s">
        <v>2153</v>
      </c>
      <c r="C157" s="106">
        <v>100000</v>
      </c>
      <c r="D157" s="106"/>
      <c r="E157" s="106">
        <f t="shared" si="42"/>
        <v>100000</v>
      </c>
      <c r="F157" s="106"/>
      <c r="G157" s="411"/>
      <c r="H157" s="411"/>
      <c r="I157" s="411"/>
      <c r="J157" s="411"/>
      <c r="K157" s="411"/>
      <c r="L157" s="411"/>
      <c r="M157" s="411"/>
      <c r="N157" s="411"/>
      <c r="O157" s="411"/>
      <c r="P157" s="41"/>
      <c r="Q157" s="41"/>
      <c r="R157" s="41"/>
      <c r="S157" s="41"/>
      <c r="T157" s="41"/>
      <c r="U157" s="41"/>
      <c r="V157" s="41"/>
      <c r="W157" s="41"/>
      <c r="X157" s="41"/>
      <c r="Y157" s="41"/>
      <c r="Z157" s="41"/>
    </row>
    <row r="158" spans="1:26" ht="15.75" customHeight="1">
      <c r="A158" s="569" t="s">
        <v>2076</v>
      </c>
      <c r="B158" s="575"/>
      <c r="C158" s="571">
        <v>900000</v>
      </c>
      <c r="D158" s="571">
        <f>SUM(D154:D157)</f>
        <v>0</v>
      </c>
      <c r="E158" s="571">
        <f>SUM(E154:E157)</f>
        <v>700000</v>
      </c>
      <c r="F158" s="571">
        <f>SUM(F154:F157)</f>
        <v>0</v>
      </c>
      <c r="G158" s="411"/>
      <c r="H158" s="411"/>
      <c r="I158" s="411"/>
      <c r="J158" s="411"/>
      <c r="K158" s="411"/>
      <c r="L158" s="411"/>
      <c r="M158" s="411"/>
      <c r="N158" s="411"/>
      <c r="O158" s="411"/>
      <c r="P158" s="572"/>
      <c r="Q158" s="572"/>
      <c r="R158" s="572"/>
      <c r="S158" s="572"/>
      <c r="T158" s="572"/>
      <c r="U158" s="572"/>
      <c r="V158" s="572"/>
      <c r="W158" s="572"/>
      <c r="X158" s="572"/>
      <c r="Y158" s="572"/>
      <c r="Z158" s="572"/>
    </row>
    <row r="159" spans="1:26" ht="15.75" customHeight="1">
      <c r="A159" s="349"/>
      <c r="B159" s="573" t="s">
        <v>2503</v>
      </c>
      <c r="C159" s="436"/>
      <c r="D159" s="436"/>
      <c r="E159" s="106"/>
      <c r="F159" s="106"/>
      <c r="G159" s="411"/>
      <c r="H159" s="411"/>
      <c r="I159" s="411"/>
      <c r="J159" s="411"/>
      <c r="K159" s="411"/>
      <c r="L159" s="411"/>
      <c r="M159" s="411"/>
      <c r="N159" s="411"/>
      <c r="O159" s="411"/>
      <c r="P159" s="41"/>
      <c r="Q159" s="41"/>
      <c r="R159" s="41"/>
      <c r="S159" s="41"/>
      <c r="T159" s="41"/>
      <c r="U159" s="41"/>
      <c r="V159" s="41"/>
      <c r="W159" s="41"/>
      <c r="X159" s="41"/>
      <c r="Y159" s="41"/>
      <c r="Z159" s="41"/>
    </row>
    <row r="160" spans="1:26" ht="15.75" customHeight="1">
      <c r="A160" s="349" t="s">
        <v>2106</v>
      </c>
      <c r="B160" s="568" t="s">
        <v>2107</v>
      </c>
      <c r="C160" s="106">
        <v>150000</v>
      </c>
      <c r="D160" s="106"/>
      <c r="E160" s="106">
        <f t="shared" ref="E160:E164" si="43">SUM(C160:D160)</f>
        <v>150000</v>
      </c>
      <c r="F160" s="106"/>
      <c r="G160" s="411"/>
      <c r="H160" s="411"/>
      <c r="I160" s="411"/>
      <c r="J160" s="411"/>
      <c r="K160" s="411"/>
      <c r="L160" s="411"/>
      <c r="M160" s="411"/>
      <c r="N160" s="411"/>
      <c r="O160" s="411"/>
      <c r="P160" s="41"/>
      <c r="Q160" s="41"/>
      <c r="R160" s="41"/>
      <c r="S160" s="41"/>
      <c r="T160" s="41"/>
      <c r="U160" s="41"/>
      <c r="V160" s="41"/>
      <c r="W160" s="41"/>
      <c r="X160" s="41"/>
      <c r="Y160" s="41"/>
      <c r="Z160" s="41"/>
    </row>
    <row r="161" spans="1:26" ht="15.75" customHeight="1">
      <c r="A161" s="349" t="s">
        <v>2154</v>
      </c>
      <c r="B161" s="568" t="s">
        <v>2153</v>
      </c>
      <c r="C161" s="106">
        <v>100000</v>
      </c>
      <c r="D161" s="106"/>
      <c r="E161" s="106">
        <f t="shared" si="43"/>
        <v>100000</v>
      </c>
      <c r="F161" s="106"/>
      <c r="G161" s="411"/>
      <c r="H161" s="411"/>
      <c r="I161" s="411"/>
      <c r="J161" s="411"/>
      <c r="K161" s="411"/>
      <c r="L161" s="411"/>
      <c r="M161" s="411"/>
      <c r="N161" s="411"/>
      <c r="O161" s="411"/>
      <c r="P161" s="41"/>
      <c r="Q161" s="41"/>
      <c r="R161" s="41"/>
      <c r="S161" s="41"/>
      <c r="T161" s="41"/>
      <c r="U161" s="41"/>
      <c r="V161" s="41"/>
      <c r="W161" s="41"/>
      <c r="X161" s="41"/>
      <c r="Y161" s="41"/>
      <c r="Z161" s="41"/>
    </row>
    <row r="162" spans="1:26" ht="15.75" customHeight="1">
      <c r="A162" s="349">
        <v>2210310</v>
      </c>
      <c r="B162" s="568" t="s">
        <v>2211</v>
      </c>
      <c r="C162" s="106">
        <v>500000</v>
      </c>
      <c r="D162" s="106">
        <v>-191</v>
      </c>
      <c r="E162" s="106">
        <f t="shared" si="43"/>
        <v>499809</v>
      </c>
      <c r="F162" s="106">
        <v>450000</v>
      </c>
      <c r="G162" s="411"/>
      <c r="H162" s="411"/>
      <c r="I162" s="411"/>
      <c r="J162" s="411"/>
      <c r="K162" s="411"/>
      <c r="L162" s="411"/>
      <c r="M162" s="411"/>
      <c r="N162" s="411"/>
      <c r="O162" s="411"/>
      <c r="P162" s="41"/>
      <c r="Q162" s="41"/>
      <c r="R162" s="41"/>
      <c r="S162" s="41"/>
      <c r="T162" s="41"/>
      <c r="U162" s="41"/>
      <c r="V162" s="41"/>
      <c r="W162" s="41"/>
      <c r="X162" s="41"/>
      <c r="Y162" s="41"/>
      <c r="Z162" s="41"/>
    </row>
    <row r="163" spans="1:26" ht="15.75" customHeight="1">
      <c r="A163" s="349">
        <v>2211101</v>
      </c>
      <c r="B163" s="568" t="s">
        <v>2148</v>
      </c>
      <c r="C163" s="106">
        <v>50000</v>
      </c>
      <c r="D163" s="106"/>
      <c r="E163" s="106">
        <f t="shared" si="43"/>
        <v>50000</v>
      </c>
      <c r="F163" s="106"/>
      <c r="G163" s="411"/>
      <c r="H163" s="411"/>
      <c r="I163" s="411"/>
      <c r="J163" s="411"/>
      <c r="K163" s="411"/>
      <c r="L163" s="411"/>
      <c r="M163" s="411"/>
      <c r="N163" s="411"/>
      <c r="O163" s="411"/>
      <c r="P163" s="41"/>
      <c r="Q163" s="41"/>
      <c r="R163" s="41"/>
      <c r="S163" s="41"/>
      <c r="T163" s="41"/>
      <c r="U163" s="41"/>
      <c r="V163" s="41"/>
      <c r="W163" s="41"/>
      <c r="X163" s="41"/>
      <c r="Y163" s="41"/>
      <c r="Z163" s="41"/>
    </row>
    <row r="164" spans="1:26" ht="15.75" customHeight="1">
      <c r="A164" s="349" t="s">
        <v>2174</v>
      </c>
      <c r="B164" s="568" t="s">
        <v>2490</v>
      </c>
      <c r="C164" s="106">
        <v>200000</v>
      </c>
      <c r="D164" s="106"/>
      <c r="E164" s="106">
        <f t="shared" si="43"/>
        <v>200000</v>
      </c>
      <c r="F164" s="106"/>
      <c r="G164" s="411"/>
      <c r="H164" s="411"/>
      <c r="I164" s="411"/>
      <c r="J164" s="411"/>
      <c r="K164" s="411"/>
      <c r="L164" s="411"/>
      <c r="M164" s="411"/>
      <c r="N164" s="411"/>
      <c r="O164" s="411"/>
      <c r="P164" s="41"/>
      <c r="Q164" s="41"/>
      <c r="R164" s="41"/>
      <c r="S164" s="41"/>
      <c r="T164" s="41"/>
      <c r="U164" s="41"/>
      <c r="V164" s="41"/>
      <c r="W164" s="41"/>
      <c r="X164" s="41"/>
      <c r="Y164" s="41"/>
      <c r="Z164" s="41"/>
    </row>
    <row r="165" spans="1:26" ht="15.75" customHeight="1">
      <c r="A165" s="569" t="s">
        <v>2076</v>
      </c>
      <c r="B165" s="575"/>
      <c r="C165" s="571">
        <v>1300000</v>
      </c>
      <c r="D165" s="571">
        <f>SUM(D160:D164)</f>
        <v>-191</v>
      </c>
      <c r="E165" s="571">
        <f>SUM(E160:E164)</f>
        <v>999809</v>
      </c>
      <c r="F165" s="571">
        <f>SUM(F160:F164)</f>
        <v>450000</v>
      </c>
      <c r="G165" s="411"/>
      <c r="H165" s="411"/>
      <c r="I165" s="411"/>
      <c r="J165" s="411"/>
      <c r="K165" s="411"/>
      <c r="L165" s="411"/>
      <c r="M165" s="411"/>
      <c r="N165" s="411"/>
      <c r="O165" s="411"/>
      <c r="P165" s="572"/>
      <c r="Q165" s="572"/>
      <c r="R165" s="572"/>
      <c r="S165" s="572"/>
      <c r="T165" s="572"/>
      <c r="U165" s="572"/>
      <c r="V165" s="572"/>
      <c r="W165" s="572"/>
      <c r="X165" s="572"/>
      <c r="Y165" s="572"/>
      <c r="Z165" s="572"/>
    </row>
    <row r="166" spans="1:26" ht="15.75" hidden="1" customHeight="1">
      <c r="A166" s="435">
        <v>310000</v>
      </c>
      <c r="B166" s="99" t="s">
        <v>2183</v>
      </c>
      <c r="C166" s="106"/>
      <c r="D166" s="106"/>
      <c r="E166" s="106"/>
      <c r="F166" s="106"/>
      <c r="G166" s="411"/>
      <c r="H166" s="411"/>
      <c r="I166" s="411"/>
      <c r="J166" s="411"/>
      <c r="K166" s="411"/>
      <c r="L166" s="411"/>
      <c r="M166" s="411"/>
      <c r="N166" s="411"/>
      <c r="O166" s="411"/>
      <c r="P166" s="41"/>
      <c r="Q166" s="41"/>
      <c r="R166" s="41"/>
      <c r="S166" s="41"/>
      <c r="T166" s="41"/>
      <c r="U166" s="41"/>
      <c r="V166" s="41"/>
      <c r="W166" s="41"/>
      <c r="X166" s="41"/>
      <c r="Y166" s="41"/>
      <c r="Z166" s="41"/>
    </row>
    <row r="167" spans="1:26" ht="15.75" hidden="1" customHeight="1">
      <c r="A167" s="155">
        <v>3111399</v>
      </c>
      <c r="B167" s="68" t="s">
        <v>2504</v>
      </c>
      <c r="C167" s="437">
        <v>219396662</v>
      </c>
      <c r="D167" s="437">
        <f>'PROJECTS DETAILS'!E97</f>
        <v>0</v>
      </c>
      <c r="E167" s="437">
        <f>'PROJECTS DETAILS'!F97</f>
        <v>199246662</v>
      </c>
      <c r="F167" s="437">
        <f>'PROJECTS DETAILS'!G97</f>
        <v>5732336</v>
      </c>
      <c r="G167" s="411"/>
      <c r="H167" s="411"/>
      <c r="I167" s="411"/>
      <c r="J167" s="411"/>
      <c r="K167" s="411"/>
      <c r="L167" s="411"/>
      <c r="M167" s="411"/>
      <c r="N167" s="411"/>
      <c r="O167" s="411"/>
      <c r="P167" s="41"/>
      <c r="Q167" s="41"/>
      <c r="R167" s="41"/>
      <c r="S167" s="41"/>
      <c r="T167" s="41"/>
      <c r="U167" s="41"/>
      <c r="V167" s="41"/>
      <c r="W167" s="41"/>
      <c r="X167" s="41"/>
      <c r="Y167" s="41"/>
      <c r="Z167" s="41"/>
    </row>
    <row r="168" spans="1:26" ht="15.75" hidden="1" customHeight="1">
      <c r="A168" s="479"/>
      <c r="B168" s="416" t="s">
        <v>2505</v>
      </c>
      <c r="C168" s="417">
        <v>219396662</v>
      </c>
      <c r="D168" s="417">
        <f t="shared" ref="D168:F168" si="44">SUM(D167)</f>
        <v>0</v>
      </c>
      <c r="E168" s="417">
        <f t="shared" si="44"/>
        <v>199246662</v>
      </c>
      <c r="F168" s="417">
        <f t="shared" si="44"/>
        <v>5732336</v>
      </c>
      <c r="G168" s="411"/>
      <c r="H168" s="411"/>
      <c r="I168" s="411"/>
      <c r="J168" s="411"/>
      <c r="K168" s="411"/>
      <c r="L168" s="411"/>
      <c r="M168" s="411"/>
      <c r="N168" s="411"/>
      <c r="O168" s="411"/>
      <c r="P168" s="41"/>
      <c r="Q168" s="41"/>
      <c r="R168" s="41"/>
      <c r="S168" s="41"/>
      <c r="T168" s="41"/>
      <c r="U168" s="41"/>
      <c r="V168" s="41"/>
      <c r="W168" s="41"/>
      <c r="X168" s="41"/>
      <c r="Y168" s="41"/>
      <c r="Z168" s="41"/>
    </row>
    <row r="169" spans="1:26" ht="15.75" customHeight="1">
      <c r="A169" s="481"/>
      <c r="B169" s="481" t="s">
        <v>2445</v>
      </c>
      <c r="C169" s="421">
        <v>33050000</v>
      </c>
      <c r="D169" s="421">
        <f>SUM(D165,D158,D149,D139,D128,D119,D108,D72)</f>
        <v>-6918150</v>
      </c>
      <c r="E169" s="421">
        <f>SUM(E165,E158,E149,E139,E128,E119,E108,E72)</f>
        <v>25031850</v>
      </c>
      <c r="F169" s="421">
        <f>SUM(F165,F158,F149,F139,F128,F119,F108,F72)</f>
        <v>10406497</v>
      </c>
      <c r="G169" s="411"/>
      <c r="H169" s="411"/>
      <c r="I169" s="411"/>
      <c r="J169" s="411"/>
      <c r="K169" s="411"/>
      <c r="L169" s="411"/>
      <c r="M169" s="411"/>
      <c r="N169" s="411"/>
      <c r="O169" s="411"/>
    </row>
    <row r="170" spans="1:26" ht="15.75" customHeight="1">
      <c r="A170" s="485"/>
      <c r="B170" s="485" t="s">
        <v>2506</v>
      </c>
      <c r="C170" s="450">
        <v>202025432</v>
      </c>
      <c r="D170" s="450">
        <f>SUM(D169,D16)</f>
        <v>-6918150</v>
      </c>
      <c r="E170" s="450">
        <f>SUM(E169,E16)</f>
        <v>194007282</v>
      </c>
      <c r="F170" s="450">
        <f>SUM(F169,F16)</f>
        <v>179381929</v>
      </c>
      <c r="G170" s="411"/>
      <c r="H170" s="411"/>
      <c r="I170" s="411"/>
      <c r="J170" s="411"/>
      <c r="K170" s="411"/>
      <c r="L170" s="411"/>
      <c r="M170" s="411"/>
      <c r="N170" s="411"/>
      <c r="O170" s="411"/>
    </row>
    <row r="171" spans="1:26" ht="15.75" hidden="1" customHeight="1">
      <c r="A171" s="578"/>
      <c r="B171" s="485" t="s">
        <v>2507</v>
      </c>
      <c r="C171" s="579" t="e">
        <v>#REF!</v>
      </c>
      <c r="D171" s="579"/>
      <c r="E171" s="579" t="e">
        <f>SUM(E168,E152,E142,E131,E111,E83)</f>
        <v>#REF!</v>
      </c>
      <c r="F171" s="579"/>
      <c r="G171" s="411"/>
      <c r="H171" s="411"/>
      <c r="I171" s="411"/>
      <c r="J171" s="411"/>
      <c r="K171" s="411"/>
      <c r="L171" s="411"/>
      <c r="M171" s="411"/>
      <c r="N171" s="411"/>
      <c r="O171" s="411"/>
    </row>
    <row r="172" spans="1:26" ht="15.75" hidden="1" customHeight="1">
      <c r="A172" s="580"/>
      <c r="B172" s="484" t="s">
        <v>2508</v>
      </c>
      <c r="C172" s="558" t="e">
        <v>#REF!</v>
      </c>
      <c r="D172" s="558"/>
      <c r="E172" s="558" t="e">
        <f>SUM(E170:E171)</f>
        <v>#REF!</v>
      </c>
      <c r="F172" s="558"/>
      <c r="G172" s="411"/>
      <c r="H172" s="411"/>
      <c r="I172" s="411"/>
      <c r="J172" s="411"/>
      <c r="K172" s="411"/>
      <c r="L172" s="411"/>
      <c r="M172" s="411"/>
      <c r="N172" s="411"/>
      <c r="O172" s="411"/>
      <c r="P172" s="516"/>
      <c r="Q172" s="516"/>
      <c r="R172" s="516"/>
      <c r="S172" s="516"/>
      <c r="T172" s="516"/>
      <c r="U172" s="516"/>
      <c r="V172" s="516"/>
      <c r="W172" s="516"/>
      <c r="X172" s="516"/>
      <c r="Y172" s="516"/>
      <c r="Z172" s="516"/>
    </row>
    <row r="173" spans="1:26" ht="14.25" customHeight="1">
      <c r="A173" s="578"/>
      <c r="C173" s="2"/>
      <c r="D173" s="2"/>
      <c r="E173" s="2"/>
      <c r="F173" s="2"/>
      <c r="G173" s="411"/>
      <c r="H173" s="411"/>
      <c r="I173" s="411"/>
      <c r="J173" s="411"/>
      <c r="K173" s="411"/>
      <c r="L173" s="411"/>
      <c r="M173" s="411"/>
      <c r="N173" s="411"/>
      <c r="O173" s="411"/>
    </row>
    <row r="174" spans="1:26" ht="14.25" customHeight="1">
      <c r="A174" s="578"/>
      <c r="C174" s="2"/>
      <c r="D174" s="2"/>
      <c r="E174" s="2"/>
      <c r="F174" s="2"/>
      <c r="G174" s="411"/>
      <c r="H174" s="411"/>
      <c r="I174" s="411"/>
      <c r="J174" s="411"/>
      <c r="K174" s="411"/>
      <c r="L174" s="411"/>
      <c r="M174" s="411"/>
      <c r="N174" s="411"/>
      <c r="O174" s="411"/>
    </row>
    <row r="175" spans="1:26" ht="14.25" customHeight="1">
      <c r="A175" s="578"/>
      <c r="C175" s="2"/>
      <c r="D175" s="2"/>
      <c r="E175" s="2"/>
      <c r="F175" s="2"/>
      <c r="G175" s="411"/>
      <c r="H175" s="411"/>
      <c r="I175" s="411"/>
      <c r="J175" s="411"/>
      <c r="K175" s="411"/>
      <c r="L175" s="411"/>
      <c r="M175" s="411"/>
      <c r="N175" s="411"/>
      <c r="O175" s="411"/>
    </row>
    <row r="176" spans="1:26" ht="14.25" customHeight="1">
      <c r="A176" s="578"/>
      <c r="C176" s="2"/>
      <c r="D176" s="2"/>
      <c r="E176" s="2"/>
      <c r="F176" s="2"/>
      <c r="G176" s="411"/>
      <c r="H176" s="411"/>
      <c r="I176" s="411"/>
      <c r="J176" s="411"/>
      <c r="K176" s="411"/>
      <c r="L176" s="411"/>
      <c r="M176" s="411"/>
      <c r="N176" s="411"/>
      <c r="O176" s="411"/>
    </row>
    <row r="177" spans="1:15" ht="14.25" customHeight="1">
      <c r="A177" s="578"/>
      <c r="C177" s="2"/>
      <c r="D177" s="2"/>
      <c r="E177" s="2"/>
      <c r="F177" s="2"/>
      <c r="G177" s="411"/>
      <c r="H177" s="411"/>
      <c r="I177" s="411"/>
      <c r="J177" s="411"/>
      <c r="K177" s="411"/>
      <c r="L177" s="411"/>
      <c r="M177" s="411"/>
      <c r="N177" s="411"/>
      <c r="O177" s="411"/>
    </row>
    <row r="178" spans="1:15" ht="14.25" customHeight="1">
      <c r="A178" s="578"/>
      <c r="C178" s="2"/>
      <c r="D178" s="2"/>
      <c r="E178" s="2"/>
      <c r="F178" s="2"/>
      <c r="G178" s="411"/>
      <c r="H178" s="411"/>
      <c r="I178" s="411"/>
      <c r="J178" s="411"/>
      <c r="K178" s="411"/>
      <c r="L178" s="411"/>
      <c r="M178" s="411"/>
      <c r="N178" s="411"/>
      <c r="O178" s="411"/>
    </row>
    <row r="179" spans="1:15" ht="14.25" customHeight="1">
      <c r="A179" s="578"/>
      <c r="C179" s="2"/>
      <c r="D179" s="2"/>
      <c r="E179" s="2"/>
      <c r="F179" s="2"/>
      <c r="G179" s="411"/>
      <c r="H179" s="411"/>
      <c r="I179" s="411"/>
      <c r="J179" s="411"/>
      <c r="K179" s="411"/>
      <c r="L179" s="411"/>
      <c r="M179" s="411"/>
      <c r="N179" s="411"/>
      <c r="O179" s="411"/>
    </row>
    <row r="180" spans="1:15" ht="14.25" customHeight="1">
      <c r="A180" s="578"/>
      <c r="C180" s="2"/>
      <c r="D180" s="2"/>
      <c r="E180" s="2"/>
      <c r="F180" s="2"/>
      <c r="G180" s="411"/>
      <c r="H180" s="411"/>
      <c r="I180" s="411"/>
      <c r="J180" s="411"/>
      <c r="K180" s="411"/>
      <c r="L180" s="411"/>
      <c r="M180" s="411"/>
      <c r="N180" s="411"/>
      <c r="O180" s="411"/>
    </row>
    <row r="181" spans="1:15" ht="14.25" customHeight="1">
      <c r="A181" s="578"/>
      <c r="C181" s="2"/>
      <c r="D181" s="2"/>
      <c r="E181" s="2"/>
      <c r="F181" s="2"/>
      <c r="G181" s="411"/>
      <c r="H181" s="411"/>
      <c r="I181" s="411"/>
      <c r="J181" s="411"/>
      <c r="K181" s="411"/>
      <c r="L181" s="411"/>
      <c r="M181" s="411"/>
      <c r="N181" s="411"/>
      <c r="O181" s="411"/>
    </row>
    <row r="182" spans="1:15" ht="14.25" customHeight="1">
      <c r="A182" s="578"/>
      <c r="C182" s="2"/>
      <c r="D182" s="2"/>
      <c r="E182" s="2"/>
      <c r="F182" s="2"/>
      <c r="G182" s="411"/>
      <c r="H182" s="411"/>
      <c r="I182" s="411"/>
      <c r="J182" s="411"/>
      <c r="K182" s="411"/>
      <c r="L182" s="411"/>
      <c r="M182" s="411"/>
      <c r="N182" s="411"/>
      <c r="O182" s="411"/>
    </row>
    <row r="183" spans="1:15" ht="14.25" customHeight="1">
      <c r="A183" s="578"/>
      <c r="C183" s="2"/>
      <c r="D183" s="2"/>
      <c r="E183" s="2"/>
      <c r="F183" s="2"/>
      <c r="G183" s="411"/>
      <c r="H183" s="411"/>
      <c r="I183" s="411"/>
      <c r="J183" s="411"/>
      <c r="K183" s="411"/>
      <c r="L183" s="411"/>
      <c r="M183" s="411"/>
      <c r="N183" s="411"/>
      <c r="O183" s="411"/>
    </row>
    <row r="184" spans="1:15" ht="14.25" customHeight="1">
      <c r="A184" s="578"/>
      <c r="C184" s="2"/>
      <c r="D184" s="2"/>
      <c r="E184" s="2"/>
      <c r="F184" s="2"/>
      <c r="G184" s="411"/>
      <c r="H184" s="411"/>
      <c r="I184" s="411"/>
      <c r="J184" s="411"/>
      <c r="K184" s="411"/>
      <c r="L184" s="411"/>
      <c r="M184" s="411"/>
      <c r="N184" s="411"/>
      <c r="O184" s="411"/>
    </row>
    <row r="185" spans="1:15" ht="14.25" customHeight="1">
      <c r="A185" s="578"/>
      <c r="C185" s="2"/>
      <c r="D185" s="2"/>
      <c r="E185" s="2"/>
      <c r="F185" s="2"/>
      <c r="G185" s="411"/>
      <c r="H185" s="411"/>
      <c r="I185" s="411"/>
      <c r="J185" s="411"/>
      <c r="K185" s="411"/>
      <c r="L185" s="411"/>
      <c r="M185" s="411"/>
      <c r="N185" s="411"/>
      <c r="O185" s="411"/>
    </row>
    <row r="186" spans="1:15" ht="14.25" customHeight="1">
      <c r="A186" s="578"/>
      <c r="C186" s="2"/>
      <c r="D186" s="2"/>
      <c r="E186" s="2"/>
      <c r="F186" s="2"/>
      <c r="G186" s="411"/>
      <c r="H186" s="411"/>
      <c r="I186" s="411"/>
      <c r="J186" s="411"/>
      <c r="K186" s="411"/>
      <c r="L186" s="411"/>
      <c r="M186" s="411"/>
      <c r="N186" s="411"/>
      <c r="O186" s="411"/>
    </row>
    <row r="187" spans="1:15" ht="14.25" customHeight="1">
      <c r="A187" s="578"/>
      <c r="C187" s="2"/>
      <c r="D187" s="2"/>
      <c r="E187" s="2"/>
      <c r="F187" s="2"/>
      <c r="G187" s="411"/>
      <c r="H187" s="411"/>
      <c r="I187" s="411"/>
      <c r="J187" s="411"/>
      <c r="K187" s="411"/>
      <c r="L187" s="411"/>
      <c r="M187" s="411"/>
      <c r="N187" s="411"/>
      <c r="O187" s="411"/>
    </row>
    <row r="188" spans="1:15" ht="14.25" customHeight="1">
      <c r="A188" s="578"/>
      <c r="C188" s="2"/>
      <c r="D188" s="2"/>
      <c r="E188" s="2"/>
      <c r="F188" s="2"/>
      <c r="G188" s="411"/>
      <c r="H188" s="411"/>
      <c r="I188" s="411"/>
      <c r="J188" s="411"/>
      <c r="K188" s="411"/>
      <c r="L188" s="411"/>
      <c r="M188" s="411"/>
      <c r="N188" s="411"/>
      <c r="O188" s="411"/>
    </row>
    <row r="189" spans="1:15" ht="14.25" customHeight="1">
      <c r="A189" s="578"/>
      <c r="C189" s="2"/>
      <c r="D189" s="2"/>
      <c r="E189" s="2"/>
      <c r="F189" s="2"/>
      <c r="G189" s="411"/>
      <c r="H189" s="411"/>
      <c r="I189" s="411"/>
      <c r="J189" s="411"/>
      <c r="K189" s="411"/>
      <c r="L189" s="411"/>
      <c r="M189" s="411"/>
      <c r="N189" s="411"/>
      <c r="O189" s="411"/>
    </row>
    <row r="190" spans="1:15" ht="14.25" customHeight="1">
      <c r="A190" s="578"/>
      <c r="C190" s="2"/>
      <c r="D190" s="2"/>
      <c r="E190" s="2"/>
      <c r="F190" s="2"/>
      <c r="G190" s="411"/>
      <c r="H190" s="411"/>
      <c r="I190" s="411"/>
      <c r="J190" s="411"/>
      <c r="K190" s="411"/>
      <c r="L190" s="411"/>
      <c r="M190" s="411"/>
      <c r="N190" s="411"/>
      <c r="O190" s="411"/>
    </row>
    <row r="191" spans="1:15" ht="14.25" customHeight="1">
      <c r="A191" s="578"/>
      <c r="C191" s="2"/>
      <c r="D191" s="2"/>
      <c r="E191" s="2"/>
      <c r="F191" s="2"/>
      <c r="G191" s="411"/>
      <c r="H191" s="411"/>
      <c r="I191" s="411"/>
      <c r="J191" s="411"/>
      <c r="K191" s="411"/>
      <c r="L191" s="411"/>
      <c r="M191" s="411"/>
      <c r="N191" s="411"/>
      <c r="O191" s="411"/>
    </row>
    <row r="192" spans="1:15" ht="14.25" customHeight="1">
      <c r="A192" s="578"/>
      <c r="C192" s="2"/>
      <c r="D192" s="2"/>
      <c r="E192" s="2"/>
      <c r="F192" s="2"/>
      <c r="G192" s="411"/>
      <c r="H192" s="411"/>
      <c r="I192" s="411"/>
      <c r="J192" s="411"/>
      <c r="K192" s="411"/>
      <c r="L192" s="411"/>
      <c r="M192" s="411"/>
      <c r="N192" s="411"/>
      <c r="O192" s="411"/>
    </row>
    <row r="193" spans="1:15" ht="14.25" customHeight="1">
      <c r="A193" s="578"/>
      <c r="C193" s="2"/>
      <c r="D193" s="2"/>
      <c r="E193" s="2"/>
      <c r="F193" s="2"/>
      <c r="G193" s="411"/>
      <c r="H193" s="411"/>
      <c r="I193" s="411"/>
      <c r="J193" s="411"/>
      <c r="K193" s="411"/>
      <c r="L193" s="411"/>
      <c r="M193" s="411"/>
      <c r="N193" s="411"/>
      <c r="O193" s="411"/>
    </row>
    <row r="194" spans="1:15" ht="14.25" customHeight="1">
      <c r="A194" s="578"/>
      <c r="C194" s="2"/>
      <c r="D194" s="2"/>
      <c r="E194" s="2"/>
      <c r="F194" s="2"/>
      <c r="G194" s="411"/>
      <c r="H194" s="411"/>
      <c r="I194" s="411"/>
      <c r="J194" s="411"/>
      <c r="K194" s="411"/>
      <c r="L194" s="411"/>
      <c r="M194" s="411"/>
      <c r="N194" s="411"/>
      <c r="O194" s="411"/>
    </row>
    <row r="195" spans="1:15" ht="14.25" customHeight="1">
      <c r="A195" s="578"/>
      <c r="C195" s="2"/>
      <c r="D195" s="2"/>
      <c r="E195" s="2"/>
      <c r="F195" s="2"/>
      <c r="G195" s="411"/>
      <c r="H195" s="411"/>
      <c r="I195" s="411"/>
      <c r="J195" s="411"/>
      <c r="K195" s="411"/>
      <c r="L195" s="411"/>
      <c r="M195" s="411"/>
      <c r="N195" s="411"/>
      <c r="O195" s="411"/>
    </row>
    <row r="196" spans="1:15" ht="14.25" customHeight="1">
      <c r="A196" s="578"/>
      <c r="C196" s="2"/>
      <c r="D196" s="2"/>
      <c r="E196" s="2"/>
      <c r="F196" s="2"/>
      <c r="G196" s="411"/>
      <c r="H196" s="411"/>
      <c r="I196" s="411"/>
      <c r="J196" s="411"/>
      <c r="K196" s="411"/>
      <c r="L196" s="411"/>
      <c r="M196" s="411"/>
      <c r="N196" s="411"/>
      <c r="O196" s="411"/>
    </row>
    <row r="197" spans="1:15" ht="14.25" customHeight="1">
      <c r="A197" s="578"/>
      <c r="C197" s="2"/>
      <c r="D197" s="2"/>
      <c r="E197" s="2"/>
      <c r="F197" s="2"/>
      <c r="G197" s="411"/>
      <c r="H197" s="411"/>
      <c r="I197" s="411"/>
      <c r="J197" s="411"/>
      <c r="K197" s="411"/>
      <c r="L197" s="411"/>
      <c r="M197" s="411"/>
      <c r="N197" s="411"/>
      <c r="O197" s="411"/>
    </row>
    <row r="198" spans="1:15" ht="14.25" customHeight="1">
      <c r="A198" s="578"/>
      <c r="C198" s="2"/>
      <c r="D198" s="2"/>
      <c r="E198" s="2"/>
      <c r="F198" s="2"/>
      <c r="G198" s="411"/>
      <c r="H198" s="411"/>
      <c r="I198" s="411"/>
      <c r="J198" s="411"/>
      <c r="K198" s="411"/>
      <c r="L198" s="411"/>
      <c r="M198" s="411"/>
      <c r="N198" s="411"/>
      <c r="O198" s="411"/>
    </row>
    <row r="199" spans="1:15" ht="14.25" customHeight="1">
      <c r="A199" s="578"/>
      <c r="C199" s="2"/>
      <c r="D199" s="2"/>
      <c r="E199" s="2"/>
      <c r="F199" s="2"/>
      <c r="G199" s="411"/>
      <c r="H199" s="411"/>
      <c r="I199" s="411"/>
      <c r="J199" s="411"/>
      <c r="K199" s="411"/>
      <c r="L199" s="411"/>
      <c r="M199" s="411"/>
      <c r="N199" s="411"/>
      <c r="O199" s="411"/>
    </row>
    <row r="200" spans="1:15" ht="14.25" customHeight="1">
      <c r="A200" s="578"/>
      <c r="C200" s="2"/>
      <c r="D200" s="2"/>
      <c r="E200" s="2"/>
      <c r="F200" s="2"/>
      <c r="G200" s="411"/>
      <c r="H200" s="411"/>
      <c r="I200" s="411"/>
      <c r="J200" s="411"/>
      <c r="K200" s="411"/>
      <c r="L200" s="411"/>
      <c r="M200" s="411"/>
      <c r="N200" s="411"/>
      <c r="O200" s="411"/>
    </row>
    <row r="201" spans="1:15" ht="14.25" customHeight="1">
      <c r="A201" s="578"/>
      <c r="C201" s="2"/>
      <c r="D201" s="2"/>
      <c r="E201" s="2"/>
      <c r="F201" s="2"/>
      <c r="G201" s="411"/>
      <c r="H201" s="411"/>
      <c r="I201" s="411"/>
      <c r="J201" s="411"/>
      <c r="K201" s="411"/>
      <c r="L201" s="411"/>
      <c r="M201" s="411"/>
      <c r="N201" s="411"/>
      <c r="O201" s="411"/>
    </row>
    <row r="202" spans="1:15" ht="14.25" customHeight="1">
      <c r="A202" s="578"/>
      <c r="C202" s="2"/>
      <c r="D202" s="2"/>
      <c r="E202" s="2"/>
      <c r="F202" s="2"/>
      <c r="G202" s="411"/>
      <c r="H202" s="411"/>
      <c r="I202" s="411"/>
      <c r="J202" s="411"/>
      <c r="K202" s="411"/>
      <c r="L202" s="411"/>
      <c r="M202" s="411"/>
      <c r="N202" s="411"/>
      <c r="O202" s="411"/>
    </row>
    <row r="203" spans="1:15" ht="14.25" customHeight="1">
      <c r="A203" s="578"/>
      <c r="C203" s="2"/>
      <c r="D203" s="2"/>
      <c r="E203" s="2"/>
      <c r="F203" s="2"/>
      <c r="G203" s="411"/>
      <c r="H203" s="411"/>
      <c r="I203" s="411"/>
      <c r="J203" s="411"/>
      <c r="K203" s="411"/>
      <c r="L203" s="411"/>
      <c r="M203" s="411"/>
      <c r="N203" s="411"/>
      <c r="O203" s="411"/>
    </row>
    <row r="204" spans="1:15" ht="14.25" customHeight="1">
      <c r="A204" s="578"/>
      <c r="C204" s="2"/>
      <c r="D204" s="2"/>
      <c r="E204" s="2"/>
      <c r="F204" s="2"/>
      <c r="G204" s="411"/>
      <c r="H204" s="411"/>
      <c r="I204" s="411"/>
      <c r="J204" s="411"/>
      <c r="K204" s="411"/>
      <c r="L204" s="411"/>
      <c r="M204" s="411"/>
      <c r="N204" s="411"/>
      <c r="O204" s="411"/>
    </row>
    <row r="205" spans="1:15" ht="14.25" customHeight="1">
      <c r="A205" s="578"/>
      <c r="C205" s="2"/>
      <c r="D205" s="2"/>
      <c r="E205" s="2"/>
      <c r="F205" s="2"/>
      <c r="G205" s="411"/>
      <c r="H205" s="411"/>
      <c r="I205" s="411"/>
      <c r="J205" s="411"/>
      <c r="K205" s="411"/>
      <c r="L205" s="411"/>
      <c r="M205" s="411"/>
      <c r="N205" s="411"/>
      <c r="O205" s="411"/>
    </row>
    <row r="206" spans="1:15" ht="14.25" customHeight="1">
      <c r="A206" s="578"/>
      <c r="C206" s="2"/>
      <c r="D206" s="2"/>
      <c r="E206" s="2"/>
      <c r="F206" s="2"/>
      <c r="G206" s="411"/>
      <c r="H206" s="411"/>
      <c r="I206" s="411"/>
      <c r="J206" s="411"/>
      <c r="K206" s="411"/>
      <c r="L206" s="411"/>
      <c r="M206" s="411"/>
      <c r="N206" s="411"/>
      <c r="O206" s="411"/>
    </row>
    <row r="207" spans="1:15" ht="14.25" customHeight="1">
      <c r="A207" s="578"/>
      <c r="C207" s="2"/>
      <c r="D207" s="2"/>
      <c r="E207" s="2"/>
      <c r="F207" s="2"/>
      <c r="G207" s="411"/>
      <c r="H207" s="411"/>
      <c r="I207" s="411"/>
      <c r="J207" s="411"/>
      <c r="K207" s="411"/>
      <c r="L207" s="411"/>
      <c r="M207" s="411"/>
      <c r="N207" s="411"/>
      <c r="O207" s="411"/>
    </row>
    <row r="208" spans="1:15" ht="14.25" customHeight="1">
      <c r="A208" s="578"/>
      <c r="C208" s="2"/>
      <c r="D208" s="2"/>
      <c r="E208" s="2"/>
      <c r="F208" s="2"/>
      <c r="G208" s="411"/>
      <c r="H208" s="411"/>
      <c r="I208" s="411"/>
      <c r="J208" s="411"/>
      <c r="K208" s="411"/>
      <c r="L208" s="411"/>
      <c r="M208" s="411"/>
      <c r="N208" s="411"/>
      <c r="O208" s="411"/>
    </row>
    <row r="209" spans="1:15" ht="14.25" customHeight="1">
      <c r="A209" s="578"/>
      <c r="C209" s="2"/>
      <c r="D209" s="2"/>
      <c r="E209" s="2"/>
      <c r="F209" s="2"/>
      <c r="G209" s="411"/>
      <c r="H209" s="411"/>
      <c r="I209" s="411"/>
      <c r="J209" s="411"/>
      <c r="K209" s="411"/>
      <c r="L209" s="411"/>
      <c r="M209" s="411"/>
      <c r="N209" s="411"/>
      <c r="O209" s="411"/>
    </row>
    <row r="210" spans="1:15" ht="14.25" customHeight="1">
      <c r="A210" s="578"/>
      <c r="C210" s="2"/>
      <c r="D210" s="2"/>
      <c r="E210" s="2"/>
      <c r="F210" s="2"/>
      <c r="G210" s="411"/>
      <c r="H210" s="411"/>
      <c r="I210" s="411"/>
      <c r="J210" s="411"/>
      <c r="K210" s="411"/>
      <c r="L210" s="411"/>
      <c r="M210" s="411"/>
      <c r="N210" s="411"/>
      <c r="O210" s="411"/>
    </row>
    <row r="211" spans="1:15" ht="14.25" customHeight="1">
      <c r="A211" s="578"/>
      <c r="C211" s="2"/>
      <c r="D211" s="2"/>
      <c r="E211" s="2"/>
      <c r="F211" s="2"/>
      <c r="G211" s="411"/>
      <c r="H211" s="411"/>
      <c r="I211" s="411"/>
      <c r="J211" s="411"/>
      <c r="K211" s="411"/>
      <c r="L211" s="411"/>
      <c r="M211" s="411"/>
      <c r="N211" s="411"/>
      <c r="O211" s="411"/>
    </row>
    <row r="212" spans="1:15" ht="14.25" customHeight="1">
      <c r="A212" s="578"/>
      <c r="C212" s="2"/>
      <c r="D212" s="2"/>
      <c r="E212" s="2"/>
      <c r="F212" s="2"/>
      <c r="G212" s="411"/>
      <c r="H212" s="411"/>
      <c r="I212" s="411"/>
      <c r="J212" s="411"/>
      <c r="K212" s="411"/>
      <c r="L212" s="411"/>
      <c r="M212" s="411"/>
      <c r="N212" s="411"/>
      <c r="O212" s="411"/>
    </row>
    <row r="213" spans="1:15" ht="14.25" customHeight="1">
      <c r="A213" s="578"/>
      <c r="C213" s="2"/>
      <c r="D213" s="2"/>
      <c r="E213" s="2"/>
      <c r="F213" s="2"/>
      <c r="G213" s="411"/>
      <c r="H213" s="411"/>
      <c r="I213" s="411"/>
      <c r="J213" s="411"/>
      <c r="K213" s="411"/>
      <c r="L213" s="411"/>
      <c r="M213" s="411"/>
      <c r="N213" s="411"/>
      <c r="O213" s="411"/>
    </row>
    <row r="214" spans="1:15" ht="14.25" customHeight="1">
      <c r="A214" s="578"/>
      <c r="C214" s="2"/>
      <c r="D214" s="2"/>
      <c r="E214" s="2"/>
      <c r="F214" s="2"/>
      <c r="G214" s="411"/>
      <c r="H214" s="411"/>
      <c r="I214" s="411"/>
      <c r="J214" s="411"/>
      <c r="K214" s="411"/>
      <c r="L214" s="411"/>
      <c r="M214" s="411"/>
      <c r="N214" s="411"/>
      <c r="O214" s="411"/>
    </row>
    <row r="215" spans="1:15" ht="14.25" customHeight="1">
      <c r="A215" s="578"/>
      <c r="C215" s="2"/>
      <c r="D215" s="2"/>
      <c r="E215" s="2"/>
      <c r="F215" s="2"/>
      <c r="G215" s="411"/>
      <c r="H215" s="411"/>
      <c r="I215" s="411"/>
      <c r="J215" s="411"/>
      <c r="K215" s="411"/>
      <c r="L215" s="411"/>
      <c r="M215" s="411"/>
      <c r="N215" s="411"/>
      <c r="O215" s="411"/>
    </row>
    <row r="216" spans="1:15" ht="14.25" customHeight="1">
      <c r="A216" s="578"/>
      <c r="C216" s="2"/>
      <c r="D216" s="2"/>
      <c r="E216" s="2"/>
      <c r="F216" s="2"/>
      <c r="G216" s="411"/>
      <c r="H216" s="411"/>
      <c r="I216" s="411"/>
      <c r="J216" s="411"/>
      <c r="K216" s="411"/>
      <c r="L216" s="411"/>
      <c r="M216" s="411"/>
      <c r="N216" s="411"/>
      <c r="O216" s="411"/>
    </row>
    <row r="217" spans="1:15" ht="14.25" customHeight="1">
      <c r="A217" s="578"/>
      <c r="C217" s="2"/>
      <c r="D217" s="2"/>
      <c r="E217" s="2"/>
      <c r="F217" s="2"/>
      <c r="G217" s="411"/>
      <c r="H217" s="411"/>
      <c r="I217" s="411"/>
      <c r="J217" s="411"/>
      <c r="K217" s="411"/>
      <c r="L217" s="411"/>
      <c r="M217" s="411"/>
      <c r="N217" s="411"/>
      <c r="O217" s="411"/>
    </row>
    <row r="218" spans="1:15" ht="14.25" customHeight="1">
      <c r="A218" s="578"/>
      <c r="C218" s="2"/>
      <c r="D218" s="2"/>
      <c r="E218" s="2"/>
      <c r="F218" s="2"/>
      <c r="G218" s="411"/>
      <c r="H218" s="411"/>
      <c r="I218" s="411"/>
      <c r="J218" s="411"/>
      <c r="K218" s="411"/>
      <c r="L218" s="411"/>
      <c r="M218" s="411"/>
      <c r="N218" s="411"/>
      <c r="O218" s="411"/>
    </row>
    <row r="219" spans="1:15" ht="14.25" customHeight="1">
      <c r="A219" s="578"/>
      <c r="C219" s="2"/>
      <c r="D219" s="2"/>
      <c r="E219" s="2"/>
      <c r="F219" s="2"/>
      <c r="G219" s="411"/>
      <c r="H219" s="411"/>
      <c r="I219" s="411"/>
      <c r="J219" s="411"/>
      <c r="K219" s="411"/>
      <c r="L219" s="411"/>
      <c r="M219" s="411"/>
      <c r="N219" s="411"/>
      <c r="O219" s="411"/>
    </row>
    <row r="220" spans="1:15" ht="14.25" customHeight="1">
      <c r="A220" s="578"/>
      <c r="C220" s="2"/>
      <c r="D220" s="2"/>
      <c r="E220" s="2"/>
      <c r="F220" s="2"/>
      <c r="G220" s="411"/>
      <c r="H220" s="411"/>
      <c r="I220" s="411"/>
      <c r="J220" s="411"/>
      <c r="K220" s="411"/>
      <c r="L220" s="411"/>
      <c r="M220" s="411"/>
      <c r="N220" s="411"/>
      <c r="O220" s="411"/>
    </row>
    <row r="221" spans="1:15" ht="14.25" customHeight="1">
      <c r="A221" s="578"/>
      <c r="C221" s="2"/>
      <c r="D221" s="2"/>
      <c r="E221" s="2"/>
      <c r="F221" s="2"/>
      <c r="G221" s="411"/>
      <c r="H221" s="411"/>
      <c r="I221" s="411"/>
      <c r="J221" s="411"/>
      <c r="K221" s="411"/>
      <c r="L221" s="411"/>
      <c r="M221" s="411"/>
      <c r="N221" s="411"/>
      <c r="O221" s="411"/>
    </row>
    <row r="222" spans="1:15" ht="14.25" customHeight="1">
      <c r="A222" s="578"/>
      <c r="C222" s="2"/>
      <c r="D222" s="2"/>
      <c r="E222" s="2"/>
      <c r="F222" s="2"/>
      <c r="G222" s="411"/>
      <c r="H222" s="411"/>
      <c r="I222" s="411"/>
      <c r="J222" s="411"/>
      <c r="K222" s="411"/>
      <c r="L222" s="411"/>
      <c r="M222" s="411"/>
      <c r="N222" s="411"/>
      <c r="O222" s="411"/>
    </row>
    <row r="223" spans="1:15" ht="14.25" customHeight="1">
      <c r="A223" s="578"/>
      <c r="C223" s="2"/>
      <c r="D223" s="2"/>
      <c r="E223" s="2"/>
      <c r="F223" s="2"/>
      <c r="G223" s="411"/>
      <c r="H223" s="411"/>
      <c r="I223" s="411"/>
      <c r="J223" s="411"/>
      <c r="K223" s="411"/>
      <c r="L223" s="411"/>
      <c r="M223" s="411"/>
      <c r="N223" s="411"/>
      <c r="O223" s="411"/>
    </row>
    <row r="224" spans="1:15" ht="14.25" customHeight="1">
      <c r="A224" s="578"/>
      <c r="C224" s="2"/>
      <c r="D224" s="2"/>
      <c r="E224" s="2"/>
      <c r="F224" s="2"/>
      <c r="G224" s="411"/>
      <c r="H224" s="411"/>
      <c r="I224" s="411"/>
      <c r="J224" s="411"/>
      <c r="K224" s="411"/>
      <c r="L224" s="411"/>
      <c r="M224" s="411"/>
      <c r="N224" s="411"/>
      <c r="O224" s="411"/>
    </row>
    <row r="225" spans="1:15" ht="14.25" customHeight="1">
      <c r="A225" s="578"/>
      <c r="C225" s="2"/>
      <c r="D225" s="2"/>
      <c r="E225" s="2"/>
      <c r="F225" s="2"/>
      <c r="G225" s="411"/>
      <c r="H225" s="411"/>
      <c r="I225" s="411"/>
      <c r="J225" s="411"/>
      <c r="K225" s="411"/>
      <c r="L225" s="411"/>
      <c r="M225" s="411"/>
      <c r="N225" s="411"/>
      <c r="O225" s="411"/>
    </row>
    <row r="226" spans="1:15" ht="14.25" customHeight="1">
      <c r="A226" s="578"/>
      <c r="C226" s="2"/>
      <c r="D226" s="2"/>
      <c r="E226" s="2"/>
      <c r="F226" s="2"/>
      <c r="G226" s="411"/>
      <c r="H226" s="411"/>
      <c r="I226" s="411"/>
      <c r="J226" s="411"/>
      <c r="K226" s="411"/>
      <c r="L226" s="411"/>
      <c r="M226" s="411"/>
      <c r="N226" s="411"/>
      <c r="O226" s="411"/>
    </row>
    <row r="227" spans="1:15" ht="14.25" customHeight="1">
      <c r="A227" s="578"/>
      <c r="C227" s="2"/>
      <c r="D227" s="2"/>
      <c r="E227" s="2"/>
      <c r="F227" s="2"/>
      <c r="G227" s="411"/>
      <c r="H227" s="411"/>
      <c r="I227" s="411"/>
      <c r="J227" s="411"/>
      <c r="K227" s="411"/>
      <c r="L227" s="411"/>
      <c r="M227" s="411"/>
      <c r="N227" s="411"/>
      <c r="O227" s="411"/>
    </row>
    <row r="228" spans="1:15" ht="14.25" customHeight="1">
      <c r="A228" s="578"/>
      <c r="C228" s="2"/>
      <c r="D228" s="2"/>
      <c r="E228" s="2"/>
      <c r="F228" s="2"/>
      <c r="G228" s="411"/>
      <c r="H228" s="411"/>
      <c r="I228" s="411"/>
      <c r="J228" s="411"/>
      <c r="K228" s="411"/>
      <c r="L228" s="411"/>
      <c r="M228" s="411"/>
      <c r="N228" s="411"/>
      <c r="O228" s="411"/>
    </row>
    <row r="229" spans="1:15" ht="14.25" customHeight="1">
      <c r="A229" s="578"/>
      <c r="C229" s="2"/>
      <c r="D229" s="2"/>
      <c r="E229" s="2"/>
      <c r="F229" s="2"/>
      <c r="G229" s="411"/>
      <c r="H229" s="411"/>
      <c r="I229" s="411"/>
      <c r="J229" s="411"/>
      <c r="K229" s="411"/>
      <c r="L229" s="411"/>
      <c r="M229" s="411"/>
      <c r="N229" s="411"/>
      <c r="O229" s="411"/>
    </row>
    <row r="230" spans="1:15" ht="14.25" customHeight="1">
      <c r="A230" s="578"/>
      <c r="C230" s="2"/>
      <c r="D230" s="2"/>
      <c r="E230" s="2"/>
      <c r="F230" s="2"/>
      <c r="G230" s="411"/>
      <c r="H230" s="411"/>
      <c r="I230" s="411"/>
      <c r="J230" s="411"/>
      <c r="K230" s="411"/>
      <c r="L230" s="411"/>
      <c r="M230" s="411"/>
      <c r="N230" s="411"/>
      <c r="O230" s="411"/>
    </row>
    <row r="231" spans="1:15" ht="14.25" customHeight="1">
      <c r="A231" s="578"/>
      <c r="C231" s="2"/>
      <c r="D231" s="2"/>
      <c r="E231" s="2"/>
      <c r="F231" s="2"/>
      <c r="G231" s="411"/>
      <c r="H231" s="411"/>
      <c r="I231" s="411"/>
      <c r="J231" s="411"/>
      <c r="K231" s="411"/>
      <c r="L231" s="411"/>
      <c r="M231" s="411"/>
      <c r="N231" s="411"/>
      <c r="O231" s="411"/>
    </row>
    <row r="232" spans="1:15" ht="14.25" customHeight="1">
      <c r="A232" s="578"/>
      <c r="C232" s="2"/>
      <c r="D232" s="2"/>
      <c r="E232" s="2"/>
      <c r="F232" s="2"/>
      <c r="G232" s="411"/>
      <c r="H232" s="411"/>
      <c r="I232" s="411"/>
      <c r="J232" s="411"/>
      <c r="K232" s="411"/>
      <c r="L232" s="411"/>
      <c r="M232" s="411"/>
      <c r="N232" s="411"/>
      <c r="O232" s="411"/>
    </row>
    <row r="233" spans="1:15" ht="14.25" customHeight="1">
      <c r="A233" s="578"/>
      <c r="C233" s="2"/>
      <c r="D233" s="2"/>
      <c r="E233" s="2"/>
      <c r="F233" s="2"/>
      <c r="G233" s="411"/>
      <c r="H233" s="411"/>
      <c r="I233" s="411"/>
      <c r="J233" s="411"/>
      <c r="K233" s="411"/>
      <c r="L233" s="411"/>
      <c r="M233" s="411"/>
      <c r="N233" s="411"/>
      <c r="O233" s="411"/>
    </row>
    <row r="234" spans="1:15" ht="14.25" customHeight="1">
      <c r="A234" s="578"/>
      <c r="C234" s="2"/>
      <c r="D234" s="2"/>
      <c r="E234" s="2"/>
      <c r="F234" s="2"/>
      <c r="G234" s="411"/>
      <c r="H234" s="411"/>
      <c r="I234" s="411"/>
      <c r="J234" s="411"/>
      <c r="K234" s="411"/>
      <c r="L234" s="411"/>
      <c r="M234" s="411"/>
      <c r="N234" s="411"/>
      <c r="O234" s="411"/>
    </row>
    <row r="235" spans="1:15" ht="14.25" customHeight="1">
      <c r="A235" s="578"/>
      <c r="C235" s="2"/>
      <c r="D235" s="2"/>
      <c r="E235" s="2"/>
      <c r="F235" s="2"/>
      <c r="G235" s="411"/>
      <c r="H235" s="411"/>
      <c r="I235" s="411"/>
      <c r="J235" s="411"/>
      <c r="K235" s="411"/>
      <c r="L235" s="411"/>
      <c r="M235" s="411"/>
      <c r="N235" s="411"/>
      <c r="O235" s="411"/>
    </row>
    <row r="236" spans="1:15" ht="14.25" customHeight="1">
      <c r="A236" s="578"/>
      <c r="C236" s="2"/>
      <c r="D236" s="2"/>
      <c r="E236" s="2"/>
      <c r="F236" s="2"/>
      <c r="G236" s="411"/>
      <c r="H236" s="411"/>
      <c r="I236" s="411"/>
      <c r="J236" s="411"/>
      <c r="K236" s="411"/>
      <c r="L236" s="411"/>
      <c r="M236" s="411"/>
      <c r="N236" s="411"/>
      <c r="O236" s="411"/>
    </row>
    <row r="237" spans="1:15" ht="14.25" customHeight="1">
      <c r="A237" s="578"/>
      <c r="C237" s="2"/>
      <c r="D237" s="2"/>
      <c r="E237" s="2"/>
      <c r="F237" s="2"/>
      <c r="G237" s="411"/>
      <c r="H237" s="411"/>
      <c r="I237" s="411"/>
      <c r="J237" s="411"/>
      <c r="K237" s="411"/>
      <c r="L237" s="411"/>
      <c r="M237" s="411"/>
      <c r="N237" s="411"/>
      <c r="O237" s="411"/>
    </row>
    <row r="238" spans="1:15" ht="14.25" customHeight="1">
      <c r="A238" s="578"/>
      <c r="C238" s="2"/>
      <c r="D238" s="2"/>
      <c r="E238" s="2"/>
      <c r="F238" s="2"/>
      <c r="G238" s="411"/>
      <c r="H238" s="411"/>
      <c r="I238" s="411"/>
      <c r="J238" s="411"/>
      <c r="K238" s="411"/>
      <c r="L238" s="411"/>
      <c r="M238" s="411"/>
      <c r="N238" s="411"/>
      <c r="O238" s="411"/>
    </row>
    <row r="239" spans="1:15" ht="14.25" customHeight="1">
      <c r="A239" s="578"/>
      <c r="C239" s="2"/>
      <c r="D239" s="2"/>
      <c r="E239" s="2"/>
      <c r="F239" s="2"/>
      <c r="G239" s="411"/>
      <c r="H239" s="411"/>
      <c r="I239" s="411"/>
      <c r="J239" s="411"/>
      <c r="K239" s="411"/>
      <c r="L239" s="411"/>
      <c r="M239" s="411"/>
      <c r="N239" s="411"/>
      <c r="O239" s="411"/>
    </row>
    <row r="240" spans="1:15" ht="14.25" customHeight="1">
      <c r="A240" s="578"/>
      <c r="C240" s="2"/>
      <c r="D240" s="2"/>
      <c r="E240" s="2"/>
      <c r="F240" s="2"/>
      <c r="G240" s="411"/>
      <c r="H240" s="411"/>
      <c r="I240" s="411"/>
      <c r="J240" s="411"/>
      <c r="K240" s="411"/>
      <c r="L240" s="411"/>
      <c r="M240" s="411"/>
      <c r="N240" s="411"/>
      <c r="O240" s="411"/>
    </row>
    <row r="241" spans="1:15" ht="14.25" customHeight="1">
      <c r="A241" s="578"/>
      <c r="C241" s="2"/>
      <c r="D241" s="2"/>
      <c r="E241" s="2"/>
      <c r="F241" s="2"/>
      <c r="G241" s="411"/>
      <c r="H241" s="411"/>
      <c r="I241" s="411"/>
      <c r="J241" s="411"/>
      <c r="K241" s="411"/>
      <c r="L241" s="411"/>
      <c r="M241" s="411"/>
      <c r="N241" s="411"/>
      <c r="O241" s="411"/>
    </row>
    <row r="242" spans="1:15" ht="14.25" customHeight="1">
      <c r="A242" s="578"/>
      <c r="C242" s="2"/>
      <c r="D242" s="2"/>
      <c r="E242" s="2"/>
      <c r="F242" s="2"/>
      <c r="G242" s="411"/>
      <c r="H242" s="411"/>
      <c r="I242" s="411"/>
      <c r="J242" s="411"/>
      <c r="K242" s="411"/>
      <c r="L242" s="411"/>
      <c r="M242" s="411"/>
      <c r="N242" s="411"/>
      <c r="O242" s="411"/>
    </row>
    <row r="243" spans="1:15" ht="14.25" customHeight="1">
      <c r="A243" s="578"/>
      <c r="C243" s="2"/>
      <c r="D243" s="2"/>
      <c r="E243" s="2"/>
      <c r="F243" s="2"/>
      <c r="G243" s="411"/>
      <c r="H243" s="411"/>
      <c r="I243" s="411"/>
      <c r="J243" s="411"/>
      <c r="K243" s="411"/>
      <c r="L243" s="411"/>
      <c r="M243" s="411"/>
      <c r="N243" s="411"/>
      <c r="O243" s="411"/>
    </row>
    <row r="244" spans="1:15" ht="14.25" customHeight="1">
      <c r="A244" s="578"/>
      <c r="C244" s="2"/>
      <c r="D244" s="2"/>
      <c r="E244" s="2"/>
      <c r="F244" s="2"/>
      <c r="G244" s="411"/>
      <c r="H244" s="411"/>
      <c r="I244" s="411"/>
      <c r="J244" s="411"/>
      <c r="K244" s="411"/>
      <c r="L244" s="411"/>
      <c r="M244" s="411"/>
      <c r="N244" s="411"/>
      <c r="O244" s="411"/>
    </row>
    <row r="245" spans="1:15" ht="14.25" customHeight="1">
      <c r="A245" s="578"/>
      <c r="C245" s="2"/>
      <c r="D245" s="2"/>
      <c r="E245" s="2"/>
      <c r="F245" s="2"/>
      <c r="G245" s="411"/>
      <c r="H245" s="411"/>
      <c r="I245" s="411"/>
      <c r="J245" s="411"/>
      <c r="K245" s="411"/>
      <c r="L245" s="411"/>
      <c r="M245" s="411"/>
      <c r="N245" s="411"/>
      <c r="O245" s="411"/>
    </row>
    <row r="246" spans="1:15" ht="14.25" customHeight="1">
      <c r="A246" s="578"/>
      <c r="C246" s="2"/>
      <c r="D246" s="2"/>
      <c r="E246" s="2"/>
      <c r="F246" s="2"/>
      <c r="G246" s="411"/>
      <c r="H246" s="411"/>
      <c r="I246" s="411"/>
      <c r="J246" s="411"/>
      <c r="K246" s="411"/>
      <c r="L246" s="411"/>
      <c r="M246" s="411"/>
      <c r="N246" s="411"/>
      <c r="O246" s="411"/>
    </row>
    <row r="247" spans="1:15" ht="14.25" customHeight="1">
      <c r="A247" s="578"/>
      <c r="C247" s="2"/>
      <c r="D247" s="2"/>
      <c r="E247" s="2"/>
      <c r="F247" s="2"/>
      <c r="G247" s="411"/>
      <c r="H247" s="411"/>
      <c r="I247" s="411"/>
      <c r="J247" s="411"/>
      <c r="K247" s="411"/>
      <c r="L247" s="411"/>
      <c r="M247" s="411"/>
      <c r="N247" s="411"/>
      <c r="O247" s="411"/>
    </row>
    <row r="248" spans="1:15" ht="14.25" customHeight="1">
      <c r="A248" s="578"/>
      <c r="C248" s="2"/>
      <c r="D248" s="2"/>
      <c r="E248" s="2"/>
      <c r="F248" s="2"/>
      <c r="G248" s="411"/>
      <c r="H248" s="411"/>
      <c r="I248" s="411"/>
      <c r="J248" s="411"/>
      <c r="K248" s="411"/>
      <c r="L248" s="411"/>
      <c r="M248" s="411"/>
      <c r="N248" s="411"/>
      <c r="O248" s="411"/>
    </row>
    <row r="249" spans="1:15" ht="14.25" customHeight="1">
      <c r="A249" s="578"/>
      <c r="C249" s="2"/>
      <c r="D249" s="2"/>
      <c r="E249" s="2"/>
      <c r="F249" s="2"/>
      <c r="G249" s="411"/>
      <c r="H249" s="411"/>
      <c r="I249" s="411"/>
      <c r="J249" s="411"/>
      <c r="K249" s="411"/>
      <c r="L249" s="411"/>
      <c r="M249" s="411"/>
      <c r="N249" s="411"/>
      <c r="O249" s="411"/>
    </row>
    <row r="250" spans="1:15" ht="14.25" customHeight="1">
      <c r="A250" s="578"/>
      <c r="C250" s="2"/>
      <c r="D250" s="2"/>
      <c r="E250" s="2"/>
      <c r="F250" s="2"/>
      <c r="G250" s="411"/>
      <c r="H250" s="411"/>
      <c r="I250" s="411"/>
      <c r="J250" s="411"/>
      <c r="K250" s="411"/>
      <c r="L250" s="411"/>
      <c r="M250" s="411"/>
      <c r="N250" s="411"/>
      <c r="O250" s="411"/>
    </row>
    <row r="251" spans="1:15" ht="14.25" customHeight="1">
      <c r="A251" s="578"/>
      <c r="C251" s="2"/>
      <c r="D251" s="2"/>
      <c r="E251" s="2"/>
      <c r="F251" s="2"/>
      <c r="G251" s="411"/>
      <c r="H251" s="411"/>
      <c r="I251" s="411"/>
      <c r="J251" s="411"/>
      <c r="K251" s="411"/>
      <c r="L251" s="411"/>
      <c r="M251" s="411"/>
      <c r="N251" s="411"/>
      <c r="O251" s="411"/>
    </row>
    <row r="252" spans="1:15" ht="14.25" customHeight="1">
      <c r="A252" s="578"/>
      <c r="C252" s="2"/>
      <c r="D252" s="2"/>
      <c r="E252" s="2"/>
      <c r="F252" s="2"/>
      <c r="G252" s="411"/>
      <c r="H252" s="411"/>
      <c r="I252" s="411"/>
      <c r="J252" s="411"/>
      <c r="K252" s="411"/>
      <c r="L252" s="411"/>
      <c r="M252" s="411"/>
      <c r="N252" s="411"/>
      <c r="O252" s="411"/>
    </row>
    <row r="253" spans="1:15" ht="14.25" customHeight="1">
      <c r="A253" s="578"/>
      <c r="C253" s="2"/>
      <c r="D253" s="2"/>
      <c r="E253" s="2"/>
      <c r="F253" s="2"/>
      <c r="G253" s="411"/>
      <c r="H253" s="411"/>
      <c r="I253" s="411"/>
      <c r="J253" s="411"/>
      <c r="K253" s="411"/>
      <c r="L253" s="411"/>
      <c r="M253" s="411"/>
      <c r="N253" s="411"/>
      <c r="O253" s="411"/>
    </row>
    <row r="254" spans="1:15" ht="14.25" customHeight="1">
      <c r="A254" s="578"/>
      <c r="C254" s="2"/>
      <c r="D254" s="2"/>
      <c r="E254" s="2"/>
      <c r="F254" s="2"/>
      <c r="G254" s="411"/>
      <c r="H254" s="411"/>
      <c r="I254" s="411"/>
      <c r="J254" s="411"/>
      <c r="K254" s="411"/>
      <c r="L254" s="411"/>
      <c r="M254" s="411"/>
      <c r="N254" s="411"/>
      <c r="O254" s="411"/>
    </row>
    <row r="255" spans="1:15" ht="14.25" customHeight="1">
      <c r="A255" s="578"/>
      <c r="C255" s="2"/>
      <c r="D255" s="2"/>
      <c r="E255" s="2"/>
      <c r="F255" s="2"/>
      <c r="G255" s="411"/>
      <c r="H255" s="411"/>
      <c r="I255" s="411"/>
      <c r="J255" s="411"/>
      <c r="K255" s="411"/>
      <c r="L255" s="411"/>
      <c r="M255" s="411"/>
      <c r="N255" s="411"/>
      <c r="O255" s="411"/>
    </row>
    <row r="256" spans="1:15" ht="14.25" customHeight="1">
      <c r="A256" s="578"/>
      <c r="C256" s="2"/>
      <c r="D256" s="2"/>
      <c r="E256" s="2"/>
      <c r="F256" s="2"/>
      <c r="G256" s="411"/>
      <c r="H256" s="411"/>
      <c r="I256" s="411"/>
      <c r="J256" s="411"/>
      <c r="K256" s="411"/>
      <c r="L256" s="411"/>
      <c r="M256" s="411"/>
      <c r="N256" s="411"/>
      <c r="O256" s="411"/>
    </row>
    <row r="257" spans="1:15" ht="14.25" customHeight="1">
      <c r="A257" s="578"/>
      <c r="C257" s="2"/>
      <c r="D257" s="2"/>
      <c r="E257" s="2"/>
      <c r="F257" s="2"/>
      <c r="G257" s="411"/>
      <c r="H257" s="411"/>
      <c r="I257" s="411"/>
      <c r="J257" s="411"/>
      <c r="K257" s="411"/>
      <c r="L257" s="411"/>
      <c r="M257" s="411"/>
      <c r="N257" s="411"/>
      <c r="O257" s="411"/>
    </row>
    <row r="258" spans="1:15" ht="14.25" customHeight="1">
      <c r="A258" s="578"/>
      <c r="C258" s="2"/>
      <c r="D258" s="2"/>
      <c r="E258" s="2"/>
      <c r="F258" s="2"/>
      <c r="G258" s="411"/>
      <c r="H258" s="411"/>
      <c r="I258" s="411"/>
      <c r="J258" s="411"/>
      <c r="K258" s="411"/>
      <c r="L258" s="411"/>
      <c r="M258" s="411"/>
      <c r="N258" s="411"/>
      <c r="O258" s="411"/>
    </row>
    <row r="259" spans="1:15" ht="14.25" customHeight="1">
      <c r="A259" s="578"/>
      <c r="C259" s="2"/>
      <c r="D259" s="2"/>
      <c r="E259" s="2"/>
      <c r="F259" s="2"/>
      <c r="G259" s="411"/>
      <c r="H259" s="411"/>
      <c r="I259" s="411"/>
      <c r="J259" s="411"/>
      <c r="K259" s="411"/>
      <c r="L259" s="411"/>
      <c r="M259" s="411"/>
      <c r="N259" s="411"/>
      <c r="O259" s="411"/>
    </row>
    <row r="260" spans="1:15" ht="14.25" customHeight="1">
      <c r="A260" s="578"/>
      <c r="C260" s="2"/>
      <c r="D260" s="2"/>
      <c r="E260" s="2"/>
      <c r="F260" s="2"/>
      <c r="G260" s="411"/>
      <c r="H260" s="411"/>
      <c r="I260" s="411"/>
      <c r="J260" s="411"/>
      <c r="K260" s="411"/>
      <c r="L260" s="411"/>
      <c r="M260" s="411"/>
      <c r="N260" s="411"/>
      <c r="O260" s="411"/>
    </row>
    <row r="261" spans="1:15" ht="14.25" customHeight="1">
      <c r="A261" s="578"/>
      <c r="C261" s="2"/>
      <c r="D261" s="2"/>
      <c r="E261" s="2"/>
      <c r="F261" s="2"/>
      <c r="G261" s="411"/>
      <c r="H261" s="411"/>
      <c r="I261" s="411"/>
      <c r="J261" s="411"/>
      <c r="K261" s="411"/>
      <c r="L261" s="411"/>
      <c r="M261" s="411"/>
      <c r="N261" s="411"/>
      <c r="O261" s="411"/>
    </row>
    <row r="262" spans="1:15" ht="14.25" customHeight="1">
      <c r="A262" s="578"/>
      <c r="C262" s="2"/>
      <c r="D262" s="2"/>
      <c r="E262" s="2"/>
      <c r="F262" s="2"/>
      <c r="G262" s="411"/>
      <c r="H262" s="411"/>
      <c r="I262" s="411"/>
      <c r="J262" s="411"/>
      <c r="K262" s="411"/>
      <c r="L262" s="411"/>
      <c r="M262" s="411"/>
      <c r="N262" s="411"/>
      <c r="O262" s="411"/>
    </row>
    <row r="263" spans="1:15" ht="14.25" customHeight="1">
      <c r="A263" s="578"/>
      <c r="C263" s="2"/>
      <c r="D263" s="2"/>
      <c r="E263" s="2"/>
      <c r="F263" s="2"/>
      <c r="G263" s="411"/>
      <c r="H263" s="411"/>
      <c r="I263" s="411"/>
      <c r="J263" s="411"/>
      <c r="K263" s="411"/>
      <c r="L263" s="411"/>
      <c r="M263" s="411"/>
      <c r="N263" s="411"/>
      <c r="O263" s="411"/>
    </row>
    <row r="264" spans="1:15" ht="14.25" customHeight="1">
      <c r="A264" s="578"/>
      <c r="C264" s="2"/>
      <c r="D264" s="2"/>
      <c r="E264" s="2"/>
      <c r="F264" s="2"/>
      <c r="G264" s="411"/>
      <c r="H264" s="411"/>
      <c r="I264" s="411"/>
      <c r="J264" s="411"/>
      <c r="K264" s="411"/>
      <c r="L264" s="411"/>
      <c r="M264" s="411"/>
      <c r="N264" s="411"/>
      <c r="O264" s="411"/>
    </row>
    <row r="265" spans="1:15" ht="14.25" customHeight="1">
      <c r="A265" s="578"/>
      <c r="C265" s="2"/>
      <c r="D265" s="2"/>
      <c r="E265" s="2"/>
      <c r="F265" s="2"/>
      <c r="G265" s="411"/>
      <c r="H265" s="411"/>
      <c r="I265" s="411"/>
      <c r="J265" s="411"/>
      <c r="K265" s="411"/>
      <c r="L265" s="411"/>
      <c r="M265" s="411"/>
      <c r="N265" s="411"/>
      <c r="O265" s="411"/>
    </row>
    <row r="266" spans="1:15" ht="14.25" customHeight="1">
      <c r="A266" s="578"/>
      <c r="C266" s="2"/>
      <c r="D266" s="2"/>
      <c r="E266" s="2"/>
      <c r="F266" s="2"/>
      <c r="G266" s="411"/>
      <c r="H266" s="411"/>
      <c r="I266" s="411"/>
      <c r="J266" s="411"/>
      <c r="K266" s="411"/>
      <c r="L266" s="411"/>
      <c r="M266" s="411"/>
      <c r="N266" s="411"/>
      <c r="O266" s="411"/>
    </row>
    <row r="267" spans="1:15" ht="14.25" customHeight="1">
      <c r="A267" s="578"/>
      <c r="C267" s="2"/>
      <c r="D267" s="2"/>
      <c r="E267" s="2"/>
      <c r="F267" s="2"/>
      <c r="G267" s="411"/>
      <c r="H267" s="411"/>
      <c r="I267" s="411"/>
      <c r="J267" s="411"/>
      <c r="K267" s="411"/>
      <c r="L267" s="411"/>
      <c r="M267" s="411"/>
      <c r="N267" s="411"/>
      <c r="O267" s="411"/>
    </row>
    <row r="268" spans="1:15" ht="14.25" customHeight="1">
      <c r="A268" s="578"/>
      <c r="C268" s="2"/>
      <c r="D268" s="2"/>
      <c r="E268" s="2"/>
      <c r="F268" s="2"/>
      <c r="G268" s="411"/>
      <c r="H268" s="411"/>
      <c r="I268" s="411"/>
      <c r="J268" s="411"/>
      <c r="K268" s="411"/>
      <c r="L268" s="411"/>
      <c r="M268" s="411"/>
      <c r="N268" s="411"/>
      <c r="O268" s="411"/>
    </row>
    <row r="269" spans="1:15" ht="14.25" customHeight="1">
      <c r="A269" s="578"/>
      <c r="C269" s="2"/>
      <c r="D269" s="2"/>
      <c r="E269" s="2"/>
      <c r="F269" s="2"/>
      <c r="G269" s="411"/>
      <c r="H269" s="411"/>
      <c r="I269" s="411"/>
      <c r="J269" s="411"/>
      <c r="K269" s="411"/>
      <c r="L269" s="411"/>
      <c r="M269" s="411"/>
      <c r="N269" s="411"/>
      <c r="O269" s="411"/>
    </row>
    <row r="270" spans="1:15" ht="14.25" customHeight="1">
      <c r="A270" s="578"/>
      <c r="C270" s="2"/>
      <c r="D270" s="2"/>
      <c r="E270" s="2"/>
      <c r="F270" s="2"/>
      <c r="G270" s="411"/>
      <c r="H270" s="411"/>
      <c r="I270" s="411"/>
      <c r="J270" s="411"/>
      <c r="K270" s="411"/>
      <c r="L270" s="411"/>
      <c r="M270" s="411"/>
      <c r="N270" s="411"/>
      <c r="O270" s="411"/>
    </row>
    <row r="271" spans="1:15" ht="14.25" customHeight="1">
      <c r="A271" s="578"/>
      <c r="C271" s="2"/>
      <c r="D271" s="2"/>
      <c r="E271" s="2"/>
      <c r="F271" s="2"/>
      <c r="G271" s="411"/>
      <c r="H271" s="411"/>
      <c r="I271" s="411"/>
      <c r="J271" s="411"/>
      <c r="K271" s="411"/>
      <c r="L271" s="411"/>
      <c r="M271" s="411"/>
      <c r="N271" s="411"/>
      <c r="O271" s="411"/>
    </row>
    <row r="272" spans="1:15" ht="14.25" customHeight="1">
      <c r="A272" s="578"/>
      <c r="C272" s="2"/>
      <c r="D272" s="2"/>
      <c r="E272" s="2"/>
      <c r="F272" s="2"/>
      <c r="G272" s="411"/>
      <c r="H272" s="411"/>
      <c r="I272" s="411"/>
      <c r="J272" s="411"/>
      <c r="K272" s="411"/>
      <c r="L272" s="411"/>
      <c r="M272" s="411"/>
      <c r="N272" s="411"/>
      <c r="O272" s="411"/>
    </row>
    <row r="273" spans="1:15" ht="14.25" customHeight="1">
      <c r="A273" s="578"/>
      <c r="C273" s="2"/>
      <c r="D273" s="2"/>
      <c r="E273" s="2"/>
      <c r="F273" s="2"/>
      <c r="G273" s="411"/>
      <c r="H273" s="411"/>
      <c r="I273" s="411"/>
      <c r="J273" s="411"/>
      <c r="K273" s="411"/>
      <c r="L273" s="411"/>
      <c r="M273" s="411"/>
      <c r="N273" s="411"/>
      <c r="O273" s="411"/>
    </row>
    <row r="274" spans="1:15" ht="14.25" customHeight="1">
      <c r="A274" s="578"/>
      <c r="C274" s="2"/>
      <c r="D274" s="2"/>
      <c r="E274" s="2"/>
      <c r="F274" s="2"/>
      <c r="G274" s="411"/>
      <c r="H274" s="411"/>
      <c r="I274" s="411"/>
      <c r="J274" s="411"/>
      <c r="K274" s="411"/>
      <c r="L274" s="411"/>
      <c r="M274" s="411"/>
      <c r="N274" s="411"/>
      <c r="O274" s="411"/>
    </row>
    <row r="275" spans="1:15" ht="14.25" customHeight="1">
      <c r="A275" s="578"/>
      <c r="C275" s="2"/>
      <c r="D275" s="2"/>
      <c r="E275" s="2"/>
      <c r="F275" s="2"/>
      <c r="G275" s="411"/>
      <c r="H275" s="411"/>
      <c r="I275" s="411"/>
      <c r="J275" s="411"/>
      <c r="K275" s="411"/>
      <c r="L275" s="411"/>
      <c r="M275" s="411"/>
      <c r="N275" s="411"/>
      <c r="O275" s="411"/>
    </row>
    <row r="276" spans="1:15" ht="14.25" customHeight="1">
      <c r="A276" s="578"/>
      <c r="C276" s="2"/>
      <c r="D276" s="2"/>
      <c r="E276" s="2"/>
      <c r="F276" s="2"/>
      <c r="G276" s="411"/>
      <c r="H276" s="411"/>
      <c r="I276" s="411"/>
      <c r="J276" s="411"/>
      <c r="K276" s="411"/>
      <c r="L276" s="411"/>
      <c r="M276" s="411"/>
      <c r="N276" s="411"/>
      <c r="O276" s="411"/>
    </row>
    <row r="277" spans="1:15" ht="14.25" customHeight="1">
      <c r="A277" s="578"/>
      <c r="C277" s="2"/>
      <c r="D277" s="2"/>
      <c r="E277" s="2"/>
      <c r="F277" s="2"/>
      <c r="G277" s="411"/>
      <c r="H277" s="411"/>
      <c r="I277" s="411"/>
      <c r="J277" s="411"/>
      <c r="K277" s="411"/>
      <c r="L277" s="411"/>
      <c r="M277" s="411"/>
      <c r="N277" s="411"/>
      <c r="O277" s="411"/>
    </row>
    <row r="278" spans="1:15" ht="14.25" customHeight="1">
      <c r="A278" s="578"/>
      <c r="C278" s="2"/>
      <c r="D278" s="2"/>
      <c r="E278" s="2"/>
      <c r="F278" s="2"/>
      <c r="G278" s="411"/>
      <c r="H278" s="411"/>
      <c r="I278" s="411"/>
      <c r="J278" s="411"/>
      <c r="K278" s="411"/>
      <c r="L278" s="411"/>
      <c r="M278" s="411"/>
      <c r="N278" s="411"/>
      <c r="O278" s="411"/>
    </row>
    <row r="279" spans="1:15" ht="14.25" customHeight="1">
      <c r="A279" s="578"/>
      <c r="C279" s="2"/>
      <c r="D279" s="2"/>
      <c r="E279" s="2"/>
      <c r="F279" s="2"/>
      <c r="G279" s="411"/>
      <c r="H279" s="411"/>
      <c r="I279" s="411"/>
      <c r="J279" s="411"/>
      <c r="K279" s="411"/>
      <c r="L279" s="411"/>
      <c r="M279" s="411"/>
      <c r="N279" s="411"/>
      <c r="O279" s="411"/>
    </row>
    <row r="280" spans="1:15" ht="14.25" customHeight="1">
      <c r="A280" s="578"/>
      <c r="C280" s="2"/>
      <c r="D280" s="2"/>
      <c r="E280" s="2"/>
      <c r="F280" s="2"/>
      <c r="G280" s="411"/>
      <c r="H280" s="411"/>
      <c r="I280" s="411"/>
      <c r="J280" s="411"/>
      <c r="K280" s="411"/>
      <c r="L280" s="411"/>
      <c r="M280" s="411"/>
      <c r="N280" s="411"/>
      <c r="O280" s="411"/>
    </row>
    <row r="281" spans="1:15" ht="14.25" customHeight="1">
      <c r="A281" s="578"/>
      <c r="C281" s="2"/>
      <c r="D281" s="2"/>
      <c r="E281" s="2"/>
      <c r="F281" s="2"/>
      <c r="G281" s="411"/>
      <c r="H281" s="411"/>
      <c r="I281" s="411"/>
      <c r="J281" s="411"/>
      <c r="K281" s="411"/>
      <c r="L281" s="411"/>
      <c r="M281" s="411"/>
      <c r="N281" s="411"/>
      <c r="O281" s="411"/>
    </row>
    <row r="282" spans="1:15" ht="14.25" customHeight="1">
      <c r="A282" s="578"/>
      <c r="C282" s="2"/>
      <c r="D282" s="2"/>
      <c r="E282" s="2"/>
      <c r="F282" s="2"/>
      <c r="G282" s="411"/>
      <c r="H282" s="411"/>
      <c r="I282" s="411"/>
      <c r="J282" s="411"/>
      <c r="K282" s="411"/>
      <c r="L282" s="411"/>
      <c r="M282" s="411"/>
      <c r="N282" s="411"/>
      <c r="O282" s="411"/>
    </row>
    <row r="283" spans="1:15" ht="14.25" customHeight="1">
      <c r="A283" s="578"/>
      <c r="C283" s="2"/>
      <c r="D283" s="2"/>
      <c r="E283" s="2"/>
      <c r="F283" s="2"/>
      <c r="G283" s="411"/>
      <c r="H283" s="411"/>
      <c r="I283" s="411"/>
      <c r="J283" s="411"/>
      <c r="K283" s="411"/>
      <c r="L283" s="411"/>
      <c r="M283" s="411"/>
      <c r="N283" s="411"/>
      <c r="O283" s="411"/>
    </row>
    <row r="284" spans="1:15" ht="14.25" customHeight="1">
      <c r="A284" s="578"/>
      <c r="C284" s="2"/>
      <c r="D284" s="2"/>
      <c r="E284" s="2"/>
      <c r="F284" s="2"/>
      <c r="G284" s="411"/>
      <c r="H284" s="411"/>
      <c r="I284" s="411"/>
      <c r="J284" s="411"/>
      <c r="K284" s="411"/>
      <c r="L284" s="411"/>
      <c r="M284" s="411"/>
      <c r="N284" s="411"/>
      <c r="O284" s="411"/>
    </row>
    <row r="285" spans="1:15" ht="14.25" customHeight="1">
      <c r="A285" s="578"/>
      <c r="C285" s="2"/>
      <c r="D285" s="2"/>
      <c r="E285" s="2"/>
      <c r="F285" s="2"/>
      <c r="G285" s="411"/>
      <c r="H285" s="411"/>
      <c r="I285" s="411"/>
      <c r="J285" s="411"/>
      <c r="K285" s="411"/>
      <c r="L285" s="411"/>
      <c r="M285" s="411"/>
      <c r="N285" s="411"/>
      <c r="O285" s="411"/>
    </row>
    <row r="286" spans="1:15" ht="14.25" customHeight="1">
      <c r="A286" s="578"/>
      <c r="C286" s="2"/>
      <c r="D286" s="2"/>
      <c r="E286" s="2"/>
      <c r="F286" s="2"/>
      <c r="G286" s="411"/>
      <c r="H286" s="411"/>
      <c r="I286" s="411"/>
      <c r="J286" s="411"/>
      <c r="K286" s="411"/>
      <c r="L286" s="411"/>
      <c r="M286" s="411"/>
      <c r="N286" s="411"/>
      <c r="O286" s="411"/>
    </row>
    <row r="287" spans="1:15" ht="14.25" customHeight="1">
      <c r="A287" s="578"/>
      <c r="C287" s="2"/>
      <c r="D287" s="2"/>
      <c r="E287" s="2"/>
      <c r="F287" s="2"/>
      <c r="G287" s="411"/>
      <c r="H287" s="411"/>
      <c r="I287" s="411"/>
      <c r="J287" s="411"/>
      <c r="K287" s="411"/>
      <c r="L287" s="411"/>
      <c r="M287" s="411"/>
      <c r="N287" s="411"/>
      <c r="O287" s="411"/>
    </row>
    <row r="288" spans="1:15" ht="14.25" customHeight="1">
      <c r="A288" s="578"/>
      <c r="C288" s="2"/>
      <c r="D288" s="2"/>
      <c r="E288" s="2"/>
      <c r="F288" s="2"/>
      <c r="G288" s="411"/>
      <c r="H288" s="411"/>
      <c r="I288" s="411"/>
      <c r="J288" s="411"/>
      <c r="K288" s="411"/>
      <c r="L288" s="411"/>
      <c r="M288" s="411"/>
      <c r="N288" s="411"/>
      <c r="O288" s="411"/>
    </row>
    <row r="289" spans="1:15" ht="14.25" customHeight="1">
      <c r="A289" s="578"/>
      <c r="C289" s="2"/>
      <c r="D289" s="2"/>
      <c r="E289" s="2"/>
      <c r="F289" s="2"/>
      <c r="G289" s="411"/>
      <c r="H289" s="411"/>
      <c r="I289" s="411"/>
      <c r="J289" s="411"/>
      <c r="K289" s="411"/>
      <c r="L289" s="411"/>
      <c r="M289" s="411"/>
      <c r="N289" s="411"/>
      <c r="O289" s="411"/>
    </row>
    <row r="290" spans="1:15" ht="14.25" customHeight="1">
      <c r="A290" s="578"/>
      <c r="C290" s="2"/>
      <c r="D290" s="2"/>
      <c r="E290" s="2"/>
      <c r="F290" s="2"/>
      <c r="G290" s="411"/>
      <c r="H290" s="411"/>
      <c r="I290" s="411"/>
      <c r="J290" s="411"/>
      <c r="K290" s="411"/>
      <c r="L290" s="411"/>
      <c r="M290" s="411"/>
      <c r="N290" s="411"/>
      <c r="O290" s="411"/>
    </row>
    <row r="291" spans="1:15" ht="14.25" customHeight="1">
      <c r="A291" s="578"/>
      <c r="C291" s="2"/>
      <c r="D291" s="2"/>
      <c r="E291" s="2"/>
      <c r="F291" s="2"/>
      <c r="G291" s="411"/>
      <c r="H291" s="411"/>
      <c r="I291" s="411"/>
      <c r="J291" s="411"/>
      <c r="K291" s="411"/>
      <c r="L291" s="411"/>
      <c r="M291" s="411"/>
      <c r="N291" s="411"/>
      <c r="O291" s="411"/>
    </row>
    <row r="292" spans="1:15" ht="14.25" customHeight="1">
      <c r="A292" s="578"/>
      <c r="C292" s="2"/>
      <c r="D292" s="2"/>
      <c r="E292" s="2"/>
      <c r="F292" s="2"/>
      <c r="G292" s="411"/>
      <c r="H292" s="411"/>
      <c r="I292" s="411"/>
      <c r="J292" s="411"/>
      <c r="K292" s="411"/>
      <c r="L292" s="411"/>
      <c r="M292" s="411"/>
      <c r="N292" s="411"/>
      <c r="O292" s="411"/>
    </row>
    <row r="293" spans="1:15" ht="14.25" customHeight="1">
      <c r="A293" s="578"/>
      <c r="C293" s="2"/>
      <c r="D293" s="2"/>
      <c r="E293" s="2"/>
      <c r="F293" s="2"/>
      <c r="G293" s="411"/>
      <c r="H293" s="411"/>
      <c r="I293" s="411"/>
      <c r="J293" s="411"/>
      <c r="K293" s="411"/>
      <c r="L293" s="411"/>
      <c r="M293" s="411"/>
      <c r="N293" s="411"/>
      <c r="O293" s="411"/>
    </row>
    <row r="294" spans="1:15" ht="14.25" customHeight="1">
      <c r="A294" s="578"/>
      <c r="C294" s="2"/>
      <c r="D294" s="2"/>
      <c r="E294" s="2"/>
      <c r="F294" s="2"/>
      <c r="G294" s="411"/>
      <c r="H294" s="411"/>
      <c r="I294" s="411"/>
      <c r="J294" s="411"/>
      <c r="K294" s="411"/>
      <c r="L294" s="411"/>
      <c r="M294" s="411"/>
      <c r="N294" s="411"/>
      <c r="O294" s="411"/>
    </row>
    <row r="295" spans="1:15" ht="14.25" customHeight="1">
      <c r="A295" s="578"/>
      <c r="C295" s="2"/>
      <c r="D295" s="2"/>
      <c r="E295" s="2"/>
      <c r="F295" s="2"/>
      <c r="G295" s="411"/>
      <c r="H295" s="411"/>
      <c r="I295" s="411"/>
      <c r="J295" s="411"/>
      <c r="K295" s="411"/>
      <c r="L295" s="411"/>
      <c r="M295" s="411"/>
      <c r="N295" s="411"/>
      <c r="O295" s="411"/>
    </row>
    <row r="296" spans="1:15" ht="14.25" customHeight="1">
      <c r="A296" s="578"/>
      <c r="C296" s="2"/>
      <c r="D296" s="2"/>
      <c r="E296" s="2"/>
      <c r="F296" s="2"/>
      <c r="G296" s="411"/>
      <c r="H296" s="411"/>
      <c r="I296" s="411"/>
      <c r="J296" s="411"/>
      <c r="K296" s="411"/>
      <c r="L296" s="411"/>
      <c r="M296" s="411"/>
      <c r="N296" s="411"/>
      <c r="O296" s="411"/>
    </row>
    <row r="297" spans="1:15" ht="14.25" customHeight="1">
      <c r="A297" s="578"/>
      <c r="C297" s="2"/>
      <c r="D297" s="2"/>
      <c r="E297" s="2"/>
      <c r="F297" s="2"/>
      <c r="G297" s="411"/>
      <c r="H297" s="411"/>
      <c r="I297" s="411"/>
      <c r="J297" s="411"/>
      <c r="K297" s="411"/>
      <c r="L297" s="411"/>
      <c r="M297" s="411"/>
      <c r="N297" s="411"/>
      <c r="O297" s="411"/>
    </row>
    <row r="298" spans="1:15" ht="14.25" customHeight="1">
      <c r="A298" s="578"/>
      <c r="C298" s="2"/>
      <c r="D298" s="2"/>
      <c r="E298" s="2"/>
      <c r="F298" s="2"/>
      <c r="G298" s="411"/>
      <c r="H298" s="411"/>
      <c r="I298" s="411"/>
      <c r="J298" s="411"/>
      <c r="K298" s="411"/>
      <c r="L298" s="411"/>
      <c r="M298" s="411"/>
      <c r="N298" s="411"/>
      <c r="O298" s="411"/>
    </row>
    <row r="299" spans="1:15" ht="14.25" customHeight="1">
      <c r="A299" s="578"/>
      <c r="C299" s="2"/>
      <c r="D299" s="2"/>
      <c r="E299" s="2"/>
      <c r="F299" s="2"/>
      <c r="G299" s="411"/>
      <c r="H299" s="411"/>
      <c r="I299" s="411"/>
      <c r="J299" s="411"/>
      <c r="K299" s="411"/>
      <c r="L299" s="411"/>
      <c r="M299" s="411"/>
      <c r="N299" s="411"/>
      <c r="O299" s="411"/>
    </row>
    <row r="300" spans="1:15" ht="14.25" customHeight="1">
      <c r="A300" s="578"/>
      <c r="C300" s="2"/>
      <c r="D300" s="2"/>
      <c r="E300" s="2"/>
      <c r="F300" s="2"/>
      <c r="G300" s="411"/>
      <c r="H300" s="411"/>
      <c r="I300" s="411"/>
      <c r="J300" s="411"/>
      <c r="K300" s="411"/>
      <c r="L300" s="411"/>
      <c r="M300" s="411"/>
      <c r="N300" s="411"/>
      <c r="O300" s="411"/>
    </row>
    <row r="301" spans="1:15" ht="14.25" customHeight="1">
      <c r="A301" s="578"/>
      <c r="C301" s="2"/>
      <c r="D301" s="2"/>
      <c r="E301" s="2"/>
      <c r="F301" s="2"/>
      <c r="G301" s="411"/>
      <c r="H301" s="411"/>
      <c r="I301" s="411"/>
      <c r="J301" s="411"/>
      <c r="K301" s="411"/>
      <c r="L301" s="411"/>
      <c r="M301" s="411"/>
      <c r="N301" s="411"/>
      <c r="O301" s="411"/>
    </row>
    <row r="302" spans="1:15" ht="14.25" customHeight="1">
      <c r="A302" s="578"/>
      <c r="C302" s="2"/>
      <c r="D302" s="2"/>
      <c r="E302" s="2"/>
      <c r="F302" s="2"/>
      <c r="G302" s="411"/>
      <c r="H302" s="411"/>
      <c r="I302" s="411"/>
      <c r="J302" s="411"/>
      <c r="K302" s="411"/>
      <c r="L302" s="411"/>
      <c r="M302" s="411"/>
      <c r="N302" s="411"/>
      <c r="O302" s="411"/>
    </row>
    <row r="303" spans="1:15" ht="14.25" customHeight="1">
      <c r="A303" s="578"/>
      <c r="C303" s="2"/>
      <c r="D303" s="2"/>
      <c r="E303" s="2"/>
      <c r="F303" s="2"/>
      <c r="G303" s="411"/>
      <c r="H303" s="411"/>
      <c r="I303" s="411"/>
      <c r="J303" s="411"/>
      <c r="K303" s="411"/>
      <c r="L303" s="411"/>
      <c r="M303" s="411"/>
      <c r="N303" s="411"/>
      <c r="O303" s="411"/>
    </row>
    <row r="304" spans="1:15" ht="14.25" customHeight="1">
      <c r="A304" s="578"/>
      <c r="C304" s="2"/>
      <c r="D304" s="2"/>
      <c r="E304" s="2"/>
      <c r="F304" s="2"/>
      <c r="G304" s="411"/>
      <c r="H304" s="411"/>
      <c r="I304" s="411"/>
      <c r="J304" s="411"/>
      <c r="K304" s="411"/>
      <c r="L304" s="411"/>
      <c r="M304" s="411"/>
      <c r="N304" s="411"/>
      <c r="O304" s="411"/>
    </row>
    <row r="305" spans="1:15" ht="14.25" customHeight="1">
      <c r="A305" s="578"/>
      <c r="C305" s="2"/>
      <c r="D305" s="2"/>
      <c r="E305" s="2"/>
      <c r="F305" s="2"/>
      <c r="G305" s="411"/>
      <c r="H305" s="411"/>
      <c r="I305" s="411"/>
      <c r="J305" s="411"/>
      <c r="K305" s="411"/>
      <c r="L305" s="411"/>
      <c r="M305" s="411"/>
      <c r="N305" s="411"/>
      <c r="O305" s="411"/>
    </row>
    <row r="306" spans="1:15" ht="14.25" customHeight="1">
      <c r="A306" s="578"/>
      <c r="C306" s="2"/>
      <c r="D306" s="2"/>
      <c r="E306" s="2"/>
      <c r="F306" s="2"/>
      <c r="G306" s="411"/>
      <c r="H306" s="411"/>
      <c r="I306" s="411"/>
      <c r="J306" s="411"/>
      <c r="K306" s="411"/>
      <c r="L306" s="411"/>
      <c r="M306" s="411"/>
      <c r="N306" s="411"/>
      <c r="O306" s="411"/>
    </row>
    <row r="307" spans="1:15" ht="14.25" customHeight="1">
      <c r="A307" s="578"/>
      <c r="C307" s="2"/>
      <c r="D307" s="2"/>
      <c r="E307" s="2"/>
      <c r="F307" s="2"/>
      <c r="G307" s="411"/>
      <c r="H307" s="411"/>
      <c r="I307" s="411"/>
      <c r="J307" s="411"/>
      <c r="K307" s="411"/>
      <c r="L307" s="411"/>
      <c r="M307" s="411"/>
      <c r="N307" s="411"/>
      <c r="O307" s="411"/>
    </row>
    <row r="308" spans="1:15" ht="14.25" customHeight="1">
      <c r="A308" s="578"/>
      <c r="C308" s="2"/>
      <c r="D308" s="2"/>
      <c r="E308" s="2"/>
      <c r="F308" s="2"/>
      <c r="G308" s="411"/>
      <c r="H308" s="411"/>
      <c r="I308" s="411"/>
      <c r="J308" s="411"/>
      <c r="K308" s="411"/>
      <c r="L308" s="411"/>
      <c r="M308" s="411"/>
      <c r="N308" s="411"/>
      <c r="O308" s="411"/>
    </row>
    <row r="309" spans="1:15" ht="14.25" customHeight="1">
      <c r="A309" s="578"/>
      <c r="C309" s="2"/>
      <c r="D309" s="2"/>
      <c r="E309" s="2"/>
      <c r="F309" s="2"/>
      <c r="G309" s="411"/>
      <c r="H309" s="411"/>
      <c r="I309" s="411"/>
      <c r="J309" s="411"/>
      <c r="K309" s="411"/>
      <c r="L309" s="411"/>
      <c r="M309" s="411"/>
      <c r="N309" s="411"/>
      <c r="O309" s="411"/>
    </row>
    <row r="310" spans="1:15" ht="14.25" customHeight="1">
      <c r="A310" s="578"/>
      <c r="C310" s="2"/>
      <c r="D310" s="2"/>
      <c r="E310" s="2"/>
      <c r="F310" s="2"/>
      <c r="G310" s="411"/>
      <c r="H310" s="411"/>
      <c r="I310" s="411"/>
      <c r="J310" s="411"/>
      <c r="K310" s="411"/>
      <c r="L310" s="411"/>
      <c r="M310" s="411"/>
      <c r="N310" s="411"/>
      <c r="O310" s="411"/>
    </row>
    <row r="311" spans="1:15" ht="14.25" customHeight="1">
      <c r="A311" s="578"/>
      <c r="C311" s="2"/>
      <c r="D311" s="2"/>
      <c r="E311" s="2"/>
      <c r="F311" s="2"/>
      <c r="G311" s="411"/>
      <c r="H311" s="411"/>
      <c r="I311" s="411"/>
      <c r="J311" s="411"/>
      <c r="K311" s="411"/>
      <c r="L311" s="411"/>
      <c r="M311" s="411"/>
      <c r="N311" s="411"/>
      <c r="O311" s="411"/>
    </row>
    <row r="312" spans="1:15" ht="14.25" customHeight="1">
      <c r="A312" s="578"/>
      <c r="C312" s="2"/>
      <c r="D312" s="2"/>
      <c r="E312" s="2"/>
      <c r="F312" s="2"/>
      <c r="G312" s="411"/>
      <c r="H312" s="411"/>
      <c r="I312" s="411"/>
      <c r="J312" s="411"/>
      <c r="K312" s="411"/>
      <c r="L312" s="411"/>
      <c r="M312" s="411"/>
      <c r="N312" s="411"/>
      <c r="O312" s="411"/>
    </row>
    <row r="313" spans="1:15" ht="14.25" customHeight="1">
      <c r="A313" s="578"/>
      <c r="C313" s="2"/>
      <c r="D313" s="2"/>
      <c r="E313" s="2"/>
      <c r="F313" s="2"/>
      <c r="G313" s="411"/>
      <c r="H313" s="411"/>
      <c r="I313" s="411"/>
      <c r="J313" s="411"/>
      <c r="K313" s="411"/>
      <c r="L313" s="411"/>
      <c r="M313" s="411"/>
      <c r="N313" s="411"/>
      <c r="O313" s="411"/>
    </row>
    <row r="314" spans="1:15" ht="14.25" customHeight="1">
      <c r="A314" s="578"/>
      <c r="C314" s="2"/>
      <c r="D314" s="2"/>
      <c r="E314" s="2"/>
      <c r="F314" s="2"/>
      <c r="G314" s="411"/>
      <c r="H314" s="411"/>
      <c r="I314" s="411"/>
      <c r="J314" s="411"/>
      <c r="K314" s="411"/>
      <c r="L314" s="411"/>
      <c r="M314" s="411"/>
      <c r="N314" s="411"/>
      <c r="O314" s="411"/>
    </row>
    <row r="315" spans="1:15" ht="14.25" customHeight="1">
      <c r="A315" s="578"/>
      <c r="C315" s="2"/>
      <c r="D315" s="2"/>
      <c r="E315" s="2"/>
      <c r="F315" s="2"/>
      <c r="G315" s="411"/>
      <c r="H315" s="411"/>
      <c r="I315" s="411"/>
      <c r="J315" s="411"/>
      <c r="K315" s="411"/>
      <c r="L315" s="411"/>
      <c r="M315" s="411"/>
      <c r="N315" s="411"/>
      <c r="O315" s="411"/>
    </row>
    <row r="316" spans="1:15" ht="14.25" customHeight="1">
      <c r="A316" s="578"/>
      <c r="C316" s="2"/>
      <c r="D316" s="2"/>
      <c r="E316" s="2"/>
      <c r="F316" s="2"/>
      <c r="G316" s="411"/>
      <c r="H316" s="411"/>
      <c r="I316" s="411"/>
      <c r="J316" s="411"/>
      <c r="K316" s="411"/>
      <c r="L316" s="411"/>
      <c r="M316" s="411"/>
      <c r="N316" s="411"/>
      <c r="O316" s="411"/>
    </row>
    <row r="317" spans="1:15" ht="14.25" customHeight="1">
      <c r="A317" s="578"/>
      <c r="C317" s="2"/>
      <c r="D317" s="2"/>
      <c r="E317" s="2"/>
      <c r="F317" s="2"/>
      <c r="G317" s="411"/>
      <c r="H317" s="411"/>
      <c r="I317" s="411"/>
      <c r="J317" s="411"/>
      <c r="K317" s="411"/>
      <c r="L317" s="411"/>
      <c r="M317" s="411"/>
      <c r="N317" s="411"/>
      <c r="O317" s="411"/>
    </row>
    <row r="318" spans="1:15" ht="14.25" customHeight="1">
      <c r="A318" s="578"/>
      <c r="C318" s="2"/>
      <c r="D318" s="2"/>
      <c r="E318" s="2"/>
      <c r="F318" s="2"/>
      <c r="G318" s="411"/>
      <c r="H318" s="411"/>
      <c r="I318" s="411"/>
      <c r="J318" s="411"/>
      <c r="K318" s="411"/>
      <c r="L318" s="411"/>
      <c r="M318" s="411"/>
      <c r="N318" s="411"/>
      <c r="O318" s="411"/>
    </row>
    <row r="319" spans="1:15" ht="14.25" customHeight="1">
      <c r="A319" s="578"/>
      <c r="C319" s="2"/>
      <c r="D319" s="2"/>
      <c r="E319" s="2"/>
      <c r="F319" s="2"/>
      <c r="G319" s="411"/>
      <c r="H319" s="411"/>
      <c r="I319" s="411"/>
      <c r="J319" s="411"/>
      <c r="K319" s="411"/>
      <c r="L319" s="411"/>
      <c r="M319" s="411"/>
      <c r="N319" s="411"/>
      <c r="O319" s="411"/>
    </row>
    <row r="320" spans="1:15" ht="14.25" customHeight="1">
      <c r="A320" s="578"/>
      <c r="C320" s="2"/>
      <c r="D320" s="2"/>
      <c r="E320" s="2"/>
      <c r="F320" s="2"/>
      <c r="G320" s="411"/>
      <c r="H320" s="411"/>
      <c r="I320" s="411"/>
      <c r="J320" s="411"/>
      <c r="K320" s="411"/>
      <c r="L320" s="411"/>
      <c r="M320" s="411"/>
      <c r="N320" s="411"/>
      <c r="O320" s="411"/>
    </row>
    <row r="321" spans="1:15" ht="14.25" customHeight="1">
      <c r="A321" s="578"/>
      <c r="C321" s="2"/>
      <c r="D321" s="2"/>
      <c r="E321" s="2"/>
      <c r="F321" s="2"/>
      <c r="G321" s="411"/>
      <c r="H321" s="411"/>
      <c r="I321" s="411"/>
      <c r="J321" s="411"/>
      <c r="K321" s="411"/>
      <c r="L321" s="411"/>
      <c r="M321" s="411"/>
      <c r="N321" s="411"/>
      <c r="O321" s="411"/>
    </row>
    <row r="322" spans="1:15" ht="14.25" customHeight="1">
      <c r="A322" s="578"/>
      <c r="C322" s="2"/>
      <c r="D322" s="2"/>
      <c r="E322" s="2"/>
      <c r="F322" s="2"/>
      <c r="G322" s="411"/>
      <c r="H322" s="411"/>
      <c r="I322" s="411"/>
      <c r="J322" s="411"/>
      <c r="K322" s="411"/>
      <c r="L322" s="411"/>
      <c r="M322" s="411"/>
      <c r="N322" s="411"/>
      <c r="O322" s="411"/>
    </row>
    <row r="323" spans="1:15" ht="14.25" customHeight="1">
      <c r="A323" s="578"/>
      <c r="C323" s="2"/>
      <c r="D323" s="2"/>
      <c r="E323" s="2"/>
      <c r="F323" s="2"/>
      <c r="G323" s="411"/>
      <c r="H323" s="411"/>
      <c r="I323" s="411"/>
      <c r="J323" s="411"/>
      <c r="K323" s="411"/>
      <c r="L323" s="411"/>
      <c r="M323" s="411"/>
      <c r="N323" s="411"/>
      <c r="O323" s="411"/>
    </row>
    <row r="324" spans="1:15" ht="14.25" customHeight="1">
      <c r="A324" s="578"/>
      <c r="C324" s="2"/>
      <c r="D324" s="2"/>
      <c r="E324" s="2"/>
      <c r="F324" s="2"/>
      <c r="G324" s="411"/>
      <c r="H324" s="411"/>
      <c r="I324" s="411"/>
      <c r="J324" s="411"/>
      <c r="K324" s="411"/>
      <c r="L324" s="411"/>
      <c r="M324" s="411"/>
      <c r="N324" s="411"/>
      <c r="O324" s="411"/>
    </row>
    <row r="325" spans="1:15" ht="14.25" customHeight="1">
      <c r="A325" s="578"/>
      <c r="C325" s="2"/>
      <c r="D325" s="2"/>
      <c r="E325" s="2"/>
      <c r="F325" s="2"/>
      <c r="G325" s="411"/>
      <c r="H325" s="411"/>
      <c r="I325" s="411"/>
      <c r="J325" s="411"/>
      <c r="K325" s="411"/>
      <c r="L325" s="411"/>
      <c r="M325" s="411"/>
      <c r="N325" s="411"/>
      <c r="O325" s="411"/>
    </row>
    <row r="326" spans="1:15" ht="14.25" customHeight="1">
      <c r="A326" s="578"/>
      <c r="C326" s="2"/>
      <c r="D326" s="2"/>
      <c r="E326" s="2"/>
      <c r="F326" s="2"/>
      <c r="G326" s="411"/>
      <c r="H326" s="411"/>
      <c r="I326" s="411"/>
      <c r="J326" s="411"/>
      <c r="K326" s="411"/>
      <c r="L326" s="411"/>
      <c r="M326" s="411"/>
      <c r="N326" s="411"/>
      <c r="O326" s="411"/>
    </row>
    <row r="327" spans="1:15" ht="14.25" customHeight="1">
      <c r="A327" s="578"/>
      <c r="C327" s="2"/>
      <c r="D327" s="2"/>
      <c r="E327" s="2"/>
      <c r="F327" s="2"/>
      <c r="G327" s="411"/>
      <c r="H327" s="411"/>
      <c r="I327" s="411"/>
      <c r="J327" s="411"/>
      <c r="K327" s="411"/>
      <c r="L327" s="411"/>
      <c r="M327" s="411"/>
      <c r="N327" s="411"/>
      <c r="O327" s="411"/>
    </row>
    <row r="328" spans="1:15" ht="14.25" customHeight="1">
      <c r="A328" s="578"/>
      <c r="C328" s="2"/>
      <c r="D328" s="2"/>
      <c r="E328" s="2"/>
      <c r="F328" s="2"/>
      <c r="G328" s="411"/>
      <c r="H328" s="411"/>
      <c r="I328" s="411"/>
      <c r="J328" s="411"/>
      <c r="K328" s="411"/>
      <c r="L328" s="411"/>
      <c r="M328" s="411"/>
      <c r="N328" s="411"/>
      <c r="O328" s="411"/>
    </row>
    <row r="329" spans="1:15" ht="14.25" customHeight="1">
      <c r="A329" s="578"/>
      <c r="C329" s="2"/>
      <c r="D329" s="2"/>
      <c r="E329" s="2"/>
      <c r="F329" s="2"/>
      <c r="G329" s="411"/>
      <c r="H329" s="411"/>
      <c r="I329" s="411"/>
      <c r="J329" s="411"/>
      <c r="K329" s="411"/>
      <c r="L329" s="411"/>
      <c r="M329" s="411"/>
      <c r="N329" s="411"/>
      <c r="O329" s="411"/>
    </row>
    <row r="330" spans="1:15" ht="14.25" customHeight="1">
      <c r="A330" s="578"/>
      <c r="C330" s="2"/>
      <c r="D330" s="2"/>
      <c r="E330" s="2"/>
      <c r="F330" s="2"/>
      <c r="G330" s="411"/>
      <c r="H330" s="411"/>
      <c r="I330" s="411"/>
      <c r="J330" s="411"/>
      <c r="K330" s="411"/>
      <c r="L330" s="411"/>
      <c r="M330" s="411"/>
      <c r="N330" s="411"/>
      <c r="O330" s="411"/>
    </row>
    <row r="331" spans="1:15" ht="14.25" customHeight="1">
      <c r="A331" s="578"/>
      <c r="C331" s="2"/>
      <c r="D331" s="2"/>
      <c r="E331" s="2"/>
      <c r="F331" s="2"/>
      <c r="G331" s="411"/>
      <c r="H331" s="411"/>
      <c r="I331" s="411"/>
      <c r="J331" s="411"/>
      <c r="K331" s="411"/>
      <c r="L331" s="411"/>
      <c r="M331" s="411"/>
      <c r="N331" s="411"/>
      <c r="O331" s="411"/>
    </row>
    <row r="332" spans="1:15" ht="14.25" customHeight="1">
      <c r="A332" s="578"/>
      <c r="C332" s="2"/>
      <c r="D332" s="2"/>
      <c r="E332" s="2"/>
      <c r="F332" s="2"/>
      <c r="G332" s="411"/>
      <c r="H332" s="411"/>
      <c r="I332" s="411"/>
      <c r="J332" s="411"/>
      <c r="K332" s="411"/>
      <c r="L332" s="411"/>
      <c r="M332" s="411"/>
      <c r="N332" s="411"/>
      <c r="O332" s="411"/>
    </row>
    <row r="333" spans="1:15" ht="14.25" customHeight="1">
      <c r="A333" s="578"/>
      <c r="C333" s="2"/>
      <c r="D333" s="2"/>
      <c r="E333" s="2"/>
      <c r="F333" s="2"/>
      <c r="G333" s="411"/>
      <c r="H333" s="411"/>
      <c r="I333" s="411"/>
      <c r="J333" s="411"/>
      <c r="K333" s="411"/>
      <c r="L333" s="411"/>
      <c r="M333" s="411"/>
      <c r="N333" s="411"/>
      <c r="O333" s="411"/>
    </row>
    <row r="334" spans="1:15" ht="14.25" customHeight="1">
      <c r="A334" s="578"/>
      <c r="C334" s="2"/>
      <c r="D334" s="2"/>
      <c r="E334" s="2"/>
      <c r="F334" s="2"/>
      <c r="G334" s="411"/>
      <c r="H334" s="411"/>
      <c r="I334" s="411"/>
      <c r="J334" s="411"/>
      <c r="K334" s="411"/>
      <c r="L334" s="411"/>
      <c r="M334" s="411"/>
      <c r="N334" s="411"/>
      <c r="O334" s="411"/>
    </row>
    <row r="335" spans="1:15" ht="14.25" customHeight="1">
      <c r="A335" s="578"/>
      <c r="C335" s="2"/>
      <c r="D335" s="2"/>
      <c r="E335" s="2"/>
      <c r="F335" s="2"/>
      <c r="G335" s="411"/>
      <c r="H335" s="411"/>
      <c r="I335" s="411"/>
      <c r="J335" s="411"/>
      <c r="K335" s="411"/>
      <c r="L335" s="411"/>
      <c r="M335" s="411"/>
      <c r="N335" s="411"/>
      <c r="O335" s="411"/>
    </row>
    <row r="336" spans="1:15" ht="14.25" customHeight="1">
      <c r="A336" s="578"/>
      <c r="C336" s="2"/>
      <c r="D336" s="2"/>
      <c r="E336" s="2"/>
      <c r="F336" s="2"/>
      <c r="G336" s="411"/>
      <c r="H336" s="411"/>
      <c r="I336" s="411"/>
      <c r="J336" s="411"/>
      <c r="K336" s="411"/>
      <c r="L336" s="411"/>
      <c r="M336" s="411"/>
      <c r="N336" s="411"/>
      <c r="O336" s="411"/>
    </row>
    <row r="337" spans="1:15" ht="14.25" customHeight="1">
      <c r="A337" s="578"/>
      <c r="C337" s="2"/>
      <c r="D337" s="2"/>
      <c r="E337" s="2"/>
      <c r="F337" s="2"/>
      <c r="G337" s="411"/>
      <c r="H337" s="411"/>
      <c r="I337" s="411"/>
      <c r="J337" s="411"/>
      <c r="K337" s="411"/>
      <c r="L337" s="411"/>
      <c r="M337" s="411"/>
      <c r="N337" s="411"/>
      <c r="O337" s="411"/>
    </row>
    <row r="338" spans="1:15" ht="14.25" customHeight="1">
      <c r="A338" s="578"/>
      <c r="C338" s="2"/>
      <c r="D338" s="2"/>
      <c r="E338" s="2"/>
      <c r="F338" s="2"/>
      <c r="G338" s="411"/>
      <c r="H338" s="411"/>
      <c r="I338" s="411"/>
      <c r="J338" s="411"/>
      <c r="K338" s="411"/>
      <c r="L338" s="411"/>
      <c r="M338" s="411"/>
      <c r="N338" s="411"/>
      <c r="O338" s="411"/>
    </row>
    <row r="339" spans="1:15" ht="14.25" customHeight="1">
      <c r="A339" s="578"/>
      <c r="C339" s="2"/>
      <c r="D339" s="2"/>
      <c r="E339" s="2"/>
      <c r="F339" s="2"/>
      <c r="G339" s="411"/>
      <c r="H339" s="411"/>
      <c r="I339" s="411"/>
      <c r="J339" s="411"/>
      <c r="K339" s="411"/>
      <c r="L339" s="411"/>
      <c r="M339" s="411"/>
      <c r="N339" s="411"/>
      <c r="O339" s="411"/>
    </row>
    <row r="340" spans="1:15" ht="14.25" customHeight="1">
      <c r="A340" s="578"/>
      <c r="C340" s="2"/>
      <c r="D340" s="2"/>
      <c r="E340" s="2"/>
      <c r="F340" s="2"/>
      <c r="G340" s="411"/>
      <c r="H340" s="411"/>
      <c r="I340" s="411"/>
      <c r="J340" s="411"/>
      <c r="K340" s="411"/>
      <c r="L340" s="411"/>
      <c r="M340" s="411"/>
      <c r="N340" s="411"/>
      <c r="O340" s="411"/>
    </row>
    <row r="341" spans="1:15" ht="14.25" customHeight="1">
      <c r="A341" s="578"/>
      <c r="C341" s="2"/>
      <c r="D341" s="2"/>
      <c r="E341" s="2"/>
      <c r="F341" s="2"/>
      <c r="G341" s="411"/>
      <c r="H341" s="411"/>
      <c r="I341" s="411"/>
      <c r="J341" s="411"/>
      <c r="K341" s="411"/>
      <c r="L341" s="411"/>
      <c r="M341" s="411"/>
      <c r="N341" s="411"/>
      <c r="O341" s="411"/>
    </row>
    <row r="342" spans="1:15" ht="14.25" customHeight="1">
      <c r="A342" s="578"/>
      <c r="C342" s="2"/>
      <c r="D342" s="2"/>
      <c r="E342" s="2"/>
      <c r="F342" s="2"/>
      <c r="G342" s="411"/>
      <c r="H342" s="411"/>
      <c r="I342" s="411"/>
      <c r="J342" s="411"/>
      <c r="K342" s="411"/>
      <c r="L342" s="411"/>
      <c r="M342" s="411"/>
      <c r="N342" s="411"/>
      <c r="O342" s="411"/>
    </row>
    <row r="343" spans="1:15" ht="14.25" customHeight="1">
      <c r="A343" s="578"/>
      <c r="C343" s="2"/>
      <c r="D343" s="2"/>
      <c r="E343" s="2"/>
      <c r="F343" s="2"/>
      <c r="G343" s="411"/>
      <c r="H343" s="411"/>
      <c r="I343" s="411"/>
      <c r="J343" s="411"/>
      <c r="K343" s="411"/>
      <c r="L343" s="411"/>
      <c r="M343" s="411"/>
      <c r="N343" s="411"/>
      <c r="O343" s="411"/>
    </row>
    <row r="344" spans="1:15" ht="14.25" customHeight="1">
      <c r="A344" s="578"/>
      <c r="C344" s="2"/>
      <c r="D344" s="2"/>
      <c r="E344" s="2"/>
      <c r="F344" s="2"/>
      <c r="G344" s="411"/>
      <c r="H344" s="411"/>
      <c r="I344" s="411"/>
      <c r="J344" s="411"/>
      <c r="K344" s="411"/>
      <c r="L344" s="411"/>
      <c r="M344" s="411"/>
      <c r="N344" s="411"/>
      <c r="O344" s="411"/>
    </row>
    <row r="345" spans="1:15" ht="14.25" customHeight="1">
      <c r="A345" s="578"/>
      <c r="C345" s="2"/>
      <c r="D345" s="2"/>
      <c r="E345" s="2"/>
      <c r="F345" s="2"/>
      <c r="G345" s="411"/>
      <c r="H345" s="411"/>
      <c r="I345" s="411"/>
      <c r="J345" s="411"/>
      <c r="K345" s="411"/>
      <c r="L345" s="411"/>
      <c r="M345" s="411"/>
      <c r="N345" s="411"/>
      <c r="O345" s="411"/>
    </row>
    <row r="346" spans="1:15" ht="14.25" customHeight="1">
      <c r="A346" s="578"/>
      <c r="C346" s="2"/>
      <c r="D346" s="2"/>
      <c r="E346" s="2"/>
      <c r="F346" s="2"/>
      <c r="G346" s="411"/>
      <c r="H346" s="411"/>
      <c r="I346" s="411"/>
      <c r="J346" s="411"/>
      <c r="K346" s="411"/>
      <c r="L346" s="411"/>
      <c r="M346" s="411"/>
      <c r="N346" s="411"/>
      <c r="O346" s="411"/>
    </row>
    <row r="347" spans="1:15" ht="14.25" customHeight="1">
      <c r="A347" s="578"/>
      <c r="C347" s="2"/>
      <c r="D347" s="2"/>
      <c r="E347" s="2"/>
      <c r="F347" s="2"/>
      <c r="G347" s="411"/>
      <c r="H347" s="411"/>
      <c r="I347" s="411"/>
      <c r="J347" s="411"/>
      <c r="K347" s="411"/>
      <c r="L347" s="411"/>
      <c r="M347" s="411"/>
      <c r="N347" s="411"/>
      <c r="O347" s="411"/>
    </row>
    <row r="348" spans="1:15" ht="14.25" customHeight="1">
      <c r="A348" s="578"/>
      <c r="C348" s="2"/>
      <c r="D348" s="2"/>
      <c r="E348" s="2"/>
      <c r="F348" s="2"/>
      <c r="G348" s="411"/>
      <c r="H348" s="411"/>
      <c r="I348" s="411"/>
      <c r="J348" s="411"/>
      <c r="K348" s="411"/>
      <c r="L348" s="411"/>
      <c r="M348" s="411"/>
      <c r="N348" s="411"/>
      <c r="O348" s="411"/>
    </row>
    <row r="349" spans="1:15" ht="14.25" customHeight="1">
      <c r="A349" s="578"/>
      <c r="C349" s="2"/>
      <c r="D349" s="2"/>
      <c r="E349" s="2"/>
      <c r="F349" s="2"/>
      <c r="G349" s="411"/>
      <c r="H349" s="411"/>
      <c r="I349" s="411"/>
      <c r="J349" s="411"/>
      <c r="K349" s="411"/>
      <c r="L349" s="411"/>
      <c r="M349" s="411"/>
      <c r="N349" s="411"/>
      <c r="O349" s="411"/>
    </row>
    <row r="350" spans="1:15" ht="14.25" customHeight="1">
      <c r="A350" s="578"/>
      <c r="C350" s="2"/>
      <c r="D350" s="2"/>
      <c r="E350" s="2"/>
      <c r="F350" s="2"/>
      <c r="G350" s="411"/>
      <c r="H350" s="411"/>
      <c r="I350" s="411"/>
      <c r="J350" s="411"/>
      <c r="K350" s="411"/>
      <c r="L350" s="411"/>
      <c r="M350" s="411"/>
      <c r="N350" s="411"/>
      <c r="O350" s="411"/>
    </row>
    <row r="351" spans="1:15" ht="14.25" customHeight="1">
      <c r="A351" s="578"/>
      <c r="C351" s="2"/>
      <c r="D351" s="2"/>
      <c r="E351" s="2"/>
      <c r="F351" s="2"/>
      <c r="G351" s="411"/>
      <c r="H351" s="411"/>
      <c r="I351" s="411"/>
      <c r="J351" s="411"/>
      <c r="K351" s="411"/>
      <c r="L351" s="411"/>
      <c r="M351" s="411"/>
      <c r="N351" s="411"/>
      <c r="O351" s="411"/>
    </row>
    <row r="352" spans="1:15" ht="14.25" customHeight="1">
      <c r="A352" s="578"/>
      <c r="C352" s="2"/>
      <c r="D352" s="2"/>
      <c r="E352" s="2"/>
      <c r="F352" s="2"/>
      <c r="G352" s="411"/>
      <c r="H352" s="411"/>
      <c r="I352" s="411"/>
      <c r="J352" s="411"/>
      <c r="K352" s="411"/>
      <c r="L352" s="411"/>
      <c r="M352" s="411"/>
      <c r="N352" s="411"/>
      <c r="O352" s="411"/>
    </row>
    <row r="353" spans="1:15" ht="14.25" customHeight="1">
      <c r="A353" s="578"/>
      <c r="C353" s="2"/>
      <c r="D353" s="2"/>
      <c r="E353" s="2"/>
      <c r="F353" s="2"/>
      <c r="G353" s="411"/>
      <c r="H353" s="411"/>
      <c r="I353" s="411"/>
      <c r="J353" s="411"/>
      <c r="K353" s="411"/>
      <c r="L353" s="411"/>
      <c r="M353" s="411"/>
      <c r="N353" s="411"/>
      <c r="O353" s="411"/>
    </row>
    <row r="354" spans="1:15" ht="14.25" customHeight="1">
      <c r="A354" s="578"/>
      <c r="C354" s="2"/>
      <c r="D354" s="2"/>
      <c r="E354" s="2"/>
      <c r="F354" s="2"/>
      <c r="G354" s="411"/>
      <c r="H354" s="411"/>
      <c r="I354" s="411"/>
      <c r="J354" s="411"/>
      <c r="K354" s="411"/>
      <c r="L354" s="411"/>
      <c r="M354" s="411"/>
      <c r="N354" s="411"/>
      <c r="O354" s="411"/>
    </row>
    <row r="355" spans="1:15" ht="14.25" customHeight="1">
      <c r="A355" s="578"/>
      <c r="C355" s="2"/>
      <c r="D355" s="2"/>
      <c r="E355" s="2"/>
      <c r="F355" s="2"/>
      <c r="G355" s="411"/>
      <c r="H355" s="411"/>
      <c r="I355" s="411"/>
      <c r="J355" s="411"/>
      <c r="K355" s="411"/>
      <c r="L355" s="411"/>
      <c r="M355" s="411"/>
      <c r="N355" s="411"/>
      <c r="O355" s="411"/>
    </row>
    <row r="356" spans="1:15" ht="14.25" customHeight="1">
      <c r="A356" s="578"/>
      <c r="C356" s="2"/>
      <c r="D356" s="2"/>
      <c r="E356" s="2"/>
      <c r="F356" s="2"/>
      <c r="G356" s="411"/>
      <c r="H356" s="411"/>
      <c r="I356" s="411"/>
      <c r="J356" s="411"/>
      <c r="K356" s="411"/>
      <c r="L356" s="411"/>
      <c r="M356" s="411"/>
      <c r="N356" s="411"/>
      <c r="O356" s="411"/>
    </row>
    <row r="357" spans="1:15" ht="14.25" customHeight="1">
      <c r="A357" s="578"/>
      <c r="C357" s="2"/>
      <c r="D357" s="2"/>
      <c r="E357" s="2"/>
      <c r="F357" s="2"/>
      <c r="G357" s="411"/>
      <c r="H357" s="411"/>
      <c r="I357" s="411"/>
      <c r="J357" s="411"/>
      <c r="K357" s="411"/>
      <c r="L357" s="411"/>
      <c r="M357" s="411"/>
      <c r="N357" s="411"/>
      <c r="O357" s="411"/>
    </row>
    <row r="358" spans="1:15" ht="14.25" customHeight="1">
      <c r="A358" s="578"/>
      <c r="C358" s="2"/>
      <c r="D358" s="2"/>
      <c r="E358" s="2"/>
      <c r="F358" s="2"/>
      <c r="G358" s="411"/>
      <c r="H358" s="411"/>
      <c r="I358" s="411"/>
      <c r="J358" s="411"/>
      <c r="K358" s="411"/>
      <c r="L358" s="411"/>
      <c r="M358" s="411"/>
      <c r="N358" s="411"/>
      <c r="O358" s="411"/>
    </row>
    <row r="359" spans="1:15" ht="14.25" customHeight="1">
      <c r="A359" s="578"/>
      <c r="C359" s="2"/>
      <c r="D359" s="2"/>
      <c r="E359" s="2"/>
      <c r="F359" s="2"/>
      <c r="G359" s="411"/>
      <c r="H359" s="411"/>
      <c r="I359" s="411"/>
      <c r="J359" s="411"/>
      <c r="K359" s="411"/>
      <c r="L359" s="411"/>
      <c r="M359" s="411"/>
      <c r="N359" s="411"/>
      <c r="O359" s="411"/>
    </row>
    <row r="360" spans="1:15" ht="14.25" customHeight="1">
      <c r="A360" s="578"/>
      <c r="C360" s="2"/>
      <c r="D360" s="2"/>
      <c r="E360" s="2"/>
      <c r="F360" s="2"/>
      <c r="G360" s="411"/>
      <c r="H360" s="411"/>
      <c r="I360" s="411"/>
      <c r="J360" s="411"/>
      <c r="K360" s="411"/>
      <c r="L360" s="411"/>
      <c r="M360" s="411"/>
      <c r="N360" s="411"/>
      <c r="O360" s="411"/>
    </row>
    <row r="361" spans="1:15" ht="14.25" customHeight="1">
      <c r="A361" s="578"/>
      <c r="C361" s="2"/>
      <c r="D361" s="2"/>
      <c r="E361" s="2"/>
      <c r="F361" s="2"/>
      <c r="G361" s="411"/>
      <c r="H361" s="411"/>
      <c r="I361" s="411"/>
      <c r="J361" s="411"/>
      <c r="K361" s="411"/>
      <c r="L361" s="411"/>
      <c r="M361" s="411"/>
      <c r="N361" s="411"/>
      <c r="O361" s="411"/>
    </row>
    <row r="362" spans="1:15" ht="14.25" customHeight="1">
      <c r="A362" s="578"/>
      <c r="C362" s="2"/>
      <c r="D362" s="2"/>
      <c r="E362" s="2"/>
      <c r="F362" s="2"/>
      <c r="G362" s="411"/>
      <c r="H362" s="411"/>
      <c r="I362" s="411"/>
      <c r="J362" s="411"/>
      <c r="K362" s="411"/>
      <c r="L362" s="411"/>
      <c r="M362" s="411"/>
      <c r="N362" s="411"/>
      <c r="O362" s="411"/>
    </row>
    <row r="363" spans="1:15" ht="14.25" customHeight="1">
      <c r="A363" s="578"/>
      <c r="C363" s="2"/>
      <c r="D363" s="2"/>
      <c r="E363" s="2"/>
      <c r="F363" s="2"/>
      <c r="G363" s="411"/>
      <c r="H363" s="411"/>
      <c r="I363" s="411"/>
      <c r="J363" s="411"/>
      <c r="K363" s="411"/>
      <c r="L363" s="411"/>
      <c r="M363" s="411"/>
      <c r="N363" s="411"/>
      <c r="O363" s="411"/>
    </row>
    <row r="364" spans="1:15" ht="14.25" customHeight="1">
      <c r="A364" s="578"/>
      <c r="C364" s="2"/>
      <c r="D364" s="2"/>
      <c r="E364" s="2"/>
      <c r="F364" s="2"/>
      <c r="G364" s="411"/>
      <c r="H364" s="411"/>
      <c r="I364" s="411"/>
      <c r="J364" s="411"/>
      <c r="K364" s="411"/>
      <c r="L364" s="411"/>
      <c r="M364" s="411"/>
      <c r="N364" s="411"/>
      <c r="O364" s="411"/>
    </row>
    <row r="365" spans="1:15" ht="14.25" customHeight="1">
      <c r="A365" s="578"/>
      <c r="C365" s="2"/>
      <c r="D365" s="2"/>
      <c r="E365" s="2"/>
      <c r="F365" s="2"/>
      <c r="G365" s="411"/>
      <c r="H365" s="411"/>
      <c r="I365" s="411"/>
      <c r="J365" s="411"/>
      <c r="K365" s="411"/>
      <c r="L365" s="411"/>
      <c r="M365" s="411"/>
      <c r="N365" s="411"/>
      <c r="O365" s="411"/>
    </row>
    <row r="366" spans="1:15" ht="14.25" customHeight="1">
      <c r="A366" s="578"/>
      <c r="C366" s="2"/>
      <c r="D366" s="2"/>
      <c r="E366" s="2"/>
      <c r="F366" s="2"/>
      <c r="G366" s="411"/>
      <c r="H366" s="411"/>
      <c r="I366" s="411"/>
      <c r="J366" s="411"/>
      <c r="K366" s="411"/>
      <c r="L366" s="411"/>
      <c r="M366" s="411"/>
      <c r="N366" s="411"/>
      <c r="O366" s="411"/>
    </row>
    <row r="367" spans="1:15" ht="14.25" customHeight="1">
      <c r="A367" s="578"/>
      <c r="C367" s="2"/>
      <c r="D367" s="2"/>
      <c r="E367" s="2"/>
      <c r="F367" s="2"/>
      <c r="G367" s="411"/>
      <c r="H367" s="411"/>
      <c r="I367" s="411"/>
      <c r="J367" s="411"/>
      <c r="K367" s="411"/>
      <c r="L367" s="411"/>
      <c r="M367" s="411"/>
      <c r="N367" s="411"/>
      <c r="O367" s="411"/>
    </row>
    <row r="368" spans="1:15" ht="14.25" customHeight="1">
      <c r="A368" s="578"/>
      <c r="C368" s="2"/>
      <c r="D368" s="2"/>
      <c r="E368" s="2"/>
      <c r="F368" s="2"/>
      <c r="G368" s="411"/>
      <c r="H368" s="411"/>
      <c r="I368" s="411"/>
      <c r="J368" s="411"/>
      <c r="K368" s="411"/>
      <c r="L368" s="411"/>
      <c r="M368" s="411"/>
      <c r="N368" s="411"/>
      <c r="O368" s="411"/>
    </row>
    <row r="369" spans="1:15" ht="14.25" customHeight="1">
      <c r="A369" s="578"/>
      <c r="C369" s="2"/>
      <c r="D369" s="2"/>
      <c r="E369" s="2"/>
      <c r="F369" s="2"/>
      <c r="G369" s="411"/>
      <c r="H369" s="411"/>
      <c r="I369" s="411"/>
      <c r="J369" s="411"/>
      <c r="K369" s="411"/>
      <c r="L369" s="411"/>
      <c r="M369" s="411"/>
      <c r="N369" s="411"/>
      <c r="O369" s="411"/>
    </row>
    <row r="370" spans="1:15" ht="14.25" customHeight="1">
      <c r="A370" s="578"/>
      <c r="C370" s="2"/>
      <c r="D370" s="2"/>
      <c r="E370" s="2"/>
      <c r="F370" s="2"/>
      <c r="G370" s="411"/>
      <c r="H370" s="411"/>
      <c r="I370" s="411"/>
      <c r="J370" s="411"/>
      <c r="K370" s="411"/>
      <c r="L370" s="411"/>
      <c r="M370" s="411"/>
      <c r="N370" s="411"/>
      <c r="O370" s="411"/>
    </row>
    <row r="371" spans="1:15" ht="14.25" customHeight="1">
      <c r="A371" s="578"/>
      <c r="C371" s="2"/>
      <c r="D371" s="2"/>
      <c r="E371" s="2"/>
      <c r="F371" s="2"/>
      <c r="G371" s="411"/>
      <c r="H371" s="411"/>
      <c r="I371" s="411"/>
      <c r="J371" s="411"/>
      <c r="K371" s="411"/>
      <c r="L371" s="411"/>
      <c r="M371" s="411"/>
      <c r="N371" s="411"/>
      <c r="O371" s="411"/>
    </row>
    <row r="372" spans="1:15" ht="14.25" customHeight="1">
      <c r="A372" s="578"/>
      <c r="C372" s="2"/>
      <c r="D372" s="2"/>
      <c r="E372" s="2"/>
      <c r="F372" s="2"/>
      <c r="G372" s="411"/>
      <c r="H372" s="411"/>
      <c r="I372" s="411"/>
      <c r="J372" s="411"/>
      <c r="K372" s="411"/>
      <c r="L372" s="411"/>
      <c r="M372" s="411"/>
      <c r="N372" s="411"/>
      <c r="O372" s="411"/>
    </row>
    <row r="373" spans="1:15" ht="15.75" customHeight="1">
      <c r="F373" s="41"/>
    </row>
    <row r="374" spans="1:15" ht="15.75" customHeight="1">
      <c r="F374" s="41"/>
    </row>
    <row r="375" spans="1:15" ht="15.75" customHeight="1">
      <c r="F375" s="41"/>
    </row>
    <row r="376" spans="1:15" ht="15.75" customHeight="1">
      <c r="F376" s="41"/>
    </row>
    <row r="377" spans="1:15" ht="15.75" customHeight="1">
      <c r="F377" s="41"/>
    </row>
    <row r="378" spans="1:15" ht="15.75" customHeight="1">
      <c r="F378" s="41"/>
    </row>
    <row r="379" spans="1:15" ht="15.75" customHeight="1">
      <c r="F379" s="41"/>
    </row>
    <row r="380" spans="1:15" ht="15.75" customHeight="1">
      <c r="F380" s="41"/>
    </row>
    <row r="381" spans="1:15" ht="15.75" customHeight="1">
      <c r="F381" s="41"/>
    </row>
    <row r="382" spans="1:15" ht="15.75" customHeight="1">
      <c r="F382" s="41"/>
    </row>
    <row r="383" spans="1:15" ht="15.75" customHeight="1">
      <c r="F383" s="41"/>
    </row>
    <row r="384" spans="1:15" ht="15.75" customHeight="1">
      <c r="F384" s="41"/>
    </row>
    <row r="385" spans="6:6" ht="15.75" customHeight="1">
      <c r="F385" s="41"/>
    </row>
    <row r="386" spans="6:6" ht="15.75" customHeight="1">
      <c r="F386" s="41"/>
    </row>
    <row r="387" spans="6:6" ht="15.75" customHeight="1">
      <c r="F387" s="41"/>
    </row>
    <row r="388" spans="6:6" ht="15.75" customHeight="1">
      <c r="F388" s="41"/>
    </row>
    <row r="389" spans="6:6" ht="15.75" customHeight="1">
      <c r="F389" s="41"/>
    </row>
    <row r="390" spans="6:6" ht="15.75" customHeight="1">
      <c r="F390" s="41"/>
    </row>
    <row r="391" spans="6:6" ht="15.75" customHeight="1">
      <c r="F391" s="41"/>
    </row>
    <row r="392" spans="6:6" ht="15.75" customHeight="1">
      <c r="F392" s="41"/>
    </row>
    <row r="393" spans="6:6" ht="15.75" customHeight="1">
      <c r="F393" s="41"/>
    </row>
    <row r="394" spans="6:6" ht="15.75" customHeight="1">
      <c r="F394" s="41"/>
    </row>
    <row r="395" spans="6:6" ht="15.75" customHeight="1">
      <c r="F395" s="41"/>
    </row>
    <row r="396" spans="6:6" ht="15.75" customHeight="1">
      <c r="F396" s="41"/>
    </row>
    <row r="397" spans="6:6" ht="15.75" customHeight="1">
      <c r="F397" s="41"/>
    </row>
    <row r="398" spans="6:6" ht="15.75" customHeight="1">
      <c r="F398" s="41"/>
    </row>
    <row r="399" spans="6:6" ht="15.75" customHeight="1">
      <c r="F399" s="41"/>
    </row>
    <row r="400" spans="6:6" ht="15.75" customHeight="1">
      <c r="F400" s="41"/>
    </row>
    <row r="401" spans="6:6" ht="15.75" customHeight="1">
      <c r="F401" s="41"/>
    </row>
    <row r="402" spans="6:6" ht="15.75" customHeight="1">
      <c r="F402" s="41"/>
    </row>
    <row r="403" spans="6:6" ht="15.75" customHeight="1">
      <c r="F403" s="41"/>
    </row>
    <row r="404" spans="6:6" ht="15.75" customHeight="1">
      <c r="F404" s="41"/>
    </row>
    <row r="405" spans="6:6" ht="15.75" customHeight="1">
      <c r="F405" s="41"/>
    </row>
    <row r="406" spans="6:6" ht="15.75" customHeight="1">
      <c r="F406" s="41"/>
    </row>
    <row r="407" spans="6:6" ht="15.75" customHeight="1">
      <c r="F407" s="41"/>
    </row>
    <row r="408" spans="6:6" ht="15.75" customHeight="1">
      <c r="F408" s="41"/>
    </row>
    <row r="409" spans="6:6" ht="15.75" customHeight="1">
      <c r="F409" s="41"/>
    </row>
    <row r="410" spans="6:6" ht="15.75" customHeight="1">
      <c r="F410" s="41"/>
    </row>
    <row r="411" spans="6:6" ht="15.75" customHeight="1">
      <c r="F411" s="41"/>
    </row>
    <row r="412" spans="6:6" ht="15.75" customHeight="1">
      <c r="F412" s="41"/>
    </row>
    <row r="413" spans="6:6" ht="15.75" customHeight="1">
      <c r="F413" s="41"/>
    </row>
    <row r="414" spans="6:6" ht="15.75" customHeight="1">
      <c r="F414" s="41"/>
    </row>
    <row r="415" spans="6:6" ht="15.75" customHeight="1">
      <c r="F415" s="41"/>
    </row>
    <row r="416" spans="6:6" ht="15.75" customHeight="1">
      <c r="F416" s="41"/>
    </row>
    <row r="417" spans="6:6" ht="15.75" customHeight="1">
      <c r="F417" s="41"/>
    </row>
    <row r="418" spans="6:6" ht="15.75" customHeight="1">
      <c r="F418" s="41"/>
    </row>
    <row r="419" spans="6:6" ht="15.75" customHeight="1">
      <c r="F419" s="41"/>
    </row>
    <row r="420" spans="6:6" ht="15.75" customHeight="1">
      <c r="F420" s="41"/>
    </row>
    <row r="421" spans="6:6" ht="15.75" customHeight="1">
      <c r="F421" s="41"/>
    </row>
    <row r="422" spans="6:6" ht="15.75" customHeight="1">
      <c r="F422" s="41"/>
    </row>
    <row r="423" spans="6:6" ht="15.75" customHeight="1">
      <c r="F423" s="41"/>
    </row>
    <row r="424" spans="6:6" ht="15.75" customHeight="1">
      <c r="F424" s="41"/>
    </row>
    <row r="425" spans="6:6" ht="15.75" customHeight="1">
      <c r="F425" s="41"/>
    </row>
    <row r="426" spans="6:6" ht="15.75" customHeight="1">
      <c r="F426" s="41"/>
    </row>
    <row r="427" spans="6:6" ht="15.75" customHeight="1">
      <c r="F427" s="41"/>
    </row>
    <row r="428" spans="6:6" ht="15.75" customHeight="1">
      <c r="F428" s="41"/>
    </row>
    <row r="429" spans="6:6" ht="15.75" customHeight="1">
      <c r="F429" s="41"/>
    </row>
    <row r="430" spans="6:6" ht="15.75" customHeight="1">
      <c r="F430" s="41"/>
    </row>
    <row r="431" spans="6:6" ht="15.75" customHeight="1">
      <c r="F431" s="41"/>
    </row>
    <row r="432" spans="6:6" ht="15.75" customHeight="1">
      <c r="F432" s="41"/>
    </row>
    <row r="433" spans="6:6" ht="15.75" customHeight="1">
      <c r="F433" s="41"/>
    </row>
    <row r="434" spans="6:6" ht="15.75" customHeight="1">
      <c r="F434" s="41"/>
    </row>
    <row r="435" spans="6:6" ht="15.75" customHeight="1">
      <c r="F435" s="41"/>
    </row>
    <row r="436" spans="6:6" ht="15.75" customHeight="1">
      <c r="F436" s="41"/>
    </row>
    <row r="437" spans="6:6" ht="15.75" customHeight="1">
      <c r="F437" s="41"/>
    </row>
    <row r="438" spans="6:6" ht="15.75" customHeight="1">
      <c r="F438" s="41"/>
    </row>
    <row r="439" spans="6:6" ht="15.75" customHeight="1">
      <c r="F439" s="41"/>
    </row>
    <row r="440" spans="6:6" ht="15.75" customHeight="1">
      <c r="F440" s="41"/>
    </row>
    <row r="441" spans="6:6" ht="15.75" customHeight="1">
      <c r="F441" s="41"/>
    </row>
    <row r="442" spans="6:6" ht="15.75" customHeight="1">
      <c r="F442" s="41"/>
    </row>
    <row r="443" spans="6:6" ht="15.75" customHeight="1">
      <c r="F443" s="41"/>
    </row>
    <row r="444" spans="6:6" ht="15.75" customHeight="1">
      <c r="F444" s="41"/>
    </row>
    <row r="445" spans="6:6" ht="15.75" customHeight="1">
      <c r="F445" s="41"/>
    </row>
    <row r="446" spans="6:6" ht="15.75" customHeight="1">
      <c r="F446" s="41"/>
    </row>
    <row r="447" spans="6:6" ht="15.75" customHeight="1">
      <c r="F447" s="41"/>
    </row>
    <row r="448" spans="6:6" ht="15.75" customHeight="1">
      <c r="F448" s="41"/>
    </row>
    <row r="449" spans="6:6" ht="15.75" customHeight="1">
      <c r="F449" s="41"/>
    </row>
    <row r="450" spans="6:6" ht="15.75" customHeight="1">
      <c r="F450" s="41"/>
    </row>
    <row r="451" spans="6:6" ht="15.75" customHeight="1">
      <c r="F451" s="41"/>
    </row>
    <row r="452" spans="6:6" ht="15.75" customHeight="1">
      <c r="F452" s="41"/>
    </row>
    <row r="453" spans="6:6" ht="15.75" customHeight="1">
      <c r="F453" s="41"/>
    </row>
    <row r="454" spans="6:6" ht="15.75" customHeight="1">
      <c r="F454" s="41"/>
    </row>
    <row r="455" spans="6:6" ht="15.75" customHeight="1">
      <c r="F455" s="41"/>
    </row>
    <row r="456" spans="6:6" ht="15.75" customHeight="1">
      <c r="F456" s="41"/>
    </row>
    <row r="457" spans="6:6" ht="15.75" customHeight="1">
      <c r="F457" s="41"/>
    </row>
    <row r="458" spans="6:6" ht="15.75" customHeight="1">
      <c r="F458" s="41"/>
    </row>
    <row r="459" spans="6:6" ht="15.75" customHeight="1">
      <c r="F459" s="41"/>
    </row>
    <row r="460" spans="6:6" ht="15.75" customHeight="1">
      <c r="F460" s="41"/>
    </row>
    <row r="461" spans="6:6" ht="15.75" customHeight="1">
      <c r="F461" s="41"/>
    </row>
    <row r="462" spans="6:6" ht="15.75" customHeight="1">
      <c r="F462" s="41"/>
    </row>
    <row r="463" spans="6:6" ht="15.75" customHeight="1">
      <c r="F463" s="41"/>
    </row>
    <row r="464" spans="6:6" ht="15.75" customHeight="1">
      <c r="F464" s="41"/>
    </row>
    <row r="465" spans="6:6" ht="15.75" customHeight="1">
      <c r="F465" s="41"/>
    </row>
    <row r="466" spans="6:6" ht="15.75" customHeight="1">
      <c r="F466" s="41"/>
    </row>
    <row r="467" spans="6:6" ht="15.75" customHeight="1">
      <c r="F467" s="41"/>
    </row>
    <row r="468" spans="6:6" ht="15.75" customHeight="1">
      <c r="F468" s="41"/>
    </row>
    <row r="469" spans="6:6" ht="15.75" customHeight="1">
      <c r="F469" s="41"/>
    </row>
    <row r="470" spans="6:6" ht="15.75" customHeight="1">
      <c r="F470" s="41"/>
    </row>
    <row r="471" spans="6:6" ht="15.75" customHeight="1">
      <c r="F471" s="41"/>
    </row>
    <row r="472" spans="6:6" ht="15.75" customHeight="1">
      <c r="F472" s="41"/>
    </row>
    <row r="473" spans="6:6" ht="15.75" customHeight="1">
      <c r="F473" s="41"/>
    </row>
    <row r="474" spans="6:6" ht="15.75" customHeight="1">
      <c r="F474" s="41"/>
    </row>
    <row r="475" spans="6:6" ht="15.75" customHeight="1">
      <c r="F475" s="41"/>
    </row>
    <row r="476" spans="6:6" ht="15.75" customHeight="1">
      <c r="F476" s="41"/>
    </row>
    <row r="477" spans="6:6" ht="15.75" customHeight="1">
      <c r="F477" s="41"/>
    </row>
    <row r="478" spans="6:6" ht="15.75" customHeight="1">
      <c r="F478" s="41"/>
    </row>
    <row r="479" spans="6:6" ht="15.75" customHeight="1">
      <c r="F479" s="41"/>
    </row>
    <row r="480" spans="6:6" ht="15.75" customHeight="1">
      <c r="F480" s="41"/>
    </row>
    <row r="481" spans="6:6" ht="15.75" customHeight="1">
      <c r="F481" s="41"/>
    </row>
    <row r="482" spans="6:6" ht="15.75" customHeight="1">
      <c r="F482" s="41"/>
    </row>
    <row r="483" spans="6:6" ht="15.75" customHeight="1">
      <c r="F483" s="41"/>
    </row>
    <row r="484" spans="6:6" ht="15.75" customHeight="1">
      <c r="F484" s="41"/>
    </row>
    <row r="485" spans="6:6" ht="15.75" customHeight="1">
      <c r="F485" s="41"/>
    </row>
    <row r="486" spans="6:6" ht="15.75" customHeight="1">
      <c r="F486" s="41"/>
    </row>
    <row r="487" spans="6:6" ht="15.75" customHeight="1">
      <c r="F487" s="41"/>
    </row>
    <row r="488" spans="6:6" ht="15.75" customHeight="1">
      <c r="F488" s="41"/>
    </row>
    <row r="489" spans="6:6" ht="15.75" customHeight="1">
      <c r="F489" s="41"/>
    </row>
    <row r="490" spans="6:6" ht="15.75" customHeight="1">
      <c r="F490" s="41"/>
    </row>
    <row r="491" spans="6:6" ht="15.75" customHeight="1">
      <c r="F491" s="41"/>
    </row>
    <row r="492" spans="6:6" ht="15.75" customHeight="1">
      <c r="F492" s="41"/>
    </row>
    <row r="493" spans="6:6" ht="15.75" customHeight="1">
      <c r="F493" s="41"/>
    </row>
    <row r="494" spans="6:6" ht="15.75" customHeight="1">
      <c r="F494" s="41"/>
    </row>
    <row r="495" spans="6:6" ht="15.75" customHeight="1">
      <c r="F495" s="41"/>
    </row>
    <row r="496" spans="6:6" ht="15.75" customHeight="1">
      <c r="F496" s="41"/>
    </row>
    <row r="497" spans="6:6" ht="15.75" customHeight="1">
      <c r="F497" s="41"/>
    </row>
    <row r="498" spans="6:6" ht="15.75" customHeight="1">
      <c r="F498" s="41"/>
    </row>
    <row r="499" spans="6:6" ht="15.75" customHeight="1">
      <c r="F499" s="41"/>
    </row>
    <row r="500" spans="6:6" ht="15.75" customHeight="1">
      <c r="F500" s="41"/>
    </row>
    <row r="501" spans="6:6" ht="15.75" customHeight="1">
      <c r="F501" s="41"/>
    </row>
    <row r="502" spans="6:6" ht="15.75" customHeight="1">
      <c r="F502" s="41"/>
    </row>
    <row r="503" spans="6:6" ht="15.75" customHeight="1">
      <c r="F503" s="41"/>
    </row>
    <row r="504" spans="6:6" ht="15.75" customHeight="1">
      <c r="F504" s="41"/>
    </row>
    <row r="505" spans="6:6" ht="15.75" customHeight="1">
      <c r="F505" s="41"/>
    </row>
    <row r="506" spans="6:6" ht="15.75" customHeight="1">
      <c r="F506" s="41"/>
    </row>
    <row r="507" spans="6:6" ht="15.75" customHeight="1">
      <c r="F507" s="41"/>
    </row>
    <row r="508" spans="6:6" ht="15.75" customHeight="1">
      <c r="F508" s="41"/>
    </row>
    <row r="509" spans="6:6" ht="15.75" customHeight="1">
      <c r="F509" s="41"/>
    </row>
    <row r="510" spans="6:6" ht="15.75" customHeight="1">
      <c r="F510" s="41"/>
    </row>
    <row r="511" spans="6:6" ht="15.75" customHeight="1">
      <c r="F511" s="41"/>
    </row>
    <row r="512" spans="6:6" ht="15.75" customHeight="1">
      <c r="F512" s="41"/>
    </row>
    <row r="513" spans="6:6" ht="15.75" customHeight="1">
      <c r="F513" s="41"/>
    </row>
    <row r="514" spans="6:6" ht="15.75" customHeight="1">
      <c r="F514" s="41"/>
    </row>
    <row r="515" spans="6:6" ht="15.75" customHeight="1">
      <c r="F515" s="41"/>
    </row>
    <row r="516" spans="6:6" ht="15.75" customHeight="1">
      <c r="F516" s="41"/>
    </row>
    <row r="517" spans="6:6" ht="15.75" customHeight="1">
      <c r="F517" s="41"/>
    </row>
    <row r="518" spans="6:6" ht="15.75" customHeight="1">
      <c r="F518" s="41"/>
    </row>
    <row r="519" spans="6:6" ht="15.75" customHeight="1">
      <c r="F519" s="41"/>
    </row>
    <row r="520" spans="6:6" ht="15.75" customHeight="1">
      <c r="F520" s="41"/>
    </row>
    <row r="521" spans="6:6" ht="15.75" customHeight="1">
      <c r="F521" s="41"/>
    </row>
    <row r="522" spans="6:6" ht="15.75" customHeight="1">
      <c r="F522" s="41"/>
    </row>
    <row r="523" spans="6:6" ht="15.75" customHeight="1">
      <c r="F523" s="41"/>
    </row>
    <row r="524" spans="6:6" ht="15.75" customHeight="1">
      <c r="F524" s="41"/>
    </row>
    <row r="525" spans="6:6" ht="15.75" customHeight="1">
      <c r="F525" s="41"/>
    </row>
    <row r="526" spans="6:6" ht="15.75" customHeight="1">
      <c r="F526" s="41"/>
    </row>
    <row r="527" spans="6:6" ht="15.75" customHeight="1">
      <c r="F527" s="41"/>
    </row>
    <row r="528" spans="6:6" ht="15.75" customHeight="1">
      <c r="F528" s="41"/>
    </row>
    <row r="529" spans="6:6" ht="15.75" customHeight="1">
      <c r="F529" s="41"/>
    </row>
    <row r="530" spans="6:6" ht="15.75" customHeight="1">
      <c r="F530" s="41"/>
    </row>
    <row r="531" spans="6:6" ht="15.75" customHeight="1">
      <c r="F531" s="41"/>
    </row>
    <row r="532" spans="6:6" ht="15.75" customHeight="1">
      <c r="F532" s="41"/>
    </row>
    <row r="533" spans="6:6" ht="15.75" customHeight="1">
      <c r="F533" s="41"/>
    </row>
    <row r="534" spans="6:6" ht="15.75" customHeight="1">
      <c r="F534" s="41"/>
    </row>
    <row r="535" spans="6:6" ht="15.75" customHeight="1">
      <c r="F535" s="41"/>
    </row>
    <row r="536" spans="6:6" ht="15.75" customHeight="1">
      <c r="F536" s="41"/>
    </row>
    <row r="537" spans="6:6" ht="15.75" customHeight="1">
      <c r="F537" s="41"/>
    </row>
    <row r="538" spans="6:6" ht="15.75" customHeight="1">
      <c r="F538" s="41"/>
    </row>
    <row r="539" spans="6:6" ht="15.75" customHeight="1">
      <c r="F539" s="41"/>
    </row>
    <row r="540" spans="6:6" ht="15.75" customHeight="1">
      <c r="F540" s="41"/>
    </row>
    <row r="541" spans="6:6" ht="15.75" customHeight="1">
      <c r="F541" s="41"/>
    </row>
    <row r="542" spans="6:6" ht="15.75" customHeight="1">
      <c r="F542" s="41"/>
    </row>
    <row r="543" spans="6:6" ht="15.75" customHeight="1">
      <c r="F543" s="41"/>
    </row>
    <row r="544" spans="6:6" ht="15.75" customHeight="1">
      <c r="F544" s="41"/>
    </row>
    <row r="545" spans="6:6" ht="15.75" customHeight="1">
      <c r="F545" s="41"/>
    </row>
    <row r="546" spans="6:6" ht="15.75" customHeight="1">
      <c r="F546" s="41"/>
    </row>
    <row r="547" spans="6:6" ht="15.75" customHeight="1">
      <c r="F547" s="41"/>
    </row>
    <row r="548" spans="6:6" ht="15.75" customHeight="1">
      <c r="F548" s="41"/>
    </row>
    <row r="549" spans="6:6" ht="15.75" customHeight="1">
      <c r="F549" s="41"/>
    </row>
    <row r="550" spans="6:6" ht="15.75" customHeight="1">
      <c r="F550" s="41"/>
    </row>
    <row r="551" spans="6:6" ht="15.75" customHeight="1">
      <c r="F551" s="41"/>
    </row>
    <row r="552" spans="6:6" ht="15.75" customHeight="1">
      <c r="F552" s="41"/>
    </row>
    <row r="553" spans="6:6" ht="15.75" customHeight="1">
      <c r="F553" s="41"/>
    </row>
    <row r="554" spans="6:6" ht="15.75" customHeight="1">
      <c r="F554" s="41"/>
    </row>
    <row r="555" spans="6:6" ht="15.75" customHeight="1">
      <c r="F555" s="41"/>
    </row>
    <row r="556" spans="6:6" ht="15.75" customHeight="1">
      <c r="F556" s="41"/>
    </row>
    <row r="557" spans="6:6" ht="15.75" customHeight="1">
      <c r="F557" s="41"/>
    </row>
    <row r="558" spans="6:6" ht="15.75" customHeight="1">
      <c r="F558" s="41"/>
    </row>
    <row r="559" spans="6:6" ht="15.75" customHeight="1">
      <c r="F559" s="41"/>
    </row>
    <row r="560" spans="6:6" ht="15.75" customHeight="1">
      <c r="F560" s="41"/>
    </row>
    <row r="561" spans="6:6" ht="15.75" customHeight="1">
      <c r="F561" s="41"/>
    </row>
    <row r="562" spans="6:6" ht="15.75" customHeight="1">
      <c r="F562" s="41"/>
    </row>
    <row r="563" spans="6:6" ht="15.75" customHeight="1">
      <c r="F563" s="41"/>
    </row>
    <row r="564" spans="6:6" ht="15.75" customHeight="1">
      <c r="F564" s="41"/>
    </row>
    <row r="565" spans="6:6" ht="15.75" customHeight="1">
      <c r="F565" s="41"/>
    </row>
    <row r="566" spans="6:6" ht="15.75" customHeight="1">
      <c r="F566" s="41"/>
    </row>
    <row r="567" spans="6:6" ht="15.75" customHeight="1">
      <c r="F567" s="41"/>
    </row>
    <row r="568" spans="6:6" ht="15.75" customHeight="1">
      <c r="F568" s="41"/>
    </row>
    <row r="569" spans="6:6" ht="15.75" customHeight="1">
      <c r="F569" s="41"/>
    </row>
    <row r="570" spans="6:6" ht="15.75" customHeight="1">
      <c r="F570" s="41"/>
    </row>
    <row r="571" spans="6:6" ht="15.75" customHeight="1">
      <c r="F571" s="41"/>
    </row>
    <row r="572" spans="6:6" ht="15.75" customHeight="1">
      <c r="F572" s="41"/>
    </row>
    <row r="573" spans="6:6" ht="15.75" customHeight="1">
      <c r="F573" s="41"/>
    </row>
    <row r="574" spans="6:6" ht="15.75" customHeight="1">
      <c r="F574" s="41"/>
    </row>
    <row r="575" spans="6:6" ht="15.75" customHeight="1">
      <c r="F575" s="41"/>
    </row>
    <row r="576" spans="6:6" ht="15.75" customHeight="1">
      <c r="F576" s="41"/>
    </row>
    <row r="577" spans="6:6" ht="15.75" customHeight="1">
      <c r="F577" s="41"/>
    </row>
    <row r="578" spans="6:6" ht="15.75" customHeight="1">
      <c r="F578" s="41"/>
    </row>
    <row r="579" spans="6:6" ht="15.75" customHeight="1">
      <c r="F579" s="41"/>
    </row>
    <row r="580" spans="6:6" ht="15.75" customHeight="1">
      <c r="F580" s="41"/>
    </row>
    <row r="581" spans="6:6" ht="15.75" customHeight="1">
      <c r="F581" s="41"/>
    </row>
    <row r="582" spans="6:6" ht="15.75" customHeight="1">
      <c r="F582" s="41"/>
    </row>
    <row r="583" spans="6:6" ht="15.75" customHeight="1">
      <c r="F583" s="41"/>
    </row>
    <row r="584" spans="6:6" ht="15.75" customHeight="1">
      <c r="F584" s="41"/>
    </row>
    <row r="585" spans="6:6" ht="15.75" customHeight="1">
      <c r="F585" s="41"/>
    </row>
    <row r="586" spans="6:6" ht="15.75" customHeight="1">
      <c r="F586" s="41"/>
    </row>
    <row r="587" spans="6:6" ht="15.75" customHeight="1">
      <c r="F587" s="41"/>
    </row>
    <row r="588" spans="6:6" ht="15.75" customHeight="1">
      <c r="F588" s="41"/>
    </row>
    <row r="589" spans="6:6" ht="15.75" customHeight="1">
      <c r="F589" s="41"/>
    </row>
    <row r="590" spans="6:6" ht="15.75" customHeight="1">
      <c r="F590" s="41"/>
    </row>
    <row r="591" spans="6:6" ht="15.75" customHeight="1">
      <c r="F591" s="41"/>
    </row>
    <row r="592" spans="6:6" ht="15.75" customHeight="1">
      <c r="F592" s="41"/>
    </row>
    <row r="593" spans="6:6" ht="15.75" customHeight="1">
      <c r="F593" s="41"/>
    </row>
    <row r="594" spans="6:6" ht="15.75" customHeight="1">
      <c r="F594" s="41"/>
    </row>
    <row r="595" spans="6:6" ht="15.75" customHeight="1">
      <c r="F595" s="41"/>
    </row>
    <row r="596" spans="6:6" ht="15.75" customHeight="1">
      <c r="F596" s="41"/>
    </row>
    <row r="597" spans="6:6" ht="15.75" customHeight="1">
      <c r="F597" s="41"/>
    </row>
    <row r="598" spans="6:6" ht="15.75" customHeight="1">
      <c r="F598" s="41"/>
    </row>
    <row r="599" spans="6:6" ht="15.75" customHeight="1">
      <c r="F599" s="41"/>
    </row>
    <row r="600" spans="6:6" ht="15.75" customHeight="1">
      <c r="F600" s="41"/>
    </row>
    <row r="601" spans="6:6" ht="15.75" customHeight="1">
      <c r="F601" s="41"/>
    </row>
    <row r="602" spans="6:6" ht="15.75" customHeight="1">
      <c r="F602" s="41"/>
    </row>
    <row r="603" spans="6:6" ht="15.75" customHeight="1">
      <c r="F603" s="41"/>
    </row>
    <row r="604" spans="6:6" ht="15.75" customHeight="1">
      <c r="F604" s="41"/>
    </row>
    <row r="605" spans="6:6" ht="15.75" customHeight="1">
      <c r="F605" s="41"/>
    </row>
    <row r="606" spans="6:6" ht="15.75" customHeight="1">
      <c r="F606" s="41"/>
    </row>
    <row r="607" spans="6:6" ht="15.75" customHeight="1">
      <c r="F607" s="41"/>
    </row>
    <row r="608" spans="6:6" ht="15.75" customHeight="1">
      <c r="F608" s="41"/>
    </row>
    <row r="609" spans="6:6" ht="15.75" customHeight="1">
      <c r="F609" s="41"/>
    </row>
    <row r="610" spans="6:6" ht="15.75" customHeight="1">
      <c r="F610" s="41"/>
    </row>
    <row r="611" spans="6:6" ht="15.75" customHeight="1">
      <c r="F611" s="41"/>
    </row>
    <row r="612" spans="6:6" ht="15.75" customHeight="1">
      <c r="F612" s="41"/>
    </row>
    <row r="613" spans="6:6" ht="15.75" customHeight="1">
      <c r="F613" s="41"/>
    </row>
    <row r="614" spans="6:6" ht="15.75" customHeight="1">
      <c r="F614" s="41"/>
    </row>
    <row r="615" spans="6:6" ht="15.75" customHeight="1">
      <c r="F615" s="41"/>
    </row>
    <row r="616" spans="6:6" ht="15.75" customHeight="1">
      <c r="F616" s="41"/>
    </row>
    <row r="617" spans="6:6" ht="15.75" customHeight="1">
      <c r="F617" s="41"/>
    </row>
    <row r="618" spans="6:6" ht="15.75" customHeight="1">
      <c r="F618" s="41"/>
    </row>
    <row r="619" spans="6:6" ht="15.75" customHeight="1">
      <c r="F619" s="41"/>
    </row>
    <row r="620" spans="6:6" ht="15.75" customHeight="1">
      <c r="F620" s="41"/>
    </row>
    <row r="621" spans="6:6" ht="15.75" customHeight="1">
      <c r="F621" s="41"/>
    </row>
    <row r="622" spans="6:6" ht="15.75" customHeight="1">
      <c r="F622" s="41"/>
    </row>
    <row r="623" spans="6:6" ht="15.75" customHeight="1">
      <c r="F623" s="41"/>
    </row>
    <row r="624" spans="6:6" ht="15.75" customHeight="1">
      <c r="F624" s="41"/>
    </row>
    <row r="625" spans="6:6" ht="15.75" customHeight="1">
      <c r="F625" s="41"/>
    </row>
    <row r="626" spans="6:6" ht="15.75" customHeight="1">
      <c r="F626" s="41"/>
    </row>
    <row r="627" spans="6:6" ht="15.75" customHeight="1">
      <c r="F627" s="41"/>
    </row>
    <row r="628" spans="6:6" ht="15.75" customHeight="1">
      <c r="F628" s="41"/>
    </row>
    <row r="629" spans="6:6" ht="15.75" customHeight="1">
      <c r="F629" s="41"/>
    </row>
    <row r="630" spans="6:6" ht="15.75" customHeight="1">
      <c r="F630" s="41"/>
    </row>
    <row r="631" spans="6:6" ht="15.75" customHeight="1">
      <c r="F631" s="41"/>
    </row>
    <row r="632" spans="6:6" ht="15.75" customHeight="1">
      <c r="F632" s="41"/>
    </row>
    <row r="633" spans="6:6" ht="15.75" customHeight="1">
      <c r="F633" s="41"/>
    </row>
    <row r="634" spans="6:6" ht="15.75" customHeight="1">
      <c r="F634" s="41"/>
    </row>
    <row r="635" spans="6:6" ht="15.75" customHeight="1">
      <c r="F635" s="41"/>
    </row>
    <row r="636" spans="6:6" ht="15.75" customHeight="1">
      <c r="F636" s="41"/>
    </row>
    <row r="637" spans="6:6" ht="15.75" customHeight="1">
      <c r="F637" s="41"/>
    </row>
    <row r="638" spans="6:6" ht="15.75" customHeight="1">
      <c r="F638" s="41"/>
    </row>
    <row r="639" spans="6:6" ht="15.75" customHeight="1">
      <c r="F639" s="41"/>
    </row>
    <row r="640" spans="6:6" ht="15.75" customHeight="1">
      <c r="F640" s="41"/>
    </row>
    <row r="641" spans="6:6" ht="15.75" customHeight="1">
      <c r="F641" s="41"/>
    </row>
    <row r="642" spans="6:6" ht="15.75" customHeight="1">
      <c r="F642" s="41"/>
    </row>
    <row r="643" spans="6:6" ht="15.75" customHeight="1">
      <c r="F643" s="41"/>
    </row>
    <row r="644" spans="6:6" ht="15.75" customHeight="1">
      <c r="F644" s="41"/>
    </row>
    <row r="645" spans="6:6" ht="15.75" customHeight="1">
      <c r="F645" s="41"/>
    </row>
    <row r="646" spans="6:6" ht="15.75" customHeight="1">
      <c r="F646" s="41"/>
    </row>
    <row r="647" spans="6:6" ht="15.75" customHeight="1">
      <c r="F647" s="41"/>
    </row>
    <row r="648" spans="6:6" ht="15.75" customHeight="1">
      <c r="F648" s="41"/>
    </row>
    <row r="649" spans="6:6" ht="15.75" customHeight="1">
      <c r="F649" s="41"/>
    </row>
    <row r="650" spans="6:6" ht="15.75" customHeight="1">
      <c r="F650" s="41"/>
    </row>
    <row r="651" spans="6:6" ht="15.75" customHeight="1">
      <c r="F651" s="41"/>
    </row>
    <row r="652" spans="6:6" ht="15.75" customHeight="1">
      <c r="F652" s="41"/>
    </row>
    <row r="653" spans="6:6" ht="15.75" customHeight="1">
      <c r="F653" s="41"/>
    </row>
    <row r="654" spans="6:6" ht="15.75" customHeight="1">
      <c r="F654" s="41"/>
    </row>
    <row r="655" spans="6:6" ht="15.75" customHeight="1">
      <c r="F655" s="41"/>
    </row>
    <row r="656" spans="6:6" ht="15.75" customHeight="1">
      <c r="F656" s="41"/>
    </row>
    <row r="657" spans="6:6" ht="15.75" customHeight="1">
      <c r="F657" s="41"/>
    </row>
    <row r="658" spans="6:6" ht="15.75" customHeight="1">
      <c r="F658" s="41"/>
    </row>
    <row r="659" spans="6:6" ht="15.75" customHeight="1">
      <c r="F659" s="41"/>
    </row>
    <row r="660" spans="6:6" ht="15.75" customHeight="1">
      <c r="F660" s="41"/>
    </row>
    <row r="661" spans="6:6" ht="15.75" customHeight="1">
      <c r="F661" s="41"/>
    </row>
    <row r="662" spans="6:6" ht="15.75" customHeight="1">
      <c r="F662" s="41"/>
    </row>
    <row r="663" spans="6:6" ht="15.75" customHeight="1">
      <c r="F663" s="41"/>
    </row>
    <row r="664" spans="6:6" ht="15.75" customHeight="1">
      <c r="F664" s="41"/>
    </row>
    <row r="665" spans="6:6" ht="15.75" customHeight="1">
      <c r="F665" s="41"/>
    </row>
    <row r="666" spans="6:6" ht="15.75" customHeight="1">
      <c r="F666" s="41"/>
    </row>
    <row r="667" spans="6:6" ht="15.75" customHeight="1">
      <c r="F667" s="41"/>
    </row>
    <row r="668" spans="6:6" ht="15.75" customHeight="1">
      <c r="F668" s="41"/>
    </row>
    <row r="669" spans="6:6" ht="15.75" customHeight="1">
      <c r="F669" s="41"/>
    </row>
    <row r="670" spans="6:6" ht="15.75" customHeight="1">
      <c r="F670" s="41"/>
    </row>
    <row r="671" spans="6:6" ht="15.75" customHeight="1">
      <c r="F671" s="41"/>
    </row>
    <row r="672" spans="6:6" ht="15.75" customHeight="1">
      <c r="F672" s="41"/>
    </row>
    <row r="673" spans="6:6" ht="15.75" customHeight="1">
      <c r="F673" s="41"/>
    </row>
    <row r="674" spans="6:6" ht="15.75" customHeight="1">
      <c r="F674" s="41"/>
    </row>
    <row r="675" spans="6:6" ht="15.75" customHeight="1">
      <c r="F675" s="41"/>
    </row>
    <row r="676" spans="6:6" ht="15.75" customHeight="1">
      <c r="F676" s="41"/>
    </row>
    <row r="677" spans="6:6" ht="15.75" customHeight="1">
      <c r="F677" s="41"/>
    </row>
    <row r="678" spans="6:6" ht="15.75" customHeight="1">
      <c r="F678" s="41"/>
    </row>
    <row r="679" spans="6:6" ht="15.75" customHeight="1">
      <c r="F679" s="41"/>
    </row>
    <row r="680" spans="6:6" ht="15.75" customHeight="1">
      <c r="F680" s="41"/>
    </row>
    <row r="681" spans="6:6" ht="15.75" customHeight="1">
      <c r="F681" s="41"/>
    </row>
    <row r="682" spans="6:6" ht="15.75" customHeight="1">
      <c r="F682" s="41"/>
    </row>
    <row r="683" spans="6:6" ht="15.75" customHeight="1">
      <c r="F683" s="41"/>
    </row>
    <row r="684" spans="6:6" ht="15.75" customHeight="1">
      <c r="F684" s="41"/>
    </row>
    <row r="685" spans="6:6" ht="15.75" customHeight="1">
      <c r="F685" s="41"/>
    </row>
    <row r="686" spans="6:6" ht="15.75" customHeight="1">
      <c r="F686" s="41"/>
    </row>
    <row r="687" spans="6:6" ht="15.75" customHeight="1">
      <c r="F687" s="41"/>
    </row>
    <row r="688" spans="6:6" ht="15.75" customHeight="1">
      <c r="F688" s="41"/>
    </row>
    <row r="689" spans="6:6" ht="15.75" customHeight="1">
      <c r="F689" s="41"/>
    </row>
    <row r="690" spans="6:6" ht="15.75" customHeight="1">
      <c r="F690" s="41"/>
    </row>
    <row r="691" spans="6:6" ht="15.75" customHeight="1">
      <c r="F691" s="41"/>
    </row>
    <row r="692" spans="6:6" ht="15.75" customHeight="1">
      <c r="F692" s="41"/>
    </row>
    <row r="693" spans="6:6" ht="15.75" customHeight="1">
      <c r="F693" s="41"/>
    </row>
    <row r="694" spans="6:6" ht="15.75" customHeight="1">
      <c r="F694" s="41"/>
    </row>
    <row r="695" spans="6:6" ht="15.75" customHeight="1">
      <c r="F695" s="41"/>
    </row>
    <row r="696" spans="6:6" ht="15.75" customHeight="1">
      <c r="F696" s="41"/>
    </row>
    <row r="697" spans="6:6" ht="15.75" customHeight="1">
      <c r="F697" s="41"/>
    </row>
    <row r="698" spans="6:6" ht="15.75" customHeight="1">
      <c r="F698" s="41"/>
    </row>
    <row r="699" spans="6:6" ht="15.75" customHeight="1">
      <c r="F699" s="41"/>
    </row>
    <row r="700" spans="6:6" ht="15.75" customHeight="1">
      <c r="F700" s="41"/>
    </row>
    <row r="701" spans="6:6" ht="15.75" customHeight="1">
      <c r="F701" s="41"/>
    </row>
    <row r="702" spans="6:6" ht="15.75" customHeight="1">
      <c r="F702" s="41"/>
    </row>
    <row r="703" spans="6:6" ht="15.75" customHeight="1">
      <c r="F703" s="41"/>
    </row>
    <row r="704" spans="6:6" ht="15.75" customHeight="1">
      <c r="F704" s="41"/>
    </row>
    <row r="705" spans="6:6" ht="15.75" customHeight="1">
      <c r="F705" s="41"/>
    </row>
    <row r="706" spans="6:6" ht="15.75" customHeight="1">
      <c r="F706" s="41"/>
    </row>
    <row r="707" spans="6:6" ht="15.75" customHeight="1">
      <c r="F707" s="41"/>
    </row>
    <row r="708" spans="6:6" ht="15.75" customHeight="1">
      <c r="F708" s="41"/>
    </row>
    <row r="709" spans="6:6" ht="15.75" customHeight="1">
      <c r="F709" s="41"/>
    </row>
    <row r="710" spans="6:6" ht="15.75" customHeight="1">
      <c r="F710" s="41"/>
    </row>
    <row r="711" spans="6:6" ht="15.75" customHeight="1">
      <c r="F711" s="41"/>
    </row>
    <row r="712" spans="6:6" ht="15.75" customHeight="1">
      <c r="F712" s="41"/>
    </row>
    <row r="713" spans="6:6" ht="15.75" customHeight="1">
      <c r="F713" s="41"/>
    </row>
    <row r="714" spans="6:6" ht="15.75" customHeight="1">
      <c r="F714" s="41"/>
    </row>
    <row r="715" spans="6:6" ht="15.75" customHeight="1">
      <c r="F715" s="41"/>
    </row>
    <row r="716" spans="6:6" ht="15.75" customHeight="1">
      <c r="F716" s="41"/>
    </row>
    <row r="717" spans="6:6" ht="15.75" customHeight="1">
      <c r="F717" s="41"/>
    </row>
    <row r="718" spans="6:6" ht="15.75" customHeight="1">
      <c r="F718" s="41"/>
    </row>
    <row r="719" spans="6:6" ht="15.75" customHeight="1">
      <c r="F719" s="41"/>
    </row>
    <row r="720" spans="6:6" ht="15.75" customHeight="1">
      <c r="F720" s="41"/>
    </row>
    <row r="721" spans="6:6" ht="15.75" customHeight="1">
      <c r="F721" s="41"/>
    </row>
    <row r="722" spans="6:6" ht="15.75" customHeight="1">
      <c r="F722" s="41"/>
    </row>
    <row r="723" spans="6:6" ht="15.75" customHeight="1">
      <c r="F723" s="41"/>
    </row>
    <row r="724" spans="6:6" ht="15.75" customHeight="1">
      <c r="F724" s="41"/>
    </row>
    <row r="725" spans="6:6" ht="15.75" customHeight="1">
      <c r="F725" s="41"/>
    </row>
    <row r="726" spans="6:6" ht="15.75" customHeight="1">
      <c r="F726" s="41"/>
    </row>
    <row r="727" spans="6:6" ht="15.75" customHeight="1">
      <c r="F727" s="41"/>
    </row>
    <row r="728" spans="6:6" ht="15.75" customHeight="1">
      <c r="F728" s="41"/>
    </row>
    <row r="729" spans="6:6" ht="15.75" customHeight="1">
      <c r="F729" s="41"/>
    </row>
    <row r="730" spans="6:6" ht="15.75" customHeight="1">
      <c r="F730" s="41"/>
    </row>
    <row r="731" spans="6:6" ht="15.75" customHeight="1">
      <c r="F731" s="41"/>
    </row>
    <row r="732" spans="6:6" ht="15.75" customHeight="1">
      <c r="F732" s="41"/>
    </row>
    <row r="733" spans="6:6" ht="15.75" customHeight="1">
      <c r="F733" s="41"/>
    </row>
    <row r="734" spans="6:6" ht="15.75" customHeight="1">
      <c r="F734" s="41"/>
    </row>
    <row r="735" spans="6:6" ht="15.75" customHeight="1">
      <c r="F735" s="41"/>
    </row>
    <row r="736" spans="6:6" ht="15.75" customHeight="1">
      <c r="F736" s="41"/>
    </row>
    <row r="737" spans="6:6" ht="15.75" customHeight="1">
      <c r="F737" s="41"/>
    </row>
    <row r="738" spans="6:6" ht="15.75" customHeight="1">
      <c r="F738" s="41"/>
    </row>
    <row r="739" spans="6:6" ht="15.75" customHeight="1">
      <c r="F739" s="41"/>
    </row>
    <row r="740" spans="6:6" ht="15.75" customHeight="1">
      <c r="F740" s="41"/>
    </row>
    <row r="741" spans="6:6" ht="15.75" customHeight="1">
      <c r="F741" s="41"/>
    </row>
    <row r="742" spans="6:6" ht="15.75" customHeight="1">
      <c r="F742" s="41"/>
    </row>
    <row r="743" spans="6:6" ht="15.75" customHeight="1">
      <c r="F743" s="41"/>
    </row>
    <row r="744" spans="6:6" ht="15.75" customHeight="1">
      <c r="F744" s="41"/>
    </row>
    <row r="745" spans="6:6" ht="15.75" customHeight="1">
      <c r="F745" s="41"/>
    </row>
    <row r="746" spans="6:6" ht="15.75" customHeight="1">
      <c r="F746" s="41"/>
    </row>
    <row r="747" spans="6:6" ht="15.75" customHeight="1">
      <c r="F747" s="41"/>
    </row>
    <row r="748" spans="6:6" ht="15.75" customHeight="1">
      <c r="F748" s="41"/>
    </row>
    <row r="749" spans="6:6" ht="15.75" customHeight="1">
      <c r="F749" s="41"/>
    </row>
    <row r="750" spans="6:6" ht="15.75" customHeight="1">
      <c r="F750" s="41"/>
    </row>
    <row r="751" spans="6:6" ht="15.75" customHeight="1">
      <c r="F751" s="41"/>
    </row>
    <row r="752" spans="6:6" ht="15.75" customHeight="1">
      <c r="F752" s="41"/>
    </row>
    <row r="753" spans="6:6" ht="15.75" customHeight="1">
      <c r="F753" s="41"/>
    </row>
    <row r="754" spans="6:6" ht="15.75" customHeight="1">
      <c r="F754" s="41"/>
    </row>
    <row r="755" spans="6:6" ht="15.75" customHeight="1">
      <c r="F755" s="41"/>
    </row>
    <row r="756" spans="6:6" ht="15.75" customHeight="1">
      <c r="F756" s="41"/>
    </row>
    <row r="757" spans="6:6" ht="15.75" customHeight="1">
      <c r="F757" s="41"/>
    </row>
    <row r="758" spans="6:6" ht="15.75" customHeight="1">
      <c r="F758" s="41"/>
    </row>
    <row r="759" spans="6:6" ht="15.75" customHeight="1">
      <c r="F759" s="41"/>
    </row>
    <row r="760" spans="6:6" ht="15.75" customHeight="1">
      <c r="F760" s="41"/>
    </row>
    <row r="761" spans="6:6" ht="15.75" customHeight="1">
      <c r="F761" s="41"/>
    </row>
    <row r="762" spans="6:6" ht="15.75" customHeight="1">
      <c r="F762" s="41"/>
    </row>
    <row r="763" spans="6:6" ht="15.75" customHeight="1">
      <c r="F763" s="41"/>
    </row>
    <row r="764" spans="6:6" ht="15.75" customHeight="1">
      <c r="F764" s="41"/>
    </row>
    <row r="765" spans="6:6" ht="15.75" customHeight="1">
      <c r="F765" s="41"/>
    </row>
    <row r="766" spans="6:6" ht="15.75" customHeight="1">
      <c r="F766" s="41"/>
    </row>
    <row r="767" spans="6:6" ht="15.75" customHeight="1">
      <c r="F767" s="41"/>
    </row>
    <row r="768" spans="6:6" ht="15.75" customHeight="1">
      <c r="F768" s="41"/>
    </row>
    <row r="769" spans="6:6" ht="15.75" customHeight="1">
      <c r="F769" s="41"/>
    </row>
    <row r="770" spans="6:6" ht="15.75" customHeight="1">
      <c r="F770" s="41"/>
    </row>
    <row r="771" spans="6:6" ht="15.75" customHeight="1">
      <c r="F771" s="41"/>
    </row>
    <row r="772" spans="6:6" ht="15.75" customHeight="1">
      <c r="F772" s="41"/>
    </row>
    <row r="773" spans="6:6" ht="15.75" customHeight="1">
      <c r="F773" s="41"/>
    </row>
    <row r="774" spans="6:6" ht="15.75" customHeight="1">
      <c r="F774" s="41"/>
    </row>
    <row r="775" spans="6:6" ht="15.75" customHeight="1">
      <c r="F775" s="41"/>
    </row>
    <row r="776" spans="6:6" ht="15.75" customHeight="1">
      <c r="F776" s="41"/>
    </row>
    <row r="777" spans="6:6" ht="15.75" customHeight="1">
      <c r="F777" s="41"/>
    </row>
    <row r="778" spans="6:6" ht="15.75" customHeight="1">
      <c r="F778" s="41"/>
    </row>
    <row r="779" spans="6:6" ht="15.75" customHeight="1">
      <c r="F779" s="41"/>
    </row>
    <row r="780" spans="6:6" ht="15.75" customHeight="1">
      <c r="F780" s="41"/>
    </row>
    <row r="781" spans="6:6" ht="15.75" customHeight="1">
      <c r="F781" s="41"/>
    </row>
    <row r="782" spans="6:6" ht="15.75" customHeight="1">
      <c r="F782" s="41"/>
    </row>
    <row r="783" spans="6:6" ht="15.75" customHeight="1">
      <c r="F783" s="41"/>
    </row>
    <row r="784" spans="6:6" ht="15.75" customHeight="1">
      <c r="F784" s="41"/>
    </row>
    <row r="785" spans="6:6" ht="15.75" customHeight="1">
      <c r="F785" s="41"/>
    </row>
    <row r="786" spans="6:6" ht="15.75" customHeight="1">
      <c r="F786" s="41"/>
    </row>
    <row r="787" spans="6:6" ht="15.75" customHeight="1">
      <c r="F787" s="41"/>
    </row>
    <row r="788" spans="6:6" ht="15.75" customHeight="1">
      <c r="F788" s="41"/>
    </row>
    <row r="789" spans="6:6" ht="15.75" customHeight="1">
      <c r="F789" s="41"/>
    </row>
    <row r="790" spans="6:6" ht="15.75" customHeight="1">
      <c r="F790" s="41"/>
    </row>
    <row r="791" spans="6:6" ht="15.75" customHeight="1">
      <c r="F791" s="41"/>
    </row>
    <row r="792" spans="6:6" ht="15.75" customHeight="1">
      <c r="F792" s="41"/>
    </row>
    <row r="793" spans="6:6" ht="15.75" customHeight="1">
      <c r="F793" s="41"/>
    </row>
    <row r="794" spans="6:6" ht="15.75" customHeight="1">
      <c r="F794" s="41"/>
    </row>
    <row r="795" spans="6:6" ht="15.75" customHeight="1">
      <c r="F795" s="41"/>
    </row>
    <row r="796" spans="6:6" ht="15.75" customHeight="1">
      <c r="F796" s="41"/>
    </row>
    <row r="797" spans="6:6" ht="15.75" customHeight="1">
      <c r="F797" s="41"/>
    </row>
    <row r="798" spans="6:6" ht="15.75" customHeight="1">
      <c r="F798" s="41"/>
    </row>
    <row r="799" spans="6:6" ht="15.75" customHeight="1">
      <c r="F799" s="41"/>
    </row>
    <row r="800" spans="6:6" ht="15.75" customHeight="1">
      <c r="F800" s="41"/>
    </row>
    <row r="801" spans="6:6" ht="15.75" customHeight="1">
      <c r="F801" s="41"/>
    </row>
    <row r="802" spans="6:6" ht="15.75" customHeight="1">
      <c r="F802" s="41"/>
    </row>
    <row r="803" spans="6:6" ht="15.75" customHeight="1">
      <c r="F803" s="41"/>
    </row>
    <row r="804" spans="6:6" ht="15.75" customHeight="1">
      <c r="F804" s="41"/>
    </row>
    <row r="805" spans="6:6" ht="15.75" customHeight="1">
      <c r="F805" s="41"/>
    </row>
    <row r="806" spans="6:6" ht="15.75" customHeight="1">
      <c r="F806" s="41"/>
    </row>
    <row r="807" spans="6:6" ht="15.75" customHeight="1">
      <c r="F807" s="41"/>
    </row>
    <row r="808" spans="6:6" ht="15.75" customHeight="1">
      <c r="F808" s="41"/>
    </row>
    <row r="809" spans="6:6" ht="15.75" customHeight="1">
      <c r="F809" s="41"/>
    </row>
    <row r="810" spans="6:6" ht="15.75" customHeight="1">
      <c r="F810" s="41"/>
    </row>
    <row r="811" spans="6:6" ht="15.75" customHeight="1">
      <c r="F811" s="41"/>
    </row>
    <row r="812" spans="6:6" ht="15.75" customHeight="1">
      <c r="F812" s="41"/>
    </row>
    <row r="813" spans="6:6" ht="15.75" customHeight="1">
      <c r="F813" s="41"/>
    </row>
    <row r="814" spans="6:6" ht="15.75" customHeight="1">
      <c r="F814" s="41"/>
    </row>
    <row r="815" spans="6:6" ht="15.75" customHeight="1">
      <c r="F815" s="41"/>
    </row>
    <row r="816" spans="6:6" ht="15.75" customHeight="1">
      <c r="F816" s="41"/>
    </row>
    <row r="817" spans="6:6" ht="15.75" customHeight="1">
      <c r="F817" s="41"/>
    </row>
    <row r="818" spans="6:6" ht="15.75" customHeight="1">
      <c r="F818" s="41"/>
    </row>
    <row r="819" spans="6:6" ht="15.75" customHeight="1">
      <c r="F819" s="41"/>
    </row>
    <row r="820" spans="6:6" ht="15.75" customHeight="1">
      <c r="F820" s="41"/>
    </row>
    <row r="821" spans="6:6" ht="15.75" customHeight="1">
      <c r="F821" s="41"/>
    </row>
    <row r="822" spans="6:6" ht="15.75" customHeight="1">
      <c r="F822" s="41"/>
    </row>
    <row r="823" spans="6:6" ht="15.75" customHeight="1">
      <c r="F823" s="41"/>
    </row>
    <row r="824" spans="6:6" ht="15.75" customHeight="1">
      <c r="F824" s="41"/>
    </row>
    <row r="825" spans="6:6" ht="15.75" customHeight="1">
      <c r="F825" s="41"/>
    </row>
    <row r="826" spans="6:6" ht="15.75" customHeight="1">
      <c r="F826" s="41"/>
    </row>
    <row r="827" spans="6:6" ht="15.75" customHeight="1">
      <c r="F827" s="41"/>
    </row>
    <row r="828" spans="6:6" ht="15.75" customHeight="1">
      <c r="F828" s="41"/>
    </row>
    <row r="829" spans="6:6" ht="15.75" customHeight="1">
      <c r="F829" s="41"/>
    </row>
    <row r="830" spans="6:6" ht="15.75" customHeight="1">
      <c r="F830" s="41"/>
    </row>
    <row r="831" spans="6:6" ht="15.75" customHeight="1">
      <c r="F831" s="41"/>
    </row>
    <row r="832" spans="6:6" ht="15.75" customHeight="1">
      <c r="F832" s="41"/>
    </row>
    <row r="833" spans="6:6" ht="15.75" customHeight="1">
      <c r="F833" s="41"/>
    </row>
    <row r="834" spans="6:6" ht="15.75" customHeight="1">
      <c r="F834" s="41"/>
    </row>
    <row r="835" spans="6:6" ht="15.75" customHeight="1">
      <c r="F835" s="41"/>
    </row>
    <row r="836" spans="6:6" ht="15.75" customHeight="1">
      <c r="F836" s="41"/>
    </row>
    <row r="837" spans="6:6" ht="15.75" customHeight="1">
      <c r="F837" s="41"/>
    </row>
    <row r="838" spans="6:6" ht="15.75" customHeight="1">
      <c r="F838" s="41"/>
    </row>
    <row r="839" spans="6:6" ht="15.75" customHeight="1">
      <c r="F839" s="41"/>
    </row>
    <row r="840" spans="6:6" ht="15.75" customHeight="1">
      <c r="F840" s="41"/>
    </row>
    <row r="841" spans="6:6" ht="15.75" customHeight="1">
      <c r="F841" s="41"/>
    </row>
    <row r="842" spans="6:6" ht="15.75" customHeight="1">
      <c r="F842" s="41"/>
    </row>
    <row r="843" spans="6:6" ht="15.75" customHeight="1">
      <c r="F843" s="41"/>
    </row>
    <row r="844" spans="6:6" ht="15.75" customHeight="1">
      <c r="F844" s="41"/>
    </row>
    <row r="845" spans="6:6" ht="15.75" customHeight="1">
      <c r="F845" s="41"/>
    </row>
    <row r="846" spans="6:6" ht="15.75" customHeight="1">
      <c r="F846" s="41"/>
    </row>
    <row r="847" spans="6:6" ht="15.75" customHeight="1">
      <c r="F847" s="41"/>
    </row>
    <row r="848" spans="6:6" ht="15.75" customHeight="1">
      <c r="F848" s="41"/>
    </row>
    <row r="849" spans="6:6" ht="15.75" customHeight="1">
      <c r="F849" s="41"/>
    </row>
    <row r="850" spans="6:6" ht="15.75" customHeight="1">
      <c r="F850" s="41"/>
    </row>
    <row r="851" spans="6:6" ht="15.75" customHeight="1">
      <c r="F851" s="41"/>
    </row>
    <row r="852" spans="6:6" ht="15.75" customHeight="1">
      <c r="F852" s="41"/>
    </row>
    <row r="853" spans="6:6" ht="15.75" customHeight="1">
      <c r="F853" s="41"/>
    </row>
    <row r="854" spans="6:6" ht="15.75" customHeight="1">
      <c r="F854" s="41"/>
    </row>
    <row r="855" spans="6:6" ht="15.75" customHeight="1">
      <c r="F855" s="41"/>
    </row>
    <row r="856" spans="6:6" ht="15.75" customHeight="1">
      <c r="F856" s="41"/>
    </row>
    <row r="857" spans="6:6" ht="15.75" customHeight="1">
      <c r="F857" s="41"/>
    </row>
    <row r="858" spans="6:6" ht="15.75" customHeight="1">
      <c r="F858" s="41"/>
    </row>
    <row r="859" spans="6:6" ht="15.75" customHeight="1">
      <c r="F859" s="41"/>
    </row>
    <row r="860" spans="6:6" ht="15.75" customHeight="1">
      <c r="F860" s="41"/>
    </row>
    <row r="861" spans="6:6" ht="15.75" customHeight="1">
      <c r="F861" s="41"/>
    </row>
    <row r="862" spans="6:6" ht="15.75" customHeight="1">
      <c r="F862" s="41"/>
    </row>
    <row r="863" spans="6:6" ht="15.75" customHeight="1">
      <c r="F863" s="41"/>
    </row>
    <row r="864" spans="6:6" ht="15.75" customHeight="1">
      <c r="F864" s="41"/>
    </row>
    <row r="865" spans="6:6" ht="15.75" customHeight="1">
      <c r="F865" s="41"/>
    </row>
    <row r="866" spans="6:6" ht="15.75" customHeight="1">
      <c r="F866" s="41"/>
    </row>
    <row r="867" spans="6:6" ht="15.75" customHeight="1">
      <c r="F867" s="41"/>
    </row>
    <row r="868" spans="6:6" ht="15.75" customHeight="1">
      <c r="F868" s="41"/>
    </row>
    <row r="869" spans="6:6" ht="15.75" customHeight="1">
      <c r="F869" s="41"/>
    </row>
    <row r="870" spans="6:6" ht="15.75" customHeight="1">
      <c r="F870" s="41"/>
    </row>
    <row r="871" spans="6:6" ht="15.75" customHeight="1">
      <c r="F871" s="41"/>
    </row>
    <row r="872" spans="6:6" ht="15.75" customHeight="1">
      <c r="F872" s="41"/>
    </row>
    <row r="873" spans="6:6" ht="15.75" customHeight="1">
      <c r="F873" s="41"/>
    </row>
    <row r="874" spans="6:6" ht="15.75" customHeight="1">
      <c r="F874" s="41"/>
    </row>
    <row r="875" spans="6:6" ht="15.75" customHeight="1">
      <c r="F875" s="41"/>
    </row>
    <row r="876" spans="6:6" ht="15.75" customHeight="1">
      <c r="F876" s="41"/>
    </row>
    <row r="877" spans="6:6" ht="15.75" customHeight="1">
      <c r="F877" s="41"/>
    </row>
    <row r="878" spans="6:6" ht="15.75" customHeight="1">
      <c r="F878" s="41"/>
    </row>
    <row r="879" spans="6:6" ht="15.75" customHeight="1">
      <c r="F879" s="41"/>
    </row>
    <row r="880" spans="6:6" ht="15.75" customHeight="1">
      <c r="F880" s="41"/>
    </row>
    <row r="881" spans="6:6" ht="15.75" customHeight="1">
      <c r="F881" s="41"/>
    </row>
    <row r="882" spans="6:6" ht="15.75" customHeight="1">
      <c r="F882" s="41"/>
    </row>
    <row r="883" spans="6:6" ht="15.75" customHeight="1">
      <c r="F883" s="41"/>
    </row>
    <row r="884" spans="6:6" ht="15.75" customHeight="1">
      <c r="F884" s="41"/>
    </row>
    <row r="885" spans="6:6" ht="15.75" customHeight="1">
      <c r="F885" s="41"/>
    </row>
    <row r="886" spans="6:6" ht="15.75" customHeight="1">
      <c r="F886" s="41"/>
    </row>
    <row r="887" spans="6:6" ht="15.75" customHeight="1">
      <c r="F887" s="41"/>
    </row>
    <row r="888" spans="6:6" ht="15.75" customHeight="1">
      <c r="F888" s="41"/>
    </row>
    <row r="889" spans="6:6" ht="15.75" customHeight="1">
      <c r="F889" s="41"/>
    </row>
    <row r="890" spans="6:6" ht="15.75" customHeight="1">
      <c r="F890" s="41"/>
    </row>
    <row r="891" spans="6:6" ht="15.75" customHeight="1">
      <c r="F891" s="41"/>
    </row>
    <row r="892" spans="6:6" ht="15.75" customHeight="1">
      <c r="F892" s="41"/>
    </row>
    <row r="893" spans="6:6" ht="15.75" customHeight="1">
      <c r="F893" s="41"/>
    </row>
    <row r="894" spans="6:6" ht="15.75" customHeight="1">
      <c r="F894" s="41"/>
    </row>
    <row r="895" spans="6:6" ht="15.75" customHeight="1">
      <c r="F895" s="41"/>
    </row>
    <row r="896" spans="6:6" ht="15.75" customHeight="1">
      <c r="F896" s="41"/>
    </row>
    <row r="897" spans="6:6" ht="15.75" customHeight="1">
      <c r="F897" s="41"/>
    </row>
    <row r="898" spans="6:6" ht="15.75" customHeight="1">
      <c r="F898" s="41"/>
    </row>
    <row r="899" spans="6:6" ht="15.75" customHeight="1">
      <c r="F899" s="41"/>
    </row>
    <row r="900" spans="6:6" ht="15.75" customHeight="1">
      <c r="F900" s="41"/>
    </row>
    <row r="901" spans="6:6" ht="15.75" customHeight="1">
      <c r="F901" s="41"/>
    </row>
    <row r="902" spans="6:6" ht="15.75" customHeight="1">
      <c r="F902" s="41"/>
    </row>
    <row r="903" spans="6:6" ht="15.75" customHeight="1">
      <c r="F903" s="41"/>
    </row>
    <row r="904" spans="6:6" ht="15.75" customHeight="1">
      <c r="F904" s="41"/>
    </row>
    <row r="905" spans="6:6" ht="15.75" customHeight="1">
      <c r="F905" s="41"/>
    </row>
    <row r="906" spans="6:6" ht="15.75" customHeight="1">
      <c r="F906" s="41"/>
    </row>
    <row r="907" spans="6:6" ht="15.75" customHeight="1">
      <c r="F907" s="41"/>
    </row>
    <row r="908" spans="6:6" ht="15.75" customHeight="1">
      <c r="F908" s="41"/>
    </row>
    <row r="909" spans="6:6" ht="15.75" customHeight="1">
      <c r="F909" s="41"/>
    </row>
    <row r="910" spans="6:6" ht="15.75" customHeight="1">
      <c r="F910" s="41"/>
    </row>
    <row r="911" spans="6:6" ht="15.75" customHeight="1">
      <c r="F911" s="41"/>
    </row>
    <row r="912" spans="6:6" ht="15.75" customHeight="1">
      <c r="F912" s="41"/>
    </row>
    <row r="913" spans="6:6" ht="15.75" customHeight="1">
      <c r="F913" s="41"/>
    </row>
    <row r="914" spans="6:6" ht="15.75" customHeight="1">
      <c r="F914" s="41"/>
    </row>
    <row r="915" spans="6:6" ht="15.75" customHeight="1">
      <c r="F915" s="41"/>
    </row>
    <row r="916" spans="6:6" ht="15.75" customHeight="1">
      <c r="F916" s="41"/>
    </row>
    <row r="917" spans="6:6" ht="15.75" customHeight="1">
      <c r="F917" s="41"/>
    </row>
    <row r="918" spans="6:6" ht="15.75" customHeight="1">
      <c r="F918" s="41"/>
    </row>
    <row r="919" spans="6:6" ht="15.75" customHeight="1">
      <c r="F919" s="41"/>
    </row>
    <row r="920" spans="6:6" ht="15.75" customHeight="1">
      <c r="F920" s="41"/>
    </row>
    <row r="921" spans="6:6" ht="15.75" customHeight="1">
      <c r="F921" s="41"/>
    </row>
    <row r="922" spans="6:6" ht="15.75" customHeight="1">
      <c r="F922" s="41"/>
    </row>
    <row r="923" spans="6:6" ht="15.75" customHeight="1">
      <c r="F923" s="41"/>
    </row>
    <row r="924" spans="6:6" ht="15.75" customHeight="1">
      <c r="F924" s="41"/>
    </row>
    <row r="925" spans="6:6" ht="15.75" customHeight="1">
      <c r="F925" s="41"/>
    </row>
    <row r="926" spans="6:6" ht="15.75" customHeight="1">
      <c r="F926" s="41"/>
    </row>
    <row r="927" spans="6:6" ht="15.75" customHeight="1">
      <c r="F927" s="41"/>
    </row>
    <row r="928" spans="6:6" ht="15.75" customHeight="1">
      <c r="F928" s="41"/>
    </row>
    <row r="929" spans="6:6" ht="15.75" customHeight="1">
      <c r="F929" s="41"/>
    </row>
    <row r="930" spans="6:6" ht="15.75" customHeight="1">
      <c r="F930" s="41"/>
    </row>
    <row r="931" spans="6:6" ht="15.75" customHeight="1">
      <c r="F931" s="41"/>
    </row>
    <row r="932" spans="6:6" ht="15.75" customHeight="1">
      <c r="F932" s="41"/>
    </row>
    <row r="933" spans="6:6" ht="15.75" customHeight="1">
      <c r="F933" s="41"/>
    </row>
    <row r="934" spans="6:6" ht="15.75" customHeight="1">
      <c r="F934" s="41"/>
    </row>
    <row r="935" spans="6:6" ht="15.75" customHeight="1">
      <c r="F935" s="41"/>
    </row>
    <row r="936" spans="6:6" ht="15.75" customHeight="1">
      <c r="F936" s="41"/>
    </row>
    <row r="937" spans="6:6" ht="15.75" customHeight="1">
      <c r="F937" s="41"/>
    </row>
    <row r="938" spans="6:6" ht="15.75" customHeight="1">
      <c r="F938" s="41"/>
    </row>
    <row r="939" spans="6:6" ht="15.75" customHeight="1">
      <c r="F939" s="41"/>
    </row>
    <row r="940" spans="6:6" ht="15.75" customHeight="1">
      <c r="F940" s="41"/>
    </row>
    <row r="941" spans="6:6" ht="15.75" customHeight="1">
      <c r="F941" s="41"/>
    </row>
    <row r="942" spans="6:6" ht="15.75" customHeight="1">
      <c r="F942" s="41"/>
    </row>
    <row r="943" spans="6:6" ht="15.75" customHeight="1">
      <c r="F943" s="41"/>
    </row>
    <row r="944" spans="6:6" ht="15.75" customHeight="1">
      <c r="F944" s="41"/>
    </row>
    <row r="945" spans="6:6" ht="15.75" customHeight="1">
      <c r="F945" s="41"/>
    </row>
    <row r="946" spans="6:6" ht="15.75" customHeight="1">
      <c r="F946" s="41"/>
    </row>
    <row r="947" spans="6:6" ht="15.75" customHeight="1">
      <c r="F947" s="41"/>
    </row>
    <row r="948" spans="6:6" ht="15.75" customHeight="1">
      <c r="F948" s="41"/>
    </row>
    <row r="949" spans="6:6" ht="15.75" customHeight="1">
      <c r="F949" s="41"/>
    </row>
    <row r="950" spans="6:6" ht="15.75" customHeight="1">
      <c r="F950" s="41"/>
    </row>
    <row r="951" spans="6:6" ht="15.75" customHeight="1">
      <c r="F951" s="41"/>
    </row>
    <row r="952" spans="6:6" ht="15.75" customHeight="1">
      <c r="F952" s="41"/>
    </row>
    <row r="953" spans="6:6" ht="15.75" customHeight="1">
      <c r="F953" s="41"/>
    </row>
    <row r="954" spans="6:6" ht="15.75" customHeight="1">
      <c r="F954" s="41"/>
    </row>
    <row r="955" spans="6:6" ht="15.75" customHeight="1">
      <c r="F955" s="41"/>
    </row>
    <row r="956" spans="6:6" ht="15.75" customHeight="1">
      <c r="F956" s="41"/>
    </row>
    <row r="957" spans="6:6" ht="15.75" customHeight="1">
      <c r="F957" s="41"/>
    </row>
    <row r="958" spans="6:6" ht="15.75" customHeight="1">
      <c r="F958" s="41"/>
    </row>
    <row r="959" spans="6:6" ht="15.75" customHeight="1">
      <c r="F959" s="41"/>
    </row>
    <row r="960" spans="6:6" ht="15.75" customHeight="1">
      <c r="F960" s="41"/>
    </row>
    <row r="961" spans="6:6" ht="15.75" customHeight="1">
      <c r="F961" s="41"/>
    </row>
    <row r="962" spans="6:6" ht="15.75" customHeight="1">
      <c r="F962" s="41"/>
    </row>
    <row r="963" spans="6:6" ht="15.75" customHeight="1">
      <c r="F963" s="41"/>
    </row>
    <row r="964" spans="6:6" ht="15.75" customHeight="1">
      <c r="F964" s="41"/>
    </row>
    <row r="965" spans="6:6" ht="15.75" customHeight="1">
      <c r="F965" s="41"/>
    </row>
    <row r="966" spans="6:6" ht="15.75" customHeight="1">
      <c r="F966" s="41"/>
    </row>
    <row r="967" spans="6:6" ht="15.75" customHeight="1">
      <c r="F967" s="41"/>
    </row>
    <row r="968" spans="6:6" ht="15.75" customHeight="1">
      <c r="F968" s="41"/>
    </row>
    <row r="969" spans="6:6" ht="15.75" customHeight="1">
      <c r="F969" s="41"/>
    </row>
    <row r="970" spans="6:6" ht="15.75" customHeight="1">
      <c r="F970" s="41"/>
    </row>
    <row r="971" spans="6:6" ht="15.75" customHeight="1">
      <c r="F971" s="41"/>
    </row>
    <row r="972" spans="6:6" ht="15.75" customHeight="1">
      <c r="F972" s="41"/>
    </row>
    <row r="973" spans="6:6" ht="15.75" customHeight="1">
      <c r="F973" s="41"/>
    </row>
    <row r="974" spans="6:6" ht="15.75" customHeight="1">
      <c r="F974" s="41"/>
    </row>
    <row r="975" spans="6:6" ht="15.75" customHeight="1">
      <c r="F975" s="41"/>
    </row>
    <row r="976" spans="6:6" ht="15.75" customHeight="1">
      <c r="F976" s="41"/>
    </row>
    <row r="977" spans="6:6" ht="15.75" customHeight="1">
      <c r="F977" s="41"/>
    </row>
    <row r="978" spans="6:6" ht="15.75" customHeight="1">
      <c r="F978" s="41"/>
    </row>
    <row r="979" spans="6:6" ht="15.75" customHeight="1">
      <c r="F979" s="41"/>
    </row>
    <row r="980" spans="6:6" ht="15.75" customHeight="1">
      <c r="F980" s="41"/>
    </row>
    <row r="981" spans="6:6" ht="15.75" customHeight="1">
      <c r="F981" s="41"/>
    </row>
    <row r="982" spans="6:6" ht="15.75" customHeight="1">
      <c r="F982" s="41"/>
    </row>
    <row r="983" spans="6:6" ht="15.75" customHeight="1">
      <c r="F983" s="41"/>
    </row>
    <row r="984" spans="6:6" ht="15.75" customHeight="1">
      <c r="F984" s="41"/>
    </row>
    <row r="985" spans="6:6" ht="15.75" customHeight="1">
      <c r="F985" s="41"/>
    </row>
    <row r="986" spans="6:6" ht="15.75" customHeight="1">
      <c r="F986" s="41"/>
    </row>
  </sheetData>
  <mergeCells count="1">
    <mergeCell ref="A2:B2"/>
  </mergeCells>
  <pageMargins left="0.7" right="0.7" top="0.75" bottom="0.75" header="0" footer="0"/>
  <pageSetup orientation="landscape"/>
  <headerFooter>
    <oddFooter>&amp;C&amp;P</oddFooter>
  </headerFooter>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500-000000000000}">
  <dimension ref="A1:Z1000"/>
  <sheetViews>
    <sheetView workbookViewId="0"/>
  </sheetViews>
  <sheetFormatPr defaultColWidth="14.40625" defaultRowHeight="15" customHeight="1"/>
  <cols>
    <col min="1" max="2" width="8" customWidth="1"/>
    <col min="3" max="3" width="33" customWidth="1"/>
    <col min="4" max="4" width="16.40625" customWidth="1"/>
    <col min="5" max="5" width="15.40625" customWidth="1"/>
    <col min="6" max="6" width="14.54296875" customWidth="1"/>
    <col min="7" max="8" width="10.54296875" customWidth="1"/>
    <col min="9" max="26" width="8" customWidth="1"/>
  </cols>
  <sheetData>
    <row r="1" spans="2:6" ht="14.25" customHeight="1"/>
    <row r="2" spans="2:6" ht="25.5" customHeight="1">
      <c r="B2" s="1167" t="s">
        <v>2224</v>
      </c>
      <c r="C2" s="1167" t="s">
        <v>2225</v>
      </c>
      <c r="D2" s="453" t="s">
        <v>2226</v>
      </c>
      <c r="E2" s="1166" t="s">
        <v>2227</v>
      </c>
      <c r="F2" s="1156"/>
    </row>
    <row r="3" spans="2:6" ht="14.25" customHeight="1">
      <c r="B3" s="1168"/>
      <c r="C3" s="1168"/>
      <c r="D3" s="494" t="s">
        <v>2228</v>
      </c>
      <c r="E3" s="494" t="s">
        <v>2229</v>
      </c>
      <c r="F3" s="494" t="s">
        <v>2230</v>
      </c>
    </row>
    <row r="4" spans="2:6" ht="26.25" customHeight="1">
      <c r="B4" s="455">
        <v>10801</v>
      </c>
      <c r="C4" s="559" t="s">
        <v>2071</v>
      </c>
      <c r="D4" s="560">
        <f>D20</f>
        <v>122074568</v>
      </c>
      <c r="E4" s="457">
        <f t="shared" ref="E4:F4" si="0">1.04*D4</f>
        <v>126957550.72</v>
      </c>
      <c r="F4" s="458">
        <f t="shared" si="0"/>
        <v>132035852.74880001</v>
      </c>
    </row>
    <row r="5" spans="2:6" ht="14.25" customHeight="1">
      <c r="B5" s="460">
        <v>10802</v>
      </c>
      <c r="C5" s="459" t="s">
        <v>2509</v>
      </c>
      <c r="D5" s="457">
        <f>D23</f>
        <v>55725099</v>
      </c>
      <c r="E5" s="457">
        <f t="shared" ref="E5:F5" si="1">1.04*D5</f>
        <v>57954102.960000001</v>
      </c>
      <c r="F5" s="458">
        <f t="shared" si="1"/>
        <v>60272267.078400001</v>
      </c>
    </row>
    <row r="6" spans="2:6" ht="14.25" customHeight="1">
      <c r="B6" s="460">
        <v>10803</v>
      </c>
      <c r="C6" s="459" t="s">
        <v>2510</v>
      </c>
      <c r="D6" s="457">
        <f>D26</f>
        <v>64589200</v>
      </c>
      <c r="E6" s="457">
        <f t="shared" ref="E6:F6" si="2">1.04*D6</f>
        <v>67172768</v>
      </c>
      <c r="F6" s="458">
        <f t="shared" si="2"/>
        <v>69859678.719999999</v>
      </c>
    </row>
    <row r="7" spans="2:6" ht="14.25" customHeight="1">
      <c r="B7" s="460">
        <v>10804</v>
      </c>
      <c r="C7" s="559" t="s">
        <v>2511</v>
      </c>
      <c r="D7" s="457">
        <f t="shared" ref="D7:F7" si="3">D29</f>
        <v>47141013</v>
      </c>
      <c r="E7" s="457">
        <f t="shared" si="3"/>
        <v>49026653.520000003</v>
      </c>
      <c r="F7" s="457">
        <f t="shared" si="3"/>
        <v>50987719.660800003</v>
      </c>
    </row>
    <row r="8" spans="2:6" ht="14.25" customHeight="1">
      <c r="B8" s="455">
        <v>10805</v>
      </c>
      <c r="C8" s="455" t="s">
        <v>2512</v>
      </c>
      <c r="D8" s="457" t="e">
        <f>D32</f>
        <v>#REF!</v>
      </c>
      <c r="E8" s="457" t="e">
        <f t="shared" ref="E8:F8" si="4">1.04*D8</f>
        <v>#REF!</v>
      </c>
      <c r="F8" s="458" t="e">
        <f t="shared" si="4"/>
        <v>#REF!</v>
      </c>
    </row>
    <row r="9" spans="2:6" ht="14.25" customHeight="1">
      <c r="B9" s="460">
        <v>10806</v>
      </c>
      <c r="C9" s="459" t="s">
        <v>2469</v>
      </c>
      <c r="D9" s="457">
        <f>D35</f>
        <v>47480000</v>
      </c>
      <c r="E9" s="457">
        <f t="shared" ref="E9:F9" si="5">1.04*D9</f>
        <v>49379200</v>
      </c>
      <c r="F9" s="458">
        <f t="shared" si="5"/>
        <v>51354368</v>
      </c>
    </row>
    <row r="10" spans="2:6" ht="14.25" customHeight="1">
      <c r="B10" s="460">
        <v>10807</v>
      </c>
      <c r="C10" s="459" t="s">
        <v>2487</v>
      </c>
      <c r="D10" s="457">
        <f>D38</f>
        <v>11000000</v>
      </c>
      <c r="E10" s="457">
        <f t="shared" ref="E10:F10" si="6">1.04*D10</f>
        <v>11440000</v>
      </c>
      <c r="F10" s="458">
        <f t="shared" si="6"/>
        <v>11897600</v>
      </c>
    </row>
    <row r="11" spans="2:6" ht="14.25" customHeight="1">
      <c r="B11" s="460">
        <v>10808</v>
      </c>
      <c r="C11" s="455" t="s">
        <v>2513</v>
      </c>
      <c r="D11" s="457">
        <f t="shared" ref="D11:F11" si="7">D41</f>
        <v>220696662</v>
      </c>
      <c r="E11" s="457">
        <f t="shared" si="7"/>
        <v>229524528.48000002</v>
      </c>
      <c r="F11" s="457">
        <f t="shared" si="7"/>
        <v>238705509.61920002</v>
      </c>
    </row>
    <row r="12" spans="2:6" ht="14.25" customHeight="1">
      <c r="B12" s="460">
        <v>10809</v>
      </c>
      <c r="C12" s="455" t="s">
        <v>2420</v>
      </c>
      <c r="D12" s="457">
        <f t="shared" ref="D12:F12" si="8">D44</f>
        <v>900000</v>
      </c>
      <c r="E12" s="457">
        <f t="shared" si="8"/>
        <v>936000</v>
      </c>
      <c r="F12" s="457">
        <f t="shared" si="8"/>
        <v>973440</v>
      </c>
    </row>
    <row r="13" spans="2:6" ht="14.25" customHeight="1">
      <c r="B13" s="460">
        <v>10810</v>
      </c>
      <c r="C13" s="455" t="s">
        <v>2514</v>
      </c>
      <c r="D13" s="457">
        <f t="shared" ref="D13:F13" si="9">D47</f>
        <v>4550000</v>
      </c>
      <c r="E13" s="457">
        <f t="shared" si="9"/>
        <v>4732000</v>
      </c>
      <c r="F13" s="457">
        <f t="shared" si="9"/>
        <v>4921280</v>
      </c>
    </row>
    <row r="14" spans="2:6" ht="14.25" customHeight="1">
      <c r="B14" s="460">
        <v>10811</v>
      </c>
      <c r="C14" s="581" t="s">
        <v>2496</v>
      </c>
      <c r="D14" s="457">
        <f t="shared" ref="D14:F14" si="10">D50</f>
        <v>2190000</v>
      </c>
      <c r="E14" s="457">
        <f t="shared" si="10"/>
        <v>2277600</v>
      </c>
      <c r="F14" s="457">
        <f t="shared" si="10"/>
        <v>2368704</v>
      </c>
    </row>
    <row r="15" spans="2:6" ht="14.25" customHeight="1">
      <c r="B15" s="1166" t="s">
        <v>2317</v>
      </c>
      <c r="C15" s="1156"/>
      <c r="D15" s="462" t="e">
        <f t="shared" ref="D15:F15" si="11">SUM(D4:D14)</f>
        <v>#REF!</v>
      </c>
      <c r="E15" s="462" t="e">
        <f t="shared" si="11"/>
        <v>#REF!</v>
      </c>
      <c r="F15" s="462" t="e">
        <f t="shared" si="11"/>
        <v>#REF!</v>
      </c>
    </row>
    <row r="16" spans="2:6" ht="14.25" customHeight="1">
      <c r="B16" s="41"/>
      <c r="C16" s="41"/>
      <c r="D16" s="41"/>
      <c r="E16" s="41"/>
      <c r="F16" s="41"/>
    </row>
    <row r="17" spans="1:26" ht="14.25" customHeight="1">
      <c r="B17" s="41"/>
      <c r="C17" s="41"/>
      <c r="D17" s="41"/>
      <c r="E17" s="41"/>
      <c r="F17" s="41"/>
    </row>
    <row r="18" spans="1:26" ht="25.5" customHeight="1">
      <c r="B18" s="1167" t="s">
        <v>2234</v>
      </c>
      <c r="C18" s="1167" t="s">
        <v>2235</v>
      </c>
      <c r="D18" s="463" t="s">
        <v>2236</v>
      </c>
      <c r="E18" s="1169" t="s">
        <v>2227</v>
      </c>
      <c r="F18" s="1156"/>
    </row>
    <row r="19" spans="1:26" ht="14.25" customHeight="1">
      <c r="B19" s="1168"/>
      <c r="C19" s="1168"/>
      <c r="D19" s="494" t="s">
        <v>2228</v>
      </c>
      <c r="E19" s="494" t="s">
        <v>2229</v>
      </c>
      <c r="F19" s="494" t="s">
        <v>2230</v>
      </c>
    </row>
    <row r="20" spans="1:26" ht="25.5" customHeight="1">
      <c r="A20" s="114"/>
      <c r="B20" s="464">
        <v>10801</v>
      </c>
      <c r="C20" s="468" t="s">
        <v>2071</v>
      </c>
      <c r="D20" s="462">
        <f>D21+D22</f>
        <v>122074568</v>
      </c>
      <c r="E20" s="462">
        <f t="shared" ref="E20:F20" si="12">1.04*D20</f>
        <v>126957550.72</v>
      </c>
      <c r="F20" s="462">
        <f t="shared" si="12"/>
        <v>132035852.74880001</v>
      </c>
      <c r="G20" s="114"/>
      <c r="H20" s="114"/>
      <c r="I20" s="114"/>
      <c r="J20" s="114"/>
      <c r="K20" s="114"/>
      <c r="L20" s="114"/>
      <c r="M20" s="114"/>
      <c r="N20" s="114"/>
      <c r="O20" s="114"/>
      <c r="P20" s="114"/>
      <c r="Q20" s="114"/>
      <c r="R20" s="114"/>
      <c r="S20" s="114"/>
      <c r="T20" s="114"/>
      <c r="U20" s="114"/>
      <c r="V20" s="114"/>
      <c r="W20" s="114"/>
      <c r="X20" s="114"/>
      <c r="Y20" s="114"/>
      <c r="Z20" s="114"/>
    </row>
    <row r="21" spans="1:26" ht="14.25" customHeight="1">
      <c r="A21" s="41"/>
      <c r="B21" s="455"/>
      <c r="C21" s="559" t="s">
        <v>2237</v>
      </c>
      <c r="D21" s="461">
        <f>'LIVESTOCK &amp; VET'!C88</f>
        <v>122074568</v>
      </c>
      <c r="E21" s="461">
        <f t="shared" ref="E21:F21" si="13">1.04*D21</f>
        <v>126957550.72</v>
      </c>
      <c r="F21" s="461">
        <f t="shared" si="13"/>
        <v>132035852.74880001</v>
      </c>
      <c r="G21" s="41"/>
      <c r="H21" s="7"/>
      <c r="I21" s="41"/>
      <c r="J21" s="41"/>
      <c r="K21" s="41"/>
      <c r="L21" s="41"/>
      <c r="M21" s="41"/>
      <c r="N21" s="41"/>
      <c r="O21" s="41"/>
      <c r="P21" s="41"/>
      <c r="Q21" s="41"/>
      <c r="R21" s="41"/>
      <c r="S21" s="41"/>
      <c r="T21" s="41"/>
      <c r="U21" s="41"/>
      <c r="V21" s="41"/>
      <c r="W21" s="41"/>
      <c r="X21" s="41"/>
      <c r="Y21" s="41"/>
      <c r="Z21" s="41"/>
    </row>
    <row r="22" spans="1:26" ht="14.25" customHeight="1">
      <c r="A22" s="41"/>
      <c r="B22" s="455"/>
      <c r="C22" s="559" t="s">
        <v>2183</v>
      </c>
      <c r="D22" s="461">
        <v>0</v>
      </c>
      <c r="E22" s="461">
        <f t="shared" ref="E22:F22" si="14">1.04*D22</f>
        <v>0</v>
      </c>
      <c r="F22" s="461">
        <f t="shared" si="14"/>
        <v>0</v>
      </c>
      <c r="G22" s="41"/>
      <c r="H22" s="41"/>
      <c r="I22" s="41"/>
      <c r="J22" s="41"/>
      <c r="K22" s="41"/>
      <c r="L22" s="41"/>
      <c r="M22" s="41"/>
      <c r="N22" s="41"/>
      <c r="O22" s="41"/>
      <c r="P22" s="41"/>
      <c r="Q22" s="41"/>
      <c r="R22" s="41"/>
      <c r="S22" s="41"/>
      <c r="T22" s="41"/>
      <c r="U22" s="41"/>
      <c r="V22" s="41"/>
      <c r="W22" s="41"/>
      <c r="X22" s="41"/>
      <c r="Y22" s="41"/>
      <c r="Z22" s="41"/>
    </row>
    <row r="23" spans="1:26" ht="14.25" customHeight="1">
      <c r="A23" s="114"/>
      <c r="B23" s="467">
        <v>10802</v>
      </c>
      <c r="C23" s="466" t="s">
        <v>2509</v>
      </c>
      <c r="D23" s="564">
        <f>D24+D25</f>
        <v>55725099</v>
      </c>
      <c r="E23" s="462">
        <f t="shared" ref="E23:F23" si="15">1.04*D23</f>
        <v>57954102.960000001</v>
      </c>
      <c r="F23" s="462">
        <f t="shared" si="15"/>
        <v>60272267.078400001</v>
      </c>
      <c r="G23" s="114"/>
      <c r="H23" s="114"/>
      <c r="I23" s="114"/>
      <c r="J23" s="114"/>
      <c r="K23" s="114"/>
      <c r="L23" s="114"/>
      <c r="M23" s="114"/>
      <c r="N23" s="114"/>
      <c r="O23" s="114"/>
      <c r="P23" s="114"/>
      <c r="Q23" s="114"/>
      <c r="R23" s="114"/>
      <c r="S23" s="114"/>
      <c r="T23" s="114"/>
      <c r="U23" s="114"/>
      <c r="V23" s="114"/>
      <c r="W23" s="114"/>
      <c r="X23" s="114"/>
      <c r="Y23" s="114"/>
      <c r="Z23" s="114"/>
    </row>
    <row r="24" spans="1:26" ht="14.25" customHeight="1">
      <c r="A24" s="41"/>
      <c r="B24" s="460"/>
      <c r="C24" s="559" t="s">
        <v>2237</v>
      </c>
      <c r="D24" s="465">
        <f>'LIVESTOCK &amp; VET'!C103</f>
        <v>5000000</v>
      </c>
      <c r="E24" s="461">
        <f t="shared" ref="E24:F24" si="16">1.04*D24</f>
        <v>5200000</v>
      </c>
      <c r="F24" s="461">
        <f t="shared" si="16"/>
        <v>5408000</v>
      </c>
      <c r="G24" s="41"/>
      <c r="H24" s="41"/>
      <c r="I24" s="41"/>
      <c r="J24" s="41"/>
      <c r="K24" s="41"/>
      <c r="L24" s="41"/>
      <c r="M24" s="41"/>
      <c r="N24" s="41"/>
      <c r="O24" s="41"/>
      <c r="P24" s="41"/>
      <c r="Q24" s="41"/>
      <c r="R24" s="41"/>
      <c r="S24" s="41"/>
      <c r="T24" s="41"/>
      <c r="U24" s="41"/>
      <c r="V24" s="41"/>
      <c r="W24" s="41"/>
      <c r="X24" s="41"/>
      <c r="Y24" s="41"/>
      <c r="Z24" s="41"/>
    </row>
    <row r="25" spans="1:26" ht="14.25" customHeight="1">
      <c r="A25" s="41"/>
      <c r="B25" s="460"/>
      <c r="C25" s="559" t="s">
        <v>2183</v>
      </c>
      <c r="D25" s="465">
        <f>'LIVESTOCK &amp; VET'!C106</f>
        <v>50725099</v>
      </c>
      <c r="E25" s="461">
        <f t="shared" ref="E25:F25" si="17">1.04*D25</f>
        <v>52754102.960000001</v>
      </c>
      <c r="F25" s="461">
        <f t="shared" si="17"/>
        <v>54864267.078400001</v>
      </c>
      <c r="G25" s="41"/>
      <c r="H25" s="41"/>
      <c r="I25" s="41"/>
      <c r="J25" s="41"/>
      <c r="K25" s="41"/>
      <c r="L25" s="41"/>
      <c r="M25" s="41"/>
      <c r="N25" s="41"/>
      <c r="O25" s="41"/>
      <c r="P25" s="41"/>
      <c r="Q25" s="41"/>
      <c r="R25" s="41"/>
      <c r="S25" s="41"/>
      <c r="T25" s="41"/>
      <c r="U25" s="41"/>
      <c r="V25" s="41"/>
      <c r="W25" s="41"/>
      <c r="X25" s="41"/>
      <c r="Y25" s="41"/>
      <c r="Z25" s="41"/>
    </row>
    <row r="26" spans="1:26" ht="14.25" customHeight="1">
      <c r="A26" s="114"/>
      <c r="B26" s="467">
        <v>10803</v>
      </c>
      <c r="C26" s="466" t="s">
        <v>2510</v>
      </c>
      <c r="D26" s="462">
        <f>D27+D28</f>
        <v>64589200</v>
      </c>
      <c r="E26" s="462">
        <f t="shared" ref="E26:F26" si="18">1.04*D26</f>
        <v>67172768</v>
      </c>
      <c r="F26" s="462">
        <f t="shared" si="18"/>
        <v>69859678.719999999</v>
      </c>
      <c r="G26" s="114"/>
      <c r="H26" s="114"/>
      <c r="I26" s="114"/>
      <c r="J26" s="114"/>
      <c r="K26" s="114"/>
      <c r="L26" s="114"/>
      <c r="M26" s="114"/>
      <c r="N26" s="114"/>
      <c r="O26" s="114"/>
      <c r="P26" s="114"/>
      <c r="Q26" s="114"/>
      <c r="R26" s="114"/>
      <c r="S26" s="114"/>
      <c r="T26" s="114"/>
      <c r="U26" s="114"/>
      <c r="V26" s="114"/>
      <c r="W26" s="114"/>
      <c r="X26" s="114"/>
      <c r="Y26" s="114"/>
      <c r="Z26" s="114"/>
    </row>
    <row r="27" spans="1:26" ht="14.25" customHeight="1">
      <c r="B27" s="460"/>
      <c r="C27" s="559" t="s">
        <v>2237</v>
      </c>
      <c r="D27" s="461">
        <f>'LIVESTOCK &amp; VET'!C123</f>
        <v>4080000</v>
      </c>
      <c r="E27" s="461">
        <f t="shared" ref="E27:F27" si="19">1.04*D27</f>
        <v>4243200</v>
      </c>
      <c r="F27" s="461">
        <f t="shared" si="19"/>
        <v>4412928</v>
      </c>
    </row>
    <row r="28" spans="1:26" ht="14.25" customHeight="1">
      <c r="B28" s="460"/>
      <c r="C28" s="559" t="s">
        <v>2183</v>
      </c>
      <c r="D28" s="461">
        <f>'LIVESTOCK &amp; VET'!C126</f>
        <v>60509200</v>
      </c>
      <c r="E28" s="462">
        <f t="shared" ref="E28:F28" si="20">1.04*D28</f>
        <v>62929568</v>
      </c>
      <c r="F28" s="462">
        <f t="shared" si="20"/>
        <v>65446750.719999999</v>
      </c>
      <c r="G28" s="7"/>
    </row>
    <row r="29" spans="1:26" ht="14.25" customHeight="1">
      <c r="A29" s="114"/>
      <c r="B29" s="467">
        <v>10804</v>
      </c>
      <c r="C29" s="468" t="s">
        <v>2511</v>
      </c>
      <c r="D29" s="462">
        <f>D30+D31</f>
        <v>47141013</v>
      </c>
      <c r="E29" s="462">
        <f t="shared" ref="E29:E31" si="21">D29*1.04</f>
        <v>49026653.520000003</v>
      </c>
      <c r="F29" s="462">
        <f t="shared" ref="F29:F31" si="22">1.04*E29</f>
        <v>50987719.660800003</v>
      </c>
      <c r="G29" s="582"/>
      <c r="H29" s="114"/>
      <c r="I29" s="114"/>
      <c r="J29" s="114"/>
      <c r="K29" s="114"/>
      <c r="L29" s="114"/>
      <c r="M29" s="114"/>
      <c r="N29" s="114"/>
      <c r="O29" s="114"/>
      <c r="P29" s="114"/>
      <c r="Q29" s="114"/>
      <c r="R29" s="114"/>
      <c r="S29" s="114"/>
      <c r="T29" s="114"/>
      <c r="U29" s="114"/>
      <c r="V29" s="114"/>
      <c r="W29" s="114"/>
      <c r="X29" s="114"/>
      <c r="Y29" s="114"/>
      <c r="Z29" s="114"/>
    </row>
    <row r="30" spans="1:26" ht="14.25" customHeight="1">
      <c r="B30" s="460"/>
      <c r="C30" s="559" t="s">
        <v>2237</v>
      </c>
      <c r="D30" s="461">
        <f>'LIVESTOCK &amp; VET'!C143</f>
        <v>3370000</v>
      </c>
      <c r="E30" s="462">
        <f t="shared" si="21"/>
        <v>3504800</v>
      </c>
      <c r="F30" s="462">
        <f t="shared" si="22"/>
        <v>3644992</v>
      </c>
    </row>
    <row r="31" spans="1:26" ht="14.25" customHeight="1">
      <c r="B31" s="460"/>
      <c r="C31" s="559" t="s">
        <v>2183</v>
      </c>
      <c r="D31" s="461">
        <f>'LIVESTOCK &amp; VET'!C146</f>
        <v>43771013</v>
      </c>
      <c r="E31" s="462">
        <f t="shared" si="21"/>
        <v>45521853.520000003</v>
      </c>
      <c r="F31" s="462">
        <f t="shared" si="22"/>
        <v>47342727.660800003</v>
      </c>
    </row>
    <row r="32" spans="1:26" ht="14.25" customHeight="1">
      <c r="A32" s="114"/>
      <c r="B32" s="464">
        <v>10805</v>
      </c>
      <c r="C32" s="464" t="s">
        <v>2512</v>
      </c>
      <c r="D32" s="462" t="e">
        <f>D33+D34</f>
        <v>#REF!</v>
      </c>
      <c r="E32" s="462" t="e">
        <f t="shared" ref="E32:F32" si="23">1.04*D32</f>
        <v>#REF!</v>
      </c>
      <c r="F32" s="462" t="e">
        <f t="shared" si="23"/>
        <v>#REF!</v>
      </c>
      <c r="G32" s="114"/>
      <c r="H32" s="114"/>
      <c r="I32" s="114"/>
      <c r="J32" s="114"/>
      <c r="K32" s="114"/>
      <c r="L32" s="114"/>
      <c r="M32" s="114"/>
      <c r="N32" s="114"/>
      <c r="O32" s="114"/>
      <c r="P32" s="114"/>
      <c r="Q32" s="114"/>
      <c r="R32" s="114"/>
      <c r="S32" s="114"/>
      <c r="T32" s="114"/>
      <c r="U32" s="114"/>
      <c r="V32" s="114"/>
      <c r="W32" s="114"/>
      <c r="X32" s="114"/>
      <c r="Y32" s="114"/>
      <c r="Z32" s="114"/>
    </row>
    <row r="33" spans="1:26" ht="14.25" customHeight="1">
      <c r="A33" s="41"/>
      <c r="B33" s="455"/>
      <c r="C33" s="559" t="s">
        <v>2237</v>
      </c>
      <c r="D33" s="461">
        <f>'AGRIC &amp; COOP'!C73</f>
        <v>189645432</v>
      </c>
      <c r="E33" s="461">
        <f t="shared" ref="E33:F33" si="24">1.04*D33</f>
        <v>197231249.28</v>
      </c>
      <c r="F33" s="461">
        <f t="shared" si="24"/>
        <v>205120499.25120002</v>
      </c>
      <c r="G33" s="41"/>
      <c r="H33" s="41"/>
      <c r="I33" s="41"/>
      <c r="J33" s="41"/>
      <c r="K33" s="41"/>
      <c r="L33" s="41"/>
      <c r="M33" s="41"/>
      <c r="N33" s="41"/>
      <c r="O33" s="41"/>
      <c r="P33" s="41"/>
      <c r="Q33" s="41"/>
      <c r="R33" s="41"/>
      <c r="S33" s="41"/>
      <c r="T33" s="41"/>
      <c r="U33" s="41"/>
      <c r="V33" s="41"/>
      <c r="W33" s="41"/>
      <c r="X33" s="41"/>
      <c r="Y33" s="41"/>
      <c r="Z33" s="41"/>
    </row>
    <row r="34" spans="1:26" ht="14.25" customHeight="1">
      <c r="A34" s="41"/>
      <c r="B34" s="455"/>
      <c r="C34" s="559" t="s">
        <v>2183</v>
      </c>
      <c r="D34" s="461" t="e">
        <f>'AGRIC &amp; COOP'!C83</f>
        <v>#REF!</v>
      </c>
      <c r="E34" s="461" t="e">
        <f t="shared" ref="E34:F34" si="25">1.04*D34</f>
        <v>#REF!</v>
      </c>
      <c r="F34" s="461" t="e">
        <f t="shared" si="25"/>
        <v>#REF!</v>
      </c>
      <c r="G34" s="41"/>
      <c r="H34" s="41"/>
      <c r="I34" s="41"/>
      <c r="J34" s="41"/>
      <c r="K34" s="41"/>
      <c r="L34" s="41"/>
      <c r="M34" s="41"/>
      <c r="N34" s="41"/>
      <c r="O34" s="41"/>
      <c r="P34" s="41"/>
      <c r="Q34" s="41"/>
      <c r="R34" s="41"/>
      <c r="S34" s="41"/>
      <c r="T34" s="41"/>
      <c r="U34" s="41"/>
      <c r="V34" s="41"/>
      <c r="W34" s="41"/>
      <c r="X34" s="41"/>
      <c r="Y34" s="41"/>
      <c r="Z34" s="41"/>
    </row>
    <row r="35" spans="1:26" ht="14.25" customHeight="1">
      <c r="A35" s="114"/>
      <c r="B35" s="467">
        <v>10806</v>
      </c>
      <c r="C35" s="466" t="s">
        <v>2469</v>
      </c>
      <c r="D35" s="462">
        <f>D36+D37</f>
        <v>47480000</v>
      </c>
      <c r="E35" s="462">
        <f t="shared" ref="E35:F35" si="26">1.04*D35</f>
        <v>49379200</v>
      </c>
      <c r="F35" s="462">
        <f t="shared" si="26"/>
        <v>51354368</v>
      </c>
      <c r="G35" s="114"/>
      <c r="H35" s="114"/>
      <c r="I35" s="114"/>
      <c r="J35" s="114"/>
      <c r="K35" s="114"/>
      <c r="L35" s="114"/>
      <c r="M35" s="114"/>
      <c r="N35" s="114"/>
      <c r="O35" s="114"/>
      <c r="P35" s="114"/>
      <c r="Q35" s="114"/>
      <c r="R35" s="114"/>
      <c r="S35" s="114"/>
      <c r="T35" s="114"/>
      <c r="U35" s="114"/>
      <c r="V35" s="114"/>
      <c r="W35" s="114"/>
      <c r="X35" s="114"/>
      <c r="Y35" s="114"/>
      <c r="Z35" s="114"/>
    </row>
    <row r="36" spans="1:26" ht="14.25" customHeight="1">
      <c r="A36" s="41"/>
      <c r="B36" s="460"/>
      <c r="C36" s="559" t="s">
        <v>2237</v>
      </c>
      <c r="D36" s="461">
        <f>'AGRIC &amp; COOP'!C108</f>
        <v>5240000</v>
      </c>
      <c r="E36" s="461">
        <f t="shared" ref="E36:F36" si="27">1.04*D36</f>
        <v>5449600</v>
      </c>
      <c r="F36" s="461">
        <f t="shared" si="27"/>
        <v>5667584</v>
      </c>
      <c r="G36" s="41"/>
      <c r="H36" s="41"/>
      <c r="I36" s="41"/>
      <c r="J36" s="41"/>
      <c r="K36" s="41"/>
      <c r="L36" s="41"/>
      <c r="M36" s="41"/>
      <c r="N36" s="41"/>
      <c r="O36" s="41"/>
      <c r="P36" s="41"/>
      <c r="Q36" s="41"/>
      <c r="R36" s="41"/>
      <c r="S36" s="41"/>
      <c r="T36" s="41"/>
      <c r="U36" s="41"/>
      <c r="V36" s="41"/>
      <c r="W36" s="41"/>
      <c r="X36" s="41"/>
      <c r="Y36" s="41"/>
      <c r="Z36" s="41"/>
    </row>
    <row r="37" spans="1:26" ht="14.25" customHeight="1">
      <c r="A37" s="41"/>
      <c r="B37" s="460"/>
      <c r="C37" s="559" t="s">
        <v>2183</v>
      </c>
      <c r="D37" s="461">
        <f>'AGRIC &amp; COOP'!C111</f>
        <v>42240000</v>
      </c>
      <c r="E37" s="461">
        <f t="shared" ref="E37:F37" si="28">1.04*D37</f>
        <v>43929600</v>
      </c>
      <c r="F37" s="461">
        <f t="shared" si="28"/>
        <v>45686784</v>
      </c>
      <c r="G37" s="41"/>
      <c r="H37" s="41"/>
      <c r="I37" s="41"/>
      <c r="J37" s="41"/>
      <c r="K37" s="41"/>
      <c r="L37" s="41"/>
      <c r="M37" s="41"/>
      <c r="N37" s="41"/>
      <c r="O37" s="41"/>
      <c r="P37" s="41"/>
      <c r="Q37" s="41"/>
      <c r="R37" s="41"/>
      <c r="S37" s="41"/>
      <c r="T37" s="41"/>
      <c r="U37" s="41"/>
      <c r="V37" s="41"/>
      <c r="W37" s="41"/>
      <c r="X37" s="41"/>
      <c r="Y37" s="41"/>
      <c r="Z37" s="41"/>
    </row>
    <row r="38" spans="1:26" ht="14.25" customHeight="1">
      <c r="A38" s="114"/>
      <c r="B38" s="467">
        <v>10807</v>
      </c>
      <c r="C38" s="466" t="s">
        <v>2487</v>
      </c>
      <c r="D38" s="462">
        <f>D39+D40</f>
        <v>11000000</v>
      </c>
      <c r="E38" s="462">
        <f t="shared" ref="E38:F38" si="29">1.04*D38</f>
        <v>11440000</v>
      </c>
      <c r="F38" s="462">
        <f t="shared" si="29"/>
        <v>11897600</v>
      </c>
      <c r="G38" s="114"/>
      <c r="H38" s="582"/>
      <c r="I38" s="114"/>
      <c r="J38" s="114"/>
      <c r="K38" s="114"/>
      <c r="L38" s="114"/>
      <c r="M38" s="114"/>
      <c r="N38" s="114"/>
      <c r="O38" s="114"/>
      <c r="P38" s="114"/>
      <c r="Q38" s="114"/>
      <c r="R38" s="114"/>
      <c r="S38" s="114"/>
      <c r="T38" s="114"/>
      <c r="U38" s="114"/>
      <c r="V38" s="114"/>
      <c r="W38" s="114"/>
      <c r="X38" s="114"/>
      <c r="Y38" s="114"/>
      <c r="Z38" s="114"/>
    </row>
    <row r="39" spans="1:26" ht="14.25" customHeight="1">
      <c r="A39" s="41"/>
      <c r="B39" s="456"/>
      <c r="C39" s="559" t="s">
        <v>2237</v>
      </c>
      <c r="D39" s="461">
        <f>'AGRIC &amp; COOP'!C119+'AGRIC &amp; COOP'!C128</f>
        <v>3200000</v>
      </c>
      <c r="E39" s="461">
        <f t="shared" ref="E39:F39" si="30">1.04*D39</f>
        <v>3328000</v>
      </c>
      <c r="F39" s="461">
        <f t="shared" si="30"/>
        <v>3461120</v>
      </c>
      <c r="G39" s="41"/>
      <c r="H39" s="41"/>
      <c r="I39" s="41"/>
      <c r="J39" s="41"/>
      <c r="K39" s="41"/>
      <c r="L39" s="41"/>
      <c r="M39" s="41"/>
      <c r="N39" s="41"/>
      <c r="O39" s="41"/>
      <c r="P39" s="41"/>
      <c r="Q39" s="41"/>
      <c r="R39" s="41"/>
      <c r="S39" s="41"/>
      <c r="T39" s="41"/>
      <c r="U39" s="41"/>
      <c r="V39" s="41"/>
      <c r="W39" s="41"/>
      <c r="X39" s="41"/>
      <c r="Y39" s="41"/>
      <c r="Z39" s="41"/>
    </row>
    <row r="40" spans="1:26" ht="14.25" customHeight="1">
      <c r="A40" s="41"/>
      <c r="B40" s="456"/>
      <c r="C40" s="559" t="s">
        <v>2183</v>
      </c>
      <c r="D40" s="461">
        <f>'AGRIC &amp; COOP'!C131</f>
        <v>7800000</v>
      </c>
      <c r="E40" s="461">
        <f t="shared" ref="E40:F40" si="31">1.04*D40</f>
        <v>8112000</v>
      </c>
      <c r="F40" s="461">
        <f t="shared" si="31"/>
        <v>8436480</v>
      </c>
      <c r="G40" s="41"/>
      <c r="H40" s="41"/>
      <c r="I40" s="41"/>
      <c r="J40" s="41"/>
      <c r="K40" s="41"/>
      <c r="L40" s="41"/>
      <c r="M40" s="41"/>
      <c r="N40" s="41"/>
      <c r="O40" s="41"/>
      <c r="P40" s="41"/>
      <c r="Q40" s="41"/>
      <c r="R40" s="41"/>
      <c r="S40" s="41"/>
      <c r="T40" s="41"/>
      <c r="U40" s="41"/>
      <c r="V40" s="41"/>
      <c r="W40" s="41"/>
      <c r="X40" s="41"/>
      <c r="Y40" s="41"/>
      <c r="Z40" s="41"/>
    </row>
    <row r="41" spans="1:26" ht="14.25" customHeight="1">
      <c r="A41" s="41"/>
      <c r="B41" s="464">
        <v>10808</v>
      </c>
      <c r="C41" s="464" t="s">
        <v>2513</v>
      </c>
      <c r="D41" s="462">
        <f>D42+D43</f>
        <v>220696662</v>
      </c>
      <c r="E41" s="462">
        <f t="shared" ref="E41:F41" si="32">1.04*D41</f>
        <v>229524528.48000002</v>
      </c>
      <c r="F41" s="462">
        <f t="shared" si="32"/>
        <v>238705509.61920002</v>
      </c>
      <c r="G41" s="41"/>
      <c r="H41" s="41"/>
      <c r="I41" s="41"/>
      <c r="J41" s="41"/>
      <c r="K41" s="41"/>
      <c r="L41" s="41"/>
      <c r="M41" s="41"/>
      <c r="N41" s="41"/>
      <c r="O41" s="41"/>
      <c r="P41" s="41"/>
      <c r="Q41" s="41"/>
      <c r="R41" s="41"/>
      <c r="S41" s="41"/>
      <c r="T41" s="41"/>
      <c r="U41" s="41"/>
      <c r="V41" s="41"/>
      <c r="W41" s="41"/>
      <c r="X41" s="41"/>
      <c r="Y41" s="41"/>
      <c r="Z41" s="41"/>
    </row>
    <row r="42" spans="1:26" ht="14.25" customHeight="1">
      <c r="A42" s="41"/>
      <c r="B42" s="455"/>
      <c r="C42" s="559" t="s">
        <v>2237</v>
      </c>
      <c r="D42" s="461">
        <f>'AGRIC &amp; COOP'!C165</f>
        <v>1300000</v>
      </c>
      <c r="E42" s="461">
        <f t="shared" ref="E42:F42" si="33">1.04*D42</f>
        <v>1352000</v>
      </c>
      <c r="F42" s="461">
        <f t="shared" si="33"/>
        <v>1406080</v>
      </c>
      <c r="G42" s="41"/>
      <c r="H42" s="41"/>
      <c r="I42" s="41"/>
      <c r="J42" s="41"/>
      <c r="K42" s="41"/>
      <c r="L42" s="41"/>
      <c r="M42" s="41"/>
      <c r="N42" s="41"/>
      <c r="O42" s="41"/>
      <c r="P42" s="41"/>
      <c r="Q42" s="41"/>
      <c r="R42" s="41"/>
      <c r="S42" s="41"/>
      <c r="T42" s="41"/>
      <c r="U42" s="41"/>
      <c r="V42" s="41"/>
      <c r="W42" s="41"/>
      <c r="X42" s="41"/>
      <c r="Y42" s="41"/>
      <c r="Z42" s="41"/>
    </row>
    <row r="43" spans="1:26" ht="14.25" customHeight="1">
      <c r="A43" s="41"/>
      <c r="B43" s="455"/>
      <c r="C43" s="559" t="s">
        <v>2183</v>
      </c>
      <c r="D43" s="461">
        <f>'AGRIC &amp; COOP'!C168</f>
        <v>219396662</v>
      </c>
      <c r="E43" s="461">
        <f t="shared" ref="E43:F43" si="34">1.04*D43</f>
        <v>228172528.48000002</v>
      </c>
      <c r="F43" s="461">
        <f t="shared" si="34"/>
        <v>237299429.61920002</v>
      </c>
      <c r="G43" s="41"/>
      <c r="H43" s="41"/>
      <c r="I43" s="41"/>
      <c r="J43" s="41"/>
      <c r="K43" s="41"/>
      <c r="L43" s="41"/>
      <c r="M43" s="41"/>
      <c r="N43" s="41"/>
      <c r="O43" s="41"/>
      <c r="P43" s="41"/>
      <c r="Q43" s="41"/>
      <c r="R43" s="41"/>
      <c r="S43" s="41"/>
      <c r="T43" s="41"/>
      <c r="U43" s="41"/>
      <c r="V43" s="41"/>
      <c r="W43" s="41"/>
      <c r="X43" s="41"/>
      <c r="Y43" s="41"/>
      <c r="Z43" s="41"/>
    </row>
    <row r="44" spans="1:26" ht="14.25" customHeight="1">
      <c r="A44" s="41"/>
      <c r="B44" s="464">
        <v>10809</v>
      </c>
      <c r="C44" s="464" t="s">
        <v>2420</v>
      </c>
      <c r="D44" s="462">
        <f>D45+D46</f>
        <v>900000</v>
      </c>
      <c r="E44" s="462">
        <f t="shared" ref="E44:F44" si="35">1.04*D44</f>
        <v>936000</v>
      </c>
      <c r="F44" s="462">
        <f t="shared" si="35"/>
        <v>973440</v>
      </c>
      <c r="G44" s="41"/>
      <c r="H44" s="41"/>
      <c r="I44" s="41"/>
      <c r="J44" s="41"/>
      <c r="K44" s="41"/>
      <c r="L44" s="41"/>
      <c r="M44" s="41"/>
      <c r="N44" s="41"/>
      <c r="O44" s="41"/>
      <c r="P44" s="41"/>
      <c r="Q44" s="41"/>
      <c r="R44" s="41"/>
      <c r="S44" s="41"/>
      <c r="T44" s="41"/>
      <c r="U44" s="41"/>
      <c r="V44" s="41"/>
      <c r="W44" s="41"/>
      <c r="X44" s="41"/>
      <c r="Y44" s="41"/>
      <c r="Z44" s="41"/>
    </row>
    <row r="45" spans="1:26" ht="14.25" customHeight="1">
      <c r="A45" s="41"/>
      <c r="B45" s="455"/>
      <c r="C45" s="559" t="s">
        <v>2237</v>
      </c>
      <c r="D45" s="461">
        <f>'AGRIC &amp; COOP'!C158</f>
        <v>900000</v>
      </c>
      <c r="E45" s="461">
        <f t="shared" ref="E45:F45" si="36">1.04*D45</f>
        <v>936000</v>
      </c>
      <c r="F45" s="461">
        <f t="shared" si="36"/>
        <v>973440</v>
      </c>
      <c r="G45" s="41"/>
      <c r="H45" s="41"/>
      <c r="I45" s="41"/>
      <c r="J45" s="41"/>
      <c r="K45" s="41"/>
      <c r="L45" s="41"/>
      <c r="M45" s="41"/>
      <c r="N45" s="41"/>
      <c r="O45" s="41"/>
      <c r="P45" s="41"/>
      <c r="Q45" s="41"/>
      <c r="R45" s="41"/>
      <c r="S45" s="41"/>
      <c r="T45" s="41"/>
      <c r="U45" s="41"/>
      <c r="V45" s="41"/>
      <c r="W45" s="41"/>
      <c r="X45" s="41"/>
      <c r="Y45" s="41"/>
      <c r="Z45" s="41"/>
    </row>
    <row r="46" spans="1:26" ht="14.25" customHeight="1">
      <c r="A46" s="41"/>
      <c r="B46" s="455"/>
      <c r="C46" s="559" t="s">
        <v>2183</v>
      </c>
      <c r="D46" s="461">
        <v>0</v>
      </c>
      <c r="E46" s="461">
        <f t="shared" ref="E46:F46" si="37">1.04*D46</f>
        <v>0</v>
      </c>
      <c r="F46" s="461">
        <f t="shared" si="37"/>
        <v>0</v>
      </c>
      <c r="G46" s="41"/>
      <c r="H46" s="41"/>
      <c r="I46" s="41"/>
      <c r="J46" s="41"/>
      <c r="K46" s="41"/>
      <c r="L46" s="41"/>
      <c r="M46" s="41"/>
      <c r="N46" s="41"/>
      <c r="O46" s="41"/>
      <c r="P46" s="41"/>
      <c r="Q46" s="41"/>
      <c r="R46" s="41"/>
      <c r="S46" s="41"/>
      <c r="T46" s="41"/>
      <c r="U46" s="41"/>
      <c r="V46" s="41"/>
      <c r="W46" s="41"/>
      <c r="X46" s="41"/>
      <c r="Y46" s="41"/>
      <c r="Z46" s="41"/>
    </row>
    <row r="47" spans="1:26" ht="14.25" customHeight="1">
      <c r="A47" s="41"/>
      <c r="B47" s="464">
        <v>10810</v>
      </c>
      <c r="C47" s="464" t="s">
        <v>2514</v>
      </c>
      <c r="D47" s="462">
        <f>D48+D49</f>
        <v>4550000</v>
      </c>
      <c r="E47" s="462">
        <f t="shared" ref="E47:F47" si="38">1.04*D47</f>
        <v>4732000</v>
      </c>
      <c r="F47" s="462">
        <f t="shared" si="38"/>
        <v>4921280</v>
      </c>
      <c r="G47" s="41"/>
      <c r="H47" s="41"/>
      <c r="I47" s="41"/>
      <c r="J47" s="41"/>
      <c r="K47" s="41"/>
      <c r="L47" s="41"/>
      <c r="M47" s="41"/>
      <c r="N47" s="41"/>
      <c r="O47" s="41"/>
      <c r="P47" s="41"/>
      <c r="Q47" s="41"/>
      <c r="R47" s="41"/>
      <c r="S47" s="41"/>
      <c r="T47" s="41"/>
      <c r="U47" s="41"/>
      <c r="V47" s="41"/>
      <c r="W47" s="41"/>
      <c r="X47" s="41"/>
      <c r="Y47" s="41"/>
      <c r="Z47" s="41"/>
    </row>
    <row r="48" spans="1:26" ht="14.25" customHeight="1">
      <c r="A48" s="41"/>
      <c r="B48" s="455"/>
      <c r="C48" s="559" t="s">
        <v>2237</v>
      </c>
      <c r="D48" s="461">
        <f>'AGRIC &amp; COOP'!C149</f>
        <v>550000</v>
      </c>
      <c r="E48" s="461">
        <f t="shared" ref="E48:F48" si="39">1.04*D48</f>
        <v>572000</v>
      </c>
      <c r="F48" s="461">
        <f t="shared" si="39"/>
        <v>594880</v>
      </c>
      <c r="G48" s="41"/>
      <c r="H48" s="41"/>
      <c r="I48" s="41"/>
      <c r="J48" s="41"/>
      <c r="K48" s="41"/>
      <c r="L48" s="41"/>
      <c r="M48" s="41"/>
      <c r="N48" s="41"/>
      <c r="O48" s="41"/>
      <c r="P48" s="41"/>
      <c r="Q48" s="41"/>
      <c r="R48" s="41"/>
      <c r="S48" s="41"/>
      <c r="T48" s="41"/>
      <c r="U48" s="41"/>
      <c r="V48" s="41"/>
      <c r="W48" s="41"/>
      <c r="X48" s="41"/>
      <c r="Y48" s="41"/>
      <c r="Z48" s="41"/>
    </row>
    <row r="49" spans="1:26" ht="14.25" customHeight="1">
      <c r="A49" s="41"/>
      <c r="B49" s="455"/>
      <c r="C49" s="559" t="s">
        <v>2183</v>
      </c>
      <c r="D49" s="461">
        <f>'AGRIC &amp; COOP'!C152</f>
        <v>4000000</v>
      </c>
      <c r="E49" s="461">
        <f t="shared" ref="E49:F49" si="40">1.04*D49</f>
        <v>4160000</v>
      </c>
      <c r="F49" s="461">
        <f t="shared" si="40"/>
        <v>4326400</v>
      </c>
      <c r="G49" s="41"/>
      <c r="H49" s="41"/>
      <c r="I49" s="41"/>
      <c r="J49" s="41"/>
      <c r="K49" s="41"/>
      <c r="L49" s="41"/>
      <c r="M49" s="41"/>
      <c r="N49" s="41"/>
      <c r="O49" s="41"/>
      <c r="P49" s="41"/>
      <c r="Q49" s="41"/>
      <c r="R49" s="41"/>
      <c r="S49" s="41"/>
      <c r="T49" s="41"/>
      <c r="U49" s="41"/>
      <c r="V49" s="41"/>
      <c r="W49" s="41"/>
      <c r="X49" s="41"/>
      <c r="Y49" s="41"/>
      <c r="Z49" s="41"/>
    </row>
    <row r="50" spans="1:26" ht="14.25" customHeight="1">
      <c r="A50" s="41"/>
      <c r="B50" s="464">
        <v>10811</v>
      </c>
      <c r="C50" s="583" t="s">
        <v>2496</v>
      </c>
      <c r="D50" s="462">
        <f>D51+D52</f>
        <v>2190000</v>
      </c>
      <c r="E50" s="462">
        <f t="shared" ref="E50:F50" si="41">1.04*D50</f>
        <v>2277600</v>
      </c>
      <c r="F50" s="462">
        <f t="shared" si="41"/>
        <v>2368704</v>
      </c>
      <c r="G50" s="41"/>
      <c r="H50" s="41"/>
      <c r="I50" s="41"/>
      <c r="J50" s="41"/>
      <c r="K50" s="41"/>
      <c r="L50" s="41"/>
      <c r="M50" s="41"/>
      <c r="N50" s="41"/>
      <c r="O50" s="41"/>
      <c r="P50" s="41"/>
      <c r="Q50" s="41"/>
      <c r="R50" s="41"/>
      <c r="S50" s="41"/>
      <c r="T50" s="41"/>
      <c r="U50" s="41"/>
      <c r="V50" s="41"/>
      <c r="W50" s="41"/>
      <c r="X50" s="41"/>
      <c r="Y50" s="41"/>
      <c r="Z50" s="41"/>
    </row>
    <row r="51" spans="1:26" ht="14.25" customHeight="1">
      <c r="A51" s="41"/>
      <c r="B51" s="455"/>
      <c r="C51" s="559" t="s">
        <v>2237</v>
      </c>
      <c r="D51" s="461">
        <f>'AGRIC &amp; COOP'!C139</f>
        <v>1190000</v>
      </c>
      <c r="E51" s="461">
        <f t="shared" ref="E51:F51" si="42">1.04*D51</f>
        <v>1237600</v>
      </c>
      <c r="F51" s="461">
        <f t="shared" si="42"/>
        <v>1287104</v>
      </c>
      <c r="G51" s="41"/>
      <c r="H51" s="41"/>
      <c r="I51" s="41"/>
      <c r="J51" s="41"/>
      <c r="K51" s="41"/>
      <c r="L51" s="41"/>
      <c r="M51" s="41"/>
      <c r="N51" s="41"/>
      <c r="O51" s="41"/>
      <c r="P51" s="41"/>
      <c r="Q51" s="41"/>
      <c r="R51" s="41"/>
      <c r="S51" s="41"/>
      <c r="T51" s="41"/>
      <c r="U51" s="41"/>
      <c r="V51" s="41"/>
      <c r="W51" s="41"/>
      <c r="X51" s="41"/>
      <c r="Y51" s="41"/>
      <c r="Z51" s="41"/>
    </row>
    <row r="52" spans="1:26" ht="14.25" customHeight="1">
      <c r="A52" s="41"/>
      <c r="B52" s="455"/>
      <c r="C52" s="559" t="s">
        <v>2183</v>
      </c>
      <c r="D52" s="461">
        <f>'AGRIC &amp; COOP'!C142</f>
        <v>1000000</v>
      </c>
      <c r="E52" s="461">
        <f t="shared" ref="E52:F52" si="43">1.04*D52</f>
        <v>1040000</v>
      </c>
      <c r="F52" s="461">
        <f t="shared" si="43"/>
        <v>1081600</v>
      </c>
      <c r="G52" s="41"/>
      <c r="H52" s="41"/>
      <c r="I52" s="41"/>
      <c r="J52" s="41"/>
      <c r="K52" s="41"/>
      <c r="L52" s="41"/>
      <c r="M52" s="41"/>
      <c r="N52" s="41"/>
      <c r="O52" s="41"/>
      <c r="P52" s="41"/>
      <c r="Q52" s="41"/>
      <c r="R52" s="41"/>
      <c r="S52" s="41"/>
      <c r="T52" s="41"/>
      <c r="U52" s="41"/>
      <c r="V52" s="41"/>
      <c r="W52" s="41"/>
      <c r="X52" s="41"/>
      <c r="Y52" s="41"/>
      <c r="Z52" s="41"/>
    </row>
    <row r="53" spans="1:26" ht="14.25" customHeight="1">
      <c r="B53" s="1166" t="s">
        <v>2233</v>
      </c>
      <c r="C53" s="1156"/>
      <c r="D53" s="462" t="e">
        <f t="shared" ref="D53:F53" si="44">SUM(D20,D23,D26,D32,D35,D38,D29,D50,D47,D44,D41)</f>
        <v>#REF!</v>
      </c>
      <c r="E53" s="462" t="e">
        <f t="shared" si="44"/>
        <v>#REF!</v>
      </c>
      <c r="F53" s="462" t="e">
        <f t="shared" si="44"/>
        <v>#REF!</v>
      </c>
    </row>
    <row r="54" spans="1:26" ht="14.25" customHeight="1">
      <c r="D54" s="2"/>
    </row>
    <row r="55" spans="1:26" ht="14.25" customHeight="1">
      <c r="D55" s="2"/>
    </row>
    <row r="56" spans="1:26" ht="14.25" customHeight="1">
      <c r="D56" s="7"/>
    </row>
    <row r="57" spans="1:26" ht="14.25" customHeight="1">
      <c r="D57" s="2"/>
    </row>
    <row r="58" spans="1:26" ht="14.25" customHeight="1"/>
    <row r="59" spans="1:26" ht="14.25" customHeight="1"/>
    <row r="60" spans="1:26" ht="14.25" customHeight="1"/>
    <row r="61" spans="1:26" ht="14.25" customHeight="1"/>
    <row r="62" spans="1:26" ht="14.25" customHeight="1"/>
    <row r="63" spans="1:26" ht="14.25" customHeight="1"/>
    <row r="64" spans="1:26" ht="14.25" customHeight="1"/>
    <row r="65" ht="14.25" customHeight="1"/>
    <row r="66" ht="14.25" customHeight="1"/>
    <row r="67" ht="14.25" customHeight="1"/>
    <row r="68" ht="14.25" customHeight="1"/>
    <row r="69" ht="14.25" customHeight="1"/>
    <row r="70" ht="14.25" customHeight="1"/>
    <row r="71" ht="14.25" customHeight="1"/>
    <row r="72" ht="14.25" customHeight="1"/>
    <row r="73" ht="14.25" customHeight="1"/>
    <row r="74" ht="14.25" customHeight="1"/>
    <row r="75" ht="14.25" customHeight="1"/>
    <row r="76" ht="14.25" customHeight="1"/>
    <row r="77" ht="14.25" customHeight="1"/>
    <row r="78" ht="14.25" customHeight="1"/>
    <row r="79" ht="14.25" customHeight="1"/>
    <row r="80" ht="14.25" customHeight="1"/>
    <row r="81" ht="14.25" customHeight="1"/>
    <row r="82" ht="14.25" customHeight="1"/>
    <row r="83" ht="14.25" customHeight="1"/>
    <row r="84" ht="14.25" customHeight="1"/>
    <row r="85" ht="14.25" customHeight="1"/>
    <row r="86" ht="14.25" customHeight="1"/>
    <row r="87" ht="14.25" customHeight="1"/>
    <row r="88" ht="14.25" customHeight="1"/>
    <row r="89" ht="14.25" customHeight="1"/>
    <row r="90" ht="14.25" customHeight="1"/>
    <row r="91" ht="14.25" customHeight="1"/>
    <row r="92" ht="14.25" customHeight="1"/>
    <row r="93" ht="14.25" customHeight="1"/>
    <row r="94" ht="14.25" customHeight="1"/>
    <row r="95" ht="14.25" customHeight="1"/>
    <row r="96" ht="14.25" customHeight="1"/>
    <row r="97" ht="14.25" customHeight="1"/>
    <row r="98" ht="14.25" customHeight="1"/>
    <row r="99" ht="14.25" customHeight="1"/>
    <row r="100" ht="14.25" customHeight="1"/>
    <row r="101" ht="14.25" customHeight="1"/>
    <row r="102" ht="14.25" customHeight="1"/>
    <row r="103" ht="14.25" customHeight="1"/>
    <row r="104" ht="14.25" customHeight="1"/>
    <row r="105" ht="14.25" customHeight="1"/>
    <row r="106" ht="14.25" customHeight="1"/>
    <row r="107" ht="14.25" customHeight="1"/>
    <row r="108" ht="14.25" customHeight="1"/>
    <row r="109" ht="14.25" customHeight="1"/>
    <row r="110" ht="14.25" customHeight="1"/>
    <row r="111" ht="14.25" customHeight="1"/>
    <row r="112" ht="14.25" customHeight="1"/>
    <row r="113" ht="14.25" customHeight="1"/>
    <row r="114" ht="14.25" customHeight="1"/>
    <row r="115" ht="14.25" customHeight="1"/>
    <row r="116" ht="14.25" customHeight="1"/>
    <row r="117" ht="14.25" customHeight="1"/>
    <row r="118" ht="14.25" customHeight="1"/>
    <row r="119" ht="14.25" customHeight="1"/>
    <row r="120" ht="14.25" customHeight="1"/>
    <row r="121" ht="14.25" customHeight="1"/>
    <row r="122" ht="14.25" customHeight="1"/>
    <row r="123" ht="14.25" customHeight="1"/>
    <row r="124" ht="14.25" customHeight="1"/>
    <row r="125" ht="14.25" customHeight="1"/>
    <row r="126" ht="14.25" customHeight="1"/>
    <row r="127" ht="14.25" customHeight="1"/>
    <row r="128" ht="14.25" customHeight="1"/>
    <row r="129" ht="14.25" customHeight="1"/>
    <row r="130" ht="14.25" customHeight="1"/>
    <row r="131" ht="14.25" customHeight="1"/>
    <row r="132" ht="14.25" customHeight="1"/>
    <row r="133" ht="14.25" customHeight="1"/>
    <row r="134" ht="14.25" customHeight="1"/>
    <row r="135" ht="14.25" customHeight="1"/>
    <row r="136" ht="14.25" customHeight="1"/>
    <row r="137" ht="14.25" customHeight="1"/>
    <row r="138" ht="14.25" customHeight="1"/>
    <row r="139" ht="14.25" customHeight="1"/>
    <row r="140" ht="14.25" customHeight="1"/>
    <row r="141" ht="14.25" customHeight="1"/>
    <row r="142" ht="14.25" customHeight="1"/>
    <row r="143" ht="14.25" customHeight="1"/>
    <row r="144" ht="14.25" customHeight="1"/>
    <row r="145" ht="14.25" customHeight="1"/>
    <row r="146" ht="14.25" customHeight="1"/>
    <row r="147" ht="14.25" customHeight="1"/>
    <row r="148" ht="14.25" customHeight="1"/>
    <row r="149" ht="14.25" customHeight="1"/>
    <row r="150" ht="14.25" customHeight="1"/>
    <row r="151" ht="14.25" customHeight="1"/>
    <row r="152" ht="14.25" customHeight="1"/>
    <row r="153" ht="14.25" customHeight="1"/>
    <row r="154" ht="14.25" customHeight="1"/>
    <row r="155" ht="14.25" customHeight="1"/>
    <row r="156" ht="14.25" customHeight="1"/>
    <row r="157" ht="14.25" customHeight="1"/>
    <row r="158" ht="14.25" customHeight="1"/>
    <row r="159" ht="14.25" customHeight="1"/>
    <row r="160" ht="14.25" customHeight="1"/>
    <row r="161" ht="14.25" customHeight="1"/>
    <row r="162" ht="14.25" customHeight="1"/>
    <row r="163" ht="14.25" customHeight="1"/>
    <row r="164" ht="14.25" customHeight="1"/>
    <row r="165" ht="14.25" customHeight="1"/>
    <row r="166" ht="14.25" customHeight="1"/>
    <row r="167" ht="14.25" customHeight="1"/>
    <row r="168" ht="14.25" customHeight="1"/>
    <row r="169" ht="14.25" customHeight="1"/>
    <row r="170" ht="14.25" customHeight="1"/>
    <row r="171" ht="14.25" customHeight="1"/>
    <row r="172" ht="14.25" customHeight="1"/>
    <row r="173" ht="14.25" customHeight="1"/>
    <row r="174" ht="14.25" customHeight="1"/>
    <row r="175" ht="14.25" customHeight="1"/>
    <row r="176" ht="14.25" customHeight="1"/>
    <row r="177" ht="14.25" customHeight="1"/>
    <row r="178" ht="14.25" customHeight="1"/>
    <row r="179" ht="14.25" customHeight="1"/>
    <row r="180" ht="14.25" customHeight="1"/>
    <row r="181" ht="14.25" customHeight="1"/>
    <row r="182" ht="14.25" customHeight="1"/>
    <row r="183" ht="14.25" customHeight="1"/>
    <row r="184" ht="14.25" customHeight="1"/>
    <row r="185" ht="14.25" customHeight="1"/>
    <row r="186" ht="14.25" customHeight="1"/>
    <row r="187" ht="14.25" customHeight="1"/>
    <row r="188" ht="14.25" customHeight="1"/>
    <row r="189" ht="14.25" customHeight="1"/>
    <row r="190" ht="14.25" customHeight="1"/>
    <row r="191" ht="14.25" customHeight="1"/>
    <row r="192" ht="14.25" customHeight="1"/>
    <row r="193" ht="14.25" customHeight="1"/>
    <row r="194" ht="14.25" customHeight="1"/>
    <row r="195" ht="14.25" customHeight="1"/>
    <row r="196" ht="14.25" customHeight="1"/>
    <row r="197" ht="14.25" customHeight="1"/>
    <row r="198" ht="14.25" customHeight="1"/>
    <row r="199" ht="14.25" customHeight="1"/>
    <row r="200" ht="14.25" customHeight="1"/>
    <row r="201" ht="14.25" customHeight="1"/>
    <row r="202" ht="14.25" customHeight="1"/>
    <row r="203" ht="14.25" customHeight="1"/>
    <row r="204" ht="14.25" customHeight="1"/>
    <row r="205" ht="14.25" customHeight="1"/>
    <row r="206" ht="14.25" customHeight="1"/>
    <row r="207" ht="14.25" customHeight="1"/>
    <row r="208" ht="14.25" customHeight="1"/>
    <row r="209" ht="14.25" customHeight="1"/>
    <row r="210" ht="14.25" customHeight="1"/>
    <row r="211" ht="14.25" customHeight="1"/>
    <row r="212" ht="14.25" customHeight="1"/>
    <row r="213" ht="14.25" customHeight="1"/>
    <row r="214" ht="14.25" customHeight="1"/>
    <row r="215" ht="14.25" customHeight="1"/>
    <row r="216" ht="14.25" customHeight="1"/>
    <row r="217" ht="14.25" customHeight="1"/>
    <row r="218" ht="14.25" customHeight="1"/>
    <row r="219" ht="14.25" customHeight="1"/>
    <row r="220" ht="14.25" customHeight="1"/>
    <row r="221" ht="14.25" customHeight="1"/>
    <row r="222" ht="14.25" customHeight="1"/>
    <row r="223" ht="14.25" customHeight="1"/>
    <row r="224" ht="14.25" customHeight="1"/>
    <row r="225" ht="14.25" customHeight="1"/>
    <row r="226" ht="14.25" customHeight="1"/>
    <row r="227" ht="14.25" customHeight="1"/>
    <row r="228" ht="14.25" customHeight="1"/>
    <row r="229" ht="14.25" customHeight="1"/>
    <row r="230" ht="14.25" customHeight="1"/>
    <row r="231" ht="14.25" customHeight="1"/>
    <row r="232" ht="14.25" customHeight="1"/>
    <row r="233" ht="14.25" customHeight="1"/>
    <row r="234" ht="14.25" customHeight="1"/>
    <row r="235" ht="14.25" customHeight="1"/>
    <row r="236" ht="14.25" customHeight="1"/>
    <row r="237" ht="14.25" customHeight="1"/>
    <row r="238" ht="14.25" customHeight="1"/>
    <row r="239" ht="14.25" customHeight="1"/>
    <row r="240" ht="14.25" customHeight="1"/>
    <row r="241" ht="14.25" customHeight="1"/>
    <row r="242" ht="14.25" customHeight="1"/>
    <row r="243" ht="14.25" customHeight="1"/>
    <row r="244" ht="14.25" customHeight="1"/>
    <row r="245" ht="14.25" customHeight="1"/>
    <row r="246" ht="14.25" customHeight="1"/>
    <row r="247" ht="14.25" customHeight="1"/>
    <row r="248" ht="14.25" customHeight="1"/>
    <row r="249" ht="14.25" customHeight="1"/>
    <row r="250" ht="14.25" customHeight="1"/>
    <row r="251" ht="14.25" customHeight="1"/>
    <row r="252" ht="14.25" customHeight="1"/>
    <row r="253" ht="14.2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mergeCells count="8">
    <mergeCell ref="B53:C53"/>
    <mergeCell ref="B2:B3"/>
    <mergeCell ref="C2:C3"/>
    <mergeCell ref="E2:F2"/>
    <mergeCell ref="B15:C15"/>
    <mergeCell ref="B18:B19"/>
    <mergeCell ref="C18:C19"/>
    <mergeCell ref="E18:F18"/>
  </mergeCells>
  <pageMargins left="0.7" right="0.7" top="0.75" bottom="0.75" header="0" footer="0"/>
  <pageSetup orientation="landscape"/>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600-000000000000}">
  <sheetPr>
    <tabColor rgb="FF003366"/>
  </sheetPr>
  <dimension ref="A1:Y987"/>
  <sheetViews>
    <sheetView view="pageBreakPreview" zoomScale="60" zoomScaleNormal="80" workbookViewId="0">
      <pane ySplit="2" topLeftCell="A3" activePane="bottomLeft" state="frozen"/>
      <selection pane="bottomLeft" activeCell="A4" sqref="A4:B4"/>
    </sheetView>
  </sheetViews>
  <sheetFormatPr defaultColWidth="14.40625" defaultRowHeight="15" customHeight="1"/>
  <cols>
    <col min="1" max="1" width="12.26953125" customWidth="1"/>
    <col min="2" max="2" width="78.54296875" customWidth="1"/>
    <col min="3" max="3" width="37.86328125" customWidth="1"/>
    <col min="4" max="4" width="31.26953125" customWidth="1"/>
    <col min="5" max="5" width="16" customWidth="1"/>
    <col min="6" max="25" width="8" customWidth="1"/>
  </cols>
  <sheetData>
    <row r="1" spans="1:25" ht="15.75" customHeight="1">
      <c r="A1" s="1180"/>
      <c r="B1" s="1156"/>
      <c r="C1" s="107"/>
      <c r="D1" s="107"/>
      <c r="E1" s="107"/>
    </row>
    <row r="2" spans="1:25" ht="59.25" customHeight="1">
      <c r="A2" s="1173"/>
      <c r="B2" s="1156"/>
      <c r="C2" s="412"/>
      <c r="D2" s="412"/>
      <c r="E2" s="412"/>
      <c r="F2" s="44"/>
      <c r="G2" s="44"/>
      <c r="H2" s="44"/>
      <c r="I2" s="44"/>
      <c r="J2" s="44"/>
      <c r="K2" s="44"/>
      <c r="L2" s="44"/>
      <c r="M2" s="44"/>
      <c r="N2" s="44"/>
      <c r="O2" s="44"/>
      <c r="P2" s="44"/>
      <c r="Q2" s="44"/>
      <c r="R2" s="44"/>
      <c r="S2" s="44"/>
      <c r="T2" s="44"/>
      <c r="U2" s="44"/>
      <c r="V2" s="44"/>
      <c r="W2" s="44"/>
      <c r="X2" s="44"/>
      <c r="Y2" s="44"/>
    </row>
    <row r="3" spans="1:25" ht="15.75">
      <c r="A3" s="1181" t="s">
        <v>2515</v>
      </c>
      <c r="B3" s="1182"/>
      <c r="C3" s="584"/>
      <c r="D3" s="584"/>
      <c r="E3" s="109"/>
      <c r="F3" s="44"/>
      <c r="G3" s="44"/>
      <c r="H3" s="44"/>
      <c r="I3" s="44"/>
      <c r="J3" s="44"/>
      <c r="K3" s="44"/>
      <c r="L3" s="44"/>
      <c r="M3" s="44"/>
      <c r="N3" s="44"/>
      <c r="O3" s="44"/>
      <c r="P3" s="44"/>
      <c r="Q3" s="44"/>
      <c r="R3" s="44"/>
      <c r="S3" s="44"/>
      <c r="T3" s="44"/>
      <c r="U3" s="44"/>
      <c r="V3" s="44"/>
      <c r="W3" s="44"/>
      <c r="X3" s="44"/>
      <c r="Y3" s="44"/>
    </row>
    <row r="4" spans="1:25" ht="70.5" customHeight="1">
      <c r="A4" s="1183" t="s">
        <v>2069</v>
      </c>
      <c r="B4" s="1156"/>
      <c r="C4" s="412" t="s">
        <v>166</v>
      </c>
      <c r="D4" s="412" t="s">
        <v>201</v>
      </c>
      <c r="E4" s="109"/>
      <c r="F4" s="44"/>
      <c r="G4" s="44"/>
      <c r="H4" s="44"/>
      <c r="I4" s="44"/>
      <c r="J4" s="44"/>
      <c r="K4" s="44"/>
      <c r="L4" s="44"/>
      <c r="M4" s="44"/>
      <c r="N4" s="44"/>
      <c r="O4" s="44"/>
      <c r="P4" s="44"/>
      <c r="Q4" s="44"/>
      <c r="R4" s="44"/>
      <c r="S4" s="44"/>
      <c r="T4" s="44"/>
      <c r="U4" s="44"/>
      <c r="V4" s="44"/>
      <c r="W4" s="44"/>
      <c r="X4" s="44"/>
      <c r="Y4" s="44"/>
    </row>
    <row r="5" spans="1:25" ht="15.75" customHeight="1">
      <c r="A5" s="585"/>
      <c r="B5" s="586" t="s">
        <v>2516</v>
      </c>
      <c r="C5" s="587"/>
      <c r="D5" s="587"/>
      <c r="E5" s="107"/>
    </row>
    <row r="6" spans="1:25" ht="15.75" customHeight="1">
      <c r="A6" s="362">
        <v>2640503</v>
      </c>
      <c r="B6" s="314" t="s">
        <v>2517</v>
      </c>
      <c r="C6" s="588">
        <v>22000000</v>
      </c>
      <c r="D6" s="588"/>
      <c r="E6" s="415"/>
    </row>
    <row r="7" spans="1:25" ht="15.75" customHeight="1">
      <c r="A7" s="362"/>
      <c r="B7" s="589" t="s">
        <v>2518</v>
      </c>
      <c r="C7" s="590">
        <f t="shared" ref="C7:D7" si="0">SUM(C6)</f>
        <v>22000000</v>
      </c>
      <c r="D7" s="590">
        <f t="shared" si="0"/>
        <v>0</v>
      </c>
      <c r="E7" s="480"/>
    </row>
    <row r="8" spans="1:25" ht="15.75" customHeight="1">
      <c r="A8" s="591"/>
      <c r="B8" s="592" t="s">
        <v>2445</v>
      </c>
      <c r="C8" s="593">
        <f t="shared" ref="C8:D8" si="1">C7</f>
        <v>22000000</v>
      </c>
      <c r="D8" s="593">
        <f t="shared" si="1"/>
        <v>0</v>
      </c>
      <c r="E8" s="415"/>
    </row>
    <row r="9" spans="1:25" ht="15.75" customHeight="1">
      <c r="A9" s="594"/>
      <c r="B9" s="595" t="s">
        <v>2222</v>
      </c>
      <c r="C9" s="596">
        <f t="shared" ref="C9:D9" si="2">C8</f>
        <v>22000000</v>
      </c>
      <c r="D9" s="596">
        <f t="shared" si="2"/>
        <v>0</v>
      </c>
      <c r="E9" s="597"/>
    </row>
    <row r="10" spans="1:25" ht="15.75" customHeight="1">
      <c r="A10" s="598"/>
      <c r="B10" s="599"/>
      <c r="C10" s="600"/>
      <c r="D10" s="600"/>
      <c r="E10" s="600"/>
      <c r="F10" s="601"/>
      <c r="G10" s="601"/>
      <c r="H10" s="601"/>
      <c r="I10" s="601"/>
      <c r="J10" s="601"/>
      <c r="K10" s="601"/>
      <c r="L10" s="601"/>
      <c r="M10" s="601"/>
      <c r="N10" s="601"/>
      <c r="O10" s="601"/>
      <c r="P10" s="601"/>
      <c r="Q10" s="601"/>
      <c r="R10" s="601"/>
      <c r="S10" s="601"/>
      <c r="T10" s="601"/>
      <c r="U10" s="601"/>
      <c r="V10" s="601"/>
      <c r="W10" s="601"/>
      <c r="X10" s="601"/>
      <c r="Y10" s="601"/>
    </row>
    <row r="11" spans="1:25" ht="15.75" customHeight="1">
      <c r="A11" s="602"/>
      <c r="B11" s="603"/>
      <c r="C11" s="604"/>
      <c r="D11" s="604"/>
      <c r="E11" s="600"/>
      <c r="F11" s="601"/>
      <c r="G11" s="601"/>
      <c r="H11" s="601"/>
      <c r="I11" s="601"/>
      <c r="J11" s="601"/>
      <c r="K11" s="601"/>
      <c r="L11" s="601"/>
      <c r="M11" s="601"/>
      <c r="N11" s="601"/>
      <c r="O11" s="601"/>
      <c r="P11" s="601"/>
      <c r="Q11" s="601"/>
      <c r="R11" s="601"/>
      <c r="S11" s="601"/>
      <c r="T11" s="601"/>
      <c r="U11" s="601"/>
      <c r="V11" s="601"/>
      <c r="W11" s="601"/>
      <c r="X11" s="601"/>
      <c r="Y11" s="601"/>
    </row>
    <row r="12" spans="1:25" ht="15.75" customHeight="1">
      <c r="A12" s="598"/>
      <c r="B12" s="605"/>
      <c r="C12" s="600"/>
      <c r="D12" s="600"/>
      <c r="E12" s="604"/>
      <c r="F12" s="601"/>
      <c r="G12" s="601"/>
      <c r="H12" s="601"/>
      <c r="I12" s="601"/>
      <c r="J12" s="601"/>
      <c r="K12" s="601"/>
      <c r="L12" s="601"/>
      <c r="M12" s="601"/>
      <c r="N12" s="601"/>
      <c r="O12" s="601"/>
      <c r="P12" s="601"/>
      <c r="Q12" s="601"/>
      <c r="R12" s="601"/>
      <c r="S12" s="601"/>
      <c r="T12" s="601"/>
      <c r="U12" s="601"/>
      <c r="V12" s="601"/>
      <c r="W12" s="601"/>
      <c r="X12" s="601"/>
      <c r="Y12" s="601"/>
    </row>
    <row r="13" spans="1:25" ht="15.75" customHeight="1">
      <c r="A13" s="598"/>
      <c r="B13" s="599"/>
      <c r="C13" s="600"/>
      <c r="D13" s="600"/>
      <c r="E13" s="604"/>
      <c r="F13" s="601"/>
      <c r="G13" s="601"/>
      <c r="H13" s="601"/>
      <c r="I13" s="601"/>
      <c r="J13" s="601"/>
      <c r="K13" s="601"/>
      <c r="L13" s="601"/>
      <c r="M13" s="601"/>
      <c r="N13" s="601"/>
      <c r="O13" s="601"/>
      <c r="P13" s="601"/>
      <c r="Q13" s="601"/>
      <c r="R13" s="601"/>
      <c r="S13" s="601"/>
      <c r="T13" s="601"/>
      <c r="U13" s="601"/>
      <c r="V13" s="601"/>
      <c r="W13" s="601"/>
      <c r="X13" s="601"/>
      <c r="Y13" s="601"/>
    </row>
    <row r="14" spans="1:25" ht="15.75" customHeight="1">
      <c r="A14" s="602"/>
      <c r="B14" s="603"/>
      <c r="C14" s="600"/>
      <c r="D14" s="600"/>
      <c r="E14" s="600"/>
      <c r="F14" s="552"/>
      <c r="G14" s="552"/>
      <c r="H14" s="552"/>
      <c r="I14" s="552"/>
      <c r="J14" s="552"/>
      <c r="K14" s="552"/>
      <c r="L14" s="552"/>
      <c r="M14" s="552"/>
      <c r="N14" s="552"/>
      <c r="O14" s="552"/>
      <c r="P14" s="552"/>
      <c r="Q14" s="552"/>
      <c r="R14" s="552"/>
      <c r="S14" s="552"/>
      <c r="T14" s="552"/>
      <c r="U14" s="552"/>
      <c r="V14" s="552"/>
      <c r="W14" s="552"/>
      <c r="X14" s="552"/>
      <c r="Y14" s="552"/>
    </row>
    <row r="15" spans="1:25" ht="15.75" customHeight="1">
      <c r="A15" s="598"/>
      <c r="B15" s="605"/>
      <c r="C15" s="600"/>
      <c r="D15" s="600"/>
      <c r="E15" s="600"/>
      <c r="F15" s="601"/>
      <c r="G15" s="601"/>
      <c r="H15" s="601"/>
      <c r="I15" s="601"/>
      <c r="J15" s="601"/>
      <c r="K15" s="601"/>
      <c r="L15" s="601"/>
      <c r="M15" s="601"/>
      <c r="N15" s="601"/>
      <c r="O15" s="601"/>
      <c r="P15" s="601"/>
      <c r="Q15" s="601"/>
      <c r="R15" s="601"/>
      <c r="S15" s="601"/>
      <c r="T15" s="601"/>
      <c r="U15" s="601"/>
      <c r="V15" s="601"/>
      <c r="W15" s="601"/>
      <c r="X15" s="601"/>
      <c r="Y15" s="601"/>
    </row>
    <row r="16" spans="1:25" ht="15.75" customHeight="1">
      <c r="A16" s="606"/>
      <c r="B16" s="132"/>
      <c r="C16" s="600"/>
      <c r="D16" s="600"/>
      <c r="E16" s="600"/>
      <c r="F16" s="601"/>
      <c r="G16" s="601"/>
      <c r="H16" s="601"/>
      <c r="I16" s="601"/>
      <c r="J16" s="601"/>
      <c r="K16" s="601"/>
      <c r="L16" s="601"/>
      <c r="M16" s="601"/>
      <c r="N16" s="601"/>
      <c r="O16" s="601"/>
      <c r="P16" s="601"/>
      <c r="Q16" s="601"/>
      <c r="R16" s="601"/>
      <c r="S16" s="601"/>
      <c r="T16" s="601"/>
      <c r="U16" s="601"/>
      <c r="V16" s="601"/>
      <c r="W16" s="601"/>
      <c r="X16" s="601"/>
      <c r="Y16" s="601"/>
    </row>
    <row r="17" spans="1:25" ht="15.75" customHeight="1">
      <c r="A17" s="598"/>
      <c r="B17" s="599"/>
      <c r="C17" s="600"/>
      <c r="D17" s="600"/>
      <c r="E17" s="600"/>
      <c r="F17" s="601"/>
      <c r="G17" s="601"/>
      <c r="H17" s="601"/>
      <c r="I17" s="601"/>
      <c r="J17" s="601"/>
      <c r="K17" s="601"/>
      <c r="L17" s="601"/>
      <c r="M17" s="601"/>
      <c r="N17" s="601"/>
      <c r="O17" s="601"/>
      <c r="P17" s="601"/>
      <c r="Q17" s="601"/>
      <c r="R17" s="601"/>
      <c r="S17" s="601"/>
      <c r="T17" s="601"/>
      <c r="U17" s="601"/>
      <c r="V17" s="601"/>
      <c r="W17" s="601"/>
      <c r="X17" s="601"/>
      <c r="Y17" s="601"/>
    </row>
    <row r="18" spans="1:25" ht="15.75" customHeight="1">
      <c r="A18" s="598"/>
      <c r="B18" s="599"/>
      <c r="C18" s="600"/>
      <c r="D18" s="600"/>
      <c r="E18" s="604"/>
      <c r="F18" s="601"/>
      <c r="G18" s="601"/>
      <c r="H18" s="601"/>
      <c r="I18" s="601"/>
      <c r="J18" s="601"/>
      <c r="K18" s="601"/>
      <c r="L18" s="601"/>
      <c r="M18" s="601"/>
      <c r="N18" s="601"/>
      <c r="O18" s="601"/>
      <c r="P18" s="601"/>
      <c r="Q18" s="601"/>
      <c r="R18" s="601"/>
      <c r="S18" s="601"/>
      <c r="T18" s="601"/>
      <c r="U18" s="601"/>
      <c r="V18" s="601"/>
      <c r="W18" s="601"/>
      <c r="X18" s="601"/>
      <c r="Y18" s="601"/>
    </row>
    <row r="19" spans="1:25" ht="15.75" customHeight="1">
      <c r="A19" s="598"/>
      <c r="B19" s="599"/>
      <c r="C19" s="600"/>
      <c r="D19" s="600"/>
      <c r="E19" s="600"/>
      <c r="F19" s="601"/>
      <c r="G19" s="601"/>
      <c r="H19" s="601"/>
      <c r="I19" s="601"/>
      <c r="J19" s="601"/>
      <c r="K19" s="601"/>
      <c r="L19" s="601"/>
      <c r="M19" s="601"/>
      <c r="N19" s="601"/>
      <c r="O19" s="601"/>
      <c r="P19" s="601"/>
      <c r="Q19" s="601"/>
      <c r="R19" s="601"/>
      <c r="S19" s="601"/>
      <c r="T19" s="601"/>
      <c r="U19" s="601"/>
      <c r="V19" s="601"/>
      <c r="W19" s="601"/>
      <c r="X19" s="601"/>
      <c r="Y19" s="601"/>
    </row>
    <row r="20" spans="1:25" ht="15.75" customHeight="1">
      <c r="A20" s="598"/>
      <c r="B20" s="599"/>
      <c r="C20" s="600"/>
      <c r="D20" s="600"/>
      <c r="E20" s="600"/>
      <c r="F20" s="601"/>
      <c r="G20" s="601"/>
      <c r="H20" s="601"/>
      <c r="I20" s="601"/>
      <c r="J20" s="601"/>
      <c r="K20" s="601"/>
      <c r="L20" s="601"/>
      <c r="M20" s="601"/>
      <c r="N20" s="601"/>
      <c r="O20" s="601"/>
      <c r="P20" s="601"/>
      <c r="Q20" s="601"/>
      <c r="R20" s="601"/>
      <c r="S20" s="601"/>
      <c r="T20" s="601"/>
      <c r="U20" s="601"/>
      <c r="V20" s="601"/>
      <c r="W20" s="601"/>
      <c r="X20" s="601"/>
      <c r="Y20" s="601"/>
    </row>
    <row r="21" spans="1:25" ht="15.75" customHeight="1">
      <c r="A21" s="602"/>
      <c r="B21" s="603"/>
      <c r="C21" s="604"/>
      <c r="D21" s="604"/>
      <c r="E21" s="600"/>
      <c r="F21" s="601"/>
      <c r="G21" s="601"/>
      <c r="H21" s="601"/>
      <c r="I21" s="601"/>
      <c r="J21" s="601"/>
      <c r="K21" s="601"/>
      <c r="L21" s="601"/>
      <c r="M21" s="601"/>
      <c r="N21" s="601"/>
      <c r="O21" s="601"/>
      <c r="P21" s="601"/>
      <c r="Q21" s="601"/>
      <c r="R21" s="601"/>
      <c r="S21" s="601"/>
      <c r="T21" s="601"/>
      <c r="U21" s="601"/>
      <c r="V21" s="601"/>
      <c r="W21" s="601"/>
      <c r="X21" s="601"/>
      <c r="Y21" s="601"/>
    </row>
    <row r="22" spans="1:25" ht="15.75" customHeight="1">
      <c r="A22" s="598"/>
      <c r="B22" s="605"/>
      <c r="C22" s="600"/>
      <c r="D22" s="600"/>
      <c r="E22" s="600"/>
      <c r="F22" s="601"/>
      <c r="G22" s="601"/>
      <c r="H22" s="601"/>
      <c r="I22" s="601"/>
      <c r="J22" s="601"/>
      <c r="K22" s="601"/>
      <c r="L22" s="601"/>
      <c r="M22" s="601"/>
      <c r="N22" s="601"/>
      <c r="O22" s="601"/>
      <c r="P22" s="601"/>
      <c r="Q22" s="601"/>
      <c r="R22" s="601"/>
      <c r="S22" s="601"/>
      <c r="T22" s="601"/>
      <c r="U22" s="601"/>
      <c r="V22" s="601"/>
      <c r="W22" s="601"/>
      <c r="X22" s="601"/>
      <c r="Y22" s="601"/>
    </row>
    <row r="23" spans="1:25" ht="15.75" customHeight="1">
      <c r="A23" s="598"/>
      <c r="B23" s="599"/>
      <c r="C23" s="600"/>
      <c r="D23" s="600"/>
      <c r="E23" s="604"/>
      <c r="F23" s="601"/>
      <c r="G23" s="601"/>
      <c r="H23" s="601"/>
      <c r="I23" s="601"/>
      <c r="J23" s="601"/>
      <c r="K23" s="601"/>
      <c r="L23" s="601"/>
      <c r="M23" s="601"/>
      <c r="N23" s="601"/>
      <c r="O23" s="601"/>
      <c r="P23" s="601"/>
      <c r="Q23" s="601"/>
      <c r="R23" s="601"/>
      <c r="S23" s="601"/>
      <c r="T23" s="601"/>
      <c r="U23" s="601"/>
      <c r="V23" s="601"/>
      <c r="W23" s="601"/>
      <c r="X23" s="601"/>
      <c r="Y23" s="601"/>
    </row>
    <row r="24" spans="1:25" ht="15.75" customHeight="1">
      <c r="A24" s="602"/>
      <c r="B24" s="603"/>
      <c r="C24" s="600"/>
      <c r="D24" s="600"/>
      <c r="E24" s="600"/>
      <c r="F24" s="601"/>
      <c r="G24" s="601"/>
      <c r="H24" s="601"/>
      <c r="I24" s="601"/>
      <c r="J24" s="601"/>
      <c r="K24" s="601"/>
      <c r="L24" s="601"/>
      <c r="M24" s="601"/>
      <c r="N24" s="601"/>
      <c r="O24" s="601"/>
      <c r="P24" s="601"/>
      <c r="Q24" s="601"/>
      <c r="R24" s="601"/>
      <c r="S24" s="601"/>
      <c r="T24" s="601"/>
      <c r="U24" s="601"/>
      <c r="V24" s="601"/>
      <c r="W24" s="601"/>
      <c r="X24" s="601"/>
      <c r="Y24" s="601"/>
    </row>
    <row r="25" spans="1:25" ht="15.75" customHeight="1">
      <c r="A25" s="598"/>
      <c r="B25" s="605"/>
      <c r="C25" s="600"/>
      <c r="D25" s="600"/>
      <c r="E25" s="600"/>
      <c r="F25" s="601"/>
      <c r="G25" s="601"/>
      <c r="H25" s="601"/>
      <c r="I25" s="601"/>
      <c r="J25" s="601"/>
      <c r="K25" s="601"/>
      <c r="L25" s="601"/>
      <c r="M25" s="601"/>
      <c r="N25" s="601"/>
      <c r="O25" s="601"/>
      <c r="P25" s="601"/>
      <c r="Q25" s="601"/>
      <c r="R25" s="601"/>
      <c r="S25" s="601"/>
      <c r="T25" s="601"/>
      <c r="U25" s="601"/>
      <c r="V25" s="601"/>
      <c r="W25" s="601"/>
      <c r="X25" s="601"/>
      <c r="Y25" s="601"/>
    </row>
    <row r="26" spans="1:25" ht="15.75" customHeight="1">
      <c r="A26" s="607"/>
      <c r="B26" s="599"/>
      <c r="C26" s="600"/>
      <c r="D26" s="600"/>
      <c r="E26" s="600"/>
      <c r="F26" s="601"/>
      <c r="G26" s="601"/>
      <c r="H26" s="601"/>
      <c r="I26" s="601"/>
      <c r="J26" s="601"/>
      <c r="K26" s="601"/>
      <c r="L26" s="601"/>
      <c r="M26" s="601"/>
      <c r="N26" s="601"/>
      <c r="O26" s="601"/>
      <c r="P26" s="601"/>
      <c r="Q26" s="601"/>
      <c r="R26" s="601"/>
      <c r="S26" s="601"/>
      <c r="T26" s="601"/>
      <c r="U26" s="601"/>
      <c r="V26" s="601"/>
      <c r="W26" s="601"/>
      <c r="X26" s="601"/>
      <c r="Y26" s="601"/>
    </row>
    <row r="27" spans="1:25" ht="15.75" customHeight="1">
      <c r="A27" s="598"/>
      <c r="B27" s="599"/>
      <c r="C27" s="600"/>
      <c r="D27" s="600"/>
      <c r="E27" s="600"/>
      <c r="F27" s="601"/>
      <c r="G27" s="601"/>
      <c r="H27" s="601"/>
      <c r="I27" s="601"/>
      <c r="J27" s="601"/>
      <c r="K27" s="601"/>
      <c r="L27" s="601"/>
      <c r="M27" s="601"/>
      <c r="N27" s="601"/>
      <c r="O27" s="601"/>
      <c r="P27" s="601"/>
      <c r="Q27" s="601"/>
      <c r="R27" s="601"/>
      <c r="S27" s="601"/>
      <c r="T27" s="601"/>
      <c r="U27" s="601"/>
      <c r="V27" s="601"/>
      <c r="W27" s="601"/>
      <c r="X27" s="601"/>
      <c r="Y27" s="601"/>
    </row>
    <row r="28" spans="1:25" ht="15.75" customHeight="1">
      <c r="A28" s="602"/>
      <c r="B28" s="603"/>
      <c r="C28" s="604"/>
      <c r="D28" s="604"/>
      <c r="E28" s="600"/>
      <c r="F28" s="601"/>
      <c r="G28" s="601"/>
      <c r="H28" s="601"/>
      <c r="I28" s="601"/>
      <c r="J28" s="601"/>
      <c r="K28" s="601"/>
      <c r="L28" s="601"/>
      <c r="M28" s="601"/>
      <c r="N28" s="601"/>
      <c r="O28" s="601"/>
      <c r="P28" s="601"/>
      <c r="Q28" s="601"/>
      <c r="R28" s="601"/>
      <c r="S28" s="601"/>
      <c r="T28" s="601"/>
      <c r="U28" s="601"/>
      <c r="V28" s="601"/>
      <c r="W28" s="601"/>
      <c r="X28" s="601"/>
      <c r="Y28" s="601"/>
    </row>
    <row r="29" spans="1:25" ht="15.75" customHeight="1">
      <c r="A29" s="608"/>
      <c r="B29" s="603"/>
      <c r="C29" s="604"/>
      <c r="D29" s="604"/>
      <c r="E29" s="604"/>
      <c r="F29" s="601"/>
      <c r="G29" s="601"/>
      <c r="H29" s="601"/>
      <c r="I29" s="601"/>
      <c r="J29" s="601"/>
      <c r="K29" s="601"/>
      <c r="L29" s="601"/>
      <c r="M29" s="601"/>
      <c r="N29" s="601"/>
      <c r="O29" s="601"/>
      <c r="P29" s="601"/>
      <c r="Q29" s="601"/>
      <c r="R29" s="601"/>
      <c r="S29" s="601"/>
      <c r="T29" s="601"/>
      <c r="U29" s="601"/>
      <c r="V29" s="601"/>
      <c r="W29" s="601"/>
      <c r="X29" s="601"/>
      <c r="Y29" s="601"/>
    </row>
    <row r="30" spans="1:25" ht="15.75" customHeight="1">
      <c r="A30" s="602"/>
      <c r="B30" s="603"/>
      <c r="C30" s="604"/>
      <c r="D30" s="604"/>
      <c r="E30" s="600"/>
      <c r="F30" s="601"/>
      <c r="G30" s="601"/>
      <c r="H30" s="601"/>
      <c r="I30" s="601"/>
      <c r="J30" s="601"/>
      <c r="K30" s="601"/>
      <c r="L30" s="601"/>
      <c r="M30" s="601"/>
      <c r="N30" s="601"/>
      <c r="O30" s="601"/>
      <c r="P30" s="601"/>
      <c r="Q30" s="601"/>
      <c r="R30" s="601"/>
      <c r="S30" s="601"/>
      <c r="T30" s="601"/>
      <c r="U30" s="601"/>
      <c r="V30" s="601"/>
      <c r="W30" s="601"/>
      <c r="X30" s="601"/>
      <c r="Y30" s="601"/>
    </row>
    <row r="31" spans="1:25" ht="15.75" customHeight="1">
      <c r="A31" s="602"/>
      <c r="B31" s="603"/>
      <c r="C31" s="600"/>
      <c r="D31" s="600"/>
      <c r="E31" s="600"/>
      <c r="F31" s="601"/>
      <c r="G31" s="601"/>
      <c r="H31" s="601"/>
      <c r="I31" s="601"/>
      <c r="J31" s="601"/>
      <c r="K31" s="601"/>
      <c r="L31" s="601"/>
      <c r="M31" s="601"/>
      <c r="N31" s="601"/>
      <c r="O31" s="601"/>
      <c r="P31" s="601"/>
      <c r="Q31" s="601"/>
      <c r="R31" s="601"/>
      <c r="S31" s="601"/>
      <c r="T31" s="601"/>
      <c r="U31" s="601"/>
      <c r="V31" s="601"/>
      <c r="W31" s="601"/>
      <c r="X31" s="601"/>
      <c r="Y31" s="601"/>
    </row>
    <row r="32" spans="1:25" ht="15.75" customHeight="1">
      <c r="A32" s="598"/>
      <c r="B32" s="599"/>
      <c r="C32" s="600"/>
      <c r="D32" s="600"/>
      <c r="E32" s="600"/>
      <c r="F32" s="601"/>
      <c r="G32" s="601"/>
      <c r="H32" s="601"/>
      <c r="I32" s="601"/>
      <c r="J32" s="601"/>
      <c r="K32" s="601"/>
      <c r="L32" s="601"/>
      <c r="M32" s="601"/>
      <c r="N32" s="601"/>
      <c r="O32" s="601"/>
      <c r="P32" s="601"/>
      <c r="Q32" s="601"/>
      <c r="R32" s="601"/>
      <c r="S32" s="601"/>
      <c r="T32" s="601"/>
      <c r="U32" s="601"/>
      <c r="V32" s="601"/>
      <c r="W32" s="601"/>
      <c r="X32" s="601"/>
      <c r="Y32" s="601"/>
    </row>
    <row r="33" spans="1:25" ht="15.75" customHeight="1">
      <c r="A33" s="598"/>
      <c r="B33" s="599"/>
      <c r="C33" s="600"/>
      <c r="D33" s="600"/>
      <c r="E33" s="600"/>
      <c r="F33" s="601"/>
      <c r="G33" s="601"/>
      <c r="H33" s="601"/>
      <c r="I33" s="601"/>
      <c r="J33" s="601"/>
      <c r="K33" s="601"/>
      <c r="L33" s="601"/>
      <c r="M33" s="601"/>
      <c r="N33" s="601"/>
      <c r="O33" s="601"/>
      <c r="P33" s="601"/>
      <c r="Q33" s="601"/>
      <c r="R33" s="601"/>
      <c r="S33" s="601"/>
      <c r="T33" s="601"/>
      <c r="U33" s="601"/>
      <c r="V33" s="601"/>
      <c r="W33" s="601"/>
      <c r="X33" s="601"/>
      <c r="Y33" s="601"/>
    </row>
    <row r="34" spans="1:25" ht="15.75" customHeight="1">
      <c r="A34" s="598"/>
      <c r="B34" s="599"/>
      <c r="C34" s="600"/>
      <c r="D34" s="600"/>
      <c r="E34" s="600"/>
      <c r="F34" s="601"/>
      <c r="G34" s="601"/>
      <c r="H34" s="601"/>
      <c r="I34" s="601"/>
      <c r="J34" s="601"/>
      <c r="K34" s="601"/>
      <c r="L34" s="601"/>
      <c r="M34" s="601"/>
      <c r="N34" s="601"/>
      <c r="O34" s="601"/>
      <c r="P34" s="601"/>
      <c r="Q34" s="601"/>
      <c r="R34" s="601"/>
      <c r="S34" s="601"/>
      <c r="T34" s="601"/>
      <c r="U34" s="601"/>
      <c r="V34" s="601"/>
      <c r="W34" s="601"/>
      <c r="X34" s="601"/>
      <c r="Y34" s="601"/>
    </row>
    <row r="35" spans="1:25" ht="15.75" customHeight="1">
      <c r="A35" s="598"/>
      <c r="B35" s="599"/>
      <c r="C35" s="600"/>
      <c r="D35" s="600"/>
      <c r="E35" s="604"/>
      <c r="F35" s="601"/>
      <c r="G35" s="601"/>
      <c r="H35" s="601"/>
      <c r="I35" s="601"/>
      <c r="J35" s="601"/>
      <c r="K35" s="601"/>
      <c r="L35" s="601"/>
      <c r="M35" s="601"/>
      <c r="N35" s="601"/>
      <c r="O35" s="601"/>
      <c r="P35" s="601"/>
      <c r="Q35" s="601"/>
      <c r="R35" s="601"/>
      <c r="S35" s="601"/>
      <c r="T35" s="601"/>
      <c r="U35" s="601"/>
      <c r="V35" s="601"/>
      <c r="W35" s="601"/>
      <c r="X35" s="601"/>
      <c r="Y35" s="601"/>
    </row>
    <row r="36" spans="1:25" ht="15.75" customHeight="1">
      <c r="A36" s="598"/>
      <c r="B36" s="599"/>
      <c r="C36" s="600"/>
      <c r="D36" s="600"/>
      <c r="E36" s="600"/>
      <c r="F36" s="601"/>
      <c r="G36" s="601"/>
      <c r="H36" s="601"/>
      <c r="I36" s="601"/>
      <c r="J36" s="601"/>
      <c r="K36" s="601"/>
      <c r="L36" s="601"/>
      <c r="M36" s="601"/>
      <c r="N36" s="601"/>
      <c r="O36" s="601"/>
      <c r="P36" s="601"/>
      <c r="Q36" s="601"/>
      <c r="R36" s="601"/>
      <c r="S36" s="601"/>
      <c r="T36" s="601"/>
      <c r="U36" s="601"/>
      <c r="V36" s="601"/>
      <c r="W36" s="601"/>
      <c r="X36" s="601"/>
      <c r="Y36" s="601"/>
    </row>
    <row r="37" spans="1:25" ht="15.75" customHeight="1">
      <c r="A37" s="598"/>
      <c r="B37" s="599"/>
      <c r="C37" s="600"/>
      <c r="D37" s="600"/>
      <c r="E37" s="600"/>
      <c r="F37" s="601"/>
      <c r="G37" s="601"/>
      <c r="H37" s="601"/>
      <c r="I37" s="601"/>
      <c r="J37" s="601"/>
      <c r="K37" s="601"/>
      <c r="L37" s="601"/>
      <c r="M37" s="601"/>
      <c r="N37" s="601"/>
      <c r="O37" s="601"/>
      <c r="P37" s="601"/>
      <c r="Q37" s="601"/>
      <c r="R37" s="601"/>
      <c r="S37" s="601"/>
      <c r="T37" s="601"/>
      <c r="U37" s="601"/>
      <c r="V37" s="601"/>
      <c r="W37" s="601"/>
      <c r="X37" s="601"/>
      <c r="Y37" s="601"/>
    </row>
    <row r="38" spans="1:25" ht="15.75" customHeight="1">
      <c r="A38" s="598"/>
      <c r="B38" s="599"/>
      <c r="C38" s="600"/>
      <c r="D38" s="600"/>
      <c r="E38" s="600"/>
      <c r="F38" s="601"/>
      <c r="G38" s="601"/>
      <c r="H38" s="601"/>
      <c r="I38" s="601"/>
      <c r="J38" s="601"/>
      <c r="K38" s="601"/>
      <c r="L38" s="601"/>
      <c r="M38" s="601"/>
      <c r="N38" s="601"/>
      <c r="O38" s="601"/>
      <c r="P38" s="601"/>
      <c r="Q38" s="601"/>
      <c r="R38" s="601"/>
      <c r="S38" s="601"/>
      <c r="T38" s="601"/>
      <c r="U38" s="601"/>
      <c r="V38" s="601"/>
      <c r="W38" s="601"/>
      <c r="X38" s="601"/>
      <c r="Y38" s="601"/>
    </row>
    <row r="39" spans="1:25" ht="15.75" customHeight="1">
      <c r="A39" s="602"/>
      <c r="B39" s="603"/>
      <c r="C39" s="604"/>
      <c r="D39" s="604"/>
      <c r="E39" s="600"/>
      <c r="F39" s="601"/>
      <c r="G39" s="601"/>
      <c r="H39" s="601"/>
      <c r="I39" s="601"/>
      <c r="J39" s="601"/>
      <c r="K39" s="601"/>
      <c r="L39" s="601"/>
      <c r="M39" s="601"/>
      <c r="N39" s="601"/>
      <c r="O39" s="601"/>
      <c r="P39" s="601"/>
      <c r="Q39" s="601"/>
      <c r="R39" s="601"/>
      <c r="S39" s="601"/>
      <c r="T39" s="601"/>
      <c r="U39" s="601"/>
      <c r="V39" s="601"/>
      <c r="W39" s="601"/>
      <c r="X39" s="601"/>
      <c r="Y39" s="601"/>
    </row>
    <row r="40" spans="1:25" ht="15.75" customHeight="1">
      <c r="A40" s="602"/>
      <c r="B40" s="603"/>
      <c r="C40" s="600"/>
      <c r="D40" s="600"/>
      <c r="E40" s="604"/>
      <c r="F40" s="601"/>
      <c r="G40" s="601"/>
      <c r="H40" s="601"/>
      <c r="I40" s="601"/>
      <c r="J40" s="601"/>
      <c r="K40" s="601"/>
      <c r="L40" s="601"/>
      <c r="M40" s="601"/>
      <c r="N40" s="601"/>
      <c r="O40" s="601"/>
      <c r="P40" s="601"/>
      <c r="Q40" s="601"/>
      <c r="R40" s="601"/>
      <c r="S40" s="601"/>
      <c r="T40" s="601"/>
      <c r="U40" s="601"/>
      <c r="V40" s="601"/>
      <c r="W40" s="601"/>
      <c r="X40" s="601"/>
      <c r="Y40" s="601"/>
    </row>
    <row r="41" spans="1:25" ht="15.75" customHeight="1">
      <c r="A41" s="606"/>
      <c r="B41" s="598"/>
      <c r="C41" s="609"/>
      <c r="D41" s="609"/>
      <c r="E41" s="600"/>
      <c r="F41" s="601"/>
      <c r="G41" s="601"/>
      <c r="H41" s="601"/>
      <c r="I41" s="601"/>
      <c r="J41" s="601"/>
      <c r="K41" s="601"/>
      <c r="L41" s="601"/>
      <c r="M41" s="601"/>
      <c r="N41" s="601"/>
      <c r="O41" s="601"/>
      <c r="P41" s="601"/>
      <c r="Q41" s="601"/>
      <c r="R41" s="601"/>
      <c r="S41" s="601"/>
      <c r="T41" s="601"/>
      <c r="U41" s="601"/>
      <c r="V41" s="601"/>
      <c r="W41" s="601"/>
      <c r="X41" s="601"/>
      <c r="Y41" s="601"/>
    </row>
    <row r="42" spans="1:25" ht="15.75" customHeight="1">
      <c r="A42" s="602"/>
      <c r="B42" s="603"/>
      <c r="C42" s="610"/>
      <c r="D42" s="610"/>
      <c r="E42" s="600"/>
      <c r="F42" s="601"/>
      <c r="G42" s="601"/>
      <c r="H42" s="601"/>
      <c r="I42" s="601"/>
      <c r="J42" s="601"/>
      <c r="K42" s="601"/>
      <c r="L42" s="601"/>
      <c r="M42" s="601"/>
      <c r="N42" s="601"/>
      <c r="O42" s="601"/>
      <c r="P42" s="601"/>
      <c r="Q42" s="601"/>
      <c r="R42" s="601"/>
      <c r="S42" s="601"/>
      <c r="T42" s="601"/>
      <c r="U42" s="601"/>
      <c r="V42" s="601"/>
      <c r="W42" s="601"/>
      <c r="X42" s="601"/>
      <c r="Y42" s="601"/>
    </row>
    <row r="43" spans="1:25" ht="15.75" customHeight="1">
      <c r="A43" s="602"/>
      <c r="B43" s="603"/>
      <c r="C43" s="610"/>
      <c r="D43" s="610"/>
      <c r="E43" s="600"/>
      <c r="F43" s="601"/>
      <c r="G43" s="601"/>
      <c r="H43" s="601"/>
      <c r="I43" s="601"/>
      <c r="J43" s="601"/>
      <c r="K43" s="601"/>
      <c r="L43" s="601"/>
      <c r="M43" s="601"/>
      <c r="N43" s="601"/>
      <c r="O43" s="601"/>
      <c r="P43" s="601"/>
      <c r="Q43" s="601"/>
      <c r="R43" s="601"/>
      <c r="S43" s="601"/>
      <c r="T43" s="601"/>
      <c r="U43" s="601"/>
      <c r="V43" s="601"/>
      <c r="W43" s="601"/>
      <c r="X43" s="601"/>
      <c r="Y43" s="601"/>
    </row>
    <row r="44" spans="1:25" ht="15.75" customHeight="1">
      <c r="A44" s="611"/>
      <c r="B44" s="602"/>
      <c r="C44" s="612"/>
      <c r="D44" s="612"/>
      <c r="E44" s="604"/>
      <c r="F44" s="601"/>
      <c r="G44" s="601"/>
      <c r="H44" s="601"/>
      <c r="I44" s="601"/>
      <c r="J44" s="601"/>
      <c r="K44" s="601"/>
      <c r="L44" s="601"/>
      <c r="M44" s="601"/>
      <c r="N44" s="601"/>
      <c r="O44" s="601"/>
      <c r="P44" s="601"/>
      <c r="Q44" s="601"/>
      <c r="R44" s="601"/>
      <c r="S44" s="601"/>
      <c r="T44" s="601"/>
      <c r="U44" s="601"/>
      <c r="V44" s="601"/>
      <c r="W44" s="601"/>
      <c r="X44" s="601"/>
      <c r="Y44" s="601"/>
    </row>
    <row r="45" spans="1:25" ht="15.75" customHeight="1">
      <c r="A45" s="602"/>
      <c r="B45" s="603"/>
      <c r="C45" s="613"/>
      <c r="D45" s="613"/>
      <c r="E45" s="600"/>
      <c r="F45" s="601"/>
      <c r="G45" s="601"/>
      <c r="H45" s="601"/>
      <c r="I45" s="601"/>
      <c r="J45" s="601"/>
      <c r="K45" s="601"/>
      <c r="L45" s="601"/>
      <c r="M45" s="601"/>
      <c r="N45" s="601"/>
      <c r="O45" s="601"/>
      <c r="P45" s="601"/>
      <c r="Q45" s="601"/>
      <c r="R45" s="601"/>
      <c r="S45" s="601"/>
      <c r="T45" s="601"/>
      <c r="U45" s="601"/>
      <c r="V45" s="601"/>
      <c r="W45" s="601"/>
      <c r="X45" s="601"/>
      <c r="Y45" s="601"/>
    </row>
    <row r="46" spans="1:25" ht="15.75" customHeight="1">
      <c r="A46" s="614"/>
      <c r="B46" s="614"/>
      <c r="C46" s="615"/>
      <c r="D46" s="615"/>
      <c r="E46" s="600"/>
      <c r="F46" s="601"/>
      <c r="G46" s="601"/>
      <c r="H46" s="601"/>
      <c r="I46" s="601"/>
      <c r="J46" s="601"/>
      <c r="K46" s="601"/>
      <c r="L46" s="601"/>
      <c r="M46" s="601"/>
      <c r="N46" s="601"/>
      <c r="O46" s="601"/>
      <c r="P46" s="601"/>
      <c r="Q46" s="601"/>
      <c r="R46" s="601"/>
      <c r="S46" s="601"/>
      <c r="T46" s="601"/>
      <c r="U46" s="601"/>
      <c r="V46" s="601"/>
      <c r="W46" s="601"/>
      <c r="X46" s="601"/>
      <c r="Y46" s="601"/>
    </row>
    <row r="47" spans="1:25" ht="15.75" customHeight="1">
      <c r="A47" s="616"/>
      <c r="B47" s="617"/>
      <c r="C47" s="618"/>
      <c r="D47" s="618"/>
      <c r="E47" s="600"/>
      <c r="F47" s="601"/>
      <c r="G47" s="601"/>
      <c r="H47" s="601"/>
      <c r="I47" s="601"/>
      <c r="J47" s="601"/>
      <c r="K47" s="601"/>
      <c r="L47" s="601"/>
      <c r="M47" s="601"/>
      <c r="N47" s="601"/>
      <c r="O47" s="601"/>
      <c r="P47" s="601"/>
      <c r="Q47" s="601"/>
      <c r="R47" s="601"/>
      <c r="S47" s="601"/>
      <c r="T47" s="601"/>
      <c r="U47" s="601"/>
      <c r="V47" s="601"/>
      <c r="W47" s="601"/>
      <c r="X47" s="601"/>
      <c r="Y47" s="601"/>
    </row>
    <row r="48" spans="1:25" ht="15.75" customHeight="1">
      <c r="A48" s="619"/>
      <c r="B48" s="620"/>
      <c r="C48" s="615"/>
      <c r="D48" s="615"/>
      <c r="E48" s="604"/>
      <c r="F48" s="601"/>
      <c r="G48" s="601"/>
      <c r="H48" s="601"/>
      <c r="I48" s="601"/>
      <c r="J48" s="601"/>
      <c r="K48" s="601"/>
      <c r="L48" s="601"/>
      <c r="M48" s="601"/>
      <c r="N48" s="601"/>
      <c r="O48" s="601"/>
      <c r="P48" s="601"/>
      <c r="Q48" s="601"/>
      <c r="R48" s="601"/>
      <c r="S48" s="601"/>
      <c r="T48" s="601"/>
      <c r="U48" s="601"/>
      <c r="V48" s="601"/>
      <c r="W48" s="601"/>
      <c r="X48" s="601"/>
      <c r="Y48" s="601"/>
    </row>
    <row r="49" spans="1:25" ht="15.75" customHeight="1">
      <c r="A49" s="616"/>
      <c r="B49" s="621"/>
      <c r="C49" s="622"/>
      <c r="D49" s="622"/>
      <c r="E49" s="600"/>
      <c r="F49" s="601"/>
      <c r="G49" s="601"/>
      <c r="H49" s="601"/>
      <c r="I49" s="601"/>
      <c r="J49" s="601"/>
      <c r="K49" s="601"/>
      <c r="L49" s="601"/>
      <c r="M49" s="601"/>
      <c r="N49" s="601"/>
      <c r="O49" s="601"/>
      <c r="P49" s="601"/>
      <c r="Q49" s="601"/>
      <c r="R49" s="601"/>
      <c r="S49" s="601"/>
      <c r="T49" s="601"/>
      <c r="U49" s="601"/>
      <c r="V49" s="601"/>
      <c r="W49" s="601"/>
      <c r="X49" s="601"/>
      <c r="Y49" s="601"/>
    </row>
    <row r="50" spans="1:25" ht="15.75" customHeight="1">
      <c r="A50" s="619"/>
      <c r="B50" s="617"/>
      <c r="C50" s="615"/>
      <c r="D50" s="615"/>
      <c r="E50" s="600"/>
      <c r="F50" s="601"/>
      <c r="G50" s="601"/>
      <c r="H50" s="601"/>
      <c r="I50" s="601"/>
      <c r="J50" s="601"/>
      <c r="K50" s="601"/>
      <c r="L50" s="601"/>
      <c r="M50" s="601"/>
      <c r="N50" s="601"/>
      <c r="O50" s="601"/>
      <c r="P50" s="601"/>
      <c r="Q50" s="601"/>
      <c r="R50" s="601"/>
      <c r="S50" s="601"/>
      <c r="T50" s="601"/>
      <c r="U50" s="601"/>
      <c r="V50" s="601"/>
      <c r="W50" s="601"/>
      <c r="X50" s="601"/>
      <c r="Y50" s="601"/>
    </row>
    <row r="51" spans="1:25" ht="15.75" customHeight="1">
      <c r="A51" s="619"/>
      <c r="B51" s="620"/>
      <c r="C51" s="615"/>
      <c r="D51" s="615"/>
      <c r="E51" s="600"/>
      <c r="F51" s="601"/>
      <c r="G51" s="601"/>
      <c r="H51" s="601"/>
      <c r="I51" s="601"/>
      <c r="J51" s="601"/>
      <c r="K51" s="601"/>
      <c r="L51" s="601"/>
      <c r="M51" s="601"/>
      <c r="N51" s="601"/>
      <c r="O51" s="601"/>
      <c r="P51" s="601"/>
      <c r="Q51" s="601"/>
      <c r="R51" s="601"/>
      <c r="S51" s="601"/>
      <c r="T51" s="601"/>
      <c r="U51" s="601"/>
      <c r="V51" s="601"/>
      <c r="W51" s="601"/>
      <c r="X51" s="601"/>
      <c r="Y51" s="601"/>
    </row>
    <row r="52" spans="1:25" ht="15.75" customHeight="1">
      <c r="A52" s="619"/>
      <c r="B52" s="620"/>
      <c r="C52" s="615"/>
      <c r="D52" s="615"/>
      <c r="E52" s="600"/>
      <c r="F52" s="601"/>
      <c r="G52" s="601"/>
      <c r="H52" s="601"/>
      <c r="I52" s="601"/>
      <c r="J52" s="601"/>
      <c r="K52" s="601"/>
      <c r="L52" s="601"/>
      <c r="M52" s="601"/>
      <c r="N52" s="601"/>
      <c r="O52" s="601"/>
      <c r="P52" s="601"/>
      <c r="Q52" s="601"/>
      <c r="R52" s="601"/>
      <c r="S52" s="601"/>
      <c r="T52" s="601"/>
      <c r="U52" s="601"/>
      <c r="V52" s="601"/>
      <c r="W52" s="601"/>
      <c r="X52" s="601"/>
      <c r="Y52" s="601"/>
    </row>
    <row r="53" spans="1:25" ht="15.75" customHeight="1">
      <c r="A53" s="619"/>
      <c r="B53" s="620"/>
      <c r="C53" s="615"/>
      <c r="D53" s="615"/>
      <c r="E53" s="600"/>
      <c r="F53" s="601"/>
      <c r="G53" s="601"/>
      <c r="H53" s="601"/>
      <c r="I53" s="601"/>
      <c r="J53" s="601"/>
      <c r="K53" s="601"/>
      <c r="L53" s="601"/>
      <c r="M53" s="601"/>
      <c r="N53" s="601"/>
      <c r="O53" s="601"/>
      <c r="P53" s="601"/>
      <c r="Q53" s="601"/>
      <c r="R53" s="601"/>
      <c r="S53" s="601"/>
      <c r="T53" s="601"/>
      <c r="U53" s="601"/>
      <c r="V53" s="601"/>
      <c r="W53" s="601"/>
      <c r="X53" s="601"/>
      <c r="Y53" s="601"/>
    </row>
    <row r="54" spans="1:25" ht="15.75" customHeight="1">
      <c r="A54" s="616"/>
      <c r="B54" s="621"/>
      <c r="C54" s="623"/>
      <c r="D54" s="623"/>
      <c r="E54" s="600"/>
      <c r="F54" s="601"/>
      <c r="G54" s="601"/>
      <c r="H54" s="601"/>
      <c r="I54" s="601"/>
      <c r="J54" s="601"/>
      <c r="K54" s="601"/>
      <c r="L54" s="601"/>
      <c r="M54" s="601"/>
      <c r="N54" s="601"/>
      <c r="O54" s="601"/>
      <c r="P54" s="601"/>
      <c r="Q54" s="601"/>
      <c r="R54" s="601"/>
      <c r="S54" s="601"/>
      <c r="T54" s="601"/>
      <c r="U54" s="601"/>
      <c r="V54" s="601"/>
      <c r="W54" s="601"/>
      <c r="X54" s="601"/>
      <c r="Y54" s="601"/>
    </row>
    <row r="55" spans="1:25" ht="15.75" customHeight="1">
      <c r="A55" s="616"/>
      <c r="B55" s="621"/>
      <c r="C55" s="622"/>
      <c r="D55" s="622"/>
      <c r="E55" s="600"/>
      <c r="F55" s="601"/>
      <c r="G55" s="601"/>
      <c r="H55" s="601"/>
      <c r="I55" s="601"/>
      <c r="J55" s="601"/>
      <c r="K55" s="601"/>
      <c r="L55" s="601"/>
      <c r="M55" s="601"/>
      <c r="N55" s="601"/>
      <c r="O55" s="601"/>
      <c r="P55" s="601"/>
      <c r="Q55" s="601"/>
      <c r="R55" s="601"/>
      <c r="S55" s="601"/>
      <c r="T55" s="601"/>
      <c r="U55" s="601"/>
      <c r="V55" s="601"/>
      <c r="W55" s="601"/>
      <c r="X55" s="601"/>
      <c r="Y55" s="601"/>
    </row>
    <row r="56" spans="1:25" ht="15.75" customHeight="1">
      <c r="A56" s="620"/>
      <c r="B56" s="1176"/>
      <c r="C56" s="1177"/>
      <c r="D56" s="624"/>
      <c r="E56" s="604"/>
      <c r="F56" s="601"/>
      <c r="G56" s="601"/>
      <c r="H56" s="601"/>
      <c r="I56" s="601"/>
      <c r="J56" s="601"/>
      <c r="K56" s="601"/>
      <c r="L56" s="601"/>
      <c r="M56" s="601"/>
      <c r="N56" s="601"/>
      <c r="O56" s="601"/>
      <c r="P56" s="601"/>
      <c r="Q56" s="601"/>
      <c r="R56" s="601"/>
      <c r="S56" s="601"/>
      <c r="T56" s="601"/>
      <c r="U56" s="601"/>
      <c r="V56" s="601"/>
      <c r="W56" s="601"/>
      <c r="X56" s="601"/>
      <c r="Y56" s="601"/>
    </row>
    <row r="57" spans="1:25" ht="15.75" customHeight="1">
      <c r="A57" s="620"/>
      <c r="B57" s="625"/>
      <c r="C57" s="615"/>
      <c r="D57" s="615"/>
      <c r="E57" s="600"/>
      <c r="F57" s="601"/>
      <c r="G57" s="601"/>
      <c r="H57" s="601"/>
      <c r="I57" s="601"/>
      <c r="J57" s="601"/>
      <c r="K57" s="601"/>
      <c r="L57" s="601"/>
      <c r="M57" s="601"/>
      <c r="N57" s="601"/>
      <c r="O57" s="601"/>
      <c r="P57" s="601"/>
      <c r="Q57" s="601"/>
      <c r="R57" s="601"/>
      <c r="S57" s="601"/>
      <c r="T57" s="601"/>
      <c r="U57" s="601"/>
      <c r="V57" s="601"/>
      <c r="W57" s="601"/>
      <c r="X57" s="601"/>
      <c r="Y57" s="601"/>
    </row>
    <row r="58" spans="1:25" ht="15.75" customHeight="1">
      <c r="A58" s="620"/>
      <c r="B58" s="620"/>
      <c r="C58" s="615"/>
      <c r="D58" s="615"/>
      <c r="E58" s="600"/>
      <c r="F58" s="601"/>
      <c r="G58" s="601"/>
      <c r="H58" s="601"/>
      <c r="I58" s="601"/>
      <c r="J58" s="601"/>
      <c r="K58" s="601"/>
      <c r="L58" s="601"/>
      <c r="M58" s="601"/>
      <c r="N58" s="601"/>
      <c r="O58" s="601"/>
      <c r="P58" s="601"/>
      <c r="Q58" s="601"/>
      <c r="R58" s="601"/>
      <c r="S58" s="601"/>
      <c r="T58" s="601"/>
      <c r="U58" s="601"/>
      <c r="V58" s="601"/>
      <c r="W58" s="601"/>
      <c r="X58" s="601"/>
      <c r="Y58" s="601"/>
    </row>
    <row r="59" spans="1:25" ht="15.75" customHeight="1">
      <c r="A59" s="620"/>
      <c r="B59" s="620"/>
      <c r="C59" s="615"/>
      <c r="D59" s="615"/>
      <c r="E59" s="600"/>
      <c r="F59" s="601"/>
      <c r="G59" s="601"/>
      <c r="H59" s="601"/>
      <c r="I59" s="601"/>
      <c r="J59" s="601"/>
      <c r="K59" s="601"/>
      <c r="L59" s="601"/>
      <c r="M59" s="601"/>
      <c r="N59" s="601"/>
      <c r="O59" s="601"/>
      <c r="P59" s="601"/>
      <c r="Q59" s="601"/>
      <c r="R59" s="601"/>
      <c r="S59" s="601"/>
      <c r="T59" s="601"/>
      <c r="U59" s="601"/>
      <c r="V59" s="601"/>
      <c r="W59" s="601"/>
      <c r="X59" s="601"/>
      <c r="Y59" s="601"/>
    </row>
    <row r="60" spans="1:25" ht="15.75" customHeight="1">
      <c r="A60" s="1178"/>
      <c r="B60" s="1177"/>
      <c r="C60" s="615"/>
      <c r="D60" s="615"/>
      <c r="E60" s="604"/>
      <c r="F60" s="601"/>
      <c r="G60" s="601"/>
      <c r="H60" s="601"/>
      <c r="I60" s="601"/>
      <c r="J60" s="601"/>
      <c r="K60" s="601"/>
      <c r="L60" s="601"/>
      <c r="M60" s="601"/>
      <c r="N60" s="601"/>
      <c r="O60" s="601"/>
      <c r="P60" s="601"/>
      <c r="Q60" s="601"/>
      <c r="R60" s="601"/>
      <c r="S60" s="601"/>
      <c r="T60" s="601"/>
      <c r="U60" s="601"/>
      <c r="V60" s="601"/>
      <c r="W60" s="601"/>
      <c r="X60" s="601"/>
      <c r="Y60" s="601"/>
    </row>
    <row r="61" spans="1:25" ht="15.75" customHeight="1">
      <c r="A61" s="620"/>
      <c r="B61" s="1176"/>
      <c r="C61" s="1177"/>
      <c r="D61" s="624"/>
      <c r="E61" s="600"/>
      <c r="F61" s="601"/>
      <c r="G61" s="601"/>
      <c r="H61" s="601"/>
      <c r="I61" s="601"/>
      <c r="J61" s="601"/>
      <c r="K61" s="601"/>
      <c r="L61" s="601"/>
      <c r="M61" s="601"/>
      <c r="N61" s="601"/>
      <c r="O61" s="601"/>
      <c r="P61" s="601"/>
      <c r="Q61" s="601"/>
      <c r="R61" s="601"/>
      <c r="S61" s="601"/>
      <c r="T61" s="601"/>
      <c r="U61" s="601"/>
      <c r="V61" s="601"/>
      <c r="W61" s="601"/>
      <c r="X61" s="601"/>
      <c r="Y61" s="601"/>
    </row>
    <row r="62" spans="1:25" ht="15.75" customHeight="1">
      <c r="A62" s="620"/>
      <c r="B62" s="620"/>
      <c r="C62" s="618"/>
      <c r="D62" s="618"/>
      <c r="E62" s="600"/>
      <c r="F62" s="601"/>
      <c r="G62" s="601"/>
      <c r="H62" s="601"/>
      <c r="I62" s="601"/>
      <c r="J62" s="601"/>
      <c r="K62" s="601"/>
      <c r="L62" s="601"/>
      <c r="M62" s="601"/>
      <c r="N62" s="601"/>
      <c r="O62" s="601"/>
      <c r="P62" s="601"/>
      <c r="Q62" s="601"/>
      <c r="R62" s="601"/>
      <c r="S62" s="601"/>
      <c r="T62" s="601"/>
      <c r="U62" s="601"/>
      <c r="V62" s="601"/>
      <c r="W62" s="601"/>
      <c r="X62" s="601"/>
      <c r="Y62" s="601"/>
    </row>
    <row r="63" spans="1:25" ht="15.75" customHeight="1">
      <c r="A63" s="620"/>
      <c r="B63" s="620"/>
      <c r="C63" s="615"/>
      <c r="D63" s="615"/>
      <c r="E63" s="600"/>
      <c r="F63" s="601"/>
      <c r="G63" s="601"/>
      <c r="H63" s="601"/>
      <c r="I63" s="601"/>
      <c r="J63" s="601"/>
      <c r="K63" s="601"/>
      <c r="L63" s="601"/>
      <c r="M63" s="601"/>
      <c r="N63" s="601"/>
      <c r="O63" s="601"/>
      <c r="P63" s="601"/>
      <c r="Q63" s="601"/>
      <c r="R63" s="601"/>
      <c r="S63" s="601"/>
      <c r="T63" s="601"/>
      <c r="U63" s="601"/>
      <c r="V63" s="601"/>
      <c r="W63" s="601"/>
      <c r="X63" s="601"/>
      <c r="Y63" s="601"/>
    </row>
    <row r="64" spans="1:25" ht="15.75" customHeight="1">
      <c r="A64" s="1179"/>
      <c r="B64" s="1177"/>
      <c r="C64" s="615"/>
      <c r="D64" s="615"/>
      <c r="E64" s="600"/>
      <c r="F64" s="601"/>
      <c r="G64" s="601"/>
      <c r="H64" s="601"/>
      <c r="I64" s="601"/>
      <c r="J64" s="601"/>
      <c r="K64" s="601"/>
      <c r="L64" s="601"/>
      <c r="M64" s="601"/>
      <c r="N64" s="601"/>
      <c r="O64" s="601"/>
      <c r="P64" s="601"/>
      <c r="Q64" s="601"/>
      <c r="R64" s="601"/>
      <c r="S64" s="601"/>
      <c r="T64" s="601"/>
      <c r="U64" s="601"/>
      <c r="V64" s="601"/>
      <c r="W64" s="601"/>
      <c r="X64" s="601"/>
      <c r="Y64" s="601"/>
    </row>
    <row r="65" spans="1:25" ht="15.75" customHeight="1">
      <c r="A65" s="620"/>
      <c r="B65" s="1176"/>
      <c r="C65" s="1177"/>
      <c r="D65" s="624"/>
      <c r="E65" s="604"/>
      <c r="F65" s="601"/>
      <c r="G65" s="601"/>
      <c r="H65" s="601"/>
      <c r="I65" s="601"/>
      <c r="J65" s="601"/>
      <c r="K65" s="601"/>
      <c r="L65" s="601"/>
      <c r="M65" s="601"/>
      <c r="N65" s="601"/>
      <c r="O65" s="601"/>
      <c r="P65" s="601"/>
      <c r="Q65" s="601"/>
      <c r="R65" s="601"/>
      <c r="S65" s="601"/>
      <c r="T65" s="601"/>
      <c r="U65" s="601"/>
      <c r="V65" s="601"/>
      <c r="W65" s="601"/>
      <c r="X65" s="601"/>
      <c r="Y65" s="601"/>
    </row>
    <row r="66" spans="1:25" ht="15.75" customHeight="1">
      <c r="A66" s="620"/>
      <c r="B66" s="620"/>
      <c r="C66" s="615"/>
      <c r="D66" s="615"/>
      <c r="E66" s="600"/>
      <c r="F66" s="601"/>
      <c r="G66" s="601"/>
      <c r="H66" s="601"/>
      <c r="I66" s="601"/>
      <c r="J66" s="601"/>
      <c r="K66" s="601"/>
      <c r="L66" s="601"/>
      <c r="M66" s="601"/>
      <c r="N66" s="601"/>
      <c r="O66" s="601"/>
      <c r="P66" s="601"/>
      <c r="Q66" s="601"/>
      <c r="R66" s="601"/>
      <c r="S66" s="601"/>
      <c r="T66" s="601"/>
      <c r="U66" s="601"/>
      <c r="V66" s="601"/>
      <c r="W66" s="601"/>
      <c r="X66" s="601"/>
      <c r="Y66" s="601"/>
    </row>
    <row r="67" spans="1:25" ht="15.75" customHeight="1">
      <c r="A67" s="620"/>
      <c r="B67" s="620"/>
      <c r="C67" s="615"/>
      <c r="D67" s="615"/>
      <c r="E67" s="600"/>
      <c r="F67" s="601"/>
      <c r="G67" s="601"/>
      <c r="H67" s="601"/>
      <c r="I67" s="601"/>
      <c r="J67" s="601"/>
      <c r="K67" s="601"/>
      <c r="L67" s="601"/>
      <c r="M67" s="601"/>
      <c r="N67" s="601"/>
      <c r="O67" s="601"/>
      <c r="P67" s="601"/>
      <c r="Q67" s="601"/>
      <c r="R67" s="601"/>
      <c r="S67" s="601"/>
      <c r="T67" s="601"/>
      <c r="U67" s="601"/>
      <c r="V67" s="601"/>
      <c r="W67" s="601"/>
      <c r="X67" s="601"/>
      <c r="Y67" s="601"/>
    </row>
    <row r="68" spans="1:25" ht="15.75" customHeight="1">
      <c r="A68" s="1179"/>
      <c r="B68" s="1177"/>
      <c r="C68" s="615"/>
      <c r="D68" s="615"/>
      <c r="E68" s="600"/>
      <c r="F68" s="601"/>
      <c r="G68" s="601"/>
      <c r="H68" s="601"/>
      <c r="I68" s="601"/>
      <c r="J68" s="601"/>
      <c r="K68" s="601"/>
      <c r="L68" s="601"/>
      <c r="M68" s="601"/>
      <c r="N68" s="601"/>
      <c r="O68" s="601"/>
      <c r="P68" s="601"/>
      <c r="Q68" s="601"/>
      <c r="R68" s="601"/>
      <c r="S68" s="601"/>
      <c r="T68" s="601"/>
      <c r="U68" s="601"/>
      <c r="V68" s="601"/>
      <c r="W68" s="601"/>
      <c r="X68" s="601"/>
      <c r="Y68" s="601"/>
    </row>
    <row r="69" spans="1:25" ht="15.75" customHeight="1">
      <c r="A69" s="620"/>
      <c r="B69" s="1176"/>
      <c r="C69" s="1177"/>
      <c r="D69" s="624"/>
      <c r="E69" s="600"/>
      <c r="F69" s="601"/>
      <c r="G69" s="601"/>
      <c r="H69" s="601"/>
      <c r="I69" s="601"/>
      <c r="J69" s="601"/>
      <c r="K69" s="601"/>
      <c r="L69" s="601"/>
      <c r="M69" s="601"/>
      <c r="N69" s="601"/>
      <c r="O69" s="601"/>
      <c r="P69" s="601"/>
      <c r="Q69" s="601"/>
      <c r="R69" s="601"/>
      <c r="S69" s="601"/>
      <c r="T69" s="601"/>
      <c r="U69" s="601"/>
      <c r="V69" s="601"/>
      <c r="W69" s="601"/>
      <c r="X69" s="601"/>
      <c r="Y69" s="601"/>
    </row>
    <row r="70" spans="1:25" ht="20.25" customHeight="1">
      <c r="A70" s="620"/>
      <c r="B70" s="620"/>
      <c r="C70" s="615"/>
      <c r="D70" s="615"/>
      <c r="E70" s="600"/>
      <c r="F70" s="626"/>
      <c r="G70" s="626"/>
      <c r="H70" s="626"/>
      <c r="I70" s="626"/>
      <c r="J70" s="626"/>
      <c r="K70" s="626"/>
      <c r="L70" s="626"/>
      <c r="M70" s="626"/>
      <c r="N70" s="626"/>
      <c r="O70" s="626"/>
      <c r="P70" s="626"/>
      <c r="Q70" s="626"/>
      <c r="R70" s="626"/>
      <c r="S70" s="626"/>
      <c r="T70" s="626"/>
      <c r="U70" s="626"/>
      <c r="V70" s="626"/>
      <c r="W70" s="626"/>
      <c r="X70" s="626"/>
      <c r="Y70" s="626"/>
    </row>
    <row r="71" spans="1:25" ht="15.75" customHeight="1">
      <c r="A71" s="620"/>
      <c r="B71" s="620"/>
      <c r="C71" s="615"/>
      <c r="D71" s="615"/>
      <c r="E71" s="600"/>
      <c r="F71" s="601"/>
      <c r="G71" s="601"/>
      <c r="H71" s="601"/>
      <c r="I71" s="601"/>
      <c r="J71" s="601"/>
      <c r="K71" s="601"/>
      <c r="L71" s="601"/>
      <c r="M71" s="601"/>
      <c r="N71" s="601"/>
      <c r="O71" s="601"/>
      <c r="P71" s="601"/>
      <c r="Q71" s="601"/>
      <c r="R71" s="601"/>
      <c r="S71" s="601"/>
      <c r="T71" s="601"/>
      <c r="U71" s="601"/>
      <c r="V71" s="601"/>
      <c r="W71" s="601"/>
      <c r="X71" s="601"/>
      <c r="Y71" s="601"/>
    </row>
    <row r="72" spans="1:25" ht="15.75" customHeight="1">
      <c r="A72" s="620"/>
      <c r="B72" s="620"/>
      <c r="C72" s="615"/>
      <c r="D72" s="615"/>
      <c r="E72" s="600"/>
      <c r="F72" s="601"/>
      <c r="G72" s="601"/>
      <c r="H72" s="601"/>
      <c r="I72" s="601"/>
      <c r="J72" s="601"/>
      <c r="K72" s="601"/>
      <c r="L72" s="601"/>
      <c r="M72" s="601"/>
      <c r="N72" s="601"/>
      <c r="O72" s="601"/>
      <c r="P72" s="601"/>
      <c r="Q72" s="601"/>
      <c r="R72" s="601"/>
      <c r="S72" s="601"/>
      <c r="T72" s="601"/>
      <c r="U72" s="601"/>
      <c r="V72" s="601"/>
      <c r="W72" s="601"/>
      <c r="X72" s="601"/>
      <c r="Y72" s="601"/>
    </row>
    <row r="73" spans="1:25" ht="15.75" customHeight="1">
      <c r="A73" s="1179"/>
      <c r="B73" s="1177"/>
      <c r="C73" s="615"/>
      <c r="D73" s="615"/>
      <c r="E73" s="600"/>
      <c r="F73" s="601"/>
      <c r="G73" s="601"/>
      <c r="H73" s="601"/>
      <c r="I73" s="601"/>
      <c r="J73" s="601"/>
      <c r="K73" s="601"/>
      <c r="L73" s="601"/>
      <c r="M73" s="601"/>
      <c r="N73" s="601"/>
      <c r="O73" s="601"/>
      <c r="P73" s="601"/>
      <c r="Q73" s="601"/>
      <c r="R73" s="601"/>
      <c r="S73" s="601"/>
      <c r="T73" s="601"/>
      <c r="U73" s="601"/>
      <c r="V73" s="601"/>
      <c r="W73" s="601"/>
      <c r="X73" s="601"/>
      <c r="Y73" s="601"/>
    </row>
    <row r="74" spans="1:25" ht="15.75" customHeight="1">
      <c r="A74" s="620"/>
      <c r="B74" s="1176"/>
      <c r="C74" s="1177"/>
      <c r="D74" s="624"/>
      <c r="E74" s="600"/>
      <c r="F74" s="601"/>
      <c r="G74" s="601"/>
      <c r="H74" s="601"/>
      <c r="I74" s="601"/>
      <c r="J74" s="601"/>
      <c r="K74" s="601"/>
      <c r="L74" s="601"/>
      <c r="M74" s="601"/>
      <c r="N74" s="601"/>
      <c r="O74" s="601"/>
      <c r="P74" s="601"/>
      <c r="Q74" s="601"/>
      <c r="R74" s="601"/>
      <c r="S74" s="601"/>
      <c r="T74" s="601"/>
      <c r="U74" s="601"/>
      <c r="V74" s="601"/>
      <c r="W74" s="601"/>
      <c r="X74" s="601"/>
      <c r="Y74" s="601"/>
    </row>
    <row r="75" spans="1:25" ht="15.75" customHeight="1">
      <c r="A75" s="620"/>
      <c r="B75" s="620"/>
      <c r="C75" s="615"/>
      <c r="D75" s="615"/>
      <c r="E75" s="604"/>
      <c r="F75" s="601"/>
      <c r="G75" s="601"/>
      <c r="H75" s="601"/>
      <c r="I75" s="601"/>
      <c r="J75" s="601"/>
      <c r="K75" s="601"/>
      <c r="L75" s="601"/>
      <c r="M75" s="601"/>
      <c r="N75" s="601"/>
      <c r="O75" s="601"/>
      <c r="P75" s="601"/>
      <c r="Q75" s="601"/>
      <c r="R75" s="601"/>
      <c r="S75" s="601"/>
      <c r="T75" s="601"/>
      <c r="U75" s="601"/>
      <c r="V75" s="601"/>
      <c r="W75" s="601"/>
      <c r="X75" s="601"/>
      <c r="Y75" s="601"/>
    </row>
    <row r="76" spans="1:25" ht="15.75" customHeight="1">
      <c r="A76" s="620"/>
      <c r="B76" s="620"/>
      <c r="C76" s="615"/>
      <c r="D76" s="615"/>
      <c r="E76" s="600"/>
      <c r="F76" s="601"/>
      <c r="G76" s="601"/>
      <c r="H76" s="601"/>
      <c r="I76" s="601"/>
      <c r="J76" s="601"/>
      <c r="K76" s="601"/>
      <c r="L76" s="601"/>
      <c r="M76" s="601"/>
      <c r="N76" s="601"/>
      <c r="O76" s="601"/>
      <c r="P76" s="601"/>
      <c r="Q76" s="601"/>
      <c r="R76" s="601"/>
      <c r="S76" s="601"/>
      <c r="T76" s="601"/>
      <c r="U76" s="601"/>
      <c r="V76" s="601"/>
      <c r="W76" s="601"/>
      <c r="X76" s="601"/>
      <c r="Y76" s="601"/>
    </row>
    <row r="77" spans="1:25" ht="15.75" customHeight="1">
      <c r="A77" s="620"/>
      <c r="B77" s="620"/>
      <c r="C77" s="615"/>
      <c r="D77" s="615"/>
      <c r="E77" s="600"/>
      <c r="F77" s="601"/>
      <c r="G77" s="601"/>
      <c r="H77" s="601"/>
      <c r="I77" s="601"/>
      <c r="J77" s="601"/>
      <c r="K77" s="601"/>
      <c r="L77" s="601"/>
      <c r="M77" s="601"/>
      <c r="N77" s="601"/>
      <c r="O77" s="601"/>
      <c r="P77" s="601"/>
      <c r="Q77" s="601"/>
      <c r="R77" s="601"/>
      <c r="S77" s="601"/>
      <c r="T77" s="601"/>
      <c r="U77" s="601"/>
      <c r="V77" s="601"/>
      <c r="W77" s="601"/>
      <c r="X77" s="601"/>
      <c r="Y77" s="601"/>
    </row>
    <row r="78" spans="1:25" ht="15.75" customHeight="1">
      <c r="A78" s="620"/>
      <c r="B78" s="620"/>
      <c r="C78" s="615"/>
      <c r="D78" s="615"/>
      <c r="E78" s="600"/>
      <c r="F78" s="601"/>
      <c r="G78" s="601"/>
      <c r="H78" s="601"/>
      <c r="I78" s="601"/>
      <c r="J78" s="601"/>
      <c r="K78" s="601"/>
      <c r="L78" s="601"/>
      <c r="M78" s="601"/>
      <c r="N78" s="601"/>
      <c r="O78" s="601"/>
      <c r="P78" s="601"/>
      <c r="Q78" s="601"/>
      <c r="R78" s="601"/>
      <c r="S78" s="601"/>
      <c r="T78" s="601"/>
      <c r="U78" s="601"/>
      <c r="V78" s="601"/>
      <c r="W78" s="601"/>
      <c r="X78" s="601"/>
      <c r="Y78" s="601"/>
    </row>
    <row r="79" spans="1:25" ht="15.75" customHeight="1">
      <c r="A79" s="1179"/>
      <c r="B79" s="1177"/>
      <c r="C79" s="615"/>
      <c r="D79" s="615"/>
      <c r="E79" s="600"/>
      <c r="F79" s="601"/>
      <c r="G79" s="601"/>
      <c r="H79" s="601"/>
      <c r="I79" s="601"/>
      <c r="J79" s="601"/>
      <c r="K79" s="601"/>
      <c r="L79" s="601"/>
      <c r="M79" s="601"/>
      <c r="N79" s="601"/>
      <c r="O79" s="601"/>
      <c r="P79" s="601"/>
      <c r="Q79" s="601"/>
      <c r="R79" s="601"/>
      <c r="S79" s="601"/>
      <c r="T79" s="601"/>
      <c r="U79" s="601"/>
      <c r="V79" s="601"/>
      <c r="W79" s="601"/>
      <c r="X79" s="601"/>
      <c r="Y79" s="601"/>
    </row>
    <row r="80" spans="1:25" ht="15.75" customHeight="1">
      <c r="A80" s="620"/>
      <c r="B80" s="1176"/>
      <c r="C80" s="1177"/>
      <c r="D80" s="624"/>
      <c r="E80" s="600"/>
      <c r="F80" s="601"/>
      <c r="G80" s="601"/>
      <c r="H80" s="601"/>
      <c r="I80" s="601"/>
      <c r="J80" s="601"/>
      <c r="K80" s="601"/>
      <c r="L80" s="601"/>
      <c r="M80" s="601"/>
      <c r="N80" s="601"/>
      <c r="O80" s="601"/>
      <c r="P80" s="601"/>
      <c r="Q80" s="601"/>
      <c r="R80" s="601"/>
      <c r="S80" s="601"/>
      <c r="T80" s="601"/>
      <c r="U80" s="601"/>
      <c r="V80" s="601"/>
      <c r="W80" s="601"/>
      <c r="X80" s="601"/>
      <c r="Y80" s="601"/>
    </row>
    <row r="81" spans="1:25" ht="15.75" customHeight="1">
      <c r="A81" s="620"/>
      <c r="B81" s="620"/>
      <c r="C81" s="615"/>
      <c r="D81" s="615"/>
      <c r="E81" s="600"/>
      <c r="F81" s="601"/>
      <c r="G81" s="601"/>
      <c r="H81" s="601"/>
      <c r="I81" s="601"/>
      <c r="J81" s="601"/>
      <c r="K81" s="601"/>
      <c r="L81" s="601"/>
      <c r="M81" s="601"/>
      <c r="N81" s="601"/>
      <c r="O81" s="601"/>
      <c r="P81" s="601"/>
      <c r="Q81" s="601"/>
      <c r="R81" s="601"/>
      <c r="S81" s="601"/>
      <c r="T81" s="601"/>
      <c r="U81" s="601"/>
      <c r="V81" s="601"/>
      <c r="W81" s="601"/>
      <c r="X81" s="601"/>
      <c r="Y81" s="601"/>
    </row>
    <row r="82" spans="1:25" ht="15.75" customHeight="1">
      <c r="A82" s="1179"/>
      <c r="B82" s="1177"/>
      <c r="C82" s="615"/>
      <c r="D82" s="624"/>
      <c r="E82" s="604"/>
      <c r="F82" s="601"/>
      <c r="G82" s="601"/>
      <c r="H82" s="601"/>
      <c r="I82" s="601"/>
      <c r="J82" s="601"/>
      <c r="K82" s="601"/>
      <c r="L82" s="601"/>
      <c r="M82" s="601"/>
      <c r="N82" s="601"/>
      <c r="O82" s="601"/>
      <c r="P82" s="601"/>
      <c r="Q82" s="601"/>
      <c r="R82" s="601"/>
      <c r="S82" s="601"/>
      <c r="T82" s="601"/>
      <c r="U82" s="601"/>
      <c r="V82" s="601"/>
      <c r="W82" s="601"/>
      <c r="X82" s="601"/>
      <c r="Y82" s="601"/>
    </row>
    <row r="83" spans="1:25" ht="15.75" customHeight="1">
      <c r="A83" s="620"/>
      <c r="B83" s="1176"/>
      <c r="C83" s="1177"/>
      <c r="D83" s="624"/>
      <c r="E83" s="604"/>
      <c r="F83" s="627"/>
      <c r="G83" s="627"/>
      <c r="H83" s="627"/>
      <c r="I83" s="627"/>
      <c r="J83" s="627"/>
      <c r="K83" s="627"/>
      <c r="L83" s="627"/>
      <c r="M83" s="627"/>
      <c r="N83" s="627"/>
      <c r="O83" s="627"/>
      <c r="P83" s="627"/>
      <c r="Q83" s="627"/>
      <c r="R83" s="627"/>
      <c r="S83" s="627"/>
      <c r="T83" s="627"/>
      <c r="U83" s="627"/>
      <c r="V83" s="627"/>
      <c r="W83" s="627"/>
      <c r="X83" s="627"/>
      <c r="Y83" s="627"/>
    </row>
    <row r="84" spans="1:25" ht="15.75" customHeight="1">
      <c r="A84" s="620"/>
      <c r="B84" s="620"/>
      <c r="C84" s="615"/>
      <c r="D84" s="615"/>
      <c r="E84" s="604"/>
      <c r="F84" s="601"/>
      <c r="G84" s="601"/>
      <c r="H84" s="601"/>
      <c r="I84" s="601"/>
      <c r="J84" s="601"/>
      <c r="K84" s="601"/>
      <c r="L84" s="601"/>
      <c r="M84" s="601"/>
      <c r="N84" s="601"/>
      <c r="O84" s="601"/>
      <c r="P84" s="601"/>
      <c r="Q84" s="601"/>
      <c r="R84" s="601"/>
      <c r="S84" s="601"/>
      <c r="T84" s="601"/>
      <c r="U84" s="601"/>
      <c r="V84" s="601"/>
      <c r="W84" s="601"/>
      <c r="X84" s="601"/>
      <c r="Y84" s="601"/>
    </row>
    <row r="85" spans="1:25" ht="15.75" customHeight="1">
      <c r="A85" s="1178"/>
      <c r="B85" s="1177"/>
      <c r="C85" s="615"/>
      <c r="D85" s="615"/>
      <c r="E85" s="600"/>
      <c r="F85" s="552"/>
      <c r="G85" s="552"/>
      <c r="H85" s="552"/>
      <c r="I85" s="552"/>
      <c r="J85" s="552"/>
      <c r="K85" s="552"/>
      <c r="L85" s="552"/>
      <c r="M85" s="552"/>
      <c r="N85" s="552"/>
      <c r="O85" s="552"/>
      <c r="P85" s="552"/>
      <c r="Q85" s="552"/>
      <c r="R85" s="552"/>
      <c r="S85" s="552"/>
      <c r="T85" s="552"/>
      <c r="U85" s="552"/>
      <c r="V85" s="552"/>
      <c r="W85" s="552"/>
      <c r="X85" s="552"/>
      <c r="Y85" s="552"/>
    </row>
    <row r="86" spans="1:25" ht="15.75" customHeight="1">
      <c r="A86" s="620"/>
      <c r="B86" s="1176"/>
      <c r="C86" s="1177"/>
      <c r="D86" s="624"/>
      <c r="E86" s="600"/>
      <c r="F86" s="601"/>
      <c r="G86" s="601"/>
      <c r="H86" s="601"/>
      <c r="I86" s="601"/>
      <c r="J86" s="601"/>
      <c r="K86" s="601"/>
      <c r="L86" s="601"/>
      <c r="M86" s="601"/>
      <c r="N86" s="601"/>
      <c r="O86" s="601"/>
      <c r="P86" s="601"/>
      <c r="Q86" s="601"/>
      <c r="R86" s="601"/>
      <c r="S86" s="601"/>
      <c r="T86" s="601"/>
      <c r="U86" s="601"/>
      <c r="V86" s="601"/>
      <c r="W86" s="601"/>
      <c r="X86" s="601"/>
      <c r="Y86" s="601"/>
    </row>
    <row r="87" spans="1:25" ht="15.75" customHeight="1">
      <c r="A87" s="620"/>
      <c r="B87" s="620"/>
      <c r="C87" s="615"/>
      <c r="D87" s="615"/>
      <c r="E87" s="600"/>
      <c r="F87" s="601"/>
      <c r="G87" s="601"/>
      <c r="H87" s="601"/>
      <c r="I87" s="601"/>
      <c r="J87" s="601"/>
      <c r="K87" s="601"/>
      <c r="L87" s="601"/>
      <c r="M87" s="601"/>
      <c r="N87" s="601"/>
      <c r="O87" s="601"/>
      <c r="P87" s="601"/>
      <c r="Q87" s="601"/>
      <c r="R87" s="601"/>
      <c r="S87" s="601"/>
      <c r="T87" s="601"/>
      <c r="U87" s="601"/>
      <c r="V87" s="601"/>
      <c r="W87" s="601"/>
      <c r="X87" s="601"/>
      <c r="Y87" s="601"/>
    </row>
    <row r="88" spans="1:25" ht="15.75" customHeight="1">
      <c r="A88" s="620"/>
      <c r="B88" s="620"/>
      <c r="C88" s="615"/>
      <c r="D88" s="615"/>
      <c r="E88" s="600"/>
      <c r="F88" s="601"/>
      <c r="G88" s="601"/>
      <c r="H88" s="601"/>
      <c r="I88" s="601"/>
      <c r="J88" s="601"/>
      <c r="K88" s="601"/>
      <c r="L88" s="601"/>
      <c r="M88" s="601"/>
      <c r="N88" s="601"/>
      <c r="O88" s="601"/>
      <c r="P88" s="601"/>
      <c r="Q88" s="601"/>
      <c r="R88" s="601"/>
      <c r="S88" s="601"/>
      <c r="T88" s="601"/>
      <c r="U88" s="601"/>
      <c r="V88" s="601"/>
      <c r="W88" s="601"/>
      <c r="X88" s="601"/>
      <c r="Y88" s="601"/>
    </row>
    <row r="89" spans="1:25" ht="15.75" customHeight="1">
      <c r="A89" s="620"/>
      <c r="B89" s="620"/>
      <c r="C89" s="615"/>
      <c r="D89" s="615"/>
      <c r="E89" s="600"/>
      <c r="F89" s="601"/>
      <c r="G89" s="601"/>
      <c r="H89" s="601"/>
      <c r="I89" s="601"/>
      <c r="J89" s="601"/>
      <c r="K89" s="601"/>
      <c r="L89" s="601"/>
      <c r="M89" s="601"/>
      <c r="N89" s="601"/>
      <c r="O89" s="601"/>
      <c r="P89" s="601"/>
      <c r="Q89" s="601"/>
      <c r="R89" s="601"/>
      <c r="S89" s="601"/>
      <c r="T89" s="601"/>
      <c r="U89" s="601"/>
      <c r="V89" s="601"/>
      <c r="W89" s="601"/>
      <c r="X89" s="601"/>
      <c r="Y89" s="601"/>
    </row>
    <row r="90" spans="1:25" ht="15.75" customHeight="1">
      <c r="A90" s="1178"/>
      <c r="B90" s="1177"/>
      <c r="C90" s="615"/>
      <c r="D90" s="615"/>
      <c r="E90" s="600"/>
      <c r="F90" s="601"/>
      <c r="G90" s="601"/>
      <c r="H90" s="601"/>
      <c r="I90" s="601"/>
      <c r="J90" s="601"/>
      <c r="K90" s="601"/>
      <c r="L90" s="601"/>
      <c r="M90" s="601"/>
      <c r="N90" s="601"/>
      <c r="O90" s="601"/>
      <c r="P90" s="601"/>
      <c r="Q90" s="601"/>
      <c r="R90" s="601"/>
      <c r="S90" s="601"/>
      <c r="T90" s="601"/>
      <c r="U90" s="601"/>
      <c r="V90" s="601"/>
      <c r="W90" s="601"/>
      <c r="X90" s="601"/>
      <c r="Y90" s="601"/>
    </row>
    <row r="91" spans="1:25" ht="15.75" customHeight="1">
      <c r="A91" s="620"/>
      <c r="B91" s="1176"/>
      <c r="C91" s="1177"/>
      <c r="D91" s="624"/>
      <c r="E91" s="600"/>
      <c r="F91" s="601"/>
      <c r="G91" s="601"/>
      <c r="H91" s="601"/>
      <c r="I91" s="601"/>
      <c r="J91" s="601"/>
      <c r="K91" s="601"/>
      <c r="L91" s="601"/>
      <c r="M91" s="601"/>
      <c r="N91" s="601"/>
      <c r="O91" s="601"/>
      <c r="P91" s="601"/>
      <c r="Q91" s="601"/>
      <c r="R91" s="601"/>
      <c r="S91" s="601"/>
      <c r="T91" s="601"/>
      <c r="U91" s="601"/>
      <c r="V91" s="601"/>
      <c r="W91" s="601"/>
      <c r="X91" s="601"/>
      <c r="Y91" s="601"/>
    </row>
    <row r="92" spans="1:25" ht="15.75" customHeight="1">
      <c r="A92" s="620"/>
      <c r="B92" s="620"/>
      <c r="C92" s="615"/>
      <c r="D92" s="615"/>
      <c r="E92" s="600"/>
      <c r="F92" s="601"/>
      <c r="G92" s="601"/>
      <c r="H92" s="601"/>
      <c r="I92" s="601"/>
      <c r="J92" s="601"/>
      <c r="K92" s="601"/>
      <c r="L92" s="601"/>
      <c r="M92" s="601"/>
      <c r="N92" s="601"/>
      <c r="O92" s="601"/>
      <c r="P92" s="601"/>
      <c r="Q92" s="601"/>
      <c r="R92" s="601"/>
      <c r="S92" s="601"/>
      <c r="T92" s="601"/>
      <c r="U92" s="601"/>
      <c r="V92" s="601"/>
      <c r="W92" s="601"/>
      <c r="X92" s="601"/>
      <c r="Y92" s="601"/>
    </row>
    <row r="93" spans="1:25" ht="15.75" customHeight="1">
      <c r="A93" s="620"/>
      <c r="B93" s="620"/>
      <c r="C93" s="615"/>
      <c r="D93" s="615"/>
      <c r="E93" s="604"/>
      <c r="F93" s="628"/>
      <c r="G93" s="628"/>
      <c r="H93" s="628"/>
      <c r="I93" s="628"/>
      <c r="J93" s="628"/>
      <c r="K93" s="628"/>
      <c r="L93" s="628"/>
      <c r="M93" s="628"/>
      <c r="N93" s="628"/>
      <c r="O93" s="628"/>
      <c r="P93" s="628"/>
      <c r="Q93" s="628"/>
      <c r="R93" s="628"/>
      <c r="S93" s="628"/>
      <c r="T93" s="628"/>
      <c r="U93" s="628"/>
      <c r="V93" s="628"/>
      <c r="W93" s="628"/>
      <c r="X93" s="628"/>
      <c r="Y93" s="628"/>
    </row>
    <row r="94" spans="1:25" ht="15.75" customHeight="1">
      <c r="A94" s="620"/>
      <c r="B94" s="620"/>
      <c r="C94" s="615"/>
      <c r="D94" s="615"/>
      <c r="E94" s="600"/>
      <c r="F94" s="628"/>
      <c r="G94" s="628"/>
      <c r="H94" s="628"/>
      <c r="I94" s="628"/>
      <c r="J94" s="628"/>
      <c r="K94" s="628"/>
      <c r="L94" s="628"/>
      <c r="M94" s="628"/>
      <c r="N94" s="628"/>
      <c r="O94" s="628"/>
      <c r="P94" s="628"/>
      <c r="Q94" s="628"/>
      <c r="R94" s="628"/>
      <c r="S94" s="628"/>
      <c r="T94" s="628"/>
      <c r="U94" s="628"/>
      <c r="V94" s="628"/>
      <c r="W94" s="628"/>
      <c r="X94" s="628"/>
      <c r="Y94" s="628"/>
    </row>
    <row r="95" spans="1:25" ht="15.75" customHeight="1">
      <c r="A95" s="620"/>
      <c r="B95" s="620"/>
      <c r="C95" s="615"/>
      <c r="D95" s="615"/>
      <c r="E95" s="609"/>
      <c r="F95" s="628"/>
      <c r="G95" s="628"/>
      <c r="H95" s="628"/>
      <c r="I95" s="628"/>
      <c r="J95" s="628"/>
      <c r="K95" s="628"/>
      <c r="L95" s="628"/>
      <c r="M95" s="628"/>
      <c r="N95" s="628"/>
      <c r="O95" s="628"/>
      <c r="P95" s="628"/>
      <c r="Q95" s="628"/>
      <c r="R95" s="628"/>
      <c r="S95" s="628"/>
      <c r="T95" s="628"/>
      <c r="U95" s="628"/>
      <c r="V95" s="628"/>
      <c r="W95" s="628"/>
      <c r="X95" s="628"/>
      <c r="Y95" s="628"/>
    </row>
    <row r="96" spans="1:25" ht="15.75" customHeight="1">
      <c r="A96" s="620"/>
      <c r="B96" s="620"/>
      <c r="C96" s="615"/>
      <c r="D96" s="615"/>
      <c r="E96" s="610"/>
      <c r="F96" s="628"/>
      <c r="G96" s="628"/>
      <c r="H96" s="628"/>
      <c r="I96" s="628"/>
      <c r="J96" s="628"/>
      <c r="K96" s="628"/>
      <c r="L96" s="628"/>
      <c r="M96" s="628"/>
      <c r="N96" s="628"/>
      <c r="O96" s="628"/>
      <c r="P96" s="628"/>
      <c r="Q96" s="628"/>
      <c r="R96" s="628"/>
      <c r="S96" s="628"/>
      <c r="T96" s="628"/>
      <c r="U96" s="628"/>
      <c r="V96" s="628"/>
      <c r="W96" s="628"/>
      <c r="X96" s="628"/>
      <c r="Y96" s="628"/>
    </row>
    <row r="97" spans="1:25" ht="15.75" customHeight="1">
      <c r="A97" s="620"/>
      <c r="B97" s="620"/>
      <c r="C97" s="615"/>
      <c r="D97" s="615"/>
      <c r="E97" s="610"/>
      <c r="F97" s="628"/>
      <c r="G97" s="628"/>
      <c r="H97" s="628"/>
      <c r="I97" s="628"/>
      <c r="J97" s="628"/>
      <c r="K97" s="628"/>
      <c r="L97" s="628"/>
      <c r="M97" s="628"/>
      <c r="N97" s="628"/>
      <c r="O97" s="628"/>
      <c r="P97" s="628"/>
      <c r="Q97" s="628"/>
      <c r="R97" s="628"/>
      <c r="S97" s="628"/>
      <c r="T97" s="628"/>
      <c r="U97" s="628"/>
      <c r="V97" s="628"/>
      <c r="W97" s="628"/>
      <c r="X97" s="628"/>
      <c r="Y97" s="628"/>
    </row>
    <row r="98" spans="1:25" ht="15.75" customHeight="1">
      <c r="A98" s="1178"/>
      <c r="B98" s="1177"/>
      <c r="C98" s="615"/>
      <c r="D98" s="615"/>
      <c r="E98" s="612"/>
      <c r="F98" s="601"/>
      <c r="G98" s="601"/>
      <c r="H98" s="601"/>
      <c r="I98" s="601"/>
      <c r="J98" s="601"/>
      <c r="K98" s="601"/>
      <c r="L98" s="601"/>
      <c r="M98" s="601"/>
      <c r="N98" s="601"/>
      <c r="O98" s="601"/>
      <c r="P98" s="601"/>
      <c r="Q98" s="601"/>
      <c r="R98" s="601"/>
      <c r="S98" s="601"/>
      <c r="T98" s="601"/>
      <c r="U98" s="601"/>
      <c r="V98" s="601"/>
      <c r="W98" s="601"/>
      <c r="X98" s="601"/>
      <c r="Y98" s="601"/>
    </row>
    <row r="99" spans="1:25" ht="15.75" customHeight="1">
      <c r="A99" s="620"/>
      <c r="B99" s="1176"/>
      <c r="C99" s="1177"/>
      <c r="D99" s="624"/>
      <c r="E99" s="613"/>
      <c r="F99" s="629"/>
      <c r="G99" s="629"/>
      <c r="H99" s="629"/>
      <c r="I99" s="629"/>
      <c r="J99" s="629"/>
      <c r="K99" s="629"/>
      <c r="L99" s="629"/>
      <c r="M99" s="629"/>
      <c r="N99" s="629"/>
      <c r="O99" s="629"/>
      <c r="P99" s="629"/>
      <c r="Q99" s="629"/>
      <c r="R99" s="629"/>
      <c r="S99" s="629"/>
      <c r="T99" s="629"/>
      <c r="U99" s="629"/>
      <c r="V99" s="629"/>
      <c r="W99" s="629"/>
      <c r="X99" s="629"/>
      <c r="Y99" s="629"/>
    </row>
    <row r="100" spans="1:25" ht="15.75" customHeight="1">
      <c r="A100" s="620"/>
      <c r="B100" s="620"/>
      <c r="C100" s="615"/>
      <c r="D100" s="615"/>
      <c r="E100" s="618"/>
      <c r="F100" s="630"/>
      <c r="G100" s="630"/>
      <c r="H100" s="630"/>
      <c r="I100" s="630"/>
      <c r="J100" s="630"/>
      <c r="K100" s="630"/>
      <c r="L100" s="631"/>
      <c r="M100" s="632"/>
      <c r="N100" s="632"/>
      <c r="O100" s="601"/>
      <c r="P100" s="601"/>
      <c r="Q100" s="601"/>
      <c r="R100" s="601"/>
      <c r="S100" s="601"/>
      <c r="T100" s="601"/>
      <c r="U100" s="601"/>
      <c r="V100" s="601"/>
      <c r="W100" s="601"/>
      <c r="X100" s="601"/>
      <c r="Y100" s="601"/>
    </row>
    <row r="101" spans="1:25" ht="15.75" customHeight="1">
      <c r="A101" s="1178"/>
      <c r="B101" s="1177"/>
      <c r="C101" s="615"/>
      <c r="D101" s="615"/>
      <c r="E101" s="618"/>
      <c r="F101" s="630"/>
      <c r="G101" s="630"/>
      <c r="H101" s="630"/>
      <c r="I101" s="630"/>
      <c r="J101" s="630"/>
      <c r="K101" s="630"/>
      <c r="L101" s="630"/>
      <c r="M101" s="630"/>
      <c r="N101" s="630"/>
      <c r="O101" s="601"/>
      <c r="P101" s="601"/>
      <c r="Q101" s="601"/>
      <c r="R101" s="601"/>
      <c r="S101" s="601"/>
      <c r="T101" s="601"/>
      <c r="U101" s="601"/>
      <c r="V101" s="601"/>
      <c r="W101" s="601"/>
      <c r="X101" s="601"/>
      <c r="Y101" s="601"/>
    </row>
    <row r="102" spans="1:25" ht="15.75" customHeight="1">
      <c r="A102" s="620"/>
      <c r="B102" s="1176"/>
      <c r="C102" s="1177"/>
      <c r="D102" s="624"/>
      <c r="E102" s="615"/>
      <c r="F102" s="630"/>
      <c r="G102" s="630"/>
      <c r="H102" s="630"/>
      <c r="I102" s="630"/>
      <c r="J102" s="630"/>
      <c r="K102" s="630"/>
      <c r="L102" s="630"/>
      <c r="M102" s="630"/>
      <c r="N102" s="630"/>
      <c r="O102" s="601"/>
      <c r="P102" s="601"/>
      <c r="Q102" s="601"/>
      <c r="R102" s="601"/>
      <c r="S102" s="601"/>
      <c r="T102" s="601"/>
      <c r="U102" s="601"/>
      <c r="V102" s="601"/>
      <c r="W102" s="601"/>
      <c r="X102" s="601"/>
      <c r="Y102" s="601"/>
    </row>
    <row r="103" spans="1:25" ht="15.75" customHeight="1">
      <c r="A103" s="620"/>
      <c r="B103" s="620"/>
      <c r="C103" s="615"/>
      <c r="D103" s="615"/>
      <c r="E103" s="622"/>
      <c r="F103" s="630"/>
      <c r="G103" s="630"/>
      <c r="H103" s="630"/>
      <c r="I103" s="630"/>
      <c r="J103" s="630"/>
      <c r="K103" s="630"/>
      <c r="L103" s="630"/>
      <c r="M103" s="630"/>
      <c r="N103" s="630"/>
      <c r="O103" s="601"/>
      <c r="P103" s="601"/>
      <c r="Q103" s="601"/>
      <c r="R103" s="601"/>
      <c r="S103" s="601"/>
      <c r="T103" s="601"/>
      <c r="U103" s="601"/>
      <c r="V103" s="601"/>
      <c r="W103" s="601"/>
      <c r="X103" s="601"/>
      <c r="Y103" s="601"/>
    </row>
    <row r="104" spans="1:25" ht="15.75" customHeight="1">
      <c r="A104" s="1178"/>
      <c r="B104" s="1177"/>
      <c r="C104" s="615"/>
      <c r="D104" s="615"/>
      <c r="E104" s="615"/>
      <c r="F104" s="630"/>
      <c r="G104" s="630"/>
      <c r="H104" s="630"/>
      <c r="I104" s="630"/>
      <c r="J104" s="630"/>
      <c r="K104" s="630"/>
      <c r="L104" s="630"/>
      <c r="M104" s="630"/>
      <c r="N104" s="630"/>
      <c r="O104" s="601"/>
      <c r="P104" s="601"/>
      <c r="Q104" s="601"/>
      <c r="R104" s="601"/>
      <c r="S104" s="601"/>
      <c r="T104" s="601"/>
      <c r="U104" s="601"/>
      <c r="V104" s="601"/>
      <c r="W104" s="601"/>
      <c r="X104" s="601"/>
      <c r="Y104" s="601"/>
    </row>
    <row r="105" spans="1:25" ht="15.75" customHeight="1">
      <c r="A105" s="620"/>
      <c r="B105" s="1176"/>
      <c r="C105" s="1177"/>
      <c r="D105" s="624"/>
      <c r="E105" s="615"/>
      <c r="F105" s="630"/>
      <c r="G105" s="630"/>
      <c r="H105" s="630"/>
      <c r="I105" s="630"/>
      <c r="J105" s="630"/>
      <c r="K105" s="630"/>
      <c r="L105" s="630"/>
      <c r="M105" s="630"/>
      <c r="N105" s="630"/>
      <c r="O105" s="601"/>
      <c r="P105" s="601"/>
      <c r="Q105" s="601"/>
      <c r="R105" s="601"/>
      <c r="S105" s="601"/>
      <c r="T105" s="601"/>
      <c r="U105" s="601"/>
      <c r="V105" s="601"/>
      <c r="W105" s="601"/>
      <c r="X105" s="601"/>
      <c r="Y105" s="601"/>
    </row>
    <row r="106" spans="1:25" ht="15.75" customHeight="1">
      <c r="A106" s="620"/>
      <c r="B106" s="625"/>
      <c r="C106" s="615"/>
      <c r="D106" s="615"/>
      <c r="E106" s="615"/>
      <c r="F106" s="630"/>
      <c r="G106" s="630"/>
      <c r="H106" s="630"/>
      <c r="I106" s="630"/>
      <c r="J106" s="630"/>
      <c r="K106" s="630"/>
      <c r="L106" s="630"/>
      <c r="M106" s="630"/>
      <c r="N106" s="630"/>
      <c r="O106" s="601"/>
      <c r="P106" s="601"/>
      <c r="Q106" s="601"/>
      <c r="R106" s="601"/>
      <c r="S106" s="601"/>
      <c r="T106" s="601"/>
      <c r="U106" s="601"/>
      <c r="V106" s="601"/>
      <c r="W106" s="601"/>
      <c r="X106" s="601"/>
      <c r="Y106" s="601"/>
    </row>
    <row r="107" spans="1:25" ht="15.75" customHeight="1">
      <c r="A107" s="620"/>
      <c r="B107" s="620"/>
      <c r="C107" s="615"/>
      <c r="D107" s="615"/>
      <c r="E107" s="615"/>
      <c r="F107" s="630"/>
      <c r="G107" s="630"/>
      <c r="H107" s="630"/>
      <c r="I107" s="630"/>
      <c r="J107" s="630"/>
      <c r="K107" s="630"/>
      <c r="L107" s="630"/>
      <c r="M107" s="630"/>
      <c r="N107" s="630"/>
      <c r="O107" s="601"/>
      <c r="P107" s="601"/>
      <c r="Q107" s="601"/>
      <c r="R107" s="601"/>
      <c r="S107" s="601"/>
      <c r="T107" s="601"/>
      <c r="U107" s="601"/>
      <c r="V107" s="601"/>
      <c r="W107" s="601"/>
      <c r="X107" s="601"/>
      <c r="Y107" s="601"/>
    </row>
    <row r="108" spans="1:25" ht="15.75" customHeight="1">
      <c r="A108" s="1178"/>
      <c r="B108" s="1177"/>
      <c r="C108" s="615"/>
      <c r="D108" s="615"/>
      <c r="E108" s="622"/>
      <c r="F108" s="630"/>
      <c r="G108" s="630"/>
      <c r="H108" s="630"/>
      <c r="I108" s="630"/>
      <c r="J108" s="630"/>
      <c r="K108" s="630"/>
      <c r="L108" s="630"/>
      <c r="M108" s="630"/>
      <c r="N108" s="630"/>
      <c r="O108" s="601"/>
      <c r="P108" s="601"/>
      <c r="Q108" s="601"/>
      <c r="R108" s="601"/>
      <c r="S108" s="601"/>
      <c r="T108" s="601"/>
      <c r="U108" s="601"/>
      <c r="V108" s="601"/>
      <c r="W108" s="601"/>
      <c r="X108" s="601"/>
      <c r="Y108" s="601"/>
    </row>
    <row r="109" spans="1:25" ht="15.75" customHeight="1">
      <c r="A109" s="1178"/>
      <c r="B109" s="1177"/>
      <c r="C109" s="622"/>
      <c r="D109" s="622"/>
      <c r="E109" s="622"/>
      <c r="F109" s="630"/>
      <c r="G109" s="630"/>
      <c r="H109" s="630"/>
      <c r="I109" s="630"/>
      <c r="J109" s="630"/>
      <c r="K109" s="630"/>
      <c r="L109" s="630"/>
      <c r="M109" s="630"/>
      <c r="N109" s="630"/>
      <c r="O109" s="601"/>
      <c r="P109" s="601"/>
      <c r="Q109" s="601"/>
      <c r="R109" s="601"/>
      <c r="S109" s="601"/>
      <c r="T109" s="601"/>
      <c r="U109" s="601"/>
      <c r="V109" s="601"/>
      <c r="W109" s="601"/>
      <c r="X109" s="601"/>
      <c r="Y109" s="601"/>
    </row>
    <row r="110" spans="1:25" ht="15.75" customHeight="1">
      <c r="A110" s="1178"/>
      <c r="B110" s="1177"/>
      <c r="C110" s="615"/>
      <c r="D110" s="615"/>
      <c r="E110" s="624"/>
      <c r="F110" s="630"/>
      <c r="G110" s="630"/>
      <c r="H110" s="630"/>
      <c r="I110" s="630"/>
      <c r="J110" s="630"/>
      <c r="K110" s="630"/>
      <c r="L110" s="630"/>
      <c r="M110" s="630"/>
      <c r="N110" s="630"/>
      <c r="O110" s="601"/>
      <c r="P110" s="601"/>
      <c r="Q110" s="601"/>
      <c r="R110" s="601"/>
      <c r="S110" s="601"/>
      <c r="T110" s="601"/>
      <c r="U110" s="601"/>
      <c r="V110" s="601"/>
      <c r="W110" s="601"/>
      <c r="X110" s="601"/>
      <c r="Y110" s="601"/>
    </row>
    <row r="111" spans="1:25" ht="15.75" customHeight="1">
      <c r="A111" s="444"/>
      <c r="B111" s="633"/>
      <c r="C111" s="584"/>
      <c r="D111" s="584"/>
      <c r="E111" s="618"/>
      <c r="F111" s="630"/>
      <c r="G111" s="630"/>
      <c r="H111" s="630"/>
      <c r="I111" s="630"/>
      <c r="J111" s="630"/>
      <c r="K111" s="630"/>
      <c r="L111" s="630"/>
      <c r="M111" s="630"/>
      <c r="N111" s="630"/>
      <c r="O111" s="601"/>
      <c r="P111" s="601"/>
      <c r="Q111" s="601"/>
      <c r="R111" s="601"/>
      <c r="S111" s="601"/>
      <c r="T111" s="601"/>
      <c r="U111" s="601"/>
      <c r="V111" s="601"/>
      <c r="W111" s="601"/>
      <c r="X111" s="601"/>
      <c r="Y111" s="601"/>
    </row>
    <row r="112" spans="1:25" ht="15.75" customHeight="1">
      <c r="A112" s="444"/>
      <c r="B112" s="633"/>
      <c r="C112" s="584"/>
      <c r="D112" s="584"/>
      <c r="E112" s="618"/>
      <c r="F112" s="630"/>
      <c r="G112" s="630"/>
      <c r="H112" s="630"/>
      <c r="I112" s="630"/>
      <c r="J112" s="630"/>
      <c r="K112" s="630"/>
      <c r="L112" s="630"/>
      <c r="M112" s="630"/>
      <c r="N112" s="630"/>
      <c r="O112" s="601"/>
      <c r="P112" s="601"/>
      <c r="Q112" s="601"/>
      <c r="R112" s="601"/>
      <c r="S112" s="601"/>
      <c r="T112" s="601"/>
      <c r="U112" s="601"/>
      <c r="V112" s="601"/>
      <c r="W112" s="601"/>
      <c r="X112" s="601"/>
      <c r="Y112" s="601"/>
    </row>
    <row r="113" spans="1:25" ht="15.75" customHeight="1">
      <c r="A113" s="444"/>
      <c r="B113" s="634"/>
      <c r="C113" s="584"/>
      <c r="D113" s="584"/>
      <c r="E113" s="618"/>
      <c r="F113" s="630"/>
      <c r="G113" s="630"/>
      <c r="H113" s="630"/>
      <c r="I113" s="630"/>
      <c r="J113" s="630"/>
      <c r="K113" s="630"/>
      <c r="L113" s="630"/>
      <c r="M113" s="630"/>
      <c r="N113" s="630"/>
      <c r="O113" s="601"/>
      <c r="P113" s="601"/>
      <c r="Q113" s="601"/>
      <c r="R113" s="601"/>
      <c r="S113" s="601"/>
      <c r="T113" s="601"/>
      <c r="U113" s="601"/>
      <c r="V113" s="601"/>
      <c r="W113" s="601"/>
      <c r="X113" s="601"/>
      <c r="Y113" s="601"/>
    </row>
    <row r="114" spans="1:25" ht="15.75" customHeight="1">
      <c r="A114" s="444"/>
      <c r="B114" s="633"/>
      <c r="C114" s="584"/>
      <c r="D114" s="584"/>
      <c r="E114" s="623"/>
      <c r="F114" s="630"/>
      <c r="G114" s="630"/>
      <c r="H114" s="630"/>
      <c r="I114" s="630"/>
      <c r="J114" s="630"/>
      <c r="K114" s="630"/>
      <c r="L114" s="630"/>
      <c r="M114" s="630"/>
      <c r="N114" s="630"/>
      <c r="O114" s="601"/>
      <c r="P114" s="601"/>
      <c r="Q114" s="601"/>
      <c r="R114" s="601"/>
      <c r="S114" s="601"/>
      <c r="T114" s="601"/>
      <c r="U114" s="601"/>
      <c r="V114" s="601"/>
      <c r="W114" s="601"/>
      <c r="X114" s="601"/>
      <c r="Y114" s="601"/>
    </row>
    <row r="115" spans="1:25" ht="15.75" customHeight="1">
      <c r="A115" s="517"/>
      <c r="B115" s="451"/>
      <c r="C115" s="2"/>
      <c r="D115" s="2"/>
      <c r="E115" s="624"/>
      <c r="F115" s="630"/>
      <c r="G115" s="630"/>
      <c r="H115" s="630"/>
      <c r="I115" s="630"/>
      <c r="J115" s="630"/>
      <c r="K115" s="630"/>
      <c r="L115" s="630"/>
      <c r="M115" s="630"/>
      <c r="N115" s="630"/>
      <c r="O115" s="601"/>
      <c r="P115" s="601"/>
      <c r="Q115" s="601"/>
      <c r="R115" s="601"/>
      <c r="S115" s="601"/>
      <c r="T115" s="601"/>
      <c r="U115" s="601"/>
      <c r="V115" s="601"/>
      <c r="W115" s="601"/>
      <c r="X115" s="601"/>
      <c r="Y115" s="601"/>
    </row>
    <row r="116" spans="1:25" ht="15.75" customHeight="1">
      <c r="A116" s="517"/>
      <c r="B116" s="451"/>
      <c r="C116" s="2"/>
      <c r="D116" s="2"/>
      <c r="E116" s="618"/>
      <c r="F116" s="630"/>
      <c r="G116" s="630"/>
      <c r="H116" s="630"/>
      <c r="I116" s="630"/>
      <c r="J116" s="630"/>
      <c r="K116" s="630"/>
      <c r="L116" s="630"/>
      <c r="M116" s="630"/>
      <c r="N116" s="630"/>
      <c r="O116" s="601"/>
      <c r="P116" s="601"/>
      <c r="Q116" s="601"/>
      <c r="R116" s="601"/>
      <c r="S116" s="601"/>
      <c r="T116" s="601"/>
      <c r="U116" s="601"/>
      <c r="V116" s="601"/>
      <c r="W116" s="601"/>
      <c r="X116" s="601"/>
      <c r="Y116" s="601"/>
    </row>
    <row r="117" spans="1:25" ht="15.75" customHeight="1">
      <c r="A117" s="517"/>
      <c r="B117" s="451"/>
      <c r="C117" s="2"/>
      <c r="D117" s="2"/>
      <c r="E117" s="615"/>
      <c r="F117" s="630"/>
      <c r="G117" s="630"/>
      <c r="H117" s="630"/>
      <c r="I117" s="630"/>
      <c r="J117" s="630"/>
      <c r="K117" s="630"/>
      <c r="L117" s="630"/>
      <c r="M117" s="630"/>
      <c r="N117" s="630"/>
      <c r="O117" s="601"/>
      <c r="P117" s="601"/>
      <c r="Q117" s="601"/>
      <c r="R117" s="601"/>
      <c r="S117" s="601"/>
      <c r="T117" s="601"/>
      <c r="U117" s="601"/>
      <c r="V117" s="601"/>
      <c r="W117" s="601"/>
      <c r="X117" s="601"/>
      <c r="Y117" s="601"/>
    </row>
    <row r="118" spans="1:25" ht="15.75" customHeight="1">
      <c r="A118" s="517"/>
      <c r="B118" s="451"/>
      <c r="C118" s="2"/>
      <c r="D118" s="2"/>
      <c r="E118" s="623"/>
      <c r="F118" s="630"/>
      <c r="G118" s="630"/>
      <c r="H118" s="630"/>
      <c r="I118" s="630"/>
      <c r="J118" s="630"/>
      <c r="K118" s="630"/>
      <c r="L118" s="630"/>
      <c r="M118" s="630"/>
      <c r="N118" s="630"/>
      <c r="O118" s="601"/>
      <c r="P118" s="601"/>
      <c r="Q118" s="601"/>
      <c r="R118" s="601"/>
      <c r="S118" s="601"/>
      <c r="T118" s="601"/>
      <c r="U118" s="601"/>
      <c r="V118" s="601"/>
      <c r="W118" s="601"/>
      <c r="X118" s="601"/>
      <c r="Y118" s="601"/>
    </row>
    <row r="119" spans="1:25" ht="15.75" customHeight="1">
      <c r="A119" s="517"/>
      <c r="B119" s="451"/>
      <c r="C119" s="2"/>
      <c r="D119" s="2"/>
      <c r="E119" s="624"/>
      <c r="F119" s="630"/>
      <c r="G119" s="630"/>
      <c r="H119" s="630"/>
      <c r="I119" s="630"/>
      <c r="J119" s="630"/>
      <c r="K119" s="630"/>
      <c r="L119" s="630"/>
      <c r="M119" s="630"/>
      <c r="N119" s="630"/>
      <c r="O119" s="601"/>
      <c r="P119" s="601"/>
      <c r="Q119" s="601"/>
      <c r="R119" s="601"/>
      <c r="S119" s="601"/>
      <c r="T119" s="601"/>
      <c r="U119" s="601"/>
      <c r="V119" s="601"/>
      <c r="W119" s="601"/>
      <c r="X119" s="601"/>
      <c r="Y119" s="601"/>
    </row>
    <row r="120" spans="1:25" ht="15.75" customHeight="1">
      <c r="A120" s="517"/>
      <c r="B120" s="451"/>
      <c r="C120" s="2"/>
      <c r="D120" s="2"/>
      <c r="E120" s="615"/>
      <c r="F120" s="630"/>
      <c r="G120" s="630"/>
      <c r="H120" s="630"/>
      <c r="I120" s="630"/>
      <c r="J120" s="630"/>
      <c r="K120" s="630"/>
      <c r="L120" s="630"/>
      <c r="M120" s="630"/>
      <c r="N120" s="630"/>
      <c r="O120" s="601"/>
      <c r="P120" s="601"/>
      <c r="Q120" s="601"/>
      <c r="R120" s="601"/>
      <c r="S120" s="601"/>
      <c r="T120" s="601"/>
      <c r="U120" s="601"/>
      <c r="V120" s="601"/>
      <c r="W120" s="601"/>
      <c r="X120" s="601"/>
      <c r="Y120" s="601"/>
    </row>
    <row r="121" spans="1:25" ht="15.75" customHeight="1">
      <c r="A121" s="517"/>
      <c r="B121" s="451"/>
      <c r="C121" s="2"/>
      <c r="D121" s="2"/>
      <c r="E121" s="615"/>
      <c r="F121" s="630"/>
      <c r="G121" s="630"/>
      <c r="H121" s="630"/>
      <c r="I121" s="630"/>
      <c r="J121" s="630"/>
      <c r="K121" s="630"/>
      <c r="L121" s="630"/>
      <c r="M121" s="630"/>
      <c r="N121" s="630"/>
      <c r="O121" s="601"/>
      <c r="P121" s="601"/>
      <c r="Q121" s="601"/>
      <c r="R121" s="601"/>
      <c r="S121" s="601"/>
      <c r="T121" s="601"/>
      <c r="U121" s="601"/>
      <c r="V121" s="601"/>
      <c r="W121" s="601"/>
      <c r="X121" s="601"/>
      <c r="Y121" s="601"/>
    </row>
    <row r="122" spans="1:25" ht="15.75" customHeight="1">
      <c r="A122" s="517"/>
      <c r="B122" s="451"/>
      <c r="C122" s="2"/>
      <c r="D122" s="2"/>
      <c r="E122" s="615"/>
      <c r="F122" s="630"/>
      <c r="G122" s="630"/>
      <c r="H122" s="630"/>
      <c r="I122" s="630"/>
      <c r="J122" s="630"/>
      <c r="K122" s="630"/>
      <c r="L122" s="630"/>
      <c r="M122" s="630"/>
      <c r="N122" s="630"/>
      <c r="O122" s="601"/>
      <c r="P122" s="601"/>
      <c r="Q122" s="601"/>
      <c r="R122" s="601"/>
      <c r="S122" s="601"/>
      <c r="T122" s="601"/>
      <c r="U122" s="601"/>
      <c r="V122" s="601"/>
      <c r="W122" s="601"/>
      <c r="X122" s="601"/>
      <c r="Y122" s="601"/>
    </row>
    <row r="123" spans="1:25" ht="15.75" customHeight="1">
      <c r="A123" s="517"/>
      <c r="B123" s="451"/>
      <c r="C123" s="2"/>
      <c r="D123" s="2"/>
      <c r="E123" s="624"/>
      <c r="F123" s="630"/>
      <c r="G123" s="630"/>
      <c r="H123" s="630"/>
      <c r="I123" s="630"/>
      <c r="J123" s="630"/>
      <c r="K123" s="630"/>
      <c r="L123" s="630"/>
      <c r="M123" s="630"/>
      <c r="N123" s="630"/>
      <c r="O123" s="601"/>
      <c r="P123" s="601"/>
      <c r="Q123" s="601"/>
      <c r="R123" s="601"/>
      <c r="S123" s="601"/>
      <c r="T123" s="601"/>
      <c r="U123" s="601"/>
      <c r="V123" s="601"/>
      <c r="W123" s="601"/>
      <c r="X123" s="601"/>
      <c r="Y123" s="601"/>
    </row>
    <row r="124" spans="1:25" ht="15.75" customHeight="1">
      <c r="A124" s="517"/>
      <c r="B124" s="451"/>
      <c r="C124" s="2"/>
      <c r="D124" s="2"/>
      <c r="E124" s="615"/>
      <c r="F124" s="630"/>
      <c r="G124" s="630"/>
      <c r="H124" s="630"/>
      <c r="I124" s="630"/>
      <c r="J124" s="630"/>
      <c r="K124" s="630"/>
      <c r="L124" s="630"/>
      <c r="M124" s="630"/>
      <c r="N124" s="630"/>
      <c r="O124" s="601"/>
      <c r="P124" s="601"/>
      <c r="Q124" s="601"/>
      <c r="R124" s="601"/>
      <c r="S124" s="601"/>
      <c r="T124" s="601"/>
      <c r="U124" s="601"/>
      <c r="V124" s="601"/>
      <c r="W124" s="601"/>
      <c r="X124" s="601"/>
      <c r="Y124" s="601"/>
    </row>
    <row r="125" spans="1:25" ht="15.75" customHeight="1">
      <c r="A125" s="517"/>
      <c r="B125" s="451"/>
      <c r="C125" s="2"/>
      <c r="D125" s="2"/>
      <c r="E125" s="618"/>
      <c r="F125" s="630"/>
      <c r="G125" s="630"/>
      <c r="H125" s="630"/>
      <c r="I125" s="630"/>
      <c r="J125" s="630"/>
      <c r="K125" s="630"/>
      <c r="L125" s="630"/>
      <c r="M125" s="630"/>
      <c r="N125" s="630"/>
      <c r="O125" s="601"/>
      <c r="P125" s="601"/>
      <c r="Q125" s="601"/>
      <c r="R125" s="601"/>
      <c r="S125" s="601"/>
      <c r="T125" s="601"/>
      <c r="U125" s="601"/>
      <c r="V125" s="601"/>
      <c r="W125" s="601"/>
      <c r="X125" s="601"/>
      <c r="Y125" s="601"/>
    </row>
    <row r="126" spans="1:25" ht="15.75" customHeight="1">
      <c r="A126" s="517"/>
      <c r="B126" s="451"/>
      <c r="C126" s="2"/>
      <c r="D126" s="2"/>
      <c r="E126" s="615"/>
      <c r="F126" s="630"/>
      <c r="G126" s="630"/>
      <c r="H126" s="630"/>
      <c r="I126" s="630"/>
      <c r="J126" s="630"/>
      <c r="K126" s="630"/>
      <c r="L126" s="630"/>
      <c r="M126" s="630"/>
      <c r="N126" s="630"/>
      <c r="O126" s="601"/>
      <c r="P126" s="601"/>
      <c r="Q126" s="601"/>
      <c r="R126" s="601"/>
      <c r="S126" s="601"/>
      <c r="T126" s="601"/>
      <c r="U126" s="601"/>
      <c r="V126" s="601"/>
      <c r="W126" s="601"/>
      <c r="X126" s="601"/>
      <c r="Y126" s="601"/>
    </row>
    <row r="127" spans="1:25" ht="15.75" customHeight="1">
      <c r="A127" s="517"/>
      <c r="B127" s="451"/>
      <c r="C127" s="2"/>
      <c r="D127" s="2"/>
      <c r="E127" s="615"/>
      <c r="F127" s="630"/>
      <c r="G127" s="630"/>
      <c r="H127" s="630"/>
      <c r="I127" s="630"/>
      <c r="J127" s="630"/>
      <c r="K127" s="630"/>
      <c r="L127" s="630"/>
      <c r="M127" s="630"/>
      <c r="N127" s="630"/>
      <c r="O127" s="601"/>
      <c r="P127" s="601"/>
      <c r="Q127" s="601"/>
      <c r="R127" s="601"/>
      <c r="S127" s="601"/>
      <c r="T127" s="601"/>
      <c r="U127" s="601"/>
      <c r="V127" s="601"/>
      <c r="W127" s="601"/>
      <c r="X127" s="601"/>
      <c r="Y127" s="601"/>
    </row>
    <row r="128" spans="1:25" ht="15.75" customHeight="1">
      <c r="A128" s="517"/>
      <c r="B128" s="451"/>
      <c r="C128" s="2"/>
      <c r="D128" s="2"/>
      <c r="E128" s="624"/>
      <c r="F128" s="630"/>
      <c r="G128" s="630"/>
      <c r="H128" s="630"/>
      <c r="I128" s="630"/>
      <c r="J128" s="630"/>
      <c r="K128" s="630"/>
      <c r="L128" s="630"/>
      <c r="M128" s="630"/>
      <c r="N128" s="630"/>
      <c r="O128" s="601"/>
      <c r="P128" s="601"/>
      <c r="Q128" s="601"/>
      <c r="R128" s="601"/>
      <c r="S128" s="601"/>
      <c r="T128" s="601"/>
      <c r="U128" s="601"/>
      <c r="V128" s="601"/>
      <c r="W128" s="601"/>
      <c r="X128" s="601"/>
      <c r="Y128" s="601"/>
    </row>
    <row r="129" spans="1:25" ht="15.75" customHeight="1">
      <c r="A129" s="517"/>
      <c r="B129" s="451"/>
      <c r="C129" s="2"/>
      <c r="D129" s="2"/>
      <c r="E129" s="618"/>
      <c r="F129" s="630"/>
      <c r="G129" s="630"/>
      <c r="H129" s="630"/>
      <c r="I129" s="630"/>
      <c r="J129" s="630"/>
      <c r="K129" s="630"/>
      <c r="L129" s="630"/>
      <c r="M129" s="630"/>
      <c r="N129" s="630"/>
      <c r="O129" s="601"/>
      <c r="P129" s="601"/>
      <c r="Q129" s="601"/>
      <c r="R129" s="601"/>
      <c r="S129" s="601"/>
      <c r="T129" s="601"/>
      <c r="U129" s="601"/>
      <c r="V129" s="601"/>
      <c r="W129" s="601"/>
      <c r="X129" s="601"/>
      <c r="Y129" s="601"/>
    </row>
    <row r="130" spans="1:25" ht="15.75" customHeight="1">
      <c r="A130" s="517"/>
      <c r="B130" s="451"/>
      <c r="C130" s="2"/>
      <c r="D130" s="2"/>
      <c r="E130" s="618"/>
      <c r="F130" s="630"/>
      <c r="G130" s="630"/>
      <c r="H130" s="630"/>
      <c r="I130" s="630"/>
      <c r="J130" s="630"/>
      <c r="K130" s="630"/>
      <c r="L130" s="630"/>
      <c r="M130" s="630"/>
      <c r="N130" s="630"/>
      <c r="O130" s="601"/>
      <c r="P130" s="601"/>
      <c r="Q130" s="601"/>
      <c r="R130" s="601"/>
      <c r="S130" s="601"/>
      <c r="T130" s="601"/>
      <c r="U130" s="601"/>
      <c r="V130" s="601"/>
      <c r="W130" s="601"/>
      <c r="X130" s="601"/>
      <c r="Y130" s="601"/>
    </row>
    <row r="131" spans="1:25" ht="15.75" customHeight="1">
      <c r="A131" s="517"/>
      <c r="B131" s="451"/>
      <c r="C131" s="2"/>
      <c r="D131" s="2"/>
      <c r="E131" s="618"/>
      <c r="F131" s="630"/>
      <c r="G131" s="630"/>
      <c r="H131" s="630"/>
      <c r="I131" s="630"/>
      <c r="J131" s="630"/>
      <c r="K131" s="630"/>
      <c r="L131" s="630"/>
      <c r="M131" s="630"/>
      <c r="N131" s="630"/>
      <c r="O131" s="601"/>
      <c r="P131" s="601"/>
      <c r="Q131" s="601"/>
      <c r="R131" s="601"/>
      <c r="S131" s="601"/>
      <c r="T131" s="601"/>
      <c r="U131" s="601"/>
      <c r="V131" s="601"/>
      <c r="W131" s="601"/>
      <c r="X131" s="601"/>
      <c r="Y131" s="601"/>
    </row>
    <row r="132" spans="1:25" ht="15.75" customHeight="1">
      <c r="A132" s="517"/>
      <c r="B132" s="451"/>
      <c r="C132" s="2"/>
      <c r="D132" s="2"/>
      <c r="E132" s="618"/>
      <c r="F132" s="630"/>
      <c r="G132" s="630"/>
      <c r="H132" s="630"/>
      <c r="I132" s="630"/>
      <c r="J132" s="630"/>
      <c r="K132" s="630"/>
      <c r="L132" s="630"/>
      <c r="M132" s="630"/>
      <c r="N132" s="630"/>
      <c r="O132" s="601"/>
      <c r="P132" s="601"/>
      <c r="Q132" s="601"/>
      <c r="R132" s="601"/>
      <c r="S132" s="601"/>
      <c r="T132" s="601"/>
      <c r="U132" s="601"/>
      <c r="V132" s="601"/>
      <c r="W132" s="601"/>
      <c r="X132" s="601"/>
      <c r="Y132" s="601"/>
    </row>
    <row r="133" spans="1:25" ht="15.75" customHeight="1">
      <c r="A133" s="517"/>
      <c r="B133" s="451"/>
      <c r="C133" s="2"/>
      <c r="D133" s="2"/>
      <c r="E133" s="623"/>
      <c r="F133" s="630"/>
      <c r="G133" s="630"/>
      <c r="H133" s="630"/>
      <c r="I133" s="630"/>
      <c r="J133" s="630"/>
      <c r="K133" s="630"/>
      <c r="L133" s="630"/>
      <c r="M133" s="630"/>
      <c r="N133" s="630"/>
      <c r="O133" s="601"/>
      <c r="P133" s="601"/>
      <c r="Q133" s="601"/>
      <c r="R133" s="601"/>
      <c r="S133" s="601"/>
      <c r="T133" s="601"/>
      <c r="U133" s="601"/>
      <c r="V133" s="601"/>
      <c r="W133" s="601"/>
      <c r="X133" s="601"/>
      <c r="Y133" s="601"/>
    </row>
    <row r="134" spans="1:25" ht="15.75" customHeight="1">
      <c r="A134" s="517"/>
      <c r="B134" s="451"/>
      <c r="C134" s="2"/>
      <c r="D134" s="2"/>
      <c r="E134" s="624"/>
      <c r="F134" s="630"/>
      <c r="G134" s="630"/>
      <c r="H134" s="630"/>
      <c r="I134" s="630"/>
      <c r="J134" s="630"/>
      <c r="K134" s="630"/>
      <c r="L134" s="630"/>
      <c r="M134" s="630"/>
      <c r="N134" s="630"/>
      <c r="O134" s="601"/>
      <c r="P134" s="601"/>
      <c r="Q134" s="601"/>
      <c r="R134" s="601"/>
      <c r="S134" s="601"/>
      <c r="T134" s="601"/>
      <c r="U134" s="601"/>
      <c r="V134" s="601"/>
      <c r="W134" s="601"/>
      <c r="X134" s="601"/>
      <c r="Y134" s="601"/>
    </row>
    <row r="135" spans="1:25" ht="15.75" customHeight="1">
      <c r="A135" s="517"/>
      <c r="B135" s="451"/>
      <c r="C135" s="2"/>
      <c r="D135" s="2"/>
      <c r="E135" s="623"/>
      <c r="F135" s="630"/>
      <c r="G135" s="630"/>
      <c r="H135" s="630"/>
      <c r="I135" s="630"/>
      <c r="J135" s="630"/>
      <c r="K135" s="630"/>
      <c r="L135" s="630"/>
      <c r="M135" s="630"/>
      <c r="N135" s="630"/>
      <c r="O135" s="601"/>
      <c r="P135" s="601"/>
      <c r="Q135" s="601"/>
      <c r="R135" s="601"/>
      <c r="S135" s="601"/>
      <c r="T135" s="601"/>
      <c r="U135" s="601"/>
      <c r="V135" s="601"/>
      <c r="W135" s="601"/>
      <c r="X135" s="601"/>
      <c r="Y135" s="601"/>
    </row>
    <row r="136" spans="1:25" ht="15.75" customHeight="1">
      <c r="A136" s="517"/>
      <c r="B136" s="451"/>
      <c r="C136" s="2"/>
      <c r="D136" s="2"/>
      <c r="E136" s="624"/>
      <c r="F136" s="630"/>
      <c r="G136" s="630"/>
      <c r="H136" s="630"/>
      <c r="I136" s="630"/>
      <c r="J136" s="630"/>
      <c r="K136" s="630"/>
      <c r="L136" s="630"/>
      <c r="M136" s="630"/>
      <c r="N136" s="630"/>
      <c r="O136" s="601"/>
      <c r="P136" s="601"/>
      <c r="Q136" s="601"/>
      <c r="R136" s="601"/>
      <c r="S136" s="601"/>
      <c r="T136" s="601"/>
      <c r="U136" s="601"/>
      <c r="V136" s="601"/>
      <c r="W136" s="601"/>
      <c r="X136" s="601"/>
      <c r="Y136" s="601"/>
    </row>
    <row r="137" spans="1:25" ht="15.75" customHeight="1">
      <c r="A137" s="517"/>
      <c r="B137" s="451"/>
      <c r="C137" s="2"/>
      <c r="D137" s="2"/>
      <c r="E137" s="624"/>
      <c r="F137" s="630"/>
      <c r="G137" s="630"/>
      <c r="H137" s="630"/>
      <c r="I137" s="630"/>
      <c r="J137" s="630"/>
      <c r="K137" s="630"/>
      <c r="L137" s="630"/>
      <c r="M137" s="630"/>
      <c r="N137" s="630"/>
      <c r="O137" s="601"/>
      <c r="P137" s="601"/>
      <c r="Q137" s="601"/>
      <c r="R137" s="601"/>
      <c r="S137" s="601"/>
      <c r="T137" s="601"/>
      <c r="U137" s="601"/>
      <c r="V137" s="601"/>
      <c r="W137" s="601"/>
      <c r="X137" s="601"/>
      <c r="Y137" s="601"/>
    </row>
    <row r="138" spans="1:25" ht="15.75" customHeight="1">
      <c r="A138" s="517"/>
      <c r="B138" s="451"/>
      <c r="C138" s="2"/>
      <c r="D138" s="2"/>
      <c r="E138" s="615"/>
      <c r="F138" s="630"/>
      <c r="G138" s="630"/>
      <c r="H138" s="630"/>
      <c r="I138" s="630"/>
      <c r="J138" s="630"/>
      <c r="K138" s="630"/>
      <c r="L138" s="630"/>
      <c r="M138" s="630"/>
      <c r="N138" s="630"/>
      <c r="O138" s="601"/>
      <c r="P138" s="601"/>
      <c r="Q138" s="601"/>
      <c r="R138" s="601"/>
      <c r="S138" s="601"/>
      <c r="T138" s="601"/>
      <c r="U138" s="601"/>
      <c r="V138" s="601"/>
      <c r="W138" s="601"/>
      <c r="X138" s="601"/>
      <c r="Y138" s="601"/>
    </row>
    <row r="139" spans="1:25" ht="15.75" customHeight="1">
      <c r="A139" s="517"/>
      <c r="B139" s="451"/>
      <c r="C139" s="2"/>
      <c r="D139" s="2"/>
      <c r="E139" s="615"/>
      <c r="F139" s="630"/>
      <c r="G139" s="630"/>
      <c r="H139" s="630"/>
      <c r="I139" s="630"/>
      <c r="J139" s="630"/>
      <c r="K139" s="630"/>
      <c r="L139" s="630"/>
      <c r="M139" s="630"/>
      <c r="N139" s="630"/>
      <c r="O139" s="601"/>
      <c r="P139" s="601"/>
      <c r="Q139" s="601"/>
      <c r="R139" s="601"/>
      <c r="S139" s="601"/>
      <c r="T139" s="601"/>
      <c r="U139" s="601"/>
      <c r="V139" s="601"/>
      <c r="W139" s="601"/>
      <c r="X139" s="601"/>
      <c r="Y139" s="601"/>
    </row>
    <row r="140" spans="1:25" ht="15.75" customHeight="1">
      <c r="A140" s="517"/>
      <c r="B140" s="451"/>
      <c r="C140" s="2"/>
      <c r="D140" s="2"/>
      <c r="E140" s="624"/>
      <c r="F140" s="630"/>
      <c r="G140" s="630"/>
      <c r="H140" s="630"/>
      <c r="I140" s="630"/>
      <c r="J140" s="630"/>
      <c r="K140" s="630"/>
      <c r="L140" s="630"/>
      <c r="M140" s="630"/>
      <c r="N140" s="630"/>
      <c r="O140" s="601"/>
      <c r="P140" s="601"/>
      <c r="Q140" s="601"/>
      <c r="R140" s="601"/>
      <c r="S140" s="601"/>
      <c r="T140" s="601"/>
      <c r="U140" s="601"/>
      <c r="V140" s="601"/>
      <c r="W140" s="601"/>
      <c r="X140" s="601"/>
      <c r="Y140" s="601"/>
    </row>
    <row r="141" spans="1:25" ht="15.75" customHeight="1">
      <c r="A141" s="517"/>
      <c r="B141" s="451"/>
      <c r="C141" s="2"/>
      <c r="D141" s="2"/>
      <c r="E141" s="618"/>
      <c r="F141" s="630"/>
      <c r="G141" s="630"/>
      <c r="H141" s="630"/>
      <c r="I141" s="630"/>
      <c r="J141" s="630"/>
      <c r="K141" s="630"/>
      <c r="L141" s="630"/>
      <c r="M141" s="630"/>
      <c r="N141" s="630"/>
      <c r="O141" s="601"/>
      <c r="P141" s="601"/>
      <c r="Q141" s="601"/>
      <c r="R141" s="601"/>
      <c r="S141" s="601"/>
      <c r="T141" s="601"/>
      <c r="U141" s="601"/>
      <c r="V141" s="601"/>
      <c r="W141" s="601"/>
      <c r="X141" s="601"/>
      <c r="Y141" s="601"/>
    </row>
    <row r="142" spans="1:25" ht="15.75" customHeight="1">
      <c r="A142" s="517"/>
      <c r="B142" s="451"/>
      <c r="C142" s="2"/>
      <c r="D142" s="2"/>
      <c r="E142" s="618"/>
      <c r="F142" s="630"/>
      <c r="G142" s="630"/>
      <c r="H142" s="630"/>
      <c r="I142" s="630"/>
      <c r="J142" s="630"/>
      <c r="K142" s="630"/>
      <c r="L142" s="630"/>
      <c r="M142" s="630"/>
      <c r="N142" s="630"/>
      <c r="O142" s="601"/>
      <c r="P142" s="601"/>
      <c r="Q142" s="601"/>
      <c r="R142" s="601"/>
      <c r="S142" s="601"/>
      <c r="T142" s="601"/>
      <c r="U142" s="601"/>
      <c r="V142" s="601"/>
      <c r="W142" s="601"/>
      <c r="X142" s="601"/>
      <c r="Y142" s="601"/>
    </row>
    <row r="143" spans="1:25" ht="15.75" customHeight="1">
      <c r="A143" s="517"/>
      <c r="B143" s="451"/>
      <c r="C143" s="2"/>
      <c r="D143" s="2"/>
      <c r="E143" s="618"/>
      <c r="F143" s="630"/>
      <c r="G143" s="630"/>
      <c r="H143" s="630"/>
      <c r="I143" s="630"/>
      <c r="J143" s="630"/>
      <c r="K143" s="630"/>
      <c r="L143" s="630"/>
      <c r="M143" s="630"/>
      <c r="N143" s="630"/>
      <c r="O143" s="601"/>
      <c r="P143" s="601"/>
      <c r="Q143" s="601"/>
      <c r="R143" s="601"/>
      <c r="S143" s="601"/>
      <c r="T143" s="601"/>
      <c r="U143" s="601"/>
      <c r="V143" s="601"/>
      <c r="W143" s="601"/>
      <c r="X143" s="601"/>
      <c r="Y143" s="601"/>
    </row>
    <row r="144" spans="1:25" ht="15.75" customHeight="1">
      <c r="A144" s="517"/>
      <c r="B144" s="451"/>
      <c r="C144" s="2"/>
      <c r="D144" s="2"/>
      <c r="E144" s="623"/>
      <c r="F144" s="630"/>
      <c r="G144" s="630"/>
      <c r="H144" s="630"/>
      <c r="I144" s="630"/>
      <c r="J144" s="630"/>
      <c r="K144" s="630"/>
      <c r="L144" s="630"/>
      <c r="M144" s="630"/>
      <c r="N144" s="630"/>
      <c r="O144" s="601"/>
      <c r="P144" s="601"/>
      <c r="Q144" s="601"/>
      <c r="R144" s="601"/>
      <c r="S144" s="601"/>
      <c r="T144" s="601"/>
      <c r="U144" s="601"/>
      <c r="V144" s="601"/>
      <c r="W144" s="601"/>
      <c r="X144" s="601"/>
      <c r="Y144" s="601"/>
    </row>
    <row r="145" spans="1:25" ht="15.75" customHeight="1">
      <c r="A145" s="517"/>
      <c r="B145" s="451"/>
      <c r="C145" s="2"/>
      <c r="D145" s="2"/>
      <c r="E145" s="624"/>
      <c r="F145" s="630"/>
      <c r="G145" s="630"/>
      <c r="H145" s="630"/>
      <c r="I145" s="630"/>
      <c r="J145" s="630"/>
      <c r="K145" s="630"/>
      <c r="L145" s="630"/>
      <c r="M145" s="630"/>
      <c r="N145" s="630"/>
      <c r="O145" s="601"/>
      <c r="P145" s="601"/>
      <c r="Q145" s="601"/>
      <c r="R145" s="601"/>
      <c r="S145" s="601"/>
      <c r="T145" s="601"/>
      <c r="U145" s="601"/>
      <c r="V145" s="601"/>
      <c r="W145" s="601"/>
      <c r="X145" s="601"/>
      <c r="Y145" s="601"/>
    </row>
    <row r="146" spans="1:25" ht="15.75" customHeight="1">
      <c r="A146" s="517"/>
      <c r="B146" s="451"/>
      <c r="C146" s="2"/>
      <c r="D146" s="2"/>
      <c r="E146" s="618"/>
      <c r="F146" s="630"/>
      <c r="G146" s="630"/>
      <c r="H146" s="630"/>
      <c r="I146" s="630"/>
      <c r="J146" s="630"/>
      <c r="K146" s="630"/>
      <c r="L146" s="630"/>
      <c r="M146" s="630"/>
      <c r="N146" s="630"/>
      <c r="O146" s="601"/>
      <c r="P146" s="601"/>
      <c r="Q146" s="601"/>
      <c r="R146" s="601"/>
      <c r="S146" s="601"/>
      <c r="T146" s="601"/>
      <c r="U146" s="601"/>
      <c r="V146" s="601"/>
      <c r="W146" s="601"/>
      <c r="X146" s="601"/>
      <c r="Y146" s="601"/>
    </row>
    <row r="147" spans="1:25" ht="15.75" customHeight="1">
      <c r="A147" s="517"/>
      <c r="B147" s="451"/>
      <c r="C147" s="2"/>
      <c r="D147" s="2"/>
      <c r="E147" s="618"/>
      <c r="F147" s="630"/>
      <c r="G147" s="630"/>
      <c r="H147" s="630"/>
      <c r="I147" s="630"/>
      <c r="J147" s="630"/>
      <c r="K147" s="630"/>
      <c r="L147" s="630"/>
      <c r="M147" s="630"/>
      <c r="N147" s="630"/>
      <c r="O147" s="601"/>
      <c r="P147" s="601"/>
      <c r="Q147" s="601"/>
      <c r="R147" s="601"/>
      <c r="S147" s="601"/>
      <c r="T147" s="601"/>
      <c r="U147" s="601"/>
      <c r="V147" s="601"/>
      <c r="W147" s="601"/>
      <c r="X147" s="601"/>
      <c r="Y147" s="601"/>
    </row>
    <row r="148" spans="1:25" ht="15.75" customHeight="1">
      <c r="A148" s="517"/>
      <c r="B148" s="451"/>
      <c r="C148" s="2"/>
      <c r="D148" s="2"/>
      <c r="E148" s="618"/>
      <c r="F148" s="630"/>
      <c r="G148" s="630"/>
      <c r="H148" s="630"/>
      <c r="I148" s="630"/>
      <c r="J148" s="630"/>
      <c r="K148" s="630"/>
      <c r="L148" s="630"/>
      <c r="M148" s="630"/>
      <c r="N148" s="630"/>
      <c r="O148" s="601"/>
      <c r="P148" s="601"/>
      <c r="Q148" s="601"/>
      <c r="R148" s="601"/>
      <c r="S148" s="601"/>
      <c r="T148" s="601"/>
      <c r="U148" s="601"/>
      <c r="V148" s="601"/>
      <c r="W148" s="601"/>
      <c r="X148" s="601"/>
      <c r="Y148" s="601"/>
    </row>
    <row r="149" spans="1:25" ht="15.75" customHeight="1">
      <c r="A149" s="517"/>
      <c r="B149" s="451"/>
      <c r="C149" s="2"/>
      <c r="D149" s="2"/>
      <c r="E149" s="618"/>
      <c r="F149" s="630"/>
      <c r="G149" s="630"/>
      <c r="H149" s="630"/>
      <c r="I149" s="630"/>
      <c r="J149" s="630"/>
      <c r="K149" s="630"/>
      <c r="L149" s="630"/>
      <c r="M149" s="630"/>
      <c r="N149" s="630"/>
      <c r="O149" s="601"/>
      <c r="P149" s="601"/>
      <c r="Q149" s="601"/>
      <c r="R149" s="601"/>
      <c r="S149" s="601"/>
      <c r="T149" s="601"/>
      <c r="U149" s="601"/>
      <c r="V149" s="601"/>
      <c r="W149" s="601"/>
      <c r="X149" s="601"/>
      <c r="Y149" s="601"/>
    </row>
    <row r="150" spans="1:25" ht="15.75" customHeight="1">
      <c r="A150" s="517"/>
      <c r="B150" s="451"/>
      <c r="C150" s="2"/>
      <c r="D150" s="2"/>
      <c r="E150" s="618"/>
      <c r="F150" s="630"/>
      <c r="G150" s="630"/>
      <c r="H150" s="630"/>
      <c r="I150" s="630"/>
      <c r="J150" s="630"/>
      <c r="K150" s="630"/>
      <c r="L150" s="630"/>
      <c r="M150" s="630"/>
      <c r="N150" s="630"/>
      <c r="O150" s="601"/>
      <c r="P150" s="601"/>
      <c r="Q150" s="601"/>
      <c r="R150" s="601"/>
      <c r="S150" s="601"/>
      <c r="T150" s="601"/>
      <c r="U150" s="601"/>
      <c r="V150" s="601"/>
      <c r="W150" s="601"/>
      <c r="X150" s="601"/>
      <c r="Y150" s="601"/>
    </row>
    <row r="151" spans="1:25" ht="15.75" customHeight="1">
      <c r="A151" s="517"/>
      <c r="B151" s="451"/>
      <c r="C151" s="2"/>
      <c r="D151" s="2"/>
      <c r="E151" s="618"/>
      <c r="F151" s="630"/>
      <c r="G151" s="630"/>
      <c r="H151" s="630"/>
      <c r="I151" s="630"/>
      <c r="J151" s="630"/>
      <c r="K151" s="630"/>
      <c r="L151" s="630"/>
      <c r="M151" s="630"/>
      <c r="N151" s="630"/>
      <c r="O151" s="601"/>
      <c r="P151" s="601"/>
      <c r="Q151" s="601"/>
      <c r="R151" s="601"/>
      <c r="S151" s="601"/>
      <c r="T151" s="601"/>
      <c r="U151" s="601"/>
      <c r="V151" s="601"/>
      <c r="W151" s="601"/>
      <c r="X151" s="601"/>
      <c r="Y151" s="601"/>
    </row>
    <row r="152" spans="1:25" ht="15.75" customHeight="1">
      <c r="A152" s="517"/>
      <c r="B152" s="451"/>
      <c r="C152" s="2"/>
      <c r="D152" s="2"/>
      <c r="E152" s="623"/>
      <c r="F152" s="630"/>
      <c r="G152" s="630"/>
      <c r="H152" s="630"/>
      <c r="I152" s="630"/>
      <c r="J152" s="630"/>
      <c r="K152" s="630"/>
      <c r="L152" s="630"/>
      <c r="M152" s="630"/>
      <c r="N152" s="630"/>
      <c r="O152" s="601"/>
      <c r="P152" s="601"/>
      <c r="Q152" s="601"/>
      <c r="R152" s="601"/>
      <c r="S152" s="601"/>
      <c r="T152" s="601"/>
      <c r="U152" s="601"/>
      <c r="V152" s="601"/>
      <c r="W152" s="601"/>
      <c r="X152" s="601"/>
      <c r="Y152" s="601"/>
    </row>
    <row r="153" spans="1:25" ht="15.75" customHeight="1">
      <c r="A153" s="517"/>
      <c r="B153" s="451"/>
      <c r="C153" s="2"/>
      <c r="D153" s="2"/>
      <c r="E153" s="624"/>
      <c r="F153" s="630"/>
      <c r="G153" s="630"/>
      <c r="H153" s="630"/>
      <c r="I153" s="630"/>
      <c r="J153" s="630"/>
      <c r="K153" s="630"/>
      <c r="L153" s="630"/>
      <c r="M153" s="630"/>
      <c r="N153" s="630"/>
      <c r="O153" s="601"/>
      <c r="P153" s="601"/>
      <c r="Q153" s="601"/>
      <c r="R153" s="601"/>
      <c r="S153" s="601"/>
      <c r="T153" s="601"/>
      <c r="U153" s="601"/>
      <c r="V153" s="601"/>
      <c r="W153" s="601"/>
      <c r="X153" s="601"/>
      <c r="Y153" s="601"/>
    </row>
    <row r="154" spans="1:25" ht="15.75" customHeight="1">
      <c r="A154" s="517"/>
      <c r="B154" s="451"/>
      <c r="C154" s="2"/>
      <c r="D154" s="2"/>
      <c r="E154" s="618"/>
      <c r="F154" s="630"/>
      <c r="G154" s="630"/>
      <c r="H154" s="630"/>
      <c r="I154" s="630"/>
      <c r="J154" s="630"/>
      <c r="K154" s="630"/>
      <c r="L154" s="630"/>
      <c r="M154" s="630"/>
      <c r="N154" s="630"/>
      <c r="O154" s="601"/>
      <c r="P154" s="601"/>
      <c r="Q154" s="601"/>
      <c r="R154" s="601"/>
      <c r="S154" s="601"/>
      <c r="T154" s="601"/>
      <c r="U154" s="601"/>
      <c r="V154" s="601"/>
      <c r="W154" s="601"/>
      <c r="X154" s="601"/>
      <c r="Y154" s="601"/>
    </row>
    <row r="155" spans="1:25" ht="15.75" customHeight="1">
      <c r="A155" s="517"/>
      <c r="B155" s="451"/>
      <c r="C155" s="2"/>
      <c r="D155" s="2"/>
      <c r="E155" s="623"/>
      <c r="F155" s="630"/>
      <c r="G155" s="630"/>
      <c r="H155" s="630"/>
      <c r="I155" s="630"/>
      <c r="J155" s="630"/>
      <c r="K155" s="630"/>
      <c r="L155" s="630"/>
      <c r="M155" s="630"/>
      <c r="N155" s="630"/>
      <c r="O155" s="601"/>
      <c r="P155" s="601"/>
      <c r="Q155" s="601"/>
      <c r="R155" s="601"/>
      <c r="S155" s="601"/>
      <c r="T155" s="601"/>
      <c r="U155" s="601"/>
      <c r="V155" s="601"/>
      <c r="W155" s="601"/>
      <c r="X155" s="601"/>
      <c r="Y155" s="601"/>
    </row>
    <row r="156" spans="1:25" ht="15.75" customHeight="1">
      <c r="A156" s="517"/>
      <c r="B156" s="451"/>
      <c r="C156" s="2"/>
      <c r="D156" s="2"/>
      <c r="E156" s="624"/>
      <c r="F156" s="630"/>
      <c r="G156" s="630"/>
      <c r="H156" s="630"/>
      <c r="I156" s="630"/>
      <c r="J156" s="630"/>
      <c r="K156" s="630"/>
      <c r="L156" s="630"/>
      <c r="M156" s="630"/>
      <c r="N156" s="630"/>
      <c r="O156" s="601"/>
      <c r="P156" s="601"/>
      <c r="Q156" s="601"/>
      <c r="R156" s="601"/>
      <c r="S156" s="601"/>
      <c r="T156" s="601"/>
      <c r="U156" s="601"/>
      <c r="V156" s="601"/>
      <c r="W156" s="601"/>
      <c r="X156" s="601"/>
      <c r="Y156" s="601"/>
    </row>
    <row r="157" spans="1:25" ht="15.75" customHeight="1">
      <c r="A157" s="517"/>
      <c r="B157" s="451"/>
      <c r="C157" s="2"/>
      <c r="D157" s="2"/>
      <c r="E157" s="618"/>
      <c r="F157" s="630"/>
      <c r="G157" s="630"/>
      <c r="H157" s="630"/>
      <c r="I157" s="630"/>
      <c r="J157" s="630"/>
      <c r="K157" s="630"/>
      <c r="L157" s="630"/>
      <c r="M157" s="630"/>
      <c r="N157" s="630"/>
      <c r="O157" s="601"/>
      <c r="P157" s="601"/>
      <c r="Q157" s="601"/>
      <c r="R157" s="601"/>
      <c r="S157" s="601"/>
      <c r="T157" s="601"/>
      <c r="U157" s="601"/>
      <c r="V157" s="601"/>
      <c r="W157" s="601"/>
      <c r="X157" s="601"/>
      <c r="Y157" s="601"/>
    </row>
    <row r="158" spans="1:25" ht="15.75" customHeight="1">
      <c r="A158" s="517"/>
      <c r="B158" s="451"/>
      <c r="C158" s="2"/>
      <c r="D158" s="2"/>
      <c r="E158" s="623"/>
      <c r="F158" s="630"/>
      <c r="G158" s="630"/>
      <c r="H158" s="630"/>
      <c r="I158" s="630"/>
      <c r="J158" s="630"/>
      <c r="K158" s="630"/>
      <c r="L158" s="630"/>
      <c r="M158" s="630"/>
      <c r="N158" s="630"/>
      <c r="O158" s="601"/>
      <c r="P158" s="601"/>
      <c r="Q158" s="601"/>
      <c r="R158" s="601"/>
      <c r="S158" s="601"/>
      <c r="T158" s="601"/>
      <c r="U158" s="601"/>
      <c r="V158" s="601"/>
      <c r="W158" s="601"/>
      <c r="X158" s="601"/>
      <c r="Y158" s="601"/>
    </row>
    <row r="159" spans="1:25" ht="15.75" customHeight="1">
      <c r="A159" s="517"/>
      <c r="B159" s="451"/>
      <c r="C159" s="2"/>
      <c r="D159" s="2"/>
      <c r="E159" s="624"/>
      <c r="F159" s="630"/>
      <c r="G159" s="630"/>
      <c r="H159" s="630"/>
      <c r="I159" s="630"/>
      <c r="J159" s="630"/>
      <c r="K159" s="630"/>
      <c r="L159" s="630"/>
      <c r="M159" s="630"/>
      <c r="N159" s="630"/>
      <c r="O159" s="601"/>
      <c r="P159" s="601"/>
      <c r="Q159" s="601"/>
      <c r="R159" s="601"/>
      <c r="S159" s="601"/>
      <c r="T159" s="601"/>
      <c r="U159" s="601"/>
      <c r="V159" s="601"/>
      <c r="W159" s="601"/>
      <c r="X159" s="601"/>
      <c r="Y159" s="601"/>
    </row>
    <row r="160" spans="1:25" ht="15.75" customHeight="1">
      <c r="A160" s="517"/>
      <c r="B160" s="451"/>
      <c r="C160" s="2"/>
      <c r="D160" s="2"/>
      <c r="E160" s="615"/>
      <c r="F160" s="630"/>
      <c r="G160" s="630"/>
      <c r="H160" s="630"/>
      <c r="I160" s="630"/>
      <c r="J160" s="630"/>
      <c r="K160" s="630"/>
      <c r="L160" s="630"/>
      <c r="M160" s="630"/>
      <c r="N160" s="630"/>
      <c r="O160" s="601"/>
      <c r="P160" s="601"/>
      <c r="Q160" s="601"/>
      <c r="R160" s="601"/>
      <c r="S160" s="601"/>
      <c r="T160" s="601"/>
      <c r="U160" s="601"/>
      <c r="V160" s="601"/>
      <c r="W160" s="601"/>
      <c r="X160" s="601"/>
      <c r="Y160" s="601"/>
    </row>
    <row r="161" spans="1:25" ht="15.75" customHeight="1">
      <c r="A161" s="517"/>
      <c r="B161" s="451"/>
      <c r="C161" s="2"/>
      <c r="D161" s="2"/>
      <c r="E161" s="618"/>
      <c r="F161" s="630"/>
      <c r="G161" s="630"/>
      <c r="H161" s="630"/>
      <c r="I161" s="630"/>
      <c r="J161" s="630"/>
      <c r="K161" s="630"/>
      <c r="L161" s="630"/>
      <c r="M161" s="630"/>
      <c r="N161" s="630"/>
      <c r="O161" s="601"/>
      <c r="P161" s="601"/>
      <c r="Q161" s="601"/>
      <c r="R161" s="601"/>
      <c r="S161" s="601"/>
      <c r="T161" s="601"/>
      <c r="U161" s="601"/>
      <c r="V161" s="601"/>
      <c r="W161" s="601"/>
      <c r="X161" s="601"/>
      <c r="Y161" s="601"/>
    </row>
    <row r="162" spans="1:25" ht="15.75" customHeight="1">
      <c r="A162" s="517"/>
      <c r="B162" s="451"/>
      <c r="C162" s="2"/>
      <c r="D162" s="2"/>
      <c r="E162" s="615"/>
      <c r="F162" s="630"/>
      <c r="G162" s="630"/>
      <c r="H162" s="630"/>
      <c r="I162" s="630"/>
      <c r="J162" s="630"/>
      <c r="K162" s="630"/>
      <c r="L162" s="630"/>
      <c r="M162" s="630"/>
      <c r="N162" s="630"/>
      <c r="O162" s="601"/>
      <c r="P162" s="601"/>
      <c r="Q162" s="601"/>
      <c r="R162" s="601"/>
      <c r="S162" s="601"/>
      <c r="T162" s="601"/>
      <c r="U162" s="601"/>
      <c r="V162" s="601"/>
      <c r="W162" s="601"/>
      <c r="X162" s="601"/>
      <c r="Y162" s="601"/>
    </row>
    <row r="163" spans="1:25" ht="15.75" customHeight="1">
      <c r="A163" s="517"/>
      <c r="B163" s="451"/>
      <c r="C163" s="2"/>
      <c r="D163" s="2"/>
      <c r="E163" s="622"/>
      <c r="F163" s="630"/>
      <c r="G163" s="630"/>
      <c r="H163" s="630"/>
      <c r="I163" s="630"/>
      <c r="J163" s="630"/>
      <c r="K163" s="630"/>
      <c r="L163" s="630"/>
      <c r="M163" s="630"/>
      <c r="N163" s="630"/>
      <c r="O163" s="601"/>
      <c r="P163" s="601"/>
      <c r="Q163" s="601"/>
      <c r="R163" s="601"/>
      <c r="S163" s="601"/>
      <c r="T163" s="601"/>
      <c r="U163" s="601"/>
      <c r="V163" s="601"/>
      <c r="W163" s="601"/>
      <c r="X163" s="601"/>
      <c r="Y163" s="601"/>
    </row>
    <row r="164" spans="1:25" ht="15.75" customHeight="1">
      <c r="A164" s="517"/>
      <c r="B164" s="451"/>
      <c r="C164" s="2"/>
      <c r="D164" s="2"/>
      <c r="E164" s="622"/>
      <c r="F164" s="630"/>
      <c r="G164" s="630"/>
      <c r="H164" s="630"/>
      <c r="I164" s="630"/>
      <c r="J164" s="630"/>
      <c r="K164" s="630"/>
      <c r="L164" s="630"/>
      <c r="M164" s="630"/>
      <c r="N164" s="630"/>
      <c r="O164" s="601"/>
      <c r="P164" s="601"/>
      <c r="Q164" s="601"/>
      <c r="R164" s="601"/>
      <c r="S164" s="601"/>
      <c r="T164" s="601"/>
      <c r="U164" s="601"/>
      <c r="V164" s="601"/>
      <c r="W164" s="601"/>
      <c r="X164" s="601"/>
      <c r="Y164" s="601"/>
    </row>
    <row r="165" spans="1:25" ht="15.75" customHeight="1">
      <c r="A165" s="517"/>
      <c r="B165" s="451"/>
      <c r="C165" s="2"/>
      <c r="D165" s="2"/>
      <c r="E165" s="584"/>
      <c r="F165" s="444"/>
      <c r="G165" s="444"/>
      <c r="H165" s="444"/>
      <c r="I165" s="444"/>
      <c r="J165" s="444"/>
      <c r="K165" s="444"/>
      <c r="L165" s="444"/>
      <c r="M165" s="444"/>
      <c r="N165" s="444"/>
    </row>
    <row r="166" spans="1:25" ht="15.75" customHeight="1">
      <c r="A166" s="517"/>
      <c r="B166" s="451"/>
      <c r="C166" s="2"/>
      <c r="D166" s="2"/>
      <c r="E166" s="584"/>
      <c r="F166" s="444"/>
      <c r="G166" s="444"/>
      <c r="H166" s="444"/>
      <c r="I166" s="444"/>
      <c r="J166" s="444"/>
      <c r="K166" s="444"/>
      <c r="L166" s="444"/>
      <c r="M166" s="444"/>
      <c r="N166" s="444"/>
    </row>
    <row r="167" spans="1:25" ht="15.75" customHeight="1">
      <c r="A167" s="517"/>
      <c r="B167" s="451"/>
      <c r="C167" s="2"/>
      <c r="D167" s="2"/>
      <c r="E167" s="584"/>
      <c r="F167" s="444"/>
      <c r="G167" s="444"/>
      <c r="H167" s="444"/>
      <c r="I167" s="444"/>
      <c r="J167" s="444"/>
      <c r="K167" s="444"/>
      <c r="L167" s="444"/>
      <c r="M167" s="444"/>
      <c r="N167" s="444"/>
    </row>
    <row r="168" spans="1:25" ht="15.75" customHeight="1">
      <c r="A168" s="517"/>
      <c r="B168" s="451"/>
      <c r="C168" s="2"/>
      <c r="D168" s="2"/>
      <c r="E168" s="584"/>
      <c r="F168" s="444"/>
      <c r="G168" s="444"/>
      <c r="H168" s="444"/>
      <c r="I168" s="444"/>
      <c r="J168" s="444"/>
      <c r="K168" s="444"/>
      <c r="L168" s="444"/>
      <c r="M168" s="444"/>
      <c r="N168" s="444"/>
    </row>
    <row r="169" spans="1:25" ht="15.75" customHeight="1">
      <c r="A169" s="517"/>
      <c r="B169" s="451"/>
      <c r="C169" s="2"/>
      <c r="D169" s="2"/>
      <c r="E169" s="2"/>
    </row>
    <row r="170" spans="1:25" ht="15.75" customHeight="1">
      <c r="A170" s="517"/>
      <c r="B170" s="451"/>
      <c r="C170" s="2"/>
      <c r="D170" s="2"/>
      <c r="E170" s="2"/>
    </row>
    <row r="171" spans="1:25" ht="15.75" customHeight="1">
      <c r="A171" s="517"/>
      <c r="B171" s="451"/>
      <c r="C171" s="2"/>
      <c r="D171" s="2"/>
      <c r="E171" s="2"/>
    </row>
    <row r="172" spans="1:25" ht="15.75" customHeight="1">
      <c r="A172" s="517"/>
      <c r="B172" s="451"/>
      <c r="C172" s="2"/>
      <c r="D172" s="2"/>
      <c r="E172" s="2"/>
    </row>
    <row r="173" spans="1:25" ht="15.75" customHeight="1">
      <c r="A173" s="517"/>
      <c r="B173" s="451"/>
      <c r="C173" s="2"/>
      <c r="D173" s="2"/>
      <c r="E173" s="2"/>
    </row>
    <row r="174" spans="1:25" ht="15.75" customHeight="1">
      <c r="A174" s="517"/>
      <c r="B174" s="451"/>
      <c r="C174" s="2"/>
      <c r="D174" s="2"/>
      <c r="E174" s="2"/>
    </row>
    <row r="175" spans="1:25" ht="15.75" customHeight="1">
      <c r="A175" s="517"/>
      <c r="B175" s="451"/>
      <c r="C175" s="2"/>
      <c r="D175" s="2"/>
      <c r="E175" s="2"/>
    </row>
    <row r="176" spans="1:25" ht="15.75" customHeight="1">
      <c r="A176" s="517"/>
      <c r="B176" s="451"/>
      <c r="C176" s="2"/>
      <c r="D176" s="2"/>
      <c r="E176" s="2"/>
    </row>
    <row r="177" spans="1:5" ht="15.75" customHeight="1">
      <c r="A177" s="517"/>
      <c r="B177" s="451"/>
      <c r="C177" s="2"/>
      <c r="D177" s="2"/>
      <c r="E177" s="2"/>
    </row>
    <row r="178" spans="1:5" ht="15.75" customHeight="1">
      <c r="A178" s="517"/>
      <c r="B178" s="451"/>
      <c r="C178" s="2"/>
      <c r="D178" s="2"/>
      <c r="E178" s="2"/>
    </row>
    <row r="179" spans="1:5" ht="15.75" customHeight="1">
      <c r="A179" s="517"/>
      <c r="B179" s="451"/>
      <c r="C179" s="2"/>
      <c r="D179" s="2"/>
      <c r="E179" s="2"/>
    </row>
    <row r="180" spans="1:5" ht="15.75" customHeight="1">
      <c r="A180" s="517"/>
      <c r="B180" s="451"/>
      <c r="C180" s="2"/>
      <c r="D180" s="2"/>
      <c r="E180" s="2"/>
    </row>
    <row r="181" spans="1:5" ht="15.75" customHeight="1">
      <c r="A181" s="517"/>
      <c r="B181" s="451"/>
      <c r="C181" s="2"/>
      <c r="D181" s="2"/>
      <c r="E181" s="2"/>
    </row>
    <row r="182" spans="1:5" ht="15.75" customHeight="1">
      <c r="A182" s="517"/>
      <c r="B182" s="451"/>
      <c r="C182" s="2"/>
      <c r="D182" s="2"/>
      <c r="E182" s="2"/>
    </row>
    <row r="183" spans="1:5" ht="15.75" customHeight="1">
      <c r="A183" s="517"/>
      <c r="B183" s="451"/>
      <c r="C183" s="2"/>
      <c r="D183" s="2"/>
      <c r="E183" s="2"/>
    </row>
    <row r="184" spans="1:5" ht="15.75" customHeight="1">
      <c r="A184" s="517"/>
      <c r="B184" s="451"/>
      <c r="C184" s="2"/>
      <c r="D184" s="2"/>
      <c r="E184" s="2"/>
    </row>
    <row r="185" spans="1:5" ht="15.75" customHeight="1">
      <c r="A185" s="517"/>
      <c r="B185" s="451"/>
      <c r="C185" s="2"/>
      <c r="D185" s="2"/>
      <c r="E185" s="2"/>
    </row>
    <row r="186" spans="1:5" ht="15.75" customHeight="1">
      <c r="A186" s="517"/>
      <c r="B186" s="451"/>
      <c r="C186" s="2"/>
      <c r="D186" s="2"/>
      <c r="E186" s="2"/>
    </row>
    <row r="187" spans="1:5" ht="15.75" customHeight="1">
      <c r="A187" s="517"/>
      <c r="B187" s="451"/>
      <c r="C187" s="2"/>
      <c r="D187" s="2"/>
      <c r="E187" s="2"/>
    </row>
    <row r="188" spans="1:5" ht="15.75" customHeight="1">
      <c r="A188" s="517"/>
      <c r="B188" s="451"/>
      <c r="C188" s="2"/>
      <c r="D188" s="2"/>
      <c r="E188" s="2"/>
    </row>
    <row r="189" spans="1:5" ht="15.75" customHeight="1">
      <c r="A189" s="517"/>
      <c r="B189" s="451"/>
      <c r="C189" s="2"/>
      <c r="D189" s="2"/>
      <c r="E189" s="2"/>
    </row>
    <row r="190" spans="1:5" ht="15.75" customHeight="1">
      <c r="A190" s="517"/>
      <c r="B190" s="451"/>
      <c r="C190" s="2"/>
      <c r="D190" s="2"/>
      <c r="E190" s="2"/>
    </row>
    <row r="191" spans="1:5" ht="15.75" customHeight="1">
      <c r="A191" s="517"/>
      <c r="B191" s="451"/>
      <c r="C191" s="2"/>
      <c r="D191" s="2"/>
      <c r="E191" s="2"/>
    </row>
    <row r="192" spans="1:5" ht="15.75" customHeight="1">
      <c r="A192" s="517"/>
      <c r="B192" s="451"/>
      <c r="C192" s="2"/>
      <c r="D192" s="2"/>
      <c r="E192" s="2"/>
    </row>
    <row r="193" spans="1:5" ht="15.75" customHeight="1">
      <c r="A193" s="517"/>
      <c r="B193" s="451"/>
      <c r="C193" s="2"/>
      <c r="D193" s="2"/>
      <c r="E193" s="2"/>
    </row>
    <row r="194" spans="1:5" ht="15.75" customHeight="1">
      <c r="A194" s="517"/>
      <c r="B194" s="451"/>
      <c r="C194" s="2"/>
      <c r="D194" s="2"/>
      <c r="E194" s="2"/>
    </row>
    <row r="195" spans="1:5" ht="15.75" customHeight="1">
      <c r="A195" s="517"/>
      <c r="B195" s="451"/>
      <c r="C195" s="2"/>
      <c r="D195" s="2"/>
      <c r="E195" s="2"/>
    </row>
    <row r="196" spans="1:5" ht="15.75" customHeight="1">
      <c r="A196" s="517"/>
      <c r="B196" s="451"/>
      <c r="C196" s="2"/>
      <c r="D196" s="2"/>
      <c r="E196" s="2"/>
    </row>
    <row r="197" spans="1:5" ht="15.75" customHeight="1">
      <c r="A197" s="517"/>
      <c r="B197" s="451"/>
      <c r="C197" s="2"/>
      <c r="D197" s="2"/>
      <c r="E197" s="2"/>
    </row>
    <row r="198" spans="1:5" ht="15.75" customHeight="1">
      <c r="A198" s="517"/>
      <c r="B198" s="451"/>
      <c r="C198" s="2"/>
      <c r="D198" s="2"/>
      <c r="E198" s="2"/>
    </row>
    <row r="199" spans="1:5" ht="15.75" customHeight="1">
      <c r="A199" s="517"/>
      <c r="B199" s="451"/>
      <c r="C199" s="2"/>
      <c r="D199" s="2"/>
      <c r="E199" s="2"/>
    </row>
    <row r="200" spans="1:5" ht="15.75" customHeight="1">
      <c r="A200" s="517"/>
      <c r="B200" s="451"/>
      <c r="C200" s="2"/>
      <c r="D200" s="2"/>
      <c r="E200" s="2"/>
    </row>
    <row r="201" spans="1:5" ht="15.75" customHeight="1">
      <c r="A201" s="517"/>
      <c r="B201" s="451"/>
      <c r="C201" s="2"/>
      <c r="D201" s="2"/>
      <c r="E201" s="2"/>
    </row>
    <row r="202" spans="1:5" ht="15.75" customHeight="1">
      <c r="A202" s="517"/>
      <c r="B202" s="451"/>
      <c r="C202" s="2"/>
      <c r="D202" s="2"/>
      <c r="E202" s="2"/>
    </row>
    <row r="203" spans="1:5" ht="15.75" customHeight="1">
      <c r="A203" s="517"/>
      <c r="B203" s="451"/>
      <c r="C203" s="2"/>
      <c r="D203" s="2"/>
      <c r="E203" s="2"/>
    </row>
    <row r="204" spans="1:5" ht="15.75" customHeight="1">
      <c r="A204" s="517"/>
      <c r="B204" s="451"/>
      <c r="C204" s="2"/>
      <c r="D204" s="2"/>
      <c r="E204" s="2"/>
    </row>
    <row r="205" spans="1:5" ht="15.75" customHeight="1">
      <c r="A205" s="517"/>
      <c r="B205" s="451"/>
      <c r="C205" s="2"/>
      <c r="D205" s="2"/>
      <c r="E205" s="2"/>
    </row>
    <row r="206" spans="1:5" ht="15.75" customHeight="1">
      <c r="A206" s="517"/>
      <c r="B206" s="451"/>
      <c r="C206" s="2"/>
      <c r="D206" s="2"/>
      <c r="E206" s="2"/>
    </row>
    <row r="207" spans="1:5" ht="15.75" customHeight="1">
      <c r="A207" s="517"/>
      <c r="B207" s="451"/>
      <c r="C207" s="2"/>
      <c r="D207" s="2"/>
      <c r="E207" s="2"/>
    </row>
    <row r="208" spans="1:5" ht="15.75" customHeight="1">
      <c r="A208" s="517"/>
      <c r="B208" s="451"/>
      <c r="C208" s="2"/>
      <c r="D208" s="2"/>
      <c r="E208" s="2"/>
    </row>
    <row r="209" spans="1:5" ht="15.75" customHeight="1">
      <c r="A209" s="517"/>
      <c r="B209" s="451"/>
      <c r="C209" s="2"/>
      <c r="D209" s="2"/>
      <c r="E209" s="2"/>
    </row>
    <row r="210" spans="1:5" ht="15.75" customHeight="1">
      <c r="A210" s="517"/>
      <c r="B210" s="451"/>
      <c r="C210" s="2"/>
      <c r="D210" s="2"/>
      <c r="E210" s="2"/>
    </row>
    <row r="211" spans="1:5" ht="15.75" customHeight="1">
      <c r="A211" s="517"/>
      <c r="B211" s="451"/>
      <c r="C211" s="2"/>
      <c r="D211" s="2"/>
      <c r="E211" s="2"/>
    </row>
    <row r="212" spans="1:5" ht="15.75" customHeight="1">
      <c r="A212" s="517"/>
      <c r="B212" s="451"/>
      <c r="C212" s="2"/>
      <c r="D212" s="2"/>
      <c r="E212" s="2"/>
    </row>
    <row r="213" spans="1:5" ht="15.75" customHeight="1">
      <c r="A213" s="517"/>
      <c r="B213" s="451"/>
      <c r="C213" s="2"/>
      <c r="D213" s="2"/>
      <c r="E213" s="2"/>
    </row>
    <row r="214" spans="1:5" ht="15.75" customHeight="1">
      <c r="A214" s="517"/>
      <c r="B214" s="451"/>
      <c r="C214" s="2"/>
      <c r="D214" s="2"/>
      <c r="E214" s="2"/>
    </row>
    <row r="215" spans="1:5" ht="15.75" customHeight="1">
      <c r="A215" s="517"/>
      <c r="B215" s="451"/>
      <c r="C215" s="2"/>
      <c r="D215" s="2"/>
      <c r="E215" s="2"/>
    </row>
    <row r="216" spans="1:5" ht="15.75" customHeight="1">
      <c r="A216" s="517"/>
      <c r="B216" s="451"/>
      <c r="C216" s="2"/>
      <c r="D216" s="2"/>
      <c r="E216" s="2"/>
    </row>
    <row r="217" spans="1:5" ht="15.75" customHeight="1">
      <c r="A217" s="517"/>
      <c r="B217" s="451"/>
      <c r="C217" s="2"/>
      <c r="D217" s="2"/>
      <c r="E217" s="2"/>
    </row>
    <row r="218" spans="1:5" ht="15.75" customHeight="1">
      <c r="A218" s="517"/>
      <c r="B218" s="451"/>
      <c r="C218" s="2"/>
      <c r="D218" s="2"/>
      <c r="E218" s="2"/>
    </row>
    <row r="219" spans="1:5" ht="15.75" customHeight="1">
      <c r="A219" s="517"/>
      <c r="B219" s="451"/>
      <c r="C219" s="2"/>
      <c r="D219" s="2"/>
      <c r="E219" s="2"/>
    </row>
    <row r="220" spans="1:5" ht="15.75" customHeight="1">
      <c r="A220" s="517"/>
      <c r="B220" s="451"/>
      <c r="C220" s="2"/>
      <c r="D220" s="2"/>
      <c r="E220" s="2"/>
    </row>
    <row r="221" spans="1:5" ht="15.75" customHeight="1">
      <c r="A221" s="517"/>
      <c r="B221" s="451"/>
      <c r="C221" s="2"/>
      <c r="D221" s="2"/>
      <c r="E221" s="2"/>
    </row>
    <row r="222" spans="1:5" ht="15.75" customHeight="1">
      <c r="A222" s="517"/>
      <c r="B222" s="451"/>
      <c r="C222" s="2"/>
      <c r="D222" s="2"/>
      <c r="E222" s="2"/>
    </row>
    <row r="223" spans="1:5" ht="15.75" customHeight="1">
      <c r="A223" s="517"/>
      <c r="B223" s="451"/>
      <c r="C223" s="2"/>
      <c r="D223" s="2"/>
      <c r="E223" s="2"/>
    </row>
    <row r="224" spans="1:5" ht="15.75" customHeight="1">
      <c r="A224" s="517"/>
      <c r="B224" s="451"/>
      <c r="C224" s="2"/>
      <c r="D224" s="2"/>
      <c r="E224" s="2"/>
    </row>
    <row r="225" spans="1:5" ht="15.75" customHeight="1">
      <c r="A225" s="517"/>
      <c r="B225" s="451"/>
      <c r="C225" s="2"/>
      <c r="D225" s="2"/>
      <c r="E225" s="2"/>
    </row>
    <row r="226" spans="1:5" ht="15.75" customHeight="1">
      <c r="A226" s="517"/>
      <c r="B226" s="451"/>
      <c r="C226" s="2"/>
      <c r="D226" s="2"/>
      <c r="E226" s="2"/>
    </row>
    <row r="227" spans="1:5" ht="15.75" customHeight="1">
      <c r="A227" s="517"/>
      <c r="B227" s="451"/>
      <c r="C227" s="2"/>
      <c r="D227" s="2"/>
      <c r="E227" s="2"/>
    </row>
    <row r="228" spans="1:5" ht="15.75" customHeight="1">
      <c r="A228" s="517"/>
      <c r="B228" s="451"/>
      <c r="C228" s="2"/>
      <c r="D228" s="2"/>
      <c r="E228" s="2"/>
    </row>
    <row r="229" spans="1:5" ht="15.75" customHeight="1">
      <c r="A229" s="517"/>
      <c r="B229" s="451"/>
      <c r="C229" s="2"/>
      <c r="D229" s="2"/>
      <c r="E229" s="2"/>
    </row>
    <row r="230" spans="1:5" ht="15.75" customHeight="1">
      <c r="A230" s="517"/>
      <c r="B230" s="451"/>
      <c r="C230" s="2"/>
      <c r="D230" s="2"/>
      <c r="E230" s="2"/>
    </row>
    <row r="231" spans="1:5" ht="15.75" customHeight="1">
      <c r="A231" s="517"/>
      <c r="B231" s="451"/>
      <c r="C231" s="2"/>
      <c r="D231" s="2"/>
      <c r="E231" s="2"/>
    </row>
    <row r="232" spans="1:5" ht="15.75" customHeight="1">
      <c r="A232" s="517"/>
      <c r="B232" s="451"/>
      <c r="C232" s="2"/>
      <c r="D232" s="2"/>
      <c r="E232" s="2"/>
    </row>
    <row r="233" spans="1:5" ht="15.75" customHeight="1">
      <c r="A233" s="517"/>
      <c r="B233" s="451"/>
      <c r="C233" s="2"/>
      <c r="D233" s="2"/>
      <c r="E233" s="2"/>
    </row>
    <row r="234" spans="1:5" ht="15.75" customHeight="1">
      <c r="A234" s="517"/>
      <c r="B234" s="451"/>
      <c r="C234" s="2"/>
      <c r="D234" s="2"/>
      <c r="E234" s="2"/>
    </row>
    <row r="235" spans="1:5" ht="15.75" customHeight="1">
      <c r="A235" s="517"/>
      <c r="B235" s="451"/>
      <c r="C235" s="2"/>
      <c r="D235" s="2"/>
      <c r="E235" s="2"/>
    </row>
    <row r="236" spans="1:5" ht="15.75" customHeight="1">
      <c r="A236" s="517"/>
      <c r="B236" s="451"/>
      <c r="C236" s="2"/>
      <c r="D236" s="2"/>
      <c r="E236" s="2"/>
    </row>
    <row r="237" spans="1:5" ht="15.75" customHeight="1">
      <c r="A237" s="517"/>
      <c r="B237" s="451"/>
      <c r="C237" s="2"/>
      <c r="D237" s="2"/>
      <c r="E237" s="2"/>
    </row>
    <row r="238" spans="1:5" ht="15.75" customHeight="1">
      <c r="A238" s="517"/>
      <c r="B238" s="451"/>
      <c r="C238" s="2"/>
      <c r="D238" s="2"/>
      <c r="E238" s="2"/>
    </row>
    <row r="239" spans="1:5" ht="15.75" customHeight="1">
      <c r="A239" s="517"/>
      <c r="B239" s="451"/>
      <c r="C239" s="2"/>
      <c r="D239" s="2"/>
      <c r="E239" s="2"/>
    </row>
    <row r="240" spans="1:5" ht="15.75" customHeight="1">
      <c r="A240" s="517"/>
      <c r="B240" s="451"/>
      <c r="C240" s="2"/>
      <c r="D240" s="2"/>
      <c r="E240" s="2"/>
    </row>
    <row r="241" spans="1:5" ht="15.75" customHeight="1">
      <c r="A241" s="517"/>
      <c r="B241" s="451"/>
      <c r="C241" s="2"/>
      <c r="D241" s="2"/>
      <c r="E241" s="2"/>
    </row>
    <row r="242" spans="1:5" ht="15.75" customHeight="1">
      <c r="A242" s="517"/>
      <c r="B242" s="451"/>
      <c r="C242" s="2"/>
      <c r="D242" s="2"/>
      <c r="E242" s="2"/>
    </row>
    <row r="243" spans="1:5" ht="15.75" customHeight="1">
      <c r="A243" s="517"/>
      <c r="B243" s="451"/>
      <c r="C243" s="2"/>
      <c r="D243" s="2"/>
      <c r="E243" s="2"/>
    </row>
    <row r="244" spans="1:5" ht="15.75" customHeight="1">
      <c r="E244" s="2"/>
    </row>
    <row r="245" spans="1:5" ht="15.75" customHeight="1">
      <c r="E245" s="2"/>
    </row>
    <row r="246" spans="1:5" ht="15.75" customHeight="1">
      <c r="E246" s="2"/>
    </row>
    <row r="247" spans="1:5" ht="15.75" customHeight="1">
      <c r="E247" s="2"/>
    </row>
    <row r="248" spans="1:5" ht="15.75" customHeight="1">
      <c r="E248" s="2"/>
    </row>
    <row r="249" spans="1:5" ht="15.75" customHeight="1">
      <c r="E249" s="2"/>
    </row>
    <row r="250" spans="1:5" ht="15.75" customHeight="1">
      <c r="E250" s="2"/>
    </row>
    <row r="251" spans="1:5" ht="15.75" customHeight="1">
      <c r="E251" s="2"/>
    </row>
    <row r="252" spans="1:5" ht="15.75" customHeight="1">
      <c r="E252" s="2"/>
    </row>
    <row r="253" spans="1:5" ht="15.75" customHeight="1">
      <c r="E253" s="2"/>
    </row>
    <row r="254" spans="1:5" ht="15.75" customHeight="1">
      <c r="E254" s="2"/>
    </row>
    <row r="255" spans="1:5" ht="15.75" customHeight="1">
      <c r="E255" s="2"/>
    </row>
    <row r="256" spans="1:5" ht="15.75" customHeight="1">
      <c r="E256" s="2"/>
    </row>
    <row r="257" spans="5:5" ht="15.75" customHeight="1">
      <c r="E257" s="2"/>
    </row>
    <row r="258" spans="5:5" ht="15.75" customHeight="1">
      <c r="E258" s="2"/>
    </row>
    <row r="259" spans="5:5" ht="15.75" customHeight="1">
      <c r="E259" s="2"/>
    </row>
    <row r="260" spans="5:5" ht="15.75" customHeight="1">
      <c r="E260" s="2"/>
    </row>
    <row r="261" spans="5:5" ht="15.75" customHeight="1">
      <c r="E261" s="2"/>
    </row>
    <row r="262" spans="5:5" ht="15.75" customHeight="1">
      <c r="E262" s="2"/>
    </row>
    <row r="263" spans="5:5" ht="15.75" customHeight="1">
      <c r="E263" s="2"/>
    </row>
    <row r="264" spans="5:5" ht="15.75" customHeight="1">
      <c r="E264" s="2"/>
    </row>
    <row r="265" spans="5:5" ht="15.75" customHeight="1">
      <c r="E265" s="2"/>
    </row>
    <row r="266" spans="5:5" ht="15.75" customHeight="1">
      <c r="E266" s="2"/>
    </row>
    <row r="267" spans="5:5" ht="15.75" customHeight="1">
      <c r="E267" s="2"/>
    </row>
    <row r="268" spans="5:5" ht="15.75" customHeight="1">
      <c r="E268" s="2"/>
    </row>
    <row r="269" spans="5:5" ht="15.75" customHeight="1">
      <c r="E269" s="2"/>
    </row>
    <row r="270" spans="5:5" ht="15.75" customHeight="1">
      <c r="E270" s="2"/>
    </row>
    <row r="271" spans="5:5" ht="15.75" customHeight="1">
      <c r="E271" s="2"/>
    </row>
    <row r="272" spans="5:5" ht="15.75" customHeight="1">
      <c r="E272" s="2"/>
    </row>
    <row r="273" spans="5:5" ht="15.75" customHeight="1">
      <c r="E273" s="2"/>
    </row>
    <row r="274" spans="5:5" ht="15.75" customHeight="1">
      <c r="E274" s="2"/>
    </row>
    <row r="275" spans="5:5" ht="15.75" customHeight="1">
      <c r="E275" s="2"/>
    </row>
    <row r="276" spans="5:5" ht="15.75" customHeight="1">
      <c r="E276" s="2"/>
    </row>
    <row r="277" spans="5:5" ht="15.75" customHeight="1">
      <c r="E277" s="2"/>
    </row>
    <row r="278" spans="5:5" ht="15.75" customHeight="1">
      <c r="E278" s="2"/>
    </row>
    <row r="279" spans="5:5" ht="15.75" customHeight="1">
      <c r="E279" s="2"/>
    </row>
    <row r="280" spans="5:5" ht="15.75" customHeight="1">
      <c r="E280" s="2"/>
    </row>
    <row r="281" spans="5:5" ht="15.75" customHeight="1">
      <c r="E281" s="2"/>
    </row>
    <row r="282" spans="5:5" ht="15.75" customHeight="1">
      <c r="E282" s="2"/>
    </row>
    <row r="283" spans="5:5" ht="15.75" customHeight="1">
      <c r="E283" s="2"/>
    </row>
    <row r="284" spans="5:5" ht="15.75" customHeight="1">
      <c r="E284" s="2"/>
    </row>
    <row r="285" spans="5:5" ht="15.75" customHeight="1">
      <c r="E285" s="2"/>
    </row>
    <row r="286" spans="5:5" ht="15.75" customHeight="1">
      <c r="E286" s="2"/>
    </row>
    <row r="287" spans="5:5" ht="15.75" customHeight="1">
      <c r="E287" s="2"/>
    </row>
    <row r="288" spans="5:5" ht="15.75" customHeight="1">
      <c r="E288" s="2"/>
    </row>
    <row r="289" spans="5:5" ht="15.75" customHeight="1">
      <c r="E289" s="2"/>
    </row>
    <row r="290" spans="5:5" ht="15.75" customHeight="1">
      <c r="E290" s="2"/>
    </row>
    <row r="291" spans="5:5" ht="15.75" customHeight="1">
      <c r="E291" s="2"/>
    </row>
    <row r="292" spans="5:5" ht="15.75" customHeight="1">
      <c r="E292" s="2"/>
    </row>
    <row r="293" spans="5:5" ht="15.75" customHeight="1">
      <c r="E293" s="2"/>
    </row>
    <row r="294" spans="5:5" ht="15.75" customHeight="1">
      <c r="E294" s="2"/>
    </row>
    <row r="295" spans="5:5" ht="15.75" customHeight="1">
      <c r="E295" s="2"/>
    </row>
    <row r="296" spans="5:5" ht="15.75" customHeight="1">
      <c r="E296" s="2"/>
    </row>
    <row r="297" spans="5:5" ht="15.75" customHeight="1">
      <c r="E297" s="2"/>
    </row>
    <row r="298" spans="5:5" ht="15.75" customHeight="1">
      <c r="E298" s="41"/>
    </row>
    <row r="299" spans="5:5" ht="15.75" customHeight="1">
      <c r="E299" s="41"/>
    </row>
    <row r="300" spans="5:5" ht="15.75" customHeight="1">
      <c r="E300" s="41"/>
    </row>
    <row r="301" spans="5:5" ht="15.75" customHeight="1">
      <c r="E301" s="41"/>
    </row>
    <row r="302" spans="5:5" ht="15.75" customHeight="1">
      <c r="E302" s="41"/>
    </row>
    <row r="303" spans="5:5" ht="15.75" customHeight="1">
      <c r="E303" s="41"/>
    </row>
    <row r="304" spans="5:5" ht="15.75" customHeight="1">
      <c r="E304" s="41"/>
    </row>
    <row r="305" spans="5:5" ht="15.75" customHeight="1">
      <c r="E305" s="41"/>
    </row>
    <row r="306" spans="5:5" ht="15.75" customHeight="1">
      <c r="E306" s="41"/>
    </row>
    <row r="307" spans="5:5" ht="15.75" customHeight="1">
      <c r="E307" s="41"/>
    </row>
    <row r="308" spans="5:5" ht="15.75" customHeight="1">
      <c r="E308" s="41"/>
    </row>
    <row r="309" spans="5:5" ht="15.75" customHeight="1">
      <c r="E309" s="41"/>
    </row>
    <row r="310" spans="5:5" ht="15.75" customHeight="1">
      <c r="E310" s="41"/>
    </row>
    <row r="311" spans="5:5" ht="15.75" customHeight="1">
      <c r="E311" s="41"/>
    </row>
    <row r="312" spans="5:5" ht="15.75" customHeight="1">
      <c r="E312" s="41"/>
    </row>
    <row r="313" spans="5:5" ht="15.75" customHeight="1">
      <c r="E313" s="41"/>
    </row>
    <row r="314" spans="5:5" ht="15.75" customHeight="1">
      <c r="E314" s="41"/>
    </row>
    <row r="315" spans="5:5" ht="15.75" customHeight="1">
      <c r="E315" s="41"/>
    </row>
    <row r="316" spans="5:5" ht="15.75" customHeight="1">
      <c r="E316" s="41"/>
    </row>
    <row r="317" spans="5:5" ht="15.75" customHeight="1">
      <c r="E317" s="41"/>
    </row>
    <row r="318" spans="5:5" ht="15.75" customHeight="1">
      <c r="E318" s="41"/>
    </row>
    <row r="319" spans="5:5" ht="15.75" customHeight="1">
      <c r="E319" s="41"/>
    </row>
    <row r="320" spans="5:5" ht="15.75" customHeight="1">
      <c r="E320" s="41"/>
    </row>
    <row r="321" spans="5:5" ht="15.75" customHeight="1">
      <c r="E321" s="41"/>
    </row>
    <row r="322" spans="5:5" ht="15.75" customHeight="1">
      <c r="E322" s="41"/>
    </row>
    <row r="323" spans="5:5" ht="15.75" customHeight="1">
      <c r="E323" s="41"/>
    </row>
    <row r="324" spans="5:5" ht="15.75" customHeight="1">
      <c r="E324" s="41"/>
    </row>
    <row r="325" spans="5:5" ht="15.75" customHeight="1">
      <c r="E325" s="41"/>
    </row>
    <row r="326" spans="5:5" ht="15.75" customHeight="1">
      <c r="E326" s="41"/>
    </row>
    <row r="327" spans="5:5" ht="15.75" customHeight="1">
      <c r="E327" s="41"/>
    </row>
    <row r="328" spans="5:5" ht="15.75" customHeight="1">
      <c r="E328" s="41"/>
    </row>
    <row r="329" spans="5:5" ht="15.75" customHeight="1">
      <c r="E329" s="41"/>
    </row>
    <row r="330" spans="5:5" ht="15.75" customHeight="1">
      <c r="E330" s="41"/>
    </row>
    <row r="331" spans="5:5" ht="15.75" customHeight="1">
      <c r="E331" s="41"/>
    </row>
    <row r="332" spans="5:5" ht="15.75" customHeight="1">
      <c r="E332" s="41"/>
    </row>
    <row r="333" spans="5:5" ht="15.75" customHeight="1">
      <c r="E333" s="41"/>
    </row>
    <row r="334" spans="5:5" ht="15.75" customHeight="1">
      <c r="E334" s="41"/>
    </row>
    <row r="335" spans="5:5" ht="15.75" customHeight="1">
      <c r="E335" s="41"/>
    </row>
    <row r="336" spans="5:5" ht="15.75" customHeight="1">
      <c r="E336" s="41"/>
    </row>
    <row r="337" spans="5:5" ht="15.75" customHeight="1">
      <c r="E337" s="41"/>
    </row>
    <row r="338" spans="5:5" ht="15.75" customHeight="1">
      <c r="E338" s="41"/>
    </row>
    <row r="339" spans="5:5" ht="15.75" customHeight="1">
      <c r="E339" s="41"/>
    </row>
    <row r="340" spans="5:5" ht="15.75" customHeight="1">
      <c r="E340" s="41"/>
    </row>
    <row r="341" spans="5:5" ht="15.75" customHeight="1">
      <c r="E341" s="41"/>
    </row>
    <row r="342" spans="5:5" ht="15.75" customHeight="1">
      <c r="E342" s="41"/>
    </row>
    <row r="343" spans="5:5" ht="15.75" customHeight="1">
      <c r="E343" s="41"/>
    </row>
    <row r="344" spans="5:5" ht="15.75" customHeight="1">
      <c r="E344" s="41"/>
    </row>
    <row r="345" spans="5:5" ht="15.75" customHeight="1">
      <c r="E345" s="41"/>
    </row>
    <row r="346" spans="5:5" ht="15.75" customHeight="1">
      <c r="E346" s="41"/>
    </row>
    <row r="347" spans="5:5" ht="15.75" customHeight="1">
      <c r="E347" s="41"/>
    </row>
    <row r="348" spans="5:5" ht="15.75" customHeight="1">
      <c r="E348" s="41"/>
    </row>
    <row r="349" spans="5:5" ht="15.75" customHeight="1">
      <c r="E349" s="41"/>
    </row>
    <row r="350" spans="5:5" ht="15.75" customHeight="1">
      <c r="E350" s="41"/>
    </row>
    <row r="351" spans="5:5" ht="15.75" customHeight="1">
      <c r="E351" s="41"/>
    </row>
    <row r="352" spans="5:5" ht="15.75" customHeight="1">
      <c r="E352" s="41"/>
    </row>
    <row r="353" spans="5:5" ht="15.75" customHeight="1">
      <c r="E353" s="41"/>
    </row>
    <row r="354" spans="5:5" ht="15.75" customHeight="1">
      <c r="E354" s="41"/>
    </row>
    <row r="355" spans="5:5" ht="15.75" customHeight="1">
      <c r="E355" s="41"/>
    </row>
    <row r="356" spans="5:5" ht="15.75" customHeight="1">
      <c r="E356" s="41"/>
    </row>
    <row r="357" spans="5:5" ht="15.75" customHeight="1">
      <c r="E357" s="41"/>
    </row>
    <row r="358" spans="5:5" ht="15.75" customHeight="1">
      <c r="E358" s="41"/>
    </row>
    <row r="359" spans="5:5" ht="15.75" customHeight="1">
      <c r="E359" s="41"/>
    </row>
    <row r="360" spans="5:5" ht="15.75" customHeight="1">
      <c r="E360" s="41"/>
    </row>
    <row r="361" spans="5:5" ht="15.75" customHeight="1">
      <c r="E361" s="41"/>
    </row>
    <row r="362" spans="5:5" ht="15.75" customHeight="1">
      <c r="E362" s="41"/>
    </row>
    <row r="363" spans="5:5" ht="15.75" customHeight="1">
      <c r="E363" s="41"/>
    </row>
    <row r="364" spans="5:5" ht="15.75" customHeight="1">
      <c r="E364" s="41"/>
    </row>
    <row r="365" spans="5:5" ht="15.75" customHeight="1">
      <c r="E365" s="41"/>
    </row>
    <row r="366" spans="5:5" ht="15.75" customHeight="1">
      <c r="E366" s="41"/>
    </row>
    <row r="367" spans="5:5" ht="15.75" customHeight="1">
      <c r="E367" s="41"/>
    </row>
    <row r="368" spans="5:5" ht="15.75" customHeight="1">
      <c r="E368" s="41"/>
    </row>
    <row r="369" spans="5:5" ht="15.75" customHeight="1">
      <c r="E369" s="41"/>
    </row>
    <row r="370" spans="5:5" ht="15.75" customHeight="1">
      <c r="E370" s="41"/>
    </row>
    <row r="371" spans="5:5" ht="15.75" customHeight="1">
      <c r="E371" s="41"/>
    </row>
    <row r="372" spans="5:5" ht="15.75" customHeight="1">
      <c r="E372" s="41"/>
    </row>
    <row r="373" spans="5:5" ht="15.75" customHeight="1">
      <c r="E373" s="41"/>
    </row>
    <row r="374" spans="5:5" ht="15.75" customHeight="1">
      <c r="E374" s="41"/>
    </row>
    <row r="375" spans="5:5" ht="15.75" customHeight="1">
      <c r="E375" s="41"/>
    </row>
    <row r="376" spans="5:5" ht="15.75" customHeight="1">
      <c r="E376" s="41"/>
    </row>
    <row r="377" spans="5:5" ht="15.75" customHeight="1">
      <c r="E377" s="41"/>
    </row>
    <row r="378" spans="5:5" ht="15.75" customHeight="1">
      <c r="E378" s="41"/>
    </row>
    <row r="379" spans="5:5" ht="15.75" customHeight="1">
      <c r="E379" s="41"/>
    </row>
    <row r="380" spans="5:5" ht="15.75" customHeight="1">
      <c r="E380" s="41"/>
    </row>
    <row r="381" spans="5:5" ht="15.75" customHeight="1">
      <c r="E381" s="41"/>
    </row>
    <row r="382" spans="5:5" ht="15.75" customHeight="1">
      <c r="E382" s="41"/>
    </row>
    <row r="383" spans="5:5" ht="15.75" customHeight="1">
      <c r="E383" s="41"/>
    </row>
    <row r="384" spans="5:5" ht="15.75" customHeight="1">
      <c r="E384" s="41"/>
    </row>
    <row r="385" spans="5:5" ht="15.75" customHeight="1">
      <c r="E385" s="41"/>
    </row>
    <row r="386" spans="5:5" ht="15.75" customHeight="1">
      <c r="E386" s="41"/>
    </row>
    <row r="387" spans="5:5" ht="15.75" customHeight="1">
      <c r="E387" s="41"/>
    </row>
    <row r="388" spans="5:5" ht="15.75" customHeight="1">
      <c r="E388" s="41"/>
    </row>
    <row r="389" spans="5:5" ht="15.75" customHeight="1">
      <c r="E389" s="41"/>
    </row>
    <row r="390" spans="5:5" ht="15.75" customHeight="1">
      <c r="E390" s="41"/>
    </row>
    <row r="391" spans="5:5" ht="15.75" customHeight="1">
      <c r="E391" s="41"/>
    </row>
    <row r="392" spans="5:5" ht="15.75" customHeight="1">
      <c r="E392" s="41"/>
    </row>
    <row r="393" spans="5:5" ht="15.75" customHeight="1">
      <c r="E393" s="41"/>
    </row>
    <row r="394" spans="5:5" ht="15.75" customHeight="1">
      <c r="E394" s="41"/>
    </row>
    <row r="395" spans="5:5" ht="15.75" customHeight="1">
      <c r="E395" s="41"/>
    </row>
    <row r="396" spans="5:5" ht="15.75" customHeight="1">
      <c r="E396" s="41"/>
    </row>
    <row r="397" spans="5:5" ht="15.75" customHeight="1">
      <c r="E397" s="41"/>
    </row>
    <row r="398" spans="5:5" ht="15.75" customHeight="1">
      <c r="E398" s="41"/>
    </row>
    <row r="399" spans="5:5" ht="15.75" customHeight="1">
      <c r="E399" s="41"/>
    </row>
    <row r="400" spans="5:5" ht="15.75" customHeight="1">
      <c r="E400" s="41"/>
    </row>
    <row r="401" spans="5:5" ht="15.75" customHeight="1">
      <c r="E401" s="41"/>
    </row>
    <row r="402" spans="5:5" ht="15.75" customHeight="1">
      <c r="E402" s="41"/>
    </row>
    <row r="403" spans="5:5" ht="15.75" customHeight="1">
      <c r="E403" s="41"/>
    </row>
    <row r="404" spans="5:5" ht="15.75" customHeight="1">
      <c r="E404" s="41"/>
    </row>
    <row r="405" spans="5:5" ht="15.75" customHeight="1">
      <c r="E405" s="41"/>
    </row>
    <row r="406" spans="5:5" ht="15.75" customHeight="1">
      <c r="E406" s="41"/>
    </row>
    <row r="407" spans="5:5" ht="15.75" customHeight="1">
      <c r="E407" s="41"/>
    </row>
    <row r="408" spans="5:5" ht="15.75" customHeight="1">
      <c r="E408" s="41"/>
    </row>
    <row r="409" spans="5:5" ht="15.75" customHeight="1">
      <c r="E409" s="41"/>
    </row>
    <row r="410" spans="5:5" ht="15.75" customHeight="1">
      <c r="E410" s="41"/>
    </row>
    <row r="411" spans="5:5" ht="15.75" customHeight="1">
      <c r="E411" s="41"/>
    </row>
    <row r="412" spans="5:5" ht="15.75" customHeight="1">
      <c r="E412" s="41"/>
    </row>
    <row r="413" spans="5:5" ht="15.75" customHeight="1">
      <c r="E413" s="41"/>
    </row>
    <row r="414" spans="5:5" ht="15.75" customHeight="1">
      <c r="E414" s="41"/>
    </row>
    <row r="415" spans="5:5" ht="15.75" customHeight="1">
      <c r="E415" s="41"/>
    </row>
    <row r="416" spans="5:5" ht="15.75" customHeight="1">
      <c r="E416" s="41"/>
    </row>
    <row r="417" spans="5:5" ht="15.75" customHeight="1">
      <c r="E417" s="41"/>
    </row>
    <row r="418" spans="5:5" ht="15.75" customHeight="1">
      <c r="E418" s="41"/>
    </row>
    <row r="419" spans="5:5" ht="15.75" customHeight="1">
      <c r="E419" s="41"/>
    </row>
    <row r="420" spans="5:5" ht="15.75" customHeight="1">
      <c r="E420" s="41"/>
    </row>
    <row r="421" spans="5:5" ht="15.75" customHeight="1">
      <c r="E421" s="41"/>
    </row>
    <row r="422" spans="5:5" ht="15.75" customHeight="1">
      <c r="E422" s="41"/>
    </row>
    <row r="423" spans="5:5" ht="15.75" customHeight="1">
      <c r="E423" s="41"/>
    </row>
    <row r="424" spans="5:5" ht="15.75" customHeight="1">
      <c r="E424" s="41"/>
    </row>
    <row r="425" spans="5:5" ht="15.75" customHeight="1">
      <c r="E425" s="41"/>
    </row>
    <row r="426" spans="5:5" ht="15.75" customHeight="1">
      <c r="E426" s="41"/>
    </row>
    <row r="427" spans="5:5" ht="15.75" customHeight="1">
      <c r="E427" s="41"/>
    </row>
    <row r="428" spans="5:5" ht="15.75" customHeight="1">
      <c r="E428" s="41"/>
    </row>
    <row r="429" spans="5:5" ht="15.75" customHeight="1">
      <c r="E429" s="41"/>
    </row>
    <row r="430" spans="5:5" ht="15.75" customHeight="1">
      <c r="E430" s="41"/>
    </row>
    <row r="431" spans="5:5" ht="15.75" customHeight="1">
      <c r="E431" s="41"/>
    </row>
    <row r="432" spans="5:5" ht="15.75" customHeight="1">
      <c r="E432" s="41"/>
    </row>
    <row r="433" spans="5:5" ht="15.75" customHeight="1">
      <c r="E433" s="41"/>
    </row>
    <row r="434" spans="5:5" ht="15.75" customHeight="1">
      <c r="E434" s="41"/>
    </row>
    <row r="435" spans="5:5" ht="15.75" customHeight="1">
      <c r="E435" s="41"/>
    </row>
    <row r="436" spans="5:5" ht="15.75" customHeight="1">
      <c r="E436" s="41"/>
    </row>
    <row r="437" spans="5:5" ht="15.75" customHeight="1">
      <c r="E437" s="41"/>
    </row>
    <row r="438" spans="5:5" ht="15.75" customHeight="1">
      <c r="E438" s="41"/>
    </row>
    <row r="439" spans="5:5" ht="15.75" customHeight="1">
      <c r="E439" s="41"/>
    </row>
    <row r="440" spans="5:5" ht="15.75" customHeight="1">
      <c r="E440" s="41"/>
    </row>
    <row r="441" spans="5:5" ht="15.75" customHeight="1">
      <c r="E441" s="41"/>
    </row>
    <row r="442" spans="5:5" ht="15.75" customHeight="1">
      <c r="E442" s="41"/>
    </row>
    <row r="443" spans="5:5" ht="15.75" customHeight="1">
      <c r="E443" s="41"/>
    </row>
    <row r="444" spans="5:5" ht="15.75" customHeight="1">
      <c r="E444" s="41"/>
    </row>
    <row r="445" spans="5:5" ht="15.75" customHeight="1">
      <c r="E445" s="41"/>
    </row>
    <row r="446" spans="5:5" ht="15.75" customHeight="1">
      <c r="E446" s="41"/>
    </row>
    <row r="447" spans="5:5" ht="15.75" customHeight="1">
      <c r="E447" s="41"/>
    </row>
    <row r="448" spans="5:5" ht="15.75" customHeight="1">
      <c r="E448" s="41"/>
    </row>
    <row r="449" spans="5:5" ht="15.75" customHeight="1">
      <c r="E449" s="41"/>
    </row>
    <row r="450" spans="5:5" ht="15.75" customHeight="1">
      <c r="E450" s="41"/>
    </row>
    <row r="451" spans="5:5" ht="15.75" customHeight="1">
      <c r="E451" s="41"/>
    </row>
    <row r="452" spans="5:5" ht="15.75" customHeight="1">
      <c r="E452" s="41"/>
    </row>
    <row r="453" spans="5:5" ht="15.75" customHeight="1">
      <c r="E453" s="41"/>
    </row>
    <row r="454" spans="5:5" ht="15.75" customHeight="1">
      <c r="E454" s="41"/>
    </row>
    <row r="455" spans="5:5" ht="15.75" customHeight="1">
      <c r="E455" s="41"/>
    </row>
    <row r="456" spans="5:5" ht="15.75" customHeight="1">
      <c r="E456" s="41"/>
    </row>
    <row r="457" spans="5:5" ht="15.75" customHeight="1">
      <c r="E457" s="41"/>
    </row>
    <row r="458" spans="5:5" ht="15.75" customHeight="1">
      <c r="E458" s="41"/>
    </row>
    <row r="459" spans="5:5" ht="15.75" customHeight="1">
      <c r="E459" s="41"/>
    </row>
    <row r="460" spans="5:5" ht="15.75" customHeight="1">
      <c r="E460" s="41"/>
    </row>
    <row r="461" spans="5:5" ht="15.75" customHeight="1">
      <c r="E461" s="41"/>
    </row>
    <row r="462" spans="5:5" ht="15.75" customHeight="1">
      <c r="E462" s="41"/>
    </row>
    <row r="463" spans="5:5" ht="15.75" customHeight="1">
      <c r="E463" s="41"/>
    </row>
    <row r="464" spans="5:5" ht="15.75" customHeight="1">
      <c r="E464" s="41"/>
    </row>
    <row r="465" spans="5:5" ht="15.75" customHeight="1">
      <c r="E465" s="41"/>
    </row>
    <row r="466" spans="5:5" ht="15.75" customHeight="1">
      <c r="E466" s="41"/>
    </row>
    <row r="467" spans="5:5" ht="15.75" customHeight="1">
      <c r="E467" s="41"/>
    </row>
    <row r="468" spans="5:5" ht="15.75" customHeight="1">
      <c r="E468" s="41"/>
    </row>
    <row r="469" spans="5:5" ht="15.75" customHeight="1">
      <c r="E469" s="41"/>
    </row>
    <row r="470" spans="5:5" ht="15.75" customHeight="1">
      <c r="E470" s="41"/>
    </row>
    <row r="471" spans="5:5" ht="15.75" customHeight="1">
      <c r="E471" s="41"/>
    </row>
    <row r="472" spans="5:5" ht="15.75" customHeight="1">
      <c r="E472" s="41"/>
    </row>
    <row r="473" spans="5:5" ht="15.75" customHeight="1">
      <c r="E473" s="41"/>
    </row>
    <row r="474" spans="5:5" ht="15.75" customHeight="1">
      <c r="E474" s="41"/>
    </row>
    <row r="475" spans="5:5" ht="15.75" customHeight="1">
      <c r="E475" s="41"/>
    </row>
    <row r="476" spans="5:5" ht="15.75" customHeight="1">
      <c r="E476" s="41"/>
    </row>
    <row r="477" spans="5:5" ht="15.75" customHeight="1">
      <c r="E477" s="41"/>
    </row>
    <row r="478" spans="5:5" ht="15.75" customHeight="1">
      <c r="E478" s="41"/>
    </row>
    <row r="479" spans="5:5" ht="15.75" customHeight="1">
      <c r="E479" s="41"/>
    </row>
    <row r="480" spans="5:5" ht="15.75" customHeight="1">
      <c r="E480" s="41"/>
    </row>
    <row r="481" spans="5:5" ht="15.75" customHeight="1">
      <c r="E481" s="41"/>
    </row>
    <row r="482" spans="5:5" ht="15.75" customHeight="1">
      <c r="E482" s="41"/>
    </row>
    <row r="483" spans="5:5" ht="15.75" customHeight="1">
      <c r="E483" s="41"/>
    </row>
    <row r="484" spans="5:5" ht="15.75" customHeight="1">
      <c r="E484" s="41"/>
    </row>
    <row r="485" spans="5:5" ht="15.75" customHeight="1">
      <c r="E485" s="41"/>
    </row>
    <row r="486" spans="5:5" ht="15.75" customHeight="1">
      <c r="E486" s="41"/>
    </row>
    <row r="487" spans="5:5" ht="15.75" customHeight="1">
      <c r="E487" s="41"/>
    </row>
    <row r="488" spans="5:5" ht="15.75" customHeight="1">
      <c r="E488" s="41"/>
    </row>
    <row r="489" spans="5:5" ht="15.75" customHeight="1">
      <c r="E489" s="41"/>
    </row>
    <row r="490" spans="5:5" ht="15.75" customHeight="1">
      <c r="E490" s="41"/>
    </row>
    <row r="491" spans="5:5" ht="15.75" customHeight="1">
      <c r="E491" s="41"/>
    </row>
    <row r="492" spans="5:5" ht="15.75" customHeight="1">
      <c r="E492" s="41"/>
    </row>
    <row r="493" spans="5:5" ht="15.75" customHeight="1">
      <c r="E493" s="41"/>
    </row>
    <row r="494" spans="5:5" ht="15.75" customHeight="1">
      <c r="E494" s="41"/>
    </row>
    <row r="495" spans="5:5" ht="15.75" customHeight="1">
      <c r="E495" s="41"/>
    </row>
    <row r="496" spans="5:5" ht="15.75" customHeight="1">
      <c r="E496" s="41"/>
    </row>
    <row r="497" spans="5:5" ht="15.75" customHeight="1">
      <c r="E497" s="41"/>
    </row>
    <row r="498" spans="5:5" ht="15.75" customHeight="1">
      <c r="E498" s="41"/>
    </row>
    <row r="499" spans="5:5" ht="15.75" customHeight="1">
      <c r="E499" s="41"/>
    </row>
    <row r="500" spans="5:5" ht="15.75" customHeight="1">
      <c r="E500" s="41"/>
    </row>
    <row r="501" spans="5:5" ht="15.75" customHeight="1">
      <c r="E501" s="41"/>
    </row>
    <row r="502" spans="5:5" ht="15.75" customHeight="1">
      <c r="E502" s="41"/>
    </row>
    <row r="503" spans="5:5" ht="15.75" customHeight="1">
      <c r="E503" s="41"/>
    </row>
    <row r="504" spans="5:5" ht="15.75" customHeight="1">
      <c r="E504" s="41"/>
    </row>
    <row r="505" spans="5:5" ht="15.75" customHeight="1">
      <c r="E505" s="41"/>
    </row>
    <row r="506" spans="5:5" ht="15.75" customHeight="1">
      <c r="E506" s="41"/>
    </row>
    <row r="507" spans="5:5" ht="15.75" customHeight="1">
      <c r="E507" s="41"/>
    </row>
    <row r="508" spans="5:5" ht="15.75" customHeight="1">
      <c r="E508" s="41"/>
    </row>
    <row r="509" spans="5:5" ht="15.75" customHeight="1">
      <c r="E509" s="41"/>
    </row>
    <row r="510" spans="5:5" ht="15.75" customHeight="1">
      <c r="E510" s="41"/>
    </row>
    <row r="511" spans="5:5" ht="15.75" customHeight="1">
      <c r="E511" s="41"/>
    </row>
    <row r="512" spans="5:5" ht="15.75" customHeight="1">
      <c r="E512" s="41"/>
    </row>
    <row r="513" spans="5:5" ht="15.75" customHeight="1">
      <c r="E513" s="41"/>
    </row>
    <row r="514" spans="5:5" ht="15.75" customHeight="1">
      <c r="E514" s="41"/>
    </row>
    <row r="515" spans="5:5" ht="15.75" customHeight="1">
      <c r="E515" s="41"/>
    </row>
    <row r="516" spans="5:5" ht="15.75" customHeight="1">
      <c r="E516" s="41"/>
    </row>
    <row r="517" spans="5:5" ht="15.75" customHeight="1">
      <c r="E517" s="41"/>
    </row>
    <row r="518" spans="5:5" ht="15.75" customHeight="1">
      <c r="E518" s="41"/>
    </row>
    <row r="519" spans="5:5" ht="15.75" customHeight="1">
      <c r="E519" s="41"/>
    </row>
    <row r="520" spans="5:5" ht="15.75" customHeight="1">
      <c r="E520" s="41"/>
    </row>
    <row r="521" spans="5:5" ht="15.75" customHeight="1">
      <c r="E521" s="41"/>
    </row>
    <row r="522" spans="5:5" ht="15.75" customHeight="1">
      <c r="E522" s="41"/>
    </row>
    <row r="523" spans="5:5" ht="15.75" customHeight="1">
      <c r="E523" s="41"/>
    </row>
    <row r="524" spans="5:5" ht="15.75" customHeight="1">
      <c r="E524" s="41"/>
    </row>
    <row r="525" spans="5:5" ht="15.75" customHeight="1">
      <c r="E525" s="41"/>
    </row>
    <row r="526" spans="5:5" ht="15.75" customHeight="1">
      <c r="E526" s="41"/>
    </row>
    <row r="527" spans="5:5" ht="15.75" customHeight="1">
      <c r="E527" s="41"/>
    </row>
    <row r="528" spans="5:5" ht="15.75" customHeight="1">
      <c r="E528" s="41"/>
    </row>
    <row r="529" spans="5:5" ht="15.75" customHeight="1">
      <c r="E529" s="41"/>
    </row>
    <row r="530" spans="5:5" ht="15.75" customHeight="1">
      <c r="E530" s="41"/>
    </row>
    <row r="531" spans="5:5" ht="15.75" customHeight="1">
      <c r="E531" s="41"/>
    </row>
    <row r="532" spans="5:5" ht="15.75" customHeight="1">
      <c r="E532" s="41"/>
    </row>
    <row r="533" spans="5:5" ht="15.75" customHeight="1">
      <c r="E533" s="41"/>
    </row>
    <row r="534" spans="5:5" ht="15.75" customHeight="1">
      <c r="E534" s="41"/>
    </row>
    <row r="535" spans="5:5" ht="15.75" customHeight="1">
      <c r="E535" s="41"/>
    </row>
    <row r="536" spans="5:5" ht="15.75" customHeight="1">
      <c r="E536" s="41"/>
    </row>
    <row r="537" spans="5:5" ht="15.75" customHeight="1">
      <c r="E537" s="41"/>
    </row>
    <row r="538" spans="5:5" ht="15.75" customHeight="1">
      <c r="E538" s="41"/>
    </row>
    <row r="539" spans="5:5" ht="15.75" customHeight="1">
      <c r="E539" s="41"/>
    </row>
    <row r="540" spans="5:5" ht="15.75" customHeight="1">
      <c r="E540" s="41"/>
    </row>
    <row r="541" spans="5:5" ht="15.75" customHeight="1">
      <c r="E541" s="41"/>
    </row>
    <row r="542" spans="5:5" ht="15.75" customHeight="1">
      <c r="E542" s="41"/>
    </row>
    <row r="543" spans="5:5" ht="15.75" customHeight="1">
      <c r="E543" s="41"/>
    </row>
    <row r="544" spans="5:5" ht="15.75" customHeight="1">
      <c r="E544" s="41"/>
    </row>
    <row r="545" spans="5:5" ht="15.75" customHeight="1">
      <c r="E545" s="41"/>
    </row>
    <row r="546" spans="5:5" ht="15.75" customHeight="1">
      <c r="E546" s="41"/>
    </row>
    <row r="547" spans="5:5" ht="15.75" customHeight="1">
      <c r="E547" s="41"/>
    </row>
    <row r="548" spans="5:5" ht="15.75" customHeight="1">
      <c r="E548" s="41"/>
    </row>
    <row r="549" spans="5:5" ht="15.75" customHeight="1">
      <c r="E549" s="41"/>
    </row>
    <row r="550" spans="5:5" ht="15.75" customHeight="1">
      <c r="E550" s="41"/>
    </row>
    <row r="551" spans="5:5" ht="15.75" customHeight="1">
      <c r="E551" s="41"/>
    </row>
    <row r="552" spans="5:5" ht="15.75" customHeight="1">
      <c r="E552" s="41"/>
    </row>
    <row r="553" spans="5:5" ht="15.75" customHeight="1">
      <c r="E553" s="41"/>
    </row>
    <row r="554" spans="5:5" ht="15.75" customHeight="1">
      <c r="E554" s="41"/>
    </row>
    <row r="555" spans="5:5" ht="15.75" customHeight="1">
      <c r="E555" s="41"/>
    </row>
    <row r="556" spans="5:5" ht="15.75" customHeight="1">
      <c r="E556" s="41"/>
    </row>
    <row r="557" spans="5:5" ht="15.75" customHeight="1">
      <c r="E557" s="41"/>
    </row>
    <row r="558" spans="5:5" ht="15.75" customHeight="1">
      <c r="E558" s="41"/>
    </row>
    <row r="559" spans="5:5" ht="15.75" customHeight="1">
      <c r="E559" s="41"/>
    </row>
    <row r="560" spans="5:5" ht="15.75" customHeight="1">
      <c r="E560" s="41"/>
    </row>
    <row r="561" spans="5:5" ht="15.75" customHeight="1">
      <c r="E561" s="41"/>
    </row>
    <row r="562" spans="5:5" ht="15.75" customHeight="1">
      <c r="E562" s="41"/>
    </row>
    <row r="563" spans="5:5" ht="15.75" customHeight="1">
      <c r="E563" s="41"/>
    </row>
    <row r="564" spans="5:5" ht="15.75" customHeight="1">
      <c r="E564" s="41"/>
    </row>
    <row r="565" spans="5:5" ht="15.75" customHeight="1">
      <c r="E565" s="41"/>
    </row>
    <row r="566" spans="5:5" ht="15.75" customHeight="1">
      <c r="E566" s="41"/>
    </row>
    <row r="567" spans="5:5" ht="15.75" customHeight="1">
      <c r="E567" s="41"/>
    </row>
    <row r="568" spans="5:5" ht="15.75" customHeight="1">
      <c r="E568" s="41"/>
    </row>
    <row r="569" spans="5:5" ht="15.75" customHeight="1">
      <c r="E569" s="41"/>
    </row>
    <row r="570" spans="5:5" ht="15.75" customHeight="1">
      <c r="E570" s="41"/>
    </row>
    <row r="571" spans="5:5" ht="15.75" customHeight="1">
      <c r="E571" s="41"/>
    </row>
    <row r="572" spans="5:5" ht="15.75" customHeight="1">
      <c r="E572" s="41"/>
    </row>
    <row r="573" spans="5:5" ht="15.75" customHeight="1">
      <c r="E573" s="41"/>
    </row>
    <row r="574" spans="5:5" ht="15.75" customHeight="1">
      <c r="E574" s="41"/>
    </row>
    <row r="575" spans="5:5" ht="15.75" customHeight="1">
      <c r="E575" s="41"/>
    </row>
    <row r="576" spans="5:5" ht="15.75" customHeight="1">
      <c r="E576" s="41"/>
    </row>
    <row r="577" spans="5:5" ht="15.75" customHeight="1">
      <c r="E577" s="41"/>
    </row>
    <row r="578" spans="5:5" ht="15.75" customHeight="1">
      <c r="E578" s="41"/>
    </row>
    <row r="579" spans="5:5" ht="15.75" customHeight="1">
      <c r="E579" s="41"/>
    </row>
    <row r="580" spans="5:5" ht="15.75" customHeight="1">
      <c r="E580" s="41"/>
    </row>
    <row r="581" spans="5:5" ht="15.75" customHeight="1">
      <c r="E581" s="41"/>
    </row>
    <row r="582" spans="5:5" ht="15.75" customHeight="1">
      <c r="E582" s="41"/>
    </row>
    <row r="583" spans="5:5" ht="15.75" customHeight="1">
      <c r="E583" s="41"/>
    </row>
    <row r="584" spans="5:5" ht="15.75" customHeight="1">
      <c r="E584" s="41"/>
    </row>
    <row r="585" spans="5:5" ht="15.75" customHeight="1">
      <c r="E585" s="41"/>
    </row>
    <row r="586" spans="5:5" ht="15.75" customHeight="1">
      <c r="E586" s="41"/>
    </row>
    <row r="587" spans="5:5" ht="15.75" customHeight="1">
      <c r="E587" s="41"/>
    </row>
    <row r="588" spans="5:5" ht="15.75" customHeight="1">
      <c r="E588" s="41"/>
    </row>
    <row r="589" spans="5:5" ht="15.75" customHeight="1">
      <c r="E589" s="41"/>
    </row>
    <row r="590" spans="5:5" ht="15.75" customHeight="1">
      <c r="E590" s="41"/>
    </row>
    <row r="591" spans="5:5" ht="15.75" customHeight="1">
      <c r="E591" s="41"/>
    </row>
    <row r="592" spans="5:5" ht="15.75" customHeight="1">
      <c r="E592" s="41"/>
    </row>
    <row r="593" spans="5:5" ht="15.75" customHeight="1">
      <c r="E593" s="41"/>
    </row>
    <row r="594" spans="5:5" ht="15.75" customHeight="1">
      <c r="E594" s="41"/>
    </row>
    <row r="595" spans="5:5" ht="15.75" customHeight="1">
      <c r="E595" s="41"/>
    </row>
    <row r="596" spans="5:5" ht="15.75" customHeight="1">
      <c r="E596" s="41"/>
    </row>
    <row r="597" spans="5:5" ht="15.75" customHeight="1">
      <c r="E597" s="41"/>
    </row>
    <row r="598" spans="5:5" ht="15.75" customHeight="1">
      <c r="E598" s="41"/>
    </row>
    <row r="599" spans="5:5" ht="15.75" customHeight="1">
      <c r="E599" s="41"/>
    </row>
    <row r="600" spans="5:5" ht="15.75" customHeight="1">
      <c r="E600" s="41"/>
    </row>
    <row r="601" spans="5:5" ht="15.75" customHeight="1">
      <c r="E601" s="41"/>
    </row>
    <row r="602" spans="5:5" ht="15.75" customHeight="1">
      <c r="E602" s="41"/>
    </row>
    <row r="603" spans="5:5" ht="15.75" customHeight="1">
      <c r="E603" s="41"/>
    </row>
    <row r="604" spans="5:5" ht="15.75" customHeight="1">
      <c r="E604" s="41"/>
    </row>
    <row r="605" spans="5:5" ht="15.75" customHeight="1">
      <c r="E605" s="41"/>
    </row>
    <row r="606" spans="5:5" ht="15.75" customHeight="1">
      <c r="E606" s="41"/>
    </row>
    <row r="607" spans="5:5" ht="15.75" customHeight="1">
      <c r="E607" s="41"/>
    </row>
    <row r="608" spans="5:5" ht="15.75" customHeight="1">
      <c r="E608" s="41"/>
    </row>
    <row r="609" spans="5:5" ht="15.75" customHeight="1">
      <c r="E609" s="41"/>
    </row>
    <row r="610" spans="5:5" ht="15.75" customHeight="1">
      <c r="E610" s="41"/>
    </row>
    <row r="611" spans="5:5" ht="15.75" customHeight="1">
      <c r="E611" s="41"/>
    </row>
    <row r="612" spans="5:5" ht="15.75" customHeight="1">
      <c r="E612" s="41"/>
    </row>
    <row r="613" spans="5:5" ht="15.75" customHeight="1">
      <c r="E613" s="41"/>
    </row>
    <row r="614" spans="5:5" ht="15.75" customHeight="1">
      <c r="E614" s="41"/>
    </row>
    <row r="615" spans="5:5" ht="15.75" customHeight="1">
      <c r="E615" s="41"/>
    </row>
    <row r="616" spans="5:5" ht="15.75" customHeight="1">
      <c r="E616" s="41"/>
    </row>
    <row r="617" spans="5:5" ht="15.75" customHeight="1">
      <c r="E617" s="41"/>
    </row>
    <row r="618" spans="5:5" ht="15.75" customHeight="1">
      <c r="E618" s="41"/>
    </row>
    <row r="619" spans="5:5" ht="15.75" customHeight="1">
      <c r="E619" s="41"/>
    </row>
    <row r="620" spans="5:5" ht="15.75" customHeight="1">
      <c r="E620" s="41"/>
    </row>
    <row r="621" spans="5:5" ht="15.75" customHeight="1">
      <c r="E621" s="41"/>
    </row>
    <row r="622" spans="5:5" ht="15.75" customHeight="1">
      <c r="E622" s="41"/>
    </row>
    <row r="623" spans="5:5" ht="15.75" customHeight="1">
      <c r="E623" s="41"/>
    </row>
    <row r="624" spans="5:5" ht="15.75" customHeight="1">
      <c r="E624" s="41"/>
    </row>
    <row r="625" spans="5:5" ht="15.75" customHeight="1">
      <c r="E625" s="41"/>
    </row>
    <row r="626" spans="5:5" ht="15.75" customHeight="1">
      <c r="E626" s="41"/>
    </row>
    <row r="627" spans="5:5" ht="15.75" customHeight="1">
      <c r="E627" s="41"/>
    </row>
    <row r="628" spans="5:5" ht="15.75" customHeight="1">
      <c r="E628" s="41"/>
    </row>
    <row r="629" spans="5:5" ht="15.75" customHeight="1">
      <c r="E629" s="41"/>
    </row>
    <row r="630" spans="5:5" ht="15.75" customHeight="1">
      <c r="E630" s="41"/>
    </row>
    <row r="631" spans="5:5" ht="15.75" customHeight="1">
      <c r="E631" s="41"/>
    </row>
    <row r="632" spans="5:5" ht="15.75" customHeight="1">
      <c r="E632" s="41"/>
    </row>
    <row r="633" spans="5:5" ht="15.75" customHeight="1">
      <c r="E633" s="41"/>
    </row>
    <row r="634" spans="5:5" ht="15.75" customHeight="1">
      <c r="E634" s="41"/>
    </row>
    <row r="635" spans="5:5" ht="15.75" customHeight="1">
      <c r="E635" s="41"/>
    </row>
    <row r="636" spans="5:5" ht="15.75" customHeight="1">
      <c r="E636" s="41"/>
    </row>
    <row r="637" spans="5:5" ht="15.75" customHeight="1">
      <c r="E637" s="41"/>
    </row>
    <row r="638" spans="5:5" ht="15.75" customHeight="1">
      <c r="E638" s="41"/>
    </row>
    <row r="639" spans="5:5" ht="15.75" customHeight="1">
      <c r="E639" s="41"/>
    </row>
    <row r="640" spans="5:5" ht="15.75" customHeight="1">
      <c r="E640" s="41"/>
    </row>
    <row r="641" spans="5:5" ht="15.75" customHeight="1">
      <c r="E641" s="41"/>
    </row>
    <row r="642" spans="5:5" ht="15.75" customHeight="1">
      <c r="E642" s="41"/>
    </row>
    <row r="643" spans="5:5" ht="15.75" customHeight="1">
      <c r="E643" s="41"/>
    </row>
    <row r="644" spans="5:5" ht="15.75" customHeight="1">
      <c r="E644" s="41"/>
    </row>
    <row r="645" spans="5:5" ht="15.75" customHeight="1">
      <c r="E645" s="41"/>
    </row>
    <row r="646" spans="5:5" ht="15.75" customHeight="1">
      <c r="E646" s="41"/>
    </row>
    <row r="647" spans="5:5" ht="15.75" customHeight="1">
      <c r="E647" s="41"/>
    </row>
    <row r="648" spans="5:5" ht="15.75" customHeight="1">
      <c r="E648" s="41"/>
    </row>
    <row r="649" spans="5:5" ht="15.75" customHeight="1">
      <c r="E649" s="41"/>
    </row>
    <row r="650" spans="5:5" ht="15.75" customHeight="1">
      <c r="E650" s="41"/>
    </row>
    <row r="651" spans="5:5" ht="15.75" customHeight="1">
      <c r="E651" s="41"/>
    </row>
    <row r="652" spans="5:5" ht="15.75" customHeight="1">
      <c r="E652" s="41"/>
    </row>
    <row r="653" spans="5:5" ht="15.75" customHeight="1">
      <c r="E653" s="41"/>
    </row>
    <row r="654" spans="5:5" ht="15.75" customHeight="1">
      <c r="E654" s="41"/>
    </row>
    <row r="655" spans="5:5" ht="15.75" customHeight="1">
      <c r="E655" s="41"/>
    </row>
    <row r="656" spans="5:5" ht="15.75" customHeight="1">
      <c r="E656" s="41"/>
    </row>
    <row r="657" spans="5:5" ht="15.75" customHeight="1">
      <c r="E657" s="41"/>
    </row>
    <row r="658" spans="5:5" ht="15.75" customHeight="1">
      <c r="E658" s="41"/>
    </row>
    <row r="659" spans="5:5" ht="15.75" customHeight="1">
      <c r="E659" s="41"/>
    </row>
    <row r="660" spans="5:5" ht="15.75" customHeight="1">
      <c r="E660" s="41"/>
    </row>
    <row r="661" spans="5:5" ht="15.75" customHeight="1">
      <c r="E661" s="41"/>
    </row>
    <row r="662" spans="5:5" ht="15.75" customHeight="1">
      <c r="E662" s="41"/>
    </row>
    <row r="663" spans="5:5" ht="15.75" customHeight="1">
      <c r="E663" s="41"/>
    </row>
    <row r="664" spans="5:5" ht="15.75" customHeight="1">
      <c r="E664" s="41"/>
    </row>
    <row r="665" spans="5:5" ht="15.75" customHeight="1">
      <c r="E665" s="41"/>
    </row>
    <row r="666" spans="5:5" ht="15.75" customHeight="1">
      <c r="E666" s="41"/>
    </row>
    <row r="667" spans="5:5" ht="15.75" customHeight="1">
      <c r="E667" s="41"/>
    </row>
    <row r="668" spans="5:5" ht="15.75" customHeight="1">
      <c r="E668" s="41"/>
    </row>
    <row r="669" spans="5:5" ht="15.75" customHeight="1">
      <c r="E669" s="41"/>
    </row>
    <row r="670" spans="5:5" ht="15.75" customHeight="1">
      <c r="E670" s="41"/>
    </row>
    <row r="671" spans="5:5" ht="15.75" customHeight="1">
      <c r="E671" s="41"/>
    </row>
    <row r="672" spans="5:5" ht="15.75" customHeight="1">
      <c r="E672" s="41"/>
    </row>
    <row r="673" spans="5:5" ht="15.75" customHeight="1">
      <c r="E673" s="41"/>
    </row>
    <row r="674" spans="5:5" ht="15.75" customHeight="1">
      <c r="E674" s="41"/>
    </row>
    <row r="675" spans="5:5" ht="15.75" customHeight="1">
      <c r="E675" s="41"/>
    </row>
    <row r="676" spans="5:5" ht="15.75" customHeight="1">
      <c r="E676" s="41"/>
    </row>
    <row r="677" spans="5:5" ht="15.75" customHeight="1">
      <c r="E677" s="41"/>
    </row>
    <row r="678" spans="5:5" ht="15.75" customHeight="1">
      <c r="E678" s="41"/>
    </row>
    <row r="679" spans="5:5" ht="15.75" customHeight="1">
      <c r="E679" s="41"/>
    </row>
    <row r="680" spans="5:5" ht="15.75" customHeight="1">
      <c r="E680" s="41"/>
    </row>
    <row r="681" spans="5:5" ht="15.75" customHeight="1">
      <c r="E681" s="41"/>
    </row>
    <row r="682" spans="5:5" ht="15.75" customHeight="1">
      <c r="E682" s="41"/>
    </row>
    <row r="683" spans="5:5" ht="15.75" customHeight="1">
      <c r="E683" s="41"/>
    </row>
    <row r="684" spans="5:5" ht="15.75" customHeight="1">
      <c r="E684" s="41"/>
    </row>
    <row r="685" spans="5:5" ht="15.75" customHeight="1">
      <c r="E685" s="41"/>
    </row>
    <row r="686" spans="5:5" ht="15.75" customHeight="1">
      <c r="E686" s="41"/>
    </row>
    <row r="687" spans="5:5" ht="15.75" customHeight="1">
      <c r="E687" s="41"/>
    </row>
    <row r="688" spans="5:5" ht="15.75" customHeight="1">
      <c r="E688" s="41"/>
    </row>
    <row r="689" spans="5:5" ht="15.75" customHeight="1">
      <c r="E689" s="41"/>
    </row>
    <row r="690" spans="5:5" ht="15.75" customHeight="1">
      <c r="E690" s="41"/>
    </row>
    <row r="691" spans="5:5" ht="15.75" customHeight="1">
      <c r="E691" s="41"/>
    </row>
    <row r="692" spans="5:5" ht="15.75" customHeight="1">
      <c r="E692" s="41"/>
    </row>
    <row r="693" spans="5:5" ht="15.75" customHeight="1">
      <c r="E693" s="41"/>
    </row>
    <row r="694" spans="5:5" ht="15.75" customHeight="1">
      <c r="E694" s="41"/>
    </row>
    <row r="695" spans="5:5" ht="15.75" customHeight="1">
      <c r="E695" s="41"/>
    </row>
    <row r="696" spans="5:5" ht="15.75" customHeight="1">
      <c r="E696" s="41"/>
    </row>
    <row r="697" spans="5:5" ht="15.75" customHeight="1">
      <c r="E697" s="41"/>
    </row>
    <row r="698" spans="5:5" ht="15.75" customHeight="1">
      <c r="E698" s="41"/>
    </row>
    <row r="699" spans="5:5" ht="15.75" customHeight="1">
      <c r="E699" s="41"/>
    </row>
    <row r="700" spans="5:5" ht="15.75" customHeight="1">
      <c r="E700" s="41"/>
    </row>
    <row r="701" spans="5:5" ht="15.75" customHeight="1">
      <c r="E701" s="41"/>
    </row>
    <row r="702" spans="5:5" ht="15.75" customHeight="1">
      <c r="E702" s="41"/>
    </row>
    <row r="703" spans="5:5" ht="15.75" customHeight="1">
      <c r="E703" s="41"/>
    </row>
    <row r="704" spans="5:5" ht="15.75" customHeight="1">
      <c r="E704" s="41"/>
    </row>
    <row r="705" spans="5:5" ht="15.75" customHeight="1">
      <c r="E705" s="41"/>
    </row>
    <row r="706" spans="5:5" ht="15.75" customHeight="1">
      <c r="E706" s="41"/>
    </row>
    <row r="707" spans="5:5" ht="15.75" customHeight="1">
      <c r="E707" s="41"/>
    </row>
    <row r="708" spans="5:5" ht="15.75" customHeight="1">
      <c r="E708" s="41"/>
    </row>
    <row r="709" spans="5:5" ht="15.75" customHeight="1">
      <c r="E709" s="41"/>
    </row>
    <row r="710" spans="5:5" ht="15.75" customHeight="1">
      <c r="E710" s="41"/>
    </row>
    <row r="711" spans="5:5" ht="15.75" customHeight="1">
      <c r="E711" s="41"/>
    </row>
    <row r="712" spans="5:5" ht="15.75" customHeight="1">
      <c r="E712" s="41"/>
    </row>
    <row r="713" spans="5:5" ht="15.75" customHeight="1">
      <c r="E713" s="41"/>
    </row>
    <row r="714" spans="5:5" ht="15.75" customHeight="1">
      <c r="E714" s="41"/>
    </row>
    <row r="715" spans="5:5" ht="15.75" customHeight="1">
      <c r="E715" s="41"/>
    </row>
    <row r="716" spans="5:5" ht="15.75" customHeight="1">
      <c r="E716" s="41"/>
    </row>
    <row r="717" spans="5:5" ht="15.75" customHeight="1">
      <c r="E717" s="41"/>
    </row>
    <row r="718" spans="5:5" ht="15.75" customHeight="1">
      <c r="E718" s="41"/>
    </row>
    <row r="719" spans="5:5" ht="15.75" customHeight="1">
      <c r="E719" s="41"/>
    </row>
    <row r="720" spans="5:5" ht="15.75" customHeight="1">
      <c r="E720" s="41"/>
    </row>
    <row r="721" spans="5:5" ht="15.75" customHeight="1">
      <c r="E721" s="41"/>
    </row>
    <row r="722" spans="5:5" ht="15.75" customHeight="1">
      <c r="E722" s="41"/>
    </row>
    <row r="723" spans="5:5" ht="15.75" customHeight="1">
      <c r="E723" s="41"/>
    </row>
    <row r="724" spans="5:5" ht="15.75" customHeight="1">
      <c r="E724" s="41"/>
    </row>
    <row r="725" spans="5:5" ht="15.75" customHeight="1">
      <c r="E725" s="41"/>
    </row>
    <row r="726" spans="5:5" ht="15.75" customHeight="1">
      <c r="E726" s="41"/>
    </row>
    <row r="727" spans="5:5" ht="15.75" customHeight="1">
      <c r="E727" s="41"/>
    </row>
    <row r="728" spans="5:5" ht="15.75" customHeight="1">
      <c r="E728" s="41"/>
    </row>
    <row r="729" spans="5:5" ht="15.75" customHeight="1">
      <c r="E729" s="41"/>
    </row>
    <row r="730" spans="5:5" ht="15.75" customHeight="1">
      <c r="E730" s="41"/>
    </row>
    <row r="731" spans="5:5" ht="15.75" customHeight="1">
      <c r="E731" s="41"/>
    </row>
    <row r="732" spans="5:5" ht="15.75" customHeight="1">
      <c r="E732" s="41"/>
    </row>
    <row r="733" spans="5:5" ht="15.75" customHeight="1">
      <c r="E733" s="41"/>
    </row>
    <row r="734" spans="5:5" ht="15.75" customHeight="1">
      <c r="E734" s="41"/>
    </row>
    <row r="735" spans="5:5" ht="15.75" customHeight="1">
      <c r="E735" s="41"/>
    </row>
    <row r="736" spans="5:5" ht="15.75" customHeight="1">
      <c r="E736" s="41"/>
    </row>
    <row r="737" spans="5:5" ht="15.75" customHeight="1">
      <c r="E737" s="41"/>
    </row>
    <row r="738" spans="5:5" ht="15.75" customHeight="1">
      <c r="E738" s="41"/>
    </row>
    <row r="739" spans="5:5" ht="15.75" customHeight="1">
      <c r="E739" s="41"/>
    </row>
    <row r="740" spans="5:5" ht="15.75" customHeight="1">
      <c r="E740" s="41"/>
    </row>
    <row r="741" spans="5:5" ht="15.75" customHeight="1">
      <c r="E741" s="41"/>
    </row>
    <row r="742" spans="5:5" ht="15.75" customHeight="1">
      <c r="E742" s="41"/>
    </row>
    <row r="743" spans="5:5" ht="15.75" customHeight="1">
      <c r="E743" s="41"/>
    </row>
    <row r="744" spans="5:5" ht="15.75" customHeight="1">
      <c r="E744" s="41"/>
    </row>
    <row r="745" spans="5:5" ht="15.75" customHeight="1">
      <c r="E745" s="41"/>
    </row>
    <row r="746" spans="5:5" ht="15.75" customHeight="1">
      <c r="E746" s="41"/>
    </row>
    <row r="747" spans="5:5" ht="15.75" customHeight="1">
      <c r="E747" s="41"/>
    </row>
    <row r="748" spans="5:5" ht="15.75" customHeight="1">
      <c r="E748" s="41"/>
    </row>
    <row r="749" spans="5:5" ht="15.75" customHeight="1">
      <c r="E749" s="41"/>
    </row>
    <row r="750" spans="5:5" ht="15.75" customHeight="1">
      <c r="E750" s="41"/>
    </row>
    <row r="751" spans="5:5" ht="15.75" customHeight="1">
      <c r="E751" s="41"/>
    </row>
    <row r="752" spans="5:5" ht="15.75" customHeight="1">
      <c r="E752" s="41"/>
    </row>
    <row r="753" spans="5:5" ht="15.75" customHeight="1">
      <c r="E753" s="41"/>
    </row>
    <row r="754" spans="5:5" ht="15.75" customHeight="1">
      <c r="E754" s="41"/>
    </row>
    <row r="755" spans="5:5" ht="15.75" customHeight="1">
      <c r="E755" s="41"/>
    </row>
    <row r="756" spans="5:5" ht="15.75" customHeight="1">
      <c r="E756" s="41"/>
    </row>
    <row r="757" spans="5:5" ht="15.75" customHeight="1">
      <c r="E757" s="41"/>
    </row>
    <row r="758" spans="5:5" ht="15.75" customHeight="1">
      <c r="E758" s="41"/>
    </row>
    <row r="759" spans="5:5" ht="15.75" customHeight="1">
      <c r="E759" s="41"/>
    </row>
    <row r="760" spans="5:5" ht="15.75" customHeight="1">
      <c r="E760" s="41"/>
    </row>
    <row r="761" spans="5:5" ht="15.75" customHeight="1">
      <c r="E761" s="41"/>
    </row>
    <row r="762" spans="5:5" ht="15.75" customHeight="1">
      <c r="E762" s="41"/>
    </row>
    <row r="763" spans="5:5" ht="15.75" customHeight="1">
      <c r="E763" s="41"/>
    </row>
    <row r="764" spans="5:5" ht="15.75" customHeight="1">
      <c r="E764" s="41"/>
    </row>
    <row r="765" spans="5:5" ht="15.75" customHeight="1">
      <c r="E765" s="41"/>
    </row>
    <row r="766" spans="5:5" ht="15.75" customHeight="1">
      <c r="E766" s="41"/>
    </row>
    <row r="767" spans="5:5" ht="15.75" customHeight="1">
      <c r="E767" s="41"/>
    </row>
    <row r="768" spans="5:5" ht="15.75" customHeight="1">
      <c r="E768" s="41"/>
    </row>
    <row r="769" spans="5:5" ht="15.75" customHeight="1">
      <c r="E769" s="41"/>
    </row>
    <row r="770" spans="5:5" ht="15.75" customHeight="1">
      <c r="E770" s="41"/>
    </row>
    <row r="771" spans="5:5" ht="15.75" customHeight="1">
      <c r="E771" s="41"/>
    </row>
    <row r="772" spans="5:5" ht="15.75" customHeight="1">
      <c r="E772" s="41"/>
    </row>
    <row r="773" spans="5:5" ht="15.75" customHeight="1">
      <c r="E773" s="41"/>
    </row>
    <row r="774" spans="5:5" ht="15.75" customHeight="1">
      <c r="E774" s="41"/>
    </row>
    <row r="775" spans="5:5" ht="15.75" customHeight="1">
      <c r="E775" s="41"/>
    </row>
    <row r="776" spans="5:5" ht="15.75" customHeight="1">
      <c r="E776" s="41"/>
    </row>
    <row r="777" spans="5:5" ht="15.75" customHeight="1">
      <c r="E777" s="41"/>
    </row>
    <row r="778" spans="5:5" ht="15.75" customHeight="1">
      <c r="E778" s="41"/>
    </row>
    <row r="779" spans="5:5" ht="15.75" customHeight="1">
      <c r="E779" s="41"/>
    </row>
    <row r="780" spans="5:5" ht="15.75" customHeight="1">
      <c r="E780" s="41"/>
    </row>
    <row r="781" spans="5:5" ht="15.75" customHeight="1">
      <c r="E781" s="41"/>
    </row>
    <row r="782" spans="5:5" ht="15.75" customHeight="1">
      <c r="E782" s="41"/>
    </row>
    <row r="783" spans="5:5" ht="15.75" customHeight="1">
      <c r="E783" s="41"/>
    </row>
    <row r="784" spans="5:5" ht="15.75" customHeight="1">
      <c r="E784" s="41"/>
    </row>
    <row r="785" spans="5:5" ht="15.75" customHeight="1">
      <c r="E785" s="41"/>
    </row>
    <row r="786" spans="5:5" ht="15.75" customHeight="1">
      <c r="E786" s="41"/>
    </row>
    <row r="787" spans="5:5" ht="15.75" customHeight="1">
      <c r="E787" s="41"/>
    </row>
    <row r="788" spans="5:5" ht="15.75" customHeight="1">
      <c r="E788" s="41"/>
    </row>
    <row r="789" spans="5:5" ht="15.75" customHeight="1">
      <c r="E789" s="41"/>
    </row>
    <row r="790" spans="5:5" ht="15.75" customHeight="1">
      <c r="E790" s="41"/>
    </row>
    <row r="791" spans="5:5" ht="15.75" customHeight="1">
      <c r="E791" s="41"/>
    </row>
    <row r="792" spans="5:5" ht="15.75" customHeight="1">
      <c r="E792" s="41"/>
    </row>
    <row r="793" spans="5:5" ht="15.75" customHeight="1">
      <c r="E793" s="41"/>
    </row>
    <row r="794" spans="5:5" ht="15.75" customHeight="1">
      <c r="E794" s="41"/>
    </row>
    <row r="795" spans="5:5" ht="15.75" customHeight="1">
      <c r="E795" s="41"/>
    </row>
    <row r="796" spans="5:5" ht="15.75" customHeight="1">
      <c r="E796" s="41"/>
    </row>
    <row r="797" spans="5:5" ht="15.75" customHeight="1">
      <c r="E797" s="41"/>
    </row>
    <row r="798" spans="5:5" ht="15.75" customHeight="1">
      <c r="E798" s="41"/>
    </row>
    <row r="799" spans="5:5" ht="15.75" customHeight="1">
      <c r="E799" s="41"/>
    </row>
    <row r="800" spans="5:5" ht="15.75" customHeight="1">
      <c r="E800" s="41"/>
    </row>
    <row r="801" spans="5:5" ht="15.75" customHeight="1">
      <c r="E801" s="41"/>
    </row>
    <row r="802" spans="5:5" ht="15.75" customHeight="1">
      <c r="E802" s="41"/>
    </row>
    <row r="803" spans="5:5" ht="15.75" customHeight="1">
      <c r="E803" s="41"/>
    </row>
    <row r="804" spans="5:5" ht="15.75" customHeight="1">
      <c r="E804" s="41"/>
    </row>
    <row r="805" spans="5:5" ht="15.75" customHeight="1">
      <c r="E805" s="41"/>
    </row>
    <row r="806" spans="5:5" ht="15.75" customHeight="1">
      <c r="E806" s="41"/>
    </row>
    <row r="807" spans="5:5" ht="15.75" customHeight="1">
      <c r="E807" s="41"/>
    </row>
    <row r="808" spans="5:5" ht="15.75" customHeight="1">
      <c r="E808" s="41"/>
    </row>
    <row r="809" spans="5:5" ht="15.75" customHeight="1">
      <c r="E809" s="41"/>
    </row>
    <row r="810" spans="5:5" ht="15.75" customHeight="1">
      <c r="E810" s="41"/>
    </row>
    <row r="811" spans="5:5" ht="15.75" customHeight="1">
      <c r="E811" s="41"/>
    </row>
    <row r="812" spans="5:5" ht="15.75" customHeight="1">
      <c r="E812" s="41"/>
    </row>
    <row r="813" spans="5:5" ht="15.75" customHeight="1">
      <c r="E813" s="41"/>
    </row>
    <row r="814" spans="5:5" ht="15.75" customHeight="1">
      <c r="E814" s="41"/>
    </row>
    <row r="815" spans="5:5" ht="15.75" customHeight="1">
      <c r="E815" s="41"/>
    </row>
    <row r="816" spans="5:5" ht="15.75" customHeight="1">
      <c r="E816" s="41"/>
    </row>
    <row r="817" spans="5:5" ht="15.75" customHeight="1">
      <c r="E817" s="41"/>
    </row>
    <row r="818" spans="5:5" ht="15.75" customHeight="1">
      <c r="E818" s="41"/>
    </row>
    <row r="819" spans="5:5" ht="15.75" customHeight="1">
      <c r="E819" s="41"/>
    </row>
    <row r="820" spans="5:5" ht="15.75" customHeight="1">
      <c r="E820" s="41"/>
    </row>
    <row r="821" spans="5:5" ht="15.75" customHeight="1">
      <c r="E821" s="41"/>
    </row>
    <row r="822" spans="5:5" ht="15.75" customHeight="1">
      <c r="E822" s="41"/>
    </row>
    <row r="823" spans="5:5" ht="15.75" customHeight="1">
      <c r="E823" s="41"/>
    </row>
    <row r="824" spans="5:5" ht="15.75" customHeight="1">
      <c r="E824" s="41"/>
    </row>
    <row r="825" spans="5:5" ht="15.75" customHeight="1">
      <c r="E825" s="41"/>
    </row>
    <row r="826" spans="5:5" ht="15.75" customHeight="1">
      <c r="E826" s="41"/>
    </row>
    <row r="827" spans="5:5" ht="15.75" customHeight="1">
      <c r="E827" s="41"/>
    </row>
    <row r="828" spans="5:5" ht="15.75" customHeight="1">
      <c r="E828" s="41"/>
    </row>
    <row r="829" spans="5:5" ht="15.75" customHeight="1">
      <c r="E829" s="41"/>
    </row>
    <row r="830" spans="5:5" ht="15.75" customHeight="1">
      <c r="E830" s="41"/>
    </row>
    <row r="831" spans="5:5" ht="15.75" customHeight="1">
      <c r="E831" s="41"/>
    </row>
    <row r="832" spans="5:5" ht="15.75" customHeight="1">
      <c r="E832" s="41"/>
    </row>
    <row r="833" spans="5:5" ht="15.75" customHeight="1">
      <c r="E833" s="41"/>
    </row>
    <row r="834" spans="5:5" ht="15.75" customHeight="1">
      <c r="E834" s="41"/>
    </row>
    <row r="835" spans="5:5" ht="15.75" customHeight="1">
      <c r="E835" s="41"/>
    </row>
    <row r="836" spans="5:5" ht="15.75" customHeight="1">
      <c r="E836" s="41"/>
    </row>
    <row r="837" spans="5:5" ht="15.75" customHeight="1">
      <c r="E837" s="41"/>
    </row>
    <row r="838" spans="5:5" ht="15.75" customHeight="1">
      <c r="E838" s="41"/>
    </row>
    <row r="839" spans="5:5" ht="15.75" customHeight="1">
      <c r="E839" s="41"/>
    </row>
    <row r="840" spans="5:5" ht="15.75" customHeight="1">
      <c r="E840" s="41"/>
    </row>
    <row r="841" spans="5:5" ht="15.75" customHeight="1">
      <c r="E841" s="41"/>
    </row>
    <row r="842" spans="5:5" ht="15.75" customHeight="1">
      <c r="E842" s="41"/>
    </row>
    <row r="843" spans="5:5" ht="15.75" customHeight="1">
      <c r="E843" s="41"/>
    </row>
    <row r="844" spans="5:5" ht="15.75" customHeight="1">
      <c r="E844" s="41"/>
    </row>
    <row r="845" spans="5:5" ht="15.75" customHeight="1">
      <c r="E845" s="41"/>
    </row>
    <row r="846" spans="5:5" ht="15.75" customHeight="1">
      <c r="E846" s="41"/>
    </row>
    <row r="847" spans="5:5" ht="15.75" customHeight="1">
      <c r="E847" s="41"/>
    </row>
    <row r="848" spans="5:5" ht="15.75" customHeight="1">
      <c r="E848" s="41"/>
    </row>
    <row r="849" spans="5:5" ht="15.75" customHeight="1">
      <c r="E849" s="41"/>
    </row>
    <row r="850" spans="5:5" ht="15.75" customHeight="1">
      <c r="E850" s="41"/>
    </row>
    <row r="851" spans="5:5" ht="15.75" customHeight="1">
      <c r="E851" s="41"/>
    </row>
    <row r="852" spans="5:5" ht="15.75" customHeight="1">
      <c r="E852" s="41"/>
    </row>
    <row r="853" spans="5:5" ht="15.75" customHeight="1">
      <c r="E853" s="41"/>
    </row>
    <row r="854" spans="5:5" ht="15.75" customHeight="1">
      <c r="E854" s="41"/>
    </row>
    <row r="855" spans="5:5" ht="15.75" customHeight="1">
      <c r="E855" s="41"/>
    </row>
    <row r="856" spans="5:5" ht="15.75" customHeight="1">
      <c r="E856" s="41"/>
    </row>
    <row r="857" spans="5:5" ht="15.75" customHeight="1">
      <c r="E857" s="41"/>
    </row>
    <row r="858" spans="5:5" ht="15.75" customHeight="1">
      <c r="E858" s="41"/>
    </row>
    <row r="859" spans="5:5" ht="15.75" customHeight="1">
      <c r="E859" s="41"/>
    </row>
    <row r="860" spans="5:5" ht="15.75" customHeight="1">
      <c r="E860" s="41"/>
    </row>
    <row r="861" spans="5:5" ht="15.75" customHeight="1">
      <c r="E861" s="41"/>
    </row>
    <row r="862" spans="5:5" ht="15.75" customHeight="1">
      <c r="E862" s="41"/>
    </row>
    <row r="863" spans="5:5" ht="15.75" customHeight="1">
      <c r="E863" s="41"/>
    </row>
    <row r="864" spans="5:5" ht="15.75" customHeight="1">
      <c r="E864" s="41"/>
    </row>
    <row r="865" spans="5:5" ht="15.75" customHeight="1">
      <c r="E865" s="41"/>
    </row>
    <row r="866" spans="5:5" ht="15.75" customHeight="1">
      <c r="E866" s="41"/>
    </row>
    <row r="867" spans="5:5" ht="15.75" customHeight="1">
      <c r="E867" s="41"/>
    </row>
    <row r="868" spans="5:5" ht="15.75" customHeight="1">
      <c r="E868" s="41"/>
    </row>
    <row r="869" spans="5:5" ht="15.75" customHeight="1">
      <c r="E869" s="41"/>
    </row>
    <row r="870" spans="5:5" ht="15.75" customHeight="1">
      <c r="E870" s="41"/>
    </row>
    <row r="871" spans="5:5" ht="15.75" customHeight="1">
      <c r="E871" s="41"/>
    </row>
    <row r="872" spans="5:5" ht="15.75" customHeight="1">
      <c r="E872" s="41"/>
    </row>
    <row r="873" spans="5:5" ht="15.75" customHeight="1">
      <c r="E873" s="41"/>
    </row>
    <row r="874" spans="5:5" ht="15.75" customHeight="1">
      <c r="E874" s="41"/>
    </row>
    <row r="875" spans="5:5" ht="15.75" customHeight="1">
      <c r="E875" s="41"/>
    </row>
    <row r="876" spans="5:5" ht="15.75" customHeight="1">
      <c r="E876" s="41"/>
    </row>
    <row r="877" spans="5:5" ht="15.75" customHeight="1">
      <c r="E877" s="41"/>
    </row>
    <row r="878" spans="5:5" ht="15.75" customHeight="1">
      <c r="E878" s="41"/>
    </row>
    <row r="879" spans="5:5" ht="15.75" customHeight="1">
      <c r="E879" s="41"/>
    </row>
    <row r="880" spans="5:5" ht="15.75" customHeight="1">
      <c r="E880" s="41"/>
    </row>
    <row r="881" spans="5:5" ht="15.75" customHeight="1">
      <c r="E881" s="41"/>
    </row>
    <row r="882" spans="5:5" ht="15.75" customHeight="1">
      <c r="E882" s="41"/>
    </row>
    <row r="883" spans="5:5" ht="15.75" customHeight="1">
      <c r="E883" s="41"/>
    </row>
    <row r="884" spans="5:5" ht="15.75" customHeight="1">
      <c r="E884" s="41"/>
    </row>
    <row r="885" spans="5:5" ht="15.75" customHeight="1">
      <c r="E885" s="41"/>
    </row>
    <row r="886" spans="5:5" ht="15.75" customHeight="1">
      <c r="E886" s="41"/>
    </row>
    <row r="887" spans="5:5" ht="15.75" customHeight="1">
      <c r="E887" s="41"/>
    </row>
    <row r="888" spans="5:5" ht="15.75" customHeight="1">
      <c r="E888" s="41"/>
    </row>
    <row r="889" spans="5:5" ht="15.75" customHeight="1">
      <c r="E889" s="41"/>
    </row>
    <row r="890" spans="5:5" ht="15.75" customHeight="1">
      <c r="E890" s="41"/>
    </row>
    <row r="891" spans="5:5" ht="15.75" customHeight="1">
      <c r="E891" s="41"/>
    </row>
    <row r="892" spans="5:5" ht="15.75" customHeight="1">
      <c r="E892" s="41"/>
    </row>
    <row r="893" spans="5:5" ht="15.75" customHeight="1">
      <c r="E893" s="41"/>
    </row>
    <row r="894" spans="5:5" ht="15.75" customHeight="1">
      <c r="E894" s="41"/>
    </row>
    <row r="895" spans="5:5" ht="15.75" customHeight="1">
      <c r="E895" s="41"/>
    </row>
    <row r="896" spans="5:5" ht="15.75" customHeight="1">
      <c r="E896" s="41"/>
    </row>
    <row r="897" spans="5:5" ht="15.75" customHeight="1">
      <c r="E897" s="41"/>
    </row>
    <row r="898" spans="5:5" ht="15.75" customHeight="1">
      <c r="E898" s="41"/>
    </row>
    <row r="899" spans="5:5" ht="15.75" customHeight="1">
      <c r="E899" s="41"/>
    </row>
    <row r="900" spans="5:5" ht="15.75" customHeight="1">
      <c r="E900" s="41"/>
    </row>
    <row r="901" spans="5:5" ht="15.75" customHeight="1">
      <c r="E901" s="41"/>
    </row>
    <row r="902" spans="5:5" ht="15.75" customHeight="1">
      <c r="E902" s="41"/>
    </row>
    <row r="903" spans="5:5" ht="15.75" customHeight="1">
      <c r="E903" s="41"/>
    </row>
    <row r="904" spans="5:5" ht="15.75" customHeight="1">
      <c r="E904" s="41"/>
    </row>
    <row r="905" spans="5:5" ht="15.75" customHeight="1">
      <c r="E905" s="41"/>
    </row>
    <row r="906" spans="5:5" ht="15.75" customHeight="1">
      <c r="E906" s="41"/>
    </row>
    <row r="907" spans="5:5" ht="15.75" customHeight="1">
      <c r="E907" s="41"/>
    </row>
    <row r="908" spans="5:5" ht="15.75" customHeight="1">
      <c r="E908" s="41"/>
    </row>
    <row r="909" spans="5:5" ht="15.75" customHeight="1">
      <c r="E909" s="41"/>
    </row>
    <row r="910" spans="5:5" ht="15.75" customHeight="1">
      <c r="E910" s="41"/>
    </row>
    <row r="911" spans="5:5" ht="15.75" customHeight="1">
      <c r="E911" s="41"/>
    </row>
    <row r="912" spans="5:5" ht="15.75" customHeight="1">
      <c r="E912" s="41"/>
    </row>
    <row r="913" spans="5:5" ht="15.75" customHeight="1">
      <c r="E913" s="41"/>
    </row>
    <row r="914" spans="5:5" ht="15.75" customHeight="1">
      <c r="E914" s="41"/>
    </row>
    <row r="915" spans="5:5" ht="15.75" customHeight="1">
      <c r="E915" s="41"/>
    </row>
    <row r="916" spans="5:5" ht="15.75" customHeight="1">
      <c r="E916" s="41"/>
    </row>
    <row r="917" spans="5:5" ht="15.75" customHeight="1">
      <c r="E917" s="41"/>
    </row>
    <row r="918" spans="5:5" ht="15.75" customHeight="1">
      <c r="E918" s="41"/>
    </row>
    <row r="919" spans="5:5" ht="15.75" customHeight="1">
      <c r="E919" s="41"/>
    </row>
    <row r="920" spans="5:5" ht="15.75" customHeight="1">
      <c r="E920" s="41"/>
    </row>
    <row r="921" spans="5:5" ht="15.75" customHeight="1">
      <c r="E921" s="41"/>
    </row>
    <row r="922" spans="5:5" ht="15.75" customHeight="1">
      <c r="E922" s="41"/>
    </row>
    <row r="923" spans="5:5" ht="15.75" customHeight="1">
      <c r="E923" s="41"/>
    </row>
    <row r="924" spans="5:5" ht="15.75" customHeight="1">
      <c r="E924" s="41"/>
    </row>
    <row r="925" spans="5:5" ht="15.75" customHeight="1">
      <c r="E925" s="41"/>
    </row>
    <row r="926" spans="5:5" ht="15.75" customHeight="1">
      <c r="E926" s="41"/>
    </row>
    <row r="927" spans="5:5" ht="15.75" customHeight="1">
      <c r="E927" s="41"/>
    </row>
    <row r="928" spans="5:5" ht="15.75" customHeight="1">
      <c r="E928" s="41"/>
    </row>
    <row r="929" spans="5:5" ht="15.75" customHeight="1">
      <c r="E929" s="41"/>
    </row>
    <row r="930" spans="5:5" ht="15.75" customHeight="1">
      <c r="E930" s="41"/>
    </row>
    <row r="931" spans="5:5" ht="15.75" customHeight="1">
      <c r="E931" s="41"/>
    </row>
    <row r="932" spans="5:5" ht="15.75" customHeight="1">
      <c r="E932" s="41"/>
    </row>
    <row r="933" spans="5:5" ht="15.75" customHeight="1">
      <c r="E933" s="41"/>
    </row>
    <row r="934" spans="5:5" ht="15.75" customHeight="1">
      <c r="E934" s="41"/>
    </row>
    <row r="935" spans="5:5" ht="15.75" customHeight="1">
      <c r="E935" s="41"/>
    </row>
    <row r="936" spans="5:5" ht="15.75" customHeight="1">
      <c r="E936" s="41"/>
    </row>
    <row r="937" spans="5:5" ht="15.75" customHeight="1">
      <c r="E937" s="41"/>
    </row>
    <row r="938" spans="5:5" ht="15.75" customHeight="1">
      <c r="E938" s="41"/>
    </row>
    <row r="939" spans="5:5" ht="15.75" customHeight="1">
      <c r="E939" s="41"/>
    </row>
    <row r="940" spans="5:5" ht="15.75" customHeight="1">
      <c r="E940" s="41"/>
    </row>
    <row r="941" spans="5:5" ht="15.75" customHeight="1">
      <c r="E941" s="41"/>
    </row>
    <row r="942" spans="5:5" ht="15.75" customHeight="1">
      <c r="E942" s="41"/>
    </row>
    <row r="943" spans="5:5" ht="15.75" customHeight="1">
      <c r="E943" s="41"/>
    </row>
    <row r="944" spans="5:5" ht="15.75" customHeight="1">
      <c r="E944" s="41"/>
    </row>
    <row r="945" spans="5:5" ht="15.75" customHeight="1">
      <c r="E945" s="41"/>
    </row>
    <row r="946" spans="5:5" ht="15.75" customHeight="1">
      <c r="E946" s="41"/>
    </row>
    <row r="947" spans="5:5" ht="15.75" customHeight="1">
      <c r="E947" s="41"/>
    </row>
    <row r="948" spans="5:5" ht="15.75" customHeight="1">
      <c r="E948" s="41"/>
    </row>
    <row r="949" spans="5:5" ht="15.75" customHeight="1">
      <c r="E949" s="41"/>
    </row>
    <row r="950" spans="5:5" ht="15.75" customHeight="1">
      <c r="E950" s="41"/>
    </row>
    <row r="951" spans="5:5" ht="15.75" customHeight="1">
      <c r="E951" s="41"/>
    </row>
    <row r="952" spans="5:5" ht="15.75" customHeight="1">
      <c r="E952" s="41"/>
    </row>
    <row r="953" spans="5:5" ht="15.75" customHeight="1">
      <c r="E953" s="41"/>
    </row>
    <row r="954" spans="5:5" ht="15.75" customHeight="1">
      <c r="E954" s="41"/>
    </row>
    <row r="955" spans="5:5" ht="15.75" customHeight="1">
      <c r="E955" s="41"/>
    </row>
    <row r="956" spans="5:5" ht="15.75" customHeight="1">
      <c r="E956" s="41"/>
    </row>
    <row r="957" spans="5:5" ht="15.75" customHeight="1">
      <c r="E957" s="41"/>
    </row>
    <row r="958" spans="5:5" ht="15.75" customHeight="1">
      <c r="E958" s="41"/>
    </row>
    <row r="959" spans="5:5" ht="15.75" customHeight="1">
      <c r="E959" s="41"/>
    </row>
    <row r="960" spans="5:5" ht="15.75" customHeight="1">
      <c r="E960" s="41"/>
    </row>
    <row r="961" spans="5:5" ht="15.75" customHeight="1">
      <c r="E961" s="41"/>
    </row>
    <row r="962" spans="5:5" ht="15.75" customHeight="1">
      <c r="E962" s="41"/>
    </row>
    <row r="963" spans="5:5" ht="15.75" customHeight="1">
      <c r="E963" s="41"/>
    </row>
    <row r="964" spans="5:5" ht="15.75" customHeight="1">
      <c r="E964" s="41"/>
    </row>
    <row r="965" spans="5:5" ht="15.75" customHeight="1">
      <c r="E965" s="41"/>
    </row>
    <row r="966" spans="5:5" ht="15.75" customHeight="1">
      <c r="E966" s="41"/>
    </row>
    <row r="967" spans="5:5" ht="15.75" customHeight="1">
      <c r="E967" s="41"/>
    </row>
    <row r="968" spans="5:5" ht="15.75" customHeight="1">
      <c r="E968" s="41"/>
    </row>
    <row r="969" spans="5:5" ht="15.75" customHeight="1">
      <c r="E969" s="41"/>
    </row>
    <row r="970" spans="5:5" ht="15.75" customHeight="1">
      <c r="E970" s="41"/>
    </row>
    <row r="971" spans="5:5" ht="15.75" customHeight="1">
      <c r="E971" s="41"/>
    </row>
    <row r="972" spans="5:5" ht="15.75" customHeight="1">
      <c r="E972" s="41"/>
    </row>
    <row r="973" spans="5:5" ht="15.75" customHeight="1">
      <c r="E973" s="41"/>
    </row>
    <row r="974" spans="5:5" ht="15.75" customHeight="1">
      <c r="E974" s="41"/>
    </row>
    <row r="975" spans="5:5" ht="15.75" customHeight="1">
      <c r="E975" s="41"/>
    </row>
    <row r="976" spans="5:5" ht="15.75" customHeight="1">
      <c r="E976" s="41"/>
    </row>
    <row r="977" spans="5:5" ht="15.75" customHeight="1">
      <c r="E977" s="41"/>
    </row>
    <row r="978" spans="5:5" ht="15.75" customHeight="1">
      <c r="E978" s="41"/>
    </row>
    <row r="979" spans="5:5" ht="15.75" customHeight="1">
      <c r="E979" s="41"/>
    </row>
    <row r="980" spans="5:5" ht="15.75" customHeight="1">
      <c r="E980" s="41"/>
    </row>
    <row r="981" spans="5:5" ht="15.75" customHeight="1">
      <c r="E981" s="41"/>
    </row>
    <row r="982" spans="5:5" ht="15.75" customHeight="1">
      <c r="E982" s="41"/>
    </row>
    <row r="983" spans="5:5" ht="15.75" customHeight="1">
      <c r="E983" s="41"/>
    </row>
    <row r="984" spans="5:5" ht="15.75" customHeight="1">
      <c r="E984" s="41"/>
    </row>
    <row r="985" spans="5:5" ht="15.75" customHeight="1">
      <c r="E985" s="41"/>
    </row>
    <row r="986" spans="5:5" ht="15.75" customHeight="1">
      <c r="E986" s="41"/>
    </row>
    <row r="987" spans="5:5" ht="15.75" customHeight="1">
      <c r="E987" s="41"/>
    </row>
  </sheetData>
  <mergeCells count="30">
    <mergeCell ref="A1:B1"/>
    <mergeCell ref="A2:B2"/>
    <mergeCell ref="A3:B3"/>
    <mergeCell ref="A4:B4"/>
    <mergeCell ref="B56:C56"/>
    <mergeCell ref="A60:B60"/>
    <mergeCell ref="B61:C61"/>
    <mergeCell ref="A64:B64"/>
    <mergeCell ref="B65:C65"/>
    <mergeCell ref="A68:B68"/>
    <mergeCell ref="B69:C69"/>
    <mergeCell ref="A73:B73"/>
    <mergeCell ref="B74:C74"/>
    <mergeCell ref="B80:C80"/>
    <mergeCell ref="A79:B79"/>
    <mergeCell ref="A82:B82"/>
    <mergeCell ref="B83:C83"/>
    <mergeCell ref="A85:B85"/>
    <mergeCell ref="B86:C86"/>
    <mergeCell ref="A90:B90"/>
    <mergeCell ref="B91:C91"/>
    <mergeCell ref="A109:B109"/>
    <mergeCell ref="A110:B110"/>
    <mergeCell ref="A98:B98"/>
    <mergeCell ref="B99:C99"/>
    <mergeCell ref="A101:B101"/>
    <mergeCell ref="B102:C102"/>
    <mergeCell ref="A104:B104"/>
    <mergeCell ref="B105:C105"/>
    <mergeCell ref="A108:B108"/>
  </mergeCells>
  <pageMargins left="0.7" right="0.7" top="0.75" bottom="0.75" header="0" footer="0"/>
  <pageSetup scale="69" orientation="landscape" r:id="rId1"/>
  <headerFooter>
    <oddFooter>&amp;C&amp;P</oddFooter>
  </headerFooter>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700-000000000000}">
  <sheetPr>
    <tabColor rgb="FF003366"/>
  </sheetPr>
  <dimension ref="A1:Z1000"/>
  <sheetViews>
    <sheetView workbookViewId="0">
      <pane ySplit="2" topLeftCell="A91" activePane="bottomLeft" state="frozen"/>
      <selection pane="bottomLeft" activeCell="F99" sqref="F99"/>
    </sheetView>
  </sheetViews>
  <sheetFormatPr defaultColWidth="14.40625" defaultRowHeight="15" customHeight="1"/>
  <cols>
    <col min="1" max="1" width="11.26953125" customWidth="1"/>
    <col min="2" max="2" width="76.26953125" customWidth="1"/>
    <col min="3" max="4" width="8" hidden="1" customWidth="1"/>
    <col min="5" max="6" width="14.40625" customWidth="1"/>
    <col min="7" max="7" width="8" customWidth="1"/>
    <col min="8" max="8" width="25.40625" customWidth="1"/>
    <col min="9" max="9" width="8" customWidth="1"/>
    <col min="10" max="10" width="8.86328125" customWidth="1"/>
    <col min="11" max="26" width="8" customWidth="1"/>
  </cols>
  <sheetData>
    <row r="1" spans="1:26" ht="15.75">
      <c r="A1" s="99" t="s">
        <v>100</v>
      </c>
      <c r="B1" s="99"/>
      <c r="C1" s="635"/>
      <c r="D1" s="635"/>
      <c r="E1" s="635"/>
      <c r="F1" s="635"/>
      <c r="G1" s="636"/>
      <c r="H1" s="636"/>
      <c r="I1" s="636"/>
      <c r="J1" s="636"/>
      <c r="K1" s="636"/>
      <c r="L1" s="636"/>
      <c r="M1" s="636"/>
      <c r="N1" s="636"/>
      <c r="O1" s="636"/>
      <c r="P1" s="636"/>
      <c r="Q1" s="419"/>
      <c r="R1" s="419"/>
      <c r="S1" s="419"/>
      <c r="T1" s="419"/>
      <c r="U1" s="419"/>
      <c r="V1" s="419"/>
      <c r="W1" s="419"/>
      <c r="X1" s="419"/>
      <c r="Y1" s="419"/>
      <c r="Z1" s="419"/>
    </row>
    <row r="2" spans="1:26" ht="64.5" customHeight="1">
      <c r="A2" s="1184" t="s">
        <v>2069</v>
      </c>
      <c r="B2" s="1156"/>
      <c r="C2" s="637" t="s">
        <v>204</v>
      </c>
      <c r="D2" s="637" t="s">
        <v>2070</v>
      </c>
      <c r="E2" s="637" t="s">
        <v>166</v>
      </c>
      <c r="F2" s="412" t="s">
        <v>201</v>
      </c>
      <c r="G2" s="638"/>
      <c r="H2" s="638"/>
      <c r="I2" s="638"/>
      <c r="J2" s="638"/>
      <c r="K2" s="638"/>
      <c r="L2" s="638"/>
      <c r="M2" s="638"/>
      <c r="N2" s="638"/>
      <c r="O2" s="638"/>
      <c r="P2" s="638"/>
      <c r="Q2" s="639"/>
      <c r="R2" s="639"/>
      <c r="S2" s="639"/>
      <c r="T2" s="639"/>
      <c r="U2" s="639"/>
      <c r="V2" s="639"/>
      <c r="W2" s="639"/>
      <c r="X2" s="639"/>
      <c r="Y2" s="639"/>
      <c r="Z2" s="639"/>
    </row>
    <row r="3" spans="1:26" ht="15.5">
      <c r="A3" s="171">
        <v>10604</v>
      </c>
      <c r="B3" s="171" t="s">
        <v>2519</v>
      </c>
      <c r="C3" s="640"/>
      <c r="D3" s="640"/>
      <c r="E3" s="640"/>
      <c r="F3" s="640"/>
      <c r="G3" s="638"/>
      <c r="H3" s="638"/>
      <c r="I3" s="638"/>
      <c r="J3" s="638"/>
      <c r="K3" s="638"/>
      <c r="L3" s="638"/>
      <c r="M3" s="638"/>
      <c r="N3" s="638"/>
      <c r="O3" s="638"/>
      <c r="P3" s="638"/>
      <c r="Q3" s="639"/>
      <c r="R3" s="639"/>
      <c r="S3" s="639"/>
      <c r="T3" s="639"/>
      <c r="U3" s="639"/>
      <c r="V3" s="639"/>
      <c r="W3" s="639"/>
      <c r="X3" s="639"/>
      <c r="Y3" s="639"/>
      <c r="Z3" s="639"/>
    </row>
    <row r="4" spans="1:26" ht="15.5">
      <c r="A4" s="171">
        <v>2100000</v>
      </c>
      <c r="B4" s="171" t="s">
        <v>2072</v>
      </c>
      <c r="C4" s="437"/>
      <c r="D4" s="437"/>
      <c r="E4" s="437"/>
      <c r="F4" s="437"/>
      <c r="G4" s="638"/>
      <c r="H4" s="638"/>
      <c r="I4" s="638"/>
      <c r="J4" s="638"/>
      <c r="K4" s="638"/>
      <c r="L4" s="638"/>
      <c r="M4" s="638"/>
      <c r="N4" s="638"/>
      <c r="O4" s="638"/>
      <c r="P4" s="638"/>
      <c r="Q4" s="639"/>
      <c r="R4" s="639"/>
      <c r="S4" s="639"/>
      <c r="T4" s="639"/>
      <c r="U4" s="639"/>
      <c r="V4" s="639"/>
      <c r="W4" s="639"/>
      <c r="X4" s="639"/>
      <c r="Y4" s="639"/>
      <c r="Z4" s="639"/>
    </row>
    <row r="5" spans="1:26" ht="15.75" customHeight="1">
      <c r="A5" s="435"/>
      <c r="B5" s="414" t="s">
        <v>2073</v>
      </c>
      <c r="C5" s="437"/>
      <c r="D5" s="437"/>
      <c r="E5" s="437"/>
      <c r="F5" s="437"/>
      <c r="G5" s="638"/>
      <c r="H5" s="638"/>
      <c r="I5" s="638"/>
      <c r="J5" s="638"/>
      <c r="K5" s="638"/>
      <c r="L5" s="638"/>
      <c r="M5" s="638"/>
      <c r="N5" s="638"/>
      <c r="O5" s="638"/>
      <c r="P5" s="638"/>
      <c r="Q5" s="639"/>
      <c r="R5" s="639"/>
      <c r="S5" s="639"/>
      <c r="T5" s="639"/>
      <c r="U5" s="639"/>
      <c r="V5" s="639"/>
      <c r="W5" s="639"/>
      <c r="X5" s="639"/>
      <c r="Y5" s="639"/>
      <c r="Z5" s="639"/>
    </row>
    <row r="6" spans="1:26" ht="15.75" customHeight="1">
      <c r="A6" s="349" t="s">
        <v>2074</v>
      </c>
      <c r="B6" s="36" t="s">
        <v>2075</v>
      </c>
      <c r="C6" s="437">
        <v>63718721</v>
      </c>
      <c r="D6" s="437"/>
      <c r="E6" s="437">
        <f>SUM(C6:D6)</f>
        <v>63718721</v>
      </c>
      <c r="F6" s="437">
        <v>65468721</v>
      </c>
      <c r="G6" s="638"/>
      <c r="H6" s="641"/>
      <c r="I6" s="638"/>
      <c r="J6" s="638"/>
      <c r="K6" s="638"/>
      <c r="L6" s="638"/>
      <c r="M6" s="638"/>
      <c r="N6" s="638"/>
      <c r="O6" s="638"/>
      <c r="P6" s="638"/>
      <c r="Q6" s="639"/>
      <c r="R6" s="639"/>
      <c r="S6" s="639"/>
      <c r="T6" s="639"/>
      <c r="U6" s="639"/>
      <c r="V6" s="639"/>
      <c r="W6" s="639"/>
      <c r="X6" s="639"/>
      <c r="Y6" s="639"/>
      <c r="Z6" s="639"/>
    </row>
    <row r="7" spans="1:26" ht="15.75">
      <c r="A7" s="479" t="s">
        <v>2076</v>
      </c>
      <c r="B7" s="416"/>
      <c r="C7" s="417">
        <v>63718721</v>
      </c>
      <c r="D7" s="417">
        <f t="shared" ref="D7:F7" si="0">SUM(D6)</f>
        <v>0</v>
      </c>
      <c r="E7" s="417">
        <f t="shared" si="0"/>
        <v>63718721</v>
      </c>
      <c r="F7" s="417">
        <f t="shared" si="0"/>
        <v>65468721</v>
      </c>
      <c r="G7" s="638"/>
      <c r="H7" s="638"/>
      <c r="I7" s="638"/>
      <c r="J7" s="638"/>
      <c r="K7" s="638"/>
      <c r="L7" s="638"/>
      <c r="M7" s="638"/>
      <c r="N7" s="638"/>
      <c r="O7" s="638"/>
      <c r="P7" s="638"/>
      <c r="Q7" s="639"/>
      <c r="R7" s="639"/>
      <c r="S7" s="639"/>
      <c r="T7" s="639"/>
      <c r="U7" s="639"/>
      <c r="V7" s="639"/>
      <c r="W7" s="639"/>
      <c r="X7" s="639"/>
      <c r="Y7" s="639"/>
      <c r="Z7" s="639"/>
    </row>
    <row r="8" spans="1:26" ht="15.75" customHeight="1">
      <c r="A8" s="349"/>
      <c r="B8" s="414" t="s">
        <v>2077</v>
      </c>
      <c r="C8" s="642"/>
      <c r="D8" s="642"/>
      <c r="E8" s="437"/>
      <c r="F8" s="437"/>
      <c r="G8" s="638"/>
      <c r="H8" s="75"/>
      <c r="I8" s="638"/>
      <c r="J8" s="638"/>
      <c r="K8" s="638"/>
      <c r="L8" s="638"/>
      <c r="M8" s="638"/>
      <c r="N8" s="638"/>
      <c r="O8" s="638"/>
      <c r="P8" s="638"/>
      <c r="Q8" s="639"/>
      <c r="R8" s="639"/>
      <c r="S8" s="639"/>
      <c r="T8" s="639"/>
      <c r="U8" s="639"/>
      <c r="V8" s="639"/>
      <c r="W8" s="639"/>
      <c r="X8" s="639"/>
      <c r="Y8" s="639"/>
      <c r="Z8" s="639"/>
    </row>
    <row r="9" spans="1:26" ht="15.75" customHeight="1">
      <c r="A9" s="349" t="s">
        <v>2078</v>
      </c>
      <c r="B9" s="36" t="s">
        <v>2079</v>
      </c>
      <c r="C9" s="437">
        <v>3626994</v>
      </c>
      <c r="D9" s="437"/>
      <c r="E9" s="437">
        <f t="shared" ref="E9:E11" si="1">SUM(C9:D9)</f>
        <v>3626994</v>
      </c>
      <c r="F9" s="643">
        <v>2504994</v>
      </c>
      <c r="G9" s="638"/>
      <c r="H9" s="638"/>
      <c r="I9" s="638"/>
      <c r="J9" s="638"/>
      <c r="K9" s="638"/>
      <c r="L9" s="638"/>
      <c r="M9" s="638"/>
      <c r="N9" s="638"/>
      <c r="O9" s="638"/>
      <c r="P9" s="638"/>
      <c r="Q9" s="639"/>
      <c r="R9" s="639"/>
      <c r="S9" s="639"/>
      <c r="T9" s="639"/>
      <c r="U9" s="639"/>
      <c r="V9" s="639"/>
      <c r="W9" s="639"/>
      <c r="X9" s="639"/>
      <c r="Y9" s="639"/>
      <c r="Z9" s="639"/>
    </row>
    <row r="10" spans="1:26" ht="15.75" customHeight="1">
      <c r="A10" s="349" t="s">
        <v>2080</v>
      </c>
      <c r="B10" s="36" t="s">
        <v>2081</v>
      </c>
      <c r="C10" s="437">
        <v>2331555</v>
      </c>
      <c r="D10" s="437"/>
      <c r="E10" s="437">
        <f t="shared" si="1"/>
        <v>2331555</v>
      </c>
      <c r="F10" s="644">
        <v>1803555</v>
      </c>
      <c r="G10" s="638"/>
      <c r="H10" s="638"/>
      <c r="I10" s="638"/>
      <c r="J10" s="638"/>
      <c r="K10" s="638"/>
      <c r="L10" s="638"/>
      <c r="M10" s="638"/>
      <c r="N10" s="638"/>
      <c r="O10" s="638"/>
      <c r="P10" s="638"/>
      <c r="Q10" s="639"/>
      <c r="R10" s="639"/>
      <c r="S10" s="639"/>
      <c r="T10" s="639"/>
      <c r="U10" s="639"/>
      <c r="V10" s="639"/>
      <c r="W10" s="639"/>
      <c r="X10" s="639"/>
      <c r="Y10" s="639"/>
      <c r="Z10" s="639"/>
    </row>
    <row r="11" spans="1:26" ht="15.75" customHeight="1">
      <c r="A11" s="349" t="s">
        <v>2082</v>
      </c>
      <c r="B11" s="36" t="s">
        <v>2083</v>
      </c>
      <c r="C11" s="437">
        <v>322730</v>
      </c>
      <c r="D11" s="437"/>
      <c r="E11" s="437">
        <f t="shared" si="1"/>
        <v>322730</v>
      </c>
      <c r="F11" s="644">
        <v>222730</v>
      </c>
      <c r="G11" s="638"/>
      <c r="H11" s="638"/>
      <c r="I11" s="638"/>
      <c r="J11" s="638"/>
      <c r="K11" s="638"/>
      <c r="L11" s="638"/>
      <c r="M11" s="638"/>
      <c r="N11" s="638"/>
      <c r="O11" s="638"/>
      <c r="P11" s="638"/>
      <c r="Q11" s="639"/>
      <c r="R11" s="639"/>
      <c r="S11" s="639"/>
      <c r="T11" s="639"/>
      <c r="U11" s="639"/>
      <c r="V11" s="639"/>
      <c r="W11" s="639"/>
      <c r="X11" s="639"/>
      <c r="Y11" s="639"/>
      <c r="Z11" s="639"/>
    </row>
    <row r="12" spans="1:26" ht="15.75">
      <c r="A12" s="479" t="s">
        <v>2076</v>
      </c>
      <c r="B12" s="416"/>
      <c r="C12" s="417">
        <v>6281279</v>
      </c>
      <c r="D12" s="417">
        <f t="shared" ref="D12:F12" si="2">SUM(D9:D11)</f>
        <v>0</v>
      </c>
      <c r="E12" s="417">
        <f t="shared" si="2"/>
        <v>6281279</v>
      </c>
      <c r="F12" s="417">
        <f t="shared" si="2"/>
        <v>4531279</v>
      </c>
      <c r="G12" s="638"/>
      <c r="H12" s="638"/>
      <c r="I12" s="638"/>
      <c r="J12" s="638"/>
      <c r="K12" s="638"/>
      <c r="L12" s="638"/>
      <c r="M12" s="638"/>
      <c r="N12" s="638"/>
      <c r="O12" s="638"/>
      <c r="P12" s="638"/>
      <c r="Q12" s="639"/>
      <c r="R12" s="639"/>
      <c r="S12" s="639"/>
      <c r="T12" s="639"/>
      <c r="U12" s="639"/>
      <c r="V12" s="639"/>
      <c r="W12" s="639"/>
      <c r="X12" s="639"/>
      <c r="Y12" s="639"/>
      <c r="Z12" s="639"/>
    </row>
    <row r="13" spans="1:26" ht="15.75">
      <c r="A13" s="479" t="s">
        <v>2089</v>
      </c>
      <c r="B13" s="416"/>
      <c r="C13" s="417">
        <v>70000000</v>
      </c>
      <c r="D13" s="417">
        <f t="shared" ref="D13:F13" si="3">SUM(D12,D7)</f>
        <v>0</v>
      </c>
      <c r="E13" s="417">
        <f t="shared" si="3"/>
        <v>70000000</v>
      </c>
      <c r="F13" s="417">
        <f t="shared" si="3"/>
        <v>70000000</v>
      </c>
      <c r="G13" s="638"/>
      <c r="H13" s="638"/>
      <c r="I13" s="638"/>
      <c r="J13" s="638"/>
      <c r="K13" s="638"/>
      <c r="L13" s="638"/>
      <c r="M13" s="638"/>
      <c r="N13" s="638"/>
      <c r="O13" s="638"/>
      <c r="P13" s="638"/>
      <c r="Q13" s="639"/>
      <c r="R13" s="639"/>
      <c r="S13" s="639"/>
      <c r="T13" s="639"/>
      <c r="U13" s="639"/>
      <c r="V13" s="639"/>
      <c r="W13" s="639"/>
      <c r="X13" s="639"/>
      <c r="Y13" s="639"/>
      <c r="Z13" s="639"/>
    </row>
    <row r="14" spans="1:26" ht="15.75">
      <c r="A14" s="171">
        <v>2200000</v>
      </c>
      <c r="B14" s="99" t="s">
        <v>2090</v>
      </c>
      <c r="C14" s="642"/>
      <c r="D14" s="642"/>
      <c r="E14" s="437"/>
      <c r="F14" s="437"/>
      <c r="G14" s="638"/>
      <c r="H14" s="638"/>
      <c r="I14" s="638"/>
      <c r="J14" s="638"/>
      <c r="K14" s="638"/>
      <c r="L14" s="638"/>
      <c r="M14" s="638"/>
      <c r="N14" s="638"/>
      <c r="O14" s="638"/>
      <c r="P14" s="638"/>
      <c r="Q14" s="639"/>
      <c r="R14" s="639"/>
      <c r="S14" s="639"/>
      <c r="T14" s="639"/>
      <c r="U14" s="639"/>
      <c r="V14" s="639"/>
      <c r="W14" s="639"/>
      <c r="X14" s="639"/>
      <c r="Y14" s="639"/>
      <c r="Z14" s="639"/>
    </row>
    <row r="15" spans="1:26" ht="15.75" customHeight="1">
      <c r="A15" s="349"/>
      <c r="B15" s="414" t="s">
        <v>2091</v>
      </c>
      <c r="C15" s="642"/>
      <c r="D15" s="642"/>
      <c r="E15" s="437"/>
      <c r="F15" s="437"/>
      <c r="G15" s="636"/>
      <c r="H15" s="636"/>
      <c r="I15" s="636"/>
      <c r="J15" s="636"/>
      <c r="K15" s="636"/>
      <c r="L15" s="636"/>
      <c r="M15" s="636"/>
      <c r="N15" s="636"/>
      <c r="O15" s="636"/>
      <c r="P15" s="636"/>
      <c r="Q15" s="419"/>
      <c r="R15" s="419"/>
      <c r="S15" s="419"/>
      <c r="T15" s="419"/>
      <c r="U15" s="419"/>
      <c r="V15" s="419"/>
      <c r="W15" s="419"/>
      <c r="X15" s="419"/>
      <c r="Y15" s="419"/>
      <c r="Z15" s="419"/>
    </row>
    <row r="16" spans="1:26" ht="15.75" customHeight="1">
      <c r="A16" s="349" t="s">
        <v>2092</v>
      </c>
      <c r="B16" s="36" t="s">
        <v>2093</v>
      </c>
      <c r="C16" s="437">
        <v>3000000</v>
      </c>
      <c r="D16" s="437">
        <v>10000000</v>
      </c>
      <c r="E16" s="437">
        <f t="shared" ref="E16:E17" si="4">SUM(C16:D16)</f>
        <v>13000000</v>
      </c>
      <c r="F16" s="643">
        <v>1500000</v>
      </c>
      <c r="G16" s="636"/>
      <c r="H16" s="636"/>
      <c r="I16" s="636"/>
      <c r="J16" s="636"/>
      <c r="K16" s="636"/>
      <c r="L16" s="636"/>
      <c r="M16" s="636"/>
      <c r="N16" s="636"/>
      <c r="O16" s="636"/>
      <c r="P16" s="636"/>
      <c r="Q16" s="419"/>
      <c r="R16" s="419"/>
      <c r="S16" s="419"/>
      <c r="T16" s="419"/>
      <c r="U16" s="419"/>
      <c r="V16" s="419"/>
      <c r="W16" s="419"/>
      <c r="X16" s="419"/>
      <c r="Y16" s="419"/>
      <c r="Z16" s="419"/>
    </row>
    <row r="17" spans="1:26" ht="15.75" customHeight="1">
      <c r="A17" s="349" t="s">
        <v>2094</v>
      </c>
      <c r="B17" s="36" t="s">
        <v>2095</v>
      </c>
      <c r="C17" s="437">
        <v>200000</v>
      </c>
      <c r="D17" s="437"/>
      <c r="E17" s="437">
        <f t="shared" si="4"/>
        <v>200000</v>
      </c>
      <c r="F17" s="645"/>
      <c r="G17" s="636"/>
      <c r="H17" s="636"/>
      <c r="I17" s="636"/>
      <c r="J17" s="636"/>
      <c r="K17" s="636"/>
      <c r="L17" s="636"/>
      <c r="M17" s="636"/>
      <c r="N17" s="636"/>
      <c r="O17" s="636"/>
      <c r="P17" s="636"/>
      <c r="Q17" s="419"/>
      <c r="R17" s="419"/>
      <c r="S17" s="419"/>
      <c r="T17" s="419"/>
      <c r="U17" s="419"/>
      <c r="V17" s="419"/>
      <c r="W17" s="419"/>
      <c r="X17" s="419"/>
      <c r="Y17" s="419"/>
      <c r="Z17" s="419"/>
    </row>
    <row r="18" spans="1:26" ht="15.75">
      <c r="A18" s="479" t="s">
        <v>2076</v>
      </c>
      <c r="B18" s="416"/>
      <c r="C18" s="480">
        <f t="shared" ref="C18:F18" si="5">SUM(C16:C17)</f>
        <v>3200000</v>
      </c>
      <c r="D18" s="480">
        <f t="shared" si="5"/>
        <v>10000000</v>
      </c>
      <c r="E18" s="480">
        <f t="shared" si="5"/>
        <v>13200000</v>
      </c>
      <c r="F18" s="480">
        <f t="shared" si="5"/>
        <v>1500000</v>
      </c>
      <c r="G18" s="636"/>
      <c r="H18" s="636"/>
      <c r="I18" s="636"/>
      <c r="J18" s="636"/>
      <c r="K18" s="636"/>
      <c r="L18" s="636"/>
      <c r="M18" s="636"/>
      <c r="N18" s="636"/>
      <c r="O18" s="636"/>
      <c r="P18" s="636"/>
      <c r="Q18" s="419"/>
      <c r="R18" s="419"/>
      <c r="S18" s="419"/>
      <c r="T18" s="419"/>
      <c r="U18" s="419"/>
      <c r="V18" s="419"/>
      <c r="W18" s="419"/>
      <c r="X18" s="419"/>
      <c r="Y18" s="419"/>
      <c r="Z18" s="419"/>
    </row>
    <row r="19" spans="1:26" ht="15.75" customHeight="1">
      <c r="A19" s="349"/>
      <c r="B19" s="414" t="s">
        <v>2096</v>
      </c>
      <c r="C19" s="642"/>
      <c r="D19" s="642"/>
      <c r="E19" s="437"/>
      <c r="F19" s="437"/>
      <c r="G19" s="636"/>
      <c r="H19" s="636"/>
      <c r="I19" s="636"/>
      <c r="J19" s="636"/>
      <c r="K19" s="636"/>
      <c r="L19" s="636"/>
      <c r="M19" s="636"/>
      <c r="N19" s="636"/>
      <c r="O19" s="636"/>
      <c r="P19" s="636"/>
      <c r="Q19" s="419"/>
      <c r="R19" s="419"/>
      <c r="S19" s="419"/>
      <c r="T19" s="419"/>
      <c r="U19" s="419"/>
      <c r="V19" s="419"/>
      <c r="W19" s="419"/>
      <c r="X19" s="419"/>
      <c r="Y19" s="419"/>
      <c r="Z19" s="419"/>
    </row>
    <row r="20" spans="1:26" ht="15.75" customHeight="1">
      <c r="A20" s="349" t="s">
        <v>2097</v>
      </c>
      <c r="B20" s="36" t="s">
        <v>2098</v>
      </c>
      <c r="C20" s="437">
        <v>50000</v>
      </c>
      <c r="D20" s="437"/>
      <c r="E20" s="437">
        <f t="shared" ref="E20:E21" si="6">SUM(C20:D20)</f>
        <v>50000</v>
      </c>
      <c r="F20" s="643">
        <v>40000</v>
      </c>
      <c r="G20" s="636"/>
      <c r="H20" s="636"/>
      <c r="I20" s="636"/>
      <c r="J20" s="636"/>
      <c r="K20" s="636"/>
      <c r="L20" s="636"/>
      <c r="M20" s="636"/>
      <c r="N20" s="636"/>
      <c r="O20" s="636"/>
      <c r="P20" s="636"/>
      <c r="Q20" s="419"/>
      <c r="R20" s="419"/>
      <c r="S20" s="419"/>
      <c r="T20" s="419"/>
      <c r="U20" s="419"/>
      <c r="V20" s="419"/>
      <c r="W20" s="419"/>
      <c r="X20" s="419"/>
      <c r="Y20" s="419"/>
      <c r="Z20" s="419"/>
    </row>
    <row r="21" spans="1:26" ht="15.75" customHeight="1">
      <c r="A21" s="349" t="s">
        <v>2099</v>
      </c>
      <c r="B21" s="36" t="s">
        <v>2100</v>
      </c>
      <c r="C21" s="437">
        <v>20000</v>
      </c>
      <c r="D21" s="437"/>
      <c r="E21" s="437">
        <f t="shared" si="6"/>
        <v>20000</v>
      </c>
      <c r="F21" s="644">
        <v>10000</v>
      </c>
      <c r="G21" s="636"/>
      <c r="H21" s="636"/>
      <c r="I21" s="636"/>
      <c r="J21" s="636"/>
      <c r="K21" s="636"/>
      <c r="L21" s="636"/>
      <c r="M21" s="636"/>
      <c r="N21" s="636"/>
      <c r="O21" s="636"/>
      <c r="P21" s="636"/>
      <c r="Q21" s="419"/>
      <c r="R21" s="419"/>
      <c r="S21" s="419"/>
      <c r="T21" s="419"/>
      <c r="U21" s="419"/>
      <c r="V21" s="419"/>
      <c r="W21" s="419"/>
      <c r="X21" s="419"/>
      <c r="Y21" s="419"/>
      <c r="Z21" s="419"/>
    </row>
    <row r="22" spans="1:26" ht="15.75" customHeight="1">
      <c r="A22" s="479" t="s">
        <v>2076</v>
      </c>
      <c r="B22" s="416"/>
      <c r="C22" s="480">
        <v>70000</v>
      </c>
      <c r="D22" s="480">
        <f t="shared" ref="D22:F22" si="7">SUM(D20:D21)</f>
        <v>0</v>
      </c>
      <c r="E22" s="480">
        <f t="shared" si="7"/>
        <v>70000</v>
      </c>
      <c r="F22" s="480">
        <f t="shared" si="7"/>
        <v>50000</v>
      </c>
      <c r="G22" s="636"/>
      <c r="H22" s="636"/>
      <c r="I22" s="636"/>
      <c r="J22" s="636"/>
      <c r="K22" s="636"/>
      <c r="L22" s="636"/>
      <c r="M22" s="636"/>
      <c r="N22" s="636"/>
      <c r="O22" s="636"/>
      <c r="P22" s="636"/>
      <c r="Q22" s="419"/>
      <c r="R22" s="419"/>
      <c r="S22" s="419"/>
      <c r="T22" s="419"/>
      <c r="U22" s="419"/>
      <c r="V22" s="419"/>
      <c r="W22" s="419"/>
      <c r="X22" s="419"/>
      <c r="Y22" s="419"/>
      <c r="Z22" s="419"/>
    </row>
    <row r="23" spans="1:26" ht="15.75" hidden="1" customHeight="1">
      <c r="A23" s="435"/>
      <c r="B23" s="414" t="s">
        <v>2110</v>
      </c>
      <c r="C23" s="642"/>
      <c r="D23" s="642"/>
      <c r="E23" s="437"/>
      <c r="F23" s="437"/>
      <c r="G23" s="636"/>
      <c r="H23" s="636"/>
      <c r="I23" s="636"/>
      <c r="J23" s="636"/>
      <c r="K23" s="636"/>
      <c r="L23" s="636"/>
      <c r="M23" s="636"/>
      <c r="N23" s="636"/>
      <c r="O23" s="636"/>
      <c r="P23" s="636"/>
      <c r="Q23" s="419"/>
      <c r="R23" s="419"/>
      <c r="S23" s="419"/>
      <c r="T23" s="419"/>
      <c r="U23" s="419"/>
      <c r="V23" s="419"/>
      <c r="W23" s="419"/>
      <c r="X23" s="419"/>
      <c r="Y23" s="419"/>
      <c r="Z23" s="419"/>
    </row>
    <row r="24" spans="1:26" ht="15.75" hidden="1" customHeight="1">
      <c r="A24" s="349" t="s">
        <v>2111</v>
      </c>
      <c r="B24" s="36" t="s">
        <v>2112</v>
      </c>
      <c r="C24" s="437">
        <v>500000</v>
      </c>
      <c r="D24" s="437">
        <v>-500000</v>
      </c>
      <c r="E24" s="437">
        <f t="shared" ref="E24:E26" si="8">SUM(C24:D24)</f>
        <v>0</v>
      </c>
      <c r="F24" s="436"/>
      <c r="G24" s="636"/>
      <c r="H24" s="636"/>
      <c r="I24" s="636"/>
      <c r="J24" s="636"/>
      <c r="K24" s="636"/>
      <c r="L24" s="636"/>
      <c r="M24" s="636"/>
      <c r="N24" s="636"/>
      <c r="O24" s="636"/>
      <c r="P24" s="636"/>
      <c r="Q24" s="419"/>
      <c r="R24" s="419"/>
      <c r="S24" s="419"/>
      <c r="T24" s="419"/>
      <c r="U24" s="419"/>
      <c r="V24" s="419"/>
      <c r="W24" s="419"/>
      <c r="X24" s="419"/>
      <c r="Y24" s="419"/>
      <c r="Z24" s="419"/>
    </row>
    <row r="25" spans="1:26" ht="15.75" hidden="1" customHeight="1">
      <c r="A25" s="349" t="s">
        <v>2113</v>
      </c>
      <c r="B25" s="36" t="s">
        <v>2114</v>
      </c>
      <c r="C25" s="437"/>
      <c r="D25" s="437"/>
      <c r="E25" s="437">
        <f t="shared" si="8"/>
        <v>0</v>
      </c>
      <c r="F25" s="437"/>
      <c r="G25" s="636"/>
      <c r="H25" s="636"/>
      <c r="I25" s="636"/>
      <c r="J25" s="636"/>
      <c r="K25" s="636"/>
      <c r="L25" s="636"/>
      <c r="M25" s="636"/>
      <c r="N25" s="636"/>
      <c r="O25" s="636"/>
      <c r="P25" s="636"/>
      <c r="Q25" s="419"/>
      <c r="R25" s="419"/>
      <c r="S25" s="419"/>
      <c r="T25" s="419"/>
      <c r="U25" s="419"/>
      <c r="V25" s="419"/>
      <c r="W25" s="419"/>
      <c r="X25" s="419"/>
      <c r="Y25" s="419"/>
      <c r="Z25" s="419"/>
    </row>
    <row r="26" spans="1:26" ht="15.75" hidden="1" customHeight="1">
      <c r="A26" s="349" t="s">
        <v>2115</v>
      </c>
      <c r="B26" s="36" t="s">
        <v>2107</v>
      </c>
      <c r="C26" s="437">
        <v>1000000</v>
      </c>
      <c r="D26" s="437">
        <v>-1000000</v>
      </c>
      <c r="E26" s="437">
        <f t="shared" si="8"/>
        <v>0</v>
      </c>
      <c r="F26" s="437"/>
      <c r="G26" s="636"/>
      <c r="H26" s="636"/>
      <c r="I26" s="636"/>
      <c r="J26" s="636"/>
      <c r="K26" s="636"/>
      <c r="L26" s="636"/>
      <c r="M26" s="636"/>
      <c r="N26" s="636"/>
      <c r="O26" s="636"/>
      <c r="P26" s="636"/>
      <c r="Q26" s="419"/>
      <c r="R26" s="419"/>
      <c r="S26" s="419"/>
      <c r="T26" s="419"/>
      <c r="U26" s="419"/>
      <c r="V26" s="419"/>
      <c r="W26" s="419"/>
      <c r="X26" s="419"/>
      <c r="Y26" s="419"/>
      <c r="Z26" s="419"/>
    </row>
    <row r="27" spans="1:26" ht="15.75" hidden="1" customHeight="1">
      <c r="A27" s="479" t="s">
        <v>2076</v>
      </c>
      <c r="B27" s="416"/>
      <c r="C27" s="480">
        <v>1500000</v>
      </c>
      <c r="D27" s="480">
        <f t="shared" ref="D27:F27" si="9">SUM(D24:D26)</f>
        <v>-1500000</v>
      </c>
      <c r="E27" s="480">
        <f t="shared" si="9"/>
        <v>0</v>
      </c>
      <c r="F27" s="480">
        <f t="shared" si="9"/>
        <v>0</v>
      </c>
      <c r="G27" s="636"/>
      <c r="H27" s="636"/>
      <c r="I27" s="636"/>
      <c r="J27" s="636"/>
      <c r="K27" s="636"/>
      <c r="L27" s="636"/>
      <c r="M27" s="636"/>
      <c r="N27" s="636"/>
      <c r="O27" s="636"/>
      <c r="P27" s="636"/>
      <c r="Q27" s="419"/>
      <c r="R27" s="419"/>
      <c r="S27" s="419"/>
      <c r="T27" s="419"/>
      <c r="U27" s="419"/>
      <c r="V27" s="419"/>
      <c r="W27" s="419"/>
      <c r="X27" s="419"/>
      <c r="Y27" s="419"/>
      <c r="Z27" s="419"/>
    </row>
    <row r="28" spans="1:26" ht="15.75" customHeight="1">
      <c r="A28" s="349"/>
      <c r="B28" s="414" t="s">
        <v>2101</v>
      </c>
      <c r="C28" s="642"/>
      <c r="D28" s="642"/>
      <c r="E28" s="437"/>
      <c r="F28" s="437"/>
      <c r="G28" s="636"/>
      <c r="H28" s="636"/>
      <c r="I28" s="636"/>
      <c r="J28" s="636"/>
      <c r="K28" s="636"/>
      <c r="L28" s="636"/>
      <c r="M28" s="636"/>
      <c r="N28" s="636"/>
      <c r="O28" s="636"/>
      <c r="P28" s="636"/>
      <c r="Q28" s="419"/>
      <c r="R28" s="419"/>
      <c r="S28" s="419"/>
      <c r="T28" s="419"/>
      <c r="U28" s="419"/>
      <c r="V28" s="419"/>
      <c r="W28" s="419"/>
      <c r="X28" s="419"/>
      <c r="Y28" s="419"/>
      <c r="Z28" s="419"/>
    </row>
    <row r="29" spans="1:26" ht="15.75" customHeight="1">
      <c r="A29" s="349" t="s">
        <v>2102</v>
      </c>
      <c r="B29" s="36" t="s">
        <v>2103</v>
      </c>
      <c r="C29" s="437">
        <v>100000</v>
      </c>
      <c r="D29" s="437"/>
      <c r="E29" s="437">
        <f t="shared" ref="E29:E31" si="10">SUM(C29:D29)</f>
        <v>100000</v>
      </c>
      <c r="F29" s="643">
        <v>500000</v>
      </c>
      <c r="G29" s="636"/>
      <c r="H29" s="636"/>
      <c r="I29" s="636"/>
      <c r="J29" s="636"/>
      <c r="K29" s="636"/>
      <c r="L29" s="636"/>
      <c r="M29" s="636"/>
      <c r="N29" s="636"/>
      <c r="O29" s="636"/>
      <c r="P29" s="636"/>
      <c r="Q29" s="419"/>
      <c r="R29" s="419"/>
      <c r="S29" s="419"/>
      <c r="T29" s="419"/>
      <c r="U29" s="419"/>
      <c r="V29" s="419"/>
      <c r="W29" s="419"/>
      <c r="X29" s="419"/>
      <c r="Y29" s="419"/>
      <c r="Z29" s="419"/>
    </row>
    <row r="30" spans="1:26" ht="15.75" customHeight="1">
      <c r="A30" s="349" t="s">
        <v>2104</v>
      </c>
      <c r="B30" s="36" t="s">
        <v>2105</v>
      </c>
      <c r="C30" s="437"/>
      <c r="D30" s="437"/>
      <c r="E30" s="437">
        <f t="shared" si="10"/>
        <v>0</v>
      </c>
      <c r="F30" s="644">
        <v>1000000</v>
      </c>
      <c r="G30" s="636"/>
      <c r="H30" s="636"/>
      <c r="I30" s="636"/>
      <c r="J30" s="636"/>
      <c r="K30" s="636"/>
      <c r="L30" s="636"/>
      <c r="M30" s="636"/>
      <c r="N30" s="636"/>
      <c r="O30" s="636"/>
      <c r="P30" s="636"/>
      <c r="Q30" s="419"/>
      <c r="R30" s="419"/>
      <c r="S30" s="419"/>
      <c r="T30" s="419"/>
      <c r="U30" s="419"/>
      <c r="V30" s="419"/>
      <c r="W30" s="419"/>
      <c r="X30" s="419"/>
      <c r="Y30" s="419"/>
      <c r="Z30" s="419"/>
    </row>
    <row r="31" spans="1:26" ht="15.75" customHeight="1">
      <c r="A31" s="349" t="s">
        <v>2106</v>
      </c>
      <c r="B31" s="36" t="s">
        <v>2107</v>
      </c>
      <c r="C31" s="437">
        <v>1000000</v>
      </c>
      <c r="D31" s="437"/>
      <c r="E31" s="437">
        <f t="shared" si="10"/>
        <v>1000000</v>
      </c>
      <c r="F31" s="644">
        <v>1000000</v>
      </c>
      <c r="G31" s="636"/>
      <c r="H31" s="636"/>
      <c r="I31" s="636"/>
      <c r="J31" s="636"/>
      <c r="K31" s="636"/>
      <c r="L31" s="636"/>
      <c r="M31" s="636"/>
      <c r="N31" s="636"/>
      <c r="O31" s="636"/>
      <c r="P31" s="636"/>
      <c r="Q31" s="419"/>
      <c r="R31" s="419"/>
      <c r="S31" s="419"/>
      <c r="T31" s="419"/>
      <c r="U31" s="419"/>
      <c r="V31" s="419"/>
      <c r="W31" s="419"/>
      <c r="X31" s="419"/>
      <c r="Y31" s="419"/>
      <c r="Z31" s="419"/>
    </row>
    <row r="32" spans="1:26" ht="15.75" customHeight="1">
      <c r="A32" s="479" t="s">
        <v>2076</v>
      </c>
      <c r="B32" s="416"/>
      <c r="C32" s="480">
        <v>1100000</v>
      </c>
      <c r="D32" s="480">
        <f t="shared" ref="D32:F32" si="11">SUM(D29:D31)</f>
        <v>0</v>
      </c>
      <c r="E32" s="480">
        <f t="shared" si="11"/>
        <v>1100000</v>
      </c>
      <c r="F32" s="480">
        <f t="shared" si="11"/>
        <v>2500000</v>
      </c>
      <c r="G32" s="636"/>
      <c r="H32" s="636"/>
      <c r="I32" s="636"/>
      <c r="J32" s="636"/>
      <c r="K32" s="636"/>
      <c r="L32" s="636"/>
      <c r="M32" s="636"/>
      <c r="N32" s="636"/>
      <c r="O32" s="636"/>
      <c r="P32" s="636"/>
      <c r="Q32" s="419"/>
      <c r="R32" s="419"/>
      <c r="S32" s="419"/>
      <c r="T32" s="419"/>
      <c r="U32" s="419"/>
      <c r="V32" s="419"/>
      <c r="W32" s="419"/>
      <c r="X32" s="419"/>
      <c r="Y32" s="419"/>
      <c r="Z32" s="419"/>
    </row>
    <row r="33" spans="1:26" ht="15.75" customHeight="1">
      <c r="A33" s="349"/>
      <c r="B33" s="414" t="s">
        <v>2118</v>
      </c>
      <c r="C33" s="642"/>
      <c r="D33" s="642"/>
      <c r="E33" s="437"/>
      <c r="F33" s="437"/>
      <c r="G33" s="636"/>
      <c r="H33" s="636"/>
      <c r="I33" s="636"/>
      <c r="J33" s="636"/>
      <c r="K33" s="636"/>
      <c r="L33" s="636"/>
      <c r="M33" s="636"/>
      <c r="N33" s="636"/>
      <c r="O33" s="636"/>
      <c r="P33" s="636"/>
      <c r="Q33" s="419"/>
      <c r="R33" s="419"/>
      <c r="S33" s="419"/>
      <c r="T33" s="419"/>
      <c r="U33" s="419"/>
      <c r="V33" s="419"/>
      <c r="W33" s="419"/>
      <c r="X33" s="419"/>
      <c r="Y33" s="419"/>
      <c r="Z33" s="419"/>
    </row>
    <row r="34" spans="1:26" ht="15.75" customHeight="1">
      <c r="A34" s="349" t="s">
        <v>2119</v>
      </c>
      <c r="B34" s="36" t="s">
        <v>2120</v>
      </c>
      <c r="C34" s="437">
        <v>200000</v>
      </c>
      <c r="D34" s="437"/>
      <c r="E34" s="437">
        <f t="shared" ref="E34:E35" si="12">SUM(C34:D34)</f>
        <v>200000</v>
      </c>
      <c r="F34" s="643">
        <v>500000</v>
      </c>
      <c r="G34" s="636"/>
      <c r="H34" s="636"/>
      <c r="I34" s="636"/>
      <c r="J34" s="636"/>
      <c r="K34" s="636"/>
      <c r="L34" s="636"/>
      <c r="M34" s="636"/>
      <c r="N34" s="636"/>
      <c r="O34" s="636"/>
      <c r="P34" s="636"/>
      <c r="Q34" s="419"/>
      <c r="R34" s="419"/>
      <c r="S34" s="419"/>
      <c r="T34" s="419"/>
      <c r="U34" s="419"/>
      <c r="V34" s="419"/>
      <c r="W34" s="419"/>
      <c r="X34" s="419"/>
      <c r="Y34" s="419"/>
      <c r="Z34" s="419"/>
    </row>
    <row r="35" spans="1:26" ht="15.75" customHeight="1">
      <c r="A35" s="349" t="s">
        <v>2123</v>
      </c>
      <c r="B35" s="36" t="s">
        <v>2124</v>
      </c>
      <c r="C35" s="437">
        <v>1150000</v>
      </c>
      <c r="D35" s="437"/>
      <c r="E35" s="437">
        <f t="shared" si="12"/>
        <v>1150000</v>
      </c>
      <c r="F35" s="644">
        <v>1000000</v>
      </c>
      <c r="G35" s="636"/>
      <c r="H35" s="636"/>
      <c r="I35" s="636"/>
      <c r="J35" s="636"/>
      <c r="K35" s="636"/>
      <c r="L35" s="636"/>
      <c r="M35" s="636"/>
      <c r="N35" s="636"/>
      <c r="O35" s="636"/>
      <c r="P35" s="636"/>
      <c r="Q35" s="419"/>
      <c r="R35" s="419"/>
      <c r="S35" s="419"/>
      <c r="T35" s="419"/>
      <c r="U35" s="419"/>
      <c r="V35" s="419"/>
      <c r="W35" s="419"/>
      <c r="X35" s="419"/>
      <c r="Y35" s="419"/>
      <c r="Z35" s="419"/>
    </row>
    <row r="36" spans="1:26" ht="15.75" customHeight="1">
      <c r="A36" s="479" t="s">
        <v>2076</v>
      </c>
      <c r="B36" s="416"/>
      <c r="C36" s="480">
        <v>1350000</v>
      </c>
      <c r="D36" s="480">
        <f>SUM(D34:D35)</f>
        <v>0</v>
      </c>
      <c r="E36" s="480">
        <f>SUM(E34:E35)</f>
        <v>1350000</v>
      </c>
      <c r="F36" s="480">
        <f>SUM(F34:F35)</f>
        <v>1500000</v>
      </c>
      <c r="G36" s="636"/>
      <c r="H36" s="636"/>
      <c r="I36" s="636"/>
      <c r="J36" s="636"/>
      <c r="K36" s="636"/>
      <c r="L36" s="636"/>
      <c r="M36" s="636"/>
      <c r="N36" s="636"/>
      <c r="O36" s="636"/>
      <c r="P36" s="636"/>
      <c r="Q36" s="419"/>
      <c r="R36" s="419"/>
      <c r="S36" s="419"/>
      <c r="T36" s="419"/>
      <c r="U36" s="419"/>
      <c r="V36" s="419"/>
      <c r="W36" s="419"/>
      <c r="X36" s="419"/>
      <c r="Y36" s="419"/>
      <c r="Z36" s="419"/>
    </row>
    <row r="37" spans="1:26" ht="14.25" customHeight="1">
      <c r="A37" s="646"/>
      <c r="B37" s="647" t="s">
        <v>2128</v>
      </c>
      <c r="C37" s="642"/>
      <c r="D37" s="642"/>
      <c r="E37" s="437"/>
      <c r="F37" s="437"/>
      <c r="G37" s="636"/>
      <c r="H37" s="636"/>
      <c r="I37" s="636"/>
      <c r="J37" s="636"/>
      <c r="K37" s="636"/>
      <c r="L37" s="636"/>
      <c r="M37" s="636"/>
      <c r="N37" s="636"/>
      <c r="O37" s="636"/>
      <c r="P37" s="636"/>
      <c r="Q37" s="419"/>
      <c r="R37" s="419"/>
      <c r="S37" s="419"/>
      <c r="T37" s="419"/>
      <c r="U37" s="419"/>
      <c r="V37" s="419"/>
      <c r="W37" s="419"/>
      <c r="X37" s="419"/>
      <c r="Y37" s="419"/>
      <c r="Z37" s="419"/>
    </row>
    <row r="38" spans="1:26" ht="15.75" customHeight="1">
      <c r="A38" s="540" t="s">
        <v>2129</v>
      </c>
      <c r="B38" s="540" t="s">
        <v>2130</v>
      </c>
      <c r="C38" s="437">
        <v>300000</v>
      </c>
      <c r="D38" s="437"/>
      <c r="E38" s="437">
        <f t="shared" ref="E38:E43" si="13">SUM(C38:D38)</f>
        <v>300000</v>
      </c>
      <c r="F38" s="643">
        <v>300000</v>
      </c>
      <c r="G38" s="636"/>
      <c r="H38" s="636"/>
      <c r="I38" s="636"/>
      <c r="J38" s="636"/>
      <c r="K38" s="636"/>
      <c r="L38" s="636"/>
      <c r="M38" s="636"/>
      <c r="N38" s="636"/>
      <c r="O38" s="636"/>
      <c r="P38" s="636"/>
      <c r="Q38" s="419"/>
      <c r="R38" s="419"/>
      <c r="S38" s="419"/>
      <c r="T38" s="419"/>
      <c r="U38" s="419"/>
      <c r="V38" s="419"/>
      <c r="W38" s="419"/>
      <c r="X38" s="419"/>
      <c r="Y38" s="419"/>
      <c r="Z38" s="419"/>
    </row>
    <row r="39" spans="1:26" ht="15.75" customHeight="1">
      <c r="A39" s="540" t="s">
        <v>2241</v>
      </c>
      <c r="B39" s="540" t="s">
        <v>2242</v>
      </c>
      <c r="C39" s="437">
        <v>1000000</v>
      </c>
      <c r="D39" s="437"/>
      <c r="E39" s="437">
        <f t="shared" si="13"/>
        <v>1000000</v>
      </c>
      <c r="F39" s="644" t="s">
        <v>1867</v>
      </c>
      <c r="G39" s="636"/>
      <c r="H39" s="636"/>
      <c r="I39" s="636"/>
      <c r="J39" s="636"/>
      <c r="K39" s="636"/>
      <c r="L39" s="636"/>
      <c r="M39" s="636"/>
      <c r="N39" s="636"/>
      <c r="O39" s="636"/>
      <c r="P39" s="636"/>
      <c r="Q39" s="419"/>
      <c r="R39" s="419"/>
      <c r="S39" s="419"/>
      <c r="T39" s="419"/>
      <c r="U39" s="419"/>
      <c r="V39" s="419"/>
      <c r="W39" s="419"/>
      <c r="X39" s="419"/>
      <c r="Y39" s="419"/>
      <c r="Z39" s="419"/>
    </row>
    <row r="40" spans="1:26" ht="18.75" customHeight="1">
      <c r="A40" s="540" t="s">
        <v>2131</v>
      </c>
      <c r="B40" s="540" t="s">
        <v>2132</v>
      </c>
      <c r="C40" s="437">
        <v>300000</v>
      </c>
      <c r="D40" s="437"/>
      <c r="E40" s="437">
        <f t="shared" si="13"/>
        <v>300000</v>
      </c>
      <c r="F40" s="644" t="s">
        <v>1867</v>
      </c>
      <c r="G40" s="636"/>
      <c r="H40" s="636"/>
      <c r="I40" s="636"/>
      <c r="J40" s="636"/>
      <c r="K40" s="636"/>
      <c r="L40" s="636"/>
      <c r="M40" s="636"/>
      <c r="N40" s="636"/>
      <c r="O40" s="636"/>
      <c r="P40" s="636"/>
      <c r="Q40" s="419"/>
      <c r="R40" s="419"/>
      <c r="S40" s="419"/>
      <c r="T40" s="419"/>
      <c r="U40" s="419"/>
      <c r="V40" s="419"/>
      <c r="W40" s="419"/>
      <c r="X40" s="419"/>
      <c r="Y40" s="419"/>
      <c r="Z40" s="419"/>
    </row>
    <row r="41" spans="1:26" ht="18.75" customHeight="1">
      <c r="A41" s="540" t="s">
        <v>2520</v>
      </c>
      <c r="B41" s="540" t="s">
        <v>2521</v>
      </c>
      <c r="C41" s="437">
        <v>500000</v>
      </c>
      <c r="D41" s="437"/>
      <c r="E41" s="437">
        <f t="shared" si="13"/>
        <v>500000</v>
      </c>
      <c r="F41" s="644" t="s">
        <v>1867</v>
      </c>
      <c r="G41" s="636"/>
      <c r="H41" s="636"/>
      <c r="I41" s="636"/>
      <c r="J41" s="636"/>
      <c r="K41" s="636"/>
      <c r="L41" s="636"/>
      <c r="M41" s="636"/>
      <c r="N41" s="636"/>
      <c r="O41" s="636"/>
      <c r="P41" s="636"/>
      <c r="Q41" s="419"/>
      <c r="R41" s="419"/>
      <c r="S41" s="419"/>
      <c r="T41" s="419"/>
      <c r="U41" s="419"/>
      <c r="V41" s="419"/>
      <c r="W41" s="419"/>
      <c r="X41" s="419"/>
      <c r="Y41" s="419"/>
      <c r="Z41" s="419"/>
    </row>
    <row r="42" spans="1:26" ht="18.75" customHeight="1">
      <c r="A42" s="540" t="s">
        <v>2133</v>
      </c>
      <c r="B42" s="540" t="s">
        <v>2134</v>
      </c>
      <c r="C42" s="437">
        <v>200000</v>
      </c>
      <c r="D42" s="437"/>
      <c r="E42" s="437">
        <f t="shared" si="13"/>
        <v>200000</v>
      </c>
      <c r="F42" s="644">
        <v>700000</v>
      </c>
      <c r="G42" s="636"/>
      <c r="H42" s="636"/>
      <c r="I42" s="636"/>
      <c r="J42" s="636"/>
      <c r="K42" s="636"/>
      <c r="L42" s="636"/>
      <c r="M42" s="636"/>
      <c r="N42" s="636"/>
      <c r="O42" s="636"/>
      <c r="P42" s="636"/>
      <c r="Q42" s="419"/>
      <c r="R42" s="419"/>
      <c r="S42" s="419"/>
      <c r="T42" s="419"/>
      <c r="U42" s="419"/>
      <c r="V42" s="419"/>
      <c r="W42" s="419"/>
      <c r="X42" s="419"/>
      <c r="Y42" s="419"/>
      <c r="Z42" s="419"/>
    </row>
    <row r="43" spans="1:26" ht="18.75" customHeight="1">
      <c r="A43" s="540" t="s">
        <v>2135</v>
      </c>
      <c r="B43" s="540" t="s">
        <v>2136</v>
      </c>
      <c r="C43" s="437">
        <v>1000000</v>
      </c>
      <c r="D43" s="437"/>
      <c r="E43" s="437">
        <f t="shared" si="13"/>
        <v>1000000</v>
      </c>
      <c r="F43" s="644">
        <v>1000000</v>
      </c>
      <c r="G43" s="636"/>
      <c r="H43" s="636"/>
      <c r="I43" s="636"/>
      <c r="J43" s="636"/>
      <c r="K43" s="636"/>
      <c r="L43" s="636"/>
      <c r="M43" s="636"/>
      <c r="N43" s="636"/>
      <c r="O43" s="636"/>
      <c r="P43" s="636"/>
      <c r="Q43" s="419"/>
      <c r="R43" s="419"/>
      <c r="S43" s="419"/>
      <c r="T43" s="419"/>
      <c r="U43" s="419"/>
      <c r="V43" s="419"/>
      <c r="W43" s="419"/>
      <c r="X43" s="419"/>
      <c r="Y43" s="419"/>
      <c r="Z43" s="419"/>
    </row>
    <row r="44" spans="1:26" ht="14.25" customHeight="1">
      <c r="A44" s="648" t="s">
        <v>2076</v>
      </c>
      <c r="B44" s="648"/>
      <c r="C44" s="470">
        <v>3300000</v>
      </c>
      <c r="D44" s="470">
        <f t="shared" ref="D44:F44" si="14">SUM(D38:D43)</f>
        <v>0</v>
      </c>
      <c r="E44" s="470">
        <f t="shared" si="14"/>
        <v>3300000</v>
      </c>
      <c r="F44" s="470">
        <f t="shared" si="14"/>
        <v>2000000</v>
      </c>
      <c r="G44" s="636"/>
      <c r="H44" s="636"/>
      <c r="I44" s="636"/>
      <c r="J44" s="636"/>
      <c r="K44" s="636"/>
      <c r="L44" s="636"/>
      <c r="M44" s="636"/>
      <c r="N44" s="636"/>
      <c r="O44" s="636"/>
      <c r="P44" s="636"/>
      <c r="Q44" s="419"/>
      <c r="R44" s="419"/>
      <c r="S44" s="419"/>
      <c r="T44" s="419"/>
      <c r="U44" s="419"/>
      <c r="V44" s="419"/>
      <c r="W44" s="419"/>
      <c r="X44" s="419"/>
      <c r="Y44" s="419"/>
      <c r="Z44" s="419"/>
    </row>
    <row r="45" spans="1:26" ht="15.75" customHeight="1">
      <c r="A45" s="349"/>
      <c r="B45" s="414" t="s">
        <v>2138</v>
      </c>
      <c r="C45" s="642"/>
      <c r="D45" s="642"/>
      <c r="E45" s="437"/>
      <c r="F45" s="437"/>
      <c r="G45" s="636"/>
      <c r="H45" s="636"/>
      <c r="I45" s="636"/>
      <c r="J45" s="636"/>
      <c r="K45" s="636"/>
      <c r="L45" s="636"/>
      <c r="M45" s="636"/>
      <c r="N45" s="636"/>
      <c r="O45" s="636"/>
      <c r="P45" s="636"/>
      <c r="Q45" s="419"/>
      <c r="R45" s="419"/>
      <c r="S45" s="419"/>
      <c r="T45" s="419"/>
      <c r="U45" s="419"/>
      <c r="V45" s="419"/>
      <c r="W45" s="419"/>
      <c r="X45" s="419"/>
      <c r="Y45" s="419"/>
      <c r="Z45" s="419"/>
    </row>
    <row r="46" spans="1:26" ht="15.75" customHeight="1">
      <c r="A46" s="349" t="s">
        <v>2139</v>
      </c>
      <c r="B46" s="81" t="s">
        <v>2140</v>
      </c>
      <c r="C46" s="437">
        <v>400000</v>
      </c>
      <c r="D46" s="437"/>
      <c r="E46" s="437">
        <f t="shared" ref="E46:E47" si="15">SUM(C46:D46)</f>
        <v>400000</v>
      </c>
      <c r="F46" s="643">
        <v>516382</v>
      </c>
      <c r="G46" s="636"/>
      <c r="H46" s="636"/>
      <c r="I46" s="636"/>
      <c r="J46" s="636"/>
      <c r="K46" s="636"/>
      <c r="L46" s="636"/>
      <c r="M46" s="636"/>
      <c r="N46" s="636"/>
      <c r="O46" s="636"/>
      <c r="P46" s="636"/>
      <c r="Q46" s="419"/>
      <c r="R46" s="419"/>
      <c r="S46" s="419"/>
      <c r="T46" s="419"/>
      <c r="U46" s="419"/>
      <c r="V46" s="419"/>
      <c r="W46" s="419"/>
      <c r="X46" s="419"/>
      <c r="Y46" s="419"/>
      <c r="Z46" s="419"/>
    </row>
    <row r="47" spans="1:26" ht="15.75" customHeight="1">
      <c r="A47" s="349" t="s">
        <v>2141</v>
      </c>
      <c r="B47" s="36" t="s">
        <v>2142</v>
      </c>
      <c r="C47" s="437">
        <v>5300000</v>
      </c>
      <c r="D47" s="437"/>
      <c r="E47" s="437">
        <f t="shared" si="15"/>
        <v>5300000</v>
      </c>
      <c r="F47" s="644">
        <v>500000</v>
      </c>
      <c r="G47" s="636"/>
      <c r="H47" s="636"/>
      <c r="I47" s="636"/>
      <c r="J47" s="636"/>
      <c r="K47" s="636"/>
      <c r="L47" s="636"/>
      <c r="M47" s="636"/>
      <c r="N47" s="636"/>
      <c r="O47" s="636"/>
      <c r="P47" s="636"/>
      <c r="Q47" s="419"/>
      <c r="R47" s="419"/>
      <c r="S47" s="419"/>
      <c r="T47" s="419"/>
      <c r="U47" s="419"/>
      <c r="V47" s="419"/>
      <c r="W47" s="419"/>
      <c r="X47" s="419"/>
      <c r="Y47" s="419"/>
      <c r="Z47" s="419"/>
    </row>
    <row r="48" spans="1:26" ht="15.75" customHeight="1">
      <c r="A48" s="479" t="s">
        <v>2076</v>
      </c>
      <c r="B48" s="416"/>
      <c r="C48" s="480">
        <v>5700000</v>
      </c>
      <c r="D48" s="480">
        <f t="shared" ref="D48:F48" si="16">SUM(D46:D47)</f>
        <v>0</v>
      </c>
      <c r="E48" s="480">
        <f t="shared" si="16"/>
        <v>5700000</v>
      </c>
      <c r="F48" s="480">
        <f t="shared" si="16"/>
        <v>1016382</v>
      </c>
      <c r="G48" s="636"/>
      <c r="H48" s="636"/>
      <c r="I48" s="636"/>
      <c r="J48" s="636"/>
      <c r="K48" s="636"/>
      <c r="L48" s="636"/>
      <c r="M48" s="636"/>
      <c r="N48" s="636"/>
      <c r="O48" s="636"/>
      <c r="P48" s="636"/>
      <c r="Q48" s="419"/>
      <c r="R48" s="419"/>
      <c r="S48" s="419"/>
      <c r="T48" s="419"/>
      <c r="U48" s="419"/>
      <c r="V48" s="419"/>
      <c r="W48" s="419"/>
      <c r="X48" s="419"/>
      <c r="Y48" s="419"/>
      <c r="Z48" s="419"/>
    </row>
    <row r="49" spans="1:26" ht="15.75" customHeight="1">
      <c r="A49" s="349"/>
      <c r="B49" s="414" t="s">
        <v>2146</v>
      </c>
      <c r="C49" s="642"/>
      <c r="D49" s="642"/>
      <c r="E49" s="437"/>
      <c r="F49" s="437"/>
      <c r="G49" s="636"/>
      <c r="H49" s="636"/>
      <c r="I49" s="636"/>
      <c r="J49" s="636"/>
      <c r="K49" s="636"/>
      <c r="L49" s="636"/>
      <c r="M49" s="636"/>
      <c r="N49" s="636"/>
      <c r="O49" s="636"/>
      <c r="P49" s="636"/>
      <c r="Q49" s="419"/>
      <c r="R49" s="419"/>
      <c r="S49" s="419"/>
      <c r="T49" s="419"/>
      <c r="U49" s="419"/>
      <c r="V49" s="419"/>
      <c r="W49" s="419"/>
      <c r="X49" s="419"/>
      <c r="Y49" s="419"/>
      <c r="Z49" s="419"/>
    </row>
    <row r="50" spans="1:26" ht="15.75" customHeight="1">
      <c r="A50" s="349" t="s">
        <v>2147</v>
      </c>
      <c r="B50" s="81" t="s">
        <v>2148</v>
      </c>
      <c r="C50" s="437">
        <v>300000</v>
      </c>
      <c r="D50" s="437"/>
      <c r="E50" s="437">
        <f t="shared" ref="E50:E52" si="17">SUM(C50:D50)</f>
        <v>300000</v>
      </c>
      <c r="F50" s="643">
        <v>1000000</v>
      </c>
      <c r="G50" s="636"/>
      <c r="H50" s="636"/>
      <c r="I50" s="636"/>
      <c r="J50" s="636"/>
      <c r="K50" s="636"/>
      <c r="L50" s="636"/>
      <c r="M50" s="636"/>
      <c r="N50" s="636"/>
      <c r="O50" s="636"/>
      <c r="P50" s="636"/>
      <c r="Q50" s="419"/>
      <c r="R50" s="419"/>
      <c r="S50" s="419"/>
      <c r="T50" s="419"/>
      <c r="U50" s="419"/>
      <c r="V50" s="419"/>
      <c r="W50" s="419"/>
      <c r="X50" s="419"/>
      <c r="Y50" s="419"/>
      <c r="Z50" s="419"/>
    </row>
    <row r="51" spans="1:26" ht="15.75" customHeight="1">
      <c r="A51" s="349" t="s">
        <v>2149</v>
      </c>
      <c r="B51" s="36" t="s">
        <v>2150</v>
      </c>
      <c r="C51" s="437">
        <v>100000</v>
      </c>
      <c r="D51" s="437"/>
      <c r="E51" s="437">
        <f t="shared" si="17"/>
        <v>100000</v>
      </c>
      <c r="F51" s="644">
        <v>100000</v>
      </c>
      <c r="G51" s="636"/>
      <c r="H51" s="636"/>
      <c r="I51" s="636"/>
      <c r="J51" s="636"/>
      <c r="K51" s="636"/>
      <c r="L51" s="636"/>
      <c r="M51" s="636"/>
      <c r="N51" s="636"/>
      <c r="O51" s="636"/>
      <c r="P51" s="636"/>
      <c r="Q51" s="419"/>
      <c r="R51" s="419"/>
      <c r="S51" s="419"/>
      <c r="T51" s="419"/>
      <c r="U51" s="419"/>
      <c r="V51" s="419"/>
      <c r="W51" s="419"/>
      <c r="X51" s="419"/>
      <c r="Y51" s="419"/>
      <c r="Z51" s="419"/>
    </row>
    <row r="52" spans="1:26" ht="15.75" customHeight="1">
      <c r="A52" s="349" t="s">
        <v>2151</v>
      </c>
      <c r="B52" s="36" t="s">
        <v>2152</v>
      </c>
      <c r="C52" s="437">
        <v>100000</v>
      </c>
      <c r="D52" s="437"/>
      <c r="E52" s="437">
        <f t="shared" si="17"/>
        <v>100000</v>
      </c>
      <c r="F52" s="644">
        <v>100000</v>
      </c>
      <c r="G52" s="636"/>
      <c r="H52" s="636"/>
      <c r="I52" s="636"/>
      <c r="J52" s="636"/>
      <c r="K52" s="636"/>
      <c r="L52" s="636"/>
      <c r="M52" s="636"/>
      <c r="N52" s="636"/>
      <c r="O52" s="636"/>
      <c r="P52" s="636"/>
      <c r="Q52" s="419"/>
      <c r="R52" s="419"/>
      <c r="S52" s="419"/>
      <c r="T52" s="419"/>
      <c r="U52" s="419"/>
      <c r="V52" s="419"/>
      <c r="W52" s="419"/>
      <c r="X52" s="419"/>
      <c r="Y52" s="419"/>
      <c r="Z52" s="419"/>
    </row>
    <row r="53" spans="1:26" ht="15.75" customHeight="1">
      <c r="A53" s="479" t="s">
        <v>2076</v>
      </c>
      <c r="B53" s="416"/>
      <c r="C53" s="480">
        <v>500000</v>
      </c>
      <c r="D53" s="480">
        <f t="shared" ref="D53:F53" si="18">SUM(D50:D52)</f>
        <v>0</v>
      </c>
      <c r="E53" s="480">
        <f t="shared" si="18"/>
        <v>500000</v>
      </c>
      <c r="F53" s="480">
        <f t="shared" si="18"/>
        <v>1200000</v>
      </c>
      <c r="G53" s="636"/>
      <c r="H53" s="636"/>
      <c r="I53" s="636"/>
      <c r="J53" s="636"/>
      <c r="K53" s="636"/>
      <c r="L53" s="636"/>
      <c r="M53" s="636"/>
      <c r="N53" s="636"/>
      <c r="O53" s="636"/>
      <c r="P53" s="636"/>
      <c r="Q53" s="419"/>
      <c r="R53" s="419"/>
      <c r="S53" s="419"/>
      <c r="T53" s="419"/>
      <c r="U53" s="419"/>
      <c r="V53" s="419"/>
      <c r="W53" s="419"/>
      <c r="X53" s="419"/>
      <c r="Y53" s="419"/>
      <c r="Z53" s="419"/>
    </row>
    <row r="54" spans="1:26" ht="15.75" customHeight="1">
      <c r="A54" s="349"/>
      <c r="B54" s="414" t="s">
        <v>2153</v>
      </c>
      <c r="C54" s="642"/>
      <c r="D54" s="642"/>
      <c r="E54" s="437"/>
      <c r="F54" s="437"/>
      <c r="G54" s="636"/>
      <c r="H54" s="636"/>
      <c r="I54" s="636"/>
      <c r="J54" s="636"/>
      <c r="K54" s="636"/>
      <c r="L54" s="636"/>
      <c r="M54" s="636"/>
      <c r="N54" s="636"/>
      <c r="O54" s="636"/>
      <c r="P54" s="636"/>
      <c r="Q54" s="419"/>
      <c r="R54" s="419"/>
      <c r="S54" s="419"/>
      <c r="T54" s="419"/>
      <c r="U54" s="419"/>
      <c r="V54" s="419"/>
      <c r="W54" s="419"/>
      <c r="X54" s="419"/>
      <c r="Y54" s="419"/>
      <c r="Z54" s="419"/>
    </row>
    <row r="55" spans="1:26" ht="15.75" customHeight="1">
      <c r="A55" s="349" t="s">
        <v>2154</v>
      </c>
      <c r="B55" s="36" t="s">
        <v>2155</v>
      </c>
      <c r="C55" s="437">
        <v>1500000</v>
      </c>
      <c r="D55" s="437"/>
      <c r="E55" s="437">
        <f>SUM(C55:D55)</f>
        <v>1500000</v>
      </c>
      <c r="F55" s="643">
        <v>3000000</v>
      </c>
      <c r="G55" s="636"/>
      <c r="H55" s="636"/>
      <c r="I55" s="636"/>
      <c r="J55" s="636"/>
      <c r="K55" s="636"/>
      <c r="L55" s="636"/>
      <c r="M55" s="636"/>
      <c r="N55" s="636"/>
      <c r="O55" s="636"/>
      <c r="P55" s="636"/>
      <c r="Q55" s="419"/>
      <c r="R55" s="419"/>
      <c r="S55" s="419"/>
      <c r="T55" s="419"/>
      <c r="U55" s="419"/>
      <c r="V55" s="419"/>
      <c r="W55" s="419"/>
      <c r="X55" s="419"/>
      <c r="Y55" s="419"/>
      <c r="Z55" s="419"/>
    </row>
    <row r="56" spans="1:26" ht="15.75" customHeight="1">
      <c r="A56" s="479" t="s">
        <v>2076</v>
      </c>
      <c r="B56" s="416"/>
      <c r="C56" s="480">
        <v>1500000</v>
      </c>
      <c r="D56" s="480">
        <f t="shared" ref="D56:F56" si="19">SUM(D55)</f>
        <v>0</v>
      </c>
      <c r="E56" s="480">
        <f t="shared" si="19"/>
        <v>1500000</v>
      </c>
      <c r="F56" s="480">
        <f t="shared" si="19"/>
        <v>3000000</v>
      </c>
      <c r="G56" s="636"/>
      <c r="H56" s="636"/>
      <c r="I56" s="636"/>
      <c r="J56" s="636"/>
      <c r="K56" s="636"/>
      <c r="L56" s="636"/>
      <c r="M56" s="636"/>
      <c r="N56" s="636"/>
      <c r="O56" s="636"/>
      <c r="P56" s="636"/>
      <c r="Q56" s="419"/>
      <c r="R56" s="419"/>
      <c r="S56" s="419"/>
      <c r="T56" s="419"/>
      <c r="U56" s="419"/>
      <c r="V56" s="419"/>
      <c r="W56" s="419"/>
      <c r="X56" s="419"/>
      <c r="Y56" s="419"/>
      <c r="Z56" s="419"/>
    </row>
    <row r="57" spans="1:26" ht="15.75" customHeight="1">
      <c r="A57" s="349"/>
      <c r="B57" s="414" t="s">
        <v>2158</v>
      </c>
      <c r="C57" s="642"/>
      <c r="D57" s="642"/>
      <c r="E57" s="437"/>
      <c r="F57" s="437"/>
      <c r="G57" s="636"/>
      <c r="H57" s="636"/>
      <c r="I57" s="636"/>
      <c r="J57" s="636"/>
      <c r="K57" s="636"/>
      <c r="L57" s="636"/>
      <c r="M57" s="636"/>
      <c r="N57" s="636"/>
      <c r="O57" s="636"/>
      <c r="P57" s="636"/>
      <c r="Q57" s="419"/>
      <c r="R57" s="419"/>
      <c r="S57" s="419"/>
      <c r="T57" s="419"/>
      <c r="U57" s="419"/>
      <c r="V57" s="419"/>
      <c r="W57" s="419"/>
      <c r="X57" s="419"/>
      <c r="Y57" s="419"/>
      <c r="Z57" s="419"/>
    </row>
    <row r="58" spans="1:26" ht="15.75" customHeight="1">
      <c r="A58" s="349" t="s">
        <v>2174</v>
      </c>
      <c r="B58" s="36" t="s">
        <v>2490</v>
      </c>
      <c r="C58" s="642">
        <v>1000000</v>
      </c>
      <c r="D58" s="642"/>
      <c r="E58" s="437">
        <f t="shared" ref="E58:E64" si="20">SUM(C58:D58)</f>
        <v>1000000</v>
      </c>
      <c r="F58" s="649">
        <v>1000000</v>
      </c>
      <c r="G58" s="636"/>
      <c r="H58" s="636"/>
      <c r="I58" s="636"/>
      <c r="J58" s="636"/>
      <c r="K58" s="636"/>
      <c r="L58" s="636"/>
      <c r="M58" s="636"/>
      <c r="N58" s="636"/>
      <c r="O58" s="636"/>
      <c r="P58" s="636"/>
      <c r="Q58" s="419"/>
      <c r="R58" s="419"/>
      <c r="S58" s="419"/>
      <c r="T58" s="419"/>
      <c r="U58" s="419"/>
      <c r="V58" s="419"/>
      <c r="W58" s="419"/>
      <c r="X58" s="419"/>
      <c r="Y58" s="419"/>
      <c r="Z58" s="419"/>
    </row>
    <row r="59" spans="1:26" ht="15.75" customHeight="1">
      <c r="A59" s="349">
        <v>3111002</v>
      </c>
      <c r="B59" s="36" t="s">
        <v>2522</v>
      </c>
      <c r="C59" s="437">
        <v>1000000</v>
      </c>
      <c r="D59" s="437">
        <v>-1000000</v>
      </c>
      <c r="E59" s="437">
        <f t="shared" si="20"/>
        <v>0</v>
      </c>
      <c r="F59" s="644">
        <v>1500000</v>
      </c>
      <c r="G59" s="636"/>
      <c r="H59" s="636"/>
      <c r="I59" s="636"/>
      <c r="J59" s="636"/>
      <c r="K59" s="636"/>
      <c r="L59" s="636"/>
      <c r="M59" s="636"/>
      <c r="N59" s="636"/>
      <c r="O59" s="636"/>
      <c r="P59" s="636"/>
      <c r="Q59" s="419"/>
      <c r="R59" s="419"/>
      <c r="S59" s="419"/>
      <c r="T59" s="419"/>
      <c r="U59" s="419"/>
      <c r="V59" s="419"/>
      <c r="W59" s="419"/>
      <c r="X59" s="419"/>
      <c r="Y59" s="419"/>
      <c r="Z59" s="419"/>
    </row>
    <row r="60" spans="1:26" ht="15.75" customHeight="1">
      <c r="A60" s="155">
        <v>2211311</v>
      </c>
      <c r="B60" s="20" t="s">
        <v>2190</v>
      </c>
      <c r="C60" s="642">
        <v>7000000</v>
      </c>
      <c r="D60" s="437">
        <v>-5000000</v>
      </c>
      <c r="E60" s="437">
        <f t="shared" si="20"/>
        <v>2000000</v>
      </c>
      <c r="F60" s="644" t="s">
        <v>1867</v>
      </c>
      <c r="G60" s="636"/>
      <c r="H60" s="636"/>
      <c r="I60" s="636"/>
      <c r="J60" s="636"/>
      <c r="K60" s="636"/>
      <c r="L60" s="636"/>
      <c r="M60" s="636"/>
      <c r="N60" s="636"/>
      <c r="O60" s="636"/>
      <c r="P60" s="636"/>
      <c r="Q60" s="419"/>
      <c r="R60" s="419"/>
      <c r="S60" s="419"/>
      <c r="T60" s="419"/>
      <c r="U60" s="419"/>
      <c r="V60" s="419"/>
      <c r="W60" s="419"/>
      <c r="X60" s="419"/>
      <c r="Y60" s="419"/>
      <c r="Z60" s="419"/>
    </row>
    <row r="61" spans="1:26" ht="15.75" customHeight="1">
      <c r="A61" s="155">
        <v>3111117</v>
      </c>
      <c r="B61" s="20" t="s">
        <v>2524</v>
      </c>
      <c r="C61" s="642">
        <v>2500000</v>
      </c>
      <c r="D61" s="642"/>
      <c r="E61" s="437">
        <f t="shared" si="20"/>
        <v>2500000</v>
      </c>
      <c r="F61" s="644" t="s">
        <v>1867</v>
      </c>
      <c r="G61" s="636"/>
      <c r="H61" s="636"/>
      <c r="I61" s="636"/>
      <c r="J61" s="636"/>
      <c r="K61" s="636"/>
      <c r="L61" s="636"/>
      <c r="M61" s="636"/>
      <c r="N61" s="636"/>
      <c r="O61" s="636"/>
      <c r="P61" s="636"/>
      <c r="Q61" s="419"/>
      <c r="R61" s="419"/>
      <c r="S61" s="419"/>
      <c r="T61" s="419"/>
      <c r="U61" s="419"/>
      <c r="V61" s="419"/>
      <c r="W61" s="419"/>
      <c r="X61" s="419"/>
      <c r="Y61" s="419"/>
      <c r="Z61" s="419"/>
    </row>
    <row r="62" spans="1:26" ht="15.75" customHeight="1">
      <c r="A62" s="155">
        <v>2211029</v>
      </c>
      <c r="B62" s="20" t="s">
        <v>2525</v>
      </c>
      <c r="C62" s="642">
        <v>2000000</v>
      </c>
      <c r="D62" s="642"/>
      <c r="E62" s="437">
        <f t="shared" si="20"/>
        <v>2000000</v>
      </c>
      <c r="F62" s="644" t="s">
        <v>1867</v>
      </c>
      <c r="G62" s="636"/>
      <c r="H62" s="636"/>
      <c r="I62" s="636"/>
      <c r="J62" s="636"/>
      <c r="K62" s="636"/>
      <c r="L62" s="636"/>
      <c r="M62" s="636"/>
      <c r="N62" s="636"/>
      <c r="O62" s="636"/>
      <c r="P62" s="636"/>
      <c r="Q62" s="419"/>
      <c r="R62" s="419"/>
      <c r="S62" s="419"/>
      <c r="T62" s="419"/>
      <c r="U62" s="419"/>
      <c r="V62" s="419"/>
      <c r="W62" s="419"/>
      <c r="X62" s="419"/>
      <c r="Y62" s="419"/>
      <c r="Z62" s="419"/>
    </row>
    <row r="63" spans="1:26" ht="15.75" customHeight="1">
      <c r="A63" s="36">
        <v>2211308</v>
      </c>
      <c r="B63" s="36" t="s">
        <v>2197</v>
      </c>
      <c r="C63" s="642">
        <v>1000000</v>
      </c>
      <c r="D63" s="642"/>
      <c r="E63" s="437">
        <f t="shared" si="20"/>
        <v>1000000</v>
      </c>
      <c r="F63" s="650">
        <v>1000000</v>
      </c>
      <c r="G63" s="636"/>
      <c r="H63" s="636"/>
      <c r="I63" s="636"/>
      <c r="J63" s="636"/>
      <c r="K63" s="636"/>
      <c r="L63" s="636"/>
      <c r="M63" s="636"/>
      <c r="N63" s="636"/>
      <c r="O63" s="636"/>
      <c r="P63" s="636"/>
      <c r="Q63" s="419"/>
      <c r="R63" s="419"/>
      <c r="S63" s="419"/>
      <c r="T63" s="419"/>
      <c r="U63" s="419"/>
      <c r="V63" s="419"/>
      <c r="W63" s="419"/>
      <c r="X63" s="419"/>
      <c r="Y63" s="419"/>
      <c r="Z63" s="419"/>
    </row>
    <row r="64" spans="1:26" ht="15.75" customHeight="1">
      <c r="A64" s="349">
        <v>2210505</v>
      </c>
      <c r="B64" s="36" t="s">
        <v>2526</v>
      </c>
      <c r="C64" s="437">
        <v>7480000</v>
      </c>
      <c r="D64" s="437"/>
      <c r="E64" s="437">
        <f t="shared" si="20"/>
        <v>7480000</v>
      </c>
      <c r="F64" s="651">
        <v>2000000</v>
      </c>
      <c r="G64" s="636"/>
      <c r="H64" s="636"/>
      <c r="I64" s="636"/>
      <c r="J64" s="636"/>
      <c r="K64" s="636"/>
      <c r="L64" s="636"/>
      <c r="M64" s="636"/>
      <c r="N64" s="636"/>
      <c r="O64" s="636"/>
      <c r="P64" s="636"/>
      <c r="Q64" s="652"/>
      <c r="R64" s="652"/>
      <c r="S64" s="652"/>
      <c r="T64" s="652"/>
      <c r="U64" s="652"/>
      <c r="V64" s="652"/>
      <c r="W64" s="652"/>
      <c r="X64" s="652"/>
      <c r="Y64" s="652"/>
      <c r="Z64" s="652"/>
    </row>
    <row r="65" spans="1:26" ht="15.75" customHeight="1">
      <c r="A65" s="349"/>
      <c r="B65" s="653" t="s">
        <v>2527</v>
      </c>
      <c r="C65" s="437"/>
      <c r="D65" s="437"/>
      <c r="E65" s="437"/>
      <c r="F65" s="643">
        <v>2000000</v>
      </c>
      <c r="G65" s="636"/>
      <c r="H65" s="636"/>
      <c r="I65" s="636"/>
      <c r="J65" s="636"/>
      <c r="K65" s="636"/>
      <c r="L65" s="636"/>
      <c r="M65" s="636"/>
      <c r="N65" s="636"/>
      <c r="O65" s="636"/>
      <c r="P65" s="636"/>
      <c r="Q65" s="652"/>
      <c r="R65" s="652"/>
      <c r="S65" s="652"/>
      <c r="T65" s="652"/>
      <c r="U65" s="652"/>
      <c r="V65" s="652"/>
      <c r="W65" s="652"/>
      <c r="X65" s="652"/>
      <c r="Y65" s="652"/>
      <c r="Z65" s="652"/>
    </row>
    <row r="66" spans="1:26" ht="15.75" customHeight="1">
      <c r="A66" s="349"/>
      <c r="B66" s="654" t="s">
        <v>2528</v>
      </c>
      <c r="C66" s="437"/>
      <c r="D66" s="437"/>
      <c r="E66" s="437"/>
      <c r="F66" s="644">
        <v>4000000</v>
      </c>
      <c r="G66" s="636"/>
      <c r="H66" s="636"/>
      <c r="I66" s="636"/>
      <c r="J66" s="636"/>
      <c r="K66" s="636"/>
      <c r="L66" s="636"/>
      <c r="M66" s="636"/>
      <c r="N66" s="636"/>
      <c r="O66" s="636"/>
      <c r="P66" s="636"/>
      <c r="Q66" s="652"/>
      <c r="R66" s="652"/>
      <c r="S66" s="652"/>
      <c r="T66" s="652"/>
      <c r="U66" s="652"/>
      <c r="V66" s="652"/>
      <c r="W66" s="652"/>
      <c r="X66" s="652"/>
      <c r="Y66" s="652"/>
      <c r="Z66" s="652"/>
    </row>
    <row r="67" spans="1:26" ht="15.75" customHeight="1">
      <c r="A67" s="349"/>
      <c r="B67" s="654" t="s">
        <v>2529</v>
      </c>
      <c r="C67" s="437"/>
      <c r="D67" s="437"/>
      <c r="E67" s="437"/>
      <c r="F67" s="644">
        <v>2000000</v>
      </c>
      <c r="G67" s="636"/>
      <c r="H67" s="636"/>
      <c r="I67" s="636"/>
      <c r="J67" s="636"/>
      <c r="K67" s="636"/>
      <c r="L67" s="636"/>
      <c r="M67" s="636"/>
      <c r="N67" s="636"/>
      <c r="O67" s="636"/>
      <c r="P67" s="636"/>
      <c r="Q67" s="652"/>
      <c r="R67" s="652"/>
      <c r="S67" s="652"/>
      <c r="T67" s="652"/>
      <c r="U67" s="652"/>
      <c r="V67" s="652"/>
      <c r="W67" s="652"/>
      <c r="X67" s="652"/>
      <c r="Y67" s="652"/>
      <c r="Z67" s="652"/>
    </row>
    <row r="68" spans="1:26" ht="15.75" customHeight="1">
      <c r="A68" s="349"/>
      <c r="B68" s="655" t="s">
        <v>2530</v>
      </c>
      <c r="C68" s="437"/>
      <c r="D68" s="437"/>
      <c r="E68" s="437"/>
      <c r="F68" s="644">
        <v>2000000</v>
      </c>
      <c r="G68" s="636"/>
      <c r="H68" s="636"/>
      <c r="I68" s="636"/>
      <c r="J68" s="636"/>
      <c r="K68" s="636"/>
      <c r="L68" s="636"/>
      <c r="M68" s="636"/>
      <c r="N68" s="636"/>
      <c r="O68" s="636"/>
      <c r="P68" s="636"/>
      <c r="Q68" s="652"/>
      <c r="R68" s="652"/>
      <c r="S68" s="652"/>
      <c r="T68" s="652"/>
      <c r="U68" s="652"/>
      <c r="V68" s="652"/>
      <c r="W68" s="652"/>
      <c r="X68" s="652"/>
      <c r="Y68" s="652"/>
      <c r="Z68" s="652"/>
    </row>
    <row r="69" spans="1:26" ht="15.75" customHeight="1">
      <c r="A69" s="349"/>
      <c r="B69" s="656" t="s">
        <v>2531</v>
      </c>
      <c r="C69" s="437"/>
      <c r="D69" s="437"/>
      <c r="E69" s="437"/>
      <c r="F69" s="644">
        <v>2000000</v>
      </c>
      <c r="G69" s="636"/>
      <c r="H69" s="636"/>
      <c r="I69" s="636"/>
      <c r="J69" s="636"/>
      <c r="K69" s="636"/>
      <c r="L69" s="636"/>
      <c r="M69" s="636"/>
      <c r="N69" s="636"/>
      <c r="O69" s="636"/>
      <c r="P69" s="636"/>
      <c r="Q69" s="652"/>
      <c r="R69" s="652"/>
      <c r="S69" s="652"/>
      <c r="T69" s="652"/>
      <c r="U69" s="652"/>
      <c r="V69" s="652"/>
      <c r="W69" s="652"/>
      <c r="X69" s="652"/>
      <c r="Y69" s="652"/>
      <c r="Z69" s="652"/>
    </row>
    <row r="70" spans="1:26" ht="15.75" customHeight="1">
      <c r="A70" s="349"/>
      <c r="B70" s="36" t="s">
        <v>2160</v>
      </c>
      <c r="C70" s="437">
        <v>1000000</v>
      </c>
      <c r="D70" s="437"/>
      <c r="E70" s="437">
        <f>SUM(C70:D70)</f>
        <v>1000000</v>
      </c>
      <c r="F70" s="437">
        <v>200000</v>
      </c>
      <c r="G70" s="636"/>
      <c r="H70" s="636"/>
      <c r="I70" s="636"/>
      <c r="J70" s="636"/>
      <c r="K70" s="636"/>
      <c r="L70" s="636"/>
      <c r="M70" s="636"/>
      <c r="N70" s="636"/>
      <c r="O70" s="636"/>
      <c r="P70" s="636"/>
      <c r="Q70" s="652"/>
      <c r="R70" s="652"/>
      <c r="S70" s="652"/>
      <c r="T70" s="652"/>
      <c r="U70" s="652"/>
      <c r="V70" s="652"/>
      <c r="W70" s="652"/>
      <c r="X70" s="652"/>
      <c r="Y70" s="652"/>
      <c r="Z70" s="652"/>
    </row>
    <row r="71" spans="1:26" ht="15.75" customHeight="1">
      <c r="A71" s="479" t="s">
        <v>2076</v>
      </c>
      <c r="B71" s="416"/>
      <c r="C71" s="480">
        <v>23980000</v>
      </c>
      <c r="D71" s="480">
        <f>SUM(D58:D70)</f>
        <v>-6000000</v>
      </c>
      <c r="E71" s="480">
        <f>SUM(E58:E70)</f>
        <v>16980000</v>
      </c>
      <c r="F71" s="480">
        <f>SUM(F58:F70)</f>
        <v>17700000</v>
      </c>
      <c r="G71" s="636"/>
      <c r="H71" s="636"/>
      <c r="I71" s="636"/>
      <c r="J71" s="636"/>
      <c r="K71" s="636"/>
      <c r="L71" s="636"/>
      <c r="M71" s="636"/>
      <c r="N71" s="636"/>
      <c r="O71" s="636"/>
      <c r="P71" s="636"/>
      <c r="Q71" s="419"/>
      <c r="R71" s="419"/>
      <c r="S71" s="419"/>
      <c r="T71" s="419"/>
      <c r="U71" s="419"/>
      <c r="V71" s="419"/>
      <c r="W71" s="419"/>
      <c r="X71" s="419"/>
      <c r="Y71" s="419"/>
      <c r="Z71" s="419"/>
    </row>
    <row r="72" spans="1:26" ht="15.75" customHeight="1">
      <c r="A72" s="435"/>
      <c r="B72" s="657" t="s">
        <v>2532</v>
      </c>
      <c r="C72" s="642"/>
      <c r="D72" s="642"/>
      <c r="E72" s="437"/>
      <c r="F72" s="437"/>
      <c r="G72" s="636"/>
      <c r="H72" s="636"/>
      <c r="I72" s="636"/>
      <c r="J72" s="636"/>
      <c r="K72" s="636"/>
      <c r="L72" s="636"/>
      <c r="M72" s="636"/>
      <c r="N72" s="636"/>
      <c r="O72" s="636"/>
      <c r="P72" s="636"/>
      <c r="Q72" s="419"/>
      <c r="R72" s="419"/>
      <c r="S72" s="419"/>
      <c r="T72" s="419"/>
      <c r="U72" s="419"/>
      <c r="V72" s="419"/>
      <c r="W72" s="419"/>
      <c r="X72" s="419"/>
      <c r="Y72" s="419"/>
      <c r="Z72" s="419"/>
    </row>
    <row r="73" spans="1:26" ht="15.75" customHeight="1">
      <c r="A73" s="349">
        <v>2210310</v>
      </c>
      <c r="B73" s="36" t="s">
        <v>2533</v>
      </c>
      <c r="C73" s="437">
        <v>1400000</v>
      </c>
      <c r="D73" s="437"/>
      <c r="E73" s="437">
        <f t="shared" ref="E73:E76" si="21">SUM(C73:D73)</f>
        <v>1400000</v>
      </c>
      <c r="F73" s="643">
        <v>800000</v>
      </c>
      <c r="G73" s="636"/>
      <c r="H73" s="636"/>
      <c r="I73" s="636"/>
      <c r="J73" s="636"/>
      <c r="K73" s="636"/>
      <c r="L73" s="636"/>
      <c r="M73" s="636"/>
      <c r="N73" s="636"/>
      <c r="O73" s="636"/>
      <c r="P73" s="636"/>
      <c r="Q73" s="419"/>
      <c r="R73" s="419"/>
      <c r="S73" s="419"/>
      <c r="T73" s="419"/>
      <c r="U73" s="419"/>
      <c r="V73" s="419"/>
      <c r="W73" s="419"/>
      <c r="X73" s="419"/>
      <c r="Y73" s="419"/>
      <c r="Z73" s="419"/>
    </row>
    <row r="74" spans="1:26" ht="15.75" customHeight="1">
      <c r="A74" s="349" t="s">
        <v>2154</v>
      </c>
      <c r="B74" s="36" t="s">
        <v>2155</v>
      </c>
      <c r="C74" s="437">
        <v>3400000</v>
      </c>
      <c r="D74" s="437"/>
      <c r="E74" s="437">
        <f t="shared" si="21"/>
        <v>3400000</v>
      </c>
      <c r="F74" s="644">
        <v>3400000</v>
      </c>
      <c r="G74" s="636"/>
      <c r="H74" s="636"/>
      <c r="I74" s="636"/>
      <c r="J74" s="636"/>
      <c r="K74" s="636"/>
      <c r="L74" s="636"/>
      <c r="M74" s="636"/>
      <c r="N74" s="636"/>
      <c r="O74" s="636"/>
      <c r="P74" s="636"/>
      <c r="Q74" s="419"/>
      <c r="R74" s="419"/>
      <c r="S74" s="419"/>
      <c r="T74" s="419"/>
      <c r="U74" s="419"/>
      <c r="V74" s="419"/>
      <c r="W74" s="419"/>
      <c r="X74" s="419"/>
      <c r="Y74" s="419"/>
      <c r="Z74" s="419"/>
    </row>
    <row r="75" spans="1:26" ht="15.75" customHeight="1">
      <c r="A75" s="349" t="s">
        <v>2534</v>
      </c>
      <c r="B75" s="36" t="s">
        <v>2535</v>
      </c>
      <c r="C75" s="437">
        <v>6000000</v>
      </c>
      <c r="D75" s="437"/>
      <c r="E75" s="437">
        <f t="shared" si="21"/>
        <v>6000000</v>
      </c>
      <c r="F75" s="644">
        <v>6000000</v>
      </c>
      <c r="G75" s="636"/>
      <c r="H75" s="636"/>
      <c r="I75" s="636"/>
      <c r="J75" s="636"/>
      <c r="K75" s="636"/>
      <c r="L75" s="636"/>
      <c r="M75" s="636"/>
      <c r="N75" s="636"/>
      <c r="O75" s="636"/>
      <c r="P75" s="636"/>
      <c r="Q75" s="419"/>
      <c r="R75" s="419"/>
      <c r="S75" s="419"/>
      <c r="T75" s="419"/>
      <c r="U75" s="419"/>
      <c r="V75" s="419"/>
      <c r="W75" s="419"/>
      <c r="X75" s="419"/>
      <c r="Y75" s="419"/>
      <c r="Z75" s="419"/>
    </row>
    <row r="76" spans="1:26" ht="15.75" customHeight="1">
      <c r="A76" s="349">
        <v>3111120</v>
      </c>
      <c r="B76" s="36" t="s">
        <v>2536</v>
      </c>
      <c r="C76" s="437">
        <v>1495000</v>
      </c>
      <c r="D76" s="437"/>
      <c r="E76" s="437">
        <f t="shared" si="21"/>
        <v>1495000</v>
      </c>
      <c r="F76" s="644" t="s">
        <v>1867</v>
      </c>
      <c r="G76" s="636"/>
      <c r="H76" s="636"/>
      <c r="I76" s="636"/>
      <c r="J76" s="636"/>
      <c r="K76" s="636"/>
      <c r="L76" s="636"/>
      <c r="M76" s="636"/>
      <c r="N76" s="636"/>
      <c r="O76" s="636"/>
      <c r="P76" s="636"/>
      <c r="Q76" s="419"/>
      <c r="R76" s="419"/>
      <c r="S76" s="419"/>
      <c r="T76" s="419"/>
      <c r="U76" s="419"/>
      <c r="V76" s="419"/>
      <c r="W76" s="419"/>
      <c r="X76" s="419"/>
      <c r="Y76" s="419"/>
      <c r="Z76" s="419"/>
    </row>
    <row r="77" spans="1:26" ht="15.75" customHeight="1">
      <c r="A77" s="479" t="s">
        <v>2076</v>
      </c>
      <c r="B77" s="416"/>
      <c r="C77" s="480">
        <v>12295000</v>
      </c>
      <c r="D77" s="480">
        <f t="shared" ref="D77:F77" si="22">SUM(D73:D76)</f>
        <v>0</v>
      </c>
      <c r="E77" s="480">
        <f t="shared" si="22"/>
        <v>12295000</v>
      </c>
      <c r="F77" s="480">
        <f t="shared" si="22"/>
        <v>10200000</v>
      </c>
      <c r="G77" s="636"/>
      <c r="H77" s="636"/>
      <c r="I77" s="636"/>
      <c r="J77" s="636"/>
      <c r="K77" s="636"/>
      <c r="L77" s="636"/>
      <c r="M77" s="636"/>
      <c r="N77" s="636"/>
      <c r="O77" s="636"/>
      <c r="P77" s="636"/>
      <c r="Q77" s="419"/>
      <c r="R77" s="419"/>
      <c r="S77" s="419"/>
      <c r="T77" s="419"/>
      <c r="U77" s="419"/>
      <c r="V77" s="419"/>
      <c r="W77" s="419"/>
      <c r="X77" s="419"/>
      <c r="Y77" s="419"/>
      <c r="Z77" s="419"/>
    </row>
    <row r="78" spans="1:26" ht="15.75" customHeight="1">
      <c r="A78" s="349"/>
      <c r="B78" s="414" t="s">
        <v>2176</v>
      </c>
      <c r="C78" s="642"/>
      <c r="D78" s="642"/>
      <c r="E78" s="437"/>
      <c r="F78" s="437"/>
      <c r="G78" s="636"/>
      <c r="H78" s="636"/>
      <c r="I78" s="636"/>
      <c r="J78" s="636"/>
      <c r="K78" s="636"/>
      <c r="L78" s="636"/>
      <c r="M78" s="636"/>
      <c r="N78" s="636"/>
      <c r="O78" s="636"/>
      <c r="P78" s="636"/>
      <c r="Q78" s="419"/>
      <c r="R78" s="419"/>
      <c r="S78" s="419"/>
      <c r="T78" s="419"/>
      <c r="U78" s="419"/>
      <c r="V78" s="419"/>
      <c r="W78" s="419"/>
      <c r="X78" s="419"/>
      <c r="Y78" s="419"/>
      <c r="Z78" s="419"/>
    </row>
    <row r="79" spans="1:26" ht="14.25" customHeight="1">
      <c r="A79" s="658" t="s">
        <v>2126</v>
      </c>
      <c r="B79" s="658" t="s">
        <v>2240</v>
      </c>
      <c r="C79" s="437">
        <v>500000</v>
      </c>
      <c r="D79" s="437"/>
      <c r="E79" s="437">
        <f t="shared" ref="E79:E81" si="23">SUM(C79:D79)</f>
        <v>500000</v>
      </c>
      <c r="F79" s="437"/>
      <c r="G79" s="636"/>
      <c r="H79" s="636"/>
      <c r="I79" s="636"/>
      <c r="J79" s="636"/>
      <c r="K79" s="636"/>
      <c r="L79" s="636"/>
      <c r="M79" s="636"/>
      <c r="N79" s="636"/>
      <c r="O79" s="636"/>
      <c r="P79" s="636"/>
      <c r="Q79" s="419"/>
      <c r="R79" s="419"/>
      <c r="S79" s="419"/>
      <c r="T79" s="419"/>
      <c r="U79" s="419"/>
      <c r="V79" s="419"/>
      <c r="W79" s="419"/>
      <c r="X79" s="419"/>
      <c r="Y79" s="419"/>
      <c r="Z79" s="419"/>
    </row>
    <row r="80" spans="1:26" ht="14.25" hidden="1" customHeight="1">
      <c r="A80" s="658" t="s">
        <v>2177</v>
      </c>
      <c r="B80" s="658" t="s">
        <v>2178</v>
      </c>
      <c r="C80" s="437"/>
      <c r="D80" s="437"/>
      <c r="E80" s="437">
        <f t="shared" si="23"/>
        <v>0</v>
      </c>
      <c r="F80" s="437"/>
      <c r="G80" s="636"/>
      <c r="H80" s="636"/>
      <c r="I80" s="636"/>
      <c r="J80" s="636"/>
      <c r="K80" s="636"/>
      <c r="L80" s="636"/>
      <c r="M80" s="636"/>
      <c r="N80" s="636"/>
      <c r="O80" s="636"/>
      <c r="P80" s="636"/>
      <c r="Q80" s="419"/>
      <c r="R80" s="419"/>
      <c r="S80" s="419"/>
      <c r="T80" s="419"/>
      <c r="U80" s="419"/>
      <c r="V80" s="419"/>
      <c r="W80" s="419"/>
      <c r="X80" s="419"/>
      <c r="Y80" s="419"/>
      <c r="Z80" s="419"/>
    </row>
    <row r="81" spans="1:26" ht="15.75" customHeight="1">
      <c r="A81" s="349" t="s">
        <v>2537</v>
      </c>
      <c r="B81" s="36" t="s">
        <v>2538</v>
      </c>
      <c r="C81" s="437">
        <v>2500000</v>
      </c>
      <c r="D81" s="437"/>
      <c r="E81" s="437">
        <f t="shared" si="23"/>
        <v>2500000</v>
      </c>
      <c r="F81" s="643">
        <v>2500000</v>
      </c>
      <c r="G81" s="636"/>
      <c r="H81" s="636"/>
      <c r="I81" s="636"/>
      <c r="J81" s="636"/>
      <c r="K81" s="636"/>
      <c r="L81" s="636"/>
      <c r="M81" s="636"/>
      <c r="N81" s="636"/>
      <c r="O81" s="636"/>
      <c r="P81" s="636"/>
      <c r="Q81" s="419"/>
      <c r="R81" s="419"/>
      <c r="S81" s="419"/>
      <c r="T81" s="419"/>
      <c r="U81" s="419"/>
      <c r="V81" s="419"/>
      <c r="W81" s="419"/>
      <c r="X81" s="419"/>
      <c r="Y81" s="419"/>
      <c r="Z81" s="419"/>
    </row>
    <row r="82" spans="1:26" ht="15.75" customHeight="1">
      <c r="A82" s="479" t="s">
        <v>2076</v>
      </c>
      <c r="B82" s="416"/>
      <c r="C82" s="480">
        <v>3000000</v>
      </c>
      <c r="D82" s="480">
        <f t="shared" ref="D82:F82" si="24">SUM(D79:D81)</f>
        <v>0</v>
      </c>
      <c r="E82" s="480">
        <f t="shared" si="24"/>
        <v>3000000</v>
      </c>
      <c r="F82" s="480">
        <f t="shared" si="24"/>
        <v>2500000</v>
      </c>
      <c r="G82" s="636"/>
      <c r="H82" s="636"/>
      <c r="I82" s="636"/>
      <c r="J82" s="636"/>
      <c r="K82" s="636"/>
      <c r="L82" s="636"/>
      <c r="M82" s="636"/>
      <c r="N82" s="636"/>
      <c r="O82" s="636"/>
      <c r="P82" s="636"/>
      <c r="Q82" s="419"/>
      <c r="R82" s="419"/>
      <c r="S82" s="419"/>
      <c r="T82" s="419"/>
      <c r="U82" s="419"/>
      <c r="V82" s="419"/>
      <c r="W82" s="419"/>
      <c r="X82" s="419"/>
      <c r="Y82" s="419"/>
      <c r="Z82" s="419"/>
    </row>
    <row r="83" spans="1:26" ht="15.75" customHeight="1">
      <c r="A83" s="481"/>
      <c r="B83" s="481" t="s">
        <v>2539</v>
      </c>
      <c r="C83" s="482">
        <f>SUM(C82,C77,C71,C56,C53,C48,C44, ,C36,C32,C27,C22,C18)</f>
        <v>57495000</v>
      </c>
      <c r="D83" s="482">
        <f>SUM(D82,D77,D71,D56,D53,D48,D44,D36,D32,D27,D22,D18)</f>
        <v>2500000</v>
      </c>
      <c r="E83" s="482">
        <f>SUM(C83:D83)</f>
        <v>59995000</v>
      </c>
      <c r="F83" s="482">
        <f>SUM(F82,F77,F71,F56,F53,F48,F44,F36,F32,F27,F22,F18, )</f>
        <v>43166382</v>
      </c>
      <c r="G83" s="636"/>
      <c r="H83" s="636"/>
      <c r="I83" s="636"/>
      <c r="J83" s="636"/>
      <c r="K83" s="636"/>
      <c r="L83" s="636"/>
      <c r="M83" s="636"/>
      <c r="N83" s="636"/>
      <c r="O83" s="636"/>
      <c r="P83" s="636"/>
      <c r="Q83" s="652"/>
      <c r="R83" s="652"/>
      <c r="S83" s="652"/>
      <c r="T83" s="652"/>
      <c r="U83" s="652"/>
      <c r="V83" s="652"/>
      <c r="W83" s="652"/>
      <c r="X83" s="652"/>
      <c r="Y83" s="652"/>
      <c r="Z83" s="652"/>
    </row>
    <row r="84" spans="1:26" ht="15.75" customHeight="1">
      <c r="A84" s="659"/>
      <c r="B84" s="659" t="s">
        <v>2540</v>
      </c>
      <c r="C84" s="660"/>
      <c r="D84" s="660"/>
      <c r="E84" s="660"/>
      <c r="F84" s="660"/>
      <c r="G84" s="636"/>
      <c r="H84" s="636"/>
      <c r="I84" s="636"/>
      <c r="J84" s="636"/>
      <c r="K84" s="636"/>
      <c r="L84" s="636"/>
      <c r="M84" s="636"/>
      <c r="N84" s="636"/>
      <c r="O84" s="636"/>
      <c r="P84" s="636"/>
      <c r="Q84" s="661"/>
      <c r="R84" s="661"/>
      <c r="S84" s="661"/>
      <c r="T84" s="661"/>
      <c r="U84" s="661"/>
      <c r="V84" s="661"/>
      <c r="W84" s="661"/>
      <c r="X84" s="661"/>
      <c r="Y84" s="661"/>
      <c r="Z84" s="661"/>
    </row>
    <row r="85" spans="1:26" ht="15.75" customHeight="1">
      <c r="A85" s="662"/>
      <c r="B85" s="663" t="s">
        <v>2146</v>
      </c>
      <c r="C85" s="664"/>
      <c r="D85" s="664"/>
      <c r="E85" s="665"/>
      <c r="F85" s="666"/>
      <c r="G85" s="636"/>
      <c r="H85" s="636"/>
      <c r="I85" s="636"/>
      <c r="J85" s="636"/>
      <c r="K85" s="636"/>
      <c r="L85" s="636"/>
      <c r="M85" s="636"/>
      <c r="N85" s="636"/>
      <c r="O85" s="636"/>
      <c r="P85" s="636"/>
      <c r="Q85" s="661"/>
      <c r="R85" s="661"/>
      <c r="S85" s="661"/>
      <c r="T85" s="661"/>
      <c r="U85" s="661"/>
      <c r="V85" s="661"/>
      <c r="W85" s="661"/>
      <c r="X85" s="661"/>
      <c r="Y85" s="661"/>
      <c r="Z85" s="661"/>
    </row>
    <row r="86" spans="1:26" ht="15.75" customHeight="1">
      <c r="A86" s="655"/>
      <c r="B86" s="673" t="s">
        <v>2096</v>
      </c>
      <c r="C86" s="674"/>
      <c r="D86" s="674"/>
      <c r="E86" s="675"/>
      <c r="F86" s="676"/>
      <c r="G86" s="636"/>
      <c r="H86" s="636"/>
      <c r="I86" s="636"/>
      <c r="J86" s="636"/>
      <c r="K86" s="636"/>
      <c r="L86" s="636"/>
      <c r="M86" s="636"/>
      <c r="N86" s="636"/>
      <c r="O86" s="636"/>
      <c r="P86" s="636"/>
      <c r="Q86" s="661"/>
      <c r="R86" s="661"/>
      <c r="S86" s="661"/>
      <c r="T86" s="661"/>
      <c r="U86" s="661"/>
      <c r="V86" s="661"/>
      <c r="W86" s="661"/>
      <c r="X86" s="661"/>
      <c r="Y86" s="661"/>
      <c r="Z86" s="661"/>
    </row>
    <row r="87" spans="1:26" ht="15.75" customHeight="1">
      <c r="A87" s="655"/>
      <c r="B87" s="667" t="s">
        <v>2541</v>
      </c>
      <c r="C87" s="668">
        <v>0</v>
      </c>
      <c r="D87" s="668">
        <v>10000</v>
      </c>
      <c r="E87" s="650">
        <v>0</v>
      </c>
      <c r="F87" s="668">
        <v>10000</v>
      </c>
      <c r="G87" s="636"/>
      <c r="H87" s="636"/>
      <c r="I87" s="636"/>
      <c r="J87" s="636"/>
      <c r="K87" s="636"/>
      <c r="L87" s="636"/>
      <c r="M87" s="636"/>
      <c r="N87" s="636"/>
      <c r="O87" s="636"/>
      <c r="P87" s="636"/>
      <c r="Q87" s="661"/>
      <c r="R87" s="661"/>
      <c r="S87" s="661"/>
      <c r="T87" s="661"/>
      <c r="U87" s="661"/>
      <c r="V87" s="661"/>
      <c r="W87" s="661"/>
      <c r="X87" s="661"/>
      <c r="Y87" s="661"/>
      <c r="Z87" s="661"/>
    </row>
    <row r="88" spans="1:26" ht="15.75" customHeight="1">
      <c r="A88" s="655"/>
      <c r="B88" s="667" t="s">
        <v>2100</v>
      </c>
      <c r="C88" s="668">
        <v>0</v>
      </c>
      <c r="D88" s="668">
        <v>10000</v>
      </c>
      <c r="E88" s="650">
        <v>0</v>
      </c>
      <c r="F88" s="668">
        <v>10000</v>
      </c>
      <c r="G88" s="636"/>
      <c r="H88" s="636"/>
      <c r="I88" s="636"/>
      <c r="J88" s="636"/>
      <c r="K88" s="636"/>
      <c r="L88" s="636"/>
      <c r="M88" s="636"/>
      <c r="N88" s="636"/>
      <c r="O88" s="636"/>
      <c r="P88" s="636"/>
      <c r="Q88" s="661"/>
      <c r="R88" s="661"/>
      <c r="S88" s="661"/>
      <c r="T88" s="661"/>
      <c r="U88" s="661"/>
      <c r="V88" s="661"/>
      <c r="W88" s="661"/>
      <c r="X88" s="661"/>
      <c r="Y88" s="661"/>
      <c r="Z88" s="661"/>
    </row>
    <row r="89" spans="1:26" ht="15.75" customHeight="1">
      <c r="A89" s="677" t="s">
        <v>2076</v>
      </c>
      <c r="B89" s="678"/>
      <c r="C89" s="671">
        <v>0</v>
      </c>
      <c r="D89" s="671">
        <v>20000</v>
      </c>
      <c r="E89" s="672">
        <v>0</v>
      </c>
      <c r="F89" s="671">
        <f>SUM(F87:F88)</f>
        <v>20000</v>
      </c>
      <c r="G89" s="636"/>
      <c r="H89" s="636"/>
      <c r="I89" s="636"/>
      <c r="J89" s="636"/>
      <c r="K89" s="636"/>
      <c r="L89" s="636"/>
      <c r="M89" s="636"/>
      <c r="N89" s="636"/>
      <c r="O89" s="636"/>
      <c r="P89" s="636"/>
      <c r="Q89" s="661"/>
      <c r="R89" s="661"/>
      <c r="S89" s="661"/>
      <c r="T89" s="661"/>
      <c r="U89" s="661"/>
      <c r="V89" s="661"/>
      <c r="W89" s="661"/>
      <c r="X89" s="661"/>
      <c r="Y89" s="661"/>
      <c r="Z89" s="661"/>
    </row>
    <row r="90" spans="1:26" ht="15.75" customHeight="1">
      <c r="A90" s="655"/>
      <c r="B90" s="673" t="s">
        <v>2101</v>
      </c>
      <c r="C90" s="674"/>
      <c r="D90" s="674"/>
      <c r="E90" s="675"/>
      <c r="F90" s="676"/>
      <c r="G90" s="636"/>
      <c r="H90" s="636"/>
      <c r="I90" s="636"/>
      <c r="J90" s="636"/>
      <c r="K90" s="636"/>
      <c r="L90" s="636"/>
      <c r="M90" s="636"/>
      <c r="N90" s="636"/>
      <c r="O90" s="636"/>
      <c r="P90" s="636"/>
      <c r="Q90" s="661"/>
      <c r="R90" s="661"/>
      <c r="S90" s="661"/>
      <c r="T90" s="661"/>
      <c r="U90" s="661"/>
      <c r="V90" s="661"/>
      <c r="W90" s="661"/>
      <c r="X90" s="661"/>
      <c r="Y90" s="661"/>
      <c r="Z90" s="661"/>
    </row>
    <row r="91" spans="1:26" ht="15.75" customHeight="1">
      <c r="A91" s="655"/>
      <c r="B91" s="667" t="s">
        <v>2542</v>
      </c>
      <c r="C91" s="668">
        <v>0</v>
      </c>
      <c r="D91" s="668">
        <v>300000</v>
      </c>
      <c r="E91" s="650">
        <v>0</v>
      </c>
      <c r="F91" s="668">
        <v>300000</v>
      </c>
      <c r="G91" s="636"/>
      <c r="H91" s="636"/>
      <c r="I91" s="636"/>
      <c r="J91" s="636"/>
      <c r="K91" s="636"/>
      <c r="L91" s="636"/>
      <c r="M91" s="636"/>
      <c r="N91" s="636"/>
      <c r="O91" s="636"/>
      <c r="P91" s="636"/>
      <c r="Q91" s="661"/>
      <c r="R91" s="661"/>
      <c r="S91" s="661"/>
      <c r="T91" s="661"/>
      <c r="U91" s="661"/>
      <c r="V91" s="661"/>
      <c r="W91" s="661"/>
      <c r="X91" s="661"/>
      <c r="Y91" s="661"/>
      <c r="Z91" s="661"/>
    </row>
    <row r="92" spans="1:26" ht="15.75" customHeight="1">
      <c r="A92" s="655"/>
      <c r="B92" s="667" t="s">
        <v>2543</v>
      </c>
      <c r="C92" s="668">
        <v>0</v>
      </c>
      <c r="D92" s="668">
        <v>1200000</v>
      </c>
      <c r="E92" s="650">
        <v>0</v>
      </c>
      <c r="F92" s="668">
        <v>1200000</v>
      </c>
      <c r="G92" s="636"/>
      <c r="H92" s="636"/>
      <c r="I92" s="636"/>
      <c r="J92" s="636"/>
      <c r="K92" s="636"/>
      <c r="L92" s="636"/>
      <c r="M92" s="636"/>
      <c r="N92" s="636"/>
      <c r="O92" s="636"/>
      <c r="P92" s="636"/>
      <c r="Q92" s="661"/>
      <c r="R92" s="661"/>
      <c r="S92" s="661"/>
      <c r="T92" s="661"/>
      <c r="U92" s="661"/>
      <c r="V92" s="661"/>
      <c r="W92" s="661"/>
      <c r="X92" s="661"/>
      <c r="Y92" s="661"/>
      <c r="Z92" s="661"/>
    </row>
    <row r="93" spans="1:26" ht="15.75" customHeight="1">
      <c r="A93" s="677" t="s">
        <v>2076</v>
      </c>
      <c r="B93" s="678"/>
      <c r="C93" s="671">
        <v>0</v>
      </c>
      <c r="D93" s="671">
        <v>1500000</v>
      </c>
      <c r="E93" s="672">
        <v>0</v>
      </c>
      <c r="F93" s="671">
        <f>SUM(F91:F92)</f>
        <v>1500000</v>
      </c>
      <c r="G93" s="636"/>
      <c r="H93" s="636"/>
      <c r="I93" s="636"/>
      <c r="J93" s="636"/>
      <c r="K93" s="636"/>
      <c r="L93" s="636"/>
      <c r="M93" s="636"/>
      <c r="N93" s="636"/>
      <c r="O93" s="636"/>
      <c r="P93" s="636"/>
      <c r="Q93" s="661"/>
      <c r="R93" s="661"/>
      <c r="S93" s="661"/>
      <c r="T93" s="661"/>
      <c r="U93" s="661"/>
      <c r="V93" s="661"/>
      <c r="W93" s="661"/>
      <c r="X93" s="661"/>
      <c r="Y93" s="661"/>
      <c r="Z93" s="661"/>
    </row>
    <row r="94" spans="1:26" ht="15.75" customHeight="1">
      <c r="A94" s="655"/>
      <c r="B94" s="673" t="s">
        <v>2544</v>
      </c>
      <c r="C94" s="674"/>
      <c r="D94" s="674"/>
      <c r="E94" s="675"/>
      <c r="F94" s="676"/>
      <c r="G94" s="636"/>
      <c r="H94" s="636"/>
      <c r="I94" s="636"/>
      <c r="J94" s="636"/>
      <c r="K94" s="636"/>
      <c r="L94" s="636"/>
      <c r="M94" s="636"/>
      <c r="N94" s="636"/>
      <c r="O94" s="636"/>
      <c r="P94" s="636"/>
      <c r="Q94" s="661"/>
      <c r="R94" s="661"/>
      <c r="S94" s="661"/>
      <c r="T94" s="661"/>
      <c r="U94" s="661"/>
      <c r="V94" s="661"/>
      <c r="W94" s="661"/>
      <c r="X94" s="661"/>
      <c r="Y94" s="661"/>
      <c r="Z94" s="661"/>
    </row>
    <row r="95" spans="1:26" ht="15.75" customHeight="1">
      <c r="A95" s="655"/>
      <c r="B95" s="667" t="s">
        <v>2545</v>
      </c>
      <c r="C95" s="668">
        <v>0</v>
      </c>
      <c r="D95" s="668">
        <v>5400000</v>
      </c>
      <c r="E95" s="650">
        <v>0</v>
      </c>
      <c r="F95" s="668">
        <v>5400000</v>
      </c>
      <c r="G95" s="636"/>
      <c r="H95" s="636"/>
      <c r="I95" s="636"/>
      <c r="J95" s="636"/>
      <c r="K95" s="636"/>
      <c r="L95" s="636"/>
      <c r="M95" s="636"/>
      <c r="N95" s="636"/>
      <c r="O95" s="636"/>
      <c r="P95" s="636"/>
      <c r="Q95" s="661"/>
      <c r="R95" s="661"/>
      <c r="S95" s="661"/>
      <c r="T95" s="661"/>
      <c r="U95" s="661"/>
      <c r="V95" s="661"/>
      <c r="W95" s="661"/>
      <c r="X95" s="661"/>
      <c r="Y95" s="661"/>
      <c r="Z95" s="661"/>
    </row>
    <row r="96" spans="1:26" ht="15.75" customHeight="1">
      <c r="A96" s="669" t="s">
        <v>2076</v>
      </c>
      <c r="B96" s="670"/>
      <c r="C96" s="671">
        <v>0</v>
      </c>
      <c r="D96" s="671">
        <v>5400000</v>
      </c>
      <c r="E96" s="672">
        <v>0</v>
      </c>
      <c r="F96" s="671">
        <f>SUM(F95)</f>
        <v>5400000</v>
      </c>
      <c r="G96" s="636"/>
      <c r="H96" s="636"/>
      <c r="I96" s="636"/>
      <c r="J96" s="636"/>
      <c r="K96" s="636"/>
      <c r="L96" s="636"/>
      <c r="M96" s="636"/>
      <c r="N96" s="636"/>
      <c r="O96" s="636"/>
      <c r="P96" s="636"/>
      <c r="Q96" s="661"/>
      <c r="R96" s="661"/>
      <c r="S96" s="661"/>
      <c r="T96" s="661"/>
      <c r="U96" s="661"/>
      <c r="V96" s="661"/>
      <c r="W96" s="661"/>
      <c r="X96" s="661"/>
      <c r="Y96" s="661"/>
      <c r="Z96" s="661"/>
    </row>
    <row r="97" spans="1:26" ht="15.75" customHeight="1">
      <c r="A97" s="655"/>
      <c r="B97" s="673" t="s">
        <v>2546</v>
      </c>
      <c r="C97" s="673"/>
      <c r="D97" s="673"/>
      <c r="E97" s="635"/>
      <c r="F97" s="635"/>
      <c r="G97" s="680"/>
      <c r="H97" s="636"/>
      <c r="I97" s="636"/>
      <c r="J97" s="636"/>
      <c r="K97" s="636"/>
      <c r="L97" s="636"/>
      <c r="M97" s="636"/>
      <c r="N97" s="636"/>
      <c r="O97" s="636"/>
      <c r="P97" s="636"/>
      <c r="Q97" s="419"/>
      <c r="R97" s="419"/>
      <c r="S97" s="419"/>
      <c r="T97" s="419"/>
      <c r="U97" s="419"/>
      <c r="V97" s="419"/>
      <c r="W97" s="419"/>
      <c r="X97" s="419"/>
      <c r="Y97" s="419"/>
      <c r="Z97" s="419"/>
    </row>
    <row r="98" spans="1:26" ht="15.75" customHeight="1">
      <c r="A98" s="655"/>
      <c r="B98" s="667" t="s">
        <v>2160</v>
      </c>
      <c r="C98" s="679">
        <v>0</v>
      </c>
      <c r="D98" s="682">
        <v>100000</v>
      </c>
      <c r="E98" s="635">
        <v>0</v>
      </c>
      <c r="F98" s="686">
        <v>100000</v>
      </c>
      <c r="G98" s="680"/>
      <c r="H98" s="636"/>
      <c r="I98" s="636"/>
      <c r="J98" s="636"/>
      <c r="K98" s="636"/>
      <c r="L98" s="636"/>
      <c r="M98" s="636"/>
      <c r="N98" s="636"/>
      <c r="O98" s="636"/>
      <c r="P98" s="636"/>
      <c r="Q98" s="419"/>
      <c r="R98" s="419"/>
      <c r="S98" s="419"/>
      <c r="T98" s="419"/>
      <c r="U98" s="419"/>
      <c r="V98" s="419"/>
      <c r="W98" s="419"/>
      <c r="X98" s="419"/>
      <c r="Y98" s="419"/>
      <c r="Z98" s="419"/>
    </row>
    <row r="99" spans="1:26" ht="15.75" customHeight="1">
      <c r="A99" s="669" t="s">
        <v>2076</v>
      </c>
      <c r="B99" s="670"/>
      <c r="C99" s="681">
        <v>0</v>
      </c>
      <c r="D99" s="683">
        <v>100000</v>
      </c>
      <c r="E99" s="687"/>
      <c r="F99" s="688">
        <f>SUM(F98:F98)</f>
        <v>100000</v>
      </c>
      <c r="G99" s="680"/>
      <c r="H99" s="636"/>
      <c r="I99" s="636"/>
      <c r="J99" s="636"/>
      <c r="K99" s="636"/>
      <c r="L99" s="636"/>
      <c r="M99" s="636"/>
      <c r="N99" s="636"/>
      <c r="O99" s="636"/>
      <c r="P99" s="636"/>
      <c r="Q99" s="419"/>
      <c r="R99" s="419"/>
      <c r="S99" s="419"/>
      <c r="T99" s="419"/>
      <c r="U99" s="419"/>
      <c r="V99" s="419"/>
      <c r="W99" s="419"/>
      <c r="X99" s="419"/>
      <c r="Y99" s="419"/>
      <c r="Z99" s="419"/>
    </row>
    <row r="100" spans="1:26" ht="15.75" customHeight="1">
      <c r="A100" s="479" t="s">
        <v>2547</v>
      </c>
      <c r="B100" s="416"/>
      <c r="C100" s="480">
        <v>3000000</v>
      </c>
      <c r="D100" s="480" t="e">
        <f>SUM(#REF!)</f>
        <v>#REF!</v>
      </c>
      <c r="E100" s="480">
        <f>SUM(E94:E96)</f>
        <v>0</v>
      </c>
      <c r="F100" s="480">
        <f>SUM(,F89,F93,F96,F99)</f>
        <v>7020000</v>
      </c>
      <c r="G100" s="636"/>
      <c r="H100" s="636"/>
      <c r="I100" s="636"/>
      <c r="J100" s="636"/>
      <c r="K100" s="636"/>
      <c r="L100" s="636"/>
      <c r="M100" s="636"/>
      <c r="N100" s="636"/>
      <c r="O100" s="636"/>
      <c r="P100" s="636"/>
      <c r="Q100" s="419"/>
      <c r="R100" s="419"/>
      <c r="S100" s="419"/>
      <c r="T100" s="419"/>
      <c r="U100" s="419"/>
      <c r="V100" s="419"/>
      <c r="W100" s="419"/>
      <c r="X100" s="419"/>
      <c r="Y100" s="419"/>
      <c r="Z100" s="419"/>
    </row>
    <row r="101" spans="1:26" ht="15.75" customHeight="1">
      <c r="A101" s="689"/>
      <c r="B101" s="690" t="s">
        <v>2548</v>
      </c>
      <c r="C101" s="691"/>
      <c r="D101" s="691"/>
      <c r="E101" s="692">
        <f>SUM(E100,E83,)</f>
        <v>59995000</v>
      </c>
      <c r="F101" s="692">
        <f>SUM(F100,F83,)</f>
        <v>50186382</v>
      </c>
      <c r="G101" s="636"/>
      <c r="H101" s="636"/>
      <c r="I101" s="636"/>
      <c r="J101" s="636"/>
      <c r="K101" s="636"/>
      <c r="L101" s="636"/>
      <c r="M101" s="636"/>
      <c r="N101" s="636"/>
      <c r="O101" s="636"/>
      <c r="P101" s="636"/>
      <c r="Q101" s="419"/>
      <c r="R101" s="419"/>
      <c r="S101" s="419"/>
      <c r="T101" s="419"/>
      <c r="U101" s="419"/>
      <c r="V101" s="419"/>
      <c r="W101" s="419"/>
      <c r="X101" s="419"/>
      <c r="Y101" s="419"/>
      <c r="Z101" s="419"/>
    </row>
    <row r="102" spans="1:26" ht="15.75" customHeight="1">
      <c r="A102" s="485"/>
      <c r="B102" s="485" t="s">
        <v>2222</v>
      </c>
      <c r="C102" s="490">
        <f>C83+C13</f>
        <v>127495000</v>
      </c>
      <c r="D102" s="490">
        <f>D83+D13</f>
        <v>2500000</v>
      </c>
      <c r="E102" s="490">
        <f>SUM(E101,E13)</f>
        <v>129995000</v>
      </c>
      <c r="F102" s="490">
        <f>SUM(F101,F13)</f>
        <v>120186382</v>
      </c>
      <c r="G102" s="636"/>
      <c r="H102" s="636"/>
      <c r="I102" s="636"/>
      <c r="J102" s="636"/>
      <c r="K102" s="636"/>
      <c r="L102" s="636"/>
      <c r="M102" s="636"/>
      <c r="N102" s="636"/>
      <c r="O102" s="636"/>
      <c r="P102" s="636"/>
      <c r="Q102" s="419"/>
      <c r="R102" s="419"/>
      <c r="S102" s="419"/>
      <c r="T102" s="419"/>
      <c r="U102" s="419"/>
      <c r="V102" s="419"/>
      <c r="W102" s="419"/>
      <c r="X102" s="419"/>
      <c r="Y102" s="419"/>
      <c r="Z102" s="419"/>
    </row>
    <row r="103" spans="1:26" ht="15.75" customHeight="1">
      <c r="A103" s="493"/>
      <c r="B103" s="39"/>
      <c r="C103" s="419"/>
      <c r="D103" s="419"/>
      <c r="E103" s="419"/>
      <c r="F103" s="419"/>
      <c r="G103" s="636"/>
      <c r="H103" s="636"/>
      <c r="I103" s="636"/>
      <c r="J103" s="636"/>
      <c r="K103" s="636"/>
      <c r="L103" s="636"/>
      <c r="M103" s="636"/>
      <c r="N103" s="636"/>
      <c r="O103" s="636"/>
      <c r="P103" s="636"/>
      <c r="Q103" s="419"/>
      <c r="R103" s="419"/>
      <c r="S103" s="419"/>
      <c r="T103" s="419"/>
      <c r="U103" s="419"/>
      <c r="V103" s="419"/>
      <c r="W103" s="419"/>
      <c r="X103" s="419"/>
      <c r="Y103" s="419"/>
      <c r="Z103" s="419"/>
    </row>
    <row r="104" spans="1:26" ht="15.75" customHeight="1">
      <c r="A104" s="493"/>
      <c r="B104" s="39"/>
      <c r="C104" s="419"/>
      <c r="D104" s="419"/>
      <c r="E104" s="419"/>
      <c r="F104" s="419"/>
      <c r="G104" s="636"/>
      <c r="H104" s="636"/>
      <c r="I104" s="636"/>
      <c r="J104" s="636"/>
      <c r="K104" s="636"/>
      <c r="L104" s="636"/>
      <c r="M104" s="636"/>
      <c r="N104" s="636"/>
      <c r="O104" s="636"/>
      <c r="P104" s="636"/>
      <c r="Q104" s="419"/>
      <c r="R104" s="419"/>
      <c r="S104" s="419"/>
      <c r="T104" s="419"/>
      <c r="U104" s="419"/>
      <c r="V104" s="419"/>
      <c r="W104" s="419"/>
      <c r="X104" s="419"/>
      <c r="Y104" s="419"/>
      <c r="Z104" s="419"/>
    </row>
    <row r="105" spans="1:26" ht="15.75" customHeight="1">
      <c r="A105" s="493"/>
      <c r="B105" s="39"/>
      <c r="C105" s="419"/>
      <c r="D105" s="419"/>
      <c r="E105" s="419"/>
      <c r="F105" s="419"/>
      <c r="G105" s="636"/>
      <c r="H105" s="636"/>
      <c r="I105" s="636"/>
      <c r="J105" s="636"/>
      <c r="K105" s="636"/>
      <c r="L105" s="636"/>
      <c r="M105" s="636"/>
      <c r="N105" s="636"/>
      <c r="O105" s="636"/>
      <c r="P105" s="636"/>
      <c r="Q105" s="419"/>
      <c r="R105" s="419"/>
      <c r="S105" s="419"/>
      <c r="T105" s="419"/>
      <c r="U105" s="419"/>
      <c r="V105" s="419"/>
      <c r="W105" s="419"/>
      <c r="X105" s="419"/>
      <c r="Y105" s="419"/>
      <c r="Z105" s="419"/>
    </row>
    <row r="106" spans="1:26" ht="15.75" customHeight="1">
      <c r="A106" s="493"/>
      <c r="B106" s="39"/>
      <c r="C106" s="419"/>
      <c r="D106" s="419"/>
      <c r="E106" s="419"/>
      <c r="F106" s="419"/>
      <c r="G106" s="636"/>
      <c r="H106" s="636"/>
      <c r="I106" s="636"/>
      <c r="J106" s="636"/>
      <c r="K106" s="636"/>
      <c r="L106" s="636"/>
      <c r="M106" s="636"/>
      <c r="N106" s="636"/>
      <c r="O106" s="636"/>
      <c r="P106" s="636"/>
      <c r="Q106" s="419"/>
      <c r="R106" s="419"/>
      <c r="S106" s="419"/>
      <c r="T106" s="419"/>
      <c r="U106" s="419"/>
      <c r="V106" s="419"/>
      <c r="W106" s="419"/>
      <c r="X106" s="419"/>
      <c r="Y106" s="419"/>
      <c r="Z106" s="419"/>
    </row>
    <row r="107" spans="1:26" ht="15.75" customHeight="1">
      <c r="A107" s="493"/>
      <c r="B107" s="39"/>
      <c r="C107" s="419"/>
      <c r="D107" s="419"/>
      <c r="E107" s="419"/>
      <c r="F107" s="419"/>
      <c r="G107" s="636"/>
      <c r="H107" s="636"/>
      <c r="I107" s="636"/>
      <c r="J107" s="636"/>
      <c r="K107" s="636"/>
      <c r="L107" s="636"/>
      <c r="M107" s="636"/>
      <c r="N107" s="636"/>
      <c r="O107" s="636"/>
      <c r="P107" s="636"/>
      <c r="Q107" s="419"/>
      <c r="R107" s="419"/>
      <c r="S107" s="419"/>
      <c r="T107" s="419"/>
      <c r="U107" s="419"/>
      <c r="V107" s="419"/>
      <c r="W107" s="419"/>
      <c r="X107" s="419"/>
      <c r="Y107" s="419"/>
      <c r="Z107" s="419"/>
    </row>
    <row r="108" spans="1:26" ht="15.75" customHeight="1">
      <c r="A108" s="493"/>
      <c r="B108" s="39"/>
      <c r="C108" s="419"/>
      <c r="D108" s="419"/>
      <c r="E108" s="419"/>
      <c r="F108" s="419"/>
      <c r="G108" s="636"/>
      <c r="H108" s="636"/>
      <c r="I108" s="636"/>
      <c r="J108" s="636"/>
      <c r="K108" s="636"/>
      <c r="L108" s="636"/>
      <c r="M108" s="636"/>
      <c r="N108" s="636"/>
      <c r="O108" s="636"/>
      <c r="P108" s="636"/>
      <c r="Q108" s="419"/>
      <c r="R108" s="419"/>
      <c r="S108" s="419"/>
      <c r="T108" s="419"/>
      <c r="U108" s="419"/>
      <c r="V108" s="419"/>
      <c r="W108" s="419"/>
      <c r="X108" s="419"/>
      <c r="Y108" s="419"/>
      <c r="Z108" s="419"/>
    </row>
    <row r="109" spans="1:26" ht="15.75" customHeight="1">
      <c r="A109" s="493"/>
      <c r="B109" s="39"/>
      <c r="C109" s="419"/>
      <c r="D109" s="419"/>
      <c r="E109" s="419"/>
      <c r="F109" s="419"/>
      <c r="G109" s="636"/>
      <c r="H109" s="636"/>
      <c r="I109" s="636"/>
      <c r="J109" s="636"/>
      <c r="K109" s="636"/>
      <c r="L109" s="636"/>
      <c r="M109" s="636"/>
      <c r="N109" s="636"/>
      <c r="O109" s="636"/>
      <c r="P109" s="636"/>
      <c r="Q109" s="419"/>
      <c r="R109" s="419"/>
      <c r="S109" s="419"/>
      <c r="T109" s="419"/>
      <c r="U109" s="419"/>
      <c r="V109" s="419"/>
      <c r="W109" s="419"/>
      <c r="X109" s="419"/>
      <c r="Y109" s="419"/>
      <c r="Z109" s="419"/>
    </row>
    <row r="110" spans="1:26" ht="15.75" customHeight="1">
      <c r="A110" s="493"/>
      <c r="B110" s="39"/>
      <c r="C110" s="419"/>
      <c r="D110" s="419"/>
      <c r="E110" s="419"/>
      <c r="F110" s="419"/>
      <c r="G110" s="636"/>
      <c r="H110" s="636"/>
      <c r="I110" s="636"/>
      <c r="J110" s="636"/>
      <c r="K110" s="636"/>
      <c r="L110" s="636"/>
      <c r="M110" s="636"/>
      <c r="N110" s="636"/>
      <c r="O110" s="636"/>
      <c r="P110" s="636"/>
      <c r="Q110" s="419"/>
      <c r="R110" s="419"/>
      <c r="S110" s="419"/>
      <c r="T110" s="419"/>
      <c r="U110" s="419"/>
      <c r="V110" s="419"/>
      <c r="W110" s="419"/>
      <c r="X110" s="419"/>
      <c r="Y110" s="419"/>
      <c r="Z110" s="419"/>
    </row>
    <row r="111" spans="1:26" ht="15.75" customHeight="1">
      <c r="A111" s="493"/>
      <c r="B111" s="39"/>
      <c r="C111" s="419"/>
      <c r="D111" s="419"/>
      <c r="E111" s="419"/>
      <c r="F111" s="419"/>
      <c r="G111" s="636"/>
      <c r="H111" s="636"/>
      <c r="I111" s="636"/>
      <c r="J111" s="636"/>
      <c r="K111" s="636"/>
      <c r="L111" s="636"/>
      <c r="M111" s="636"/>
      <c r="N111" s="636"/>
      <c r="O111" s="636"/>
      <c r="P111" s="636"/>
      <c r="Q111" s="419"/>
      <c r="R111" s="419"/>
      <c r="S111" s="419"/>
      <c r="T111" s="419"/>
      <c r="U111" s="419"/>
      <c r="V111" s="419"/>
      <c r="W111" s="419"/>
      <c r="X111" s="419"/>
      <c r="Y111" s="419"/>
      <c r="Z111" s="419"/>
    </row>
    <row r="112" spans="1:26" ht="15.75" customHeight="1">
      <c r="A112" s="493"/>
      <c r="B112" s="39"/>
      <c r="C112" s="419"/>
      <c r="D112" s="419"/>
      <c r="E112" s="419"/>
      <c r="F112" s="419"/>
      <c r="G112" s="636"/>
      <c r="H112" s="636"/>
      <c r="I112" s="636"/>
      <c r="J112" s="636"/>
      <c r="K112" s="636"/>
      <c r="L112" s="636"/>
      <c r="M112" s="636"/>
      <c r="N112" s="636"/>
      <c r="O112" s="636"/>
      <c r="P112" s="636"/>
      <c r="Q112" s="419"/>
      <c r="R112" s="419"/>
      <c r="S112" s="419"/>
      <c r="T112" s="419"/>
      <c r="U112" s="419"/>
      <c r="V112" s="419"/>
      <c r="W112" s="419"/>
      <c r="X112" s="419"/>
      <c r="Y112" s="419"/>
      <c r="Z112" s="419"/>
    </row>
    <row r="113" spans="1:26" ht="15.75" customHeight="1">
      <c r="A113" s="493"/>
      <c r="B113" s="39"/>
      <c r="C113" s="419"/>
      <c r="D113" s="419"/>
      <c r="E113" s="419"/>
      <c r="F113" s="419"/>
      <c r="G113" s="636"/>
      <c r="H113" s="636"/>
      <c r="I113" s="636"/>
      <c r="J113" s="636"/>
      <c r="K113" s="636"/>
      <c r="L113" s="636"/>
      <c r="M113" s="636"/>
      <c r="N113" s="636"/>
      <c r="O113" s="636"/>
      <c r="P113" s="636"/>
      <c r="Q113" s="419"/>
      <c r="R113" s="419"/>
      <c r="S113" s="419"/>
      <c r="T113" s="419"/>
      <c r="U113" s="419"/>
      <c r="V113" s="419"/>
      <c r="W113" s="419"/>
      <c r="X113" s="419"/>
      <c r="Y113" s="419"/>
      <c r="Z113" s="419"/>
    </row>
    <row r="114" spans="1:26" ht="15.75" customHeight="1">
      <c r="A114" s="493"/>
      <c r="B114" s="39"/>
      <c r="C114" s="419"/>
      <c r="D114" s="419"/>
      <c r="E114" s="419"/>
      <c r="F114" s="419"/>
      <c r="G114" s="636"/>
      <c r="H114" s="636"/>
      <c r="I114" s="636"/>
      <c r="J114" s="636"/>
      <c r="K114" s="636"/>
      <c r="L114" s="636"/>
      <c r="M114" s="636"/>
      <c r="N114" s="636"/>
      <c r="O114" s="636"/>
      <c r="P114" s="636"/>
      <c r="Q114" s="419"/>
      <c r="R114" s="419"/>
      <c r="S114" s="419"/>
      <c r="T114" s="419"/>
      <c r="U114" s="419"/>
      <c r="V114" s="419"/>
      <c r="W114" s="419"/>
      <c r="X114" s="419"/>
      <c r="Y114" s="419"/>
      <c r="Z114" s="419"/>
    </row>
    <row r="115" spans="1:26" ht="15.75" customHeight="1">
      <c r="A115" s="493"/>
      <c r="B115" s="39"/>
      <c r="C115" s="419"/>
      <c r="D115" s="419"/>
      <c r="E115" s="419"/>
      <c r="F115" s="419"/>
      <c r="G115" s="636"/>
      <c r="H115" s="636"/>
      <c r="I115" s="636"/>
      <c r="J115" s="636"/>
      <c r="K115" s="636"/>
      <c r="L115" s="636"/>
      <c r="M115" s="636"/>
      <c r="N115" s="636"/>
      <c r="O115" s="636"/>
      <c r="P115" s="636"/>
      <c r="Q115" s="419"/>
      <c r="R115" s="419"/>
      <c r="S115" s="419"/>
      <c r="T115" s="419"/>
      <c r="U115" s="419"/>
      <c r="V115" s="419"/>
      <c r="W115" s="419"/>
      <c r="X115" s="419"/>
      <c r="Y115" s="419"/>
      <c r="Z115" s="419"/>
    </row>
    <row r="116" spans="1:26" ht="15.75" customHeight="1">
      <c r="A116" s="493"/>
      <c r="B116" s="39"/>
      <c r="C116" s="419"/>
      <c r="D116" s="419"/>
      <c r="E116" s="419"/>
      <c r="F116" s="419"/>
      <c r="G116" s="636"/>
      <c r="H116" s="636"/>
      <c r="I116" s="636"/>
      <c r="J116" s="636"/>
      <c r="K116" s="636"/>
      <c r="L116" s="636"/>
      <c r="M116" s="636"/>
      <c r="N116" s="636"/>
      <c r="O116" s="636"/>
      <c r="P116" s="636"/>
      <c r="Q116" s="419"/>
      <c r="R116" s="419"/>
      <c r="S116" s="419"/>
      <c r="T116" s="419"/>
      <c r="U116" s="419"/>
      <c r="V116" s="419"/>
      <c r="W116" s="419"/>
      <c r="X116" s="419"/>
      <c r="Y116" s="419"/>
      <c r="Z116" s="419"/>
    </row>
    <row r="117" spans="1:26" ht="15.75" customHeight="1">
      <c r="A117" s="493"/>
      <c r="B117" s="39"/>
      <c r="C117" s="419"/>
      <c r="D117" s="419"/>
      <c r="E117" s="419"/>
      <c r="F117" s="419"/>
      <c r="G117" s="636"/>
      <c r="H117" s="636"/>
      <c r="I117" s="636"/>
      <c r="J117" s="636"/>
      <c r="K117" s="636"/>
      <c r="L117" s="636"/>
      <c r="M117" s="636"/>
      <c r="N117" s="636"/>
      <c r="O117" s="636"/>
      <c r="P117" s="636"/>
      <c r="Q117" s="419"/>
      <c r="R117" s="419"/>
      <c r="S117" s="419"/>
      <c r="T117" s="419"/>
      <c r="U117" s="419"/>
      <c r="V117" s="419"/>
      <c r="W117" s="419"/>
      <c r="X117" s="419"/>
      <c r="Y117" s="419"/>
      <c r="Z117" s="419"/>
    </row>
    <row r="118" spans="1:26" ht="15.75" customHeight="1">
      <c r="A118" s="493"/>
      <c r="B118" s="39"/>
      <c r="C118" s="419"/>
      <c r="D118" s="419"/>
      <c r="E118" s="419"/>
      <c r="F118" s="419"/>
      <c r="G118" s="636"/>
      <c r="H118" s="636"/>
      <c r="I118" s="636"/>
      <c r="J118" s="636"/>
      <c r="K118" s="636"/>
      <c r="L118" s="636"/>
      <c r="M118" s="636"/>
      <c r="N118" s="636"/>
      <c r="O118" s="636"/>
      <c r="P118" s="636"/>
      <c r="Q118" s="419"/>
      <c r="R118" s="419"/>
      <c r="S118" s="419"/>
      <c r="T118" s="419"/>
      <c r="U118" s="419"/>
      <c r="V118" s="419"/>
      <c r="W118" s="419"/>
      <c r="X118" s="419"/>
      <c r="Y118" s="419"/>
      <c r="Z118" s="419"/>
    </row>
    <row r="119" spans="1:26" ht="15.75" customHeight="1">
      <c r="A119" s="493"/>
      <c r="B119" s="39"/>
      <c r="C119" s="419"/>
      <c r="D119" s="419"/>
      <c r="E119" s="419"/>
      <c r="F119" s="419"/>
      <c r="G119" s="636"/>
      <c r="H119" s="636"/>
      <c r="I119" s="636"/>
      <c r="J119" s="636"/>
      <c r="K119" s="636"/>
      <c r="L119" s="636"/>
      <c r="M119" s="636"/>
      <c r="N119" s="636"/>
      <c r="O119" s="636"/>
      <c r="P119" s="636"/>
      <c r="Q119" s="419"/>
      <c r="R119" s="419"/>
      <c r="S119" s="419"/>
      <c r="T119" s="419"/>
      <c r="U119" s="419"/>
      <c r="V119" s="419"/>
      <c r="W119" s="419"/>
      <c r="X119" s="419"/>
      <c r="Y119" s="419"/>
      <c r="Z119" s="419"/>
    </row>
    <row r="120" spans="1:26" ht="15.75" customHeight="1">
      <c r="A120" s="493"/>
      <c r="B120" s="39"/>
      <c r="C120" s="419"/>
      <c r="D120" s="419"/>
      <c r="E120" s="419"/>
      <c r="F120" s="419"/>
      <c r="G120" s="636"/>
      <c r="H120" s="636"/>
      <c r="I120" s="636"/>
      <c r="J120" s="636"/>
      <c r="K120" s="636"/>
      <c r="L120" s="636"/>
      <c r="M120" s="636"/>
      <c r="N120" s="636"/>
      <c r="O120" s="636"/>
      <c r="P120" s="636"/>
      <c r="Q120" s="419"/>
      <c r="R120" s="419"/>
      <c r="S120" s="419"/>
      <c r="T120" s="419"/>
      <c r="U120" s="419"/>
      <c r="V120" s="419"/>
      <c r="W120" s="419"/>
      <c r="X120" s="419"/>
      <c r="Y120" s="419"/>
      <c r="Z120" s="419"/>
    </row>
    <row r="121" spans="1:26" ht="15.75" customHeight="1">
      <c r="A121" s="493"/>
      <c r="B121" s="39"/>
      <c r="C121" s="419"/>
      <c r="D121" s="419"/>
      <c r="E121" s="419"/>
      <c r="F121" s="419"/>
      <c r="G121" s="636"/>
      <c r="H121" s="636"/>
      <c r="I121" s="636"/>
      <c r="J121" s="636"/>
      <c r="K121" s="636"/>
      <c r="L121" s="636"/>
      <c r="M121" s="636"/>
      <c r="N121" s="636"/>
      <c r="O121" s="636"/>
      <c r="P121" s="636"/>
      <c r="Q121" s="419"/>
      <c r="R121" s="419"/>
      <c r="S121" s="419"/>
      <c r="T121" s="419"/>
      <c r="U121" s="419"/>
      <c r="V121" s="419"/>
      <c r="W121" s="419"/>
      <c r="X121" s="419"/>
      <c r="Y121" s="419"/>
      <c r="Z121" s="419"/>
    </row>
    <row r="122" spans="1:26" ht="15.75" customHeight="1">
      <c r="A122" s="493"/>
      <c r="B122" s="39"/>
      <c r="C122" s="419"/>
      <c r="D122" s="419"/>
      <c r="E122" s="419"/>
      <c r="F122" s="419"/>
      <c r="G122" s="636"/>
      <c r="H122" s="636"/>
      <c r="I122" s="636"/>
      <c r="J122" s="636"/>
      <c r="K122" s="636"/>
      <c r="L122" s="636"/>
      <c r="M122" s="636"/>
      <c r="N122" s="636"/>
      <c r="O122" s="636"/>
      <c r="P122" s="636"/>
      <c r="Q122" s="419"/>
      <c r="R122" s="419"/>
      <c r="S122" s="419"/>
      <c r="T122" s="419"/>
      <c r="U122" s="419"/>
      <c r="V122" s="419"/>
      <c r="W122" s="419"/>
      <c r="X122" s="419"/>
      <c r="Y122" s="419"/>
      <c r="Z122" s="419"/>
    </row>
    <row r="123" spans="1:26" ht="15.75" customHeight="1">
      <c r="A123" s="493"/>
      <c r="B123" s="39"/>
      <c r="C123" s="419"/>
      <c r="D123" s="419"/>
      <c r="E123" s="419"/>
      <c r="F123" s="419"/>
      <c r="G123" s="636"/>
      <c r="H123" s="636"/>
      <c r="I123" s="636"/>
      <c r="J123" s="636"/>
      <c r="K123" s="636"/>
      <c r="L123" s="636"/>
      <c r="M123" s="636"/>
      <c r="N123" s="636"/>
      <c r="O123" s="636"/>
      <c r="P123" s="636"/>
      <c r="Q123" s="419"/>
      <c r="R123" s="419"/>
      <c r="S123" s="419"/>
      <c r="T123" s="419"/>
      <c r="U123" s="419"/>
      <c r="V123" s="419"/>
      <c r="W123" s="419"/>
      <c r="X123" s="419"/>
      <c r="Y123" s="419"/>
      <c r="Z123" s="419"/>
    </row>
    <row r="124" spans="1:26" ht="15.75" customHeight="1">
      <c r="A124" s="493"/>
      <c r="B124" s="39"/>
      <c r="C124" s="419"/>
      <c r="D124" s="419"/>
      <c r="E124" s="419"/>
      <c r="F124" s="419"/>
      <c r="G124" s="636"/>
      <c r="H124" s="636"/>
      <c r="I124" s="636"/>
      <c r="J124" s="636"/>
      <c r="K124" s="636"/>
      <c r="L124" s="636"/>
      <c r="M124" s="636"/>
      <c r="N124" s="636"/>
      <c r="O124" s="636"/>
      <c r="P124" s="636"/>
      <c r="Q124" s="419"/>
      <c r="R124" s="419"/>
      <c r="S124" s="419"/>
      <c r="T124" s="419"/>
      <c r="U124" s="419"/>
      <c r="V124" s="419"/>
      <c r="W124" s="419"/>
      <c r="X124" s="419"/>
      <c r="Y124" s="419"/>
      <c r="Z124" s="419"/>
    </row>
    <row r="125" spans="1:26" ht="15.75" customHeight="1">
      <c r="A125" s="493"/>
      <c r="B125" s="39"/>
      <c r="C125" s="419"/>
      <c r="D125" s="419"/>
      <c r="E125" s="419"/>
      <c r="F125" s="419"/>
      <c r="G125" s="636"/>
      <c r="H125" s="636"/>
      <c r="I125" s="636"/>
      <c r="J125" s="636"/>
      <c r="K125" s="636"/>
      <c r="L125" s="636"/>
      <c r="M125" s="636"/>
      <c r="N125" s="636"/>
      <c r="O125" s="636"/>
      <c r="P125" s="636"/>
      <c r="Q125" s="419"/>
      <c r="R125" s="419"/>
      <c r="S125" s="419"/>
      <c r="T125" s="419"/>
      <c r="U125" s="419"/>
      <c r="V125" s="419"/>
      <c r="W125" s="419"/>
      <c r="X125" s="419"/>
      <c r="Y125" s="419"/>
      <c r="Z125" s="419"/>
    </row>
    <row r="126" spans="1:26" ht="15.75" customHeight="1">
      <c r="A126" s="493"/>
      <c r="B126" s="39"/>
      <c r="C126" s="419"/>
      <c r="D126" s="419"/>
      <c r="E126" s="419"/>
      <c r="F126" s="419"/>
      <c r="G126" s="636"/>
      <c r="H126" s="636"/>
      <c r="I126" s="636"/>
      <c r="J126" s="636"/>
      <c r="K126" s="636"/>
      <c r="L126" s="636"/>
      <c r="M126" s="636"/>
      <c r="N126" s="636"/>
      <c r="O126" s="636"/>
      <c r="P126" s="636"/>
      <c r="Q126" s="419"/>
      <c r="R126" s="419"/>
      <c r="S126" s="419"/>
      <c r="T126" s="419"/>
      <c r="U126" s="419"/>
      <c r="V126" s="419"/>
      <c r="W126" s="419"/>
      <c r="X126" s="419"/>
      <c r="Y126" s="419"/>
      <c r="Z126" s="419"/>
    </row>
    <row r="127" spans="1:26" ht="15.75" customHeight="1">
      <c r="A127" s="493"/>
      <c r="B127" s="39"/>
      <c r="C127" s="419"/>
      <c r="D127" s="419"/>
      <c r="E127" s="419"/>
      <c r="F127" s="419"/>
      <c r="G127" s="636"/>
      <c r="H127" s="636"/>
      <c r="I127" s="636"/>
      <c r="J127" s="636"/>
      <c r="K127" s="636"/>
      <c r="L127" s="636"/>
      <c r="M127" s="636"/>
      <c r="N127" s="636"/>
      <c r="O127" s="636"/>
      <c r="P127" s="636"/>
      <c r="Q127" s="419"/>
      <c r="R127" s="419"/>
      <c r="S127" s="419"/>
      <c r="T127" s="419"/>
      <c r="U127" s="419"/>
      <c r="V127" s="419"/>
      <c r="W127" s="419"/>
      <c r="X127" s="419"/>
      <c r="Y127" s="419"/>
      <c r="Z127" s="419"/>
    </row>
    <row r="128" spans="1:26" ht="15.75" customHeight="1">
      <c r="A128" s="493"/>
      <c r="B128" s="39"/>
      <c r="C128" s="419"/>
      <c r="D128" s="419"/>
      <c r="E128" s="419"/>
      <c r="F128" s="419"/>
      <c r="G128" s="636"/>
      <c r="H128" s="636"/>
      <c r="I128" s="636"/>
      <c r="J128" s="636"/>
      <c r="K128" s="636"/>
      <c r="L128" s="636"/>
      <c r="M128" s="636"/>
      <c r="N128" s="636"/>
      <c r="O128" s="636"/>
      <c r="P128" s="636"/>
      <c r="Q128" s="419"/>
      <c r="R128" s="419"/>
      <c r="S128" s="419"/>
      <c r="T128" s="419"/>
      <c r="U128" s="419"/>
      <c r="V128" s="419"/>
      <c r="W128" s="419"/>
      <c r="X128" s="419"/>
      <c r="Y128" s="419"/>
      <c r="Z128" s="419"/>
    </row>
    <row r="129" spans="1:26" ht="15.75" customHeight="1">
      <c r="A129" s="493"/>
      <c r="B129" s="39"/>
      <c r="C129" s="419"/>
      <c r="D129" s="419"/>
      <c r="E129" s="419"/>
      <c r="F129" s="419"/>
      <c r="G129" s="636"/>
      <c r="H129" s="636"/>
      <c r="I129" s="636"/>
      <c r="J129" s="636"/>
      <c r="K129" s="636"/>
      <c r="L129" s="636"/>
      <c r="M129" s="636"/>
      <c r="N129" s="636"/>
      <c r="O129" s="636"/>
      <c r="P129" s="636"/>
      <c r="Q129" s="419"/>
      <c r="R129" s="419"/>
      <c r="S129" s="419"/>
      <c r="T129" s="419"/>
      <c r="U129" s="419"/>
      <c r="V129" s="419"/>
      <c r="W129" s="419"/>
      <c r="X129" s="419"/>
      <c r="Y129" s="419"/>
      <c r="Z129" s="419"/>
    </row>
    <row r="130" spans="1:26" ht="15.75" customHeight="1">
      <c r="A130" s="493"/>
      <c r="B130" s="39"/>
      <c r="C130" s="419"/>
      <c r="D130" s="419"/>
      <c r="E130" s="419"/>
      <c r="F130" s="419"/>
      <c r="G130" s="636"/>
      <c r="H130" s="636"/>
      <c r="I130" s="636"/>
      <c r="J130" s="636"/>
      <c r="K130" s="636"/>
      <c r="L130" s="636"/>
      <c r="M130" s="636"/>
      <c r="N130" s="636"/>
      <c r="O130" s="636"/>
      <c r="P130" s="636"/>
      <c r="Q130" s="419"/>
      <c r="R130" s="419"/>
      <c r="S130" s="419"/>
      <c r="T130" s="419"/>
      <c r="U130" s="419"/>
      <c r="V130" s="419"/>
      <c r="W130" s="419"/>
      <c r="X130" s="419"/>
      <c r="Y130" s="419"/>
      <c r="Z130" s="419"/>
    </row>
    <row r="131" spans="1:26" ht="15.75" customHeight="1">
      <c r="A131" s="493"/>
      <c r="B131" s="39"/>
      <c r="C131" s="419"/>
      <c r="D131" s="419"/>
      <c r="E131" s="419"/>
      <c r="F131" s="419"/>
      <c r="G131" s="636"/>
      <c r="H131" s="636"/>
      <c r="I131" s="636"/>
      <c r="J131" s="636"/>
      <c r="K131" s="636"/>
      <c r="L131" s="636"/>
      <c r="M131" s="636"/>
      <c r="N131" s="636"/>
      <c r="O131" s="636"/>
      <c r="P131" s="636"/>
      <c r="Q131" s="419"/>
      <c r="R131" s="419"/>
      <c r="S131" s="419"/>
      <c r="T131" s="419"/>
      <c r="U131" s="419"/>
      <c r="V131" s="419"/>
      <c r="W131" s="419"/>
      <c r="X131" s="419"/>
      <c r="Y131" s="419"/>
      <c r="Z131" s="419"/>
    </row>
    <row r="132" spans="1:26" ht="15.75" customHeight="1">
      <c r="A132" s="493"/>
      <c r="B132" s="39"/>
      <c r="C132" s="419"/>
      <c r="D132" s="419"/>
      <c r="E132" s="419"/>
      <c r="F132" s="419"/>
      <c r="G132" s="636"/>
      <c r="H132" s="636"/>
      <c r="I132" s="636"/>
      <c r="J132" s="636"/>
      <c r="K132" s="636"/>
      <c r="L132" s="636"/>
      <c r="M132" s="636"/>
      <c r="N132" s="636"/>
      <c r="O132" s="636"/>
      <c r="P132" s="636"/>
      <c r="Q132" s="419"/>
      <c r="R132" s="419"/>
      <c r="S132" s="419"/>
      <c r="T132" s="419"/>
      <c r="U132" s="419"/>
      <c r="V132" s="419"/>
      <c r="W132" s="419"/>
      <c r="X132" s="419"/>
      <c r="Y132" s="419"/>
      <c r="Z132" s="419"/>
    </row>
    <row r="133" spans="1:26" ht="15.75" customHeight="1">
      <c r="A133" s="493"/>
      <c r="B133" s="39"/>
      <c r="C133" s="419"/>
      <c r="D133" s="419"/>
      <c r="E133" s="419"/>
      <c r="F133" s="419"/>
      <c r="G133" s="636"/>
      <c r="H133" s="636"/>
      <c r="I133" s="636"/>
      <c r="J133" s="636"/>
      <c r="K133" s="636"/>
      <c r="L133" s="636"/>
      <c r="M133" s="636"/>
      <c r="N133" s="636"/>
      <c r="O133" s="636"/>
      <c r="P133" s="636"/>
      <c r="Q133" s="419"/>
      <c r="R133" s="419"/>
      <c r="S133" s="419"/>
      <c r="T133" s="419"/>
      <c r="U133" s="419"/>
      <c r="V133" s="419"/>
      <c r="W133" s="419"/>
      <c r="X133" s="419"/>
      <c r="Y133" s="419"/>
      <c r="Z133" s="419"/>
    </row>
    <row r="134" spans="1:26" ht="15.75" customHeight="1">
      <c r="A134" s="493"/>
      <c r="B134" s="39"/>
      <c r="C134" s="419"/>
      <c r="D134" s="419"/>
      <c r="E134" s="419"/>
      <c r="F134" s="419"/>
      <c r="G134" s="636"/>
      <c r="H134" s="636"/>
      <c r="I134" s="636"/>
      <c r="J134" s="636"/>
      <c r="K134" s="636"/>
      <c r="L134" s="636"/>
      <c r="M134" s="636"/>
      <c r="N134" s="636"/>
      <c r="O134" s="636"/>
      <c r="P134" s="636"/>
      <c r="Q134" s="419"/>
      <c r="R134" s="419"/>
      <c r="S134" s="419"/>
      <c r="T134" s="419"/>
      <c r="U134" s="419"/>
      <c r="V134" s="419"/>
      <c r="W134" s="419"/>
      <c r="X134" s="419"/>
      <c r="Y134" s="419"/>
      <c r="Z134" s="419"/>
    </row>
    <row r="135" spans="1:26" ht="15.75" customHeight="1">
      <c r="A135" s="493"/>
      <c r="B135" s="39"/>
      <c r="C135" s="419"/>
      <c r="D135" s="419"/>
      <c r="E135" s="419"/>
      <c r="F135" s="419"/>
      <c r="G135" s="636"/>
      <c r="H135" s="636"/>
      <c r="I135" s="636"/>
      <c r="J135" s="636"/>
      <c r="K135" s="636"/>
      <c r="L135" s="636"/>
      <c r="M135" s="636"/>
      <c r="N135" s="636"/>
      <c r="O135" s="636"/>
      <c r="P135" s="636"/>
      <c r="Q135" s="419"/>
      <c r="R135" s="419"/>
      <c r="S135" s="419"/>
      <c r="T135" s="419"/>
      <c r="U135" s="419"/>
      <c r="V135" s="419"/>
      <c r="W135" s="419"/>
      <c r="X135" s="419"/>
      <c r="Y135" s="419"/>
      <c r="Z135" s="419"/>
    </row>
    <row r="136" spans="1:26" ht="15.75" customHeight="1">
      <c r="A136" s="493"/>
      <c r="B136" s="39"/>
      <c r="C136" s="419"/>
      <c r="D136" s="419"/>
      <c r="E136" s="419"/>
      <c r="F136" s="419"/>
      <c r="G136" s="636"/>
      <c r="H136" s="636"/>
      <c r="I136" s="636"/>
      <c r="J136" s="636"/>
      <c r="K136" s="636"/>
      <c r="L136" s="636"/>
      <c r="M136" s="636"/>
      <c r="N136" s="636"/>
      <c r="O136" s="636"/>
      <c r="P136" s="636"/>
      <c r="Q136" s="419"/>
      <c r="R136" s="419"/>
      <c r="S136" s="419"/>
      <c r="T136" s="419"/>
      <c r="U136" s="419"/>
      <c r="V136" s="419"/>
      <c r="W136" s="419"/>
      <c r="X136" s="419"/>
      <c r="Y136" s="419"/>
      <c r="Z136" s="419"/>
    </row>
    <row r="137" spans="1:26" ht="15.75" customHeight="1">
      <c r="A137" s="493"/>
      <c r="B137" s="39"/>
      <c r="C137" s="419"/>
      <c r="D137" s="419"/>
      <c r="E137" s="419"/>
      <c r="F137" s="419"/>
      <c r="G137" s="636"/>
      <c r="H137" s="636"/>
      <c r="I137" s="636"/>
      <c r="J137" s="636"/>
      <c r="K137" s="636"/>
      <c r="L137" s="636"/>
      <c r="M137" s="636"/>
      <c r="N137" s="636"/>
      <c r="O137" s="636"/>
      <c r="P137" s="636"/>
      <c r="Q137" s="419"/>
      <c r="R137" s="419"/>
      <c r="S137" s="419"/>
      <c r="T137" s="419"/>
      <c r="U137" s="419"/>
      <c r="V137" s="419"/>
      <c r="W137" s="419"/>
      <c r="X137" s="419"/>
      <c r="Y137" s="419"/>
      <c r="Z137" s="419"/>
    </row>
    <row r="138" spans="1:26" ht="15.75" customHeight="1">
      <c r="A138" s="493"/>
      <c r="B138" s="39"/>
      <c r="C138" s="419"/>
      <c r="D138" s="419"/>
      <c r="E138" s="419"/>
      <c r="F138" s="419"/>
      <c r="G138" s="636"/>
      <c r="H138" s="636"/>
      <c r="I138" s="636"/>
      <c r="J138" s="636"/>
      <c r="K138" s="636"/>
      <c r="L138" s="636"/>
      <c r="M138" s="636"/>
      <c r="N138" s="636"/>
      <c r="O138" s="636"/>
      <c r="P138" s="636"/>
      <c r="Q138" s="419"/>
      <c r="R138" s="419"/>
      <c r="S138" s="419"/>
      <c r="T138" s="419"/>
      <c r="U138" s="419"/>
      <c r="V138" s="419"/>
      <c r="W138" s="419"/>
      <c r="X138" s="419"/>
      <c r="Y138" s="419"/>
      <c r="Z138" s="419"/>
    </row>
    <row r="139" spans="1:26" ht="15.75" customHeight="1">
      <c r="A139" s="493"/>
      <c r="B139" s="39"/>
      <c r="C139" s="419"/>
      <c r="D139" s="419"/>
      <c r="E139" s="419"/>
      <c r="F139" s="419"/>
      <c r="G139" s="636"/>
      <c r="H139" s="636"/>
      <c r="I139" s="636"/>
      <c r="J139" s="636"/>
      <c r="K139" s="636"/>
      <c r="L139" s="636"/>
      <c r="M139" s="636"/>
      <c r="N139" s="636"/>
      <c r="O139" s="636"/>
      <c r="P139" s="636"/>
      <c r="Q139" s="419"/>
      <c r="R139" s="419"/>
      <c r="S139" s="419"/>
      <c r="T139" s="419"/>
      <c r="U139" s="419"/>
      <c r="V139" s="419"/>
      <c r="W139" s="419"/>
      <c r="X139" s="419"/>
      <c r="Y139" s="419"/>
      <c r="Z139" s="419"/>
    </row>
    <row r="140" spans="1:26" ht="15.75" customHeight="1">
      <c r="A140" s="493"/>
      <c r="B140" s="39"/>
      <c r="C140" s="419"/>
      <c r="D140" s="419"/>
      <c r="E140" s="419"/>
      <c r="F140" s="419"/>
      <c r="G140" s="636"/>
      <c r="H140" s="636"/>
      <c r="I140" s="636"/>
      <c r="J140" s="636"/>
      <c r="K140" s="636"/>
      <c r="L140" s="636"/>
      <c r="M140" s="636"/>
      <c r="N140" s="636"/>
      <c r="O140" s="636"/>
      <c r="P140" s="636"/>
      <c r="Q140" s="419"/>
      <c r="R140" s="419"/>
      <c r="S140" s="419"/>
      <c r="T140" s="419"/>
      <c r="U140" s="419"/>
      <c r="V140" s="419"/>
      <c r="W140" s="419"/>
      <c r="X140" s="419"/>
      <c r="Y140" s="419"/>
      <c r="Z140" s="419"/>
    </row>
    <row r="141" spans="1:26" ht="15.75" customHeight="1">
      <c r="A141" s="493"/>
      <c r="B141" s="39"/>
      <c r="C141" s="419"/>
      <c r="D141" s="419"/>
      <c r="E141" s="419"/>
      <c r="F141" s="419"/>
      <c r="G141" s="636"/>
      <c r="H141" s="636"/>
      <c r="I141" s="636"/>
      <c r="J141" s="636"/>
      <c r="K141" s="636"/>
      <c r="L141" s="636"/>
      <c r="M141" s="636"/>
      <c r="N141" s="636"/>
      <c r="O141" s="636"/>
      <c r="P141" s="636"/>
      <c r="Q141" s="419"/>
      <c r="R141" s="419"/>
      <c r="S141" s="419"/>
      <c r="T141" s="419"/>
      <c r="U141" s="419"/>
      <c r="V141" s="419"/>
      <c r="W141" s="419"/>
      <c r="X141" s="419"/>
      <c r="Y141" s="419"/>
      <c r="Z141" s="419"/>
    </row>
    <row r="142" spans="1:26" ht="15.75" customHeight="1">
      <c r="A142" s="493"/>
      <c r="B142" s="39"/>
      <c r="C142" s="419"/>
      <c r="D142" s="419"/>
      <c r="E142" s="419"/>
      <c r="F142" s="419"/>
      <c r="G142" s="636"/>
      <c r="H142" s="636"/>
      <c r="I142" s="636"/>
      <c r="J142" s="636"/>
      <c r="K142" s="636"/>
      <c r="L142" s="636"/>
      <c r="M142" s="636"/>
      <c r="N142" s="636"/>
      <c r="O142" s="636"/>
      <c r="P142" s="636"/>
      <c r="Q142" s="419"/>
      <c r="R142" s="419"/>
      <c r="S142" s="419"/>
      <c r="T142" s="419"/>
      <c r="U142" s="419"/>
      <c r="V142" s="419"/>
      <c r="W142" s="419"/>
      <c r="X142" s="419"/>
      <c r="Y142" s="419"/>
      <c r="Z142" s="419"/>
    </row>
    <row r="143" spans="1:26" ht="15.75" customHeight="1">
      <c r="A143" s="493"/>
      <c r="B143" s="39"/>
      <c r="C143" s="419"/>
      <c r="D143" s="419"/>
      <c r="E143" s="419"/>
      <c r="F143" s="419"/>
      <c r="G143" s="636"/>
      <c r="H143" s="636"/>
      <c r="I143" s="636"/>
      <c r="J143" s="636"/>
      <c r="K143" s="636"/>
      <c r="L143" s="636"/>
      <c r="M143" s="636"/>
      <c r="N143" s="636"/>
      <c r="O143" s="636"/>
      <c r="P143" s="636"/>
      <c r="Q143" s="419"/>
      <c r="R143" s="419"/>
      <c r="S143" s="419"/>
      <c r="T143" s="419"/>
      <c r="U143" s="419"/>
      <c r="V143" s="419"/>
      <c r="W143" s="419"/>
      <c r="X143" s="419"/>
      <c r="Y143" s="419"/>
      <c r="Z143" s="419"/>
    </row>
    <row r="144" spans="1:26" ht="15.75" customHeight="1">
      <c r="A144" s="493"/>
      <c r="B144" s="39"/>
      <c r="C144" s="419"/>
      <c r="D144" s="419"/>
      <c r="E144" s="419"/>
      <c r="F144" s="419"/>
      <c r="G144" s="636"/>
      <c r="H144" s="636"/>
      <c r="I144" s="636"/>
      <c r="J144" s="636"/>
      <c r="K144" s="636"/>
      <c r="L144" s="636"/>
      <c r="M144" s="636"/>
      <c r="N144" s="636"/>
      <c r="O144" s="636"/>
      <c r="P144" s="636"/>
      <c r="Q144" s="419"/>
      <c r="R144" s="419"/>
      <c r="S144" s="419"/>
      <c r="T144" s="419"/>
      <c r="U144" s="419"/>
      <c r="V144" s="419"/>
      <c r="W144" s="419"/>
      <c r="X144" s="419"/>
      <c r="Y144" s="419"/>
      <c r="Z144" s="419"/>
    </row>
    <row r="145" spans="1:26" ht="15.75" customHeight="1">
      <c r="A145" s="493"/>
      <c r="B145" s="39"/>
      <c r="C145" s="419"/>
      <c r="D145" s="419"/>
      <c r="E145" s="419"/>
      <c r="F145" s="419"/>
      <c r="G145" s="636"/>
      <c r="H145" s="636"/>
      <c r="I145" s="636"/>
      <c r="J145" s="636"/>
      <c r="K145" s="636"/>
      <c r="L145" s="636"/>
      <c r="M145" s="636"/>
      <c r="N145" s="636"/>
      <c r="O145" s="636"/>
      <c r="P145" s="636"/>
      <c r="Q145" s="419"/>
      <c r="R145" s="419"/>
      <c r="S145" s="419"/>
      <c r="T145" s="419"/>
      <c r="U145" s="419"/>
      <c r="V145" s="419"/>
      <c r="W145" s="419"/>
      <c r="X145" s="419"/>
      <c r="Y145" s="419"/>
      <c r="Z145" s="419"/>
    </row>
    <row r="146" spans="1:26" ht="15.75" customHeight="1">
      <c r="A146" s="493"/>
      <c r="B146" s="39"/>
      <c r="C146" s="419"/>
      <c r="D146" s="419"/>
      <c r="E146" s="419"/>
      <c r="F146" s="419"/>
      <c r="G146" s="636"/>
      <c r="H146" s="636"/>
      <c r="I146" s="636"/>
      <c r="J146" s="636"/>
      <c r="K146" s="636"/>
      <c r="L146" s="636"/>
      <c r="M146" s="636"/>
      <c r="N146" s="636"/>
      <c r="O146" s="636"/>
      <c r="P146" s="636"/>
      <c r="Q146" s="419"/>
      <c r="R146" s="419"/>
      <c r="S146" s="419"/>
      <c r="T146" s="419"/>
      <c r="U146" s="419"/>
      <c r="V146" s="419"/>
      <c r="W146" s="419"/>
      <c r="X146" s="419"/>
      <c r="Y146" s="419"/>
      <c r="Z146" s="419"/>
    </row>
    <row r="147" spans="1:26" ht="15.75" customHeight="1">
      <c r="A147" s="493"/>
      <c r="B147" s="39"/>
      <c r="C147" s="419"/>
      <c r="D147" s="419"/>
      <c r="E147" s="419"/>
      <c r="F147" s="419"/>
      <c r="G147" s="636"/>
      <c r="H147" s="636"/>
      <c r="I147" s="636"/>
      <c r="J147" s="636"/>
      <c r="K147" s="636"/>
      <c r="L147" s="636"/>
      <c r="M147" s="636"/>
      <c r="N147" s="636"/>
      <c r="O147" s="636"/>
      <c r="P147" s="636"/>
      <c r="Q147" s="419"/>
      <c r="R147" s="419"/>
      <c r="S147" s="419"/>
      <c r="T147" s="419"/>
      <c r="U147" s="419"/>
      <c r="V147" s="419"/>
      <c r="W147" s="419"/>
      <c r="X147" s="419"/>
      <c r="Y147" s="419"/>
      <c r="Z147" s="419"/>
    </row>
    <row r="148" spans="1:26" ht="15.75" customHeight="1">
      <c r="A148" s="493"/>
      <c r="B148" s="39"/>
      <c r="C148" s="419"/>
      <c r="D148" s="419"/>
      <c r="E148" s="419"/>
      <c r="F148" s="419"/>
      <c r="G148" s="636"/>
      <c r="H148" s="636"/>
      <c r="I148" s="636"/>
      <c r="J148" s="636"/>
      <c r="K148" s="636"/>
      <c r="L148" s="636"/>
      <c r="M148" s="636"/>
      <c r="N148" s="636"/>
      <c r="O148" s="636"/>
      <c r="P148" s="636"/>
      <c r="Q148" s="419"/>
      <c r="R148" s="419"/>
      <c r="S148" s="419"/>
      <c r="T148" s="419"/>
      <c r="U148" s="419"/>
      <c r="V148" s="419"/>
      <c r="W148" s="419"/>
      <c r="X148" s="419"/>
      <c r="Y148" s="419"/>
      <c r="Z148" s="419"/>
    </row>
    <row r="149" spans="1:26" ht="15.75" customHeight="1">
      <c r="A149" s="493"/>
      <c r="B149" s="39"/>
      <c r="C149" s="419"/>
      <c r="D149" s="419"/>
      <c r="E149" s="419"/>
      <c r="F149" s="419"/>
      <c r="G149" s="636"/>
      <c r="H149" s="636"/>
      <c r="I149" s="636"/>
      <c r="J149" s="636"/>
      <c r="K149" s="636"/>
      <c r="L149" s="636"/>
      <c r="M149" s="636"/>
      <c r="N149" s="636"/>
      <c r="O149" s="636"/>
      <c r="P149" s="636"/>
      <c r="Q149" s="419"/>
      <c r="R149" s="419"/>
      <c r="S149" s="419"/>
      <c r="T149" s="419"/>
      <c r="U149" s="419"/>
      <c r="V149" s="419"/>
      <c r="W149" s="419"/>
      <c r="X149" s="419"/>
      <c r="Y149" s="419"/>
      <c r="Z149" s="419"/>
    </row>
    <row r="150" spans="1:26" ht="15.75" customHeight="1">
      <c r="A150" s="493"/>
      <c r="B150" s="39"/>
      <c r="C150" s="419"/>
      <c r="D150" s="419"/>
      <c r="E150" s="419"/>
      <c r="F150" s="419"/>
      <c r="G150" s="636"/>
      <c r="H150" s="636"/>
      <c r="I150" s="636"/>
      <c r="J150" s="636"/>
      <c r="K150" s="636"/>
      <c r="L150" s="636"/>
      <c r="M150" s="636"/>
      <c r="N150" s="636"/>
      <c r="O150" s="636"/>
      <c r="P150" s="636"/>
      <c r="Q150" s="419"/>
      <c r="R150" s="419"/>
      <c r="S150" s="419"/>
      <c r="T150" s="419"/>
      <c r="U150" s="419"/>
      <c r="V150" s="419"/>
      <c r="W150" s="419"/>
      <c r="X150" s="419"/>
      <c r="Y150" s="419"/>
      <c r="Z150" s="419"/>
    </row>
    <row r="151" spans="1:26" ht="15.75" customHeight="1">
      <c r="A151" s="493"/>
      <c r="B151" s="39"/>
      <c r="C151" s="419"/>
      <c r="D151" s="419"/>
      <c r="E151" s="419"/>
      <c r="F151" s="419"/>
      <c r="G151" s="636"/>
      <c r="H151" s="636"/>
      <c r="I151" s="636"/>
      <c r="J151" s="636"/>
      <c r="K151" s="636"/>
      <c r="L151" s="636"/>
      <c r="M151" s="636"/>
      <c r="N151" s="636"/>
      <c r="O151" s="636"/>
      <c r="P151" s="636"/>
      <c r="Q151" s="419"/>
      <c r="R151" s="419"/>
      <c r="S151" s="419"/>
      <c r="T151" s="419"/>
      <c r="U151" s="419"/>
      <c r="V151" s="419"/>
      <c r="W151" s="419"/>
      <c r="X151" s="419"/>
      <c r="Y151" s="419"/>
      <c r="Z151" s="419"/>
    </row>
    <row r="152" spans="1:26" ht="15.75" customHeight="1">
      <c r="A152" s="493"/>
      <c r="B152" s="39"/>
      <c r="C152" s="419"/>
      <c r="D152" s="419"/>
      <c r="E152" s="419"/>
      <c r="F152" s="419"/>
      <c r="G152" s="636"/>
      <c r="H152" s="636"/>
      <c r="I152" s="636"/>
      <c r="J152" s="636"/>
      <c r="K152" s="636"/>
      <c r="L152" s="636"/>
      <c r="M152" s="636"/>
      <c r="N152" s="636"/>
      <c r="O152" s="636"/>
      <c r="P152" s="636"/>
      <c r="Q152" s="419"/>
      <c r="R152" s="419"/>
      <c r="S152" s="419"/>
      <c r="T152" s="419"/>
      <c r="U152" s="419"/>
      <c r="V152" s="419"/>
      <c r="W152" s="419"/>
      <c r="X152" s="419"/>
      <c r="Y152" s="419"/>
      <c r="Z152" s="419"/>
    </row>
    <row r="153" spans="1:26" ht="15.75" customHeight="1">
      <c r="A153" s="493"/>
      <c r="B153" s="39"/>
      <c r="C153" s="419"/>
      <c r="D153" s="419"/>
      <c r="E153" s="419"/>
      <c r="F153" s="419"/>
      <c r="G153" s="636"/>
      <c r="H153" s="636"/>
      <c r="I153" s="636"/>
      <c r="J153" s="636"/>
      <c r="K153" s="636"/>
      <c r="L153" s="636"/>
      <c r="M153" s="636"/>
      <c r="N153" s="636"/>
      <c r="O153" s="636"/>
      <c r="P153" s="636"/>
      <c r="Q153" s="419"/>
      <c r="R153" s="419"/>
      <c r="S153" s="419"/>
      <c r="T153" s="419"/>
      <c r="U153" s="419"/>
      <c r="V153" s="419"/>
      <c r="W153" s="419"/>
      <c r="X153" s="419"/>
      <c r="Y153" s="419"/>
      <c r="Z153" s="419"/>
    </row>
    <row r="154" spans="1:26" ht="15.75" customHeight="1">
      <c r="A154" s="493"/>
      <c r="B154" s="39"/>
      <c r="C154" s="419"/>
      <c r="D154" s="419"/>
      <c r="E154" s="419"/>
      <c r="F154" s="419"/>
      <c r="G154" s="636"/>
      <c r="H154" s="636"/>
      <c r="I154" s="636"/>
      <c r="J154" s="636"/>
      <c r="K154" s="636"/>
      <c r="L154" s="636"/>
      <c r="M154" s="636"/>
      <c r="N154" s="636"/>
      <c r="O154" s="636"/>
      <c r="P154" s="636"/>
      <c r="Q154" s="419"/>
      <c r="R154" s="419"/>
      <c r="S154" s="419"/>
      <c r="T154" s="419"/>
      <c r="U154" s="419"/>
      <c r="V154" s="419"/>
      <c r="W154" s="419"/>
      <c r="X154" s="419"/>
      <c r="Y154" s="419"/>
      <c r="Z154" s="419"/>
    </row>
    <row r="155" spans="1:26" ht="15.75" customHeight="1">
      <c r="A155" s="493"/>
      <c r="B155" s="39"/>
      <c r="C155" s="419"/>
      <c r="D155" s="419"/>
      <c r="E155" s="419"/>
      <c r="F155" s="419"/>
      <c r="G155" s="636"/>
      <c r="H155" s="636"/>
      <c r="I155" s="636"/>
      <c r="J155" s="636"/>
      <c r="K155" s="636"/>
      <c r="L155" s="636"/>
      <c r="M155" s="636"/>
      <c r="N155" s="636"/>
      <c r="O155" s="636"/>
      <c r="P155" s="636"/>
      <c r="Q155" s="419"/>
      <c r="R155" s="419"/>
      <c r="S155" s="419"/>
      <c r="T155" s="419"/>
      <c r="U155" s="419"/>
      <c r="V155" s="419"/>
      <c r="W155" s="419"/>
      <c r="X155" s="419"/>
      <c r="Y155" s="419"/>
      <c r="Z155" s="419"/>
    </row>
    <row r="156" spans="1:26" ht="15.75" customHeight="1">
      <c r="A156" s="493"/>
      <c r="B156" s="39"/>
      <c r="C156" s="419"/>
      <c r="D156" s="419"/>
      <c r="E156" s="419"/>
      <c r="F156" s="419"/>
      <c r="G156" s="636"/>
      <c r="H156" s="636"/>
      <c r="I156" s="636"/>
      <c r="J156" s="636"/>
      <c r="K156" s="636"/>
      <c r="L156" s="636"/>
      <c r="M156" s="636"/>
      <c r="N156" s="636"/>
      <c r="O156" s="636"/>
      <c r="P156" s="636"/>
      <c r="Q156" s="419"/>
      <c r="R156" s="419"/>
      <c r="S156" s="419"/>
      <c r="T156" s="419"/>
      <c r="U156" s="419"/>
      <c r="V156" s="419"/>
      <c r="W156" s="419"/>
      <c r="X156" s="419"/>
      <c r="Y156" s="419"/>
      <c r="Z156" s="419"/>
    </row>
    <row r="157" spans="1:26" ht="15.75" customHeight="1">
      <c r="A157" s="493"/>
      <c r="B157" s="39"/>
      <c r="C157" s="419"/>
      <c r="D157" s="419"/>
      <c r="E157" s="419"/>
      <c r="F157" s="419"/>
      <c r="G157" s="636"/>
      <c r="H157" s="636"/>
      <c r="I157" s="636"/>
      <c r="J157" s="636"/>
      <c r="K157" s="636"/>
      <c r="L157" s="636"/>
      <c r="M157" s="636"/>
      <c r="N157" s="636"/>
      <c r="O157" s="636"/>
      <c r="P157" s="636"/>
      <c r="Q157" s="419"/>
      <c r="R157" s="419"/>
      <c r="S157" s="419"/>
      <c r="T157" s="419"/>
      <c r="U157" s="419"/>
      <c r="V157" s="419"/>
      <c r="W157" s="419"/>
      <c r="X157" s="419"/>
      <c r="Y157" s="419"/>
      <c r="Z157" s="419"/>
    </row>
    <row r="158" spans="1:26" ht="15.75" customHeight="1">
      <c r="A158" s="493"/>
      <c r="B158" s="39"/>
      <c r="C158" s="419"/>
      <c r="D158" s="419"/>
      <c r="E158" s="419"/>
      <c r="F158" s="419"/>
      <c r="G158" s="636"/>
      <c r="H158" s="636"/>
      <c r="I158" s="636"/>
      <c r="J158" s="636"/>
      <c r="K158" s="636"/>
      <c r="L158" s="636"/>
      <c r="M158" s="636"/>
      <c r="N158" s="636"/>
      <c r="O158" s="636"/>
      <c r="P158" s="636"/>
      <c r="Q158" s="419"/>
      <c r="R158" s="419"/>
      <c r="S158" s="419"/>
      <c r="T158" s="419"/>
      <c r="U158" s="419"/>
      <c r="V158" s="419"/>
      <c r="W158" s="419"/>
      <c r="X158" s="419"/>
      <c r="Y158" s="419"/>
      <c r="Z158" s="419"/>
    </row>
    <row r="159" spans="1:26" ht="15.75" customHeight="1">
      <c r="A159" s="493"/>
      <c r="B159" s="39"/>
      <c r="C159" s="419"/>
      <c r="D159" s="419"/>
      <c r="E159" s="419"/>
      <c r="F159" s="419"/>
      <c r="G159" s="636"/>
      <c r="H159" s="636"/>
      <c r="I159" s="636"/>
      <c r="J159" s="636"/>
      <c r="K159" s="636"/>
      <c r="L159" s="636"/>
      <c r="M159" s="636"/>
      <c r="N159" s="636"/>
      <c r="O159" s="636"/>
      <c r="P159" s="636"/>
      <c r="Q159" s="419"/>
      <c r="R159" s="419"/>
      <c r="S159" s="419"/>
      <c r="T159" s="419"/>
      <c r="U159" s="419"/>
      <c r="V159" s="419"/>
      <c r="W159" s="419"/>
      <c r="X159" s="419"/>
      <c r="Y159" s="419"/>
      <c r="Z159" s="419"/>
    </row>
    <row r="160" spans="1:26" ht="15.75" customHeight="1">
      <c r="A160" s="493"/>
      <c r="B160" s="39"/>
      <c r="C160" s="419"/>
      <c r="D160" s="419"/>
      <c r="E160" s="419"/>
      <c r="F160" s="419"/>
      <c r="G160" s="636"/>
      <c r="H160" s="636"/>
      <c r="I160" s="636"/>
      <c r="J160" s="636"/>
      <c r="K160" s="636"/>
      <c r="L160" s="636"/>
      <c r="M160" s="636"/>
      <c r="N160" s="636"/>
      <c r="O160" s="636"/>
      <c r="P160" s="636"/>
      <c r="Q160" s="419"/>
      <c r="R160" s="419"/>
      <c r="S160" s="419"/>
      <c r="T160" s="419"/>
      <c r="U160" s="419"/>
      <c r="V160" s="419"/>
      <c r="W160" s="419"/>
      <c r="X160" s="419"/>
      <c r="Y160" s="419"/>
      <c r="Z160" s="419"/>
    </row>
    <row r="161" spans="1:26" ht="15.75" customHeight="1">
      <c r="A161" s="493"/>
      <c r="B161" s="39"/>
      <c r="C161" s="419"/>
      <c r="D161" s="419"/>
      <c r="E161" s="419"/>
      <c r="F161" s="419"/>
      <c r="G161" s="636"/>
      <c r="H161" s="636"/>
      <c r="I161" s="636"/>
      <c r="J161" s="636"/>
      <c r="K161" s="636"/>
      <c r="L161" s="636"/>
      <c r="M161" s="636"/>
      <c r="N161" s="636"/>
      <c r="O161" s="636"/>
      <c r="P161" s="636"/>
      <c r="Q161" s="419"/>
      <c r="R161" s="419"/>
      <c r="S161" s="419"/>
      <c r="T161" s="419"/>
      <c r="U161" s="419"/>
      <c r="V161" s="419"/>
      <c r="W161" s="419"/>
      <c r="X161" s="419"/>
      <c r="Y161" s="419"/>
      <c r="Z161" s="419"/>
    </row>
    <row r="162" spans="1:26" ht="15.75" customHeight="1">
      <c r="A162" s="493"/>
      <c r="B162" s="39"/>
      <c r="C162" s="419"/>
      <c r="D162" s="419"/>
      <c r="E162" s="419"/>
      <c r="F162" s="419"/>
      <c r="G162" s="636"/>
      <c r="H162" s="636"/>
      <c r="I162" s="636"/>
      <c r="J162" s="636"/>
      <c r="K162" s="636"/>
      <c r="L162" s="636"/>
      <c r="M162" s="636"/>
      <c r="N162" s="636"/>
      <c r="O162" s="636"/>
      <c r="P162" s="636"/>
      <c r="Q162" s="419"/>
      <c r="R162" s="419"/>
      <c r="S162" s="419"/>
      <c r="T162" s="419"/>
      <c r="U162" s="419"/>
      <c r="V162" s="419"/>
      <c r="W162" s="419"/>
      <c r="X162" s="419"/>
      <c r="Y162" s="419"/>
      <c r="Z162" s="419"/>
    </row>
    <row r="163" spans="1:26" ht="15.75" customHeight="1">
      <c r="A163" s="493"/>
      <c r="B163" s="39"/>
      <c r="C163" s="419"/>
      <c r="D163" s="419"/>
      <c r="E163" s="419"/>
      <c r="F163" s="419"/>
      <c r="G163" s="636"/>
      <c r="H163" s="636"/>
      <c r="I163" s="636"/>
      <c r="J163" s="636"/>
      <c r="K163" s="636"/>
      <c r="L163" s="636"/>
      <c r="M163" s="636"/>
      <c r="N163" s="636"/>
      <c r="O163" s="636"/>
      <c r="P163" s="636"/>
      <c r="Q163" s="419"/>
      <c r="R163" s="419"/>
      <c r="S163" s="419"/>
      <c r="T163" s="419"/>
      <c r="U163" s="419"/>
      <c r="V163" s="419"/>
      <c r="W163" s="419"/>
      <c r="X163" s="419"/>
      <c r="Y163" s="419"/>
      <c r="Z163" s="419"/>
    </row>
    <row r="164" spans="1:26" ht="15.75" customHeight="1">
      <c r="A164" s="493"/>
      <c r="B164" s="39"/>
      <c r="C164" s="419"/>
      <c r="D164" s="419"/>
      <c r="E164" s="419"/>
      <c r="F164" s="419"/>
      <c r="G164" s="636"/>
      <c r="H164" s="636"/>
      <c r="I164" s="636"/>
      <c r="J164" s="636"/>
      <c r="K164" s="636"/>
      <c r="L164" s="636"/>
      <c r="M164" s="636"/>
      <c r="N164" s="636"/>
      <c r="O164" s="636"/>
      <c r="P164" s="636"/>
      <c r="Q164" s="419"/>
      <c r="R164" s="419"/>
      <c r="S164" s="419"/>
      <c r="T164" s="419"/>
      <c r="U164" s="419"/>
      <c r="V164" s="419"/>
      <c r="W164" s="419"/>
      <c r="X164" s="419"/>
      <c r="Y164" s="419"/>
      <c r="Z164" s="419"/>
    </row>
    <row r="165" spans="1:26" ht="15.75" customHeight="1">
      <c r="A165" s="493"/>
      <c r="B165" s="39"/>
      <c r="C165" s="419"/>
      <c r="D165" s="419"/>
      <c r="E165" s="419"/>
      <c r="F165" s="419"/>
      <c r="G165" s="636"/>
      <c r="H165" s="636"/>
      <c r="I165" s="636"/>
      <c r="J165" s="636"/>
      <c r="K165" s="636"/>
      <c r="L165" s="636"/>
      <c r="M165" s="636"/>
      <c r="N165" s="636"/>
      <c r="O165" s="636"/>
      <c r="P165" s="636"/>
      <c r="Q165" s="419"/>
      <c r="R165" s="419"/>
      <c r="S165" s="419"/>
      <c r="T165" s="419"/>
      <c r="U165" s="419"/>
      <c r="V165" s="419"/>
      <c r="W165" s="419"/>
      <c r="X165" s="419"/>
      <c r="Y165" s="419"/>
      <c r="Z165" s="419"/>
    </row>
    <row r="166" spans="1:26" ht="15.75" customHeight="1">
      <c r="A166" s="493"/>
      <c r="B166" s="39"/>
      <c r="C166" s="419"/>
      <c r="D166" s="419"/>
      <c r="E166" s="419"/>
      <c r="F166" s="419"/>
      <c r="G166" s="636"/>
      <c r="H166" s="636"/>
      <c r="I166" s="636"/>
      <c r="J166" s="636"/>
      <c r="K166" s="636"/>
      <c r="L166" s="636"/>
      <c r="M166" s="636"/>
      <c r="N166" s="636"/>
      <c r="O166" s="636"/>
      <c r="P166" s="636"/>
      <c r="Q166" s="419"/>
      <c r="R166" s="419"/>
      <c r="S166" s="419"/>
      <c r="T166" s="419"/>
      <c r="U166" s="419"/>
      <c r="V166" s="419"/>
      <c r="W166" s="419"/>
      <c r="X166" s="419"/>
      <c r="Y166" s="419"/>
      <c r="Z166" s="419"/>
    </row>
    <row r="167" spans="1:26" ht="15.75" customHeight="1">
      <c r="A167" s="493"/>
      <c r="B167" s="39"/>
      <c r="C167" s="419"/>
      <c r="D167" s="419"/>
      <c r="E167" s="419"/>
      <c r="F167" s="419"/>
      <c r="G167" s="636"/>
      <c r="H167" s="636"/>
      <c r="I167" s="636"/>
      <c r="J167" s="636"/>
      <c r="K167" s="636"/>
      <c r="L167" s="636"/>
      <c r="M167" s="636"/>
      <c r="N167" s="636"/>
      <c r="O167" s="636"/>
      <c r="P167" s="636"/>
      <c r="Q167" s="419"/>
      <c r="R167" s="419"/>
      <c r="S167" s="419"/>
      <c r="T167" s="419"/>
      <c r="U167" s="419"/>
      <c r="V167" s="419"/>
      <c r="W167" s="419"/>
      <c r="X167" s="419"/>
      <c r="Y167" s="419"/>
      <c r="Z167" s="419"/>
    </row>
    <row r="168" spans="1:26" ht="15.75" customHeight="1">
      <c r="A168" s="493"/>
      <c r="B168" s="39"/>
      <c r="C168" s="419"/>
      <c r="D168" s="419"/>
      <c r="E168" s="419"/>
      <c r="F168" s="419"/>
      <c r="G168" s="636"/>
      <c r="H168" s="636"/>
      <c r="I168" s="636"/>
      <c r="J168" s="636"/>
      <c r="K168" s="636"/>
      <c r="L168" s="636"/>
      <c r="M168" s="636"/>
      <c r="N168" s="636"/>
      <c r="O168" s="636"/>
      <c r="P168" s="636"/>
      <c r="Q168" s="419"/>
      <c r="R168" s="419"/>
      <c r="S168" s="419"/>
      <c r="T168" s="419"/>
      <c r="U168" s="419"/>
      <c r="V168" s="419"/>
      <c r="W168" s="419"/>
      <c r="X168" s="419"/>
      <c r="Y168" s="419"/>
      <c r="Z168" s="419"/>
    </row>
    <row r="169" spans="1:26" ht="15.75" customHeight="1">
      <c r="A169" s="493"/>
      <c r="B169" s="39"/>
      <c r="C169" s="419"/>
      <c r="D169" s="419"/>
      <c r="E169" s="419"/>
      <c r="F169" s="419"/>
      <c r="G169" s="636"/>
      <c r="H169" s="636"/>
      <c r="I169" s="636"/>
      <c r="J169" s="636"/>
      <c r="K169" s="636"/>
      <c r="L169" s="636"/>
      <c r="M169" s="636"/>
      <c r="N169" s="636"/>
      <c r="O169" s="636"/>
      <c r="P169" s="636"/>
      <c r="Q169" s="419"/>
      <c r="R169" s="419"/>
      <c r="S169" s="419"/>
      <c r="T169" s="419"/>
      <c r="U169" s="419"/>
      <c r="V169" s="419"/>
      <c r="W169" s="419"/>
      <c r="X169" s="419"/>
      <c r="Y169" s="419"/>
      <c r="Z169" s="419"/>
    </row>
    <row r="170" spans="1:26" ht="15.75" customHeight="1">
      <c r="A170" s="493"/>
      <c r="B170" s="39"/>
      <c r="C170" s="419"/>
      <c r="D170" s="419"/>
      <c r="E170" s="419"/>
      <c r="F170" s="419"/>
      <c r="G170" s="636"/>
      <c r="H170" s="636"/>
      <c r="I170" s="636"/>
      <c r="J170" s="636"/>
      <c r="K170" s="636"/>
      <c r="L170" s="636"/>
      <c r="M170" s="636"/>
      <c r="N170" s="636"/>
      <c r="O170" s="636"/>
      <c r="P170" s="636"/>
      <c r="Q170" s="419"/>
      <c r="R170" s="419"/>
      <c r="S170" s="419"/>
      <c r="T170" s="419"/>
      <c r="U170" s="419"/>
      <c r="V170" s="419"/>
      <c r="W170" s="419"/>
      <c r="X170" s="419"/>
      <c r="Y170" s="419"/>
      <c r="Z170" s="419"/>
    </row>
    <row r="171" spans="1:26" ht="15.75" customHeight="1">
      <c r="A171" s="493"/>
      <c r="B171" s="39"/>
      <c r="C171" s="419"/>
      <c r="D171" s="419"/>
      <c r="E171" s="419"/>
      <c r="F171" s="419"/>
      <c r="G171" s="636"/>
      <c r="H171" s="636"/>
      <c r="I171" s="636"/>
      <c r="J171" s="636"/>
      <c r="K171" s="636"/>
      <c r="L171" s="636"/>
      <c r="M171" s="636"/>
      <c r="N171" s="636"/>
      <c r="O171" s="636"/>
      <c r="P171" s="636"/>
      <c r="Q171" s="419"/>
      <c r="R171" s="419"/>
      <c r="S171" s="419"/>
      <c r="T171" s="419"/>
      <c r="U171" s="419"/>
      <c r="V171" s="419"/>
      <c r="W171" s="419"/>
      <c r="X171" s="419"/>
      <c r="Y171" s="419"/>
      <c r="Z171" s="419"/>
    </row>
    <row r="172" spans="1:26" ht="15.75" customHeight="1">
      <c r="A172" s="493"/>
      <c r="B172" s="39"/>
      <c r="C172" s="419"/>
      <c r="D172" s="419"/>
      <c r="E172" s="419"/>
      <c r="F172" s="419"/>
      <c r="G172" s="636"/>
      <c r="H172" s="636"/>
      <c r="I172" s="636"/>
      <c r="J172" s="636"/>
      <c r="K172" s="636"/>
      <c r="L172" s="636"/>
      <c r="M172" s="636"/>
      <c r="N172" s="636"/>
      <c r="O172" s="636"/>
      <c r="P172" s="636"/>
      <c r="Q172" s="419"/>
      <c r="R172" s="419"/>
      <c r="S172" s="419"/>
      <c r="T172" s="419"/>
      <c r="U172" s="419"/>
      <c r="V172" s="419"/>
      <c r="W172" s="419"/>
      <c r="X172" s="419"/>
      <c r="Y172" s="419"/>
      <c r="Z172" s="419"/>
    </row>
    <row r="173" spans="1:26" ht="15.75" customHeight="1">
      <c r="A173" s="493"/>
      <c r="B173" s="39"/>
      <c r="C173" s="419"/>
      <c r="D173" s="419"/>
      <c r="E173" s="419"/>
      <c r="F173" s="419"/>
      <c r="G173" s="636"/>
      <c r="H173" s="636"/>
      <c r="I173" s="636"/>
      <c r="J173" s="636"/>
      <c r="K173" s="636"/>
      <c r="L173" s="636"/>
      <c r="M173" s="636"/>
      <c r="N173" s="636"/>
      <c r="O173" s="636"/>
      <c r="P173" s="636"/>
      <c r="Q173" s="419"/>
      <c r="R173" s="419"/>
      <c r="S173" s="419"/>
      <c r="T173" s="419"/>
      <c r="U173" s="419"/>
      <c r="V173" s="419"/>
      <c r="W173" s="419"/>
      <c r="X173" s="419"/>
      <c r="Y173" s="419"/>
      <c r="Z173" s="419"/>
    </row>
    <row r="174" spans="1:26" ht="15.75" customHeight="1">
      <c r="A174" s="493"/>
      <c r="B174" s="39"/>
      <c r="C174" s="419"/>
      <c r="D174" s="419"/>
      <c r="E174" s="419"/>
      <c r="F174" s="419"/>
      <c r="G174" s="636"/>
      <c r="H174" s="636"/>
      <c r="I174" s="636"/>
      <c r="J174" s="636"/>
      <c r="K174" s="636"/>
      <c r="L174" s="636"/>
      <c r="M174" s="636"/>
      <c r="N174" s="636"/>
      <c r="O174" s="636"/>
      <c r="P174" s="636"/>
      <c r="Q174" s="419"/>
      <c r="R174" s="419"/>
      <c r="S174" s="419"/>
      <c r="T174" s="419"/>
      <c r="U174" s="419"/>
      <c r="V174" s="419"/>
      <c r="W174" s="419"/>
      <c r="X174" s="419"/>
      <c r="Y174" s="419"/>
      <c r="Z174" s="419"/>
    </row>
    <row r="175" spans="1:26" ht="15.75" customHeight="1">
      <c r="A175" s="493"/>
      <c r="B175" s="39"/>
      <c r="C175" s="419"/>
      <c r="D175" s="419"/>
      <c r="E175" s="419"/>
      <c r="F175" s="419"/>
      <c r="G175" s="636"/>
      <c r="H175" s="636"/>
      <c r="I175" s="636"/>
      <c r="J175" s="636"/>
      <c r="K175" s="636"/>
      <c r="L175" s="636"/>
      <c r="M175" s="636"/>
      <c r="N175" s="636"/>
      <c r="O175" s="636"/>
      <c r="P175" s="636"/>
      <c r="Q175" s="419"/>
      <c r="R175" s="419"/>
      <c r="S175" s="419"/>
      <c r="T175" s="419"/>
      <c r="U175" s="419"/>
      <c r="V175" s="419"/>
      <c r="W175" s="419"/>
      <c r="X175" s="419"/>
      <c r="Y175" s="419"/>
      <c r="Z175" s="419"/>
    </row>
    <row r="176" spans="1:26" ht="15.75" customHeight="1">
      <c r="A176" s="493"/>
      <c r="B176" s="39"/>
      <c r="C176" s="419"/>
      <c r="D176" s="419"/>
      <c r="E176" s="419"/>
      <c r="F176" s="419"/>
      <c r="G176" s="636"/>
      <c r="H176" s="636"/>
      <c r="I176" s="636"/>
      <c r="J176" s="636"/>
      <c r="K176" s="636"/>
      <c r="L176" s="636"/>
      <c r="M176" s="636"/>
      <c r="N176" s="636"/>
      <c r="O176" s="636"/>
      <c r="P176" s="636"/>
      <c r="Q176" s="419"/>
      <c r="R176" s="419"/>
      <c r="S176" s="419"/>
      <c r="T176" s="419"/>
      <c r="U176" s="419"/>
      <c r="V176" s="419"/>
      <c r="W176" s="419"/>
      <c r="X176" s="419"/>
      <c r="Y176" s="419"/>
      <c r="Z176" s="419"/>
    </row>
    <row r="177" spans="1:26" ht="15.75" customHeight="1">
      <c r="A177" s="493"/>
      <c r="B177" s="39"/>
      <c r="C177" s="419"/>
      <c r="D177" s="419"/>
      <c r="E177" s="419"/>
      <c r="F177" s="419"/>
      <c r="G177" s="636"/>
      <c r="H177" s="636"/>
      <c r="I177" s="636"/>
      <c r="J177" s="636"/>
      <c r="K177" s="636"/>
      <c r="L177" s="636"/>
      <c r="M177" s="636"/>
      <c r="N177" s="636"/>
      <c r="O177" s="636"/>
      <c r="P177" s="636"/>
      <c r="Q177" s="419"/>
      <c r="R177" s="419"/>
      <c r="S177" s="419"/>
      <c r="T177" s="419"/>
      <c r="U177" s="419"/>
      <c r="V177" s="419"/>
      <c r="W177" s="419"/>
      <c r="X177" s="419"/>
      <c r="Y177" s="419"/>
      <c r="Z177" s="419"/>
    </row>
    <row r="178" spans="1:26" ht="15.75" customHeight="1">
      <c r="A178" s="493"/>
      <c r="B178" s="39"/>
      <c r="C178" s="419"/>
      <c r="D178" s="419"/>
      <c r="E178" s="419"/>
      <c r="F178" s="419"/>
      <c r="G178" s="636"/>
      <c r="H178" s="636"/>
      <c r="I178" s="636"/>
      <c r="J178" s="636"/>
      <c r="K178" s="636"/>
      <c r="L178" s="636"/>
      <c r="M178" s="636"/>
      <c r="N178" s="636"/>
      <c r="O178" s="636"/>
      <c r="P178" s="636"/>
      <c r="Q178" s="419"/>
      <c r="R178" s="419"/>
      <c r="S178" s="419"/>
      <c r="T178" s="419"/>
      <c r="U178" s="419"/>
      <c r="V178" s="419"/>
      <c r="W178" s="419"/>
      <c r="X178" s="419"/>
      <c r="Y178" s="419"/>
      <c r="Z178" s="419"/>
    </row>
    <row r="179" spans="1:26" ht="15.75" customHeight="1">
      <c r="A179" s="493"/>
      <c r="B179" s="39"/>
      <c r="C179" s="419"/>
      <c r="D179" s="419"/>
      <c r="E179" s="419"/>
      <c r="F179" s="419"/>
      <c r="G179" s="636"/>
      <c r="H179" s="636"/>
      <c r="I179" s="636"/>
      <c r="J179" s="636"/>
      <c r="K179" s="636"/>
      <c r="L179" s="636"/>
      <c r="M179" s="636"/>
      <c r="N179" s="636"/>
      <c r="O179" s="636"/>
      <c r="P179" s="636"/>
      <c r="Q179" s="419"/>
      <c r="R179" s="419"/>
      <c r="S179" s="419"/>
      <c r="T179" s="419"/>
      <c r="U179" s="419"/>
      <c r="V179" s="419"/>
      <c r="W179" s="419"/>
      <c r="X179" s="419"/>
      <c r="Y179" s="419"/>
      <c r="Z179" s="419"/>
    </row>
    <row r="180" spans="1:26" ht="15.75" customHeight="1">
      <c r="A180" s="493"/>
      <c r="B180" s="39"/>
      <c r="C180" s="419"/>
      <c r="D180" s="419"/>
      <c r="E180" s="419"/>
      <c r="F180" s="419"/>
      <c r="G180" s="636"/>
      <c r="H180" s="636"/>
      <c r="I180" s="636"/>
      <c r="J180" s="636"/>
      <c r="K180" s="636"/>
      <c r="L180" s="636"/>
      <c r="M180" s="636"/>
      <c r="N180" s="636"/>
      <c r="O180" s="636"/>
      <c r="P180" s="636"/>
      <c r="Q180" s="419"/>
      <c r="R180" s="419"/>
      <c r="S180" s="419"/>
      <c r="T180" s="419"/>
      <c r="U180" s="419"/>
      <c r="V180" s="419"/>
      <c r="W180" s="419"/>
      <c r="X180" s="419"/>
      <c r="Y180" s="419"/>
      <c r="Z180" s="419"/>
    </row>
    <row r="181" spans="1:26" ht="15.75" customHeight="1">
      <c r="A181" s="493"/>
      <c r="B181" s="39"/>
      <c r="C181" s="419"/>
      <c r="D181" s="419"/>
      <c r="E181" s="419"/>
      <c r="F181" s="419"/>
      <c r="G181" s="636"/>
      <c r="H181" s="636"/>
      <c r="I181" s="636"/>
      <c r="J181" s="636"/>
      <c r="K181" s="636"/>
      <c r="L181" s="636"/>
      <c r="M181" s="636"/>
      <c r="N181" s="636"/>
      <c r="O181" s="636"/>
      <c r="P181" s="636"/>
      <c r="Q181" s="419"/>
      <c r="R181" s="419"/>
      <c r="S181" s="419"/>
      <c r="T181" s="419"/>
      <c r="U181" s="419"/>
      <c r="V181" s="419"/>
      <c r="W181" s="419"/>
      <c r="X181" s="419"/>
      <c r="Y181" s="419"/>
      <c r="Z181" s="419"/>
    </row>
    <row r="182" spans="1:26" ht="15.75" customHeight="1">
      <c r="A182" s="493"/>
      <c r="B182" s="39"/>
      <c r="C182" s="419"/>
      <c r="D182" s="419"/>
      <c r="E182" s="419"/>
      <c r="F182" s="419"/>
      <c r="G182" s="636"/>
      <c r="H182" s="636"/>
      <c r="I182" s="636"/>
      <c r="J182" s="636"/>
      <c r="K182" s="636"/>
      <c r="L182" s="636"/>
      <c r="M182" s="636"/>
      <c r="N182" s="636"/>
      <c r="O182" s="636"/>
      <c r="P182" s="636"/>
      <c r="Q182" s="419"/>
      <c r="R182" s="419"/>
      <c r="S182" s="419"/>
      <c r="T182" s="419"/>
      <c r="U182" s="419"/>
      <c r="V182" s="419"/>
      <c r="W182" s="419"/>
      <c r="X182" s="419"/>
      <c r="Y182" s="419"/>
      <c r="Z182" s="419"/>
    </row>
    <row r="183" spans="1:26" ht="15.75" customHeight="1">
      <c r="A183" s="493"/>
      <c r="B183" s="39"/>
      <c r="C183" s="419"/>
      <c r="D183" s="419"/>
      <c r="E183" s="419"/>
      <c r="F183" s="419"/>
      <c r="G183" s="636"/>
      <c r="H183" s="636"/>
      <c r="I183" s="636"/>
      <c r="J183" s="636"/>
      <c r="K183" s="636"/>
      <c r="L183" s="636"/>
      <c r="M183" s="636"/>
      <c r="N183" s="636"/>
      <c r="O183" s="636"/>
      <c r="P183" s="636"/>
      <c r="Q183" s="419"/>
      <c r="R183" s="419"/>
      <c r="S183" s="419"/>
      <c r="T183" s="419"/>
      <c r="U183" s="419"/>
      <c r="V183" s="419"/>
      <c r="W183" s="419"/>
      <c r="X183" s="419"/>
      <c r="Y183" s="419"/>
      <c r="Z183" s="419"/>
    </row>
    <row r="184" spans="1:26" ht="15.75" customHeight="1">
      <c r="A184" s="493"/>
      <c r="B184" s="39"/>
      <c r="C184" s="419"/>
      <c r="D184" s="419"/>
      <c r="E184" s="419"/>
      <c r="F184" s="419"/>
      <c r="G184" s="636"/>
      <c r="H184" s="636"/>
      <c r="I184" s="636"/>
      <c r="J184" s="636"/>
      <c r="K184" s="636"/>
      <c r="L184" s="636"/>
      <c r="M184" s="636"/>
      <c r="N184" s="636"/>
      <c r="O184" s="636"/>
      <c r="P184" s="636"/>
      <c r="Q184" s="419"/>
      <c r="R184" s="419"/>
      <c r="S184" s="419"/>
      <c r="T184" s="419"/>
      <c r="U184" s="419"/>
      <c r="V184" s="419"/>
      <c r="W184" s="419"/>
      <c r="X184" s="419"/>
      <c r="Y184" s="419"/>
      <c r="Z184" s="419"/>
    </row>
    <row r="185" spans="1:26" ht="15.75" customHeight="1">
      <c r="A185" s="493"/>
      <c r="B185" s="39"/>
      <c r="C185" s="419"/>
      <c r="D185" s="419"/>
      <c r="E185" s="419"/>
      <c r="F185" s="419"/>
      <c r="G185" s="636"/>
      <c r="H185" s="636"/>
      <c r="I185" s="636"/>
      <c r="J185" s="636"/>
      <c r="K185" s="636"/>
      <c r="L185" s="636"/>
      <c r="M185" s="636"/>
      <c r="N185" s="636"/>
      <c r="O185" s="636"/>
      <c r="P185" s="636"/>
      <c r="Q185" s="419"/>
      <c r="R185" s="419"/>
      <c r="S185" s="419"/>
      <c r="T185" s="419"/>
      <c r="U185" s="419"/>
      <c r="V185" s="419"/>
      <c r="W185" s="419"/>
      <c r="X185" s="419"/>
      <c r="Y185" s="419"/>
      <c r="Z185" s="419"/>
    </row>
    <row r="186" spans="1:26" ht="15.75" customHeight="1">
      <c r="A186" s="493"/>
      <c r="B186" s="39"/>
      <c r="C186" s="419"/>
      <c r="D186" s="419"/>
      <c r="E186" s="419"/>
      <c r="F186" s="419"/>
      <c r="G186" s="636"/>
      <c r="H186" s="636"/>
      <c r="I186" s="636"/>
      <c r="J186" s="636"/>
      <c r="K186" s="636"/>
      <c r="L186" s="636"/>
      <c r="M186" s="636"/>
      <c r="N186" s="636"/>
      <c r="O186" s="636"/>
      <c r="P186" s="636"/>
      <c r="Q186" s="419"/>
      <c r="R186" s="419"/>
      <c r="S186" s="419"/>
      <c r="T186" s="419"/>
      <c r="U186" s="419"/>
      <c r="V186" s="419"/>
      <c r="W186" s="419"/>
      <c r="X186" s="419"/>
      <c r="Y186" s="419"/>
      <c r="Z186" s="419"/>
    </row>
    <row r="187" spans="1:26" ht="15.75" customHeight="1">
      <c r="A187" s="493"/>
      <c r="B187" s="39"/>
      <c r="C187" s="419"/>
      <c r="D187" s="419"/>
      <c r="E187" s="419"/>
      <c r="F187" s="419"/>
      <c r="G187" s="636"/>
      <c r="H187" s="636"/>
      <c r="I187" s="636"/>
      <c r="J187" s="636"/>
      <c r="K187" s="636"/>
      <c r="L187" s="636"/>
      <c r="M187" s="636"/>
      <c r="N187" s="636"/>
      <c r="O187" s="636"/>
      <c r="P187" s="636"/>
      <c r="Q187" s="419"/>
      <c r="R187" s="419"/>
      <c r="S187" s="419"/>
      <c r="T187" s="419"/>
      <c r="U187" s="419"/>
      <c r="V187" s="419"/>
      <c r="W187" s="419"/>
      <c r="X187" s="419"/>
      <c r="Y187" s="419"/>
      <c r="Z187" s="419"/>
    </row>
    <row r="188" spans="1:26" ht="15.75" customHeight="1">
      <c r="A188" s="493"/>
      <c r="B188" s="39"/>
      <c r="C188" s="419"/>
      <c r="D188" s="419"/>
      <c r="E188" s="419"/>
      <c r="F188" s="419"/>
      <c r="G188" s="636"/>
      <c r="H188" s="636"/>
      <c r="I188" s="636"/>
      <c r="J188" s="636"/>
      <c r="K188" s="636"/>
      <c r="L188" s="636"/>
      <c r="M188" s="636"/>
      <c r="N188" s="636"/>
      <c r="O188" s="636"/>
      <c r="P188" s="636"/>
      <c r="Q188" s="419"/>
      <c r="R188" s="419"/>
      <c r="S188" s="419"/>
      <c r="T188" s="419"/>
      <c r="U188" s="419"/>
      <c r="V188" s="419"/>
      <c r="W188" s="419"/>
      <c r="X188" s="419"/>
      <c r="Y188" s="419"/>
      <c r="Z188" s="419"/>
    </row>
    <row r="189" spans="1:26" ht="15.75" customHeight="1">
      <c r="A189" s="493"/>
      <c r="B189" s="39"/>
      <c r="C189" s="419"/>
      <c r="D189" s="419"/>
      <c r="E189" s="419"/>
      <c r="F189" s="419"/>
      <c r="G189" s="636"/>
      <c r="H189" s="636"/>
      <c r="I189" s="636"/>
      <c r="J189" s="636"/>
      <c r="K189" s="636"/>
      <c r="L189" s="636"/>
      <c r="M189" s="636"/>
      <c r="N189" s="636"/>
      <c r="O189" s="636"/>
      <c r="P189" s="636"/>
      <c r="Q189" s="419"/>
      <c r="R189" s="419"/>
      <c r="S189" s="419"/>
      <c r="T189" s="419"/>
      <c r="U189" s="419"/>
      <c r="V189" s="419"/>
      <c r="W189" s="419"/>
      <c r="X189" s="419"/>
      <c r="Y189" s="419"/>
      <c r="Z189" s="419"/>
    </row>
    <row r="190" spans="1:26" ht="15.75" customHeight="1">
      <c r="A190" s="493"/>
      <c r="B190" s="39"/>
      <c r="C190" s="419"/>
      <c r="D190" s="419"/>
      <c r="E190" s="419"/>
      <c r="F190" s="419"/>
      <c r="G190" s="636"/>
      <c r="H190" s="636"/>
      <c r="I190" s="636"/>
      <c r="J190" s="636"/>
      <c r="K190" s="636"/>
      <c r="L190" s="636"/>
      <c r="M190" s="636"/>
      <c r="N190" s="636"/>
      <c r="O190" s="636"/>
      <c r="P190" s="636"/>
      <c r="Q190" s="419"/>
      <c r="R190" s="419"/>
      <c r="S190" s="419"/>
      <c r="T190" s="419"/>
      <c r="U190" s="419"/>
      <c r="V190" s="419"/>
      <c r="W190" s="419"/>
      <c r="X190" s="419"/>
      <c r="Y190" s="419"/>
      <c r="Z190" s="419"/>
    </row>
    <row r="191" spans="1:26" ht="15.75" customHeight="1">
      <c r="A191" s="493"/>
      <c r="B191" s="39"/>
      <c r="C191" s="419"/>
      <c r="D191" s="419"/>
      <c r="E191" s="419"/>
      <c r="F191" s="419"/>
      <c r="G191" s="636"/>
      <c r="H191" s="636"/>
      <c r="I191" s="636"/>
      <c r="J191" s="636"/>
      <c r="K191" s="636"/>
      <c r="L191" s="636"/>
      <c r="M191" s="636"/>
      <c r="N191" s="636"/>
      <c r="O191" s="636"/>
      <c r="P191" s="636"/>
      <c r="Q191" s="419"/>
      <c r="R191" s="419"/>
      <c r="S191" s="419"/>
      <c r="T191" s="419"/>
      <c r="U191" s="419"/>
      <c r="V191" s="419"/>
      <c r="W191" s="419"/>
      <c r="X191" s="419"/>
      <c r="Y191" s="419"/>
      <c r="Z191" s="419"/>
    </row>
    <row r="192" spans="1:26" ht="15.75" customHeight="1">
      <c r="A192" s="493"/>
      <c r="B192" s="39"/>
      <c r="C192" s="419"/>
      <c r="D192" s="419"/>
      <c r="E192" s="419"/>
      <c r="F192" s="419"/>
      <c r="G192" s="636"/>
      <c r="H192" s="636"/>
      <c r="I192" s="636"/>
      <c r="J192" s="636"/>
      <c r="K192" s="636"/>
      <c r="L192" s="636"/>
      <c r="M192" s="636"/>
      <c r="N192" s="636"/>
      <c r="O192" s="636"/>
      <c r="P192" s="636"/>
      <c r="Q192" s="419"/>
      <c r="R192" s="419"/>
      <c r="S192" s="419"/>
      <c r="T192" s="419"/>
      <c r="U192" s="419"/>
      <c r="V192" s="419"/>
      <c r="W192" s="419"/>
      <c r="X192" s="419"/>
      <c r="Y192" s="419"/>
      <c r="Z192" s="419"/>
    </row>
    <row r="193" spans="1:26" ht="15.75" customHeight="1">
      <c r="A193" s="493"/>
      <c r="B193" s="39"/>
      <c r="C193" s="419"/>
      <c r="D193" s="419"/>
      <c r="E193" s="419"/>
      <c r="F193" s="419"/>
      <c r="G193" s="636"/>
      <c r="H193" s="636"/>
      <c r="I193" s="636"/>
      <c r="J193" s="636"/>
      <c r="K193" s="636"/>
      <c r="L193" s="636"/>
      <c r="M193" s="636"/>
      <c r="N193" s="636"/>
      <c r="O193" s="636"/>
      <c r="P193" s="636"/>
      <c r="Q193" s="419"/>
      <c r="R193" s="419"/>
      <c r="S193" s="419"/>
      <c r="T193" s="419"/>
      <c r="U193" s="419"/>
      <c r="V193" s="419"/>
      <c r="W193" s="419"/>
      <c r="X193" s="419"/>
      <c r="Y193" s="419"/>
      <c r="Z193" s="419"/>
    </row>
    <row r="194" spans="1:26" ht="15.75" customHeight="1">
      <c r="A194" s="493"/>
      <c r="B194" s="39"/>
      <c r="C194" s="419"/>
      <c r="D194" s="419"/>
      <c r="E194" s="419"/>
      <c r="F194" s="419"/>
      <c r="G194" s="636"/>
      <c r="H194" s="636"/>
      <c r="I194" s="636"/>
      <c r="J194" s="636"/>
      <c r="K194" s="636"/>
      <c r="L194" s="636"/>
      <c r="M194" s="636"/>
      <c r="N194" s="636"/>
      <c r="O194" s="636"/>
      <c r="P194" s="636"/>
      <c r="Q194" s="419"/>
      <c r="R194" s="419"/>
      <c r="S194" s="419"/>
      <c r="T194" s="419"/>
      <c r="U194" s="419"/>
      <c r="V194" s="419"/>
      <c r="W194" s="419"/>
      <c r="X194" s="419"/>
      <c r="Y194" s="419"/>
      <c r="Z194" s="419"/>
    </row>
    <row r="195" spans="1:26" ht="15.75" customHeight="1">
      <c r="A195" s="493"/>
      <c r="B195" s="39"/>
      <c r="C195" s="419"/>
      <c r="D195" s="419"/>
      <c r="E195" s="419"/>
      <c r="F195" s="419"/>
      <c r="G195" s="636"/>
      <c r="H195" s="636"/>
      <c r="I195" s="636"/>
      <c r="J195" s="636"/>
      <c r="K195" s="636"/>
      <c r="L195" s="636"/>
      <c r="M195" s="636"/>
      <c r="N195" s="636"/>
      <c r="O195" s="636"/>
      <c r="P195" s="636"/>
      <c r="Q195" s="419"/>
      <c r="R195" s="419"/>
      <c r="S195" s="419"/>
      <c r="T195" s="419"/>
      <c r="U195" s="419"/>
      <c r="V195" s="419"/>
      <c r="W195" s="419"/>
      <c r="X195" s="419"/>
      <c r="Y195" s="419"/>
      <c r="Z195" s="419"/>
    </row>
    <row r="196" spans="1:26" ht="15.75" customHeight="1">
      <c r="A196" s="493"/>
      <c r="B196" s="39"/>
      <c r="C196" s="419"/>
      <c r="D196" s="419"/>
      <c r="E196" s="419"/>
      <c r="F196" s="419"/>
      <c r="G196" s="636"/>
      <c r="H196" s="636"/>
      <c r="I196" s="636"/>
      <c r="J196" s="636"/>
      <c r="K196" s="636"/>
      <c r="L196" s="636"/>
      <c r="M196" s="636"/>
      <c r="N196" s="636"/>
      <c r="O196" s="636"/>
      <c r="P196" s="636"/>
      <c r="Q196" s="419"/>
      <c r="R196" s="419"/>
      <c r="S196" s="419"/>
      <c r="T196" s="419"/>
      <c r="U196" s="419"/>
      <c r="V196" s="419"/>
      <c r="W196" s="419"/>
      <c r="X196" s="419"/>
      <c r="Y196" s="419"/>
      <c r="Z196" s="419"/>
    </row>
    <row r="197" spans="1:26" ht="15.75" customHeight="1">
      <c r="A197" s="493"/>
      <c r="B197" s="39"/>
      <c r="C197" s="419"/>
      <c r="D197" s="419"/>
      <c r="E197" s="419"/>
      <c r="F197" s="419"/>
      <c r="G197" s="636"/>
      <c r="H197" s="636"/>
      <c r="I197" s="636"/>
      <c r="J197" s="636"/>
      <c r="K197" s="636"/>
      <c r="L197" s="636"/>
      <c r="M197" s="636"/>
      <c r="N197" s="636"/>
      <c r="O197" s="636"/>
      <c r="P197" s="636"/>
      <c r="Q197" s="419"/>
      <c r="R197" s="419"/>
      <c r="S197" s="419"/>
      <c r="T197" s="419"/>
      <c r="U197" s="419"/>
      <c r="V197" s="419"/>
      <c r="W197" s="419"/>
      <c r="X197" s="419"/>
      <c r="Y197" s="419"/>
      <c r="Z197" s="419"/>
    </row>
    <row r="198" spans="1:26" ht="15.75" customHeight="1">
      <c r="A198" s="493"/>
      <c r="B198" s="39"/>
      <c r="C198" s="419"/>
      <c r="D198" s="419"/>
      <c r="E198" s="419"/>
      <c r="F198" s="419"/>
      <c r="G198" s="636"/>
      <c r="H198" s="636"/>
      <c r="I198" s="636"/>
      <c r="J198" s="636"/>
      <c r="K198" s="636"/>
      <c r="L198" s="636"/>
      <c r="M198" s="636"/>
      <c r="N198" s="636"/>
      <c r="O198" s="636"/>
      <c r="P198" s="636"/>
      <c r="Q198" s="419"/>
      <c r="R198" s="419"/>
      <c r="S198" s="419"/>
      <c r="T198" s="419"/>
      <c r="U198" s="419"/>
      <c r="V198" s="419"/>
      <c r="W198" s="419"/>
      <c r="X198" s="419"/>
      <c r="Y198" s="419"/>
      <c r="Z198" s="419"/>
    </row>
    <row r="199" spans="1:26" ht="15.75" customHeight="1">
      <c r="A199" s="493"/>
      <c r="B199" s="39"/>
      <c r="C199" s="419"/>
      <c r="D199" s="419"/>
      <c r="E199" s="419"/>
      <c r="F199" s="419"/>
      <c r="G199" s="636"/>
      <c r="H199" s="636"/>
      <c r="I199" s="636"/>
      <c r="J199" s="636"/>
      <c r="K199" s="636"/>
      <c r="L199" s="636"/>
      <c r="M199" s="636"/>
      <c r="N199" s="636"/>
      <c r="O199" s="636"/>
      <c r="P199" s="636"/>
      <c r="Q199" s="419"/>
      <c r="R199" s="419"/>
      <c r="S199" s="419"/>
      <c r="T199" s="419"/>
      <c r="U199" s="419"/>
      <c r="V199" s="419"/>
      <c r="W199" s="419"/>
      <c r="X199" s="419"/>
      <c r="Y199" s="419"/>
      <c r="Z199" s="419"/>
    </row>
    <row r="200" spans="1:26" ht="15.75" customHeight="1">
      <c r="A200" s="493"/>
      <c r="B200" s="39"/>
      <c r="C200" s="419"/>
      <c r="D200" s="419"/>
      <c r="E200" s="419"/>
      <c r="F200" s="419"/>
      <c r="G200" s="636"/>
      <c r="H200" s="636"/>
      <c r="I200" s="636"/>
      <c r="J200" s="636"/>
      <c r="K200" s="636"/>
      <c r="L200" s="636"/>
      <c r="M200" s="636"/>
      <c r="N200" s="636"/>
      <c r="O200" s="636"/>
      <c r="P200" s="636"/>
      <c r="Q200" s="419"/>
      <c r="R200" s="419"/>
      <c r="S200" s="419"/>
      <c r="T200" s="419"/>
      <c r="U200" s="419"/>
      <c r="V200" s="419"/>
      <c r="W200" s="419"/>
      <c r="X200" s="419"/>
      <c r="Y200" s="419"/>
      <c r="Z200" s="419"/>
    </row>
    <row r="201" spans="1:26" ht="15.75" customHeight="1">
      <c r="A201" s="493"/>
      <c r="B201" s="39"/>
      <c r="C201" s="419"/>
      <c r="D201" s="419"/>
      <c r="E201" s="419"/>
      <c r="F201" s="419"/>
      <c r="G201" s="636"/>
      <c r="H201" s="636"/>
      <c r="I201" s="636"/>
      <c r="J201" s="636"/>
      <c r="K201" s="636"/>
      <c r="L201" s="636"/>
      <c r="M201" s="636"/>
      <c r="N201" s="636"/>
      <c r="O201" s="636"/>
      <c r="P201" s="636"/>
      <c r="Q201" s="419"/>
      <c r="R201" s="419"/>
      <c r="S201" s="419"/>
      <c r="T201" s="419"/>
      <c r="U201" s="419"/>
      <c r="V201" s="419"/>
      <c r="W201" s="419"/>
      <c r="X201" s="419"/>
      <c r="Y201" s="419"/>
      <c r="Z201" s="419"/>
    </row>
    <row r="202" spans="1:26" ht="15.75" customHeight="1">
      <c r="A202" s="493"/>
      <c r="B202" s="39"/>
      <c r="C202" s="419"/>
      <c r="D202" s="419"/>
      <c r="E202" s="419"/>
      <c r="F202" s="419"/>
      <c r="G202" s="636"/>
      <c r="H202" s="636"/>
      <c r="I202" s="636"/>
      <c r="J202" s="636"/>
      <c r="K202" s="636"/>
      <c r="L202" s="636"/>
      <c r="M202" s="636"/>
      <c r="N202" s="636"/>
      <c r="O202" s="636"/>
      <c r="P202" s="636"/>
      <c r="Q202" s="419"/>
      <c r="R202" s="419"/>
      <c r="S202" s="419"/>
      <c r="T202" s="419"/>
      <c r="U202" s="419"/>
      <c r="V202" s="419"/>
      <c r="W202" s="419"/>
      <c r="X202" s="419"/>
      <c r="Y202" s="419"/>
      <c r="Z202" s="419"/>
    </row>
    <row r="203" spans="1:26" ht="15.75" customHeight="1">
      <c r="A203" s="493"/>
      <c r="B203" s="39"/>
      <c r="C203" s="419"/>
      <c r="D203" s="419"/>
      <c r="E203" s="419"/>
      <c r="F203" s="419"/>
      <c r="G203" s="636"/>
      <c r="H203" s="636"/>
      <c r="I203" s="636"/>
      <c r="J203" s="636"/>
      <c r="K203" s="636"/>
      <c r="L203" s="636"/>
      <c r="M203" s="636"/>
      <c r="N203" s="636"/>
      <c r="O203" s="636"/>
      <c r="P203" s="636"/>
      <c r="Q203" s="419"/>
      <c r="R203" s="419"/>
      <c r="S203" s="419"/>
      <c r="T203" s="419"/>
      <c r="U203" s="419"/>
      <c r="V203" s="419"/>
      <c r="W203" s="419"/>
      <c r="X203" s="419"/>
      <c r="Y203" s="419"/>
      <c r="Z203" s="419"/>
    </row>
    <row r="204" spans="1:26" ht="15.75" customHeight="1">
      <c r="A204" s="493"/>
      <c r="B204" s="39"/>
      <c r="C204" s="419"/>
      <c r="D204" s="419"/>
      <c r="E204" s="419"/>
      <c r="F204" s="419"/>
      <c r="G204" s="636"/>
      <c r="H204" s="636"/>
      <c r="I204" s="636"/>
      <c r="J204" s="636"/>
      <c r="K204" s="636"/>
      <c r="L204" s="636"/>
      <c r="M204" s="636"/>
      <c r="N204" s="636"/>
      <c r="O204" s="636"/>
      <c r="P204" s="636"/>
      <c r="Q204" s="419"/>
      <c r="R204" s="419"/>
      <c r="S204" s="419"/>
      <c r="T204" s="419"/>
      <c r="U204" s="419"/>
      <c r="V204" s="419"/>
      <c r="W204" s="419"/>
      <c r="X204" s="419"/>
      <c r="Y204" s="419"/>
      <c r="Z204" s="419"/>
    </row>
    <row r="205" spans="1:26" ht="15.75" customHeight="1">
      <c r="A205" s="493"/>
      <c r="B205" s="39"/>
      <c r="C205" s="419"/>
      <c r="D205" s="419"/>
      <c r="E205" s="419"/>
      <c r="F205" s="419"/>
      <c r="G205" s="636"/>
      <c r="H205" s="636"/>
      <c r="I205" s="636"/>
      <c r="J205" s="636"/>
      <c r="K205" s="636"/>
      <c r="L205" s="636"/>
      <c r="M205" s="636"/>
      <c r="N205" s="636"/>
      <c r="O205" s="636"/>
      <c r="P205" s="636"/>
      <c r="Q205" s="419"/>
      <c r="R205" s="419"/>
      <c r="S205" s="419"/>
      <c r="T205" s="419"/>
      <c r="U205" s="419"/>
      <c r="V205" s="419"/>
      <c r="W205" s="419"/>
      <c r="X205" s="419"/>
      <c r="Y205" s="419"/>
      <c r="Z205" s="419"/>
    </row>
    <row r="206" spans="1:26" ht="15.75" customHeight="1">
      <c r="A206" s="493"/>
      <c r="B206" s="39"/>
      <c r="C206" s="419"/>
      <c r="D206" s="419"/>
      <c r="E206" s="419"/>
      <c r="F206" s="419"/>
      <c r="G206" s="636"/>
      <c r="H206" s="636"/>
      <c r="I206" s="636"/>
      <c r="J206" s="636"/>
      <c r="K206" s="636"/>
      <c r="L206" s="636"/>
      <c r="M206" s="636"/>
      <c r="N206" s="636"/>
      <c r="O206" s="636"/>
      <c r="P206" s="636"/>
      <c r="Q206" s="419"/>
      <c r="R206" s="419"/>
      <c r="S206" s="419"/>
      <c r="T206" s="419"/>
      <c r="U206" s="419"/>
      <c r="V206" s="419"/>
      <c r="W206" s="419"/>
      <c r="X206" s="419"/>
      <c r="Y206" s="419"/>
      <c r="Z206" s="419"/>
    </row>
    <row r="207" spans="1:26" ht="15.75" customHeight="1">
      <c r="A207" s="493"/>
      <c r="B207" s="39"/>
      <c r="C207" s="419"/>
      <c r="D207" s="419"/>
      <c r="E207" s="419"/>
      <c r="F207" s="419"/>
      <c r="G207" s="636"/>
      <c r="H207" s="636"/>
      <c r="I207" s="636"/>
      <c r="J207" s="636"/>
      <c r="K207" s="636"/>
      <c r="L207" s="636"/>
      <c r="M207" s="636"/>
      <c r="N207" s="636"/>
      <c r="O207" s="636"/>
      <c r="P207" s="636"/>
      <c r="Q207" s="419"/>
      <c r="R207" s="419"/>
      <c r="S207" s="419"/>
      <c r="T207" s="419"/>
      <c r="U207" s="419"/>
      <c r="V207" s="419"/>
      <c r="W207" s="419"/>
      <c r="X207" s="419"/>
      <c r="Y207" s="419"/>
      <c r="Z207" s="419"/>
    </row>
    <row r="208" spans="1:26" ht="15.75" customHeight="1">
      <c r="A208" s="493"/>
      <c r="B208" s="39"/>
      <c r="C208" s="419"/>
      <c r="D208" s="419"/>
      <c r="E208" s="419"/>
      <c r="F208" s="419"/>
      <c r="G208" s="636"/>
      <c r="H208" s="636"/>
      <c r="I208" s="636"/>
      <c r="J208" s="636"/>
      <c r="K208" s="636"/>
      <c r="L208" s="636"/>
      <c r="M208" s="636"/>
      <c r="N208" s="636"/>
      <c r="O208" s="636"/>
      <c r="P208" s="636"/>
      <c r="Q208" s="419"/>
      <c r="R208" s="419"/>
      <c r="S208" s="419"/>
      <c r="T208" s="419"/>
      <c r="U208" s="419"/>
      <c r="V208" s="419"/>
      <c r="W208" s="419"/>
      <c r="X208" s="419"/>
      <c r="Y208" s="419"/>
      <c r="Z208" s="419"/>
    </row>
    <row r="209" spans="1:26" ht="15.75" customHeight="1">
      <c r="A209" s="493"/>
      <c r="B209" s="39"/>
      <c r="C209" s="419"/>
      <c r="D209" s="419"/>
      <c r="E209" s="419"/>
      <c r="F209" s="419"/>
      <c r="G209" s="636"/>
      <c r="H209" s="636"/>
      <c r="I209" s="636"/>
      <c r="J209" s="636"/>
      <c r="K209" s="636"/>
      <c r="L209" s="636"/>
      <c r="M209" s="636"/>
      <c r="N209" s="636"/>
      <c r="O209" s="636"/>
      <c r="P209" s="636"/>
      <c r="Q209" s="419"/>
      <c r="R209" s="419"/>
      <c r="S209" s="419"/>
      <c r="T209" s="419"/>
      <c r="U209" s="419"/>
      <c r="V209" s="419"/>
      <c r="W209" s="419"/>
      <c r="X209" s="419"/>
      <c r="Y209" s="419"/>
      <c r="Z209" s="419"/>
    </row>
    <row r="210" spans="1:26" ht="15.75" customHeight="1">
      <c r="A210" s="493"/>
      <c r="B210" s="39"/>
      <c r="C210" s="419"/>
      <c r="D210" s="419"/>
      <c r="E210" s="419"/>
      <c r="F210" s="419"/>
      <c r="G210" s="636"/>
      <c r="H210" s="636"/>
      <c r="I210" s="636"/>
      <c r="J210" s="636"/>
      <c r="K210" s="636"/>
      <c r="L210" s="636"/>
      <c r="M210" s="636"/>
      <c r="N210" s="636"/>
      <c r="O210" s="636"/>
      <c r="P210" s="636"/>
      <c r="Q210" s="419"/>
      <c r="R210" s="419"/>
      <c r="S210" s="419"/>
      <c r="T210" s="419"/>
      <c r="U210" s="419"/>
      <c r="V210" s="419"/>
      <c r="W210" s="419"/>
      <c r="X210" s="419"/>
      <c r="Y210" s="419"/>
      <c r="Z210" s="419"/>
    </row>
    <row r="211" spans="1:26" ht="15.75" customHeight="1">
      <c r="A211" s="493"/>
      <c r="B211" s="39"/>
      <c r="C211" s="419"/>
      <c r="D211" s="419"/>
      <c r="E211" s="419"/>
      <c r="F211" s="419"/>
      <c r="G211" s="636"/>
      <c r="H211" s="636"/>
      <c r="I211" s="636"/>
      <c r="J211" s="636"/>
      <c r="K211" s="636"/>
      <c r="L211" s="636"/>
      <c r="M211" s="636"/>
      <c r="N211" s="636"/>
      <c r="O211" s="636"/>
      <c r="P211" s="636"/>
      <c r="Q211" s="419"/>
      <c r="R211" s="419"/>
      <c r="S211" s="419"/>
      <c r="T211" s="419"/>
      <c r="U211" s="419"/>
      <c r="V211" s="419"/>
      <c r="W211" s="419"/>
      <c r="X211" s="419"/>
      <c r="Y211" s="419"/>
      <c r="Z211" s="419"/>
    </row>
    <row r="212" spans="1:26" ht="15.75" customHeight="1">
      <c r="A212" s="493"/>
      <c r="B212" s="39"/>
      <c r="C212" s="419"/>
      <c r="D212" s="419"/>
      <c r="E212" s="419"/>
      <c r="F212" s="419"/>
      <c r="G212" s="636"/>
      <c r="H212" s="636"/>
      <c r="I212" s="636"/>
      <c r="J212" s="636"/>
      <c r="K212" s="636"/>
      <c r="L212" s="636"/>
      <c r="M212" s="636"/>
      <c r="N212" s="636"/>
      <c r="O212" s="636"/>
      <c r="P212" s="636"/>
      <c r="Q212" s="419"/>
      <c r="R212" s="419"/>
      <c r="S212" s="419"/>
      <c r="T212" s="419"/>
      <c r="U212" s="419"/>
      <c r="V212" s="419"/>
      <c r="W212" s="419"/>
      <c r="X212" s="419"/>
      <c r="Y212" s="419"/>
      <c r="Z212" s="419"/>
    </row>
    <row r="213" spans="1:26" ht="15.75" customHeight="1">
      <c r="A213" s="493"/>
      <c r="B213" s="39"/>
      <c r="C213" s="419"/>
      <c r="D213" s="419"/>
      <c r="E213" s="419"/>
      <c r="F213" s="419"/>
      <c r="G213" s="636"/>
      <c r="H213" s="636"/>
      <c r="I213" s="636"/>
      <c r="J213" s="636"/>
      <c r="K213" s="636"/>
      <c r="L213" s="636"/>
      <c r="M213" s="636"/>
      <c r="N213" s="636"/>
      <c r="O213" s="636"/>
      <c r="P213" s="636"/>
      <c r="Q213" s="419"/>
      <c r="R213" s="419"/>
      <c r="S213" s="419"/>
      <c r="T213" s="419"/>
      <c r="U213" s="419"/>
      <c r="V213" s="419"/>
      <c r="W213" s="419"/>
      <c r="X213" s="419"/>
      <c r="Y213" s="419"/>
      <c r="Z213" s="419"/>
    </row>
    <row r="214" spans="1:26" ht="15.75" customHeight="1">
      <c r="A214" s="493"/>
      <c r="B214" s="39"/>
      <c r="C214" s="419"/>
      <c r="D214" s="419"/>
      <c r="E214" s="419"/>
      <c r="F214" s="419"/>
      <c r="G214" s="636"/>
      <c r="H214" s="636"/>
      <c r="I214" s="636"/>
      <c r="J214" s="636"/>
      <c r="K214" s="636"/>
      <c r="L214" s="636"/>
      <c r="M214" s="636"/>
      <c r="N214" s="636"/>
      <c r="O214" s="636"/>
      <c r="P214" s="636"/>
      <c r="Q214" s="419"/>
      <c r="R214" s="419"/>
      <c r="S214" s="419"/>
      <c r="T214" s="419"/>
      <c r="U214" s="419"/>
      <c r="V214" s="419"/>
      <c r="W214" s="419"/>
      <c r="X214" s="419"/>
      <c r="Y214" s="419"/>
      <c r="Z214" s="419"/>
    </row>
    <row r="215" spans="1:26" ht="15.75" customHeight="1">
      <c r="A215" s="493"/>
      <c r="B215" s="39"/>
      <c r="C215" s="419"/>
      <c r="D215" s="419"/>
      <c r="E215" s="419"/>
      <c r="F215" s="419"/>
      <c r="G215" s="636"/>
      <c r="H215" s="636"/>
      <c r="I215" s="636"/>
      <c r="J215" s="636"/>
      <c r="K215" s="636"/>
      <c r="L215" s="636"/>
      <c r="M215" s="636"/>
      <c r="N215" s="636"/>
      <c r="O215" s="636"/>
      <c r="P215" s="636"/>
      <c r="Q215" s="419"/>
      <c r="R215" s="419"/>
      <c r="S215" s="419"/>
      <c r="T215" s="419"/>
      <c r="U215" s="419"/>
      <c r="V215" s="419"/>
      <c r="W215" s="419"/>
      <c r="X215" s="419"/>
      <c r="Y215" s="419"/>
      <c r="Z215" s="419"/>
    </row>
    <row r="216" spans="1:26" ht="15.75" customHeight="1">
      <c r="A216" s="493"/>
      <c r="B216" s="39"/>
      <c r="C216" s="419"/>
      <c r="D216" s="419"/>
      <c r="E216" s="419"/>
      <c r="F216" s="419"/>
      <c r="G216" s="636"/>
      <c r="H216" s="636"/>
      <c r="I216" s="636"/>
      <c r="J216" s="636"/>
      <c r="K216" s="636"/>
      <c r="L216" s="636"/>
      <c r="M216" s="636"/>
      <c r="N216" s="636"/>
      <c r="O216" s="636"/>
      <c r="P216" s="636"/>
      <c r="Q216" s="419"/>
      <c r="R216" s="419"/>
      <c r="S216" s="419"/>
      <c r="T216" s="419"/>
      <c r="U216" s="419"/>
      <c r="V216" s="419"/>
      <c r="W216" s="419"/>
      <c r="X216" s="419"/>
      <c r="Y216" s="419"/>
      <c r="Z216" s="419"/>
    </row>
    <row r="217" spans="1:26" ht="15.75" customHeight="1">
      <c r="A217" s="493"/>
      <c r="B217" s="39"/>
      <c r="C217" s="419"/>
      <c r="D217" s="419"/>
      <c r="E217" s="419"/>
      <c r="F217" s="419"/>
      <c r="G217" s="636"/>
      <c r="H217" s="636"/>
      <c r="I217" s="636"/>
      <c r="J217" s="636"/>
      <c r="K217" s="636"/>
      <c r="L217" s="636"/>
      <c r="M217" s="636"/>
      <c r="N217" s="636"/>
      <c r="O217" s="636"/>
      <c r="P217" s="636"/>
      <c r="Q217" s="419"/>
      <c r="R217" s="419"/>
      <c r="S217" s="419"/>
      <c r="T217" s="419"/>
      <c r="U217" s="419"/>
      <c r="V217" s="419"/>
      <c r="W217" s="419"/>
      <c r="X217" s="419"/>
      <c r="Y217" s="419"/>
      <c r="Z217" s="419"/>
    </row>
    <row r="218" spans="1:26" ht="15.75" customHeight="1">
      <c r="A218" s="493"/>
      <c r="B218" s="39"/>
      <c r="C218" s="419"/>
      <c r="D218" s="419"/>
      <c r="E218" s="419"/>
      <c r="F218" s="419"/>
      <c r="G218" s="636"/>
      <c r="H218" s="636"/>
      <c r="I218" s="636"/>
      <c r="J218" s="636"/>
      <c r="K218" s="636"/>
      <c r="L218" s="636"/>
      <c r="M218" s="636"/>
      <c r="N218" s="636"/>
      <c r="O218" s="636"/>
      <c r="P218" s="636"/>
      <c r="Q218" s="419"/>
      <c r="R218" s="419"/>
      <c r="S218" s="419"/>
      <c r="T218" s="419"/>
      <c r="U218" s="419"/>
      <c r="V218" s="419"/>
      <c r="W218" s="419"/>
      <c r="X218" s="419"/>
      <c r="Y218" s="419"/>
      <c r="Z218" s="419"/>
    </row>
    <row r="219" spans="1:26" ht="15.75" customHeight="1">
      <c r="A219" s="493"/>
      <c r="B219" s="39"/>
      <c r="C219" s="419"/>
      <c r="D219" s="419"/>
      <c r="E219" s="419"/>
      <c r="F219" s="419"/>
      <c r="G219" s="636"/>
      <c r="H219" s="636"/>
      <c r="I219" s="636"/>
      <c r="J219" s="636"/>
      <c r="K219" s="636"/>
      <c r="L219" s="636"/>
      <c r="M219" s="636"/>
      <c r="N219" s="636"/>
      <c r="O219" s="636"/>
      <c r="P219" s="636"/>
      <c r="Q219" s="419"/>
      <c r="R219" s="419"/>
      <c r="S219" s="419"/>
      <c r="T219" s="419"/>
      <c r="U219" s="419"/>
      <c r="V219" s="419"/>
      <c r="W219" s="419"/>
      <c r="X219" s="419"/>
      <c r="Y219" s="419"/>
      <c r="Z219" s="419"/>
    </row>
    <row r="220" spans="1:26" ht="15.75" customHeight="1">
      <c r="A220" s="493"/>
      <c r="B220" s="39"/>
      <c r="C220" s="419"/>
      <c r="D220" s="419"/>
      <c r="E220" s="419"/>
      <c r="F220" s="419"/>
      <c r="G220" s="636"/>
      <c r="H220" s="636"/>
      <c r="I220" s="636"/>
      <c r="J220" s="636"/>
      <c r="K220" s="636"/>
      <c r="L220" s="636"/>
      <c r="M220" s="636"/>
      <c r="N220" s="636"/>
      <c r="O220" s="636"/>
      <c r="P220" s="636"/>
      <c r="Q220" s="419"/>
      <c r="R220" s="419"/>
      <c r="S220" s="419"/>
      <c r="T220" s="419"/>
      <c r="U220" s="419"/>
      <c r="V220" s="419"/>
      <c r="W220" s="419"/>
      <c r="X220" s="419"/>
      <c r="Y220" s="419"/>
      <c r="Z220" s="419"/>
    </row>
    <row r="221" spans="1:26" ht="15.75" customHeight="1">
      <c r="A221" s="493"/>
      <c r="B221" s="39"/>
      <c r="C221" s="419"/>
      <c r="D221" s="419"/>
      <c r="E221" s="419"/>
      <c r="F221" s="419"/>
      <c r="G221" s="636"/>
      <c r="H221" s="636"/>
      <c r="I221" s="636"/>
      <c r="J221" s="636"/>
      <c r="K221" s="636"/>
      <c r="L221" s="636"/>
      <c r="M221" s="636"/>
      <c r="N221" s="636"/>
      <c r="O221" s="636"/>
      <c r="P221" s="636"/>
      <c r="Q221" s="419"/>
      <c r="R221" s="419"/>
      <c r="S221" s="419"/>
      <c r="T221" s="419"/>
      <c r="U221" s="419"/>
      <c r="V221" s="419"/>
      <c r="W221" s="419"/>
      <c r="X221" s="419"/>
      <c r="Y221" s="419"/>
      <c r="Z221" s="419"/>
    </row>
    <row r="222" spans="1:26" ht="15.75" customHeight="1">
      <c r="A222" s="493"/>
      <c r="B222" s="39"/>
      <c r="C222" s="419"/>
      <c r="D222" s="419"/>
      <c r="E222" s="419"/>
      <c r="F222" s="419"/>
      <c r="G222" s="636"/>
      <c r="H222" s="636"/>
      <c r="I222" s="636"/>
      <c r="J222" s="636"/>
      <c r="K222" s="636"/>
      <c r="L222" s="636"/>
      <c r="M222" s="636"/>
      <c r="N222" s="636"/>
      <c r="O222" s="636"/>
      <c r="P222" s="636"/>
      <c r="Q222" s="419"/>
      <c r="R222" s="419"/>
      <c r="S222" s="419"/>
      <c r="T222" s="419"/>
      <c r="U222" s="419"/>
      <c r="V222" s="419"/>
      <c r="W222" s="419"/>
      <c r="X222" s="419"/>
      <c r="Y222" s="419"/>
      <c r="Z222" s="419"/>
    </row>
    <row r="223" spans="1:26" ht="15.75" customHeight="1">
      <c r="A223" s="493"/>
      <c r="B223" s="39"/>
      <c r="C223" s="419"/>
      <c r="D223" s="419"/>
      <c r="E223" s="419"/>
      <c r="F223" s="419"/>
      <c r="G223" s="636"/>
      <c r="H223" s="636"/>
      <c r="I223" s="636"/>
      <c r="J223" s="636"/>
      <c r="K223" s="636"/>
      <c r="L223" s="636"/>
      <c r="M223" s="636"/>
      <c r="N223" s="636"/>
      <c r="O223" s="636"/>
      <c r="P223" s="636"/>
      <c r="Q223" s="419"/>
      <c r="R223" s="419"/>
      <c r="S223" s="419"/>
      <c r="T223" s="419"/>
      <c r="U223" s="419"/>
      <c r="V223" s="419"/>
      <c r="W223" s="419"/>
      <c r="X223" s="419"/>
      <c r="Y223" s="419"/>
      <c r="Z223" s="419"/>
    </row>
    <row r="224" spans="1:26" ht="15.75" customHeight="1">
      <c r="A224" s="493"/>
      <c r="B224" s="39"/>
      <c r="C224" s="419"/>
      <c r="D224" s="419"/>
      <c r="E224" s="419"/>
      <c r="F224" s="419"/>
      <c r="G224" s="636"/>
      <c r="H224" s="636"/>
      <c r="I224" s="636"/>
      <c r="J224" s="636"/>
      <c r="K224" s="636"/>
      <c r="L224" s="636"/>
      <c r="M224" s="636"/>
      <c r="N224" s="636"/>
      <c r="O224" s="636"/>
      <c r="P224" s="636"/>
      <c r="Q224" s="419"/>
      <c r="R224" s="419"/>
      <c r="S224" s="419"/>
      <c r="T224" s="419"/>
      <c r="U224" s="419"/>
      <c r="V224" s="419"/>
      <c r="W224" s="419"/>
      <c r="X224" s="419"/>
      <c r="Y224" s="419"/>
      <c r="Z224" s="419"/>
    </row>
    <row r="225" spans="1:26" ht="15.75" customHeight="1">
      <c r="A225" s="493"/>
      <c r="B225" s="39"/>
      <c r="C225" s="419"/>
      <c r="D225" s="419"/>
      <c r="E225" s="419"/>
      <c r="F225" s="419"/>
      <c r="G225" s="636"/>
      <c r="H225" s="636"/>
      <c r="I225" s="636"/>
      <c r="J225" s="636"/>
      <c r="K225" s="636"/>
      <c r="L225" s="636"/>
      <c r="M225" s="636"/>
      <c r="N225" s="636"/>
      <c r="O225" s="636"/>
      <c r="P225" s="636"/>
      <c r="Q225" s="419"/>
      <c r="R225" s="419"/>
      <c r="S225" s="419"/>
      <c r="T225" s="419"/>
      <c r="U225" s="419"/>
      <c r="V225" s="419"/>
      <c r="W225" s="419"/>
      <c r="X225" s="419"/>
      <c r="Y225" s="419"/>
      <c r="Z225" s="419"/>
    </row>
    <row r="226" spans="1:26" ht="15.75" customHeight="1">
      <c r="A226" s="493"/>
      <c r="B226" s="39"/>
      <c r="C226" s="419"/>
      <c r="D226" s="419"/>
      <c r="E226" s="419"/>
      <c r="F226" s="419"/>
      <c r="G226" s="636"/>
      <c r="H226" s="636"/>
      <c r="I226" s="636"/>
      <c r="J226" s="636"/>
      <c r="K226" s="636"/>
      <c r="L226" s="636"/>
      <c r="M226" s="636"/>
      <c r="N226" s="636"/>
      <c r="O226" s="636"/>
      <c r="P226" s="636"/>
      <c r="Q226" s="419"/>
      <c r="R226" s="419"/>
      <c r="S226" s="419"/>
      <c r="T226" s="419"/>
      <c r="U226" s="419"/>
      <c r="V226" s="419"/>
      <c r="W226" s="419"/>
      <c r="X226" s="419"/>
      <c r="Y226" s="419"/>
      <c r="Z226" s="419"/>
    </row>
    <row r="227" spans="1:26" ht="15.75" customHeight="1">
      <c r="A227" s="493"/>
      <c r="B227" s="39"/>
      <c r="C227" s="419"/>
      <c r="D227" s="419"/>
      <c r="E227" s="419"/>
      <c r="F227" s="419"/>
      <c r="G227" s="636"/>
      <c r="H227" s="636"/>
      <c r="I227" s="636"/>
      <c r="J227" s="636"/>
      <c r="K227" s="636"/>
      <c r="L227" s="636"/>
      <c r="M227" s="636"/>
      <c r="N227" s="636"/>
      <c r="O227" s="636"/>
      <c r="P227" s="636"/>
      <c r="Q227" s="419"/>
      <c r="R227" s="419"/>
      <c r="S227" s="419"/>
      <c r="T227" s="419"/>
      <c r="U227" s="419"/>
      <c r="V227" s="419"/>
      <c r="W227" s="419"/>
      <c r="X227" s="419"/>
      <c r="Y227" s="419"/>
      <c r="Z227" s="419"/>
    </row>
    <row r="228" spans="1:26" ht="15.75" customHeight="1">
      <c r="A228" s="493"/>
      <c r="B228" s="39"/>
      <c r="C228" s="419"/>
      <c r="D228" s="419"/>
      <c r="E228" s="419"/>
      <c r="F228" s="419"/>
      <c r="G228" s="636"/>
      <c r="H228" s="636"/>
      <c r="I228" s="636"/>
      <c r="J228" s="636"/>
      <c r="K228" s="636"/>
      <c r="L228" s="636"/>
      <c r="M228" s="636"/>
      <c r="N228" s="636"/>
      <c r="O228" s="636"/>
      <c r="P228" s="636"/>
      <c r="Q228" s="419"/>
      <c r="R228" s="419"/>
      <c r="S228" s="419"/>
      <c r="T228" s="419"/>
      <c r="U228" s="419"/>
      <c r="V228" s="419"/>
      <c r="W228" s="419"/>
      <c r="X228" s="419"/>
      <c r="Y228" s="419"/>
      <c r="Z228" s="419"/>
    </row>
    <row r="229" spans="1:26" ht="15.75" customHeight="1">
      <c r="A229" s="493"/>
      <c r="B229" s="39"/>
      <c r="C229" s="419"/>
      <c r="D229" s="419"/>
      <c r="E229" s="419"/>
      <c r="F229" s="419"/>
      <c r="G229" s="636"/>
      <c r="H229" s="636"/>
      <c r="I229" s="636"/>
      <c r="J229" s="636"/>
      <c r="K229" s="636"/>
      <c r="L229" s="636"/>
      <c r="M229" s="636"/>
      <c r="N229" s="636"/>
      <c r="O229" s="636"/>
      <c r="P229" s="636"/>
      <c r="Q229" s="419"/>
      <c r="R229" s="419"/>
      <c r="S229" s="419"/>
      <c r="T229" s="419"/>
      <c r="U229" s="419"/>
      <c r="V229" s="419"/>
      <c r="W229" s="419"/>
      <c r="X229" s="419"/>
      <c r="Y229" s="419"/>
      <c r="Z229" s="419"/>
    </row>
    <row r="230" spans="1:26" ht="15.75" customHeight="1">
      <c r="A230" s="493"/>
      <c r="B230" s="39"/>
      <c r="C230" s="419"/>
      <c r="D230" s="419"/>
      <c r="E230" s="419"/>
      <c r="F230" s="419"/>
      <c r="G230" s="636"/>
      <c r="H230" s="636"/>
      <c r="I230" s="636"/>
      <c r="J230" s="636"/>
      <c r="K230" s="636"/>
      <c r="L230" s="636"/>
      <c r="M230" s="636"/>
      <c r="N230" s="636"/>
      <c r="O230" s="636"/>
      <c r="P230" s="636"/>
      <c r="Q230" s="419"/>
      <c r="R230" s="419"/>
      <c r="S230" s="419"/>
      <c r="T230" s="419"/>
      <c r="U230" s="419"/>
      <c r="V230" s="419"/>
      <c r="W230" s="419"/>
      <c r="X230" s="419"/>
      <c r="Y230" s="419"/>
      <c r="Z230" s="419"/>
    </row>
    <row r="231" spans="1:26" ht="15.75" customHeight="1">
      <c r="A231" s="493"/>
      <c r="B231" s="39"/>
      <c r="C231" s="419"/>
      <c r="D231" s="419"/>
      <c r="E231" s="419"/>
      <c r="F231" s="419"/>
      <c r="G231" s="636"/>
      <c r="H231" s="636"/>
      <c r="I231" s="636"/>
      <c r="J231" s="636"/>
      <c r="K231" s="636"/>
      <c r="L231" s="636"/>
      <c r="M231" s="636"/>
      <c r="N231" s="636"/>
      <c r="O231" s="636"/>
      <c r="P231" s="636"/>
      <c r="Q231" s="419"/>
      <c r="R231" s="419"/>
      <c r="S231" s="419"/>
      <c r="T231" s="419"/>
      <c r="U231" s="419"/>
      <c r="V231" s="419"/>
      <c r="W231" s="419"/>
      <c r="X231" s="419"/>
      <c r="Y231" s="419"/>
      <c r="Z231" s="419"/>
    </row>
    <row r="232" spans="1:26" ht="15.75" customHeight="1">
      <c r="A232" s="493"/>
      <c r="B232" s="39"/>
      <c r="C232" s="419"/>
      <c r="D232" s="419"/>
      <c r="E232" s="419"/>
      <c r="F232" s="419"/>
      <c r="G232" s="636"/>
      <c r="H232" s="636"/>
      <c r="I232" s="636"/>
      <c r="J232" s="636"/>
      <c r="K232" s="636"/>
      <c r="L232" s="636"/>
      <c r="M232" s="636"/>
      <c r="N232" s="636"/>
      <c r="O232" s="636"/>
      <c r="P232" s="636"/>
      <c r="Q232" s="419"/>
      <c r="R232" s="419"/>
      <c r="S232" s="419"/>
      <c r="T232" s="419"/>
      <c r="U232" s="419"/>
      <c r="V232" s="419"/>
      <c r="W232" s="419"/>
      <c r="X232" s="419"/>
      <c r="Y232" s="419"/>
      <c r="Z232" s="419"/>
    </row>
    <row r="233" spans="1:26" ht="15.75" customHeight="1">
      <c r="A233" s="493"/>
      <c r="B233" s="39"/>
      <c r="C233" s="419"/>
      <c r="D233" s="419"/>
      <c r="E233" s="419"/>
      <c r="F233" s="419"/>
      <c r="G233" s="636"/>
      <c r="H233" s="636"/>
      <c r="I233" s="636"/>
      <c r="J233" s="636"/>
      <c r="K233" s="636"/>
      <c r="L233" s="636"/>
      <c r="M233" s="636"/>
      <c r="N233" s="636"/>
      <c r="O233" s="636"/>
      <c r="P233" s="636"/>
      <c r="Q233" s="419"/>
      <c r="R233" s="419"/>
      <c r="S233" s="419"/>
      <c r="T233" s="419"/>
      <c r="U233" s="419"/>
      <c r="V233" s="419"/>
      <c r="W233" s="419"/>
      <c r="X233" s="419"/>
      <c r="Y233" s="419"/>
      <c r="Z233" s="419"/>
    </row>
    <row r="234" spans="1:26" ht="15.75" customHeight="1">
      <c r="A234" s="493"/>
      <c r="B234" s="39"/>
      <c r="C234" s="419"/>
      <c r="D234" s="419"/>
      <c r="E234" s="419"/>
      <c r="F234" s="419"/>
      <c r="G234" s="636"/>
      <c r="H234" s="636"/>
      <c r="I234" s="636"/>
      <c r="J234" s="636"/>
      <c r="K234" s="636"/>
      <c r="L234" s="636"/>
      <c r="M234" s="636"/>
      <c r="N234" s="636"/>
      <c r="O234" s="636"/>
      <c r="P234" s="636"/>
      <c r="Q234" s="419"/>
      <c r="R234" s="419"/>
      <c r="S234" s="419"/>
      <c r="T234" s="419"/>
      <c r="U234" s="419"/>
      <c r="V234" s="419"/>
      <c r="W234" s="419"/>
      <c r="X234" s="419"/>
      <c r="Y234" s="419"/>
      <c r="Z234" s="419"/>
    </row>
    <row r="235" spans="1:26" ht="15.75" customHeight="1">
      <c r="A235" s="493"/>
      <c r="B235" s="39"/>
      <c r="C235" s="419"/>
      <c r="D235" s="419"/>
      <c r="E235" s="419"/>
      <c r="F235" s="419"/>
      <c r="G235" s="636"/>
      <c r="H235" s="636"/>
      <c r="I235" s="636"/>
      <c r="J235" s="636"/>
      <c r="K235" s="636"/>
      <c r="L235" s="636"/>
      <c r="M235" s="636"/>
      <c r="N235" s="636"/>
      <c r="O235" s="636"/>
      <c r="P235" s="636"/>
      <c r="Q235" s="419"/>
      <c r="R235" s="419"/>
      <c r="S235" s="419"/>
      <c r="T235" s="419"/>
      <c r="U235" s="419"/>
      <c r="V235" s="419"/>
      <c r="W235" s="419"/>
      <c r="X235" s="419"/>
      <c r="Y235" s="419"/>
      <c r="Z235" s="419"/>
    </row>
    <row r="236" spans="1:26" ht="15.75" customHeight="1">
      <c r="A236" s="493"/>
      <c r="B236" s="39"/>
      <c r="C236" s="419"/>
      <c r="D236" s="419"/>
      <c r="E236" s="419"/>
      <c r="F236" s="419"/>
      <c r="G236" s="636"/>
      <c r="H236" s="636"/>
      <c r="I236" s="636"/>
      <c r="J236" s="636"/>
      <c r="K236" s="636"/>
      <c r="L236" s="636"/>
      <c r="M236" s="636"/>
      <c r="N236" s="636"/>
      <c r="O236" s="636"/>
      <c r="P236" s="636"/>
      <c r="Q236" s="419"/>
      <c r="R236" s="419"/>
      <c r="S236" s="419"/>
      <c r="T236" s="419"/>
      <c r="U236" s="419"/>
      <c r="V236" s="419"/>
      <c r="W236" s="419"/>
      <c r="X236" s="419"/>
      <c r="Y236" s="419"/>
      <c r="Z236" s="419"/>
    </row>
    <row r="237" spans="1:26" ht="15.75" customHeight="1">
      <c r="A237" s="493"/>
      <c r="B237" s="39"/>
      <c r="C237" s="419"/>
      <c r="D237" s="419"/>
      <c r="E237" s="419"/>
      <c r="F237" s="419"/>
      <c r="G237" s="636"/>
      <c r="H237" s="636"/>
      <c r="I237" s="636"/>
      <c r="J237" s="636"/>
      <c r="K237" s="636"/>
      <c r="L237" s="636"/>
      <c r="M237" s="636"/>
      <c r="N237" s="636"/>
      <c r="O237" s="636"/>
      <c r="P237" s="636"/>
      <c r="Q237" s="419"/>
      <c r="R237" s="419"/>
      <c r="S237" s="419"/>
      <c r="T237" s="419"/>
      <c r="U237" s="419"/>
      <c r="V237" s="419"/>
      <c r="W237" s="419"/>
      <c r="X237" s="419"/>
      <c r="Y237" s="419"/>
      <c r="Z237" s="419"/>
    </row>
    <row r="238" spans="1:26" ht="15.75" customHeight="1">
      <c r="A238" s="493"/>
      <c r="B238" s="39"/>
      <c r="C238" s="419"/>
      <c r="D238" s="419"/>
      <c r="E238" s="419"/>
      <c r="F238" s="419"/>
      <c r="G238" s="636"/>
      <c r="H238" s="636"/>
      <c r="I238" s="636"/>
      <c r="J238" s="636"/>
      <c r="K238" s="636"/>
      <c r="L238" s="636"/>
      <c r="M238" s="636"/>
      <c r="N238" s="636"/>
      <c r="O238" s="636"/>
      <c r="P238" s="636"/>
      <c r="Q238" s="419"/>
      <c r="R238" s="419"/>
      <c r="S238" s="419"/>
      <c r="T238" s="419"/>
      <c r="U238" s="419"/>
      <c r="V238" s="419"/>
      <c r="W238" s="419"/>
      <c r="X238" s="419"/>
      <c r="Y238" s="419"/>
      <c r="Z238" s="419"/>
    </row>
    <row r="239" spans="1:26" ht="15.75" customHeight="1">
      <c r="A239" s="493"/>
      <c r="B239" s="39"/>
      <c r="C239" s="419"/>
      <c r="D239" s="419"/>
      <c r="E239" s="419"/>
      <c r="F239" s="419"/>
      <c r="G239" s="636"/>
      <c r="H239" s="636"/>
      <c r="I239" s="636"/>
      <c r="J239" s="636"/>
      <c r="K239" s="636"/>
      <c r="L239" s="636"/>
      <c r="M239" s="636"/>
      <c r="N239" s="636"/>
      <c r="O239" s="636"/>
      <c r="P239" s="636"/>
      <c r="Q239" s="419"/>
      <c r="R239" s="419"/>
      <c r="S239" s="419"/>
      <c r="T239" s="419"/>
      <c r="U239" s="419"/>
      <c r="V239" s="419"/>
      <c r="W239" s="419"/>
      <c r="X239" s="419"/>
      <c r="Y239" s="419"/>
      <c r="Z239" s="419"/>
    </row>
    <row r="240" spans="1:26" ht="15.75" customHeight="1">
      <c r="A240" s="493"/>
      <c r="B240" s="39"/>
      <c r="C240" s="419"/>
      <c r="D240" s="419"/>
      <c r="E240" s="419"/>
      <c r="F240" s="419"/>
      <c r="G240" s="636"/>
      <c r="H240" s="636"/>
      <c r="I240" s="636"/>
      <c r="J240" s="636"/>
      <c r="K240" s="636"/>
      <c r="L240" s="636"/>
      <c r="M240" s="636"/>
      <c r="N240" s="636"/>
      <c r="O240" s="636"/>
      <c r="P240" s="636"/>
      <c r="Q240" s="419"/>
      <c r="R240" s="419"/>
      <c r="S240" s="419"/>
      <c r="T240" s="419"/>
      <c r="U240" s="419"/>
      <c r="V240" s="419"/>
      <c r="W240" s="419"/>
      <c r="X240" s="419"/>
      <c r="Y240" s="419"/>
      <c r="Z240" s="419"/>
    </row>
    <row r="241" spans="1:26" ht="15.75" customHeight="1">
      <c r="A241" s="493"/>
      <c r="B241" s="39"/>
      <c r="C241" s="419"/>
      <c r="D241" s="419"/>
      <c r="E241" s="419"/>
      <c r="F241" s="419"/>
      <c r="G241" s="636"/>
      <c r="H241" s="636"/>
      <c r="I241" s="636"/>
      <c r="J241" s="636"/>
      <c r="K241" s="636"/>
      <c r="L241" s="636"/>
      <c r="M241" s="636"/>
      <c r="N241" s="636"/>
      <c r="O241" s="636"/>
      <c r="P241" s="636"/>
      <c r="Q241" s="419"/>
      <c r="R241" s="419"/>
      <c r="S241" s="419"/>
      <c r="T241" s="419"/>
      <c r="U241" s="419"/>
      <c r="V241" s="419"/>
      <c r="W241" s="419"/>
      <c r="X241" s="419"/>
      <c r="Y241" s="419"/>
      <c r="Z241" s="419"/>
    </row>
    <row r="242" spans="1:26" ht="15.75" customHeight="1">
      <c r="A242" s="493"/>
      <c r="B242" s="39"/>
      <c r="C242" s="419"/>
      <c r="D242" s="419"/>
      <c r="E242" s="419"/>
      <c r="F242" s="419"/>
      <c r="G242" s="636"/>
      <c r="H242" s="636"/>
      <c r="I242" s="636"/>
      <c r="J242" s="636"/>
      <c r="K242" s="636"/>
      <c r="L242" s="636"/>
      <c r="M242" s="636"/>
      <c r="N242" s="636"/>
      <c r="O242" s="636"/>
      <c r="P242" s="636"/>
      <c r="Q242" s="419"/>
      <c r="R242" s="419"/>
      <c r="S242" s="419"/>
      <c r="T242" s="419"/>
      <c r="U242" s="419"/>
      <c r="V242" s="419"/>
      <c r="W242" s="419"/>
      <c r="X242" s="419"/>
      <c r="Y242" s="419"/>
      <c r="Z242" s="419"/>
    </row>
    <row r="243" spans="1:26" ht="15.75" customHeight="1">
      <c r="A243" s="493"/>
      <c r="B243" s="39"/>
      <c r="C243" s="419"/>
      <c r="D243" s="419"/>
      <c r="E243" s="419"/>
      <c r="F243" s="419"/>
      <c r="G243" s="636"/>
      <c r="H243" s="636"/>
      <c r="I243" s="636"/>
      <c r="J243" s="636"/>
      <c r="K243" s="636"/>
      <c r="L243" s="636"/>
      <c r="M243" s="636"/>
      <c r="N243" s="636"/>
      <c r="O243" s="636"/>
      <c r="P243" s="636"/>
      <c r="Q243" s="419"/>
      <c r="R243" s="419"/>
      <c r="S243" s="419"/>
      <c r="T243" s="419"/>
      <c r="U243" s="419"/>
      <c r="V243" s="419"/>
      <c r="W243" s="419"/>
      <c r="X243" s="419"/>
      <c r="Y243" s="419"/>
      <c r="Z243" s="419"/>
    </row>
    <row r="244" spans="1:26" ht="15.75" customHeight="1">
      <c r="A244" s="493"/>
      <c r="B244" s="39"/>
      <c r="C244" s="419"/>
      <c r="D244" s="419"/>
      <c r="E244" s="419"/>
      <c r="F244" s="419"/>
      <c r="G244" s="636"/>
      <c r="H244" s="636"/>
      <c r="I244" s="636"/>
      <c r="J244" s="636"/>
      <c r="K244" s="636"/>
      <c r="L244" s="636"/>
      <c r="M244" s="636"/>
      <c r="N244" s="636"/>
      <c r="O244" s="636"/>
      <c r="P244" s="636"/>
      <c r="Q244" s="419"/>
      <c r="R244" s="419"/>
      <c r="S244" s="419"/>
      <c r="T244" s="419"/>
      <c r="U244" s="419"/>
      <c r="V244" s="419"/>
      <c r="W244" s="419"/>
      <c r="X244" s="419"/>
      <c r="Y244" s="419"/>
      <c r="Z244" s="419"/>
    </row>
    <row r="245" spans="1:26" ht="15.75" customHeight="1">
      <c r="A245" s="493"/>
      <c r="B245" s="39"/>
      <c r="C245" s="419"/>
      <c r="D245" s="419"/>
      <c r="E245" s="419"/>
      <c r="F245" s="419"/>
      <c r="G245" s="636"/>
      <c r="H245" s="636"/>
      <c r="I245" s="636"/>
      <c r="J245" s="636"/>
      <c r="K245" s="636"/>
      <c r="L245" s="636"/>
      <c r="M245" s="636"/>
      <c r="N245" s="636"/>
      <c r="O245" s="636"/>
      <c r="P245" s="636"/>
      <c r="Q245" s="419"/>
      <c r="R245" s="419"/>
      <c r="S245" s="419"/>
      <c r="T245" s="419"/>
      <c r="U245" s="419"/>
      <c r="V245" s="419"/>
      <c r="W245" s="419"/>
      <c r="X245" s="419"/>
      <c r="Y245" s="419"/>
      <c r="Z245" s="419"/>
    </row>
    <row r="246" spans="1:26" ht="15.75" customHeight="1">
      <c r="A246" s="493"/>
      <c r="B246" s="39"/>
      <c r="C246" s="419"/>
      <c r="D246" s="419"/>
      <c r="E246" s="419"/>
      <c r="F246" s="419"/>
      <c r="G246" s="636"/>
      <c r="H246" s="636"/>
      <c r="I246" s="636"/>
      <c r="J246" s="636"/>
      <c r="K246" s="636"/>
      <c r="L246" s="636"/>
      <c r="M246" s="636"/>
      <c r="N246" s="636"/>
      <c r="O246" s="636"/>
      <c r="P246" s="636"/>
      <c r="Q246" s="419"/>
      <c r="R246" s="419"/>
      <c r="S246" s="419"/>
      <c r="T246" s="419"/>
      <c r="U246" s="419"/>
      <c r="V246" s="419"/>
      <c r="W246" s="419"/>
      <c r="X246" s="419"/>
      <c r="Y246" s="419"/>
      <c r="Z246" s="419"/>
    </row>
    <row r="247" spans="1:26" ht="15.75" customHeight="1">
      <c r="A247" s="493"/>
      <c r="B247" s="39"/>
      <c r="C247" s="419"/>
      <c r="D247" s="419"/>
      <c r="E247" s="419"/>
      <c r="F247" s="419"/>
      <c r="G247" s="636"/>
      <c r="H247" s="636"/>
      <c r="I247" s="636"/>
      <c r="J247" s="636"/>
      <c r="K247" s="636"/>
      <c r="L247" s="636"/>
      <c r="M247" s="636"/>
      <c r="N247" s="636"/>
      <c r="O247" s="636"/>
      <c r="P247" s="636"/>
      <c r="Q247" s="419"/>
      <c r="R247" s="419"/>
      <c r="S247" s="419"/>
      <c r="T247" s="419"/>
      <c r="U247" s="419"/>
      <c r="V247" s="419"/>
      <c r="W247" s="419"/>
      <c r="X247" s="419"/>
      <c r="Y247" s="419"/>
      <c r="Z247" s="419"/>
    </row>
    <row r="248" spans="1:26" ht="15.75" customHeight="1">
      <c r="A248" s="493"/>
      <c r="B248" s="39"/>
      <c r="C248" s="419"/>
      <c r="D248" s="419"/>
      <c r="E248" s="419"/>
      <c r="F248" s="419"/>
      <c r="G248" s="636"/>
      <c r="H248" s="636"/>
      <c r="I248" s="636"/>
      <c r="J248" s="636"/>
      <c r="K248" s="636"/>
      <c r="L248" s="636"/>
      <c r="M248" s="636"/>
      <c r="N248" s="636"/>
      <c r="O248" s="636"/>
      <c r="P248" s="636"/>
      <c r="Q248" s="419"/>
      <c r="R248" s="419"/>
      <c r="S248" s="419"/>
      <c r="T248" s="419"/>
      <c r="U248" s="419"/>
      <c r="V248" s="419"/>
      <c r="W248" s="419"/>
      <c r="X248" s="419"/>
      <c r="Y248" s="419"/>
      <c r="Z248" s="419"/>
    </row>
    <row r="249" spans="1:26" ht="15.75" customHeight="1">
      <c r="A249" s="493"/>
      <c r="B249" s="39"/>
      <c r="C249" s="419"/>
      <c r="D249" s="419"/>
      <c r="E249" s="419"/>
      <c r="F249" s="419"/>
      <c r="G249" s="636"/>
      <c r="H249" s="636"/>
      <c r="I249" s="636"/>
      <c r="J249" s="636"/>
      <c r="K249" s="636"/>
      <c r="L249" s="636"/>
      <c r="M249" s="636"/>
      <c r="N249" s="636"/>
      <c r="O249" s="636"/>
      <c r="P249" s="636"/>
      <c r="Q249" s="419"/>
      <c r="R249" s="419"/>
      <c r="S249" s="419"/>
      <c r="T249" s="419"/>
      <c r="U249" s="419"/>
      <c r="V249" s="419"/>
      <c r="W249" s="419"/>
      <c r="X249" s="419"/>
      <c r="Y249" s="419"/>
      <c r="Z249" s="419"/>
    </row>
    <row r="250" spans="1:26" ht="15.75" customHeight="1">
      <c r="A250" s="493"/>
      <c r="B250" s="39"/>
      <c r="C250" s="419"/>
      <c r="D250" s="419"/>
      <c r="E250" s="419"/>
      <c r="F250" s="419"/>
      <c r="G250" s="636"/>
      <c r="H250" s="636"/>
      <c r="I250" s="636"/>
      <c r="J250" s="636"/>
      <c r="K250" s="636"/>
      <c r="L250" s="636"/>
      <c r="M250" s="636"/>
      <c r="N250" s="636"/>
      <c r="O250" s="636"/>
      <c r="P250" s="636"/>
      <c r="Q250" s="419"/>
      <c r="R250" s="419"/>
      <c r="S250" s="419"/>
      <c r="T250" s="419"/>
      <c r="U250" s="419"/>
      <c r="V250" s="419"/>
      <c r="W250" s="419"/>
      <c r="X250" s="419"/>
      <c r="Y250" s="419"/>
      <c r="Z250" s="419"/>
    </row>
    <row r="251" spans="1:26" ht="15.75" customHeight="1">
      <c r="A251" s="493"/>
      <c r="B251" s="39"/>
      <c r="C251" s="419"/>
      <c r="D251" s="419"/>
      <c r="E251" s="419"/>
      <c r="F251" s="419"/>
      <c r="G251" s="636"/>
      <c r="H251" s="636"/>
      <c r="I251" s="636"/>
      <c r="J251" s="636"/>
      <c r="K251" s="636"/>
      <c r="L251" s="636"/>
      <c r="M251" s="636"/>
      <c r="N251" s="636"/>
      <c r="O251" s="636"/>
      <c r="P251" s="636"/>
      <c r="Q251" s="419"/>
      <c r="R251" s="419"/>
      <c r="S251" s="419"/>
      <c r="T251" s="419"/>
      <c r="U251" s="419"/>
      <c r="V251" s="419"/>
      <c r="W251" s="419"/>
      <c r="X251" s="419"/>
      <c r="Y251" s="419"/>
      <c r="Z251" s="419"/>
    </row>
    <row r="252" spans="1:26" ht="15.75" customHeight="1">
      <c r="A252" s="493"/>
      <c r="B252" s="39"/>
      <c r="C252" s="419"/>
      <c r="D252" s="419"/>
      <c r="E252" s="419"/>
      <c r="F252" s="419"/>
      <c r="G252" s="636"/>
      <c r="H252" s="636"/>
      <c r="I252" s="636"/>
      <c r="J252" s="636"/>
      <c r="K252" s="636"/>
      <c r="L252" s="636"/>
      <c r="M252" s="636"/>
      <c r="N252" s="636"/>
      <c r="O252" s="636"/>
      <c r="P252" s="636"/>
      <c r="Q252" s="419"/>
      <c r="R252" s="419"/>
      <c r="S252" s="419"/>
      <c r="T252" s="419"/>
      <c r="U252" s="419"/>
      <c r="V252" s="419"/>
      <c r="W252" s="419"/>
      <c r="X252" s="419"/>
      <c r="Y252" s="419"/>
      <c r="Z252" s="419"/>
    </row>
    <row r="253" spans="1:26" ht="15.75" customHeight="1">
      <c r="A253" s="493"/>
      <c r="B253" s="39"/>
      <c r="C253" s="419"/>
      <c r="D253" s="419"/>
      <c r="E253" s="419"/>
      <c r="F253" s="419"/>
      <c r="G253" s="636"/>
      <c r="H253" s="636"/>
      <c r="I253" s="636"/>
      <c r="J253" s="636"/>
      <c r="K253" s="636"/>
      <c r="L253" s="636"/>
      <c r="M253" s="636"/>
      <c r="N253" s="636"/>
      <c r="O253" s="636"/>
      <c r="P253" s="636"/>
      <c r="Q253" s="419"/>
      <c r="R253" s="419"/>
      <c r="S253" s="419"/>
      <c r="T253" s="419"/>
      <c r="U253" s="419"/>
      <c r="V253" s="419"/>
      <c r="W253" s="419"/>
      <c r="X253" s="419"/>
      <c r="Y253" s="419"/>
      <c r="Z253" s="419"/>
    </row>
    <row r="254" spans="1:26" ht="15.75" customHeight="1">
      <c r="A254" s="493"/>
      <c r="B254" s="39"/>
      <c r="C254" s="419"/>
      <c r="D254" s="419"/>
      <c r="E254" s="419"/>
      <c r="F254" s="419"/>
      <c r="G254" s="636"/>
      <c r="H254" s="636"/>
      <c r="I254" s="636"/>
      <c r="J254" s="636"/>
      <c r="K254" s="636"/>
      <c r="L254" s="636"/>
      <c r="M254" s="636"/>
      <c r="N254" s="636"/>
      <c r="O254" s="636"/>
      <c r="P254" s="636"/>
      <c r="Q254" s="419"/>
      <c r="R254" s="419"/>
      <c r="S254" s="419"/>
      <c r="T254" s="419"/>
      <c r="U254" s="419"/>
      <c r="V254" s="419"/>
      <c r="W254" s="419"/>
      <c r="X254" s="419"/>
      <c r="Y254" s="419"/>
      <c r="Z254" s="419"/>
    </row>
    <row r="255" spans="1:26" ht="15.75" customHeight="1">
      <c r="A255" s="493"/>
      <c r="B255" s="39"/>
      <c r="C255" s="419"/>
      <c r="D255" s="419"/>
      <c r="E255" s="419"/>
      <c r="F255" s="419"/>
      <c r="G255" s="636"/>
      <c r="H255" s="636"/>
      <c r="I255" s="636"/>
      <c r="J255" s="636"/>
      <c r="K255" s="636"/>
      <c r="L255" s="636"/>
      <c r="M255" s="636"/>
      <c r="N255" s="636"/>
      <c r="O255" s="636"/>
      <c r="P255" s="636"/>
      <c r="Q255" s="419"/>
      <c r="R255" s="419"/>
      <c r="S255" s="419"/>
      <c r="T255" s="419"/>
      <c r="U255" s="419"/>
      <c r="V255" s="419"/>
      <c r="W255" s="419"/>
      <c r="X255" s="419"/>
      <c r="Y255" s="419"/>
      <c r="Z255" s="419"/>
    </row>
    <row r="256" spans="1:26" ht="15.75" customHeight="1">
      <c r="A256" s="493"/>
      <c r="B256" s="39"/>
      <c r="C256" s="419"/>
      <c r="D256" s="419"/>
      <c r="E256" s="419"/>
      <c r="F256" s="419"/>
      <c r="G256" s="636"/>
      <c r="H256" s="636"/>
      <c r="I256" s="636"/>
      <c r="J256" s="636"/>
      <c r="K256" s="636"/>
      <c r="L256" s="636"/>
      <c r="M256" s="636"/>
      <c r="N256" s="636"/>
      <c r="O256" s="636"/>
      <c r="P256" s="636"/>
      <c r="Q256" s="419"/>
      <c r="R256" s="419"/>
      <c r="S256" s="419"/>
      <c r="T256" s="419"/>
      <c r="U256" s="419"/>
      <c r="V256" s="419"/>
      <c r="W256" s="419"/>
      <c r="X256" s="419"/>
      <c r="Y256" s="419"/>
      <c r="Z256" s="419"/>
    </row>
    <row r="257" spans="1:26" ht="15.75" customHeight="1">
      <c r="A257" s="493"/>
      <c r="B257" s="39"/>
      <c r="C257" s="419"/>
      <c r="D257" s="419"/>
      <c r="E257" s="419"/>
      <c r="F257" s="419"/>
      <c r="G257" s="636"/>
      <c r="H257" s="636"/>
      <c r="I257" s="636"/>
      <c r="J257" s="636"/>
      <c r="K257" s="636"/>
      <c r="L257" s="636"/>
      <c r="M257" s="636"/>
      <c r="N257" s="636"/>
      <c r="O257" s="636"/>
      <c r="P257" s="636"/>
      <c r="Q257" s="419"/>
      <c r="R257" s="419"/>
      <c r="S257" s="419"/>
      <c r="T257" s="419"/>
      <c r="U257" s="419"/>
      <c r="V257" s="419"/>
      <c r="W257" s="419"/>
      <c r="X257" s="419"/>
      <c r="Y257" s="419"/>
      <c r="Z257" s="419"/>
    </row>
    <row r="258" spans="1:26" ht="15.75" customHeight="1">
      <c r="A258" s="493"/>
      <c r="B258" s="39"/>
      <c r="C258" s="419"/>
      <c r="D258" s="419"/>
      <c r="E258" s="419"/>
      <c r="F258" s="419"/>
      <c r="G258" s="636"/>
      <c r="H258" s="636"/>
      <c r="I258" s="636"/>
      <c r="J258" s="636"/>
      <c r="K258" s="636"/>
      <c r="L258" s="636"/>
      <c r="M258" s="636"/>
      <c r="N258" s="636"/>
      <c r="O258" s="636"/>
      <c r="P258" s="636"/>
      <c r="Q258" s="419"/>
      <c r="R258" s="419"/>
      <c r="S258" s="419"/>
      <c r="T258" s="419"/>
      <c r="U258" s="419"/>
      <c r="V258" s="419"/>
      <c r="W258" s="419"/>
      <c r="X258" s="419"/>
      <c r="Y258" s="419"/>
      <c r="Z258" s="419"/>
    </row>
    <row r="259" spans="1:26" ht="15.75" customHeight="1">
      <c r="A259" s="493"/>
      <c r="B259" s="39"/>
      <c r="C259" s="419"/>
      <c r="D259" s="419"/>
      <c r="E259" s="419"/>
      <c r="F259" s="419"/>
      <c r="G259" s="636"/>
      <c r="H259" s="636"/>
      <c r="I259" s="636"/>
      <c r="J259" s="636"/>
      <c r="K259" s="636"/>
      <c r="L259" s="636"/>
      <c r="M259" s="636"/>
      <c r="N259" s="636"/>
      <c r="O259" s="636"/>
      <c r="P259" s="636"/>
      <c r="Q259" s="419"/>
      <c r="R259" s="419"/>
      <c r="S259" s="419"/>
      <c r="T259" s="419"/>
      <c r="U259" s="419"/>
      <c r="V259" s="419"/>
      <c r="W259" s="419"/>
      <c r="X259" s="419"/>
      <c r="Y259" s="419"/>
      <c r="Z259" s="419"/>
    </row>
    <row r="260" spans="1:26" ht="15.75" customHeight="1">
      <c r="A260" s="493"/>
      <c r="B260" s="39"/>
      <c r="C260" s="419"/>
      <c r="D260" s="419"/>
      <c r="E260" s="419"/>
      <c r="F260" s="419"/>
      <c r="G260" s="636"/>
      <c r="H260" s="636"/>
      <c r="I260" s="636"/>
      <c r="J260" s="636"/>
      <c r="K260" s="636"/>
      <c r="L260" s="636"/>
      <c r="M260" s="636"/>
      <c r="N260" s="636"/>
      <c r="O260" s="636"/>
      <c r="P260" s="636"/>
      <c r="Q260" s="419"/>
      <c r="R260" s="419"/>
      <c r="S260" s="419"/>
      <c r="T260" s="419"/>
      <c r="U260" s="419"/>
      <c r="V260" s="419"/>
      <c r="W260" s="419"/>
      <c r="X260" s="419"/>
      <c r="Y260" s="419"/>
      <c r="Z260" s="419"/>
    </row>
    <row r="261" spans="1:26" ht="15.75" customHeight="1">
      <c r="A261" s="493"/>
      <c r="B261" s="39"/>
      <c r="C261" s="419"/>
      <c r="D261" s="419"/>
      <c r="E261" s="419"/>
      <c r="F261" s="419"/>
      <c r="G261" s="636"/>
      <c r="H261" s="636"/>
      <c r="I261" s="636"/>
      <c r="J261" s="636"/>
      <c r="K261" s="636"/>
      <c r="L261" s="636"/>
      <c r="M261" s="636"/>
      <c r="N261" s="636"/>
      <c r="O261" s="636"/>
      <c r="P261" s="636"/>
      <c r="Q261" s="419"/>
      <c r="R261" s="419"/>
      <c r="S261" s="419"/>
      <c r="T261" s="419"/>
      <c r="U261" s="419"/>
      <c r="V261" s="419"/>
      <c r="W261" s="419"/>
      <c r="X261" s="419"/>
      <c r="Y261" s="419"/>
      <c r="Z261" s="419"/>
    </row>
    <row r="262" spans="1:26" ht="15.75" customHeight="1">
      <c r="A262" s="493"/>
      <c r="B262" s="39"/>
      <c r="C262" s="419"/>
      <c r="D262" s="419"/>
      <c r="E262" s="419"/>
      <c r="F262" s="419"/>
      <c r="G262" s="636"/>
      <c r="H262" s="636"/>
      <c r="I262" s="636"/>
      <c r="J262" s="636"/>
      <c r="K262" s="636"/>
      <c r="L262" s="636"/>
      <c r="M262" s="636"/>
      <c r="N262" s="636"/>
      <c r="O262" s="636"/>
      <c r="P262" s="636"/>
      <c r="Q262" s="419"/>
      <c r="R262" s="419"/>
      <c r="S262" s="419"/>
      <c r="T262" s="419"/>
      <c r="U262" s="419"/>
      <c r="V262" s="419"/>
      <c r="W262" s="419"/>
      <c r="X262" s="419"/>
      <c r="Y262" s="419"/>
      <c r="Z262" s="419"/>
    </row>
    <row r="263" spans="1:26" ht="15.75" customHeight="1">
      <c r="A263" s="493"/>
      <c r="B263" s="39"/>
      <c r="C263" s="419"/>
      <c r="D263" s="419"/>
      <c r="E263" s="419"/>
      <c r="F263" s="419"/>
      <c r="G263" s="636"/>
      <c r="H263" s="636"/>
      <c r="I263" s="636"/>
      <c r="J263" s="636"/>
      <c r="K263" s="636"/>
      <c r="L263" s="636"/>
      <c r="M263" s="636"/>
      <c r="N263" s="636"/>
      <c r="O263" s="636"/>
      <c r="P263" s="636"/>
      <c r="Q263" s="419"/>
      <c r="R263" s="419"/>
      <c r="S263" s="419"/>
      <c r="T263" s="419"/>
      <c r="U263" s="419"/>
      <c r="V263" s="419"/>
      <c r="W263" s="419"/>
      <c r="X263" s="419"/>
      <c r="Y263" s="419"/>
      <c r="Z263" s="419"/>
    </row>
    <row r="264" spans="1:26" ht="15.75" customHeight="1">
      <c r="A264" s="493"/>
      <c r="B264" s="39"/>
      <c r="C264" s="419"/>
      <c r="D264" s="419"/>
      <c r="E264" s="419"/>
      <c r="F264" s="419"/>
      <c r="G264" s="636"/>
      <c r="H264" s="636"/>
      <c r="I264" s="636"/>
      <c r="J264" s="636"/>
      <c r="K264" s="636"/>
      <c r="L264" s="636"/>
      <c r="M264" s="636"/>
      <c r="N264" s="636"/>
      <c r="O264" s="636"/>
      <c r="P264" s="636"/>
      <c r="Q264" s="419"/>
      <c r="R264" s="419"/>
      <c r="S264" s="419"/>
      <c r="T264" s="419"/>
      <c r="U264" s="419"/>
      <c r="V264" s="419"/>
      <c r="W264" s="419"/>
      <c r="X264" s="419"/>
      <c r="Y264" s="419"/>
      <c r="Z264" s="419"/>
    </row>
    <row r="265" spans="1:26" ht="15.75" customHeight="1">
      <c r="A265" s="493"/>
      <c r="B265" s="39"/>
      <c r="C265" s="419"/>
      <c r="D265" s="419"/>
      <c r="E265" s="419"/>
      <c r="F265" s="419"/>
      <c r="G265" s="636"/>
      <c r="H265" s="636"/>
      <c r="I265" s="636"/>
      <c r="J265" s="636"/>
      <c r="K265" s="636"/>
      <c r="L265" s="636"/>
      <c r="M265" s="636"/>
      <c r="N265" s="636"/>
      <c r="O265" s="636"/>
      <c r="P265" s="636"/>
      <c r="Q265" s="419"/>
      <c r="R265" s="419"/>
      <c r="S265" s="419"/>
      <c r="T265" s="419"/>
      <c r="U265" s="419"/>
      <c r="V265" s="419"/>
      <c r="W265" s="419"/>
      <c r="X265" s="419"/>
      <c r="Y265" s="419"/>
      <c r="Z265" s="419"/>
    </row>
    <row r="266" spans="1:26" ht="15.75" customHeight="1">
      <c r="A266" s="493"/>
      <c r="B266" s="39"/>
      <c r="C266" s="419"/>
      <c r="D266" s="419"/>
      <c r="E266" s="419"/>
      <c r="F266" s="419"/>
      <c r="G266" s="636"/>
      <c r="H266" s="636"/>
      <c r="I266" s="636"/>
      <c r="J266" s="636"/>
      <c r="K266" s="636"/>
      <c r="L266" s="636"/>
      <c r="M266" s="636"/>
      <c r="N266" s="636"/>
      <c r="O266" s="636"/>
      <c r="P266" s="636"/>
      <c r="Q266" s="419"/>
      <c r="R266" s="419"/>
      <c r="S266" s="419"/>
      <c r="T266" s="419"/>
      <c r="U266" s="419"/>
      <c r="V266" s="419"/>
      <c r="W266" s="419"/>
      <c r="X266" s="419"/>
      <c r="Y266" s="419"/>
      <c r="Z266" s="419"/>
    </row>
    <row r="267" spans="1:26" ht="15.75" customHeight="1">
      <c r="A267" s="493"/>
      <c r="B267" s="39"/>
      <c r="C267" s="419"/>
      <c r="D267" s="419"/>
      <c r="E267" s="419"/>
      <c r="F267" s="419"/>
      <c r="G267" s="636"/>
      <c r="H267" s="636"/>
      <c r="I267" s="636"/>
      <c r="J267" s="636"/>
      <c r="K267" s="636"/>
      <c r="L267" s="636"/>
      <c r="M267" s="636"/>
      <c r="N267" s="636"/>
      <c r="O267" s="636"/>
      <c r="P267" s="636"/>
      <c r="Q267" s="419"/>
      <c r="R267" s="419"/>
      <c r="S267" s="419"/>
      <c r="T267" s="419"/>
      <c r="U267" s="419"/>
      <c r="V267" s="419"/>
      <c r="W267" s="419"/>
      <c r="X267" s="419"/>
      <c r="Y267" s="419"/>
      <c r="Z267" s="419"/>
    </row>
    <row r="268" spans="1:26" ht="15.75" customHeight="1">
      <c r="A268" s="493"/>
      <c r="B268" s="39"/>
      <c r="C268" s="419"/>
      <c r="D268" s="419"/>
      <c r="E268" s="419"/>
      <c r="F268" s="419"/>
      <c r="G268" s="636"/>
      <c r="H268" s="636"/>
      <c r="I268" s="636"/>
      <c r="J268" s="636"/>
      <c r="K268" s="636"/>
      <c r="L268" s="636"/>
      <c r="M268" s="636"/>
      <c r="N268" s="636"/>
      <c r="O268" s="636"/>
      <c r="P268" s="636"/>
      <c r="Q268" s="419"/>
      <c r="R268" s="419"/>
      <c r="S268" s="419"/>
      <c r="T268" s="419"/>
      <c r="U268" s="419"/>
      <c r="V268" s="419"/>
      <c r="W268" s="419"/>
      <c r="X268" s="419"/>
      <c r="Y268" s="419"/>
      <c r="Z268" s="419"/>
    </row>
    <row r="269" spans="1:26" ht="15.75" customHeight="1">
      <c r="A269" s="493"/>
      <c r="B269" s="39"/>
      <c r="C269" s="419"/>
      <c r="D269" s="419"/>
      <c r="E269" s="419"/>
      <c r="F269" s="419"/>
      <c r="G269" s="636"/>
      <c r="H269" s="636"/>
      <c r="I269" s="636"/>
      <c r="J269" s="636"/>
      <c r="K269" s="636"/>
      <c r="L269" s="636"/>
      <c r="M269" s="636"/>
      <c r="N269" s="636"/>
      <c r="O269" s="636"/>
      <c r="P269" s="636"/>
      <c r="Q269" s="419"/>
      <c r="R269" s="419"/>
      <c r="S269" s="419"/>
      <c r="T269" s="419"/>
      <c r="U269" s="419"/>
      <c r="V269" s="419"/>
      <c r="W269" s="419"/>
      <c r="X269" s="419"/>
      <c r="Y269" s="419"/>
      <c r="Z269" s="419"/>
    </row>
    <row r="270" spans="1:26" ht="15.75" customHeight="1">
      <c r="A270" s="493"/>
      <c r="B270" s="39"/>
      <c r="C270" s="419"/>
      <c r="D270" s="419"/>
      <c r="E270" s="419"/>
      <c r="F270" s="419"/>
      <c r="G270" s="636"/>
      <c r="H270" s="636"/>
      <c r="I270" s="636"/>
      <c r="J270" s="636"/>
      <c r="K270" s="636"/>
      <c r="L270" s="636"/>
      <c r="M270" s="636"/>
      <c r="N270" s="636"/>
      <c r="O270" s="636"/>
      <c r="P270" s="636"/>
      <c r="Q270" s="419"/>
      <c r="R270" s="419"/>
      <c r="S270" s="419"/>
      <c r="T270" s="419"/>
      <c r="U270" s="419"/>
      <c r="V270" s="419"/>
      <c r="W270" s="419"/>
      <c r="X270" s="419"/>
      <c r="Y270" s="419"/>
      <c r="Z270" s="419"/>
    </row>
    <row r="271" spans="1:26" ht="15.75" customHeight="1">
      <c r="A271" s="493"/>
      <c r="B271" s="39"/>
      <c r="C271" s="419"/>
      <c r="D271" s="419"/>
      <c r="E271" s="419"/>
      <c r="F271" s="419"/>
      <c r="G271" s="636"/>
      <c r="H271" s="636"/>
      <c r="I271" s="636"/>
      <c r="J271" s="636"/>
      <c r="K271" s="636"/>
      <c r="L271" s="636"/>
      <c r="M271" s="636"/>
      <c r="N271" s="636"/>
      <c r="O271" s="636"/>
      <c r="P271" s="636"/>
      <c r="Q271" s="419"/>
      <c r="R271" s="419"/>
      <c r="S271" s="419"/>
      <c r="T271" s="419"/>
      <c r="U271" s="419"/>
      <c r="V271" s="419"/>
      <c r="W271" s="419"/>
      <c r="X271" s="419"/>
      <c r="Y271" s="419"/>
      <c r="Z271" s="419"/>
    </row>
    <row r="272" spans="1:26" ht="15.75" customHeight="1">
      <c r="A272" s="493"/>
      <c r="B272" s="39"/>
      <c r="C272" s="419"/>
      <c r="D272" s="419"/>
      <c r="E272" s="419"/>
      <c r="F272" s="419"/>
      <c r="G272" s="636"/>
      <c r="H272" s="636"/>
      <c r="I272" s="636"/>
      <c r="J272" s="636"/>
      <c r="K272" s="636"/>
      <c r="L272" s="636"/>
      <c r="M272" s="636"/>
      <c r="N272" s="636"/>
      <c r="O272" s="636"/>
      <c r="P272" s="636"/>
      <c r="Q272" s="419"/>
      <c r="R272" s="419"/>
      <c r="S272" s="419"/>
      <c r="T272" s="419"/>
      <c r="U272" s="419"/>
      <c r="V272" s="419"/>
      <c r="W272" s="419"/>
      <c r="X272" s="419"/>
      <c r="Y272" s="419"/>
      <c r="Z272" s="419"/>
    </row>
    <row r="273" spans="1:26" ht="15.75" customHeight="1">
      <c r="A273" s="493"/>
      <c r="B273" s="39"/>
      <c r="C273" s="419"/>
      <c r="D273" s="419"/>
      <c r="E273" s="419"/>
      <c r="F273" s="419"/>
      <c r="G273" s="636"/>
      <c r="H273" s="636"/>
      <c r="I273" s="636"/>
      <c r="J273" s="636"/>
      <c r="K273" s="636"/>
      <c r="L273" s="636"/>
      <c r="M273" s="636"/>
      <c r="N273" s="636"/>
      <c r="O273" s="636"/>
      <c r="P273" s="636"/>
      <c r="Q273" s="419"/>
      <c r="R273" s="419"/>
      <c r="S273" s="419"/>
      <c r="T273" s="419"/>
      <c r="U273" s="419"/>
      <c r="V273" s="419"/>
      <c r="W273" s="419"/>
      <c r="X273" s="419"/>
      <c r="Y273" s="419"/>
      <c r="Z273" s="419"/>
    </row>
    <row r="274" spans="1:26" ht="15.75" customHeight="1">
      <c r="A274" s="493"/>
      <c r="B274" s="39"/>
      <c r="C274" s="419"/>
      <c r="D274" s="419"/>
      <c r="E274" s="419"/>
      <c r="F274" s="419"/>
      <c r="G274" s="636"/>
      <c r="H274" s="636"/>
      <c r="I274" s="636"/>
      <c r="J274" s="636"/>
      <c r="K274" s="636"/>
      <c r="L274" s="636"/>
      <c r="M274" s="636"/>
      <c r="N274" s="636"/>
      <c r="O274" s="636"/>
      <c r="P274" s="636"/>
      <c r="Q274" s="419"/>
      <c r="R274" s="419"/>
      <c r="S274" s="419"/>
      <c r="T274" s="419"/>
      <c r="U274" s="419"/>
      <c r="V274" s="419"/>
      <c r="W274" s="419"/>
      <c r="X274" s="419"/>
      <c r="Y274" s="419"/>
      <c r="Z274" s="419"/>
    </row>
    <row r="275" spans="1:26" ht="15.75" customHeight="1">
      <c r="A275" s="493"/>
      <c r="B275" s="39"/>
      <c r="C275" s="419"/>
      <c r="D275" s="419"/>
      <c r="E275" s="419"/>
      <c r="F275" s="419"/>
      <c r="G275" s="636"/>
      <c r="H275" s="636"/>
      <c r="I275" s="636"/>
      <c r="J275" s="636"/>
      <c r="K275" s="636"/>
      <c r="L275" s="636"/>
      <c r="M275" s="636"/>
      <c r="N275" s="636"/>
      <c r="O275" s="636"/>
      <c r="P275" s="636"/>
      <c r="Q275" s="419"/>
      <c r="R275" s="419"/>
      <c r="S275" s="419"/>
      <c r="T275" s="419"/>
      <c r="U275" s="419"/>
      <c r="V275" s="419"/>
      <c r="W275" s="419"/>
      <c r="X275" s="419"/>
      <c r="Y275" s="419"/>
      <c r="Z275" s="419"/>
    </row>
    <row r="276" spans="1:26" ht="15.75" customHeight="1">
      <c r="A276" s="493"/>
      <c r="B276" s="39"/>
      <c r="C276" s="419"/>
      <c r="D276" s="419"/>
      <c r="E276" s="419"/>
      <c r="F276" s="419"/>
      <c r="G276" s="636"/>
      <c r="H276" s="636"/>
      <c r="I276" s="636"/>
      <c r="J276" s="636"/>
      <c r="K276" s="636"/>
      <c r="L276" s="636"/>
      <c r="M276" s="636"/>
      <c r="N276" s="636"/>
      <c r="O276" s="636"/>
      <c r="P276" s="636"/>
      <c r="Q276" s="419"/>
      <c r="R276" s="419"/>
      <c r="S276" s="419"/>
      <c r="T276" s="419"/>
      <c r="U276" s="419"/>
      <c r="V276" s="419"/>
      <c r="W276" s="419"/>
      <c r="X276" s="419"/>
      <c r="Y276" s="419"/>
      <c r="Z276" s="419"/>
    </row>
    <row r="277" spans="1:26" ht="15.75" customHeight="1">
      <c r="A277" s="493"/>
      <c r="B277" s="39"/>
      <c r="C277" s="419"/>
      <c r="D277" s="419"/>
      <c r="E277" s="419"/>
      <c r="F277" s="419"/>
      <c r="G277" s="636"/>
      <c r="H277" s="636"/>
      <c r="I277" s="636"/>
      <c r="J277" s="636"/>
      <c r="K277" s="636"/>
      <c r="L277" s="636"/>
      <c r="M277" s="636"/>
      <c r="N277" s="636"/>
      <c r="O277" s="636"/>
      <c r="P277" s="636"/>
      <c r="Q277" s="419"/>
      <c r="R277" s="419"/>
      <c r="S277" s="419"/>
      <c r="T277" s="419"/>
      <c r="U277" s="419"/>
      <c r="V277" s="419"/>
      <c r="W277" s="419"/>
      <c r="X277" s="419"/>
      <c r="Y277" s="419"/>
      <c r="Z277" s="419"/>
    </row>
    <row r="278" spans="1:26" ht="15.75" customHeight="1">
      <c r="A278" s="493"/>
      <c r="B278" s="39"/>
      <c r="C278" s="419"/>
      <c r="D278" s="419"/>
      <c r="E278" s="419"/>
      <c r="F278" s="419"/>
      <c r="G278" s="636"/>
      <c r="H278" s="636"/>
      <c r="I278" s="636"/>
      <c r="J278" s="636"/>
      <c r="K278" s="636"/>
      <c r="L278" s="636"/>
      <c r="M278" s="636"/>
      <c r="N278" s="636"/>
      <c r="O278" s="636"/>
      <c r="P278" s="636"/>
      <c r="Q278" s="419"/>
      <c r="R278" s="419"/>
      <c r="S278" s="419"/>
      <c r="T278" s="419"/>
      <c r="U278" s="419"/>
      <c r="V278" s="419"/>
      <c r="W278" s="419"/>
      <c r="X278" s="419"/>
      <c r="Y278" s="419"/>
      <c r="Z278" s="419"/>
    </row>
    <row r="279" spans="1:26" ht="15.75" customHeight="1">
      <c r="A279" s="493"/>
      <c r="B279" s="39"/>
      <c r="C279" s="419"/>
      <c r="D279" s="419"/>
      <c r="E279" s="419"/>
      <c r="F279" s="419"/>
      <c r="G279" s="636"/>
      <c r="H279" s="636"/>
      <c r="I279" s="636"/>
      <c r="J279" s="636"/>
      <c r="K279" s="636"/>
      <c r="L279" s="636"/>
      <c r="M279" s="636"/>
      <c r="N279" s="636"/>
      <c r="O279" s="636"/>
      <c r="P279" s="636"/>
      <c r="Q279" s="419"/>
      <c r="R279" s="419"/>
      <c r="S279" s="419"/>
      <c r="T279" s="419"/>
      <c r="U279" s="419"/>
      <c r="V279" s="419"/>
      <c r="W279" s="419"/>
      <c r="X279" s="419"/>
      <c r="Y279" s="419"/>
      <c r="Z279" s="419"/>
    </row>
    <row r="280" spans="1:26" ht="15.75" customHeight="1">
      <c r="A280" s="493"/>
      <c r="B280" s="39"/>
      <c r="C280" s="419"/>
      <c r="D280" s="419"/>
      <c r="E280" s="419"/>
      <c r="F280" s="419"/>
      <c r="G280" s="636"/>
      <c r="H280" s="636"/>
      <c r="I280" s="636"/>
      <c r="J280" s="636"/>
      <c r="K280" s="636"/>
      <c r="L280" s="636"/>
      <c r="M280" s="636"/>
      <c r="N280" s="636"/>
      <c r="O280" s="636"/>
      <c r="P280" s="636"/>
      <c r="Q280" s="419"/>
      <c r="R280" s="419"/>
      <c r="S280" s="419"/>
      <c r="T280" s="419"/>
      <c r="U280" s="419"/>
      <c r="V280" s="419"/>
      <c r="W280" s="419"/>
      <c r="X280" s="419"/>
      <c r="Y280" s="419"/>
      <c r="Z280" s="419"/>
    </row>
    <row r="281" spans="1:26" ht="15.75" customHeight="1">
      <c r="A281" s="493"/>
      <c r="B281" s="39"/>
      <c r="C281" s="419"/>
      <c r="D281" s="419"/>
      <c r="E281" s="419"/>
      <c r="F281" s="419"/>
      <c r="G281" s="636"/>
      <c r="H281" s="636"/>
      <c r="I281" s="636"/>
      <c r="J281" s="636"/>
      <c r="K281" s="636"/>
      <c r="L281" s="636"/>
      <c r="M281" s="636"/>
      <c r="N281" s="636"/>
      <c r="O281" s="636"/>
      <c r="P281" s="636"/>
      <c r="Q281" s="419"/>
      <c r="R281" s="419"/>
      <c r="S281" s="419"/>
      <c r="T281" s="419"/>
      <c r="U281" s="419"/>
      <c r="V281" s="419"/>
      <c r="W281" s="419"/>
      <c r="X281" s="419"/>
      <c r="Y281" s="419"/>
      <c r="Z281" s="419"/>
    </row>
    <row r="282" spans="1:26" ht="15.75" customHeight="1">
      <c r="A282" s="493"/>
      <c r="B282" s="39"/>
      <c r="C282" s="419"/>
      <c r="D282" s="419"/>
      <c r="E282" s="419"/>
      <c r="F282" s="419"/>
      <c r="G282" s="636"/>
      <c r="H282" s="636"/>
      <c r="I282" s="636"/>
      <c r="J282" s="636"/>
      <c r="K282" s="636"/>
      <c r="L282" s="636"/>
      <c r="M282" s="636"/>
      <c r="N282" s="636"/>
      <c r="O282" s="636"/>
      <c r="P282" s="636"/>
      <c r="Q282" s="419"/>
      <c r="R282" s="419"/>
      <c r="S282" s="419"/>
      <c r="T282" s="419"/>
      <c r="U282" s="419"/>
      <c r="V282" s="419"/>
      <c r="W282" s="419"/>
      <c r="X282" s="419"/>
      <c r="Y282" s="419"/>
      <c r="Z282" s="419"/>
    </row>
    <row r="283" spans="1:26" ht="15.75" customHeight="1">
      <c r="A283" s="493"/>
      <c r="B283" s="39"/>
      <c r="C283" s="419"/>
      <c r="D283" s="419"/>
      <c r="E283" s="419"/>
      <c r="F283" s="419"/>
      <c r="G283" s="636"/>
      <c r="H283" s="636"/>
      <c r="I283" s="636"/>
      <c r="J283" s="636"/>
      <c r="K283" s="636"/>
      <c r="L283" s="636"/>
      <c r="M283" s="636"/>
      <c r="N283" s="636"/>
      <c r="O283" s="636"/>
      <c r="P283" s="636"/>
      <c r="Q283" s="419"/>
      <c r="R283" s="419"/>
      <c r="S283" s="419"/>
      <c r="T283" s="419"/>
      <c r="U283" s="419"/>
      <c r="V283" s="419"/>
      <c r="W283" s="419"/>
      <c r="X283" s="419"/>
      <c r="Y283" s="419"/>
      <c r="Z283" s="419"/>
    </row>
    <row r="284" spans="1:26" ht="15.75" customHeight="1">
      <c r="A284" s="493"/>
      <c r="B284" s="39"/>
      <c r="C284" s="419"/>
      <c r="D284" s="419"/>
      <c r="E284" s="419"/>
      <c r="F284" s="419"/>
      <c r="G284" s="636"/>
      <c r="H284" s="636"/>
      <c r="I284" s="636"/>
      <c r="J284" s="636"/>
      <c r="K284" s="636"/>
      <c r="L284" s="636"/>
      <c r="M284" s="636"/>
      <c r="N284" s="636"/>
      <c r="O284" s="636"/>
      <c r="P284" s="636"/>
      <c r="Q284" s="419"/>
      <c r="R284" s="419"/>
      <c r="S284" s="419"/>
      <c r="T284" s="419"/>
      <c r="U284" s="419"/>
      <c r="V284" s="419"/>
      <c r="W284" s="419"/>
      <c r="X284" s="419"/>
      <c r="Y284" s="419"/>
      <c r="Z284" s="419"/>
    </row>
    <row r="285" spans="1:26" ht="15.75" customHeight="1">
      <c r="A285" s="493"/>
      <c r="B285" s="39"/>
      <c r="C285" s="419"/>
      <c r="D285" s="419"/>
      <c r="E285" s="419"/>
      <c r="F285" s="419"/>
      <c r="G285" s="636"/>
      <c r="H285" s="636"/>
      <c r="I285" s="636"/>
      <c r="J285" s="636"/>
      <c r="K285" s="636"/>
      <c r="L285" s="636"/>
      <c r="M285" s="636"/>
      <c r="N285" s="636"/>
      <c r="O285" s="636"/>
      <c r="P285" s="636"/>
      <c r="Q285" s="419"/>
      <c r="R285" s="419"/>
      <c r="S285" s="419"/>
      <c r="T285" s="419"/>
      <c r="U285" s="419"/>
      <c r="V285" s="419"/>
      <c r="W285" s="419"/>
      <c r="X285" s="419"/>
      <c r="Y285" s="419"/>
      <c r="Z285" s="419"/>
    </row>
    <row r="286" spans="1:26" ht="15.75" customHeight="1">
      <c r="A286" s="493"/>
      <c r="B286" s="39"/>
      <c r="C286" s="419"/>
      <c r="D286" s="419"/>
      <c r="E286" s="419"/>
      <c r="F286" s="419"/>
      <c r="G286" s="636"/>
      <c r="H286" s="636"/>
      <c r="I286" s="636"/>
      <c r="J286" s="636"/>
      <c r="K286" s="636"/>
      <c r="L286" s="636"/>
      <c r="M286" s="636"/>
      <c r="N286" s="636"/>
      <c r="O286" s="636"/>
      <c r="P286" s="636"/>
      <c r="Q286" s="419"/>
      <c r="R286" s="419"/>
      <c r="S286" s="419"/>
      <c r="T286" s="419"/>
      <c r="U286" s="419"/>
      <c r="V286" s="419"/>
      <c r="W286" s="419"/>
      <c r="X286" s="419"/>
      <c r="Y286" s="419"/>
      <c r="Z286" s="419"/>
    </row>
    <row r="287" spans="1:26" ht="15.75" customHeight="1">
      <c r="A287" s="493"/>
      <c r="B287" s="39"/>
      <c r="C287" s="419"/>
      <c r="D287" s="419"/>
      <c r="E287" s="419"/>
      <c r="F287" s="419"/>
      <c r="G287" s="636"/>
      <c r="H287" s="636"/>
      <c r="I287" s="636"/>
      <c r="J287" s="636"/>
      <c r="K287" s="636"/>
      <c r="L287" s="636"/>
      <c r="M287" s="636"/>
      <c r="N287" s="636"/>
      <c r="O287" s="636"/>
      <c r="P287" s="636"/>
      <c r="Q287" s="419"/>
      <c r="R287" s="419"/>
      <c r="S287" s="419"/>
      <c r="T287" s="419"/>
      <c r="U287" s="419"/>
      <c r="V287" s="419"/>
      <c r="W287" s="419"/>
      <c r="X287" s="419"/>
      <c r="Y287" s="419"/>
      <c r="Z287" s="419"/>
    </row>
    <row r="288" spans="1:26" ht="15.75" customHeight="1">
      <c r="A288" s="493"/>
      <c r="B288" s="39"/>
      <c r="C288" s="419"/>
      <c r="D288" s="419"/>
      <c r="E288" s="419"/>
      <c r="F288" s="419"/>
      <c r="G288" s="636"/>
      <c r="H288" s="636"/>
      <c r="I288" s="636"/>
      <c r="J288" s="636"/>
      <c r="K288" s="636"/>
      <c r="L288" s="636"/>
      <c r="M288" s="636"/>
      <c r="N288" s="636"/>
      <c r="O288" s="636"/>
      <c r="P288" s="636"/>
      <c r="Q288" s="419"/>
      <c r="R288" s="419"/>
      <c r="S288" s="419"/>
      <c r="T288" s="419"/>
      <c r="U288" s="419"/>
      <c r="V288" s="419"/>
      <c r="W288" s="419"/>
      <c r="X288" s="419"/>
      <c r="Y288" s="419"/>
      <c r="Z288" s="419"/>
    </row>
    <row r="289" spans="1:26" ht="15.75" customHeight="1">
      <c r="A289" s="493"/>
      <c r="B289" s="39"/>
      <c r="C289" s="419"/>
      <c r="D289" s="419"/>
      <c r="E289" s="419"/>
      <c r="F289" s="419"/>
      <c r="G289" s="636"/>
      <c r="H289" s="636"/>
      <c r="I289" s="636"/>
      <c r="J289" s="636"/>
      <c r="K289" s="636"/>
      <c r="L289" s="636"/>
      <c r="M289" s="636"/>
      <c r="N289" s="636"/>
      <c r="O289" s="636"/>
      <c r="P289" s="636"/>
      <c r="Q289" s="419"/>
      <c r="R289" s="419"/>
      <c r="S289" s="419"/>
      <c r="T289" s="419"/>
      <c r="U289" s="419"/>
      <c r="V289" s="419"/>
      <c r="W289" s="419"/>
      <c r="X289" s="419"/>
      <c r="Y289" s="419"/>
      <c r="Z289" s="419"/>
    </row>
    <row r="290" spans="1:26" ht="15.75" customHeight="1">
      <c r="A290" s="493"/>
      <c r="B290" s="39"/>
      <c r="C290" s="419"/>
      <c r="D290" s="419"/>
      <c r="E290" s="419"/>
      <c r="F290" s="419"/>
      <c r="G290" s="636"/>
      <c r="H290" s="636"/>
      <c r="I290" s="636"/>
      <c r="J290" s="636"/>
      <c r="K290" s="636"/>
      <c r="L290" s="636"/>
      <c r="M290" s="636"/>
      <c r="N290" s="636"/>
      <c r="O290" s="636"/>
      <c r="P290" s="636"/>
      <c r="Q290" s="419"/>
      <c r="R290" s="419"/>
      <c r="S290" s="419"/>
      <c r="T290" s="419"/>
      <c r="U290" s="419"/>
      <c r="V290" s="419"/>
      <c r="W290" s="419"/>
      <c r="X290" s="419"/>
      <c r="Y290" s="419"/>
      <c r="Z290" s="419"/>
    </row>
    <row r="291" spans="1:26" ht="15.75" customHeight="1">
      <c r="A291" s="493"/>
      <c r="B291" s="39"/>
      <c r="C291" s="419"/>
      <c r="D291" s="419"/>
      <c r="E291" s="419"/>
      <c r="F291" s="419"/>
      <c r="G291" s="636"/>
      <c r="H291" s="636"/>
      <c r="I291" s="636"/>
      <c r="J291" s="636"/>
      <c r="K291" s="636"/>
      <c r="L291" s="636"/>
      <c r="M291" s="636"/>
      <c r="N291" s="636"/>
      <c r="O291" s="636"/>
      <c r="P291" s="636"/>
      <c r="Q291" s="419"/>
      <c r="R291" s="419"/>
      <c r="S291" s="419"/>
      <c r="T291" s="419"/>
      <c r="U291" s="419"/>
      <c r="V291" s="419"/>
      <c r="W291" s="419"/>
      <c r="X291" s="419"/>
      <c r="Y291" s="419"/>
      <c r="Z291" s="419"/>
    </row>
    <row r="292" spans="1:26" ht="15.75" customHeight="1">
      <c r="A292" s="493"/>
      <c r="B292" s="39"/>
      <c r="C292" s="419"/>
      <c r="D292" s="419"/>
      <c r="E292" s="419"/>
      <c r="F292" s="419"/>
      <c r="G292" s="636"/>
      <c r="H292" s="636"/>
      <c r="I292" s="636"/>
      <c r="J292" s="636"/>
      <c r="K292" s="636"/>
      <c r="L292" s="636"/>
      <c r="M292" s="636"/>
      <c r="N292" s="636"/>
      <c r="O292" s="636"/>
      <c r="P292" s="636"/>
      <c r="Q292" s="419"/>
      <c r="R292" s="419"/>
      <c r="S292" s="419"/>
      <c r="T292" s="419"/>
      <c r="U292" s="419"/>
      <c r="V292" s="419"/>
      <c r="W292" s="419"/>
      <c r="X292" s="419"/>
      <c r="Y292" s="419"/>
      <c r="Z292" s="419"/>
    </row>
    <row r="293" spans="1:26" ht="15.75" customHeight="1">
      <c r="A293" s="493"/>
      <c r="B293" s="39"/>
      <c r="C293" s="419"/>
      <c r="D293" s="419"/>
      <c r="E293" s="419"/>
      <c r="F293" s="419"/>
      <c r="G293" s="636"/>
      <c r="H293" s="636"/>
      <c r="I293" s="636"/>
      <c r="J293" s="636"/>
      <c r="K293" s="636"/>
      <c r="L293" s="636"/>
      <c r="M293" s="636"/>
      <c r="N293" s="636"/>
      <c r="O293" s="636"/>
      <c r="P293" s="636"/>
      <c r="Q293" s="419"/>
      <c r="R293" s="419"/>
      <c r="S293" s="419"/>
      <c r="T293" s="419"/>
      <c r="U293" s="419"/>
      <c r="V293" s="419"/>
      <c r="W293" s="419"/>
      <c r="X293" s="419"/>
      <c r="Y293" s="419"/>
      <c r="Z293" s="419"/>
    </row>
    <row r="294" spans="1:26" ht="15.75" customHeight="1">
      <c r="A294" s="493"/>
      <c r="B294" s="39"/>
      <c r="C294" s="419"/>
      <c r="D294" s="419"/>
      <c r="E294" s="419"/>
      <c r="F294" s="419"/>
      <c r="G294" s="636"/>
      <c r="H294" s="636"/>
      <c r="I294" s="636"/>
      <c r="J294" s="636"/>
      <c r="K294" s="636"/>
      <c r="L294" s="636"/>
      <c r="M294" s="636"/>
      <c r="N294" s="636"/>
      <c r="O294" s="636"/>
      <c r="P294" s="636"/>
      <c r="Q294" s="419"/>
      <c r="R294" s="419"/>
      <c r="S294" s="419"/>
      <c r="T294" s="419"/>
      <c r="U294" s="419"/>
      <c r="V294" s="419"/>
      <c r="W294" s="419"/>
      <c r="X294" s="419"/>
      <c r="Y294" s="419"/>
      <c r="Z294" s="419"/>
    </row>
    <row r="295" spans="1:26" ht="15.75" customHeight="1">
      <c r="F295" s="41"/>
    </row>
    <row r="296" spans="1:26" ht="15.75" customHeight="1">
      <c r="F296" s="41"/>
    </row>
    <row r="297" spans="1:26" ht="15.75" customHeight="1">
      <c r="F297" s="41"/>
    </row>
    <row r="298" spans="1:26" ht="15.75" customHeight="1">
      <c r="F298" s="41"/>
    </row>
    <row r="299" spans="1:26" ht="15.75" customHeight="1">
      <c r="F299" s="41"/>
    </row>
    <row r="300" spans="1:26" ht="15.75" customHeight="1">
      <c r="F300" s="41"/>
    </row>
    <row r="301" spans="1:26" ht="15.75" customHeight="1">
      <c r="F301" s="41"/>
    </row>
    <row r="302" spans="1:26" ht="15.75" customHeight="1">
      <c r="F302" s="41"/>
    </row>
    <row r="303" spans="1:26" ht="15.75" customHeight="1">
      <c r="F303" s="41"/>
    </row>
    <row r="304" spans="1:26" ht="15.75" customHeight="1">
      <c r="F304" s="41"/>
    </row>
    <row r="305" spans="6:6" ht="15.75" customHeight="1">
      <c r="F305" s="41"/>
    </row>
    <row r="306" spans="6:6" ht="15.75" customHeight="1">
      <c r="F306" s="41"/>
    </row>
    <row r="307" spans="6:6" ht="15.75" customHeight="1">
      <c r="F307" s="41"/>
    </row>
    <row r="308" spans="6:6" ht="15.75" customHeight="1">
      <c r="F308" s="41"/>
    </row>
    <row r="309" spans="6:6" ht="15.75" customHeight="1">
      <c r="F309" s="41"/>
    </row>
    <row r="310" spans="6:6" ht="15.75" customHeight="1">
      <c r="F310" s="41"/>
    </row>
    <row r="311" spans="6:6" ht="15.75" customHeight="1">
      <c r="F311" s="41"/>
    </row>
    <row r="312" spans="6:6" ht="15.75" customHeight="1">
      <c r="F312" s="41"/>
    </row>
    <row r="313" spans="6:6" ht="15.75" customHeight="1">
      <c r="F313" s="41"/>
    </row>
    <row r="314" spans="6:6" ht="15.75" customHeight="1">
      <c r="F314" s="41"/>
    </row>
    <row r="315" spans="6:6" ht="15.75" customHeight="1">
      <c r="F315" s="41"/>
    </row>
    <row r="316" spans="6:6" ht="15.75" customHeight="1">
      <c r="F316" s="41"/>
    </row>
    <row r="317" spans="6:6" ht="15.75" customHeight="1">
      <c r="F317" s="41"/>
    </row>
    <row r="318" spans="6:6" ht="15.75" customHeight="1">
      <c r="F318" s="41"/>
    </row>
    <row r="319" spans="6:6" ht="15.75" customHeight="1">
      <c r="F319" s="41"/>
    </row>
    <row r="320" spans="6:6" ht="15.75" customHeight="1">
      <c r="F320" s="41"/>
    </row>
    <row r="321" spans="6:6" ht="15.75" customHeight="1">
      <c r="F321" s="41"/>
    </row>
    <row r="322" spans="6:6" ht="15.75" customHeight="1">
      <c r="F322" s="41"/>
    </row>
    <row r="323" spans="6:6" ht="15.75" customHeight="1">
      <c r="F323" s="41"/>
    </row>
    <row r="324" spans="6:6" ht="15.75" customHeight="1">
      <c r="F324" s="41"/>
    </row>
    <row r="325" spans="6:6" ht="15.75" customHeight="1">
      <c r="F325" s="41"/>
    </row>
    <row r="326" spans="6:6" ht="15.75" customHeight="1">
      <c r="F326" s="41"/>
    </row>
    <row r="327" spans="6:6" ht="15.75" customHeight="1">
      <c r="F327" s="41"/>
    </row>
    <row r="328" spans="6:6" ht="15.75" customHeight="1">
      <c r="F328" s="41"/>
    </row>
    <row r="329" spans="6:6" ht="15.75" customHeight="1">
      <c r="F329" s="41"/>
    </row>
    <row r="330" spans="6:6" ht="15.75" customHeight="1">
      <c r="F330" s="41"/>
    </row>
    <row r="331" spans="6:6" ht="15.75" customHeight="1">
      <c r="F331" s="41"/>
    </row>
    <row r="332" spans="6:6" ht="15.75" customHeight="1">
      <c r="F332" s="41"/>
    </row>
    <row r="333" spans="6:6" ht="15.75" customHeight="1">
      <c r="F333" s="41"/>
    </row>
    <row r="334" spans="6:6" ht="15.75" customHeight="1">
      <c r="F334" s="41"/>
    </row>
    <row r="335" spans="6:6" ht="15.75" customHeight="1">
      <c r="F335" s="41"/>
    </row>
    <row r="336" spans="6:6" ht="15.75" customHeight="1">
      <c r="F336" s="41"/>
    </row>
    <row r="337" spans="6:6" ht="15.75" customHeight="1">
      <c r="F337" s="41"/>
    </row>
    <row r="338" spans="6:6" ht="15.75" customHeight="1">
      <c r="F338" s="41"/>
    </row>
    <row r="339" spans="6:6" ht="15.75" customHeight="1">
      <c r="F339" s="41"/>
    </row>
    <row r="340" spans="6:6" ht="15.75" customHeight="1">
      <c r="F340" s="41"/>
    </row>
    <row r="341" spans="6:6" ht="15.75" customHeight="1">
      <c r="F341" s="41"/>
    </row>
    <row r="342" spans="6:6" ht="15.75" customHeight="1">
      <c r="F342" s="41"/>
    </row>
    <row r="343" spans="6:6" ht="15.75" customHeight="1">
      <c r="F343" s="41"/>
    </row>
    <row r="344" spans="6:6" ht="15.75" customHeight="1">
      <c r="F344" s="41"/>
    </row>
    <row r="345" spans="6:6" ht="15.75" customHeight="1">
      <c r="F345" s="41"/>
    </row>
    <row r="346" spans="6:6" ht="15.75" customHeight="1">
      <c r="F346" s="41"/>
    </row>
    <row r="347" spans="6:6" ht="15.75" customHeight="1">
      <c r="F347" s="41"/>
    </row>
    <row r="348" spans="6:6" ht="15.75" customHeight="1">
      <c r="F348" s="41"/>
    </row>
    <row r="349" spans="6:6" ht="15.75" customHeight="1">
      <c r="F349" s="41"/>
    </row>
    <row r="350" spans="6:6" ht="15.75" customHeight="1">
      <c r="F350" s="41"/>
    </row>
    <row r="351" spans="6:6" ht="15.75" customHeight="1">
      <c r="F351" s="41"/>
    </row>
    <row r="352" spans="6:6" ht="15.75" customHeight="1">
      <c r="F352" s="41"/>
    </row>
    <row r="353" spans="6:6" ht="15.75" customHeight="1">
      <c r="F353" s="41"/>
    </row>
    <row r="354" spans="6:6" ht="15.75" customHeight="1">
      <c r="F354" s="41"/>
    </row>
    <row r="355" spans="6:6" ht="15.75" customHeight="1">
      <c r="F355" s="41"/>
    </row>
    <row r="356" spans="6:6" ht="15.75" customHeight="1">
      <c r="F356" s="41"/>
    </row>
    <row r="357" spans="6:6" ht="15.75" customHeight="1">
      <c r="F357" s="41"/>
    </row>
    <row r="358" spans="6:6" ht="15.75" customHeight="1">
      <c r="F358" s="41"/>
    </row>
    <row r="359" spans="6:6" ht="15.75" customHeight="1">
      <c r="F359" s="41"/>
    </row>
    <row r="360" spans="6:6" ht="15.75" customHeight="1">
      <c r="F360" s="41"/>
    </row>
    <row r="361" spans="6:6" ht="15.75" customHeight="1">
      <c r="F361" s="41"/>
    </row>
    <row r="362" spans="6:6" ht="15.75" customHeight="1">
      <c r="F362" s="41"/>
    </row>
    <row r="363" spans="6:6" ht="15.75" customHeight="1">
      <c r="F363" s="41"/>
    </row>
    <row r="364" spans="6:6" ht="15.75" customHeight="1">
      <c r="F364" s="41"/>
    </row>
    <row r="365" spans="6:6" ht="15.75" customHeight="1">
      <c r="F365" s="41"/>
    </row>
    <row r="366" spans="6:6" ht="15.75" customHeight="1">
      <c r="F366" s="41"/>
    </row>
    <row r="367" spans="6:6" ht="15.75" customHeight="1">
      <c r="F367" s="41"/>
    </row>
    <row r="368" spans="6:6" ht="15.75" customHeight="1">
      <c r="F368" s="41"/>
    </row>
    <row r="369" spans="6:6" ht="15.75" customHeight="1">
      <c r="F369" s="41"/>
    </row>
    <row r="370" spans="6:6" ht="15.75" customHeight="1">
      <c r="F370" s="41"/>
    </row>
    <row r="371" spans="6:6" ht="15.75" customHeight="1">
      <c r="F371" s="41"/>
    </row>
    <row r="372" spans="6:6" ht="15.75" customHeight="1">
      <c r="F372" s="41"/>
    </row>
    <row r="373" spans="6:6" ht="15.75" customHeight="1">
      <c r="F373" s="41"/>
    </row>
    <row r="374" spans="6:6" ht="15.75" customHeight="1">
      <c r="F374" s="41"/>
    </row>
    <row r="375" spans="6:6" ht="15.75" customHeight="1">
      <c r="F375" s="41"/>
    </row>
    <row r="376" spans="6:6" ht="15.75" customHeight="1">
      <c r="F376" s="41"/>
    </row>
    <row r="377" spans="6:6" ht="15.75" customHeight="1">
      <c r="F377" s="41"/>
    </row>
    <row r="378" spans="6:6" ht="15.75" customHeight="1">
      <c r="F378" s="41"/>
    </row>
    <row r="379" spans="6:6" ht="15.75" customHeight="1">
      <c r="F379" s="41"/>
    </row>
    <row r="380" spans="6:6" ht="15.75" customHeight="1">
      <c r="F380" s="41"/>
    </row>
    <row r="381" spans="6:6" ht="15.75" customHeight="1">
      <c r="F381" s="41"/>
    </row>
    <row r="382" spans="6:6" ht="15.75" customHeight="1">
      <c r="F382" s="41"/>
    </row>
    <row r="383" spans="6:6" ht="15.75" customHeight="1">
      <c r="F383" s="41"/>
    </row>
    <row r="384" spans="6:6" ht="15.75" customHeight="1">
      <c r="F384" s="41"/>
    </row>
    <row r="385" spans="6:6" ht="15.75" customHeight="1">
      <c r="F385" s="41"/>
    </row>
    <row r="386" spans="6:6" ht="15.75" customHeight="1">
      <c r="F386" s="41"/>
    </row>
    <row r="387" spans="6:6" ht="15.75" customHeight="1">
      <c r="F387" s="41"/>
    </row>
    <row r="388" spans="6:6" ht="15.75" customHeight="1">
      <c r="F388" s="41"/>
    </row>
    <row r="389" spans="6:6" ht="15.75" customHeight="1">
      <c r="F389" s="41"/>
    </row>
    <row r="390" spans="6:6" ht="15.75" customHeight="1">
      <c r="F390" s="41"/>
    </row>
    <row r="391" spans="6:6" ht="15.75" customHeight="1">
      <c r="F391" s="41"/>
    </row>
    <row r="392" spans="6:6" ht="15.75" customHeight="1">
      <c r="F392" s="41"/>
    </row>
    <row r="393" spans="6:6" ht="15.75" customHeight="1">
      <c r="F393" s="41"/>
    </row>
    <row r="394" spans="6:6" ht="15.75" customHeight="1">
      <c r="F394" s="41"/>
    </row>
    <row r="395" spans="6:6" ht="15.75" customHeight="1">
      <c r="F395" s="41"/>
    </row>
    <row r="396" spans="6:6" ht="15.75" customHeight="1">
      <c r="F396" s="41"/>
    </row>
    <row r="397" spans="6:6" ht="15.75" customHeight="1">
      <c r="F397" s="41"/>
    </row>
    <row r="398" spans="6:6" ht="15.75" customHeight="1">
      <c r="F398" s="41"/>
    </row>
    <row r="399" spans="6:6" ht="15.75" customHeight="1">
      <c r="F399" s="41"/>
    </row>
    <row r="400" spans="6:6" ht="15.75" customHeight="1">
      <c r="F400" s="41"/>
    </row>
    <row r="401" spans="6:6" ht="15.75" customHeight="1">
      <c r="F401" s="41"/>
    </row>
    <row r="402" spans="6:6" ht="15.75" customHeight="1">
      <c r="F402" s="41"/>
    </row>
    <row r="403" spans="6:6" ht="15.75" customHeight="1">
      <c r="F403" s="41"/>
    </row>
    <row r="404" spans="6:6" ht="15.75" customHeight="1">
      <c r="F404" s="41"/>
    </row>
    <row r="405" spans="6:6" ht="15.75" customHeight="1">
      <c r="F405" s="41"/>
    </row>
    <row r="406" spans="6:6" ht="15.75" customHeight="1">
      <c r="F406" s="41"/>
    </row>
    <row r="407" spans="6:6" ht="15.75" customHeight="1">
      <c r="F407" s="41"/>
    </row>
    <row r="408" spans="6:6" ht="15.75" customHeight="1">
      <c r="F408" s="41"/>
    </row>
    <row r="409" spans="6:6" ht="15.75" customHeight="1">
      <c r="F409" s="41"/>
    </row>
    <row r="410" spans="6:6" ht="15.75" customHeight="1">
      <c r="F410" s="41"/>
    </row>
    <row r="411" spans="6:6" ht="15.75" customHeight="1">
      <c r="F411" s="41"/>
    </row>
    <row r="412" spans="6:6" ht="15.75" customHeight="1">
      <c r="F412" s="41"/>
    </row>
    <row r="413" spans="6:6" ht="15.75" customHeight="1">
      <c r="F413" s="41"/>
    </row>
    <row r="414" spans="6:6" ht="15.75" customHeight="1">
      <c r="F414" s="41"/>
    </row>
    <row r="415" spans="6:6" ht="15.75" customHeight="1">
      <c r="F415" s="41"/>
    </row>
    <row r="416" spans="6:6" ht="15.75" customHeight="1">
      <c r="F416" s="41"/>
    </row>
    <row r="417" spans="6:6" ht="15.75" customHeight="1">
      <c r="F417" s="41"/>
    </row>
    <row r="418" spans="6:6" ht="15.75" customHeight="1">
      <c r="F418" s="41"/>
    </row>
    <row r="419" spans="6:6" ht="15.75" customHeight="1">
      <c r="F419" s="41"/>
    </row>
    <row r="420" spans="6:6" ht="15.75" customHeight="1">
      <c r="F420" s="41"/>
    </row>
    <row r="421" spans="6:6" ht="15.75" customHeight="1">
      <c r="F421" s="41"/>
    </row>
    <row r="422" spans="6:6" ht="15.75" customHeight="1">
      <c r="F422" s="41"/>
    </row>
    <row r="423" spans="6:6" ht="15.75" customHeight="1">
      <c r="F423" s="41"/>
    </row>
    <row r="424" spans="6:6" ht="15.75" customHeight="1">
      <c r="F424" s="41"/>
    </row>
    <row r="425" spans="6:6" ht="15.75" customHeight="1">
      <c r="F425" s="41"/>
    </row>
    <row r="426" spans="6:6" ht="15.75" customHeight="1">
      <c r="F426" s="41"/>
    </row>
    <row r="427" spans="6:6" ht="15.75" customHeight="1">
      <c r="F427" s="41"/>
    </row>
    <row r="428" spans="6:6" ht="15.75" customHeight="1">
      <c r="F428" s="41"/>
    </row>
    <row r="429" spans="6:6" ht="15.75" customHeight="1">
      <c r="F429" s="41"/>
    </row>
    <row r="430" spans="6:6" ht="15.75" customHeight="1">
      <c r="F430" s="41"/>
    </row>
    <row r="431" spans="6:6" ht="15.75" customHeight="1">
      <c r="F431" s="41"/>
    </row>
    <row r="432" spans="6:6" ht="15.75" customHeight="1">
      <c r="F432" s="41"/>
    </row>
    <row r="433" spans="6:6" ht="15.75" customHeight="1">
      <c r="F433" s="41"/>
    </row>
    <row r="434" spans="6:6" ht="15.75" customHeight="1">
      <c r="F434" s="41"/>
    </row>
    <row r="435" spans="6:6" ht="15.75" customHeight="1">
      <c r="F435" s="41"/>
    </row>
    <row r="436" spans="6:6" ht="15.75" customHeight="1">
      <c r="F436" s="41"/>
    </row>
    <row r="437" spans="6:6" ht="15.75" customHeight="1">
      <c r="F437" s="41"/>
    </row>
    <row r="438" spans="6:6" ht="15.75" customHeight="1">
      <c r="F438" s="41"/>
    </row>
    <row r="439" spans="6:6" ht="15.75" customHeight="1">
      <c r="F439" s="41"/>
    </row>
    <row r="440" spans="6:6" ht="15.75" customHeight="1">
      <c r="F440" s="41"/>
    </row>
    <row r="441" spans="6:6" ht="15.75" customHeight="1">
      <c r="F441" s="41"/>
    </row>
    <row r="442" spans="6:6" ht="15.75" customHeight="1">
      <c r="F442" s="41"/>
    </row>
    <row r="443" spans="6:6" ht="15.75" customHeight="1">
      <c r="F443" s="41"/>
    </row>
    <row r="444" spans="6:6" ht="15.75" customHeight="1">
      <c r="F444" s="41"/>
    </row>
    <row r="445" spans="6:6" ht="15.75" customHeight="1">
      <c r="F445" s="41"/>
    </row>
    <row r="446" spans="6:6" ht="15.75" customHeight="1">
      <c r="F446" s="41"/>
    </row>
    <row r="447" spans="6:6" ht="15.75" customHeight="1">
      <c r="F447" s="41"/>
    </row>
    <row r="448" spans="6:6" ht="15.75" customHeight="1">
      <c r="F448" s="41"/>
    </row>
    <row r="449" spans="6:6" ht="15.75" customHeight="1">
      <c r="F449" s="41"/>
    </row>
    <row r="450" spans="6:6" ht="15.75" customHeight="1">
      <c r="F450" s="41"/>
    </row>
    <row r="451" spans="6:6" ht="15.75" customHeight="1">
      <c r="F451" s="41"/>
    </row>
    <row r="452" spans="6:6" ht="15.75" customHeight="1">
      <c r="F452" s="41"/>
    </row>
    <row r="453" spans="6:6" ht="15.75" customHeight="1">
      <c r="F453" s="41"/>
    </row>
    <row r="454" spans="6:6" ht="15.75" customHeight="1">
      <c r="F454" s="41"/>
    </row>
    <row r="455" spans="6:6" ht="15.75" customHeight="1">
      <c r="F455" s="41"/>
    </row>
    <row r="456" spans="6:6" ht="15.75" customHeight="1">
      <c r="F456" s="41"/>
    </row>
    <row r="457" spans="6:6" ht="15.75" customHeight="1">
      <c r="F457" s="41"/>
    </row>
    <row r="458" spans="6:6" ht="15.75" customHeight="1">
      <c r="F458" s="41"/>
    </row>
    <row r="459" spans="6:6" ht="15.75" customHeight="1">
      <c r="F459" s="41"/>
    </row>
    <row r="460" spans="6:6" ht="15.75" customHeight="1">
      <c r="F460" s="41"/>
    </row>
    <row r="461" spans="6:6" ht="15.75" customHeight="1">
      <c r="F461" s="41"/>
    </row>
    <row r="462" spans="6:6" ht="15.75" customHeight="1">
      <c r="F462" s="41"/>
    </row>
    <row r="463" spans="6:6" ht="15.75" customHeight="1">
      <c r="F463" s="41"/>
    </row>
    <row r="464" spans="6:6" ht="15.75" customHeight="1">
      <c r="F464" s="41"/>
    </row>
    <row r="465" spans="6:6" ht="15.75" customHeight="1">
      <c r="F465" s="41"/>
    </row>
    <row r="466" spans="6:6" ht="15.75" customHeight="1">
      <c r="F466" s="41"/>
    </row>
    <row r="467" spans="6:6" ht="15.75" customHeight="1">
      <c r="F467" s="41"/>
    </row>
    <row r="468" spans="6:6" ht="15.75" customHeight="1">
      <c r="F468" s="41"/>
    </row>
    <row r="469" spans="6:6" ht="15.75" customHeight="1">
      <c r="F469" s="41"/>
    </row>
    <row r="470" spans="6:6" ht="15.75" customHeight="1">
      <c r="F470" s="41"/>
    </row>
    <row r="471" spans="6:6" ht="15.75" customHeight="1">
      <c r="F471" s="41"/>
    </row>
    <row r="472" spans="6:6" ht="15.75" customHeight="1">
      <c r="F472" s="41"/>
    </row>
    <row r="473" spans="6:6" ht="15.75" customHeight="1">
      <c r="F473" s="41"/>
    </row>
    <row r="474" spans="6:6" ht="15.75" customHeight="1">
      <c r="F474" s="41"/>
    </row>
    <row r="475" spans="6:6" ht="15.75" customHeight="1">
      <c r="F475" s="41"/>
    </row>
    <row r="476" spans="6:6" ht="15.75" customHeight="1">
      <c r="F476" s="41"/>
    </row>
    <row r="477" spans="6:6" ht="15.75" customHeight="1">
      <c r="F477" s="41"/>
    </row>
    <row r="478" spans="6:6" ht="15.75" customHeight="1">
      <c r="F478" s="41"/>
    </row>
    <row r="479" spans="6:6" ht="15.75" customHeight="1">
      <c r="F479" s="41"/>
    </row>
    <row r="480" spans="6:6" ht="15.75" customHeight="1">
      <c r="F480" s="41"/>
    </row>
    <row r="481" spans="6:6" ht="15.75" customHeight="1">
      <c r="F481" s="41"/>
    </row>
    <row r="482" spans="6:6" ht="15.75" customHeight="1">
      <c r="F482" s="41"/>
    </row>
    <row r="483" spans="6:6" ht="15.75" customHeight="1">
      <c r="F483" s="41"/>
    </row>
    <row r="484" spans="6:6" ht="15.75" customHeight="1">
      <c r="F484" s="41"/>
    </row>
    <row r="485" spans="6:6" ht="15.75" customHeight="1">
      <c r="F485" s="41"/>
    </row>
    <row r="486" spans="6:6" ht="15.75" customHeight="1">
      <c r="F486" s="41"/>
    </row>
    <row r="487" spans="6:6" ht="15.75" customHeight="1">
      <c r="F487" s="41"/>
    </row>
    <row r="488" spans="6:6" ht="15.75" customHeight="1">
      <c r="F488" s="41"/>
    </row>
    <row r="489" spans="6:6" ht="15.75" customHeight="1">
      <c r="F489" s="41"/>
    </row>
    <row r="490" spans="6:6" ht="15.75" customHeight="1">
      <c r="F490" s="41"/>
    </row>
    <row r="491" spans="6:6" ht="15.75" customHeight="1">
      <c r="F491" s="41"/>
    </row>
    <row r="492" spans="6:6" ht="15.75" customHeight="1">
      <c r="F492" s="41"/>
    </row>
    <row r="493" spans="6:6" ht="15.75" customHeight="1">
      <c r="F493" s="41"/>
    </row>
    <row r="494" spans="6:6" ht="15.75" customHeight="1">
      <c r="F494" s="41"/>
    </row>
    <row r="495" spans="6:6" ht="15.75" customHeight="1">
      <c r="F495" s="41"/>
    </row>
    <row r="496" spans="6:6" ht="15.75" customHeight="1">
      <c r="F496" s="41"/>
    </row>
    <row r="497" spans="6:6" ht="15.75" customHeight="1">
      <c r="F497" s="41"/>
    </row>
    <row r="498" spans="6:6" ht="15.75" customHeight="1">
      <c r="F498" s="41"/>
    </row>
    <row r="499" spans="6:6" ht="15.75" customHeight="1">
      <c r="F499" s="41"/>
    </row>
    <row r="500" spans="6:6" ht="15.75" customHeight="1">
      <c r="F500" s="41"/>
    </row>
    <row r="501" spans="6:6" ht="15.75" customHeight="1">
      <c r="F501" s="41"/>
    </row>
    <row r="502" spans="6:6" ht="15.75" customHeight="1">
      <c r="F502" s="41"/>
    </row>
    <row r="503" spans="6:6" ht="15.75" customHeight="1">
      <c r="F503" s="41"/>
    </row>
    <row r="504" spans="6:6" ht="15.75" customHeight="1">
      <c r="F504" s="41"/>
    </row>
    <row r="505" spans="6:6" ht="15.75" customHeight="1">
      <c r="F505" s="41"/>
    </row>
    <row r="506" spans="6:6" ht="15.75" customHeight="1">
      <c r="F506" s="41"/>
    </row>
    <row r="507" spans="6:6" ht="15.75" customHeight="1">
      <c r="F507" s="41"/>
    </row>
    <row r="508" spans="6:6" ht="15.75" customHeight="1">
      <c r="F508" s="41"/>
    </row>
    <row r="509" spans="6:6" ht="15.75" customHeight="1">
      <c r="F509" s="41"/>
    </row>
    <row r="510" spans="6:6" ht="15.75" customHeight="1">
      <c r="F510" s="41"/>
    </row>
    <row r="511" spans="6:6" ht="15.75" customHeight="1">
      <c r="F511" s="41"/>
    </row>
    <row r="512" spans="6:6" ht="15.75" customHeight="1">
      <c r="F512" s="41"/>
    </row>
    <row r="513" spans="6:6" ht="15.75" customHeight="1">
      <c r="F513" s="41"/>
    </row>
    <row r="514" spans="6:6" ht="15.75" customHeight="1">
      <c r="F514" s="41"/>
    </row>
    <row r="515" spans="6:6" ht="15.75" customHeight="1">
      <c r="F515" s="41"/>
    </row>
    <row r="516" spans="6:6" ht="15.75" customHeight="1">
      <c r="F516" s="41"/>
    </row>
    <row r="517" spans="6:6" ht="15.75" customHeight="1">
      <c r="F517" s="41"/>
    </row>
    <row r="518" spans="6:6" ht="15.75" customHeight="1">
      <c r="F518" s="41"/>
    </row>
    <row r="519" spans="6:6" ht="15.75" customHeight="1">
      <c r="F519" s="41"/>
    </row>
    <row r="520" spans="6:6" ht="15.75" customHeight="1">
      <c r="F520" s="41"/>
    </row>
    <row r="521" spans="6:6" ht="15.75" customHeight="1">
      <c r="F521" s="41"/>
    </row>
    <row r="522" spans="6:6" ht="15.75" customHeight="1">
      <c r="F522" s="41"/>
    </row>
    <row r="523" spans="6:6" ht="15.75" customHeight="1">
      <c r="F523" s="41"/>
    </row>
    <row r="524" spans="6:6" ht="15.75" customHeight="1">
      <c r="F524" s="41"/>
    </row>
    <row r="525" spans="6:6" ht="15.75" customHeight="1">
      <c r="F525" s="41"/>
    </row>
    <row r="526" spans="6:6" ht="15.75" customHeight="1">
      <c r="F526" s="41"/>
    </row>
    <row r="527" spans="6:6" ht="15.75" customHeight="1">
      <c r="F527" s="41"/>
    </row>
    <row r="528" spans="6:6" ht="15.75" customHeight="1">
      <c r="F528" s="41"/>
    </row>
    <row r="529" spans="6:6" ht="15.75" customHeight="1">
      <c r="F529" s="41"/>
    </row>
    <row r="530" spans="6:6" ht="15.75" customHeight="1">
      <c r="F530" s="41"/>
    </row>
    <row r="531" spans="6:6" ht="15.75" customHeight="1">
      <c r="F531" s="41"/>
    </row>
    <row r="532" spans="6:6" ht="15.75" customHeight="1">
      <c r="F532" s="41"/>
    </row>
    <row r="533" spans="6:6" ht="15.75" customHeight="1">
      <c r="F533" s="41"/>
    </row>
    <row r="534" spans="6:6" ht="15.75" customHeight="1">
      <c r="F534" s="41"/>
    </row>
    <row r="535" spans="6:6" ht="15.75" customHeight="1">
      <c r="F535" s="41"/>
    </row>
    <row r="536" spans="6:6" ht="15.75" customHeight="1">
      <c r="F536" s="41"/>
    </row>
    <row r="537" spans="6:6" ht="15.75" customHeight="1">
      <c r="F537" s="41"/>
    </row>
    <row r="538" spans="6:6" ht="15.75" customHeight="1">
      <c r="F538" s="41"/>
    </row>
    <row r="539" spans="6:6" ht="15.75" customHeight="1">
      <c r="F539" s="41"/>
    </row>
    <row r="540" spans="6:6" ht="15.75" customHeight="1">
      <c r="F540" s="41"/>
    </row>
    <row r="541" spans="6:6" ht="15.75" customHeight="1">
      <c r="F541" s="41"/>
    </row>
    <row r="542" spans="6:6" ht="15.75" customHeight="1">
      <c r="F542" s="41"/>
    </row>
    <row r="543" spans="6:6" ht="15.75" customHeight="1">
      <c r="F543" s="41"/>
    </row>
    <row r="544" spans="6:6" ht="15.75" customHeight="1">
      <c r="F544" s="41"/>
    </row>
    <row r="545" spans="6:6" ht="15.75" customHeight="1">
      <c r="F545" s="41"/>
    </row>
    <row r="546" spans="6:6" ht="15.75" customHeight="1">
      <c r="F546" s="41"/>
    </row>
    <row r="547" spans="6:6" ht="15.75" customHeight="1">
      <c r="F547" s="41"/>
    </row>
    <row r="548" spans="6:6" ht="15.75" customHeight="1">
      <c r="F548" s="41"/>
    </row>
    <row r="549" spans="6:6" ht="15.75" customHeight="1">
      <c r="F549" s="41"/>
    </row>
    <row r="550" spans="6:6" ht="15.75" customHeight="1">
      <c r="F550" s="41"/>
    </row>
    <row r="551" spans="6:6" ht="15.75" customHeight="1">
      <c r="F551" s="41"/>
    </row>
    <row r="552" spans="6:6" ht="15.75" customHeight="1">
      <c r="F552" s="41"/>
    </row>
    <row r="553" spans="6:6" ht="15.75" customHeight="1">
      <c r="F553" s="41"/>
    </row>
    <row r="554" spans="6:6" ht="15.75" customHeight="1">
      <c r="F554" s="41"/>
    </row>
    <row r="555" spans="6:6" ht="15.75" customHeight="1">
      <c r="F555" s="41"/>
    </row>
    <row r="556" spans="6:6" ht="15.75" customHeight="1">
      <c r="F556" s="41"/>
    </row>
    <row r="557" spans="6:6" ht="15.75" customHeight="1">
      <c r="F557" s="41"/>
    </row>
    <row r="558" spans="6:6" ht="15.75" customHeight="1">
      <c r="F558" s="41"/>
    </row>
    <row r="559" spans="6:6" ht="15.75" customHeight="1">
      <c r="F559" s="41"/>
    </row>
    <row r="560" spans="6:6" ht="15.75" customHeight="1">
      <c r="F560" s="41"/>
    </row>
    <row r="561" spans="6:6" ht="15.75" customHeight="1">
      <c r="F561" s="41"/>
    </row>
    <row r="562" spans="6:6" ht="15.75" customHeight="1">
      <c r="F562" s="41"/>
    </row>
    <row r="563" spans="6:6" ht="15.75" customHeight="1">
      <c r="F563" s="41"/>
    </row>
    <row r="564" spans="6:6" ht="15.75" customHeight="1">
      <c r="F564" s="41"/>
    </row>
    <row r="565" spans="6:6" ht="15.75" customHeight="1">
      <c r="F565" s="41"/>
    </row>
    <row r="566" spans="6:6" ht="15.75" customHeight="1">
      <c r="F566" s="41"/>
    </row>
    <row r="567" spans="6:6" ht="15.75" customHeight="1">
      <c r="F567" s="41"/>
    </row>
    <row r="568" spans="6:6" ht="15.75" customHeight="1">
      <c r="F568" s="41"/>
    </row>
    <row r="569" spans="6:6" ht="15.75" customHeight="1">
      <c r="F569" s="41"/>
    </row>
    <row r="570" spans="6:6" ht="15.75" customHeight="1">
      <c r="F570" s="41"/>
    </row>
    <row r="571" spans="6:6" ht="15.75" customHeight="1">
      <c r="F571" s="41"/>
    </row>
    <row r="572" spans="6:6" ht="15.75" customHeight="1">
      <c r="F572" s="41"/>
    </row>
    <row r="573" spans="6:6" ht="15.75" customHeight="1">
      <c r="F573" s="41"/>
    </row>
    <row r="574" spans="6:6" ht="15.75" customHeight="1">
      <c r="F574" s="41"/>
    </row>
    <row r="575" spans="6:6" ht="15.75" customHeight="1">
      <c r="F575" s="41"/>
    </row>
    <row r="576" spans="6:6" ht="15.75" customHeight="1">
      <c r="F576" s="41"/>
    </row>
    <row r="577" spans="6:6" ht="15.75" customHeight="1">
      <c r="F577" s="41"/>
    </row>
    <row r="578" spans="6:6" ht="15.75" customHeight="1">
      <c r="F578" s="41"/>
    </row>
    <row r="579" spans="6:6" ht="15.75" customHeight="1">
      <c r="F579" s="41"/>
    </row>
    <row r="580" spans="6:6" ht="15.75" customHeight="1">
      <c r="F580" s="41"/>
    </row>
    <row r="581" spans="6:6" ht="15.75" customHeight="1">
      <c r="F581" s="41"/>
    </row>
    <row r="582" spans="6:6" ht="15.75" customHeight="1">
      <c r="F582" s="41"/>
    </row>
    <row r="583" spans="6:6" ht="15.75" customHeight="1">
      <c r="F583" s="41"/>
    </row>
    <row r="584" spans="6:6" ht="15.75" customHeight="1">
      <c r="F584" s="41"/>
    </row>
    <row r="585" spans="6:6" ht="15.75" customHeight="1">
      <c r="F585" s="41"/>
    </row>
    <row r="586" spans="6:6" ht="15.75" customHeight="1">
      <c r="F586" s="41"/>
    </row>
    <row r="587" spans="6:6" ht="15.75" customHeight="1">
      <c r="F587" s="41"/>
    </row>
    <row r="588" spans="6:6" ht="15.75" customHeight="1">
      <c r="F588" s="41"/>
    </row>
    <row r="589" spans="6:6" ht="15.75" customHeight="1">
      <c r="F589" s="41"/>
    </row>
    <row r="590" spans="6:6" ht="15.75" customHeight="1">
      <c r="F590" s="41"/>
    </row>
    <row r="591" spans="6:6" ht="15.75" customHeight="1">
      <c r="F591" s="41"/>
    </row>
    <row r="592" spans="6:6" ht="15.75" customHeight="1">
      <c r="F592" s="41"/>
    </row>
    <row r="593" spans="6:6" ht="15.75" customHeight="1">
      <c r="F593" s="41"/>
    </row>
    <row r="594" spans="6:6" ht="15.75" customHeight="1">
      <c r="F594" s="41"/>
    </row>
    <row r="595" spans="6:6" ht="15.75" customHeight="1">
      <c r="F595" s="41"/>
    </row>
    <row r="596" spans="6:6" ht="15.75" customHeight="1">
      <c r="F596" s="41"/>
    </row>
    <row r="597" spans="6:6" ht="15.75" customHeight="1">
      <c r="F597" s="41"/>
    </row>
    <row r="598" spans="6:6" ht="15.75" customHeight="1">
      <c r="F598" s="41"/>
    </row>
    <row r="599" spans="6:6" ht="15.75" customHeight="1">
      <c r="F599" s="41"/>
    </row>
    <row r="600" spans="6:6" ht="15.75" customHeight="1">
      <c r="F600" s="41"/>
    </row>
    <row r="601" spans="6:6" ht="15.75" customHeight="1">
      <c r="F601" s="41"/>
    </row>
    <row r="602" spans="6:6" ht="15.75" customHeight="1">
      <c r="F602" s="41"/>
    </row>
    <row r="603" spans="6:6" ht="15.75" customHeight="1">
      <c r="F603" s="41"/>
    </row>
    <row r="604" spans="6:6" ht="15.75" customHeight="1">
      <c r="F604" s="41"/>
    </row>
    <row r="605" spans="6:6" ht="15.75" customHeight="1">
      <c r="F605" s="41"/>
    </row>
    <row r="606" spans="6:6" ht="15.75" customHeight="1">
      <c r="F606" s="41"/>
    </row>
    <row r="607" spans="6:6" ht="15.75" customHeight="1">
      <c r="F607" s="41"/>
    </row>
    <row r="608" spans="6:6" ht="15.75" customHeight="1">
      <c r="F608" s="41"/>
    </row>
    <row r="609" spans="6:6" ht="15.75" customHeight="1">
      <c r="F609" s="41"/>
    </row>
    <row r="610" spans="6:6" ht="15.75" customHeight="1">
      <c r="F610" s="41"/>
    </row>
    <row r="611" spans="6:6" ht="15.75" customHeight="1">
      <c r="F611" s="41"/>
    </row>
    <row r="612" spans="6:6" ht="15.75" customHeight="1">
      <c r="F612" s="41"/>
    </row>
    <row r="613" spans="6:6" ht="15.75" customHeight="1">
      <c r="F613" s="41"/>
    </row>
    <row r="614" spans="6:6" ht="15.75" customHeight="1">
      <c r="F614" s="41"/>
    </row>
    <row r="615" spans="6:6" ht="15.75" customHeight="1">
      <c r="F615" s="41"/>
    </row>
    <row r="616" spans="6:6" ht="15.75" customHeight="1">
      <c r="F616" s="41"/>
    </row>
    <row r="617" spans="6:6" ht="15.75" customHeight="1">
      <c r="F617" s="41"/>
    </row>
    <row r="618" spans="6:6" ht="15.75" customHeight="1">
      <c r="F618" s="41"/>
    </row>
    <row r="619" spans="6:6" ht="15.75" customHeight="1">
      <c r="F619" s="41"/>
    </row>
    <row r="620" spans="6:6" ht="15.75" customHeight="1">
      <c r="F620" s="41"/>
    </row>
    <row r="621" spans="6:6" ht="15.75" customHeight="1">
      <c r="F621" s="41"/>
    </row>
    <row r="622" spans="6:6" ht="15.75" customHeight="1">
      <c r="F622" s="41"/>
    </row>
    <row r="623" spans="6:6" ht="15.75" customHeight="1">
      <c r="F623" s="41"/>
    </row>
    <row r="624" spans="6:6" ht="15.75" customHeight="1">
      <c r="F624" s="41"/>
    </row>
    <row r="625" spans="6:6" ht="15.75" customHeight="1">
      <c r="F625" s="41"/>
    </row>
    <row r="626" spans="6:6" ht="15.75" customHeight="1">
      <c r="F626" s="41"/>
    </row>
    <row r="627" spans="6:6" ht="15.75" customHeight="1">
      <c r="F627" s="41"/>
    </row>
    <row r="628" spans="6:6" ht="15.75" customHeight="1">
      <c r="F628" s="41"/>
    </row>
    <row r="629" spans="6:6" ht="15.75" customHeight="1">
      <c r="F629" s="41"/>
    </row>
    <row r="630" spans="6:6" ht="15.75" customHeight="1">
      <c r="F630" s="41"/>
    </row>
    <row r="631" spans="6:6" ht="15.75" customHeight="1">
      <c r="F631" s="41"/>
    </row>
    <row r="632" spans="6:6" ht="15.75" customHeight="1">
      <c r="F632" s="41"/>
    </row>
    <row r="633" spans="6:6" ht="15.75" customHeight="1">
      <c r="F633" s="41"/>
    </row>
    <row r="634" spans="6:6" ht="15.75" customHeight="1">
      <c r="F634" s="41"/>
    </row>
    <row r="635" spans="6:6" ht="15.75" customHeight="1">
      <c r="F635" s="41"/>
    </row>
    <row r="636" spans="6:6" ht="15.75" customHeight="1">
      <c r="F636" s="41"/>
    </row>
    <row r="637" spans="6:6" ht="15.75" customHeight="1">
      <c r="F637" s="41"/>
    </row>
    <row r="638" spans="6:6" ht="15.75" customHeight="1">
      <c r="F638" s="41"/>
    </row>
    <row r="639" spans="6:6" ht="15.75" customHeight="1">
      <c r="F639" s="41"/>
    </row>
    <row r="640" spans="6:6" ht="15.75" customHeight="1">
      <c r="F640" s="41"/>
    </row>
    <row r="641" spans="6:6" ht="15.75" customHeight="1">
      <c r="F641" s="41"/>
    </row>
    <row r="642" spans="6:6" ht="15.75" customHeight="1">
      <c r="F642" s="41"/>
    </row>
    <row r="643" spans="6:6" ht="15.75" customHeight="1">
      <c r="F643" s="41"/>
    </row>
    <row r="644" spans="6:6" ht="15.75" customHeight="1">
      <c r="F644" s="41"/>
    </row>
    <row r="645" spans="6:6" ht="15.75" customHeight="1">
      <c r="F645" s="41"/>
    </row>
    <row r="646" spans="6:6" ht="15.75" customHeight="1">
      <c r="F646" s="41"/>
    </row>
    <row r="647" spans="6:6" ht="15.75" customHeight="1">
      <c r="F647" s="41"/>
    </row>
    <row r="648" spans="6:6" ht="15.75" customHeight="1">
      <c r="F648" s="41"/>
    </row>
    <row r="649" spans="6:6" ht="15.75" customHeight="1">
      <c r="F649" s="41"/>
    </row>
    <row r="650" spans="6:6" ht="15.75" customHeight="1">
      <c r="F650" s="41"/>
    </row>
    <row r="651" spans="6:6" ht="15.75" customHeight="1">
      <c r="F651" s="41"/>
    </row>
    <row r="652" spans="6:6" ht="15.75" customHeight="1">
      <c r="F652" s="41"/>
    </row>
    <row r="653" spans="6:6" ht="15.75" customHeight="1">
      <c r="F653" s="41"/>
    </row>
    <row r="654" spans="6:6" ht="15.75" customHeight="1">
      <c r="F654" s="41"/>
    </row>
    <row r="655" spans="6:6" ht="15.75" customHeight="1">
      <c r="F655" s="41"/>
    </row>
    <row r="656" spans="6:6" ht="15.75" customHeight="1">
      <c r="F656" s="41"/>
    </row>
    <row r="657" spans="6:6" ht="15.75" customHeight="1">
      <c r="F657" s="41"/>
    </row>
    <row r="658" spans="6:6" ht="15.75" customHeight="1">
      <c r="F658" s="41"/>
    </row>
    <row r="659" spans="6:6" ht="15.75" customHeight="1">
      <c r="F659" s="41"/>
    </row>
    <row r="660" spans="6:6" ht="15.75" customHeight="1">
      <c r="F660" s="41"/>
    </row>
    <row r="661" spans="6:6" ht="15.75" customHeight="1">
      <c r="F661" s="41"/>
    </row>
    <row r="662" spans="6:6" ht="15.75" customHeight="1">
      <c r="F662" s="41"/>
    </row>
    <row r="663" spans="6:6" ht="15.75" customHeight="1">
      <c r="F663" s="41"/>
    </row>
    <row r="664" spans="6:6" ht="15.75" customHeight="1">
      <c r="F664" s="41"/>
    </row>
    <row r="665" spans="6:6" ht="15.75" customHeight="1">
      <c r="F665" s="41"/>
    </row>
    <row r="666" spans="6:6" ht="15.75" customHeight="1">
      <c r="F666" s="41"/>
    </row>
    <row r="667" spans="6:6" ht="15.75" customHeight="1">
      <c r="F667" s="41"/>
    </row>
    <row r="668" spans="6:6" ht="15.75" customHeight="1">
      <c r="F668" s="41"/>
    </row>
    <row r="669" spans="6:6" ht="15.75" customHeight="1">
      <c r="F669" s="41"/>
    </row>
    <row r="670" spans="6:6" ht="15.75" customHeight="1">
      <c r="F670" s="41"/>
    </row>
    <row r="671" spans="6:6" ht="15.75" customHeight="1">
      <c r="F671" s="41"/>
    </row>
    <row r="672" spans="6:6" ht="15.75" customHeight="1">
      <c r="F672" s="41"/>
    </row>
    <row r="673" spans="6:6" ht="15.75" customHeight="1">
      <c r="F673" s="41"/>
    </row>
    <row r="674" spans="6:6" ht="15.75" customHeight="1">
      <c r="F674" s="41"/>
    </row>
    <row r="675" spans="6:6" ht="15.75" customHeight="1">
      <c r="F675" s="41"/>
    </row>
    <row r="676" spans="6:6" ht="15.75" customHeight="1">
      <c r="F676" s="41"/>
    </row>
    <row r="677" spans="6:6" ht="15.75" customHeight="1">
      <c r="F677" s="41"/>
    </row>
    <row r="678" spans="6:6" ht="15.75" customHeight="1">
      <c r="F678" s="41"/>
    </row>
    <row r="679" spans="6:6" ht="15.75" customHeight="1">
      <c r="F679" s="41"/>
    </row>
    <row r="680" spans="6:6" ht="15.75" customHeight="1">
      <c r="F680" s="41"/>
    </row>
    <row r="681" spans="6:6" ht="15.75" customHeight="1">
      <c r="F681" s="41"/>
    </row>
    <row r="682" spans="6:6" ht="15.75" customHeight="1">
      <c r="F682" s="41"/>
    </row>
    <row r="683" spans="6:6" ht="15.75" customHeight="1">
      <c r="F683" s="41"/>
    </row>
    <row r="684" spans="6:6" ht="15.75" customHeight="1">
      <c r="F684" s="41"/>
    </row>
    <row r="685" spans="6:6" ht="15.75" customHeight="1">
      <c r="F685" s="41"/>
    </row>
    <row r="686" spans="6:6" ht="15.75" customHeight="1">
      <c r="F686" s="41"/>
    </row>
    <row r="687" spans="6:6" ht="15.75" customHeight="1">
      <c r="F687" s="41"/>
    </row>
    <row r="688" spans="6:6" ht="15.75" customHeight="1">
      <c r="F688" s="41"/>
    </row>
    <row r="689" spans="6:6" ht="15.75" customHeight="1">
      <c r="F689" s="41"/>
    </row>
    <row r="690" spans="6:6" ht="15.75" customHeight="1">
      <c r="F690" s="41"/>
    </row>
    <row r="691" spans="6:6" ht="15.75" customHeight="1">
      <c r="F691" s="41"/>
    </row>
    <row r="692" spans="6:6" ht="15.75" customHeight="1">
      <c r="F692" s="41"/>
    </row>
    <row r="693" spans="6:6" ht="15.75" customHeight="1">
      <c r="F693" s="41"/>
    </row>
    <row r="694" spans="6:6" ht="15.75" customHeight="1">
      <c r="F694" s="41"/>
    </row>
    <row r="695" spans="6:6" ht="15.75" customHeight="1">
      <c r="F695" s="41"/>
    </row>
    <row r="696" spans="6:6" ht="15.75" customHeight="1">
      <c r="F696" s="41"/>
    </row>
    <row r="697" spans="6:6" ht="15.75" customHeight="1">
      <c r="F697" s="41"/>
    </row>
    <row r="698" spans="6:6" ht="15.75" customHeight="1">
      <c r="F698" s="41"/>
    </row>
    <row r="699" spans="6:6" ht="15.75" customHeight="1">
      <c r="F699" s="41"/>
    </row>
    <row r="700" spans="6:6" ht="15.75" customHeight="1">
      <c r="F700" s="41"/>
    </row>
    <row r="701" spans="6:6" ht="15.75" customHeight="1">
      <c r="F701" s="41"/>
    </row>
    <row r="702" spans="6:6" ht="15.75" customHeight="1">
      <c r="F702" s="41"/>
    </row>
    <row r="703" spans="6:6" ht="15.75" customHeight="1">
      <c r="F703" s="41"/>
    </row>
    <row r="704" spans="6:6" ht="15.75" customHeight="1">
      <c r="F704" s="41"/>
    </row>
    <row r="705" spans="6:6" ht="15.75" customHeight="1">
      <c r="F705" s="41"/>
    </row>
    <row r="706" spans="6:6" ht="15.75" customHeight="1">
      <c r="F706" s="41"/>
    </row>
    <row r="707" spans="6:6" ht="15.75" customHeight="1">
      <c r="F707" s="41"/>
    </row>
    <row r="708" spans="6:6" ht="15.75" customHeight="1">
      <c r="F708" s="41"/>
    </row>
    <row r="709" spans="6:6" ht="15.75" customHeight="1">
      <c r="F709" s="41"/>
    </row>
    <row r="710" spans="6:6" ht="15.75" customHeight="1">
      <c r="F710" s="41"/>
    </row>
    <row r="711" spans="6:6" ht="15.75" customHeight="1">
      <c r="F711" s="41"/>
    </row>
    <row r="712" spans="6:6" ht="15.75" customHeight="1">
      <c r="F712" s="41"/>
    </row>
    <row r="713" spans="6:6" ht="15.75" customHeight="1">
      <c r="F713" s="41"/>
    </row>
    <row r="714" spans="6:6" ht="15.75" customHeight="1">
      <c r="F714" s="41"/>
    </row>
    <row r="715" spans="6:6" ht="15.75" customHeight="1">
      <c r="F715" s="41"/>
    </row>
    <row r="716" spans="6:6" ht="15.75" customHeight="1">
      <c r="F716" s="41"/>
    </row>
    <row r="717" spans="6:6" ht="15.75" customHeight="1">
      <c r="F717" s="41"/>
    </row>
    <row r="718" spans="6:6" ht="15.75" customHeight="1">
      <c r="F718" s="41"/>
    </row>
    <row r="719" spans="6:6" ht="15.75" customHeight="1">
      <c r="F719" s="41"/>
    </row>
    <row r="720" spans="6:6" ht="15.75" customHeight="1">
      <c r="F720" s="41"/>
    </row>
    <row r="721" spans="6:6" ht="15.75" customHeight="1">
      <c r="F721" s="41"/>
    </row>
    <row r="722" spans="6:6" ht="15.75" customHeight="1">
      <c r="F722" s="41"/>
    </row>
    <row r="723" spans="6:6" ht="15.75" customHeight="1">
      <c r="F723" s="41"/>
    </row>
    <row r="724" spans="6:6" ht="15.75" customHeight="1">
      <c r="F724" s="41"/>
    </row>
    <row r="725" spans="6:6" ht="15.75" customHeight="1">
      <c r="F725" s="41"/>
    </row>
    <row r="726" spans="6:6" ht="15.75" customHeight="1">
      <c r="F726" s="41"/>
    </row>
    <row r="727" spans="6:6" ht="15.75" customHeight="1">
      <c r="F727" s="41"/>
    </row>
    <row r="728" spans="6:6" ht="15.75" customHeight="1">
      <c r="F728" s="41"/>
    </row>
    <row r="729" spans="6:6" ht="15.75" customHeight="1">
      <c r="F729" s="41"/>
    </row>
    <row r="730" spans="6:6" ht="15.75" customHeight="1">
      <c r="F730" s="41"/>
    </row>
    <row r="731" spans="6:6" ht="15.75" customHeight="1">
      <c r="F731" s="41"/>
    </row>
    <row r="732" spans="6:6" ht="15.75" customHeight="1">
      <c r="F732" s="41"/>
    </row>
    <row r="733" spans="6:6" ht="15.75" customHeight="1">
      <c r="F733" s="41"/>
    </row>
    <row r="734" spans="6:6" ht="15.75" customHeight="1">
      <c r="F734" s="41"/>
    </row>
    <row r="735" spans="6:6" ht="15.75" customHeight="1">
      <c r="F735" s="41"/>
    </row>
    <row r="736" spans="6:6" ht="15.75" customHeight="1">
      <c r="F736" s="41"/>
    </row>
    <row r="737" spans="6:6" ht="15.75" customHeight="1">
      <c r="F737" s="41"/>
    </row>
    <row r="738" spans="6:6" ht="15.75" customHeight="1">
      <c r="F738" s="41"/>
    </row>
    <row r="739" spans="6:6" ht="15.75" customHeight="1">
      <c r="F739" s="41"/>
    </row>
    <row r="740" spans="6:6" ht="15.75" customHeight="1">
      <c r="F740" s="41"/>
    </row>
    <row r="741" spans="6:6" ht="15.75" customHeight="1">
      <c r="F741" s="41"/>
    </row>
    <row r="742" spans="6:6" ht="15.75" customHeight="1">
      <c r="F742" s="41"/>
    </row>
    <row r="743" spans="6:6" ht="15.75" customHeight="1">
      <c r="F743" s="41"/>
    </row>
    <row r="744" spans="6:6" ht="15.75" customHeight="1">
      <c r="F744" s="41"/>
    </row>
    <row r="745" spans="6:6" ht="15.75" customHeight="1">
      <c r="F745" s="41"/>
    </row>
    <row r="746" spans="6:6" ht="15.75" customHeight="1">
      <c r="F746" s="41"/>
    </row>
    <row r="747" spans="6:6" ht="15.75" customHeight="1">
      <c r="F747" s="41"/>
    </row>
    <row r="748" spans="6:6" ht="15.75" customHeight="1">
      <c r="F748" s="41"/>
    </row>
    <row r="749" spans="6:6" ht="15.75" customHeight="1">
      <c r="F749" s="41"/>
    </row>
    <row r="750" spans="6:6" ht="15.75" customHeight="1">
      <c r="F750" s="41"/>
    </row>
    <row r="751" spans="6:6" ht="15.75" customHeight="1">
      <c r="F751" s="41"/>
    </row>
    <row r="752" spans="6:6" ht="15.75" customHeight="1">
      <c r="F752" s="41"/>
    </row>
    <row r="753" spans="6:6" ht="15.75" customHeight="1">
      <c r="F753" s="41"/>
    </row>
    <row r="754" spans="6:6" ht="15.75" customHeight="1">
      <c r="F754" s="41"/>
    </row>
    <row r="755" spans="6:6" ht="15.75" customHeight="1">
      <c r="F755" s="41"/>
    </row>
    <row r="756" spans="6:6" ht="15.75" customHeight="1">
      <c r="F756" s="41"/>
    </row>
    <row r="757" spans="6:6" ht="15.75" customHeight="1">
      <c r="F757" s="41"/>
    </row>
    <row r="758" spans="6:6" ht="15.75" customHeight="1">
      <c r="F758" s="41"/>
    </row>
    <row r="759" spans="6:6" ht="15.75" customHeight="1">
      <c r="F759" s="41"/>
    </row>
    <row r="760" spans="6:6" ht="15.75" customHeight="1">
      <c r="F760" s="41"/>
    </row>
    <row r="761" spans="6:6" ht="15.75" customHeight="1">
      <c r="F761" s="41"/>
    </row>
    <row r="762" spans="6:6" ht="15.75" customHeight="1">
      <c r="F762" s="41"/>
    </row>
    <row r="763" spans="6:6" ht="15.75" customHeight="1">
      <c r="F763" s="41"/>
    </row>
    <row r="764" spans="6:6" ht="15.75" customHeight="1">
      <c r="F764" s="41"/>
    </row>
    <row r="765" spans="6:6" ht="15.75" customHeight="1">
      <c r="F765" s="41"/>
    </row>
    <row r="766" spans="6:6" ht="15.75" customHeight="1">
      <c r="F766" s="41"/>
    </row>
    <row r="767" spans="6:6" ht="15.75" customHeight="1">
      <c r="F767" s="41"/>
    </row>
    <row r="768" spans="6:6" ht="15.75" customHeight="1">
      <c r="F768" s="41"/>
    </row>
    <row r="769" spans="6:6" ht="15.75" customHeight="1">
      <c r="F769" s="41"/>
    </row>
    <row r="770" spans="6:6" ht="15.75" customHeight="1">
      <c r="F770" s="41"/>
    </row>
    <row r="771" spans="6:6" ht="15.75" customHeight="1">
      <c r="F771" s="41"/>
    </row>
    <row r="772" spans="6:6" ht="15.75" customHeight="1">
      <c r="F772" s="41"/>
    </row>
    <row r="773" spans="6:6" ht="15.75" customHeight="1">
      <c r="F773" s="41"/>
    </row>
    <row r="774" spans="6:6" ht="15.75" customHeight="1">
      <c r="F774" s="41"/>
    </row>
    <row r="775" spans="6:6" ht="15.75" customHeight="1">
      <c r="F775" s="41"/>
    </row>
    <row r="776" spans="6:6" ht="15.75" customHeight="1">
      <c r="F776" s="41"/>
    </row>
    <row r="777" spans="6:6" ht="15.75" customHeight="1">
      <c r="F777" s="41"/>
    </row>
    <row r="778" spans="6:6" ht="15.75" customHeight="1">
      <c r="F778" s="41"/>
    </row>
    <row r="779" spans="6:6" ht="15.75" customHeight="1">
      <c r="F779" s="41"/>
    </row>
    <row r="780" spans="6:6" ht="15.75" customHeight="1">
      <c r="F780" s="41"/>
    </row>
    <row r="781" spans="6:6" ht="15.75" customHeight="1">
      <c r="F781" s="41"/>
    </row>
    <row r="782" spans="6:6" ht="15.75" customHeight="1">
      <c r="F782" s="41"/>
    </row>
    <row r="783" spans="6:6" ht="15.75" customHeight="1">
      <c r="F783" s="41"/>
    </row>
    <row r="784" spans="6:6" ht="15.75" customHeight="1">
      <c r="F784" s="41"/>
    </row>
    <row r="785" spans="6:6" ht="15.75" customHeight="1">
      <c r="F785" s="41"/>
    </row>
    <row r="786" spans="6:6" ht="15.75" customHeight="1">
      <c r="F786" s="41"/>
    </row>
    <row r="787" spans="6:6" ht="15.75" customHeight="1">
      <c r="F787" s="41"/>
    </row>
    <row r="788" spans="6:6" ht="15.75" customHeight="1">
      <c r="F788" s="41"/>
    </row>
    <row r="789" spans="6:6" ht="15.75" customHeight="1">
      <c r="F789" s="41"/>
    </row>
    <row r="790" spans="6:6" ht="15.75" customHeight="1">
      <c r="F790" s="41"/>
    </row>
    <row r="791" spans="6:6" ht="15.75" customHeight="1">
      <c r="F791" s="41"/>
    </row>
    <row r="792" spans="6:6" ht="15.75" customHeight="1">
      <c r="F792" s="41"/>
    </row>
    <row r="793" spans="6:6" ht="15.75" customHeight="1">
      <c r="F793" s="41"/>
    </row>
    <row r="794" spans="6:6" ht="15.75" customHeight="1">
      <c r="F794" s="41"/>
    </row>
    <row r="795" spans="6:6" ht="15.75" customHeight="1">
      <c r="F795" s="41"/>
    </row>
    <row r="796" spans="6:6" ht="15.75" customHeight="1">
      <c r="F796" s="41"/>
    </row>
    <row r="797" spans="6:6" ht="15.75" customHeight="1">
      <c r="F797" s="41"/>
    </row>
    <row r="798" spans="6:6" ht="15.75" customHeight="1">
      <c r="F798" s="41"/>
    </row>
    <row r="799" spans="6:6" ht="15.75" customHeight="1">
      <c r="F799" s="41"/>
    </row>
    <row r="800" spans="6:6" ht="15.75" customHeight="1">
      <c r="F800" s="41"/>
    </row>
    <row r="801" spans="6:6" ht="15.75" customHeight="1">
      <c r="F801" s="41"/>
    </row>
    <row r="802" spans="6:6" ht="15.75" customHeight="1">
      <c r="F802" s="41"/>
    </row>
    <row r="803" spans="6:6" ht="15.75" customHeight="1">
      <c r="F803" s="41"/>
    </row>
    <row r="804" spans="6:6" ht="15.75" customHeight="1">
      <c r="F804" s="41"/>
    </row>
    <row r="805" spans="6:6" ht="15.75" customHeight="1">
      <c r="F805" s="41"/>
    </row>
    <row r="806" spans="6:6" ht="15.75" customHeight="1">
      <c r="F806" s="41"/>
    </row>
    <row r="807" spans="6:6" ht="15.75" customHeight="1">
      <c r="F807" s="41"/>
    </row>
    <row r="808" spans="6:6" ht="15.75" customHeight="1">
      <c r="F808" s="41"/>
    </row>
    <row r="809" spans="6:6" ht="15.75" customHeight="1">
      <c r="F809" s="41"/>
    </row>
    <row r="810" spans="6:6" ht="15.75" customHeight="1">
      <c r="F810" s="41"/>
    </row>
    <row r="811" spans="6:6" ht="15.75" customHeight="1">
      <c r="F811" s="41"/>
    </row>
    <row r="812" spans="6:6" ht="15.75" customHeight="1">
      <c r="F812" s="41"/>
    </row>
    <row r="813" spans="6:6" ht="15.75" customHeight="1">
      <c r="F813" s="41"/>
    </row>
    <row r="814" spans="6:6" ht="15.75" customHeight="1">
      <c r="F814" s="41"/>
    </row>
    <row r="815" spans="6:6" ht="15.75" customHeight="1">
      <c r="F815" s="41"/>
    </row>
    <row r="816" spans="6:6" ht="15.75" customHeight="1">
      <c r="F816" s="41"/>
    </row>
    <row r="817" spans="6:6" ht="15.75" customHeight="1">
      <c r="F817" s="41"/>
    </row>
    <row r="818" spans="6:6" ht="15.75" customHeight="1">
      <c r="F818" s="41"/>
    </row>
    <row r="819" spans="6:6" ht="15.75" customHeight="1">
      <c r="F819" s="41"/>
    </row>
    <row r="820" spans="6:6" ht="15.75" customHeight="1">
      <c r="F820" s="41"/>
    </row>
    <row r="821" spans="6:6" ht="15.75" customHeight="1">
      <c r="F821" s="41"/>
    </row>
    <row r="822" spans="6:6" ht="15.75" customHeight="1">
      <c r="F822" s="41"/>
    </row>
    <row r="823" spans="6:6" ht="15.75" customHeight="1">
      <c r="F823" s="41"/>
    </row>
    <row r="824" spans="6:6" ht="15.75" customHeight="1">
      <c r="F824" s="41"/>
    </row>
    <row r="825" spans="6:6" ht="15.75" customHeight="1">
      <c r="F825" s="41"/>
    </row>
    <row r="826" spans="6:6" ht="15.75" customHeight="1">
      <c r="F826" s="41"/>
    </row>
    <row r="827" spans="6:6" ht="15.75" customHeight="1">
      <c r="F827" s="41"/>
    </row>
    <row r="828" spans="6:6" ht="15.75" customHeight="1">
      <c r="F828" s="41"/>
    </row>
    <row r="829" spans="6:6" ht="15.75" customHeight="1">
      <c r="F829" s="41"/>
    </row>
    <row r="830" spans="6:6" ht="15.75" customHeight="1">
      <c r="F830" s="41"/>
    </row>
    <row r="831" spans="6:6" ht="15.75" customHeight="1">
      <c r="F831" s="41"/>
    </row>
    <row r="832" spans="6:6" ht="15.75" customHeight="1">
      <c r="F832" s="41"/>
    </row>
    <row r="833" spans="6:6" ht="15.75" customHeight="1">
      <c r="F833" s="41"/>
    </row>
    <row r="834" spans="6:6" ht="15.75" customHeight="1">
      <c r="F834" s="41"/>
    </row>
    <row r="835" spans="6:6" ht="15.75" customHeight="1">
      <c r="F835" s="41"/>
    </row>
    <row r="836" spans="6:6" ht="15.75" customHeight="1">
      <c r="F836" s="41"/>
    </row>
    <row r="837" spans="6:6" ht="15.75" customHeight="1">
      <c r="F837" s="41"/>
    </row>
    <row r="838" spans="6:6" ht="15.75" customHeight="1">
      <c r="F838" s="41"/>
    </row>
    <row r="839" spans="6:6" ht="15.75" customHeight="1">
      <c r="F839" s="41"/>
    </row>
    <row r="840" spans="6:6" ht="15.75" customHeight="1">
      <c r="F840" s="41"/>
    </row>
    <row r="841" spans="6:6" ht="15.75" customHeight="1">
      <c r="F841" s="41"/>
    </row>
    <row r="842" spans="6:6" ht="15.75" customHeight="1">
      <c r="F842" s="41"/>
    </row>
    <row r="843" spans="6:6" ht="15.75" customHeight="1">
      <c r="F843" s="41"/>
    </row>
    <row r="844" spans="6:6" ht="15.75" customHeight="1">
      <c r="F844" s="41"/>
    </row>
    <row r="845" spans="6:6" ht="15.75" customHeight="1">
      <c r="F845" s="41"/>
    </row>
    <row r="846" spans="6:6" ht="15.75" customHeight="1">
      <c r="F846" s="41"/>
    </row>
    <row r="847" spans="6:6" ht="15.75" customHeight="1">
      <c r="F847" s="41"/>
    </row>
    <row r="848" spans="6:6" ht="15.75" customHeight="1">
      <c r="F848" s="41"/>
    </row>
    <row r="849" spans="6:6" ht="15.75" customHeight="1">
      <c r="F849" s="41"/>
    </row>
    <row r="850" spans="6:6" ht="15.75" customHeight="1">
      <c r="F850" s="41"/>
    </row>
    <row r="851" spans="6:6" ht="15.75" customHeight="1">
      <c r="F851" s="41"/>
    </row>
    <row r="852" spans="6:6" ht="15.75" customHeight="1">
      <c r="F852" s="41"/>
    </row>
    <row r="853" spans="6:6" ht="15.75" customHeight="1">
      <c r="F853" s="41"/>
    </row>
    <row r="854" spans="6:6" ht="15.75" customHeight="1">
      <c r="F854" s="41"/>
    </row>
    <row r="855" spans="6:6" ht="15.75" customHeight="1">
      <c r="F855" s="41"/>
    </row>
    <row r="856" spans="6:6" ht="15.75" customHeight="1">
      <c r="F856" s="41"/>
    </row>
    <row r="857" spans="6:6" ht="15.75" customHeight="1">
      <c r="F857" s="41"/>
    </row>
    <row r="858" spans="6:6" ht="15.75" customHeight="1">
      <c r="F858" s="41"/>
    </row>
    <row r="859" spans="6:6" ht="15.75" customHeight="1">
      <c r="F859" s="41"/>
    </row>
    <row r="860" spans="6:6" ht="15.75" customHeight="1">
      <c r="F860" s="41"/>
    </row>
    <row r="861" spans="6:6" ht="15.75" customHeight="1">
      <c r="F861" s="41"/>
    </row>
    <row r="862" spans="6:6" ht="15.75" customHeight="1">
      <c r="F862" s="41"/>
    </row>
    <row r="863" spans="6:6" ht="15.75" customHeight="1">
      <c r="F863" s="41"/>
    </row>
    <row r="864" spans="6:6" ht="15.75" customHeight="1">
      <c r="F864" s="41"/>
    </row>
    <row r="865" spans="6:6" ht="15.75" customHeight="1">
      <c r="F865" s="41"/>
    </row>
    <row r="866" spans="6:6" ht="15.75" customHeight="1">
      <c r="F866" s="41"/>
    </row>
    <row r="867" spans="6:6" ht="15.75" customHeight="1">
      <c r="F867" s="41"/>
    </row>
    <row r="868" spans="6:6" ht="15.75" customHeight="1">
      <c r="F868" s="41"/>
    </row>
    <row r="869" spans="6:6" ht="15.75" customHeight="1">
      <c r="F869" s="41"/>
    </row>
    <row r="870" spans="6:6" ht="15.75" customHeight="1">
      <c r="F870" s="41"/>
    </row>
    <row r="871" spans="6:6" ht="15.75" customHeight="1">
      <c r="F871" s="41"/>
    </row>
    <row r="872" spans="6:6" ht="15.75" customHeight="1">
      <c r="F872" s="41"/>
    </row>
    <row r="873" spans="6:6" ht="15.75" customHeight="1">
      <c r="F873" s="41"/>
    </row>
    <row r="874" spans="6:6" ht="15.75" customHeight="1">
      <c r="F874" s="41"/>
    </row>
    <row r="875" spans="6:6" ht="15.75" customHeight="1">
      <c r="F875" s="41"/>
    </row>
    <row r="876" spans="6:6" ht="15.75" customHeight="1">
      <c r="F876" s="41"/>
    </row>
    <row r="877" spans="6:6" ht="15.75" customHeight="1">
      <c r="F877" s="41"/>
    </row>
    <row r="878" spans="6:6" ht="15.75" customHeight="1">
      <c r="F878" s="41"/>
    </row>
    <row r="879" spans="6:6" ht="15.75" customHeight="1">
      <c r="F879" s="41"/>
    </row>
    <row r="880" spans="6:6" ht="15.75" customHeight="1">
      <c r="F880" s="41"/>
    </row>
    <row r="881" spans="6:6" ht="15.75" customHeight="1">
      <c r="F881" s="41"/>
    </row>
    <row r="882" spans="6:6" ht="15.75" customHeight="1">
      <c r="F882" s="41"/>
    </row>
    <row r="883" spans="6:6" ht="15.75" customHeight="1">
      <c r="F883" s="41"/>
    </row>
    <row r="884" spans="6:6" ht="15.75" customHeight="1">
      <c r="F884" s="41"/>
    </row>
    <row r="885" spans="6:6" ht="15.75" customHeight="1">
      <c r="F885" s="41"/>
    </row>
    <row r="886" spans="6:6" ht="15.75" customHeight="1">
      <c r="F886" s="41"/>
    </row>
    <row r="887" spans="6:6" ht="15.75" customHeight="1">
      <c r="F887" s="41"/>
    </row>
    <row r="888" spans="6:6" ht="15.75" customHeight="1">
      <c r="F888" s="41"/>
    </row>
    <row r="889" spans="6:6" ht="15.75" customHeight="1">
      <c r="F889" s="41"/>
    </row>
    <row r="890" spans="6:6" ht="15.75" customHeight="1">
      <c r="F890" s="41"/>
    </row>
    <row r="891" spans="6:6" ht="15.75" customHeight="1">
      <c r="F891" s="41"/>
    </row>
    <row r="892" spans="6:6" ht="15.75" customHeight="1">
      <c r="F892" s="41"/>
    </row>
    <row r="893" spans="6:6" ht="15.75" customHeight="1">
      <c r="F893" s="41"/>
    </row>
    <row r="894" spans="6:6" ht="15.75" customHeight="1">
      <c r="F894" s="41"/>
    </row>
    <row r="895" spans="6:6" ht="15.75" customHeight="1">
      <c r="F895" s="41"/>
    </row>
    <row r="896" spans="6:6" ht="15.75" customHeight="1">
      <c r="F896" s="41"/>
    </row>
    <row r="897" spans="6:6" ht="15.75" customHeight="1">
      <c r="F897" s="41"/>
    </row>
    <row r="898" spans="6:6" ht="15.75" customHeight="1">
      <c r="F898" s="41"/>
    </row>
    <row r="899" spans="6:6" ht="15.75" customHeight="1">
      <c r="F899" s="41"/>
    </row>
    <row r="900" spans="6:6" ht="15.75" customHeight="1">
      <c r="F900" s="41"/>
    </row>
    <row r="901" spans="6:6" ht="15.75" customHeight="1">
      <c r="F901" s="41"/>
    </row>
    <row r="902" spans="6:6" ht="15.75" customHeight="1">
      <c r="F902" s="41"/>
    </row>
    <row r="903" spans="6:6" ht="15.75" customHeight="1">
      <c r="F903" s="41"/>
    </row>
    <row r="904" spans="6:6" ht="15.75" customHeight="1">
      <c r="F904" s="41"/>
    </row>
    <row r="905" spans="6:6" ht="15.75" customHeight="1">
      <c r="F905" s="41"/>
    </row>
    <row r="906" spans="6:6" ht="15.75" customHeight="1">
      <c r="F906" s="41"/>
    </row>
    <row r="907" spans="6:6" ht="15.75" customHeight="1">
      <c r="F907" s="41"/>
    </row>
    <row r="908" spans="6:6" ht="15.75" customHeight="1">
      <c r="F908" s="41"/>
    </row>
    <row r="909" spans="6:6" ht="15.75" customHeight="1">
      <c r="F909" s="41"/>
    </row>
    <row r="910" spans="6:6" ht="15.75" customHeight="1">
      <c r="F910" s="41"/>
    </row>
    <row r="911" spans="6:6" ht="15.75" customHeight="1">
      <c r="F911" s="41"/>
    </row>
    <row r="912" spans="6:6" ht="15.75" customHeight="1">
      <c r="F912" s="41"/>
    </row>
    <row r="913" spans="6:6" ht="15.75" customHeight="1">
      <c r="F913" s="41"/>
    </row>
    <row r="914" spans="6:6" ht="15.75" customHeight="1">
      <c r="F914" s="41"/>
    </row>
    <row r="915" spans="6:6" ht="15.75" customHeight="1">
      <c r="F915" s="41"/>
    </row>
    <row r="916" spans="6:6" ht="15.75" customHeight="1">
      <c r="F916" s="41"/>
    </row>
    <row r="917" spans="6:6" ht="15.75" customHeight="1">
      <c r="F917" s="41"/>
    </row>
    <row r="918" spans="6:6" ht="15.75" customHeight="1">
      <c r="F918" s="41"/>
    </row>
    <row r="919" spans="6:6" ht="15.75" customHeight="1">
      <c r="F919" s="41"/>
    </row>
    <row r="920" spans="6:6" ht="15.75" customHeight="1">
      <c r="F920" s="41"/>
    </row>
    <row r="921" spans="6:6" ht="15.75" customHeight="1">
      <c r="F921" s="41"/>
    </row>
    <row r="922" spans="6:6" ht="15.75" customHeight="1">
      <c r="F922" s="41"/>
    </row>
    <row r="923" spans="6:6" ht="15.75" customHeight="1">
      <c r="F923" s="41"/>
    </row>
    <row r="924" spans="6:6" ht="15.75" customHeight="1">
      <c r="F924" s="41"/>
    </row>
    <row r="925" spans="6:6" ht="15.75" customHeight="1">
      <c r="F925" s="41"/>
    </row>
    <row r="926" spans="6:6" ht="15.75" customHeight="1">
      <c r="F926" s="41"/>
    </row>
    <row r="927" spans="6:6" ht="15.75" customHeight="1">
      <c r="F927" s="41"/>
    </row>
    <row r="928" spans="6:6" ht="15.75" customHeight="1">
      <c r="F928" s="41"/>
    </row>
    <row r="929" spans="6:6" ht="15.75" customHeight="1">
      <c r="F929" s="41"/>
    </row>
    <row r="930" spans="6:6" ht="15.75" customHeight="1">
      <c r="F930" s="41"/>
    </row>
    <row r="931" spans="6:6" ht="15.75" customHeight="1">
      <c r="F931" s="41"/>
    </row>
    <row r="932" spans="6:6" ht="15.75" customHeight="1">
      <c r="F932" s="41"/>
    </row>
    <row r="933" spans="6:6" ht="15.75" customHeight="1">
      <c r="F933" s="41"/>
    </row>
    <row r="934" spans="6:6" ht="15.75" customHeight="1">
      <c r="F934" s="41"/>
    </row>
    <row r="935" spans="6:6" ht="15.75" customHeight="1">
      <c r="F935" s="41"/>
    </row>
    <row r="936" spans="6:6" ht="15.75" customHeight="1">
      <c r="F936" s="41"/>
    </row>
    <row r="937" spans="6:6" ht="15.75" customHeight="1">
      <c r="F937" s="41"/>
    </row>
    <row r="938" spans="6:6" ht="15.75" customHeight="1">
      <c r="F938" s="41"/>
    </row>
    <row r="939" spans="6:6" ht="15.75" customHeight="1">
      <c r="F939" s="41"/>
    </row>
    <row r="940" spans="6:6" ht="15.75" customHeight="1">
      <c r="F940" s="41"/>
    </row>
    <row r="941" spans="6:6" ht="15.75" customHeight="1">
      <c r="F941" s="41"/>
    </row>
    <row r="942" spans="6:6" ht="15.75" customHeight="1">
      <c r="F942" s="41"/>
    </row>
    <row r="943" spans="6:6" ht="15.75" customHeight="1">
      <c r="F943" s="41"/>
    </row>
    <row r="944" spans="6:6" ht="15.75" customHeight="1">
      <c r="F944" s="41"/>
    </row>
    <row r="945" spans="6:6" ht="15.75" customHeight="1">
      <c r="F945" s="41"/>
    </row>
    <row r="946" spans="6:6" ht="15.75" customHeight="1">
      <c r="F946" s="41"/>
    </row>
    <row r="947" spans="6:6" ht="15.75" customHeight="1">
      <c r="F947" s="41"/>
    </row>
    <row r="948" spans="6:6" ht="15.75" customHeight="1">
      <c r="F948" s="41"/>
    </row>
    <row r="949" spans="6:6" ht="15.75" customHeight="1">
      <c r="F949" s="41"/>
    </row>
    <row r="950" spans="6:6" ht="15.75" customHeight="1">
      <c r="F950" s="41"/>
    </row>
    <row r="951" spans="6:6" ht="15.75" customHeight="1">
      <c r="F951" s="41"/>
    </row>
    <row r="952" spans="6:6" ht="15.75" customHeight="1">
      <c r="F952" s="41"/>
    </row>
    <row r="953" spans="6:6" ht="15.75" customHeight="1">
      <c r="F953" s="41"/>
    </row>
    <row r="954" spans="6:6" ht="15.75" customHeight="1">
      <c r="F954" s="41"/>
    </row>
    <row r="955" spans="6:6" ht="15.75" customHeight="1">
      <c r="F955" s="41"/>
    </row>
    <row r="956" spans="6:6" ht="15.75" customHeight="1">
      <c r="F956" s="41"/>
    </row>
    <row r="957" spans="6:6" ht="15.75" customHeight="1">
      <c r="F957" s="41"/>
    </row>
    <row r="958" spans="6:6" ht="15.75" customHeight="1">
      <c r="F958" s="41"/>
    </row>
    <row r="959" spans="6:6" ht="15.75" customHeight="1">
      <c r="F959" s="41"/>
    </row>
    <row r="960" spans="6:6" ht="15.75" customHeight="1">
      <c r="F960" s="41"/>
    </row>
    <row r="961" spans="6:6" ht="15.75" customHeight="1">
      <c r="F961" s="41"/>
    </row>
    <row r="962" spans="6:6" ht="15.75" customHeight="1">
      <c r="F962" s="41"/>
    </row>
    <row r="963" spans="6:6" ht="15.75" customHeight="1">
      <c r="F963" s="41"/>
    </row>
    <row r="964" spans="6:6" ht="15.75" customHeight="1">
      <c r="F964" s="41"/>
    </row>
    <row r="965" spans="6:6" ht="15.75" customHeight="1">
      <c r="F965" s="41"/>
    </row>
    <row r="966" spans="6:6" ht="15.75" customHeight="1">
      <c r="F966" s="41"/>
    </row>
    <row r="967" spans="6:6" ht="15.75" customHeight="1">
      <c r="F967" s="41"/>
    </row>
    <row r="968" spans="6:6" ht="15.75" customHeight="1">
      <c r="F968" s="41"/>
    </row>
    <row r="969" spans="6:6" ht="15.75" customHeight="1">
      <c r="F969" s="41"/>
    </row>
    <row r="970" spans="6:6" ht="15.75" customHeight="1">
      <c r="F970" s="41"/>
    </row>
    <row r="971" spans="6:6" ht="15.75" customHeight="1">
      <c r="F971" s="41"/>
    </row>
    <row r="972" spans="6:6" ht="15.75" customHeight="1">
      <c r="F972" s="41"/>
    </row>
    <row r="973" spans="6:6" ht="15.75" customHeight="1">
      <c r="F973" s="41"/>
    </row>
    <row r="974" spans="6:6" ht="15.75" customHeight="1">
      <c r="F974" s="41"/>
    </row>
    <row r="975" spans="6:6" ht="15.75" customHeight="1">
      <c r="F975" s="41"/>
    </row>
    <row r="976" spans="6:6" ht="15.75" customHeight="1">
      <c r="F976" s="41"/>
    </row>
    <row r="977" spans="6:6" ht="15.75" customHeight="1">
      <c r="F977" s="41"/>
    </row>
    <row r="978" spans="6:6" ht="15.75" customHeight="1">
      <c r="F978" s="41"/>
    </row>
    <row r="979" spans="6:6" ht="15.75" customHeight="1">
      <c r="F979" s="41"/>
    </row>
    <row r="980" spans="6:6" ht="15.75" customHeight="1">
      <c r="F980" s="41"/>
    </row>
    <row r="981" spans="6:6" ht="15.75" customHeight="1">
      <c r="F981" s="41"/>
    </row>
    <row r="982" spans="6:6" ht="15.75" customHeight="1">
      <c r="F982" s="41"/>
    </row>
    <row r="983" spans="6:6" ht="15.75" customHeight="1">
      <c r="F983" s="41"/>
    </row>
    <row r="984" spans="6:6" ht="15.75" customHeight="1">
      <c r="F984" s="41"/>
    </row>
    <row r="985" spans="6:6" ht="15.75" customHeight="1">
      <c r="F985" s="41"/>
    </row>
    <row r="986" spans="6:6" ht="15.75" customHeight="1">
      <c r="F986" s="41"/>
    </row>
    <row r="987" spans="6:6" ht="15.75" customHeight="1">
      <c r="F987" s="41"/>
    </row>
    <row r="988" spans="6:6" ht="15.75" customHeight="1">
      <c r="F988" s="41"/>
    </row>
    <row r="989" spans="6:6" ht="15.75" customHeight="1">
      <c r="F989" s="41"/>
    </row>
    <row r="990" spans="6:6" ht="15.75" customHeight="1">
      <c r="F990" s="41"/>
    </row>
    <row r="991" spans="6:6" ht="15.75" customHeight="1">
      <c r="F991" s="41"/>
    </row>
    <row r="992" spans="6:6" ht="15.75" customHeight="1">
      <c r="F992" s="41"/>
    </row>
    <row r="993" spans="6:6" ht="15.75" customHeight="1">
      <c r="F993" s="41"/>
    </row>
    <row r="994" spans="6:6" ht="15.75" customHeight="1">
      <c r="F994" s="41"/>
    </row>
    <row r="995" spans="6:6" ht="15.75" customHeight="1">
      <c r="F995" s="41"/>
    </row>
    <row r="996" spans="6:6" ht="15.75" customHeight="1">
      <c r="F996" s="41"/>
    </row>
    <row r="997" spans="6:6" ht="15.75" customHeight="1">
      <c r="F997" s="41"/>
    </row>
    <row r="998" spans="6:6" ht="15.75" customHeight="1">
      <c r="F998" s="41"/>
    </row>
    <row r="999" spans="6:6" ht="15.75" customHeight="1">
      <c r="F999" s="41"/>
    </row>
    <row r="1000" spans="6:6" ht="15.75" customHeight="1">
      <c r="F1000" s="41"/>
    </row>
  </sheetData>
  <mergeCells count="1">
    <mergeCell ref="A2:B2"/>
  </mergeCells>
  <pageMargins left="0.7" right="0.7" top="0.75" bottom="0.75" header="0" footer="0"/>
  <pageSetup orientation="landscape"/>
  <headerFooter>
    <oddFooter>&amp;C&amp;P</oddFooter>
  </headerFooter>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800-000000000000}">
  <sheetPr>
    <tabColor rgb="FF003366"/>
  </sheetPr>
  <dimension ref="A1:Z1000"/>
  <sheetViews>
    <sheetView view="pageBreakPreview" zoomScale="60" zoomScaleNormal="100" workbookViewId="0">
      <pane ySplit="2" topLeftCell="A109" activePane="bottomLeft" state="frozen"/>
      <selection pane="bottomLeft" activeCell="F149" sqref="F149"/>
    </sheetView>
  </sheetViews>
  <sheetFormatPr defaultColWidth="14.40625" defaultRowHeight="15" customHeight="1"/>
  <cols>
    <col min="1" max="1" width="11.54296875" customWidth="1"/>
    <col min="2" max="2" width="74.26953125" customWidth="1"/>
    <col min="3" max="4" width="14" hidden="1" customWidth="1"/>
    <col min="5" max="6" width="14" customWidth="1"/>
    <col min="7" max="26" width="8" customWidth="1"/>
  </cols>
  <sheetData>
    <row r="1" spans="1:26" ht="15.75" customHeight="1">
      <c r="A1" s="546" t="s">
        <v>98</v>
      </c>
      <c r="B1" s="693"/>
      <c r="F1" s="41"/>
    </row>
    <row r="2" spans="1:26" ht="63" customHeight="1">
      <c r="A2" s="1173" t="s">
        <v>2069</v>
      </c>
      <c r="B2" s="1156"/>
      <c r="C2" s="412" t="s">
        <v>204</v>
      </c>
      <c r="D2" s="412" t="s">
        <v>2070</v>
      </c>
      <c r="E2" s="412" t="s">
        <v>166</v>
      </c>
      <c r="F2" s="412" t="s">
        <v>201</v>
      </c>
    </row>
    <row r="3" spans="1:26" ht="15.5">
      <c r="A3" s="171">
        <v>10801</v>
      </c>
      <c r="B3" s="171" t="s">
        <v>2071</v>
      </c>
      <c r="C3" s="107"/>
      <c r="D3" s="107"/>
      <c r="E3" s="107"/>
      <c r="F3" s="107"/>
    </row>
    <row r="4" spans="1:26" ht="15.5">
      <c r="A4" s="171">
        <v>2100000</v>
      </c>
      <c r="B4" s="171" t="s">
        <v>2072</v>
      </c>
      <c r="C4" s="107"/>
      <c r="D4" s="107"/>
      <c r="E4" s="107"/>
      <c r="F4" s="107"/>
    </row>
    <row r="5" spans="1:26" ht="15.75" customHeight="1">
      <c r="A5" s="435"/>
      <c r="B5" s="414" t="s">
        <v>2073</v>
      </c>
      <c r="C5" s="107"/>
      <c r="D5" s="107"/>
      <c r="E5" s="107"/>
      <c r="F5" s="107"/>
    </row>
    <row r="6" spans="1:26" ht="15.75" customHeight="1">
      <c r="A6" s="349" t="s">
        <v>2074</v>
      </c>
      <c r="B6" s="36" t="s">
        <v>2075</v>
      </c>
      <c r="C6" s="107">
        <v>70650000</v>
      </c>
      <c r="D6" s="107"/>
      <c r="E6" s="107">
        <f t="shared" ref="E6:F6" si="0">SUM(C6:D6)</f>
        <v>70650000</v>
      </c>
      <c r="F6" s="107">
        <f t="shared" si="0"/>
        <v>70650000</v>
      </c>
    </row>
    <row r="7" spans="1:26" ht="15.75" customHeight="1">
      <c r="A7" s="479" t="s">
        <v>2076</v>
      </c>
      <c r="B7" s="416"/>
      <c r="C7" s="504">
        <v>70650000</v>
      </c>
      <c r="D7" s="504">
        <f t="shared" ref="D7:F7" si="1">SUM(D6)</f>
        <v>0</v>
      </c>
      <c r="E7" s="504">
        <f t="shared" si="1"/>
        <v>70650000</v>
      </c>
      <c r="F7" s="504">
        <f t="shared" si="1"/>
        <v>70650000</v>
      </c>
    </row>
    <row r="8" spans="1:26" ht="15.75" customHeight="1">
      <c r="A8" s="349"/>
      <c r="B8" s="414" t="s">
        <v>2077</v>
      </c>
      <c r="C8" s="107"/>
      <c r="D8" s="107"/>
      <c r="E8" s="107"/>
      <c r="F8" s="107"/>
    </row>
    <row r="9" spans="1:26" ht="15.75" customHeight="1">
      <c r="A9" s="349" t="s">
        <v>2078</v>
      </c>
      <c r="B9" s="36" t="s">
        <v>2079</v>
      </c>
      <c r="C9" s="107">
        <v>16200000</v>
      </c>
      <c r="D9" s="107"/>
      <c r="E9" s="107">
        <f t="shared" ref="E9:F9" si="2">SUM(C9:D9)</f>
        <v>16200000</v>
      </c>
      <c r="F9" s="107">
        <f t="shared" si="2"/>
        <v>16200000</v>
      </c>
    </row>
    <row r="10" spans="1:26" ht="15.75" customHeight="1">
      <c r="A10" s="349" t="s">
        <v>2453</v>
      </c>
      <c r="B10" s="36" t="s">
        <v>2454</v>
      </c>
      <c r="C10" s="107">
        <v>7984712</v>
      </c>
      <c r="D10" s="107"/>
      <c r="E10" s="107">
        <f t="shared" ref="E10:F10" si="3">SUM(C10:D10)</f>
        <v>7984712</v>
      </c>
      <c r="F10" s="107">
        <f t="shared" si="3"/>
        <v>7984712</v>
      </c>
    </row>
    <row r="11" spans="1:26" ht="15.75" customHeight="1">
      <c r="A11" s="349" t="s">
        <v>2080</v>
      </c>
      <c r="B11" s="36" t="s">
        <v>2081</v>
      </c>
      <c r="C11" s="107">
        <v>5062068</v>
      </c>
      <c r="D11" s="107"/>
      <c r="E11" s="107">
        <f t="shared" ref="E11:F11" si="4">SUM(C11:D11)</f>
        <v>5062068</v>
      </c>
      <c r="F11" s="107">
        <f t="shared" si="4"/>
        <v>5062068</v>
      </c>
    </row>
    <row r="12" spans="1:26" ht="15.75" customHeight="1">
      <c r="A12" s="349" t="s">
        <v>2082</v>
      </c>
      <c r="B12" s="36" t="s">
        <v>2083</v>
      </c>
      <c r="C12" s="107">
        <v>443068</v>
      </c>
      <c r="D12" s="107"/>
      <c r="E12" s="107">
        <f t="shared" ref="E12:F12" si="5">SUM(C12:D12)</f>
        <v>443068</v>
      </c>
      <c r="F12" s="107">
        <f t="shared" si="5"/>
        <v>443068</v>
      </c>
    </row>
    <row r="13" spans="1:26" ht="15.75" customHeight="1">
      <c r="A13" s="349" t="s">
        <v>2455</v>
      </c>
      <c r="B13" s="36" t="s">
        <v>2456</v>
      </c>
      <c r="C13" s="107">
        <v>684720</v>
      </c>
      <c r="D13" s="107"/>
      <c r="E13" s="107">
        <f t="shared" ref="E13:F13" si="6">SUM(C13:D13)</f>
        <v>684720</v>
      </c>
      <c r="F13" s="107">
        <f t="shared" si="6"/>
        <v>684720</v>
      </c>
    </row>
    <row r="14" spans="1:26" ht="15.75" customHeight="1">
      <c r="A14" s="479" t="s">
        <v>2076</v>
      </c>
      <c r="B14" s="416"/>
      <c r="C14" s="504">
        <v>30374568</v>
      </c>
      <c r="D14" s="504">
        <f t="shared" ref="D14:F14" si="7">SUM(D9:D13)</f>
        <v>0</v>
      </c>
      <c r="E14" s="504">
        <f t="shared" si="7"/>
        <v>30374568</v>
      </c>
      <c r="F14" s="504">
        <f t="shared" si="7"/>
        <v>30374568</v>
      </c>
    </row>
    <row r="15" spans="1:26" ht="15.75" customHeight="1">
      <c r="A15" s="479" t="s">
        <v>2089</v>
      </c>
      <c r="B15" s="416"/>
      <c r="C15" s="504">
        <v>101024568</v>
      </c>
      <c r="D15" s="504">
        <f t="shared" ref="D15:F15" si="8">SUM(D14,D7)</f>
        <v>0</v>
      </c>
      <c r="E15" s="504">
        <f t="shared" si="8"/>
        <v>101024568</v>
      </c>
      <c r="F15" s="504">
        <f t="shared" si="8"/>
        <v>101024568</v>
      </c>
    </row>
    <row r="16" spans="1:26" ht="15.75" customHeight="1">
      <c r="A16" s="171">
        <v>2200000</v>
      </c>
      <c r="B16" s="99" t="s">
        <v>2090</v>
      </c>
      <c r="C16" s="107"/>
      <c r="D16" s="107"/>
      <c r="E16" s="107"/>
      <c r="F16" s="107"/>
      <c r="G16" s="41"/>
      <c r="H16" s="41"/>
      <c r="I16" s="41"/>
      <c r="J16" s="41"/>
      <c r="K16" s="41"/>
      <c r="L16" s="41"/>
      <c r="M16" s="41"/>
      <c r="N16" s="41"/>
      <c r="O16" s="41"/>
      <c r="P16" s="41"/>
      <c r="Q16" s="41"/>
      <c r="R16" s="41"/>
      <c r="S16" s="41"/>
      <c r="T16" s="41"/>
      <c r="U16" s="41"/>
      <c r="V16" s="41"/>
      <c r="W16" s="41"/>
      <c r="X16" s="41"/>
      <c r="Y16" s="41"/>
      <c r="Z16" s="41"/>
    </row>
    <row r="17" spans="1:6" ht="15.75" customHeight="1">
      <c r="A17" s="349"/>
      <c r="B17" s="414" t="s">
        <v>2091</v>
      </c>
      <c r="C17" s="107"/>
      <c r="D17" s="107"/>
      <c r="E17" s="107"/>
      <c r="F17" s="107"/>
    </row>
    <row r="18" spans="1:6" ht="15.75" customHeight="1">
      <c r="A18" s="349" t="s">
        <v>2092</v>
      </c>
      <c r="B18" s="36" t="s">
        <v>2093</v>
      </c>
      <c r="C18" s="107">
        <v>1000000</v>
      </c>
      <c r="D18" s="107"/>
      <c r="E18" s="107">
        <f t="shared" ref="E18:E19" si="9">SUM(C18:D18)</f>
        <v>1000000</v>
      </c>
      <c r="F18" s="107">
        <v>1000000</v>
      </c>
    </row>
    <row r="19" spans="1:6" ht="15.75" customHeight="1">
      <c r="A19" s="349" t="s">
        <v>2094</v>
      </c>
      <c r="B19" s="36" t="s">
        <v>2095</v>
      </c>
      <c r="C19" s="107">
        <v>500000</v>
      </c>
      <c r="D19" s="107"/>
      <c r="E19" s="107">
        <f t="shared" si="9"/>
        <v>500000</v>
      </c>
      <c r="F19" s="107">
        <v>500000</v>
      </c>
    </row>
    <row r="20" spans="1:6" ht="15.75" customHeight="1">
      <c r="A20" s="479" t="s">
        <v>2076</v>
      </c>
      <c r="B20" s="416"/>
      <c r="C20" s="417">
        <v>1500000</v>
      </c>
      <c r="D20" s="417">
        <f t="shared" ref="D20:F20" si="10">SUM(D18:D19)</f>
        <v>0</v>
      </c>
      <c r="E20" s="417">
        <f t="shared" si="10"/>
        <v>1500000</v>
      </c>
      <c r="F20" s="417">
        <f t="shared" si="10"/>
        <v>1500000</v>
      </c>
    </row>
    <row r="21" spans="1:6" ht="15.75" customHeight="1">
      <c r="A21" s="349"/>
      <c r="B21" s="414" t="s">
        <v>2096</v>
      </c>
      <c r="C21" s="107"/>
      <c r="D21" s="107"/>
      <c r="E21" s="107"/>
      <c r="F21" s="107"/>
    </row>
    <row r="22" spans="1:6" ht="15.75" hidden="1" customHeight="1">
      <c r="A22" s="349" t="s">
        <v>2097</v>
      </c>
      <c r="B22" s="36" t="s">
        <v>2098</v>
      </c>
      <c r="C22" s="107"/>
      <c r="D22" s="107"/>
      <c r="E22" s="107">
        <f t="shared" ref="E22:E23" si="11">SUM(C22:D22)</f>
        <v>0</v>
      </c>
      <c r="F22" s="107"/>
    </row>
    <row r="23" spans="1:6" ht="15.75" customHeight="1">
      <c r="A23" s="349" t="s">
        <v>2099</v>
      </c>
      <c r="B23" s="36" t="s">
        <v>2100</v>
      </c>
      <c r="C23" s="107">
        <v>50000</v>
      </c>
      <c r="D23" s="107"/>
      <c r="E23" s="107">
        <f t="shared" si="11"/>
        <v>50000</v>
      </c>
      <c r="F23" s="107">
        <v>50000</v>
      </c>
    </row>
    <row r="24" spans="1:6" ht="15.75" customHeight="1">
      <c r="A24" s="479" t="s">
        <v>2076</v>
      </c>
      <c r="B24" s="416"/>
      <c r="C24" s="417">
        <v>50000</v>
      </c>
      <c r="D24" s="417">
        <f t="shared" ref="D24:F24" si="12">SUM(D22:D23)</f>
        <v>0</v>
      </c>
      <c r="E24" s="417">
        <f t="shared" si="12"/>
        <v>50000</v>
      </c>
      <c r="F24" s="417">
        <f t="shared" si="12"/>
        <v>50000</v>
      </c>
    </row>
    <row r="25" spans="1:6" ht="15.75" customHeight="1">
      <c r="A25" s="349"/>
      <c r="B25" s="414" t="s">
        <v>2101</v>
      </c>
      <c r="C25" s="107"/>
      <c r="D25" s="107"/>
      <c r="E25" s="107"/>
      <c r="F25" s="107"/>
    </row>
    <row r="26" spans="1:6" ht="15.75" customHeight="1">
      <c r="A26" s="349" t="s">
        <v>2102</v>
      </c>
      <c r="B26" s="36" t="s">
        <v>2103</v>
      </c>
      <c r="C26" s="107">
        <v>250000</v>
      </c>
      <c r="D26" s="107"/>
      <c r="E26" s="107">
        <f t="shared" ref="E26:E28" si="13">SUM(C26:D26)</f>
        <v>250000</v>
      </c>
      <c r="F26" s="107"/>
    </row>
    <row r="27" spans="1:6" ht="15.75" hidden="1" customHeight="1">
      <c r="A27" s="349" t="s">
        <v>2104</v>
      </c>
      <c r="B27" s="36" t="s">
        <v>2105</v>
      </c>
      <c r="C27" s="107"/>
      <c r="D27" s="107"/>
      <c r="E27" s="107">
        <f t="shared" si="13"/>
        <v>0</v>
      </c>
      <c r="F27" s="107"/>
    </row>
    <row r="28" spans="1:6" ht="15.75" customHeight="1">
      <c r="A28" s="349" t="s">
        <v>2106</v>
      </c>
      <c r="B28" s="36" t="s">
        <v>2107</v>
      </c>
      <c r="C28" s="107">
        <v>1000000</v>
      </c>
      <c r="D28" s="107"/>
      <c r="E28" s="107">
        <f t="shared" si="13"/>
        <v>1000000</v>
      </c>
      <c r="F28" s="107">
        <v>500000</v>
      </c>
    </row>
    <row r="29" spans="1:6" ht="15.75" customHeight="1">
      <c r="A29" s="479" t="s">
        <v>2076</v>
      </c>
      <c r="B29" s="416"/>
      <c r="C29" s="417">
        <v>1250000</v>
      </c>
      <c r="D29" s="417">
        <f t="shared" ref="D29:F29" si="14">SUM(D26:D28)</f>
        <v>0</v>
      </c>
      <c r="E29" s="417">
        <f t="shared" si="14"/>
        <v>1250000</v>
      </c>
      <c r="F29" s="417">
        <f t="shared" si="14"/>
        <v>500000</v>
      </c>
    </row>
    <row r="30" spans="1:6" ht="15.75" hidden="1" customHeight="1">
      <c r="A30" s="349"/>
      <c r="B30" s="414" t="s">
        <v>2110</v>
      </c>
      <c r="C30" s="107"/>
      <c r="D30" s="107"/>
      <c r="E30" s="107"/>
      <c r="F30" s="107"/>
    </row>
    <row r="31" spans="1:6" ht="15.75" hidden="1" customHeight="1">
      <c r="A31" s="349" t="s">
        <v>2111</v>
      </c>
      <c r="B31" s="36" t="s">
        <v>2112</v>
      </c>
      <c r="C31" s="107">
        <v>1000000</v>
      </c>
      <c r="D31" s="107">
        <v>-1000000</v>
      </c>
      <c r="E31" s="107">
        <f t="shared" ref="E31:E33" si="15">SUM(C31:D31)</f>
        <v>0</v>
      </c>
      <c r="F31" s="107"/>
    </row>
    <row r="32" spans="1:6" ht="15.75" hidden="1" customHeight="1">
      <c r="A32" s="349" t="s">
        <v>2113</v>
      </c>
      <c r="B32" s="36" t="s">
        <v>2114</v>
      </c>
      <c r="C32" s="107"/>
      <c r="D32" s="107"/>
      <c r="E32" s="107">
        <f t="shared" si="15"/>
        <v>0</v>
      </c>
      <c r="F32" s="107"/>
    </row>
    <row r="33" spans="1:26" ht="15.75" hidden="1" customHeight="1">
      <c r="A33" s="349" t="s">
        <v>2115</v>
      </c>
      <c r="B33" s="36" t="s">
        <v>2107</v>
      </c>
      <c r="C33" s="107">
        <v>800000</v>
      </c>
      <c r="D33" s="107">
        <v>-800000</v>
      </c>
      <c r="E33" s="107">
        <f t="shared" si="15"/>
        <v>0</v>
      </c>
      <c r="F33" s="107"/>
    </row>
    <row r="34" spans="1:26" ht="15.75" hidden="1" customHeight="1">
      <c r="A34" s="479" t="s">
        <v>2076</v>
      </c>
      <c r="B34" s="416"/>
      <c r="C34" s="417">
        <v>1800000</v>
      </c>
      <c r="D34" s="417">
        <f t="shared" ref="D34:F34" si="16">SUM(D31:D33)</f>
        <v>-1800000</v>
      </c>
      <c r="E34" s="417">
        <f t="shared" si="16"/>
        <v>0</v>
      </c>
      <c r="F34" s="417">
        <f t="shared" si="16"/>
        <v>0</v>
      </c>
    </row>
    <row r="35" spans="1:26" ht="15.75" customHeight="1">
      <c r="A35" s="349" t="s">
        <v>2257</v>
      </c>
      <c r="B35" s="573" t="s">
        <v>2457</v>
      </c>
      <c r="C35" s="436"/>
      <c r="D35" s="436"/>
      <c r="E35" s="107"/>
      <c r="F35" s="107"/>
      <c r="G35" s="41"/>
      <c r="H35" s="41"/>
      <c r="I35" s="41"/>
      <c r="J35" s="41"/>
      <c r="K35" s="41"/>
      <c r="L35" s="41"/>
      <c r="M35" s="41"/>
      <c r="N35" s="41"/>
      <c r="O35" s="41"/>
      <c r="P35" s="41"/>
      <c r="Q35" s="41"/>
      <c r="R35" s="41"/>
      <c r="S35" s="41"/>
      <c r="T35" s="41"/>
      <c r="U35" s="41"/>
      <c r="V35" s="41"/>
      <c r="W35" s="41"/>
      <c r="X35" s="41"/>
      <c r="Y35" s="41"/>
      <c r="Z35" s="41"/>
    </row>
    <row r="36" spans="1:26" ht="15.75" customHeight="1">
      <c r="A36" s="349">
        <v>2211306</v>
      </c>
      <c r="B36" s="568" t="s">
        <v>2549</v>
      </c>
      <c r="C36" s="437">
        <v>60000</v>
      </c>
      <c r="D36" s="437"/>
      <c r="E36" s="107">
        <f t="shared" ref="E36:E42" si="17">SUM(C36:D36)</f>
        <v>60000</v>
      </c>
      <c r="F36" s="107"/>
      <c r="G36" s="41"/>
      <c r="H36" s="41"/>
      <c r="I36" s="41"/>
      <c r="J36" s="41"/>
      <c r="K36" s="41"/>
      <c r="L36" s="41"/>
      <c r="M36" s="41"/>
      <c r="N36" s="41"/>
      <c r="O36" s="41"/>
      <c r="P36" s="41"/>
      <c r="Q36" s="41"/>
      <c r="R36" s="41"/>
      <c r="S36" s="41"/>
      <c r="T36" s="41"/>
      <c r="U36" s="41"/>
      <c r="V36" s="41"/>
      <c r="W36" s="41"/>
      <c r="X36" s="41"/>
      <c r="Y36" s="41"/>
      <c r="Z36" s="41"/>
    </row>
    <row r="37" spans="1:26" ht="15.75" customHeight="1">
      <c r="A37" s="349"/>
      <c r="B37" s="568" t="s">
        <v>2550</v>
      </c>
      <c r="C37" s="437">
        <v>100000</v>
      </c>
      <c r="D37" s="437"/>
      <c r="E37" s="107">
        <f t="shared" si="17"/>
        <v>100000</v>
      </c>
      <c r="F37" s="107"/>
      <c r="G37" s="41"/>
      <c r="H37" s="41"/>
      <c r="I37" s="41"/>
      <c r="J37" s="41"/>
      <c r="K37" s="41"/>
      <c r="L37" s="41"/>
      <c r="M37" s="41"/>
      <c r="N37" s="41"/>
      <c r="O37" s="41"/>
      <c r="P37" s="41"/>
      <c r="Q37" s="41"/>
      <c r="R37" s="41"/>
      <c r="S37" s="41"/>
      <c r="T37" s="41"/>
      <c r="U37" s="41"/>
      <c r="V37" s="41"/>
      <c r="W37" s="41"/>
      <c r="X37" s="41"/>
      <c r="Y37" s="41"/>
      <c r="Z37" s="41"/>
    </row>
    <row r="38" spans="1:26" ht="15.75" customHeight="1">
      <c r="A38" s="349">
        <v>2210309</v>
      </c>
      <c r="B38" s="568" t="s">
        <v>2551</v>
      </c>
      <c r="C38" s="437">
        <v>220000</v>
      </c>
      <c r="D38" s="437"/>
      <c r="E38" s="107">
        <f t="shared" si="17"/>
        <v>220000</v>
      </c>
      <c r="F38" s="107"/>
      <c r="G38" s="41"/>
      <c r="H38" s="41"/>
      <c r="I38" s="41"/>
      <c r="J38" s="41"/>
      <c r="K38" s="41"/>
      <c r="L38" s="41"/>
      <c r="M38" s="41"/>
      <c r="N38" s="41"/>
      <c r="O38" s="41"/>
      <c r="P38" s="41"/>
      <c r="Q38" s="41"/>
      <c r="R38" s="41"/>
      <c r="S38" s="41"/>
      <c r="T38" s="41"/>
      <c r="U38" s="41"/>
      <c r="V38" s="41"/>
      <c r="W38" s="41"/>
      <c r="X38" s="41"/>
      <c r="Y38" s="41"/>
      <c r="Z38" s="41"/>
    </row>
    <row r="39" spans="1:26" ht="15.75" customHeight="1">
      <c r="A39" s="349"/>
      <c r="B39" s="568" t="s">
        <v>2552</v>
      </c>
      <c r="C39" s="437">
        <v>100000</v>
      </c>
      <c r="D39" s="437"/>
      <c r="E39" s="107">
        <f t="shared" si="17"/>
        <v>100000</v>
      </c>
      <c r="F39" s="107"/>
      <c r="G39" s="41"/>
      <c r="H39" s="41"/>
      <c r="I39" s="41"/>
      <c r="J39" s="41"/>
      <c r="K39" s="41"/>
      <c r="L39" s="41"/>
      <c r="M39" s="41"/>
      <c r="N39" s="41"/>
      <c r="O39" s="41"/>
      <c r="P39" s="41"/>
      <c r="Q39" s="41"/>
      <c r="R39" s="41"/>
      <c r="S39" s="41"/>
      <c r="T39" s="41"/>
      <c r="U39" s="41"/>
      <c r="V39" s="41"/>
      <c r="W39" s="41"/>
      <c r="X39" s="41"/>
      <c r="Y39" s="41"/>
      <c r="Z39" s="41"/>
    </row>
    <row r="40" spans="1:26" ht="15.75" customHeight="1">
      <c r="A40" s="349">
        <v>2210102</v>
      </c>
      <c r="B40" s="568" t="s">
        <v>2095</v>
      </c>
      <c r="C40" s="437">
        <v>10000</v>
      </c>
      <c r="D40" s="437"/>
      <c r="E40" s="107">
        <f t="shared" si="17"/>
        <v>10000</v>
      </c>
      <c r="F40" s="107"/>
      <c r="G40" s="41"/>
      <c r="H40" s="41"/>
      <c r="I40" s="41"/>
      <c r="J40" s="41"/>
      <c r="K40" s="41"/>
      <c r="L40" s="41"/>
      <c r="M40" s="41"/>
      <c r="N40" s="41"/>
      <c r="O40" s="41"/>
      <c r="P40" s="41"/>
      <c r="Q40" s="41"/>
      <c r="R40" s="41"/>
      <c r="S40" s="41"/>
      <c r="T40" s="41"/>
      <c r="U40" s="41"/>
      <c r="V40" s="41"/>
      <c r="W40" s="41"/>
      <c r="X40" s="41"/>
      <c r="Y40" s="41"/>
      <c r="Z40" s="41"/>
    </row>
    <row r="41" spans="1:26" ht="15.75" customHeight="1">
      <c r="A41" s="349" t="s">
        <v>2092</v>
      </c>
      <c r="B41" s="568" t="s">
        <v>2093</v>
      </c>
      <c r="C41" s="437">
        <v>10000</v>
      </c>
      <c r="D41" s="437"/>
      <c r="E41" s="107">
        <f t="shared" si="17"/>
        <v>10000</v>
      </c>
      <c r="F41" s="107"/>
      <c r="G41" s="41"/>
      <c r="H41" s="41"/>
      <c r="I41" s="41"/>
      <c r="J41" s="41"/>
      <c r="K41" s="41"/>
      <c r="L41" s="41"/>
      <c r="M41" s="41"/>
      <c r="N41" s="41"/>
      <c r="O41" s="41"/>
      <c r="P41" s="41"/>
      <c r="Q41" s="41"/>
      <c r="R41" s="41"/>
      <c r="S41" s="41"/>
      <c r="T41" s="41"/>
      <c r="U41" s="41"/>
      <c r="V41" s="41"/>
      <c r="W41" s="41"/>
      <c r="X41" s="41"/>
      <c r="Y41" s="41"/>
      <c r="Z41" s="41"/>
    </row>
    <row r="42" spans="1:26" ht="15.75" customHeight="1">
      <c r="A42" s="349">
        <v>2210505</v>
      </c>
      <c r="B42" s="694" t="s">
        <v>2553</v>
      </c>
      <c r="C42" s="437">
        <v>8000000</v>
      </c>
      <c r="D42" s="437">
        <v>-6800000</v>
      </c>
      <c r="E42" s="107">
        <f t="shared" si="17"/>
        <v>1200000</v>
      </c>
      <c r="F42" s="422">
        <v>2406497</v>
      </c>
      <c r="G42" s="41"/>
      <c r="H42" s="41"/>
      <c r="I42" s="41"/>
      <c r="J42" s="41"/>
      <c r="K42" s="41"/>
      <c r="L42" s="41"/>
      <c r="M42" s="41"/>
      <c r="N42" s="41"/>
      <c r="O42" s="41"/>
      <c r="P42" s="41"/>
      <c r="Q42" s="41"/>
      <c r="R42" s="41"/>
      <c r="S42" s="41"/>
      <c r="T42" s="41"/>
      <c r="U42" s="41"/>
      <c r="V42" s="41"/>
      <c r="W42" s="41"/>
      <c r="X42" s="41"/>
      <c r="Y42" s="41"/>
      <c r="Z42" s="41"/>
    </row>
    <row r="43" spans="1:26" ht="15.75" customHeight="1">
      <c r="A43" s="479" t="s">
        <v>2076</v>
      </c>
      <c r="B43" s="416"/>
      <c r="C43" s="417">
        <v>8500000</v>
      </c>
      <c r="D43" s="417">
        <f t="shared" ref="D43:F43" si="18">SUM(D36:D42)</f>
        <v>-6800000</v>
      </c>
      <c r="E43" s="417">
        <f t="shared" si="18"/>
        <v>1700000</v>
      </c>
      <c r="F43" s="417">
        <f t="shared" si="18"/>
        <v>2406497</v>
      </c>
      <c r="G43" s="41"/>
      <c r="H43" s="41"/>
      <c r="I43" s="41"/>
      <c r="J43" s="41"/>
      <c r="K43" s="41"/>
      <c r="L43" s="41"/>
      <c r="M43" s="41"/>
      <c r="N43" s="41"/>
      <c r="O43" s="41"/>
      <c r="P43" s="41"/>
      <c r="Q43" s="41"/>
      <c r="R43" s="41"/>
      <c r="S43" s="41"/>
      <c r="T43" s="41"/>
      <c r="U43" s="41"/>
      <c r="V43" s="41"/>
      <c r="W43" s="41"/>
      <c r="X43" s="41"/>
      <c r="Y43" s="41"/>
      <c r="Z43" s="41"/>
    </row>
    <row r="44" spans="1:26" ht="15.75" customHeight="1">
      <c r="A44" s="349"/>
      <c r="B44" s="414" t="s">
        <v>2118</v>
      </c>
      <c r="C44" s="107"/>
      <c r="D44" s="107"/>
      <c r="E44" s="107"/>
      <c r="F44" s="107"/>
    </row>
    <row r="45" spans="1:26" ht="15.75" customHeight="1">
      <c r="A45" s="349" t="s">
        <v>2119</v>
      </c>
      <c r="B45" s="36" t="s">
        <v>2120</v>
      </c>
      <c r="C45" s="107">
        <v>100000</v>
      </c>
      <c r="D45" s="107"/>
      <c r="E45" s="107">
        <f t="shared" ref="E45:E47" si="19">SUM(C45:D45)</f>
        <v>100000</v>
      </c>
      <c r="F45" s="107">
        <v>100000</v>
      </c>
      <c r="G45" s="429"/>
      <c r="H45" s="429"/>
      <c r="I45" s="429"/>
      <c r="J45" s="429"/>
      <c r="K45" s="429"/>
      <c r="L45" s="429"/>
      <c r="M45" s="429"/>
      <c r="N45" s="429"/>
      <c r="O45" s="429"/>
      <c r="P45" s="429"/>
      <c r="Q45" s="429"/>
      <c r="R45" s="429"/>
      <c r="S45" s="429"/>
      <c r="T45" s="429"/>
      <c r="U45" s="429"/>
      <c r="V45" s="429"/>
      <c r="W45" s="429"/>
      <c r="X45" s="429"/>
      <c r="Y45" s="429"/>
      <c r="Z45" s="429"/>
    </row>
    <row r="46" spans="1:26" ht="15.75" hidden="1" customHeight="1">
      <c r="A46" s="349" t="s">
        <v>2121</v>
      </c>
      <c r="B46" s="36" t="s">
        <v>2122</v>
      </c>
      <c r="C46" s="107">
        <v>0</v>
      </c>
      <c r="D46" s="107"/>
      <c r="E46" s="107">
        <f t="shared" si="19"/>
        <v>0</v>
      </c>
      <c r="F46" s="107"/>
    </row>
    <row r="47" spans="1:26" ht="15.75" customHeight="1">
      <c r="A47" s="349" t="s">
        <v>2123</v>
      </c>
      <c r="B47" s="36" t="s">
        <v>2124</v>
      </c>
      <c r="C47" s="107">
        <v>500000</v>
      </c>
      <c r="D47" s="107">
        <v>-250000</v>
      </c>
      <c r="E47" s="107">
        <f t="shared" si="19"/>
        <v>250000</v>
      </c>
      <c r="F47" s="107">
        <v>250000</v>
      </c>
    </row>
    <row r="48" spans="1:26" ht="15.75" customHeight="1">
      <c r="A48" s="479" t="s">
        <v>2076</v>
      </c>
      <c r="B48" s="416"/>
      <c r="C48" s="417">
        <v>600000</v>
      </c>
      <c r="D48" s="417">
        <f t="shared" ref="D48:F48" si="20">SUM(D45:D47)</f>
        <v>-250000</v>
      </c>
      <c r="E48" s="417">
        <f t="shared" si="20"/>
        <v>350000</v>
      </c>
      <c r="F48" s="417">
        <f t="shared" si="20"/>
        <v>350000</v>
      </c>
    </row>
    <row r="49" spans="1:26" ht="15.75" customHeight="1">
      <c r="A49" s="349"/>
      <c r="B49" s="414" t="s">
        <v>2128</v>
      </c>
      <c r="C49" s="107"/>
      <c r="D49" s="107"/>
      <c r="E49" s="107"/>
      <c r="F49" s="107"/>
    </row>
    <row r="50" spans="1:26" ht="15.75" customHeight="1">
      <c r="A50" s="36" t="s">
        <v>2135</v>
      </c>
      <c r="B50" s="36" t="s">
        <v>2200</v>
      </c>
      <c r="C50" s="106">
        <v>200000</v>
      </c>
      <c r="D50" s="106"/>
      <c r="E50" s="107">
        <f t="shared" ref="E50:E53" si="21">SUM(C50:D50)</f>
        <v>200000</v>
      </c>
      <c r="F50" s="107">
        <v>100000</v>
      </c>
    </row>
    <row r="51" spans="1:26" ht="15.75" customHeight="1">
      <c r="A51" s="349" t="s">
        <v>2129</v>
      </c>
      <c r="B51" s="36" t="s">
        <v>2130</v>
      </c>
      <c r="C51" s="437">
        <v>150000</v>
      </c>
      <c r="D51" s="437"/>
      <c r="E51" s="107">
        <f t="shared" si="21"/>
        <v>150000</v>
      </c>
      <c r="F51" s="107"/>
    </row>
    <row r="52" spans="1:26" ht="15.75" hidden="1" customHeight="1">
      <c r="A52" s="349" t="s">
        <v>2133</v>
      </c>
      <c r="B52" s="36" t="s">
        <v>2134</v>
      </c>
      <c r="C52" s="437">
        <v>0</v>
      </c>
      <c r="D52" s="437"/>
      <c r="E52" s="107">
        <f t="shared" si="21"/>
        <v>0</v>
      </c>
      <c r="F52" s="107"/>
    </row>
    <row r="53" spans="1:26" ht="15.75" customHeight="1">
      <c r="A53" s="349">
        <v>2211306</v>
      </c>
      <c r="B53" s="36" t="s">
        <v>2554</v>
      </c>
      <c r="C53" s="437">
        <v>200000</v>
      </c>
      <c r="D53" s="437"/>
      <c r="E53" s="107">
        <f t="shared" si="21"/>
        <v>200000</v>
      </c>
      <c r="F53" s="107">
        <v>100000</v>
      </c>
    </row>
    <row r="54" spans="1:26" ht="15.75" customHeight="1">
      <c r="A54" s="479" t="s">
        <v>2076</v>
      </c>
      <c r="B54" s="416"/>
      <c r="C54" s="417">
        <v>550000</v>
      </c>
      <c r="D54" s="417">
        <f t="shared" ref="D54:F54" si="22">SUM(D50:D53)</f>
        <v>0</v>
      </c>
      <c r="E54" s="417">
        <f t="shared" si="22"/>
        <v>550000</v>
      </c>
      <c r="F54" s="417">
        <f t="shared" si="22"/>
        <v>200000</v>
      </c>
    </row>
    <row r="55" spans="1:26" ht="15.75" customHeight="1">
      <c r="A55" s="349"/>
      <c r="B55" s="414" t="s">
        <v>2138</v>
      </c>
      <c r="C55" s="107"/>
      <c r="D55" s="107"/>
      <c r="E55" s="107"/>
      <c r="F55" s="107"/>
    </row>
    <row r="56" spans="1:26" ht="15.75" customHeight="1">
      <c r="A56" s="349" t="s">
        <v>2139</v>
      </c>
      <c r="B56" s="36" t="s">
        <v>2140</v>
      </c>
      <c r="C56" s="107">
        <v>1000000</v>
      </c>
      <c r="D56" s="107">
        <v>-500000</v>
      </c>
      <c r="E56" s="107">
        <f t="shared" ref="E56:E57" si="23">SUM(C56:D56)</f>
        <v>500000</v>
      </c>
      <c r="F56" s="107">
        <v>500000</v>
      </c>
    </row>
    <row r="57" spans="1:26" ht="15.75" customHeight="1">
      <c r="A57" s="349" t="s">
        <v>2141</v>
      </c>
      <c r="B57" s="36" t="s">
        <v>2142</v>
      </c>
      <c r="C57" s="107">
        <v>1000000</v>
      </c>
      <c r="D57" s="107">
        <v>-500000</v>
      </c>
      <c r="E57" s="107">
        <f t="shared" si="23"/>
        <v>500000</v>
      </c>
      <c r="F57" s="107">
        <v>500000</v>
      </c>
    </row>
    <row r="58" spans="1:26" ht="15.75" customHeight="1">
      <c r="A58" s="479" t="s">
        <v>2076</v>
      </c>
      <c r="B58" s="416"/>
      <c r="C58" s="417">
        <v>2000000</v>
      </c>
      <c r="D58" s="417">
        <f t="shared" ref="D58:F58" si="24">SUM(D56:D57)</f>
        <v>-1000000</v>
      </c>
      <c r="E58" s="417">
        <f t="shared" si="24"/>
        <v>1000000</v>
      </c>
      <c r="F58" s="417">
        <f t="shared" si="24"/>
        <v>1000000</v>
      </c>
    </row>
    <row r="59" spans="1:26" ht="15.75" customHeight="1">
      <c r="A59" s="349"/>
      <c r="B59" s="414" t="s">
        <v>2244</v>
      </c>
      <c r="C59" s="107"/>
      <c r="D59" s="107"/>
      <c r="E59" s="107"/>
      <c r="F59" s="107"/>
    </row>
    <row r="60" spans="1:26" ht="15.75" customHeight="1">
      <c r="A60" s="349" t="s">
        <v>2472</v>
      </c>
      <c r="B60" s="36" t="s">
        <v>2555</v>
      </c>
      <c r="C60" s="107">
        <v>400000</v>
      </c>
      <c r="D60" s="107"/>
      <c r="E60" s="107">
        <f t="shared" ref="E60:E63" si="25">SUM(C60:D60)</f>
        <v>400000</v>
      </c>
      <c r="F60" s="107"/>
    </row>
    <row r="61" spans="1:26" ht="15.75" customHeight="1">
      <c r="A61" s="349" t="s">
        <v>2261</v>
      </c>
      <c r="B61" s="36" t="s">
        <v>2262</v>
      </c>
      <c r="C61" s="107">
        <v>400000</v>
      </c>
      <c r="D61" s="107"/>
      <c r="E61" s="107">
        <f t="shared" si="25"/>
        <v>400000</v>
      </c>
      <c r="F61" s="107"/>
    </row>
    <row r="62" spans="1:26" ht="15.75" customHeight="1">
      <c r="A62" s="349" t="s">
        <v>2556</v>
      </c>
      <c r="B62" s="36" t="s">
        <v>2557</v>
      </c>
      <c r="C62" s="107">
        <v>400000</v>
      </c>
      <c r="D62" s="107"/>
      <c r="E62" s="107">
        <f t="shared" si="25"/>
        <v>400000</v>
      </c>
      <c r="F62" s="107"/>
      <c r="G62" s="41"/>
      <c r="H62" s="41"/>
      <c r="I62" s="41"/>
      <c r="J62" s="41"/>
      <c r="K62" s="41"/>
      <c r="L62" s="41"/>
      <c r="M62" s="41"/>
      <c r="N62" s="41"/>
      <c r="O62" s="41"/>
      <c r="P62" s="41"/>
      <c r="Q62" s="41"/>
      <c r="R62" s="41"/>
      <c r="S62" s="41"/>
      <c r="T62" s="41"/>
      <c r="U62" s="41"/>
      <c r="V62" s="41"/>
      <c r="W62" s="41"/>
      <c r="X62" s="41"/>
      <c r="Y62" s="41"/>
      <c r="Z62" s="41"/>
    </row>
    <row r="63" spans="1:26" ht="15.75" customHeight="1">
      <c r="A63" s="36" t="s">
        <v>2558</v>
      </c>
      <c r="B63" s="36" t="s">
        <v>2559</v>
      </c>
      <c r="C63" s="107">
        <v>300000</v>
      </c>
      <c r="D63" s="107"/>
      <c r="E63" s="107">
        <f t="shared" si="25"/>
        <v>300000</v>
      </c>
      <c r="F63" s="107"/>
      <c r="G63" s="41"/>
      <c r="H63" s="41"/>
      <c r="I63" s="41"/>
      <c r="J63" s="41"/>
      <c r="K63" s="41"/>
      <c r="L63" s="41"/>
      <c r="M63" s="41"/>
      <c r="N63" s="41"/>
      <c r="O63" s="41"/>
      <c r="P63" s="41"/>
      <c r="Q63" s="41"/>
      <c r="R63" s="41"/>
      <c r="S63" s="41"/>
      <c r="T63" s="41"/>
      <c r="U63" s="41"/>
      <c r="V63" s="41"/>
      <c r="W63" s="41"/>
      <c r="X63" s="41"/>
      <c r="Y63" s="41"/>
      <c r="Z63" s="41"/>
    </row>
    <row r="64" spans="1:26" ht="15.75" customHeight="1">
      <c r="A64" s="479" t="s">
        <v>2076</v>
      </c>
      <c r="B64" s="416"/>
      <c r="C64" s="417">
        <v>1500000</v>
      </c>
      <c r="D64" s="417">
        <f t="shared" ref="D64:F64" si="26">SUM(D60:D63)</f>
        <v>0</v>
      </c>
      <c r="E64" s="417">
        <f t="shared" si="26"/>
        <v>1500000</v>
      </c>
      <c r="F64" s="417">
        <f t="shared" si="26"/>
        <v>0</v>
      </c>
    </row>
    <row r="65" spans="1:26" ht="15.75" customHeight="1">
      <c r="A65" s="349"/>
      <c r="B65" s="414" t="s">
        <v>2146</v>
      </c>
      <c r="C65" s="107"/>
      <c r="D65" s="107"/>
      <c r="E65" s="107"/>
      <c r="F65" s="107"/>
    </row>
    <row r="66" spans="1:26" ht="15.75" customHeight="1">
      <c r="A66" s="349">
        <v>2211101</v>
      </c>
      <c r="B66" s="36" t="s">
        <v>2148</v>
      </c>
      <c r="C66" s="107">
        <v>1000000</v>
      </c>
      <c r="D66" s="107"/>
      <c r="E66" s="107">
        <f t="shared" ref="E66:E67" si="27">SUM(C66:D66)</f>
        <v>1000000</v>
      </c>
      <c r="F66" s="107">
        <v>1500000</v>
      </c>
    </row>
    <row r="67" spans="1:26" ht="15.75" customHeight="1">
      <c r="A67" s="349" t="s">
        <v>2151</v>
      </c>
      <c r="B67" s="36" t="s">
        <v>2152</v>
      </c>
      <c r="C67" s="107">
        <v>800000</v>
      </c>
      <c r="D67" s="107"/>
      <c r="E67" s="107">
        <f t="shared" si="27"/>
        <v>800000</v>
      </c>
      <c r="F67" s="107">
        <v>500000</v>
      </c>
    </row>
    <row r="68" spans="1:26" ht="15.75" customHeight="1">
      <c r="A68" s="479" t="s">
        <v>2076</v>
      </c>
      <c r="B68" s="416"/>
      <c r="C68" s="417">
        <v>1800000</v>
      </c>
      <c r="D68" s="417">
        <f t="shared" ref="D68:F68" si="28">SUM(D66:D67)</f>
        <v>0</v>
      </c>
      <c r="E68" s="417">
        <f t="shared" si="28"/>
        <v>1800000</v>
      </c>
      <c r="F68" s="417">
        <f t="shared" si="28"/>
        <v>2000000</v>
      </c>
    </row>
    <row r="69" spans="1:26" ht="15.75" customHeight="1">
      <c r="A69" s="349"/>
      <c r="B69" s="414" t="s">
        <v>2153</v>
      </c>
      <c r="C69" s="107"/>
      <c r="D69" s="107"/>
      <c r="E69" s="107"/>
      <c r="F69" s="107"/>
    </row>
    <row r="70" spans="1:26" ht="15.75" customHeight="1">
      <c r="A70" s="349" t="s">
        <v>2154</v>
      </c>
      <c r="B70" s="36" t="s">
        <v>2155</v>
      </c>
      <c r="C70" s="107">
        <v>1000000</v>
      </c>
      <c r="D70" s="107"/>
      <c r="E70" s="107">
        <f>SUM(C70:D70)</f>
        <v>1000000</v>
      </c>
      <c r="F70" s="107">
        <v>1400000</v>
      </c>
    </row>
    <row r="71" spans="1:26" ht="15.75" customHeight="1">
      <c r="A71" s="479" t="s">
        <v>2076</v>
      </c>
      <c r="B71" s="416"/>
      <c r="C71" s="417">
        <v>1000000</v>
      </c>
      <c r="D71" s="417">
        <f t="shared" ref="D71:F71" si="29">SUM(D70)</f>
        <v>0</v>
      </c>
      <c r="E71" s="417">
        <f t="shared" si="29"/>
        <v>1000000</v>
      </c>
      <c r="F71" s="417">
        <f t="shared" si="29"/>
        <v>1400000</v>
      </c>
    </row>
    <row r="72" spans="1:26" ht="15.75" hidden="1" customHeight="1">
      <c r="A72" s="349"/>
      <c r="B72" s="414" t="s">
        <v>2158</v>
      </c>
      <c r="C72" s="107"/>
      <c r="D72" s="107"/>
      <c r="E72" s="107">
        <f t="shared" ref="E72:E79" si="30">SUM(C72:D72)</f>
        <v>0</v>
      </c>
      <c r="F72" s="107"/>
    </row>
    <row r="73" spans="1:26" ht="15.75" hidden="1" customHeight="1">
      <c r="A73" s="349">
        <v>3111001</v>
      </c>
      <c r="B73" s="36" t="s">
        <v>2161</v>
      </c>
      <c r="C73" s="107"/>
      <c r="D73" s="107"/>
      <c r="E73" s="107">
        <f t="shared" si="30"/>
        <v>0</v>
      </c>
      <c r="F73" s="107"/>
    </row>
    <row r="74" spans="1:26" ht="15.75" hidden="1" customHeight="1">
      <c r="A74" s="349">
        <v>3111002</v>
      </c>
      <c r="B74" s="36" t="s">
        <v>2414</v>
      </c>
      <c r="C74" s="107"/>
      <c r="D74" s="107"/>
      <c r="E74" s="107">
        <f t="shared" si="30"/>
        <v>0</v>
      </c>
      <c r="F74" s="107"/>
      <c r="G74" s="41"/>
      <c r="H74" s="41"/>
      <c r="I74" s="41"/>
      <c r="J74" s="41"/>
      <c r="K74" s="41"/>
      <c r="L74" s="41"/>
      <c r="M74" s="41"/>
      <c r="N74" s="41"/>
      <c r="O74" s="41"/>
      <c r="P74" s="41"/>
      <c r="Q74" s="41"/>
      <c r="R74" s="41"/>
      <c r="S74" s="41"/>
      <c r="T74" s="41"/>
      <c r="U74" s="41"/>
      <c r="V74" s="41"/>
      <c r="W74" s="41"/>
      <c r="X74" s="41"/>
      <c r="Y74" s="41"/>
      <c r="Z74" s="41"/>
    </row>
    <row r="75" spans="1:26" ht="15.75" hidden="1" customHeight="1">
      <c r="A75" s="349">
        <v>2211305</v>
      </c>
      <c r="B75" s="36" t="s">
        <v>2523</v>
      </c>
      <c r="C75" s="107"/>
      <c r="D75" s="107"/>
      <c r="E75" s="107">
        <f t="shared" si="30"/>
        <v>0</v>
      </c>
      <c r="F75" s="107"/>
      <c r="G75" s="41"/>
      <c r="H75" s="41"/>
      <c r="I75" s="41"/>
      <c r="J75" s="41"/>
      <c r="K75" s="41"/>
      <c r="L75" s="41"/>
      <c r="M75" s="41"/>
      <c r="N75" s="41"/>
      <c r="O75" s="41"/>
      <c r="P75" s="41"/>
      <c r="Q75" s="41"/>
      <c r="R75" s="41"/>
      <c r="S75" s="41"/>
      <c r="T75" s="41"/>
      <c r="U75" s="41"/>
      <c r="V75" s="41"/>
      <c r="W75" s="41"/>
      <c r="X75" s="41"/>
      <c r="Y75" s="41"/>
      <c r="Z75" s="41"/>
    </row>
    <row r="76" spans="1:26" ht="15.75" hidden="1" customHeight="1">
      <c r="A76" s="349">
        <v>3110302</v>
      </c>
      <c r="B76" s="36" t="s">
        <v>2560</v>
      </c>
      <c r="C76" s="107"/>
      <c r="D76" s="107"/>
      <c r="E76" s="107">
        <f t="shared" si="30"/>
        <v>0</v>
      </c>
      <c r="F76" s="107"/>
      <c r="G76" s="41"/>
      <c r="H76" s="41"/>
      <c r="I76" s="41"/>
      <c r="J76" s="41"/>
      <c r="K76" s="41"/>
      <c r="L76" s="41"/>
      <c r="M76" s="41"/>
      <c r="N76" s="41"/>
      <c r="O76" s="41"/>
      <c r="P76" s="41"/>
      <c r="Q76" s="41"/>
      <c r="R76" s="41"/>
      <c r="S76" s="41"/>
      <c r="T76" s="41"/>
      <c r="U76" s="41"/>
      <c r="V76" s="41"/>
      <c r="W76" s="41"/>
      <c r="X76" s="41"/>
      <c r="Y76" s="41"/>
      <c r="Z76" s="41"/>
    </row>
    <row r="77" spans="1:26" ht="15.75" hidden="1" customHeight="1">
      <c r="A77" s="349" t="s">
        <v>2189</v>
      </c>
      <c r="B77" s="36" t="s">
        <v>2190</v>
      </c>
      <c r="C77" s="107"/>
      <c r="D77" s="107"/>
      <c r="E77" s="107">
        <f t="shared" si="30"/>
        <v>0</v>
      </c>
      <c r="F77" s="107"/>
      <c r="G77" s="41"/>
      <c r="H77" s="41"/>
      <c r="I77" s="41"/>
      <c r="J77" s="41"/>
      <c r="K77" s="41"/>
      <c r="L77" s="41"/>
      <c r="M77" s="41"/>
      <c r="N77" s="41"/>
      <c r="O77" s="41"/>
      <c r="P77" s="41"/>
      <c r="Q77" s="41"/>
      <c r="R77" s="41"/>
      <c r="S77" s="41"/>
      <c r="T77" s="41"/>
      <c r="U77" s="41"/>
      <c r="V77" s="41"/>
      <c r="W77" s="41"/>
      <c r="X77" s="41"/>
      <c r="Y77" s="41"/>
      <c r="Z77" s="41"/>
    </row>
    <row r="78" spans="1:26" ht="15.75" hidden="1" customHeight="1">
      <c r="A78" s="349" t="s">
        <v>2164</v>
      </c>
      <c r="B78" s="36" t="s">
        <v>2561</v>
      </c>
      <c r="C78" s="107">
        <v>0</v>
      </c>
      <c r="D78" s="107"/>
      <c r="E78" s="107">
        <f t="shared" si="30"/>
        <v>0</v>
      </c>
      <c r="F78" s="107"/>
      <c r="G78" s="41"/>
      <c r="H78" s="41"/>
      <c r="I78" s="41"/>
      <c r="J78" s="41"/>
      <c r="K78" s="41"/>
      <c r="L78" s="41"/>
      <c r="M78" s="41"/>
      <c r="N78" s="41"/>
      <c r="O78" s="41"/>
      <c r="P78" s="41"/>
      <c r="Q78" s="41"/>
      <c r="R78" s="41"/>
      <c r="S78" s="41"/>
      <c r="T78" s="41"/>
      <c r="U78" s="41"/>
      <c r="V78" s="41"/>
      <c r="W78" s="41"/>
      <c r="X78" s="41"/>
      <c r="Y78" s="41"/>
      <c r="Z78" s="41"/>
    </row>
    <row r="79" spans="1:26" ht="15.75" hidden="1" customHeight="1">
      <c r="A79" s="479" t="s">
        <v>2076</v>
      </c>
      <c r="B79" s="416"/>
      <c r="C79" s="417">
        <v>0</v>
      </c>
      <c r="D79" s="417"/>
      <c r="E79" s="107">
        <f t="shared" si="30"/>
        <v>0</v>
      </c>
      <c r="F79" s="107"/>
    </row>
    <row r="80" spans="1:26" ht="15.75" customHeight="1">
      <c r="A80" s="349"/>
      <c r="B80" s="414" t="s">
        <v>2173</v>
      </c>
      <c r="C80" s="107"/>
      <c r="D80" s="107"/>
      <c r="E80" s="107"/>
      <c r="F80" s="107"/>
    </row>
    <row r="81" spans="1:26" ht="15.75" customHeight="1">
      <c r="A81" s="349" t="s">
        <v>2174</v>
      </c>
      <c r="B81" s="36" t="s">
        <v>2175</v>
      </c>
      <c r="C81" s="107">
        <v>500000</v>
      </c>
      <c r="D81" s="107"/>
      <c r="E81" s="107">
        <f>SUM(C81:D81)</f>
        <v>500000</v>
      </c>
      <c r="F81" s="107">
        <v>1000000</v>
      </c>
    </row>
    <row r="82" spans="1:26" ht="15.75" customHeight="1">
      <c r="A82" s="479" t="s">
        <v>2076</v>
      </c>
      <c r="B82" s="416"/>
      <c r="C82" s="417">
        <v>500000</v>
      </c>
      <c r="D82" s="417">
        <f t="shared" ref="D82:F82" si="31">SUM(D81)</f>
        <v>0</v>
      </c>
      <c r="E82" s="417">
        <f t="shared" si="31"/>
        <v>500000</v>
      </c>
      <c r="F82" s="417">
        <f t="shared" si="31"/>
        <v>1000000</v>
      </c>
    </row>
    <row r="83" spans="1:26" ht="15.75" hidden="1" customHeight="1">
      <c r="A83" s="349"/>
      <c r="B83" s="414" t="s">
        <v>2176</v>
      </c>
      <c r="C83" s="107"/>
      <c r="D83" s="107"/>
      <c r="E83" s="107"/>
      <c r="F83" s="107"/>
    </row>
    <row r="84" spans="1:26" ht="15.75" hidden="1" customHeight="1">
      <c r="A84" s="349" t="s">
        <v>2177</v>
      </c>
      <c r="B84" s="36" t="s">
        <v>2178</v>
      </c>
      <c r="C84" s="107"/>
      <c r="D84" s="107"/>
      <c r="E84" s="107"/>
      <c r="F84" s="107"/>
    </row>
    <row r="85" spans="1:26" ht="15.75" hidden="1" customHeight="1">
      <c r="A85" s="349" t="s">
        <v>2537</v>
      </c>
      <c r="B85" s="36" t="s">
        <v>2538</v>
      </c>
      <c r="C85" s="107"/>
      <c r="D85" s="107"/>
      <c r="E85" s="107"/>
      <c r="F85" s="107"/>
    </row>
    <row r="86" spans="1:26" ht="15.75" hidden="1" customHeight="1">
      <c r="A86" s="479" t="s">
        <v>2076</v>
      </c>
      <c r="B86" s="416"/>
      <c r="C86" s="417">
        <v>0</v>
      </c>
      <c r="D86" s="417">
        <f t="shared" ref="D86:F86" si="32">SUM(D84:D85)</f>
        <v>0</v>
      </c>
      <c r="E86" s="417">
        <f t="shared" si="32"/>
        <v>0</v>
      </c>
      <c r="F86" s="417">
        <f t="shared" si="32"/>
        <v>0</v>
      </c>
    </row>
    <row r="87" spans="1:26" ht="15.75" customHeight="1">
      <c r="A87" s="484"/>
      <c r="B87" s="445" t="s">
        <v>2181</v>
      </c>
      <c r="C87" s="431">
        <v>21050000</v>
      </c>
      <c r="D87" s="431">
        <f t="shared" ref="D87:F87" si="33">SUM(D86,D82,D79,D71,D68,D64,D58,D54,D48,D43,D34,D29,D24,D20, )</f>
        <v>-9850000</v>
      </c>
      <c r="E87" s="431">
        <f t="shared" si="33"/>
        <v>11200000</v>
      </c>
      <c r="F87" s="431">
        <f t="shared" si="33"/>
        <v>10406497</v>
      </c>
    </row>
    <row r="88" spans="1:26" ht="18.75" customHeight="1">
      <c r="A88" s="1185" t="s">
        <v>2375</v>
      </c>
      <c r="B88" s="1156"/>
      <c r="C88" s="695">
        <v>122074568</v>
      </c>
      <c r="D88" s="695">
        <f t="shared" ref="D88:F88" si="34">SUM(D87,D15)</f>
        <v>-9850000</v>
      </c>
      <c r="E88" s="695">
        <f t="shared" si="34"/>
        <v>112224568</v>
      </c>
      <c r="F88" s="695">
        <f t="shared" si="34"/>
        <v>111431065</v>
      </c>
    </row>
    <row r="89" spans="1:26" ht="15.75" customHeight="1">
      <c r="A89" s="435">
        <v>10802</v>
      </c>
      <c r="B89" s="99" t="s">
        <v>2509</v>
      </c>
      <c r="C89" s="107"/>
      <c r="D89" s="107"/>
      <c r="E89" s="107"/>
      <c r="F89" s="107"/>
      <c r="G89" s="41"/>
      <c r="H89" s="41"/>
      <c r="I89" s="41"/>
      <c r="J89" s="41"/>
      <c r="K89" s="41"/>
      <c r="L89" s="41"/>
      <c r="M89" s="41"/>
      <c r="N89" s="41"/>
      <c r="O89" s="41"/>
      <c r="P89" s="41"/>
      <c r="Q89" s="41"/>
      <c r="R89" s="41"/>
      <c r="S89" s="41"/>
      <c r="T89" s="41"/>
      <c r="U89" s="41"/>
      <c r="V89" s="41"/>
      <c r="W89" s="41"/>
      <c r="X89" s="41"/>
      <c r="Y89" s="41"/>
      <c r="Z89" s="41"/>
    </row>
    <row r="90" spans="1:26" ht="15.75" hidden="1" customHeight="1">
      <c r="A90" s="349">
        <v>2210101</v>
      </c>
      <c r="B90" s="36" t="s">
        <v>2093</v>
      </c>
      <c r="C90" s="437">
        <v>0</v>
      </c>
      <c r="D90" s="437"/>
      <c r="E90" s="107">
        <f t="shared" ref="E90:E102" si="35">SUM(C90:D90)</f>
        <v>0</v>
      </c>
      <c r="F90" s="107"/>
      <c r="G90" s="41"/>
      <c r="H90" s="41"/>
      <c r="I90" s="41"/>
      <c r="J90" s="41"/>
      <c r="K90" s="41"/>
      <c r="L90" s="41"/>
      <c r="M90" s="41"/>
      <c r="N90" s="41"/>
      <c r="O90" s="41"/>
      <c r="P90" s="41"/>
      <c r="Q90" s="41"/>
      <c r="R90" s="41"/>
      <c r="S90" s="41"/>
      <c r="T90" s="41"/>
      <c r="U90" s="41"/>
      <c r="V90" s="41"/>
      <c r="W90" s="41"/>
      <c r="X90" s="41"/>
      <c r="Y90" s="41"/>
      <c r="Z90" s="41"/>
    </row>
    <row r="91" spans="1:26" ht="15.75" hidden="1" customHeight="1">
      <c r="A91" s="349">
        <v>2210102</v>
      </c>
      <c r="B91" s="36" t="s">
        <v>2562</v>
      </c>
      <c r="C91" s="437">
        <v>0</v>
      </c>
      <c r="D91" s="437"/>
      <c r="E91" s="107">
        <f t="shared" si="35"/>
        <v>0</v>
      </c>
      <c r="F91" s="107"/>
      <c r="G91" s="41"/>
      <c r="H91" s="41"/>
      <c r="I91" s="41"/>
      <c r="J91" s="41"/>
      <c r="K91" s="41"/>
      <c r="L91" s="41"/>
      <c r="M91" s="41"/>
      <c r="N91" s="41"/>
      <c r="O91" s="41"/>
      <c r="P91" s="41"/>
      <c r="Q91" s="41"/>
      <c r="R91" s="41"/>
      <c r="S91" s="41"/>
      <c r="T91" s="41"/>
      <c r="U91" s="41"/>
      <c r="V91" s="41"/>
      <c r="W91" s="41"/>
      <c r="X91" s="41"/>
      <c r="Y91" s="41"/>
      <c r="Z91" s="41"/>
    </row>
    <row r="92" spans="1:26" ht="15.75" customHeight="1">
      <c r="A92" s="349">
        <v>2210203</v>
      </c>
      <c r="B92" s="36" t="s">
        <v>2100</v>
      </c>
      <c r="C92" s="437">
        <v>20000</v>
      </c>
      <c r="D92" s="437"/>
      <c r="E92" s="107">
        <f t="shared" si="35"/>
        <v>20000</v>
      </c>
      <c r="F92" s="107"/>
      <c r="G92" s="41"/>
      <c r="H92" s="41"/>
      <c r="I92" s="41"/>
      <c r="J92" s="41"/>
      <c r="K92" s="41"/>
      <c r="L92" s="41"/>
      <c r="M92" s="41"/>
      <c r="N92" s="41"/>
      <c r="O92" s="41"/>
      <c r="P92" s="41"/>
      <c r="Q92" s="41"/>
      <c r="R92" s="41"/>
      <c r="S92" s="41"/>
      <c r="T92" s="41"/>
      <c r="U92" s="41"/>
      <c r="V92" s="41"/>
      <c r="W92" s="41"/>
      <c r="X92" s="41"/>
      <c r="Y92" s="41"/>
      <c r="Z92" s="41"/>
    </row>
    <row r="93" spans="1:26" ht="15.75" customHeight="1">
      <c r="A93" s="349">
        <v>2210303</v>
      </c>
      <c r="B93" s="36" t="s">
        <v>2101</v>
      </c>
      <c r="C93" s="437">
        <v>200000</v>
      </c>
      <c r="D93" s="437"/>
      <c r="E93" s="107">
        <f t="shared" si="35"/>
        <v>200000</v>
      </c>
      <c r="F93" s="107"/>
      <c r="G93" s="41"/>
      <c r="H93" s="41"/>
      <c r="I93" s="41"/>
      <c r="J93" s="41"/>
      <c r="K93" s="41"/>
      <c r="L93" s="41"/>
      <c r="M93" s="41"/>
      <c r="N93" s="41"/>
      <c r="O93" s="41"/>
      <c r="P93" s="41"/>
      <c r="Q93" s="41"/>
      <c r="R93" s="41"/>
      <c r="S93" s="41"/>
      <c r="T93" s="41"/>
      <c r="U93" s="41"/>
      <c r="V93" s="41"/>
      <c r="W93" s="41"/>
      <c r="X93" s="41"/>
      <c r="Y93" s="41"/>
      <c r="Z93" s="41"/>
    </row>
    <row r="94" spans="1:26" ht="15.75" customHeight="1">
      <c r="A94" s="349">
        <v>2210310</v>
      </c>
      <c r="B94" s="509" t="s">
        <v>2563</v>
      </c>
      <c r="C94" s="437">
        <v>200000</v>
      </c>
      <c r="D94" s="437"/>
      <c r="E94" s="107">
        <f t="shared" si="35"/>
        <v>200000</v>
      </c>
      <c r="F94" s="107"/>
      <c r="G94" s="41"/>
      <c r="H94" s="41"/>
      <c r="I94" s="41"/>
      <c r="J94" s="41"/>
      <c r="K94" s="41"/>
      <c r="L94" s="41"/>
      <c r="M94" s="41"/>
      <c r="N94" s="41"/>
      <c r="O94" s="41"/>
      <c r="P94" s="41"/>
      <c r="Q94" s="41"/>
      <c r="R94" s="41"/>
      <c r="S94" s="41"/>
      <c r="T94" s="41"/>
      <c r="U94" s="41"/>
      <c r="V94" s="41"/>
      <c r="W94" s="41"/>
      <c r="X94" s="41"/>
      <c r="Y94" s="41"/>
      <c r="Z94" s="41"/>
    </row>
    <row r="95" spans="1:26" ht="15.75" customHeight="1">
      <c r="A95" s="349" t="s">
        <v>2154</v>
      </c>
      <c r="B95" s="36" t="s">
        <v>2153</v>
      </c>
      <c r="C95" s="415">
        <v>1000000</v>
      </c>
      <c r="D95" s="415"/>
      <c r="E95" s="107">
        <f t="shared" si="35"/>
        <v>1000000</v>
      </c>
      <c r="F95" s="107"/>
      <c r="G95" s="41"/>
      <c r="H95" s="41"/>
      <c r="I95" s="41"/>
      <c r="J95" s="41"/>
      <c r="K95" s="41"/>
      <c r="L95" s="41"/>
      <c r="M95" s="41"/>
      <c r="N95" s="41"/>
      <c r="O95" s="41"/>
      <c r="P95" s="41"/>
      <c r="Q95" s="41"/>
      <c r="R95" s="41"/>
      <c r="S95" s="41"/>
      <c r="T95" s="41"/>
      <c r="U95" s="41"/>
      <c r="V95" s="41"/>
      <c r="W95" s="41"/>
      <c r="X95" s="41"/>
      <c r="Y95" s="41"/>
      <c r="Z95" s="41"/>
    </row>
    <row r="96" spans="1:26" ht="15.75" customHeight="1">
      <c r="A96" s="349">
        <v>2211008</v>
      </c>
      <c r="B96" s="36" t="s">
        <v>2559</v>
      </c>
      <c r="C96" s="415">
        <v>2000000</v>
      </c>
      <c r="D96" s="415"/>
      <c r="E96" s="107">
        <f t="shared" si="35"/>
        <v>2000000</v>
      </c>
      <c r="F96" s="107"/>
      <c r="G96" s="41"/>
      <c r="H96" s="41"/>
      <c r="I96" s="41"/>
      <c r="J96" s="41"/>
      <c r="K96" s="41"/>
      <c r="L96" s="41"/>
      <c r="M96" s="41"/>
      <c r="N96" s="41"/>
      <c r="O96" s="41"/>
      <c r="P96" s="41"/>
      <c r="Q96" s="41"/>
      <c r="R96" s="41"/>
      <c r="S96" s="41"/>
      <c r="T96" s="41"/>
      <c r="U96" s="41"/>
      <c r="V96" s="41"/>
      <c r="W96" s="41"/>
      <c r="X96" s="41"/>
      <c r="Y96" s="41"/>
      <c r="Z96" s="41"/>
    </row>
    <row r="97" spans="1:26" ht="15.75" customHeight="1">
      <c r="A97" s="349" t="s">
        <v>2119</v>
      </c>
      <c r="B97" s="36" t="s">
        <v>2120</v>
      </c>
      <c r="C97" s="107">
        <v>100000</v>
      </c>
      <c r="D97" s="107"/>
      <c r="E97" s="107">
        <f t="shared" si="35"/>
        <v>100000</v>
      </c>
      <c r="F97" s="107"/>
      <c r="G97" s="1129"/>
      <c r="H97" s="1129"/>
      <c r="I97" s="1129"/>
      <c r="J97" s="1129"/>
      <c r="K97" s="1129"/>
      <c r="L97" s="1129"/>
      <c r="M97" s="1129"/>
      <c r="N97" s="1129"/>
      <c r="O97" s="1129"/>
      <c r="P97" s="1129"/>
      <c r="Q97" s="1129"/>
      <c r="R97" s="1129"/>
      <c r="S97" s="1129"/>
      <c r="T97" s="1129"/>
      <c r="U97" s="1129"/>
      <c r="V97" s="1129"/>
      <c r="W97" s="1129"/>
      <c r="X97" s="1129"/>
      <c r="Y97" s="1129"/>
      <c r="Z97" s="1129"/>
    </row>
    <row r="98" spans="1:26" ht="15.75" customHeight="1">
      <c r="A98" s="349" t="s">
        <v>2472</v>
      </c>
      <c r="B98" s="36" t="s">
        <v>2555</v>
      </c>
      <c r="C98" s="107">
        <v>380000</v>
      </c>
      <c r="D98" s="107"/>
      <c r="E98" s="107">
        <f t="shared" si="35"/>
        <v>380000</v>
      </c>
      <c r="F98" s="107"/>
      <c r="G98" s="1129"/>
      <c r="H98" s="1129"/>
      <c r="I98" s="1129"/>
      <c r="J98" s="1129"/>
      <c r="K98" s="1129"/>
      <c r="L98" s="1129"/>
      <c r="M98" s="1129"/>
      <c r="N98" s="1129"/>
      <c r="O98" s="1129"/>
      <c r="P98" s="1129"/>
      <c r="Q98" s="1129"/>
      <c r="R98" s="1129"/>
      <c r="S98" s="1129"/>
      <c r="T98" s="1129"/>
      <c r="U98" s="1129"/>
      <c r="V98" s="1129"/>
      <c r="W98" s="1129"/>
      <c r="X98" s="1129"/>
      <c r="Y98" s="1129"/>
      <c r="Z98" s="1129"/>
    </row>
    <row r="99" spans="1:26" ht="15.75" customHeight="1">
      <c r="A99" s="349" t="s">
        <v>2564</v>
      </c>
      <c r="B99" s="36" t="s">
        <v>2565</v>
      </c>
      <c r="C99" s="107">
        <v>300000</v>
      </c>
      <c r="D99" s="107"/>
      <c r="E99" s="107">
        <f t="shared" si="35"/>
        <v>300000</v>
      </c>
      <c r="F99" s="107"/>
      <c r="G99" s="1129"/>
      <c r="H99" s="1129"/>
      <c r="I99" s="1129"/>
      <c r="J99" s="1129"/>
      <c r="K99" s="1129"/>
      <c r="L99" s="1129"/>
      <c r="M99" s="1129"/>
      <c r="N99" s="1129"/>
      <c r="O99" s="1129"/>
      <c r="P99" s="1129"/>
      <c r="Q99" s="1129"/>
      <c r="R99" s="1129"/>
      <c r="S99" s="1129"/>
      <c r="T99" s="1129"/>
      <c r="U99" s="1129"/>
      <c r="V99" s="1129"/>
      <c r="W99" s="1129"/>
      <c r="X99" s="1129"/>
      <c r="Y99" s="1129"/>
      <c r="Z99" s="1129"/>
    </row>
    <row r="100" spans="1:26" ht="15.75" customHeight="1">
      <c r="A100" s="349" t="s">
        <v>2189</v>
      </c>
      <c r="B100" s="36" t="s">
        <v>2190</v>
      </c>
      <c r="C100" s="107">
        <v>500000</v>
      </c>
      <c r="D100" s="107"/>
      <c r="E100" s="107">
        <f t="shared" si="35"/>
        <v>500000</v>
      </c>
      <c r="F100" s="107"/>
      <c r="G100" s="1129"/>
      <c r="H100" s="1129"/>
      <c r="I100" s="1129"/>
      <c r="J100" s="1129"/>
      <c r="K100" s="1129"/>
      <c r="L100" s="1129"/>
      <c r="M100" s="1129"/>
      <c r="N100" s="1129"/>
      <c r="O100" s="1129"/>
      <c r="P100" s="1129"/>
      <c r="Q100" s="1129"/>
      <c r="R100" s="1129"/>
      <c r="S100" s="1129"/>
      <c r="T100" s="1129"/>
      <c r="U100" s="1129"/>
      <c r="V100" s="1129"/>
      <c r="W100" s="1129"/>
      <c r="X100" s="1129"/>
      <c r="Y100" s="1129"/>
      <c r="Z100" s="1129"/>
    </row>
    <row r="101" spans="1:26" ht="15.75" customHeight="1">
      <c r="A101" s="349">
        <v>3110704</v>
      </c>
      <c r="B101" s="36" t="s">
        <v>2566</v>
      </c>
      <c r="C101" s="107">
        <v>300000</v>
      </c>
      <c r="D101" s="107"/>
      <c r="E101" s="107">
        <f t="shared" si="35"/>
        <v>300000</v>
      </c>
      <c r="F101" s="107"/>
      <c r="G101" s="1129"/>
      <c r="H101" s="1129"/>
      <c r="I101" s="1129"/>
      <c r="J101" s="1129"/>
      <c r="K101" s="1129"/>
      <c r="L101" s="1129"/>
      <c r="M101" s="1129"/>
      <c r="N101" s="1129"/>
      <c r="O101" s="1129"/>
      <c r="P101" s="1129"/>
      <c r="Q101" s="1129"/>
      <c r="R101" s="1129"/>
      <c r="S101" s="1129"/>
      <c r="T101" s="1129"/>
      <c r="U101" s="1129"/>
      <c r="V101" s="1129"/>
      <c r="W101" s="1129"/>
      <c r="X101" s="1129"/>
      <c r="Y101" s="1129"/>
      <c r="Z101" s="1129"/>
    </row>
    <row r="102" spans="1:26" ht="15.75" hidden="1" customHeight="1">
      <c r="A102" s="349">
        <v>3110704</v>
      </c>
      <c r="B102" s="36" t="s">
        <v>2566</v>
      </c>
      <c r="C102" s="107">
        <v>0</v>
      </c>
      <c r="D102" s="107"/>
      <c r="E102" s="107">
        <f t="shared" si="35"/>
        <v>0</v>
      </c>
      <c r="F102" s="107"/>
      <c r="G102" s="1129"/>
      <c r="H102" s="1129"/>
      <c r="I102" s="1129"/>
      <c r="J102" s="1129"/>
      <c r="K102" s="1129"/>
      <c r="L102" s="1129"/>
      <c r="M102" s="1129"/>
      <c r="N102" s="1129"/>
      <c r="O102" s="1129"/>
      <c r="P102" s="1129"/>
      <c r="Q102" s="1129"/>
      <c r="R102" s="1129"/>
      <c r="S102" s="1129"/>
      <c r="T102" s="1129"/>
      <c r="U102" s="1129"/>
      <c r="V102" s="1129"/>
      <c r="W102" s="1129"/>
      <c r="X102" s="1129"/>
      <c r="Y102" s="1129"/>
      <c r="Z102" s="1129"/>
    </row>
    <row r="103" spans="1:26" ht="15.75" customHeight="1">
      <c r="A103" s="484"/>
      <c r="B103" s="445" t="s">
        <v>2567</v>
      </c>
      <c r="C103" s="684">
        <v>5000000</v>
      </c>
      <c r="D103" s="684">
        <f t="shared" ref="D103:F103" si="36">SUM(D90:D101)</f>
        <v>0</v>
      </c>
      <c r="E103" s="684">
        <f t="shared" si="36"/>
        <v>5000000</v>
      </c>
      <c r="F103" s="684">
        <f t="shared" si="36"/>
        <v>0</v>
      </c>
      <c r="G103" s="41"/>
      <c r="H103" s="41"/>
      <c r="I103" s="41"/>
      <c r="J103" s="41"/>
      <c r="K103" s="41"/>
      <c r="L103" s="41"/>
      <c r="M103" s="41"/>
      <c r="N103" s="41"/>
      <c r="O103" s="41"/>
      <c r="P103" s="41"/>
      <c r="Q103" s="41"/>
      <c r="R103" s="41"/>
      <c r="S103" s="41"/>
      <c r="T103" s="41"/>
      <c r="U103" s="41"/>
      <c r="V103" s="41"/>
      <c r="W103" s="41"/>
      <c r="X103" s="41"/>
      <c r="Y103" s="41"/>
      <c r="Z103" s="41"/>
    </row>
    <row r="104" spans="1:26" ht="15.75" hidden="1" customHeight="1">
      <c r="A104" s="435">
        <v>310000</v>
      </c>
      <c r="B104" s="99" t="s">
        <v>2183</v>
      </c>
      <c r="C104" s="107"/>
      <c r="D104" s="107"/>
      <c r="E104" s="107">
        <f t="shared" ref="E104:E107" si="37">SUM(C104:D104)</f>
        <v>0</v>
      </c>
      <c r="F104" s="107"/>
      <c r="G104" s="41"/>
      <c r="H104" s="41"/>
      <c r="I104" s="41"/>
      <c r="J104" s="41"/>
      <c r="K104" s="41"/>
      <c r="L104" s="41"/>
      <c r="M104" s="41"/>
      <c r="N104" s="41"/>
      <c r="O104" s="41"/>
      <c r="P104" s="41"/>
      <c r="Q104" s="41"/>
      <c r="R104" s="41"/>
      <c r="S104" s="41"/>
      <c r="T104" s="41"/>
      <c r="U104" s="41"/>
      <c r="V104" s="41"/>
      <c r="W104" s="41"/>
      <c r="X104" s="41"/>
      <c r="Y104" s="41"/>
      <c r="Z104" s="41"/>
    </row>
    <row r="105" spans="1:26" ht="15.75" hidden="1" customHeight="1">
      <c r="A105" s="141">
        <v>3111302</v>
      </c>
      <c r="B105" s="81" t="s">
        <v>2568</v>
      </c>
      <c r="C105" s="685">
        <v>50725099</v>
      </c>
      <c r="D105" s="685"/>
      <c r="E105" s="107">
        <f t="shared" si="37"/>
        <v>50725099</v>
      </c>
      <c r="F105" s="107"/>
      <c r="G105" s="41"/>
      <c r="H105" s="41"/>
      <c r="I105" s="41"/>
      <c r="J105" s="41"/>
      <c r="K105" s="41"/>
      <c r="L105" s="41"/>
      <c r="M105" s="41"/>
      <c r="N105" s="41"/>
      <c r="O105" s="41"/>
      <c r="P105" s="41"/>
      <c r="Q105" s="41"/>
      <c r="R105" s="41"/>
      <c r="S105" s="41"/>
      <c r="T105" s="41"/>
      <c r="U105" s="41"/>
      <c r="V105" s="41"/>
      <c r="W105" s="41"/>
      <c r="X105" s="41"/>
      <c r="Y105" s="41"/>
      <c r="Z105" s="41"/>
    </row>
    <row r="106" spans="1:26" ht="15.75" hidden="1" customHeight="1">
      <c r="A106" s="435"/>
      <c r="B106" s="416" t="s">
        <v>2569</v>
      </c>
      <c r="C106" s="696">
        <v>50725099</v>
      </c>
      <c r="D106" s="696"/>
      <c r="E106" s="107">
        <f t="shared" si="37"/>
        <v>50725099</v>
      </c>
      <c r="F106" s="107"/>
      <c r="G106" s="41"/>
      <c r="H106" s="41"/>
      <c r="I106" s="41"/>
      <c r="J106" s="41"/>
      <c r="K106" s="41"/>
      <c r="L106" s="41"/>
      <c r="M106" s="41"/>
      <c r="N106" s="41"/>
      <c r="O106" s="41"/>
      <c r="P106" s="41"/>
      <c r="Q106" s="41"/>
      <c r="R106" s="41"/>
      <c r="S106" s="41"/>
      <c r="T106" s="41"/>
      <c r="U106" s="41"/>
      <c r="V106" s="41"/>
      <c r="W106" s="41"/>
      <c r="X106" s="41"/>
      <c r="Y106" s="41"/>
      <c r="Z106" s="41"/>
    </row>
    <row r="107" spans="1:26" ht="15.75" hidden="1" customHeight="1">
      <c r="A107" s="435"/>
      <c r="B107" s="416" t="s">
        <v>2570</v>
      </c>
      <c r="C107" s="696">
        <v>55725099</v>
      </c>
      <c r="D107" s="696"/>
      <c r="E107" s="107">
        <f t="shared" si="37"/>
        <v>55725099</v>
      </c>
      <c r="F107" s="107"/>
      <c r="G107" s="41"/>
      <c r="H107" s="41"/>
      <c r="I107" s="41"/>
      <c r="J107" s="41"/>
      <c r="K107" s="41"/>
      <c r="L107" s="41"/>
      <c r="M107" s="41"/>
      <c r="N107" s="41"/>
      <c r="O107" s="41"/>
      <c r="P107" s="41"/>
      <c r="Q107" s="41"/>
      <c r="R107" s="41"/>
      <c r="S107" s="41"/>
      <c r="T107" s="41"/>
      <c r="U107" s="41"/>
      <c r="V107" s="41"/>
      <c r="W107" s="41"/>
      <c r="X107" s="41"/>
      <c r="Y107" s="41"/>
      <c r="Z107" s="41"/>
    </row>
    <row r="108" spans="1:26" ht="15.75" customHeight="1">
      <c r="A108" s="435">
        <v>10803</v>
      </c>
      <c r="B108" s="99" t="s">
        <v>2510</v>
      </c>
      <c r="C108" s="107"/>
      <c r="D108" s="107"/>
      <c r="E108" s="107"/>
      <c r="F108" s="107"/>
      <c r="G108" s="41"/>
      <c r="H108" s="41"/>
      <c r="I108" s="41"/>
      <c r="J108" s="41"/>
      <c r="K108" s="41"/>
      <c r="L108" s="41"/>
      <c r="M108" s="41"/>
      <c r="N108" s="41"/>
      <c r="O108" s="41"/>
      <c r="P108" s="41"/>
      <c r="Q108" s="41"/>
      <c r="R108" s="41"/>
      <c r="S108" s="41"/>
      <c r="T108" s="41"/>
      <c r="U108" s="41"/>
      <c r="V108" s="41"/>
      <c r="W108" s="41"/>
      <c r="X108" s="41"/>
      <c r="Y108" s="41"/>
      <c r="Z108" s="41"/>
    </row>
    <row r="109" spans="1:26" ht="15.75" customHeight="1">
      <c r="A109" s="435"/>
      <c r="B109" s="414" t="s">
        <v>2571</v>
      </c>
      <c r="C109" s="107"/>
      <c r="D109" s="107"/>
      <c r="E109" s="107"/>
      <c r="F109" s="107"/>
    </row>
    <row r="110" spans="1:26" ht="15.75" customHeight="1">
      <c r="A110" s="493">
        <v>2210203</v>
      </c>
      <c r="B110" s="39" t="s">
        <v>2100</v>
      </c>
      <c r="C110" s="107">
        <v>50000</v>
      </c>
      <c r="D110" s="107">
        <v>-20000</v>
      </c>
      <c r="E110" s="107">
        <f t="shared" ref="E110:E122" si="38">SUM(C110:D110)</f>
        <v>30000</v>
      </c>
      <c r="F110" s="107"/>
    </row>
    <row r="111" spans="1:26" ht="15.75" customHeight="1">
      <c r="A111" s="349">
        <v>2210502</v>
      </c>
      <c r="B111" s="36" t="s">
        <v>2118</v>
      </c>
      <c r="C111" s="107">
        <v>350000</v>
      </c>
      <c r="D111" s="107"/>
      <c r="E111" s="107">
        <f t="shared" si="38"/>
        <v>350000</v>
      </c>
      <c r="F111" s="107"/>
    </row>
    <row r="112" spans="1:26" ht="15.75" customHeight="1">
      <c r="A112" s="349" t="s">
        <v>2129</v>
      </c>
      <c r="B112" s="36" t="s">
        <v>2128</v>
      </c>
      <c r="C112" s="107">
        <v>150000</v>
      </c>
      <c r="D112" s="107"/>
      <c r="E112" s="107">
        <f t="shared" si="38"/>
        <v>150000</v>
      </c>
      <c r="F112" s="107"/>
    </row>
    <row r="113" spans="1:26" ht="15.75" customHeight="1">
      <c r="A113" s="349">
        <v>2210301</v>
      </c>
      <c r="B113" s="36" t="s">
        <v>2138</v>
      </c>
      <c r="C113" s="107">
        <v>300000</v>
      </c>
      <c r="D113" s="107"/>
      <c r="E113" s="107">
        <f t="shared" si="38"/>
        <v>300000</v>
      </c>
      <c r="F113" s="107"/>
    </row>
    <row r="114" spans="1:26" ht="15.75" hidden="1" customHeight="1">
      <c r="A114" s="349">
        <v>2210301</v>
      </c>
      <c r="B114" s="36" t="s">
        <v>2488</v>
      </c>
      <c r="C114" s="107"/>
      <c r="D114" s="107"/>
      <c r="E114" s="107">
        <f t="shared" si="38"/>
        <v>0</v>
      </c>
      <c r="F114" s="107"/>
    </row>
    <row r="115" spans="1:26" ht="15.75" hidden="1" customHeight="1">
      <c r="A115" s="349">
        <v>2210302</v>
      </c>
      <c r="B115" s="36" t="s">
        <v>2499</v>
      </c>
      <c r="C115" s="107"/>
      <c r="D115" s="107"/>
      <c r="E115" s="107">
        <f t="shared" si="38"/>
        <v>0</v>
      </c>
      <c r="F115" s="107"/>
    </row>
    <row r="116" spans="1:26" ht="15.75" customHeight="1">
      <c r="A116" s="349">
        <v>2210303</v>
      </c>
      <c r="B116" s="36" t="s">
        <v>2107</v>
      </c>
      <c r="C116" s="107">
        <v>200000</v>
      </c>
      <c r="D116" s="107"/>
      <c r="E116" s="107">
        <f t="shared" si="38"/>
        <v>200000</v>
      </c>
      <c r="F116" s="107"/>
    </row>
    <row r="117" spans="1:26" ht="15.75" customHeight="1">
      <c r="A117" s="349">
        <v>2210309</v>
      </c>
      <c r="B117" s="36" t="s">
        <v>2211</v>
      </c>
      <c r="C117" s="107">
        <v>650000</v>
      </c>
      <c r="D117" s="107"/>
      <c r="E117" s="107">
        <f t="shared" si="38"/>
        <v>650000</v>
      </c>
      <c r="F117" s="107"/>
    </row>
    <row r="118" spans="1:26" ht="15.75" customHeight="1">
      <c r="A118" s="349">
        <v>2211201</v>
      </c>
      <c r="B118" s="36" t="s">
        <v>2155</v>
      </c>
      <c r="C118" s="107">
        <v>300000</v>
      </c>
      <c r="D118" s="107"/>
      <c r="E118" s="107">
        <f t="shared" si="38"/>
        <v>300000</v>
      </c>
      <c r="F118" s="107"/>
    </row>
    <row r="119" spans="1:26" ht="15.75" hidden="1" customHeight="1">
      <c r="A119" s="349" t="s">
        <v>2564</v>
      </c>
      <c r="B119" s="36" t="s">
        <v>2565</v>
      </c>
      <c r="C119" s="107"/>
      <c r="D119" s="107"/>
      <c r="E119" s="107">
        <f t="shared" si="38"/>
        <v>0</v>
      </c>
      <c r="F119" s="107"/>
    </row>
    <row r="120" spans="1:26" ht="15.75" customHeight="1">
      <c r="A120" s="349">
        <v>2211101</v>
      </c>
      <c r="B120" s="36" t="s">
        <v>2148</v>
      </c>
      <c r="C120" s="107">
        <v>280000</v>
      </c>
      <c r="D120" s="107"/>
      <c r="E120" s="107">
        <f t="shared" si="38"/>
        <v>280000</v>
      </c>
      <c r="F120" s="107"/>
    </row>
    <row r="121" spans="1:26" ht="15.75" customHeight="1">
      <c r="A121" s="349" t="s">
        <v>2174</v>
      </c>
      <c r="B121" s="36" t="s">
        <v>2490</v>
      </c>
      <c r="C121" s="107">
        <v>300000</v>
      </c>
      <c r="D121" s="107"/>
      <c r="E121" s="107">
        <f t="shared" si="38"/>
        <v>300000</v>
      </c>
      <c r="F121" s="107"/>
    </row>
    <row r="122" spans="1:26" ht="15.75" customHeight="1">
      <c r="A122" s="349">
        <v>2211008</v>
      </c>
      <c r="B122" s="451" t="s">
        <v>2559</v>
      </c>
      <c r="C122" s="107">
        <v>1500000</v>
      </c>
      <c r="D122" s="107"/>
      <c r="E122" s="107">
        <f t="shared" si="38"/>
        <v>1500000</v>
      </c>
      <c r="F122" s="107"/>
    </row>
    <row r="123" spans="1:26" ht="15.75" customHeight="1">
      <c r="A123" s="484"/>
      <c r="B123" s="445" t="s">
        <v>2572</v>
      </c>
      <c r="C123" s="431">
        <v>4080000</v>
      </c>
      <c r="D123" s="431">
        <f t="shared" ref="D123:F123" si="39">SUM(D110:D122)</f>
        <v>-20000</v>
      </c>
      <c r="E123" s="431">
        <f t="shared" si="39"/>
        <v>4060000</v>
      </c>
      <c r="F123" s="431">
        <f t="shared" si="39"/>
        <v>0</v>
      </c>
    </row>
    <row r="124" spans="1:26" ht="15.75" hidden="1" customHeight="1">
      <c r="A124" s="435">
        <v>310000</v>
      </c>
      <c r="B124" s="99" t="s">
        <v>2183</v>
      </c>
      <c r="C124" s="107"/>
      <c r="D124" s="107"/>
      <c r="E124" s="107">
        <f t="shared" ref="E124:E127" si="40">SUM(C124:D124)</f>
        <v>0</v>
      </c>
      <c r="F124" s="107"/>
      <c r="G124" s="41"/>
      <c r="H124" s="41"/>
      <c r="I124" s="41"/>
      <c r="J124" s="41"/>
      <c r="K124" s="41"/>
      <c r="L124" s="41"/>
      <c r="M124" s="41"/>
      <c r="N124" s="41"/>
      <c r="O124" s="41"/>
      <c r="P124" s="41"/>
      <c r="Q124" s="41"/>
      <c r="R124" s="41"/>
      <c r="S124" s="41"/>
      <c r="T124" s="41"/>
      <c r="U124" s="41"/>
      <c r="V124" s="41"/>
      <c r="W124" s="41"/>
      <c r="X124" s="41"/>
      <c r="Y124" s="41"/>
      <c r="Z124" s="41"/>
    </row>
    <row r="125" spans="1:26" ht="15.75" hidden="1" customHeight="1">
      <c r="A125" s="141">
        <v>3111302</v>
      </c>
      <c r="B125" s="155" t="s">
        <v>2573</v>
      </c>
      <c r="C125" s="437">
        <v>60509200</v>
      </c>
      <c r="D125" s="437"/>
      <c r="E125" s="107">
        <f t="shared" si="40"/>
        <v>60509200</v>
      </c>
      <c r="F125" s="107"/>
      <c r="G125" s="41"/>
      <c r="H125" s="41"/>
      <c r="I125" s="41"/>
      <c r="J125" s="41"/>
      <c r="K125" s="41"/>
      <c r="L125" s="41"/>
      <c r="M125" s="41"/>
      <c r="N125" s="41"/>
      <c r="O125" s="41"/>
      <c r="P125" s="41"/>
      <c r="Q125" s="41"/>
      <c r="R125" s="41"/>
      <c r="S125" s="41"/>
      <c r="T125" s="41"/>
      <c r="U125" s="41"/>
      <c r="V125" s="41"/>
      <c r="W125" s="41"/>
      <c r="X125" s="41"/>
      <c r="Y125" s="41"/>
      <c r="Z125" s="41"/>
    </row>
    <row r="126" spans="1:26" ht="15.75" hidden="1" customHeight="1">
      <c r="A126" s="697"/>
      <c r="B126" s="416" t="s">
        <v>2574</v>
      </c>
      <c r="C126" s="417">
        <v>60509200</v>
      </c>
      <c r="D126" s="417"/>
      <c r="E126" s="107">
        <f t="shared" si="40"/>
        <v>60509200</v>
      </c>
      <c r="F126" s="107"/>
    </row>
    <row r="127" spans="1:26" ht="15.75" hidden="1" customHeight="1">
      <c r="A127" s="697"/>
      <c r="B127" s="416" t="s">
        <v>2575</v>
      </c>
      <c r="C127" s="425">
        <v>64589200</v>
      </c>
      <c r="D127" s="425"/>
      <c r="E127" s="107">
        <f t="shared" si="40"/>
        <v>64589200</v>
      </c>
      <c r="F127" s="107"/>
    </row>
    <row r="128" spans="1:26" ht="15.75" customHeight="1">
      <c r="A128" s="435">
        <v>10804</v>
      </c>
      <c r="B128" s="99" t="s">
        <v>2576</v>
      </c>
      <c r="C128" s="107"/>
      <c r="D128" s="107"/>
      <c r="E128" s="107"/>
      <c r="F128" s="107"/>
      <c r="G128" s="41"/>
      <c r="H128" s="41"/>
      <c r="I128" s="41"/>
      <c r="J128" s="41"/>
      <c r="K128" s="41"/>
      <c r="L128" s="41"/>
      <c r="M128" s="41"/>
      <c r="N128" s="41"/>
      <c r="O128" s="41"/>
      <c r="P128" s="41"/>
      <c r="Q128" s="41"/>
      <c r="R128" s="41"/>
      <c r="S128" s="41"/>
      <c r="T128" s="41"/>
      <c r="U128" s="41"/>
      <c r="V128" s="41"/>
      <c r="W128" s="41"/>
      <c r="X128" s="41"/>
      <c r="Y128" s="41"/>
      <c r="Z128" s="41"/>
    </row>
    <row r="129" spans="1:26" ht="15.75" hidden="1" customHeight="1">
      <c r="A129" s="349">
        <v>2210301</v>
      </c>
      <c r="B129" s="36" t="s">
        <v>2488</v>
      </c>
      <c r="C129" s="107"/>
      <c r="D129" s="107"/>
      <c r="E129" s="107">
        <f t="shared" ref="E129:E142" si="41">SUM(C129:D129)</f>
        <v>0</v>
      </c>
      <c r="F129" s="107"/>
      <c r="G129" s="41"/>
      <c r="H129" s="41"/>
      <c r="I129" s="41"/>
      <c r="J129" s="41"/>
      <c r="K129" s="41"/>
      <c r="L129" s="41"/>
      <c r="M129" s="41"/>
      <c r="N129" s="41"/>
      <c r="O129" s="41"/>
      <c r="P129" s="41"/>
      <c r="Q129" s="41"/>
      <c r="R129" s="41"/>
      <c r="S129" s="41"/>
      <c r="T129" s="41"/>
      <c r="U129" s="41"/>
      <c r="V129" s="41"/>
      <c r="W129" s="41"/>
      <c r="X129" s="41"/>
      <c r="Y129" s="41"/>
      <c r="Z129" s="41"/>
    </row>
    <row r="130" spans="1:26" ht="15.75" hidden="1" customHeight="1">
      <c r="A130" s="349">
        <v>2210302</v>
      </c>
      <c r="B130" s="36" t="s">
        <v>2499</v>
      </c>
      <c r="C130" s="107"/>
      <c r="D130" s="107"/>
      <c r="E130" s="107">
        <f t="shared" si="41"/>
        <v>0</v>
      </c>
      <c r="F130" s="107"/>
      <c r="G130" s="41"/>
      <c r="H130" s="41"/>
      <c r="I130" s="41"/>
      <c r="J130" s="41"/>
      <c r="K130" s="41"/>
      <c r="L130" s="41"/>
      <c r="M130" s="41"/>
      <c r="N130" s="41"/>
      <c r="O130" s="41"/>
      <c r="P130" s="41"/>
      <c r="Q130" s="41"/>
      <c r="R130" s="41"/>
      <c r="S130" s="41"/>
      <c r="T130" s="41"/>
      <c r="U130" s="41"/>
      <c r="V130" s="41"/>
      <c r="W130" s="41"/>
      <c r="X130" s="41"/>
      <c r="Y130" s="41"/>
      <c r="Z130" s="41"/>
    </row>
    <row r="131" spans="1:26" ht="15.75" hidden="1" customHeight="1">
      <c r="A131" s="349">
        <v>2210303</v>
      </c>
      <c r="B131" s="36" t="s">
        <v>2107</v>
      </c>
      <c r="C131" s="107"/>
      <c r="D131" s="107"/>
      <c r="E131" s="107">
        <f t="shared" si="41"/>
        <v>0</v>
      </c>
      <c r="F131" s="107"/>
      <c r="G131" s="41"/>
      <c r="H131" s="41"/>
      <c r="I131" s="41"/>
      <c r="J131" s="41"/>
      <c r="K131" s="41"/>
      <c r="L131" s="41"/>
      <c r="M131" s="41"/>
      <c r="N131" s="41"/>
      <c r="O131" s="41"/>
      <c r="P131" s="41"/>
      <c r="Q131" s="41"/>
      <c r="R131" s="41"/>
      <c r="S131" s="41"/>
      <c r="T131" s="41"/>
      <c r="U131" s="41"/>
      <c r="V131" s="41"/>
      <c r="W131" s="41"/>
      <c r="X131" s="41"/>
      <c r="Y131" s="41"/>
      <c r="Z131" s="41"/>
    </row>
    <row r="132" spans="1:26" ht="15.75" customHeight="1">
      <c r="A132" s="349">
        <v>2211101</v>
      </c>
      <c r="B132" s="36" t="s">
        <v>2148</v>
      </c>
      <c r="C132" s="107">
        <v>300000</v>
      </c>
      <c r="D132" s="107"/>
      <c r="E132" s="107">
        <f t="shared" si="41"/>
        <v>300000</v>
      </c>
      <c r="F132" s="107"/>
      <c r="G132" s="41"/>
      <c r="H132" s="41"/>
      <c r="I132" s="41"/>
      <c r="J132" s="41"/>
      <c r="K132" s="41"/>
      <c r="L132" s="41"/>
      <c r="M132" s="41"/>
      <c r="N132" s="41"/>
      <c r="O132" s="41"/>
      <c r="P132" s="41"/>
      <c r="Q132" s="41"/>
      <c r="R132" s="41"/>
      <c r="S132" s="41"/>
      <c r="T132" s="41"/>
      <c r="U132" s="41"/>
      <c r="V132" s="41"/>
      <c r="W132" s="41"/>
      <c r="X132" s="41"/>
      <c r="Y132" s="41"/>
      <c r="Z132" s="41"/>
    </row>
    <row r="133" spans="1:26" ht="15.75" customHeight="1">
      <c r="A133" s="349" t="s">
        <v>2174</v>
      </c>
      <c r="B133" s="36" t="s">
        <v>2490</v>
      </c>
      <c r="C133" s="107">
        <v>560000</v>
      </c>
      <c r="D133" s="107"/>
      <c r="E133" s="107">
        <f t="shared" si="41"/>
        <v>560000</v>
      </c>
      <c r="F133" s="107"/>
      <c r="G133" s="41"/>
      <c r="H133" s="41"/>
      <c r="I133" s="41"/>
      <c r="J133" s="41"/>
      <c r="K133" s="41"/>
      <c r="L133" s="41"/>
      <c r="M133" s="41"/>
      <c r="N133" s="41"/>
      <c r="O133" s="41"/>
      <c r="P133" s="41"/>
      <c r="Q133" s="41"/>
      <c r="R133" s="41"/>
      <c r="S133" s="41"/>
      <c r="T133" s="41"/>
      <c r="U133" s="41"/>
      <c r="V133" s="41"/>
      <c r="W133" s="41"/>
      <c r="X133" s="41"/>
      <c r="Y133" s="41"/>
      <c r="Z133" s="41"/>
    </row>
    <row r="134" spans="1:26" ht="15.75" customHeight="1">
      <c r="A134" s="349">
        <v>2210310</v>
      </c>
      <c r="B134" s="36" t="s">
        <v>2563</v>
      </c>
      <c r="C134" s="107">
        <v>500000</v>
      </c>
      <c r="D134" s="107"/>
      <c r="E134" s="107">
        <f t="shared" si="41"/>
        <v>500000</v>
      </c>
      <c r="F134" s="107"/>
      <c r="G134" s="41"/>
      <c r="H134" s="41"/>
      <c r="I134" s="41"/>
      <c r="J134" s="41"/>
      <c r="K134" s="41"/>
      <c r="L134" s="41"/>
      <c r="M134" s="41"/>
      <c r="N134" s="41"/>
      <c r="O134" s="41"/>
      <c r="P134" s="41"/>
      <c r="Q134" s="41"/>
      <c r="R134" s="41"/>
      <c r="S134" s="41"/>
      <c r="T134" s="41"/>
      <c r="U134" s="41"/>
      <c r="V134" s="41"/>
      <c r="W134" s="41"/>
      <c r="X134" s="41"/>
      <c r="Y134" s="41"/>
      <c r="Z134" s="41"/>
    </row>
    <row r="135" spans="1:26" ht="15.75" customHeight="1">
      <c r="A135" s="349" t="s">
        <v>2164</v>
      </c>
      <c r="B135" s="36" t="s">
        <v>2577</v>
      </c>
      <c r="C135" s="437">
        <v>100000</v>
      </c>
      <c r="D135" s="437"/>
      <c r="E135" s="107">
        <f t="shared" si="41"/>
        <v>100000</v>
      </c>
      <c r="F135" s="107"/>
      <c r="G135" s="41"/>
      <c r="H135" s="41"/>
      <c r="I135" s="41"/>
      <c r="J135" s="41"/>
      <c r="K135" s="41"/>
      <c r="L135" s="41"/>
      <c r="M135" s="41"/>
      <c r="N135" s="41"/>
      <c r="O135" s="41"/>
      <c r="P135" s="41"/>
      <c r="Q135" s="41"/>
      <c r="R135" s="41"/>
      <c r="S135" s="41"/>
      <c r="T135" s="41"/>
      <c r="U135" s="41"/>
      <c r="V135" s="41"/>
      <c r="W135" s="41"/>
      <c r="X135" s="41"/>
      <c r="Y135" s="41"/>
      <c r="Z135" s="41"/>
    </row>
    <row r="136" spans="1:26" ht="15.75" customHeight="1">
      <c r="A136" s="349">
        <v>2210502</v>
      </c>
      <c r="B136" s="36" t="s">
        <v>2118</v>
      </c>
      <c r="C136" s="437">
        <v>400000</v>
      </c>
      <c r="D136" s="437"/>
      <c r="E136" s="107">
        <f t="shared" si="41"/>
        <v>400000</v>
      </c>
      <c r="F136" s="107"/>
      <c r="G136" s="41"/>
      <c r="H136" s="41"/>
      <c r="I136" s="41"/>
      <c r="J136" s="41"/>
      <c r="K136" s="41"/>
      <c r="L136" s="41"/>
      <c r="M136" s="41"/>
      <c r="N136" s="41"/>
      <c r="O136" s="41"/>
      <c r="P136" s="41"/>
      <c r="Q136" s="41"/>
      <c r="R136" s="41"/>
      <c r="S136" s="41"/>
      <c r="T136" s="41"/>
      <c r="U136" s="41"/>
      <c r="V136" s="41"/>
      <c r="W136" s="41"/>
      <c r="X136" s="41"/>
      <c r="Y136" s="41"/>
      <c r="Z136" s="41"/>
    </row>
    <row r="137" spans="1:26" ht="15.75" customHeight="1">
      <c r="A137" s="349" t="s">
        <v>2129</v>
      </c>
      <c r="B137" s="36" t="s">
        <v>2128</v>
      </c>
      <c r="C137" s="437">
        <v>550000</v>
      </c>
      <c r="D137" s="437"/>
      <c r="E137" s="107">
        <f t="shared" si="41"/>
        <v>550000</v>
      </c>
      <c r="F137" s="107"/>
      <c r="G137" s="41"/>
      <c r="H137" s="41"/>
      <c r="I137" s="41"/>
      <c r="J137" s="41"/>
      <c r="K137" s="41"/>
      <c r="L137" s="41"/>
      <c r="M137" s="41"/>
      <c r="N137" s="41"/>
      <c r="O137" s="41"/>
      <c r="P137" s="41"/>
      <c r="Q137" s="41"/>
      <c r="R137" s="41"/>
      <c r="S137" s="41"/>
      <c r="T137" s="41"/>
      <c r="U137" s="41"/>
      <c r="V137" s="41"/>
      <c r="W137" s="41"/>
      <c r="X137" s="41"/>
      <c r="Y137" s="41"/>
      <c r="Z137" s="41"/>
    </row>
    <row r="138" spans="1:26" ht="15.75" customHeight="1">
      <c r="A138" s="349" t="s">
        <v>2154</v>
      </c>
      <c r="B138" s="36" t="s">
        <v>2153</v>
      </c>
      <c r="C138" s="437">
        <v>500000</v>
      </c>
      <c r="D138" s="437"/>
      <c r="E138" s="107">
        <f t="shared" si="41"/>
        <v>500000</v>
      </c>
      <c r="F138" s="107"/>
      <c r="G138" s="41"/>
      <c r="H138" s="41"/>
      <c r="I138" s="41"/>
      <c r="J138" s="41"/>
      <c r="K138" s="41"/>
      <c r="L138" s="41"/>
      <c r="M138" s="41"/>
      <c r="N138" s="41"/>
      <c r="O138" s="41"/>
      <c r="P138" s="41"/>
      <c r="Q138" s="41"/>
      <c r="R138" s="41"/>
      <c r="S138" s="41"/>
      <c r="T138" s="41"/>
      <c r="U138" s="41"/>
      <c r="V138" s="41"/>
      <c r="W138" s="41"/>
      <c r="X138" s="41"/>
      <c r="Y138" s="41"/>
      <c r="Z138" s="41"/>
    </row>
    <row r="139" spans="1:26" ht="15.75" customHeight="1">
      <c r="A139" s="349">
        <v>2210101</v>
      </c>
      <c r="B139" s="36" t="s">
        <v>2093</v>
      </c>
      <c r="C139" s="437">
        <v>100000</v>
      </c>
      <c r="D139" s="437"/>
      <c r="E139" s="107">
        <f t="shared" si="41"/>
        <v>100000</v>
      </c>
      <c r="F139" s="107"/>
      <c r="G139" s="41"/>
      <c r="H139" s="41"/>
      <c r="I139" s="41"/>
      <c r="J139" s="41"/>
      <c r="K139" s="41"/>
      <c r="L139" s="41"/>
      <c r="M139" s="41"/>
      <c r="N139" s="41"/>
      <c r="O139" s="41"/>
      <c r="P139" s="41"/>
      <c r="Q139" s="41"/>
      <c r="R139" s="41"/>
      <c r="S139" s="41"/>
      <c r="T139" s="41"/>
      <c r="U139" s="41"/>
      <c r="V139" s="41"/>
      <c r="W139" s="41"/>
      <c r="X139" s="41"/>
      <c r="Y139" s="41"/>
      <c r="Z139" s="41"/>
    </row>
    <row r="140" spans="1:26" ht="15.75" customHeight="1">
      <c r="A140" s="349">
        <v>2210102</v>
      </c>
      <c r="B140" s="36" t="s">
        <v>2578</v>
      </c>
      <c r="C140" s="437">
        <v>140000</v>
      </c>
      <c r="D140" s="437"/>
      <c r="E140" s="107">
        <f t="shared" si="41"/>
        <v>140000</v>
      </c>
      <c r="F140" s="107"/>
      <c r="G140" s="41"/>
      <c r="H140" s="41"/>
      <c r="I140" s="41"/>
      <c r="J140" s="41"/>
      <c r="K140" s="41"/>
      <c r="L140" s="41"/>
      <c r="M140" s="41"/>
      <c r="N140" s="41"/>
      <c r="O140" s="41"/>
      <c r="P140" s="41"/>
      <c r="Q140" s="41"/>
      <c r="R140" s="41"/>
      <c r="S140" s="41"/>
      <c r="T140" s="41"/>
      <c r="U140" s="41"/>
      <c r="V140" s="41"/>
      <c r="W140" s="41"/>
      <c r="X140" s="41"/>
      <c r="Y140" s="41"/>
      <c r="Z140" s="41"/>
    </row>
    <row r="141" spans="1:26" ht="15.75" customHeight="1">
      <c r="A141" s="493">
        <v>2210203</v>
      </c>
      <c r="B141" s="39" t="s">
        <v>2100</v>
      </c>
      <c r="C141" s="437">
        <v>20000</v>
      </c>
      <c r="D141" s="437"/>
      <c r="E141" s="107">
        <f t="shared" si="41"/>
        <v>20000</v>
      </c>
      <c r="F141" s="107"/>
      <c r="G141" s="41"/>
      <c r="H141" s="41"/>
      <c r="I141" s="41"/>
      <c r="J141" s="41"/>
      <c r="K141" s="41"/>
      <c r="L141" s="41"/>
      <c r="M141" s="41"/>
      <c r="N141" s="41"/>
      <c r="O141" s="41"/>
      <c r="P141" s="41"/>
      <c r="Q141" s="41"/>
      <c r="R141" s="41"/>
      <c r="S141" s="41"/>
      <c r="T141" s="41"/>
      <c r="U141" s="41"/>
      <c r="V141" s="41"/>
      <c r="W141" s="41"/>
      <c r="X141" s="41"/>
      <c r="Y141" s="41"/>
      <c r="Z141" s="41"/>
    </row>
    <row r="142" spans="1:26" ht="15.75" customHeight="1">
      <c r="A142" s="36" t="s">
        <v>2558</v>
      </c>
      <c r="B142" s="36" t="s">
        <v>2559</v>
      </c>
      <c r="C142" s="107">
        <v>200000</v>
      </c>
      <c r="D142" s="107"/>
      <c r="E142" s="107">
        <f t="shared" si="41"/>
        <v>200000</v>
      </c>
      <c r="F142" s="107"/>
      <c r="G142" s="41"/>
      <c r="H142" s="41"/>
      <c r="I142" s="41"/>
      <c r="J142" s="41"/>
      <c r="K142" s="41"/>
      <c r="L142" s="41"/>
      <c r="M142" s="41"/>
      <c r="N142" s="41"/>
      <c r="O142" s="41"/>
      <c r="P142" s="41"/>
      <c r="Q142" s="41"/>
      <c r="R142" s="41"/>
      <c r="S142" s="41"/>
      <c r="T142" s="41"/>
      <c r="U142" s="41"/>
      <c r="V142" s="41"/>
      <c r="W142" s="41"/>
      <c r="X142" s="41"/>
      <c r="Y142" s="41"/>
      <c r="Z142" s="41"/>
    </row>
    <row r="143" spans="1:26" ht="15.75" customHeight="1">
      <c r="A143" s="484"/>
      <c r="B143" s="445" t="s">
        <v>2579</v>
      </c>
      <c r="C143" s="431">
        <v>3370000</v>
      </c>
      <c r="D143" s="431">
        <f t="shared" ref="D143:F143" si="42">SUM(D129:D142)</f>
        <v>0</v>
      </c>
      <c r="E143" s="431">
        <f t="shared" si="42"/>
        <v>3370000</v>
      </c>
      <c r="F143" s="431">
        <f t="shared" si="42"/>
        <v>0</v>
      </c>
      <c r="G143" s="41"/>
      <c r="H143" s="41"/>
      <c r="I143" s="41"/>
      <c r="J143" s="41"/>
      <c r="K143" s="41"/>
      <c r="L143" s="41"/>
      <c r="M143" s="41"/>
      <c r="N143" s="41"/>
      <c r="O143" s="41"/>
      <c r="P143" s="41"/>
      <c r="Q143" s="41"/>
      <c r="R143" s="41"/>
      <c r="S143" s="41"/>
      <c r="T143" s="41"/>
      <c r="U143" s="41"/>
      <c r="V143" s="41"/>
      <c r="W143" s="41"/>
      <c r="X143" s="41"/>
      <c r="Y143" s="41"/>
      <c r="Z143" s="41"/>
    </row>
    <row r="144" spans="1:26" ht="15.75" hidden="1" customHeight="1">
      <c r="A144" s="435">
        <v>310000</v>
      </c>
      <c r="B144" s="99" t="s">
        <v>2183</v>
      </c>
      <c r="C144" s="107"/>
      <c r="D144" s="107"/>
      <c r="E144" s="107"/>
      <c r="F144" s="107"/>
    </row>
    <row r="145" spans="1:26" ht="15.75" hidden="1" customHeight="1">
      <c r="A145" s="141">
        <v>3111399</v>
      </c>
      <c r="B145" s="36" t="s">
        <v>2580</v>
      </c>
      <c r="C145" s="107">
        <v>43771013</v>
      </c>
      <c r="D145" s="107">
        <f>'PROJECTS DETAILS'!E138</f>
        <v>-1000000</v>
      </c>
      <c r="E145" s="107">
        <f>'PROJECTS DETAILS'!F138</f>
        <v>41471013</v>
      </c>
      <c r="F145" s="107">
        <f>'PROJECTS DETAILS'!G138</f>
        <v>25169950</v>
      </c>
    </row>
    <row r="146" spans="1:26" ht="15.75" hidden="1" customHeight="1">
      <c r="A146" s="479"/>
      <c r="B146" s="416" t="s">
        <v>2223</v>
      </c>
      <c r="C146" s="417">
        <v>43771013</v>
      </c>
      <c r="D146" s="417">
        <f t="shared" ref="D146:F146" si="43">SUM(D145)</f>
        <v>-1000000</v>
      </c>
      <c r="E146" s="417">
        <f t="shared" si="43"/>
        <v>41471013</v>
      </c>
      <c r="F146" s="417">
        <f t="shared" si="43"/>
        <v>25169950</v>
      </c>
    </row>
    <row r="147" spans="1:26" ht="15.75" hidden="1" customHeight="1">
      <c r="A147" s="479"/>
      <c r="B147" s="416" t="s">
        <v>2581</v>
      </c>
      <c r="C147" s="417">
        <v>47141013</v>
      </c>
      <c r="D147" s="417">
        <f t="shared" ref="D147:F147" si="44">SUM(D146,D143)</f>
        <v>-1000000</v>
      </c>
      <c r="E147" s="417">
        <f t="shared" si="44"/>
        <v>44841013</v>
      </c>
      <c r="F147" s="417">
        <f t="shared" si="44"/>
        <v>25169950</v>
      </c>
    </row>
    <row r="148" spans="1:26" ht="15.75" customHeight="1">
      <c r="A148" s="481"/>
      <c r="B148" s="420" t="s">
        <v>2582</v>
      </c>
      <c r="C148" s="421">
        <v>33500000</v>
      </c>
      <c r="D148" s="421">
        <f t="shared" ref="D148:E148" si="45">SUM(D143,D123,D103,D87)</f>
        <v>-9870000</v>
      </c>
      <c r="E148" s="421">
        <f t="shared" si="45"/>
        <v>23630000</v>
      </c>
      <c r="F148" s="421">
        <f>SUM(F143,F123,F103,F87)</f>
        <v>10406497</v>
      </c>
    </row>
    <row r="149" spans="1:26" ht="15.75" customHeight="1">
      <c r="A149" s="485"/>
      <c r="B149" s="485" t="s">
        <v>2583</v>
      </c>
      <c r="C149" s="698">
        <v>134524568</v>
      </c>
      <c r="D149" s="698">
        <f t="shared" ref="D149:F149" si="46">SUM(D148,D15)</f>
        <v>-9870000</v>
      </c>
      <c r="E149" s="698">
        <f t="shared" si="46"/>
        <v>124654568</v>
      </c>
      <c r="F149" s="698">
        <f t="shared" si="46"/>
        <v>111431065</v>
      </c>
    </row>
    <row r="150" spans="1:26" ht="15.75" hidden="1" customHeight="1">
      <c r="A150" s="485"/>
      <c r="B150" s="485" t="s">
        <v>2507</v>
      </c>
      <c r="C150" s="450">
        <v>155005312</v>
      </c>
      <c r="D150" s="450"/>
      <c r="E150" s="450">
        <f>SUM(E146,E126,E106)</f>
        <v>152705312</v>
      </c>
      <c r="F150" s="450"/>
    </row>
    <row r="151" spans="1:26" ht="15.75" hidden="1" customHeight="1">
      <c r="A151" s="580"/>
      <c r="B151" s="484" t="s">
        <v>2508</v>
      </c>
      <c r="C151" s="699">
        <v>289529880</v>
      </c>
      <c r="D151" s="699"/>
      <c r="E151" s="699">
        <f>SUM(E149:E150)</f>
        <v>277359880</v>
      </c>
      <c r="F151" s="699"/>
      <c r="G151" s="1129"/>
      <c r="H151" s="1129"/>
      <c r="I151" s="1129"/>
      <c r="J151" s="1129"/>
      <c r="K151" s="1129"/>
      <c r="L151" s="1129"/>
      <c r="M151" s="1129"/>
      <c r="N151" s="1129"/>
      <c r="O151" s="1129"/>
      <c r="P151" s="1129"/>
      <c r="Q151" s="1129"/>
      <c r="R151" s="1129"/>
      <c r="S151" s="1129"/>
      <c r="T151" s="1129"/>
      <c r="U151" s="1129"/>
      <c r="V151" s="1129"/>
      <c r="W151" s="1129"/>
      <c r="X151" s="1129"/>
      <c r="Y151" s="1129"/>
      <c r="Z151" s="1129"/>
    </row>
    <row r="152" spans="1:26" ht="14.25" customHeight="1">
      <c r="A152" s="578"/>
      <c r="C152" s="2"/>
      <c r="D152" s="2"/>
      <c r="E152" s="2"/>
      <c r="F152" s="2"/>
    </row>
    <row r="153" spans="1:26" ht="14.25" customHeight="1">
      <c r="A153" s="578"/>
      <c r="C153" s="2"/>
      <c r="D153" s="2"/>
      <c r="E153" s="2"/>
      <c r="F153" s="2"/>
    </row>
    <row r="154" spans="1:26" ht="14.25" customHeight="1">
      <c r="A154" s="578"/>
      <c r="C154" s="2"/>
      <c r="D154" s="2"/>
      <c r="E154" s="2"/>
      <c r="F154" s="2"/>
    </row>
    <row r="155" spans="1:26" ht="14.25" customHeight="1">
      <c r="A155" s="578"/>
      <c r="C155" s="2"/>
      <c r="D155" s="2"/>
      <c r="E155" s="2"/>
      <c r="F155" s="2"/>
    </row>
    <row r="156" spans="1:26" ht="14.25" customHeight="1">
      <c r="A156" s="578"/>
      <c r="C156" s="2"/>
      <c r="D156" s="2"/>
      <c r="E156" s="2"/>
      <c r="F156" s="2"/>
    </row>
    <row r="157" spans="1:26" ht="14.25" customHeight="1">
      <c r="A157" s="578"/>
      <c r="C157" s="2"/>
      <c r="D157" s="2"/>
      <c r="E157" s="2"/>
      <c r="F157" s="2"/>
    </row>
    <row r="158" spans="1:26" ht="14.25" customHeight="1">
      <c r="A158" s="578"/>
      <c r="C158" s="2"/>
      <c r="D158" s="2"/>
      <c r="E158" s="2"/>
      <c r="F158" s="2"/>
    </row>
    <row r="159" spans="1:26" ht="14.25" customHeight="1">
      <c r="A159" s="578"/>
      <c r="C159" s="2"/>
      <c r="D159" s="2"/>
      <c r="E159" s="2"/>
      <c r="F159" s="2"/>
    </row>
    <row r="160" spans="1:26" ht="14.25" customHeight="1">
      <c r="A160" s="578"/>
      <c r="C160" s="2"/>
      <c r="D160" s="2"/>
      <c r="E160" s="2"/>
      <c r="F160" s="2"/>
    </row>
    <row r="161" spans="1:6" ht="14.25" customHeight="1">
      <c r="A161" s="578"/>
      <c r="C161" s="2"/>
      <c r="D161" s="2"/>
      <c r="E161" s="2"/>
      <c r="F161" s="2"/>
    </row>
    <row r="162" spans="1:6" ht="14.25" customHeight="1">
      <c r="A162" s="578"/>
      <c r="C162" s="2"/>
      <c r="D162" s="2"/>
      <c r="E162" s="2"/>
      <c r="F162" s="2"/>
    </row>
    <row r="163" spans="1:6" ht="14.25" customHeight="1">
      <c r="A163" s="578"/>
      <c r="C163" s="2"/>
      <c r="D163" s="2"/>
      <c r="E163" s="2"/>
      <c r="F163" s="2"/>
    </row>
    <row r="164" spans="1:6" ht="14.25" customHeight="1">
      <c r="A164" s="578"/>
      <c r="C164" s="2"/>
      <c r="D164" s="2"/>
      <c r="E164" s="2"/>
      <c r="F164" s="2"/>
    </row>
    <row r="165" spans="1:6" ht="14.25" customHeight="1">
      <c r="A165" s="578"/>
      <c r="C165" s="2"/>
      <c r="D165" s="2"/>
      <c r="E165" s="2"/>
      <c r="F165" s="2"/>
    </row>
    <row r="166" spans="1:6" ht="14.25" customHeight="1">
      <c r="A166" s="578"/>
      <c r="C166" s="2"/>
      <c r="D166" s="2"/>
      <c r="E166" s="2"/>
      <c r="F166" s="2"/>
    </row>
    <row r="167" spans="1:6" ht="14.25" customHeight="1">
      <c r="A167" s="578"/>
      <c r="C167" s="2"/>
      <c r="D167" s="2"/>
      <c r="E167" s="2"/>
      <c r="F167" s="2"/>
    </row>
    <row r="168" spans="1:6" ht="14.25" customHeight="1">
      <c r="A168" s="578"/>
      <c r="C168" s="2"/>
      <c r="D168" s="2"/>
      <c r="E168" s="2"/>
      <c r="F168" s="2"/>
    </row>
    <row r="169" spans="1:6" ht="14.25" customHeight="1">
      <c r="A169" s="578"/>
      <c r="C169" s="2"/>
      <c r="D169" s="2"/>
      <c r="E169" s="2"/>
      <c r="F169" s="2"/>
    </row>
    <row r="170" spans="1:6" ht="14.25" customHeight="1">
      <c r="A170" s="578"/>
      <c r="C170" s="2"/>
      <c r="D170" s="2"/>
      <c r="E170" s="2"/>
      <c r="F170" s="2"/>
    </row>
    <row r="171" spans="1:6" ht="14.25" customHeight="1">
      <c r="A171" s="578"/>
      <c r="C171" s="2"/>
      <c r="D171" s="2"/>
      <c r="E171" s="2"/>
      <c r="F171" s="2"/>
    </row>
    <row r="172" spans="1:6" ht="14.25" customHeight="1">
      <c r="A172" s="578"/>
      <c r="C172" s="2"/>
      <c r="D172" s="2"/>
      <c r="E172" s="2"/>
      <c r="F172" s="2"/>
    </row>
    <row r="173" spans="1:6" ht="14.25" customHeight="1">
      <c r="A173" s="578"/>
      <c r="C173" s="2"/>
      <c r="D173" s="2"/>
      <c r="E173" s="2"/>
      <c r="F173" s="2"/>
    </row>
    <row r="174" spans="1:6" ht="14.25" customHeight="1">
      <c r="A174" s="578"/>
      <c r="C174" s="2"/>
      <c r="D174" s="2"/>
      <c r="E174" s="2"/>
      <c r="F174" s="2"/>
    </row>
    <row r="175" spans="1:6" ht="14.25" customHeight="1">
      <c r="A175" s="578"/>
      <c r="C175" s="2"/>
      <c r="D175" s="2"/>
      <c r="E175" s="2"/>
      <c r="F175" s="2"/>
    </row>
    <row r="176" spans="1:6" ht="14.25" customHeight="1">
      <c r="A176" s="578"/>
      <c r="C176" s="2"/>
      <c r="D176" s="2"/>
      <c r="E176" s="2"/>
      <c r="F176" s="2"/>
    </row>
    <row r="177" spans="1:6" ht="14.25" customHeight="1">
      <c r="A177" s="578"/>
      <c r="C177" s="2"/>
      <c r="D177" s="2"/>
      <c r="E177" s="2"/>
      <c r="F177" s="2"/>
    </row>
    <row r="178" spans="1:6" ht="14.25" customHeight="1">
      <c r="A178" s="578"/>
      <c r="C178" s="2"/>
      <c r="D178" s="2"/>
      <c r="E178" s="2"/>
      <c r="F178" s="2"/>
    </row>
    <row r="179" spans="1:6" ht="14.25" customHeight="1">
      <c r="A179" s="578"/>
      <c r="C179" s="2"/>
      <c r="D179" s="2"/>
      <c r="E179" s="2"/>
      <c r="F179" s="2"/>
    </row>
    <row r="180" spans="1:6" ht="14.25" customHeight="1">
      <c r="A180" s="578"/>
      <c r="C180" s="2"/>
      <c r="D180" s="2"/>
      <c r="E180" s="2"/>
      <c r="F180" s="2"/>
    </row>
    <row r="181" spans="1:6" ht="14.25" customHeight="1">
      <c r="A181" s="578"/>
      <c r="C181" s="2"/>
      <c r="D181" s="2"/>
      <c r="E181" s="2"/>
      <c r="F181" s="2"/>
    </row>
    <row r="182" spans="1:6" ht="14.25" customHeight="1">
      <c r="A182" s="578"/>
      <c r="C182" s="2"/>
      <c r="D182" s="2"/>
      <c r="E182" s="2"/>
      <c r="F182" s="2"/>
    </row>
    <row r="183" spans="1:6" ht="14.25" customHeight="1">
      <c r="A183" s="578"/>
      <c r="C183" s="2"/>
      <c r="D183" s="2"/>
      <c r="E183" s="2"/>
      <c r="F183" s="2"/>
    </row>
    <row r="184" spans="1:6" ht="14.25" customHeight="1">
      <c r="A184" s="578"/>
      <c r="C184" s="2"/>
      <c r="D184" s="2"/>
      <c r="E184" s="2"/>
      <c r="F184" s="2"/>
    </row>
    <row r="185" spans="1:6" ht="14.25" customHeight="1">
      <c r="A185" s="578"/>
      <c r="C185" s="2"/>
      <c r="D185" s="2"/>
      <c r="E185" s="2"/>
      <c r="F185" s="2"/>
    </row>
    <row r="186" spans="1:6" ht="14.25" customHeight="1">
      <c r="A186" s="578"/>
      <c r="C186" s="2"/>
      <c r="D186" s="2"/>
      <c r="E186" s="2"/>
      <c r="F186" s="2"/>
    </row>
    <row r="187" spans="1:6" ht="14.25" customHeight="1">
      <c r="A187" s="578"/>
      <c r="C187" s="2"/>
      <c r="D187" s="2"/>
      <c r="E187" s="2"/>
      <c r="F187" s="2"/>
    </row>
    <row r="188" spans="1:6" ht="14.25" customHeight="1">
      <c r="A188" s="578"/>
      <c r="C188" s="2"/>
      <c r="D188" s="2"/>
      <c r="E188" s="2"/>
      <c r="F188" s="2"/>
    </row>
    <row r="189" spans="1:6" ht="14.25" customHeight="1">
      <c r="A189" s="578"/>
      <c r="C189" s="2"/>
      <c r="D189" s="2"/>
      <c r="E189" s="2"/>
      <c r="F189" s="2"/>
    </row>
    <row r="190" spans="1:6" ht="14.25" customHeight="1">
      <c r="A190" s="578"/>
      <c r="C190" s="2"/>
      <c r="D190" s="2"/>
      <c r="E190" s="2"/>
      <c r="F190" s="2"/>
    </row>
    <row r="191" spans="1:6" ht="14.25" customHeight="1">
      <c r="A191" s="578"/>
      <c r="C191" s="2"/>
      <c r="D191" s="2"/>
      <c r="E191" s="2"/>
      <c r="F191" s="2"/>
    </row>
    <row r="192" spans="1:6" ht="14.25" customHeight="1">
      <c r="A192" s="578"/>
      <c r="C192" s="2"/>
      <c r="D192" s="2"/>
      <c r="E192" s="2"/>
      <c r="F192" s="2"/>
    </row>
    <row r="193" spans="1:6" ht="14.25" customHeight="1">
      <c r="A193" s="578"/>
      <c r="C193" s="2"/>
      <c r="D193" s="2"/>
      <c r="E193" s="2"/>
      <c r="F193" s="2"/>
    </row>
    <row r="194" spans="1:6" ht="14.25" customHeight="1">
      <c r="A194" s="578"/>
      <c r="C194" s="2"/>
      <c r="D194" s="2"/>
      <c r="E194" s="2"/>
      <c r="F194" s="2"/>
    </row>
    <row r="195" spans="1:6" ht="14.25" customHeight="1">
      <c r="A195" s="578"/>
      <c r="C195" s="2"/>
      <c r="D195" s="2"/>
      <c r="E195" s="2"/>
      <c r="F195" s="2"/>
    </row>
    <row r="196" spans="1:6" ht="14.25" customHeight="1">
      <c r="A196" s="578"/>
      <c r="C196" s="2"/>
      <c r="D196" s="2"/>
      <c r="E196" s="2"/>
      <c r="F196" s="2"/>
    </row>
    <row r="197" spans="1:6" ht="14.25" customHeight="1">
      <c r="A197" s="578"/>
      <c r="C197" s="2"/>
      <c r="D197" s="2"/>
      <c r="E197" s="2"/>
      <c r="F197" s="2"/>
    </row>
    <row r="198" spans="1:6" ht="14.25" customHeight="1">
      <c r="A198" s="578"/>
      <c r="C198" s="2"/>
      <c r="D198" s="2"/>
      <c r="E198" s="2"/>
      <c r="F198" s="2"/>
    </row>
    <row r="199" spans="1:6" ht="14.25" customHeight="1">
      <c r="A199" s="578"/>
      <c r="C199" s="2"/>
      <c r="D199" s="2"/>
      <c r="E199" s="2"/>
      <c r="F199" s="2"/>
    </row>
    <row r="200" spans="1:6" ht="14.25" customHeight="1">
      <c r="A200" s="578"/>
      <c r="C200" s="2"/>
      <c r="D200" s="2"/>
      <c r="E200" s="2"/>
      <c r="F200" s="2"/>
    </row>
    <row r="201" spans="1:6" ht="14.25" customHeight="1">
      <c r="A201" s="578"/>
      <c r="C201" s="2"/>
      <c r="D201" s="2"/>
      <c r="E201" s="2"/>
      <c r="F201" s="2"/>
    </row>
    <row r="202" spans="1:6" ht="14.25" customHeight="1">
      <c r="A202" s="578"/>
      <c r="C202" s="2"/>
      <c r="D202" s="2"/>
      <c r="E202" s="2"/>
      <c r="F202" s="2"/>
    </row>
    <row r="203" spans="1:6" ht="14.25" customHeight="1">
      <c r="A203" s="578"/>
      <c r="C203" s="2"/>
      <c r="D203" s="2"/>
      <c r="E203" s="2"/>
      <c r="F203" s="2"/>
    </row>
    <row r="204" spans="1:6" ht="14.25" customHeight="1">
      <c r="A204" s="578"/>
      <c r="C204" s="2"/>
      <c r="D204" s="2"/>
      <c r="E204" s="2"/>
      <c r="F204" s="2"/>
    </row>
    <row r="205" spans="1:6" ht="14.25" customHeight="1">
      <c r="A205" s="578"/>
      <c r="C205" s="2"/>
      <c r="D205" s="2"/>
      <c r="E205" s="2"/>
      <c r="F205" s="2"/>
    </row>
    <row r="206" spans="1:6" ht="14.25" customHeight="1">
      <c r="A206" s="578"/>
      <c r="C206" s="2"/>
      <c r="D206" s="2"/>
      <c r="E206" s="2"/>
      <c r="F206" s="2"/>
    </row>
    <row r="207" spans="1:6" ht="14.25" customHeight="1">
      <c r="A207" s="578"/>
      <c r="C207" s="2"/>
      <c r="D207" s="2"/>
      <c r="E207" s="2"/>
      <c r="F207" s="2"/>
    </row>
    <row r="208" spans="1:6" ht="14.25" customHeight="1">
      <c r="A208" s="578"/>
      <c r="C208" s="2"/>
      <c r="D208" s="2"/>
      <c r="E208" s="2"/>
      <c r="F208" s="2"/>
    </row>
    <row r="209" spans="1:6" ht="14.25" customHeight="1">
      <c r="A209" s="578"/>
      <c r="C209" s="2"/>
      <c r="D209" s="2"/>
      <c r="E209" s="2"/>
      <c r="F209" s="2"/>
    </row>
    <row r="210" spans="1:6" ht="14.25" customHeight="1">
      <c r="A210" s="578"/>
      <c r="C210" s="2"/>
      <c r="D210" s="2"/>
      <c r="E210" s="2"/>
      <c r="F210" s="2"/>
    </row>
    <row r="211" spans="1:6" ht="14.25" customHeight="1">
      <c r="A211" s="578"/>
      <c r="C211" s="2"/>
      <c r="D211" s="2"/>
      <c r="E211" s="2"/>
      <c r="F211" s="2"/>
    </row>
    <row r="212" spans="1:6" ht="14.25" customHeight="1">
      <c r="A212" s="578"/>
      <c r="C212" s="2"/>
      <c r="D212" s="2"/>
      <c r="E212" s="2"/>
      <c r="F212" s="2"/>
    </row>
    <row r="213" spans="1:6" ht="14.25" customHeight="1">
      <c r="A213" s="578"/>
      <c r="C213" s="2"/>
      <c r="D213" s="2"/>
      <c r="E213" s="2"/>
      <c r="F213" s="2"/>
    </row>
    <row r="214" spans="1:6" ht="14.25" customHeight="1">
      <c r="A214" s="578"/>
      <c r="C214" s="2"/>
      <c r="D214" s="2"/>
      <c r="E214" s="2"/>
      <c r="F214" s="2"/>
    </row>
    <row r="215" spans="1:6" ht="14.25" customHeight="1">
      <c r="A215" s="578"/>
      <c r="C215" s="2"/>
      <c r="D215" s="2"/>
      <c r="E215" s="2"/>
      <c r="F215" s="2"/>
    </row>
    <row r="216" spans="1:6" ht="14.25" customHeight="1">
      <c r="A216" s="578"/>
      <c r="C216" s="2"/>
      <c r="D216" s="2"/>
      <c r="E216" s="2"/>
      <c r="F216" s="2"/>
    </row>
    <row r="217" spans="1:6" ht="14.25" customHeight="1">
      <c r="A217" s="578"/>
      <c r="C217" s="2"/>
      <c r="D217" s="2"/>
      <c r="E217" s="2"/>
      <c r="F217" s="2"/>
    </row>
    <row r="218" spans="1:6" ht="14.25" customHeight="1">
      <c r="A218" s="578"/>
      <c r="C218" s="2"/>
      <c r="D218" s="2"/>
      <c r="E218" s="2"/>
      <c r="F218" s="2"/>
    </row>
    <row r="219" spans="1:6" ht="14.25" customHeight="1">
      <c r="A219" s="578"/>
      <c r="C219" s="2"/>
      <c r="D219" s="2"/>
      <c r="E219" s="2"/>
      <c r="F219" s="2"/>
    </row>
    <row r="220" spans="1:6" ht="14.25" customHeight="1">
      <c r="A220" s="578"/>
      <c r="C220" s="2"/>
      <c r="D220" s="2"/>
      <c r="E220" s="2"/>
      <c r="F220" s="2"/>
    </row>
    <row r="221" spans="1:6" ht="14.25" customHeight="1">
      <c r="A221" s="578"/>
      <c r="C221" s="2"/>
      <c r="D221" s="2"/>
      <c r="E221" s="2"/>
      <c r="F221" s="2"/>
    </row>
    <row r="222" spans="1:6" ht="14.25" customHeight="1">
      <c r="A222" s="578"/>
      <c r="C222" s="2"/>
      <c r="D222" s="2"/>
      <c r="E222" s="2"/>
      <c r="F222" s="2"/>
    </row>
    <row r="223" spans="1:6" ht="14.25" customHeight="1">
      <c r="A223" s="578"/>
      <c r="C223" s="2"/>
      <c r="D223" s="2"/>
      <c r="E223" s="2"/>
      <c r="F223" s="2"/>
    </row>
    <row r="224" spans="1:6" ht="14.25" customHeight="1">
      <c r="A224" s="578"/>
      <c r="C224" s="2"/>
      <c r="D224" s="2"/>
      <c r="E224" s="2"/>
      <c r="F224" s="2"/>
    </row>
    <row r="225" spans="1:6" ht="14.25" customHeight="1">
      <c r="A225" s="578"/>
      <c r="C225" s="2"/>
      <c r="D225" s="2"/>
      <c r="E225" s="2"/>
      <c r="F225" s="2"/>
    </row>
    <row r="226" spans="1:6" ht="14.25" customHeight="1">
      <c r="A226" s="578"/>
      <c r="C226" s="2"/>
      <c r="D226" s="2"/>
      <c r="E226" s="2"/>
      <c r="F226" s="2"/>
    </row>
    <row r="227" spans="1:6" ht="14.25" customHeight="1">
      <c r="A227" s="578"/>
      <c r="C227" s="2"/>
      <c r="D227" s="2"/>
      <c r="E227" s="2"/>
      <c r="F227" s="2"/>
    </row>
    <row r="228" spans="1:6" ht="14.25" customHeight="1">
      <c r="A228" s="578"/>
      <c r="C228" s="2"/>
      <c r="D228" s="2"/>
      <c r="E228" s="2"/>
      <c r="F228" s="2"/>
    </row>
    <row r="229" spans="1:6" ht="14.25" customHeight="1">
      <c r="A229" s="578"/>
      <c r="C229" s="2"/>
      <c r="D229" s="2"/>
      <c r="E229" s="2"/>
      <c r="F229" s="2"/>
    </row>
    <row r="230" spans="1:6" ht="14.25" customHeight="1">
      <c r="A230" s="578"/>
      <c r="C230" s="2"/>
      <c r="D230" s="2"/>
      <c r="E230" s="2"/>
      <c r="F230" s="2"/>
    </row>
    <row r="231" spans="1:6" ht="14.25" customHeight="1">
      <c r="A231" s="578"/>
      <c r="C231" s="2"/>
      <c r="D231" s="2"/>
      <c r="E231" s="2"/>
      <c r="F231" s="2"/>
    </row>
    <row r="232" spans="1:6" ht="14.25" customHeight="1">
      <c r="A232" s="578"/>
      <c r="C232" s="2"/>
      <c r="D232" s="2"/>
      <c r="E232" s="2"/>
      <c r="F232" s="2"/>
    </row>
    <row r="233" spans="1:6" ht="14.25" customHeight="1">
      <c r="A233" s="578"/>
      <c r="C233" s="2"/>
      <c r="D233" s="2"/>
      <c r="E233" s="2"/>
      <c r="F233" s="2"/>
    </row>
    <row r="234" spans="1:6" ht="14.25" customHeight="1">
      <c r="A234" s="578"/>
      <c r="C234" s="2"/>
      <c r="D234" s="2"/>
      <c r="E234" s="2"/>
      <c r="F234" s="2"/>
    </row>
    <row r="235" spans="1:6" ht="14.25" customHeight="1">
      <c r="A235" s="578"/>
      <c r="C235" s="2"/>
      <c r="D235" s="2"/>
      <c r="E235" s="2"/>
      <c r="F235" s="2"/>
    </row>
    <row r="236" spans="1:6" ht="14.25" customHeight="1">
      <c r="A236" s="578"/>
      <c r="C236" s="2"/>
      <c r="D236" s="2"/>
      <c r="E236" s="2"/>
      <c r="F236" s="2"/>
    </row>
    <row r="237" spans="1:6" ht="14.25" customHeight="1">
      <c r="A237" s="578"/>
      <c r="C237" s="2"/>
      <c r="D237" s="2"/>
      <c r="E237" s="2"/>
      <c r="F237" s="2"/>
    </row>
    <row r="238" spans="1:6" ht="14.25" customHeight="1">
      <c r="A238" s="578"/>
      <c r="C238" s="2"/>
      <c r="D238" s="2"/>
      <c r="E238" s="2"/>
      <c r="F238" s="2"/>
    </row>
    <row r="239" spans="1:6" ht="14.25" customHeight="1">
      <c r="A239" s="578"/>
      <c r="C239" s="2"/>
      <c r="D239" s="2"/>
      <c r="E239" s="2"/>
      <c r="F239" s="2"/>
    </row>
    <row r="240" spans="1:6" ht="14.25" customHeight="1">
      <c r="A240" s="578"/>
      <c r="C240" s="2"/>
      <c r="D240" s="2"/>
      <c r="E240" s="2"/>
      <c r="F240" s="2"/>
    </row>
    <row r="241" spans="1:6" ht="14.25" customHeight="1">
      <c r="A241" s="578"/>
      <c r="C241" s="2"/>
      <c r="D241" s="2"/>
      <c r="E241" s="2"/>
      <c r="F241" s="2"/>
    </row>
    <row r="242" spans="1:6" ht="14.25" customHeight="1">
      <c r="A242" s="578"/>
      <c r="C242" s="2"/>
      <c r="D242" s="2"/>
      <c r="E242" s="2"/>
      <c r="F242" s="2"/>
    </row>
    <row r="243" spans="1:6" ht="14.25" customHeight="1">
      <c r="A243" s="578"/>
      <c r="C243" s="2"/>
      <c r="D243" s="2"/>
      <c r="E243" s="2"/>
      <c r="F243" s="2"/>
    </row>
    <row r="244" spans="1:6" ht="14.25" customHeight="1">
      <c r="A244" s="578"/>
      <c r="C244" s="2"/>
      <c r="D244" s="2"/>
      <c r="E244" s="2"/>
      <c r="F244" s="2"/>
    </row>
    <row r="245" spans="1:6" ht="14.25" customHeight="1">
      <c r="A245" s="578"/>
      <c r="C245" s="2"/>
      <c r="D245" s="2"/>
      <c r="E245" s="2"/>
      <c r="F245" s="2"/>
    </row>
    <row r="246" spans="1:6" ht="14.25" customHeight="1">
      <c r="A246" s="578"/>
      <c r="C246" s="2"/>
      <c r="D246" s="2"/>
      <c r="E246" s="2"/>
      <c r="F246" s="2"/>
    </row>
    <row r="247" spans="1:6" ht="14.25" customHeight="1">
      <c r="A247" s="578"/>
      <c r="C247" s="2"/>
      <c r="D247" s="2"/>
      <c r="E247" s="2"/>
      <c r="F247" s="2"/>
    </row>
    <row r="248" spans="1:6" ht="14.25" customHeight="1">
      <c r="A248" s="578"/>
      <c r="C248" s="2"/>
      <c r="D248" s="2"/>
      <c r="E248" s="2"/>
      <c r="F248" s="2"/>
    </row>
    <row r="249" spans="1:6" ht="14.25" customHeight="1">
      <c r="A249" s="578"/>
      <c r="C249" s="2"/>
      <c r="D249" s="2"/>
      <c r="E249" s="2"/>
      <c r="F249" s="2"/>
    </row>
    <row r="250" spans="1:6" ht="14.25" customHeight="1">
      <c r="A250" s="578"/>
      <c r="C250" s="2"/>
      <c r="D250" s="2"/>
      <c r="E250" s="2"/>
      <c r="F250" s="2"/>
    </row>
    <row r="251" spans="1:6" ht="14.25" customHeight="1">
      <c r="A251" s="578"/>
      <c r="C251" s="2"/>
      <c r="D251" s="2"/>
      <c r="E251" s="2"/>
      <c r="F251" s="2"/>
    </row>
    <row r="252" spans="1:6" ht="14.25" customHeight="1">
      <c r="A252" s="578"/>
      <c r="C252" s="2"/>
      <c r="D252" s="2"/>
      <c r="E252" s="2"/>
      <c r="F252" s="2"/>
    </row>
    <row r="253" spans="1:6" ht="14.25" customHeight="1">
      <c r="A253" s="578"/>
      <c r="C253" s="2"/>
      <c r="D253" s="2"/>
      <c r="E253" s="2"/>
      <c r="F253" s="2"/>
    </row>
    <row r="254" spans="1:6" ht="14.25" customHeight="1">
      <c r="A254" s="578"/>
      <c r="C254" s="2"/>
      <c r="D254" s="2"/>
      <c r="E254" s="2"/>
      <c r="F254" s="2"/>
    </row>
    <row r="255" spans="1:6" ht="14.25" customHeight="1">
      <c r="A255" s="578"/>
      <c r="C255" s="2"/>
      <c r="D255" s="2"/>
      <c r="E255" s="2"/>
      <c r="F255" s="2"/>
    </row>
    <row r="256" spans="1:6" ht="14.25" customHeight="1">
      <c r="A256" s="578"/>
      <c r="C256" s="2"/>
      <c r="D256" s="2"/>
      <c r="E256" s="2"/>
      <c r="F256" s="2"/>
    </row>
    <row r="257" spans="1:6" ht="14.25" customHeight="1">
      <c r="A257" s="578"/>
      <c r="C257" s="2"/>
      <c r="D257" s="2"/>
      <c r="E257" s="2"/>
      <c r="F257" s="2"/>
    </row>
    <row r="258" spans="1:6" ht="14.25" customHeight="1">
      <c r="A258" s="578"/>
      <c r="C258" s="2"/>
      <c r="D258" s="2"/>
      <c r="E258" s="2"/>
      <c r="F258" s="2"/>
    </row>
    <row r="259" spans="1:6" ht="14.25" customHeight="1">
      <c r="A259" s="578"/>
      <c r="C259" s="2"/>
      <c r="D259" s="2"/>
      <c r="E259" s="2"/>
      <c r="F259" s="2"/>
    </row>
    <row r="260" spans="1:6" ht="14.25" customHeight="1">
      <c r="A260" s="578"/>
      <c r="C260" s="2"/>
      <c r="D260" s="2"/>
      <c r="E260" s="2"/>
      <c r="F260" s="2"/>
    </row>
    <row r="261" spans="1:6" ht="14.25" customHeight="1">
      <c r="A261" s="578"/>
      <c r="C261" s="2"/>
      <c r="D261" s="2"/>
      <c r="E261" s="2"/>
      <c r="F261" s="2"/>
    </row>
    <row r="262" spans="1:6" ht="14.25" customHeight="1">
      <c r="A262" s="578"/>
      <c r="C262" s="2"/>
      <c r="D262" s="2"/>
      <c r="E262" s="2"/>
      <c r="F262" s="2"/>
    </row>
    <row r="263" spans="1:6" ht="14.25" customHeight="1">
      <c r="A263" s="578"/>
      <c r="C263" s="2"/>
      <c r="D263" s="2"/>
      <c r="E263" s="2"/>
      <c r="F263" s="2"/>
    </row>
    <row r="264" spans="1:6" ht="14.25" customHeight="1">
      <c r="A264" s="578"/>
      <c r="C264" s="2"/>
      <c r="D264" s="2"/>
      <c r="E264" s="2"/>
      <c r="F264" s="2"/>
    </row>
    <row r="265" spans="1:6" ht="14.25" customHeight="1">
      <c r="A265" s="578"/>
      <c r="C265" s="2"/>
      <c r="D265" s="2"/>
      <c r="E265" s="2"/>
      <c r="F265" s="2"/>
    </row>
    <row r="266" spans="1:6" ht="14.25" customHeight="1">
      <c r="A266" s="578"/>
      <c r="C266" s="2"/>
      <c r="D266" s="2"/>
      <c r="E266" s="2"/>
      <c r="F266" s="2"/>
    </row>
    <row r="267" spans="1:6" ht="14.25" customHeight="1">
      <c r="A267" s="578"/>
      <c r="C267" s="2"/>
      <c r="D267" s="2"/>
      <c r="E267" s="2"/>
      <c r="F267" s="2"/>
    </row>
    <row r="268" spans="1:6" ht="14.25" customHeight="1">
      <c r="A268" s="578"/>
      <c r="C268" s="2"/>
      <c r="D268" s="2"/>
      <c r="E268" s="2"/>
      <c r="F268" s="2"/>
    </row>
    <row r="269" spans="1:6" ht="14.25" customHeight="1">
      <c r="A269" s="578"/>
      <c r="C269" s="2"/>
      <c r="D269" s="2"/>
      <c r="E269" s="2"/>
      <c r="F269" s="2"/>
    </row>
    <row r="270" spans="1:6" ht="14.25" customHeight="1">
      <c r="A270" s="578"/>
      <c r="C270" s="2"/>
      <c r="D270" s="2"/>
      <c r="E270" s="2"/>
      <c r="F270" s="2"/>
    </row>
    <row r="271" spans="1:6" ht="14.25" customHeight="1">
      <c r="A271" s="578"/>
      <c r="C271" s="2"/>
      <c r="D271" s="2"/>
      <c r="E271" s="2"/>
      <c r="F271" s="2"/>
    </row>
    <row r="272" spans="1:6" ht="14.25" customHeight="1">
      <c r="A272" s="578"/>
      <c r="C272" s="2"/>
      <c r="D272" s="2"/>
      <c r="E272" s="2"/>
      <c r="F272" s="2"/>
    </row>
    <row r="273" spans="1:6" ht="14.25" customHeight="1">
      <c r="A273" s="578"/>
      <c r="C273" s="2"/>
      <c r="D273" s="2"/>
      <c r="E273" s="2"/>
      <c r="F273" s="2"/>
    </row>
    <row r="274" spans="1:6" ht="14.25" customHeight="1">
      <c r="A274" s="578"/>
      <c r="C274" s="2"/>
      <c r="D274" s="2"/>
      <c r="E274" s="2"/>
      <c r="F274" s="2"/>
    </row>
    <row r="275" spans="1:6" ht="14.25" customHeight="1">
      <c r="A275" s="578"/>
      <c r="C275" s="2"/>
      <c r="D275" s="2"/>
      <c r="E275" s="2"/>
      <c r="F275" s="2"/>
    </row>
    <row r="276" spans="1:6" ht="14.25" customHeight="1">
      <c r="A276" s="578"/>
      <c r="C276" s="2"/>
      <c r="D276" s="2"/>
      <c r="E276" s="2"/>
      <c r="F276" s="2"/>
    </row>
    <row r="277" spans="1:6" ht="14.25" customHeight="1">
      <c r="A277" s="578"/>
      <c r="C277" s="2"/>
      <c r="D277" s="2"/>
      <c r="E277" s="2"/>
      <c r="F277" s="2"/>
    </row>
    <row r="278" spans="1:6" ht="14.25" customHeight="1">
      <c r="A278" s="578"/>
      <c r="C278" s="2"/>
      <c r="D278" s="2"/>
      <c r="E278" s="2"/>
      <c r="F278" s="2"/>
    </row>
    <row r="279" spans="1:6" ht="14.25" customHeight="1">
      <c r="A279" s="578"/>
      <c r="C279" s="2"/>
      <c r="D279" s="2"/>
      <c r="E279" s="2"/>
      <c r="F279" s="2"/>
    </row>
    <row r="280" spans="1:6" ht="14.25" customHeight="1">
      <c r="A280" s="578"/>
      <c r="C280" s="2"/>
      <c r="D280" s="2"/>
      <c r="E280" s="2"/>
      <c r="F280" s="2"/>
    </row>
    <row r="281" spans="1:6" ht="14.25" customHeight="1">
      <c r="A281" s="578"/>
      <c r="C281" s="2"/>
      <c r="D281" s="2"/>
      <c r="E281" s="2"/>
      <c r="F281" s="2"/>
    </row>
    <row r="282" spans="1:6" ht="14.25" customHeight="1">
      <c r="A282" s="578"/>
      <c r="C282" s="2"/>
      <c r="D282" s="2"/>
      <c r="E282" s="2"/>
      <c r="F282" s="2"/>
    </row>
    <row r="283" spans="1:6" ht="14.25" customHeight="1">
      <c r="A283" s="578"/>
      <c r="C283" s="2"/>
      <c r="D283" s="2"/>
      <c r="E283" s="2"/>
      <c r="F283" s="2"/>
    </row>
    <row r="284" spans="1:6" ht="14.25" customHeight="1">
      <c r="A284" s="578"/>
      <c r="C284" s="2"/>
      <c r="D284" s="2"/>
      <c r="E284" s="2"/>
      <c r="F284" s="2"/>
    </row>
    <row r="285" spans="1:6" ht="14.25" customHeight="1">
      <c r="A285" s="578"/>
      <c r="C285" s="2"/>
      <c r="D285" s="2"/>
      <c r="E285" s="2"/>
      <c r="F285" s="2"/>
    </row>
    <row r="286" spans="1:6" ht="14.25" customHeight="1">
      <c r="A286" s="578"/>
      <c r="C286" s="2"/>
      <c r="D286" s="2"/>
      <c r="E286" s="2"/>
      <c r="F286" s="2"/>
    </row>
    <row r="287" spans="1:6" ht="14.25" customHeight="1">
      <c r="A287" s="578"/>
      <c r="C287" s="2"/>
      <c r="D287" s="2"/>
      <c r="E287" s="2"/>
      <c r="F287" s="2"/>
    </row>
    <row r="288" spans="1:6" ht="14.25" customHeight="1">
      <c r="A288" s="578"/>
      <c r="C288" s="2"/>
      <c r="D288" s="2"/>
      <c r="E288" s="2"/>
      <c r="F288" s="2"/>
    </row>
    <row r="289" spans="1:6" ht="14.25" customHeight="1">
      <c r="A289" s="578"/>
      <c r="C289" s="2"/>
      <c r="D289" s="2"/>
      <c r="E289" s="2"/>
      <c r="F289" s="2"/>
    </row>
    <row r="290" spans="1:6" ht="14.25" customHeight="1">
      <c r="A290" s="578"/>
      <c r="C290" s="2"/>
      <c r="D290" s="2"/>
      <c r="E290" s="2"/>
      <c r="F290" s="2"/>
    </row>
    <row r="291" spans="1:6" ht="14.25" customHeight="1">
      <c r="A291" s="578"/>
      <c r="C291" s="2"/>
      <c r="D291" s="2"/>
      <c r="E291" s="2"/>
      <c r="F291" s="2"/>
    </row>
    <row r="292" spans="1:6" ht="14.25" customHeight="1">
      <c r="A292" s="578"/>
      <c r="C292" s="2"/>
      <c r="D292" s="2"/>
      <c r="E292" s="2"/>
      <c r="F292" s="2"/>
    </row>
    <row r="293" spans="1:6" ht="14.25" customHeight="1">
      <c r="A293" s="578"/>
      <c r="C293" s="2"/>
      <c r="D293" s="2"/>
      <c r="E293" s="2"/>
      <c r="F293" s="2"/>
    </row>
    <row r="294" spans="1:6" ht="14.25" customHeight="1">
      <c r="A294" s="578"/>
      <c r="C294" s="2"/>
      <c r="D294" s="2"/>
      <c r="E294" s="2"/>
      <c r="F294" s="2"/>
    </row>
    <row r="295" spans="1:6" ht="14.25" customHeight="1">
      <c r="A295" s="578"/>
      <c r="C295" s="2"/>
      <c r="D295" s="2"/>
      <c r="E295" s="2"/>
      <c r="F295" s="2"/>
    </row>
    <row r="296" spans="1:6" ht="14.25" customHeight="1">
      <c r="A296" s="578"/>
      <c r="C296" s="2"/>
      <c r="D296" s="2"/>
      <c r="E296" s="2"/>
      <c r="F296" s="2"/>
    </row>
    <row r="297" spans="1:6" ht="14.25" customHeight="1">
      <c r="A297" s="578"/>
      <c r="C297" s="2"/>
      <c r="D297" s="2"/>
      <c r="E297" s="2"/>
      <c r="F297" s="2"/>
    </row>
    <row r="298" spans="1:6" ht="14.25" customHeight="1">
      <c r="A298" s="578"/>
      <c r="C298" s="2"/>
      <c r="D298" s="2"/>
      <c r="E298" s="2"/>
      <c r="F298" s="2"/>
    </row>
    <row r="299" spans="1:6" ht="14.25" customHeight="1">
      <c r="A299" s="578"/>
      <c r="C299" s="2"/>
      <c r="D299" s="2"/>
      <c r="E299" s="2"/>
      <c r="F299" s="2"/>
    </row>
    <row r="300" spans="1:6" ht="14.25" customHeight="1">
      <c r="A300" s="578"/>
      <c r="C300" s="2"/>
      <c r="D300" s="2"/>
      <c r="E300" s="2"/>
      <c r="F300" s="2"/>
    </row>
    <row r="301" spans="1:6" ht="14.25" customHeight="1">
      <c r="A301" s="578"/>
      <c r="C301" s="2"/>
      <c r="D301" s="2"/>
      <c r="E301" s="2"/>
      <c r="F301" s="2"/>
    </row>
    <row r="302" spans="1:6" ht="14.25" customHeight="1">
      <c r="A302" s="578"/>
      <c r="C302" s="2"/>
      <c r="D302" s="2"/>
      <c r="E302" s="2"/>
      <c r="F302" s="2"/>
    </row>
    <row r="303" spans="1:6" ht="14.25" customHeight="1">
      <c r="A303" s="578"/>
      <c r="C303" s="2"/>
      <c r="D303" s="2"/>
      <c r="E303" s="2"/>
      <c r="F303" s="2"/>
    </row>
    <row r="304" spans="1:6" ht="14.25" customHeight="1">
      <c r="A304" s="578"/>
      <c r="C304" s="2"/>
      <c r="D304" s="2"/>
      <c r="E304" s="2"/>
      <c r="F304" s="2"/>
    </row>
    <row r="305" spans="1:6" ht="14.25" customHeight="1">
      <c r="A305" s="578"/>
      <c r="C305" s="2"/>
      <c r="D305" s="2"/>
      <c r="E305" s="2"/>
      <c r="F305" s="2"/>
    </row>
    <row r="306" spans="1:6" ht="14.25" customHeight="1">
      <c r="A306" s="578"/>
      <c r="C306" s="2"/>
      <c r="D306" s="2"/>
      <c r="E306" s="2"/>
      <c r="F306" s="2"/>
    </row>
    <row r="307" spans="1:6" ht="14.25" customHeight="1">
      <c r="A307" s="578"/>
      <c r="C307" s="2"/>
      <c r="D307" s="2"/>
      <c r="E307" s="2"/>
      <c r="F307" s="2"/>
    </row>
    <row r="308" spans="1:6" ht="14.25" customHeight="1">
      <c r="A308" s="578"/>
      <c r="C308" s="2"/>
      <c r="D308" s="2"/>
      <c r="E308" s="2"/>
      <c r="F308" s="2"/>
    </row>
    <row r="309" spans="1:6" ht="14.25" customHeight="1">
      <c r="A309" s="578"/>
      <c r="C309" s="2"/>
      <c r="D309" s="2"/>
      <c r="E309" s="2"/>
      <c r="F309" s="2"/>
    </row>
    <row r="310" spans="1:6" ht="14.25" customHeight="1">
      <c r="A310" s="578"/>
      <c r="C310" s="2"/>
      <c r="D310" s="2"/>
      <c r="E310" s="2"/>
      <c r="F310" s="2"/>
    </row>
    <row r="311" spans="1:6" ht="14.25" customHeight="1">
      <c r="A311" s="578"/>
      <c r="C311" s="2"/>
      <c r="D311" s="2"/>
      <c r="E311" s="2"/>
      <c r="F311" s="2"/>
    </row>
    <row r="312" spans="1:6" ht="14.25" customHeight="1">
      <c r="A312" s="578"/>
      <c r="C312" s="2"/>
      <c r="D312" s="2"/>
      <c r="E312" s="2"/>
      <c r="F312" s="2"/>
    </row>
    <row r="313" spans="1:6" ht="14.25" customHeight="1">
      <c r="A313" s="578"/>
      <c r="C313" s="2"/>
      <c r="D313" s="2"/>
      <c r="E313" s="2"/>
      <c r="F313" s="2"/>
    </row>
    <row r="314" spans="1:6" ht="14.25" customHeight="1">
      <c r="A314" s="578"/>
      <c r="C314" s="2"/>
      <c r="D314" s="2"/>
      <c r="E314" s="2"/>
      <c r="F314" s="2"/>
    </row>
    <row r="315" spans="1:6" ht="14.25" customHeight="1">
      <c r="A315" s="578"/>
      <c r="C315" s="2"/>
      <c r="D315" s="2"/>
      <c r="E315" s="2"/>
      <c r="F315" s="2"/>
    </row>
    <row r="316" spans="1:6" ht="14.25" customHeight="1">
      <c r="A316" s="578"/>
      <c r="C316" s="2"/>
      <c r="D316" s="2"/>
      <c r="E316" s="2"/>
      <c r="F316" s="2"/>
    </row>
    <row r="317" spans="1:6" ht="14.25" customHeight="1">
      <c r="A317" s="578"/>
      <c r="C317" s="2"/>
      <c r="D317" s="2"/>
      <c r="E317" s="2"/>
      <c r="F317" s="2"/>
    </row>
    <row r="318" spans="1:6" ht="14.25" customHeight="1">
      <c r="A318" s="578"/>
      <c r="C318" s="2"/>
      <c r="D318" s="2"/>
      <c r="E318" s="2"/>
      <c r="F318" s="2"/>
    </row>
    <row r="319" spans="1:6" ht="14.25" customHeight="1">
      <c r="A319" s="578"/>
      <c r="C319" s="2"/>
      <c r="D319" s="2"/>
      <c r="E319" s="2"/>
      <c r="F319" s="2"/>
    </row>
    <row r="320" spans="1:6" ht="14.25" customHeight="1">
      <c r="A320" s="578"/>
      <c r="C320" s="2"/>
      <c r="D320" s="2"/>
      <c r="E320" s="2"/>
      <c r="F320" s="2"/>
    </row>
    <row r="321" spans="1:6" ht="14.25" customHeight="1">
      <c r="A321" s="578"/>
      <c r="C321" s="2"/>
      <c r="D321" s="2"/>
      <c r="E321" s="2"/>
      <c r="F321" s="2"/>
    </row>
    <row r="322" spans="1:6" ht="14.25" customHeight="1">
      <c r="A322" s="578"/>
      <c r="C322" s="2"/>
      <c r="D322" s="2"/>
      <c r="E322" s="2"/>
      <c r="F322" s="2"/>
    </row>
    <row r="323" spans="1:6" ht="14.25" customHeight="1">
      <c r="A323" s="578"/>
      <c r="C323" s="2"/>
      <c r="D323" s="2"/>
      <c r="E323" s="2"/>
      <c r="F323" s="2"/>
    </row>
    <row r="324" spans="1:6" ht="14.25" customHeight="1">
      <c r="A324" s="578"/>
      <c r="C324" s="2"/>
      <c r="D324" s="2"/>
      <c r="E324" s="2"/>
      <c r="F324" s="2"/>
    </row>
    <row r="325" spans="1:6" ht="14.25" customHeight="1">
      <c r="A325" s="578"/>
      <c r="C325" s="2"/>
      <c r="D325" s="2"/>
      <c r="E325" s="2"/>
      <c r="F325" s="2"/>
    </row>
    <row r="326" spans="1:6" ht="14.25" customHeight="1">
      <c r="A326" s="578"/>
      <c r="C326" s="2"/>
      <c r="D326" s="2"/>
      <c r="E326" s="2"/>
      <c r="F326" s="2"/>
    </row>
    <row r="327" spans="1:6" ht="14.25" customHeight="1">
      <c r="A327" s="578"/>
      <c r="C327" s="2"/>
      <c r="D327" s="2"/>
      <c r="E327" s="2"/>
      <c r="F327" s="2"/>
    </row>
    <row r="328" spans="1:6" ht="14.25" customHeight="1">
      <c r="A328" s="578"/>
      <c r="C328" s="2"/>
      <c r="D328" s="2"/>
      <c r="E328" s="2"/>
      <c r="F328" s="2"/>
    </row>
    <row r="329" spans="1:6" ht="14.25" customHeight="1">
      <c r="A329" s="578"/>
      <c r="C329" s="2"/>
      <c r="D329" s="2"/>
      <c r="E329" s="2"/>
      <c r="F329" s="2"/>
    </row>
    <row r="330" spans="1:6" ht="14.25" customHeight="1">
      <c r="A330" s="578"/>
      <c r="C330" s="2"/>
      <c r="D330" s="2"/>
      <c r="E330" s="2"/>
      <c r="F330" s="2"/>
    </row>
    <row r="331" spans="1:6" ht="14.25" customHeight="1">
      <c r="A331" s="578"/>
      <c r="C331" s="2"/>
      <c r="D331" s="2"/>
      <c r="E331" s="2"/>
      <c r="F331" s="2"/>
    </row>
    <row r="332" spans="1:6" ht="14.25" customHeight="1">
      <c r="A332" s="578"/>
      <c r="C332" s="2"/>
      <c r="D332" s="2"/>
      <c r="E332" s="2"/>
      <c r="F332" s="2"/>
    </row>
    <row r="333" spans="1:6" ht="14.25" customHeight="1">
      <c r="A333" s="578"/>
      <c r="C333" s="2"/>
      <c r="D333" s="2"/>
      <c r="E333" s="2"/>
      <c r="F333" s="2"/>
    </row>
    <row r="334" spans="1:6" ht="14.25" customHeight="1">
      <c r="A334" s="578"/>
      <c r="C334" s="2"/>
      <c r="D334" s="2"/>
      <c r="E334" s="2"/>
      <c r="F334" s="2"/>
    </row>
    <row r="335" spans="1:6" ht="14.25" customHeight="1">
      <c r="A335" s="578"/>
      <c r="C335" s="2"/>
      <c r="D335" s="2"/>
      <c r="E335" s="2"/>
      <c r="F335" s="2"/>
    </row>
    <row r="336" spans="1:6" ht="14.25" customHeight="1">
      <c r="A336" s="578"/>
      <c r="C336" s="2"/>
      <c r="D336" s="2"/>
      <c r="E336" s="2"/>
      <c r="F336" s="2"/>
    </row>
    <row r="337" spans="1:6" ht="14.25" customHeight="1">
      <c r="A337" s="578"/>
      <c r="C337" s="2"/>
      <c r="D337" s="2"/>
      <c r="E337" s="2"/>
      <c r="F337" s="2"/>
    </row>
    <row r="338" spans="1:6" ht="14.25" customHeight="1">
      <c r="A338" s="578"/>
      <c r="C338" s="2"/>
      <c r="D338" s="2"/>
      <c r="E338" s="2"/>
      <c r="F338" s="2"/>
    </row>
    <row r="339" spans="1:6" ht="14.25" customHeight="1">
      <c r="A339" s="578"/>
      <c r="C339" s="2"/>
      <c r="D339" s="2"/>
      <c r="E339" s="2"/>
      <c r="F339" s="2"/>
    </row>
    <row r="340" spans="1:6" ht="14.25" customHeight="1">
      <c r="A340" s="578"/>
      <c r="C340" s="2"/>
      <c r="D340" s="2"/>
      <c r="E340" s="2"/>
      <c r="F340" s="2"/>
    </row>
    <row r="341" spans="1:6" ht="14.25" customHeight="1">
      <c r="A341" s="578"/>
      <c r="C341" s="2"/>
      <c r="D341" s="2"/>
      <c r="E341" s="2"/>
      <c r="F341" s="2"/>
    </row>
    <row r="342" spans="1:6" ht="14.25" customHeight="1">
      <c r="A342" s="578"/>
      <c r="C342" s="2"/>
      <c r="D342" s="2"/>
      <c r="E342" s="2"/>
      <c r="F342" s="2"/>
    </row>
    <row r="343" spans="1:6" ht="14.25" customHeight="1">
      <c r="A343" s="578"/>
      <c r="C343" s="2"/>
      <c r="D343" s="2"/>
      <c r="E343" s="2"/>
      <c r="F343" s="2"/>
    </row>
    <row r="344" spans="1:6" ht="14.25" customHeight="1">
      <c r="A344" s="578"/>
      <c r="C344" s="2"/>
      <c r="D344" s="2"/>
      <c r="E344" s="2"/>
      <c r="F344" s="2"/>
    </row>
    <row r="345" spans="1:6" ht="14.25" customHeight="1">
      <c r="A345" s="578"/>
      <c r="C345" s="2"/>
      <c r="D345" s="2"/>
      <c r="E345" s="2"/>
      <c r="F345" s="2"/>
    </row>
    <row r="346" spans="1:6" ht="14.25" customHeight="1">
      <c r="A346" s="578"/>
      <c r="C346" s="2"/>
      <c r="D346" s="2"/>
      <c r="E346" s="2"/>
      <c r="F346" s="2"/>
    </row>
    <row r="347" spans="1:6" ht="14.25" customHeight="1">
      <c r="A347" s="578"/>
      <c r="C347" s="2"/>
      <c r="D347" s="2"/>
      <c r="E347" s="2"/>
      <c r="F347" s="2"/>
    </row>
    <row r="348" spans="1:6" ht="14.25" customHeight="1">
      <c r="A348" s="578"/>
      <c r="C348" s="2"/>
      <c r="D348" s="2"/>
      <c r="E348" s="2"/>
      <c r="F348" s="2"/>
    </row>
    <row r="349" spans="1:6" ht="14.25" customHeight="1">
      <c r="A349" s="578"/>
      <c r="C349" s="2"/>
      <c r="D349" s="2"/>
      <c r="E349" s="2"/>
      <c r="F349" s="2"/>
    </row>
    <row r="350" spans="1:6" ht="14.25" customHeight="1">
      <c r="A350" s="578"/>
      <c r="C350" s="2"/>
      <c r="D350" s="2"/>
      <c r="E350" s="2"/>
      <c r="F350" s="2"/>
    </row>
    <row r="351" spans="1:6" ht="14.25" customHeight="1">
      <c r="A351" s="578"/>
      <c r="C351" s="2"/>
      <c r="D351" s="2"/>
      <c r="E351" s="2"/>
      <c r="F351" s="2"/>
    </row>
    <row r="352" spans="1:6" ht="15.75" customHeight="1">
      <c r="F352" s="41"/>
    </row>
    <row r="353" spans="6:6" ht="15.75" customHeight="1">
      <c r="F353" s="41"/>
    </row>
    <row r="354" spans="6:6" ht="15.75" customHeight="1">
      <c r="F354" s="41"/>
    </row>
    <row r="355" spans="6:6" ht="15.75" customHeight="1">
      <c r="F355" s="41"/>
    </row>
    <row r="356" spans="6:6" ht="15.75" customHeight="1">
      <c r="F356" s="41"/>
    </row>
    <row r="357" spans="6:6" ht="15.75" customHeight="1">
      <c r="F357" s="41"/>
    </row>
    <row r="358" spans="6:6" ht="15.75" customHeight="1">
      <c r="F358" s="41"/>
    </row>
    <row r="359" spans="6:6" ht="15.75" customHeight="1">
      <c r="F359" s="41"/>
    </row>
    <row r="360" spans="6:6" ht="15.75" customHeight="1">
      <c r="F360" s="41"/>
    </row>
    <row r="361" spans="6:6" ht="15.75" customHeight="1">
      <c r="F361" s="41"/>
    </row>
    <row r="362" spans="6:6" ht="15.75" customHeight="1">
      <c r="F362" s="41"/>
    </row>
    <row r="363" spans="6:6" ht="15.75" customHeight="1">
      <c r="F363" s="41"/>
    </row>
    <row r="364" spans="6:6" ht="15.75" customHeight="1">
      <c r="F364" s="41"/>
    </row>
    <row r="365" spans="6:6" ht="15.75" customHeight="1">
      <c r="F365" s="41"/>
    </row>
    <row r="366" spans="6:6" ht="15.75" customHeight="1">
      <c r="F366" s="41"/>
    </row>
    <row r="367" spans="6:6" ht="15.75" customHeight="1">
      <c r="F367" s="41"/>
    </row>
    <row r="368" spans="6:6" ht="15.75" customHeight="1">
      <c r="F368" s="41"/>
    </row>
    <row r="369" spans="6:6" ht="15.75" customHeight="1">
      <c r="F369" s="41"/>
    </row>
    <row r="370" spans="6:6" ht="15.75" customHeight="1">
      <c r="F370" s="41"/>
    </row>
    <row r="371" spans="6:6" ht="15.75" customHeight="1">
      <c r="F371" s="41"/>
    </row>
    <row r="372" spans="6:6" ht="15.75" customHeight="1">
      <c r="F372" s="41"/>
    </row>
    <row r="373" spans="6:6" ht="15.75" customHeight="1">
      <c r="F373" s="41"/>
    </row>
    <row r="374" spans="6:6" ht="15.75" customHeight="1">
      <c r="F374" s="41"/>
    </row>
    <row r="375" spans="6:6" ht="15.75" customHeight="1">
      <c r="F375" s="41"/>
    </row>
    <row r="376" spans="6:6" ht="15.75" customHeight="1">
      <c r="F376" s="41"/>
    </row>
    <row r="377" spans="6:6" ht="15.75" customHeight="1">
      <c r="F377" s="41"/>
    </row>
    <row r="378" spans="6:6" ht="15.75" customHeight="1">
      <c r="F378" s="41"/>
    </row>
    <row r="379" spans="6:6" ht="15.75" customHeight="1">
      <c r="F379" s="41"/>
    </row>
    <row r="380" spans="6:6" ht="15.75" customHeight="1">
      <c r="F380" s="41"/>
    </row>
    <row r="381" spans="6:6" ht="15.75" customHeight="1">
      <c r="F381" s="41"/>
    </row>
    <row r="382" spans="6:6" ht="15.75" customHeight="1">
      <c r="F382" s="41"/>
    </row>
    <row r="383" spans="6:6" ht="15.75" customHeight="1">
      <c r="F383" s="41"/>
    </row>
    <row r="384" spans="6:6" ht="15.75" customHeight="1">
      <c r="F384" s="41"/>
    </row>
    <row r="385" spans="6:6" ht="15.75" customHeight="1">
      <c r="F385" s="41"/>
    </row>
    <row r="386" spans="6:6" ht="15.75" customHeight="1">
      <c r="F386" s="41"/>
    </row>
    <row r="387" spans="6:6" ht="15.75" customHeight="1">
      <c r="F387" s="41"/>
    </row>
    <row r="388" spans="6:6" ht="15.75" customHeight="1">
      <c r="F388" s="41"/>
    </row>
    <row r="389" spans="6:6" ht="15.75" customHeight="1">
      <c r="F389" s="41"/>
    </row>
    <row r="390" spans="6:6" ht="15.75" customHeight="1">
      <c r="F390" s="41"/>
    </row>
    <row r="391" spans="6:6" ht="15.75" customHeight="1">
      <c r="F391" s="41"/>
    </row>
    <row r="392" spans="6:6" ht="15.75" customHeight="1">
      <c r="F392" s="41"/>
    </row>
    <row r="393" spans="6:6" ht="15.75" customHeight="1">
      <c r="F393" s="41"/>
    </row>
    <row r="394" spans="6:6" ht="15.75" customHeight="1">
      <c r="F394" s="41"/>
    </row>
    <row r="395" spans="6:6" ht="15.75" customHeight="1">
      <c r="F395" s="41"/>
    </row>
    <row r="396" spans="6:6" ht="15.75" customHeight="1">
      <c r="F396" s="41"/>
    </row>
    <row r="397" spans="6:6" ht="15.75" customHeight="1">
      <c r="F397" s="41"/>
    </row>
    <row r="398" spans="6:6" ht="15.75" customHeight="1">
      <c r="F398" s="41"/>
    </row>
    <row r="399" spans="6:6" ht="15.75" customHeight="1">
      <c r="F399" s="41"/>
    </row>
    <row r="400" spans="6:6" ht="15.75" customHeight="1">
      <c r="F400" s="41"/>
    </row>
    <row r="401" spans="6:6" ht="15.75" customHeight="1">
      <c r="F401" s="41"/>
    </row>
    <row r="402" spans="6:6" ht="15.75" customHeight="1">
      <c r="F402" s="41"/>
    </row>
    <row r="403" spans="6:6" ht="15.75" customHeight="1">
      <c r="F403" s="41"/>
    </row>
    <row r="404" spans="6:6" ht="15.75" customHeight="1">
      <c r="F404" s="41"/>
    </row>
    <row r="405" spans="6:6" ht="15.75" customHeight="1">
      <c r="F405" s="41"/>
    </row>
    <row r="406" spans="6:6" ht="15.75" customHeight="1">
      <c r="F406" s="41"/>
    </row>
    <row r="407" spans="6:6" ht="15.75" customHeight="1">
      <c r="F407" s="41"/>
    </row>
    <row r="408" spans="6:6" ht="15.75" customHeight="1">
      <c r="F408" s="41"/>
    </row>
    <row r="409" spans="6:6" ht="15.75" customHeight="1">
      <c r="F409" s="41"/>
    </row>
    <row r="410" spans="6:6" ht="15.75" customHeight="1">
      <c r="F410" s="41"/>
    </row>
    <row r="411" spans="6:6" ht="15.75" customHeight="1">
      <c r="F411" s="41"/>
    </row>
    <row r="412" spans="6:6" ht="15.75" customHeight="1">
      <c r="F412" s="41"/>
    </row>
    <row r="413" spans="6:6" ht="15.75" customHeight="1">
      <c r="F413" s="41"/>
    </row>
    <row r="414" spans="6:6" ht="15.75" customHeight="1">
      <c r="F414" s="41"/>
    </row>
    <row r="415" spans="6:6" ht="15.75" customHeight="1">
      <c r="F415" s="41"/>
    </row>
    <row r="416" spans="6:6" ht="15.75" customHeight="1">
      <c r="F416" s="41"/>
    </row>
    <row r="417" spans="6:6" ht="15.75" customHeight="1">
      <c r="F417" s="41"/>
    </row>
    <row r="418" spans="6:6" ht="15.75" customHeight="1">
      <c r="F418" s="41"/>
    </row>
    <row r="419" spans="6:6" ht="15.75" customHeight="1">
      <c r="F419" s="41"/>
    </row>
    <row r="420" spans="6:6" ht="15.75" customHeight="1">
      <c r="F420" s="41"/>
    </row>
    <row r="421" spans="6:6" ht="15.75" customHeight="1">
      <c r="F421" s="41"/>
    </row>
    <row r="422" spans="6:6" ht="15.75" customHeight="1">
      <c r="F422" s="41"/>
    </row>
    <row r="423" spans="6:6" ht="15.75" customHeight="1">
      <c r="F423" s="41"/>
    </row>
    <row r="424" spans="6:6" ht="15.75" customHeight="1">
      <c r="F424" s="41"/>
    </row>
    <row r="425" spans="6:6" ht="15.75" customHeight="1">
      <c r="F425" s="41"/>
    </row>
    <row r="426" spans="6:6" ht="15.75" customHeight="1">
      <c r="F426" s="41"/>
    </row>
    <row r="427" spans="6:6" ht="15.75" customHeight="1">
      <c r="F427" s="41"/>
    </row>
    <row r="428" spans="6:6" ht="15.75" customHeight="1">
      <c r="F428" s="41"/>
    </row>
    <row r="429" spans="6:6" ht="15.75" customHeight="1">
      <c r="F429" s="41"/>
    </row>
    <row r="430" spans="6:6" ht="15.75" customHeight="1">
      <c r="F430" s="41"/>
    </row>
    <row r="431" spans="6:6" ht="15.75" customHeight="1">
      <c r="F431" s="41"/>
    </row>
    <row r="432" spans="6:6" ht="15.75" customHeight="1">
      <c r="F432" s="41"/>
    </row>
    <row r="433" spans="6:6" ht="15.75" customHeight="1">
      <c r="F433" s="41"/>
    </row>
    <row r="434" spans="6:6" ht="15.75" customHeight="1">
      <c r="F434" s="41"/>
    </row>
    <row r="435" spans="6:6" ht="15.75" customHeight="1">
      <c r="F435" s="41"/>
    </row>
    <row r="436" spans="6:6" ht="15.75" customHeight="1">
      <c r="F436" s="41"/>
    </row>
    <row r="437" spans="6:6" ht="15.75" customHeight="1">
      <c r="F437" s="41"/>
    </row>
    <row r="438" spans="6:6" ht="15.75" customHeight="1">
      <c r="F438" s="41"/>
    </row>
    <row r="439" spans="6:6" ht="15.75" customHeight="1">
      <c r="F439" s="41"/>
    </row>
    <row r="440" spans="6:6" ht="15.75" customHeight="1">
      <c r="F440" s="41"/>
    </row>
    <row r="441" spans="6:6" ht="15.75" customHeight="1">
      <c r="F441" s="41"/>
    </row>
    <row r="442" spans="6:6" ht="15.75" customHeight="1">
      <c r="F442" s="41"/>
    </row>
    <row r="443" spans="6:6" ht="15.75" customHeight="1">
      <c r="F443" s="41"/>
    </row>
    <row r="444" spans="6:6" ht="15.75" customHeight="1">
      <c r="F444" s="41"/>
    </row>
    <row r="445" spans="6:6" ht="15.75" customHeight="1">
      <c r="F445" s="41"/>
    </row>
    <row r="446" spans="6:6" ht="15.75" customHeight="1">
      <c r="F446" s="41"/>
    </row>
    <row r="447" spans="6:6" ht="15.75" customHeight="1">
      <c r="F447" s="41"/>
    </row>
    <row r="448" spans="6:6" ht="15.75" customHeight="1">
      <c r="F448" s="41"/>
    </row>
    <row r="449" spans="6:6" ht="15.75" customHeight="1">
      <c r="F449" s="41"/>
    </row>
    <row r="450" spans="6:6" ht="15.75" customHeight="1">
      <c r="F450" s="41"/>
    </row>
    <row r="451" spans="6:6" ht="15.75" customHeight="1">
      <c r="F451" s="41"/>
    </row>
    <row r="452" spans="6:6" ht="15.75" customHeight="1">
      <c r="F452" s="41"/>
    </row>
    <row r="453" spans="6:6" ht="15.75" customHeight="1">
      <c r="F453" s="41"/>
    </row>
    <row r="454" spans="6:6" ht="15.75" customHeight="1">
      <c r="F454" s="41"/>
    </row>
    <row r="455" spans="6:6" ht="15.75" customHeight="1">
      <c r="F455" s="41"/>
    </row>
    <row r="456" spans="6:6" ht="15.75" customHeight="1">
      <c r="F456" s="41"/>
    </row>
    <row r="457" spans="6:6" ht="15.75" customHeight="1">
      <c r="F457" s="41"/>
    </row>
    <row r="458" spans="6:6" ht="15.75" customHeight="1">
      <c r="F458" s="41"/>
    </row>
    <row r="459" spans="6:6" ht="15.75" customHeight="1">
      <c r="F459" s="41"/>
    </row>
    <row r="460" spans="6:6" ht="15.75" customHeight="1">
      <c r="F460" s="41"/>
    </row>
    <row r="461" spans="6:6" ht="15.75" customHeight="1">
      <c r="F461" s="41"/>
    </row>
    <row r="462" spans="6:6" ht="15.75" customHeight="1">
      <c r="F462" s="41"/>
    </row>
    <row r="463" spans="6:6" ht="15.75" customHeight="1">
      <c r="F463" s="41"/>
    </row>
    <row r="464" spans="6:6" ht="15.75" customHeight="1">
      <c r="F464" s="41"/>
    </row>
    <row r="465" spans="6:6" ht="15.75" customHeight="1">
      <c r="F465" s="41"/>
    </row>
    <row r="466" spans="6:6" ht="15.75" customHeight="1">
      <c r="F466" s="41"/>
    </row>
    <row r="467" spans="6:6" ht="15.75" customHeight="1">
      <c r="F467" s="41"/>
    </row>
    <row r="468" spans="6:6" ht="15.75" customHeight="1">
      <c r="F468" s="41"/>
    </row>
    <row r="469" spans="6:6" ht="15.75" customHeight="1">
      <c r="F469" s="41"/>
    </row>
    <row r="470" spans="6:6" ht="15.75" customHeight="1">
      <c r="F470" s="41"/>
    </row>
    <row r="471" spans="6:6" ht="15.75" customHeight="1">
      <c r="F471" s="41"/>
    </row>
    <row r="472" spans="6:6" ht="15.75" customHeight="1">
      <c r="F472" s="41"/>
    </row>
    <row r="473" spans="6:6" ht="15.75" customHeight="1">
      <c r="F473" s="41"/>
    </row>
    <row r="474" spans="6:6" ht="15.75" customHeight="1">
      <c r="F474" s="41"/>
    </row>
    <row r="475" spans="6:6" ht="15.75" customHeight="1">
      <c r="F475" s="41"/>
    </row>
    <row r="476" spans="6:6" ht="15.75" customHeight="1">
      <c r="F476" s="41"/>
    </row>
    <row r="477" spans="6:6" ht="15.75" customHeight="1">
      <c r="F477" s="41"/>
    </row>
    <row r="478" spans="6:6" ht="15.75" customHeight="1">
      <c r="F478" s="41"/>
    </row>
    <row r="479" spans="6:6" ht="15.75" customHeight="1">
      <c r="F479" s="41"/>
    </row>
    <row r="480" spans="6:6" ht="15.75" customHeight="1">
      <c r="F480" s="41"/>
    </row>
    <row r="481" spans="6:6" ht="15.75" customHeight="1">
      <c r="F481" s="41"/>
    </row>
    <row r="482" spans="6:6" ht="15.75" customHeight="1">
      <c r="F482" s="41"/>
    </row>
    <row r="483" spans="6:6" ht="15.75" customHeight="1">
      <c r="F483" s="41"/>
    </row>
    <row r="484" spans="6:6" ht="15.75" customHeight="1">
      <c r="F484" s="41"/>
    </row>
    <row r="485" spans="6:6" ht="15.75" customHeight="1">
      <c r="F485" s="41"/>
    </row>
    <row r="486" spans="6:6" ht="15.75" customHeight="1">
      <c r="F486" s="41"/>
    </row>
    <row r="487" spans="6:6" ht="15.75" customHeight="1">
      <c r="F487" s="41"/>
    </row>
    <row r="488" spans="6:6" ht="15.75" customHeight="1">
      <c r="F488" s="41"/>
    </row>
    <row r="489" spans="6:6" ht="15.75" customHeight="1">
      <c r="F489" s="41"/>
    </row>
    <row r="490" spans="6:6" ht="15.75" customHeight="1">
      <c r="F490" s="41"/>
    </row>
    <row r="491" spans="6:6" ht="15.75" customHeight="1">
      <c r="F491" s="41"/>
    </row>
    <row r="492" spans="6:6" ht="15.75" customHeight="1">
      <c r="F492" s="41"/>
    </row>
    <row r="493" spans="6:6" ht="15.75" customHeight="1">
      <c r="F493" s="41"/>
    </row>
    <row r="494" spans="6:6" ht="15.75" customHeight="1">
      <c r="F494" s="41"/>
    </row>
    <row r="495" spans="6:6" ht="15.75" customHeight="1">
      <c r="F495" s="41"/>
    </row>
    <row r="496" spans="6:6" ht="15.75" customHeight="1">
      <c r="F496" s="41"/>
    </row>
    <row r="497" spans="6:6" ht="15.75" customHeight="1">
      <c r="F497" s="41"/>
    </row>
    <row r="498" spans="6:6" ht="15.75" customHeight="1">
      <c r="F498" s="41"/>
    </row>
    <row r="499" spans="6:6" ht="15.75" customHeight="1">
      <c r="F499" s="41"/>
    </row>
    <row r="500" spans="6:6" ht="15.75" customHeight="1">
      <c r="F500" s="41"/>
    </row>
    <row r="501" spans="6:6" ht="15.75" customHeight="1">
      <c r="F501" s="41"/>
    </row>
    <row r="502" spans="6:6" ht="15.75" customHeight="1">
      <c r="F502" s="41"/>
    </row>
    <row r="503" spans="6:6" ht="15.75" customHeight="1">
      <c r="F503" s="41"/>
    </row>
    <row r="504" spans="6:6" ht="15.75" customHeight="1">
      <c r="F504" s="41"/>
    </row>
    <row r="505" spans="6:6" ht="15.75" customHeight="1">
      <c r="F505" s="41"/>
    </row>
    <row r="506" spans="6:6" ht="15.75" customHeight="1">
      <c r="F506" s="41"/>
    </row>
    <row r="507" spans="6:6" ht="15.75" customHeight="1">
      <c r="F507" s="41"/>
    </row>
    <row r="508" spans="6:6" ht="15.75" customHeight="1">
      <c r="F508" s="41"/>
    </row>
    <row r="509" spans="6:6" ht="15.75" customHeight="1">
      <c r="F509" s="41"/>
    </row>
    <row r="510" spans="6:6" ht="15.75" customHeight="1">
      <c r="F510" s="41"/>
    </row>
    <row r="511" spans="6:6" ht="15.75" customHeight="1">
      <c r="F511" s="41"/>
    </row>
    <row r="512" spans="6:6" ht="15.75" customHeight="1">
      <c r="F512" s="41"/>
    </row>
    <row r="513" spans="6:6" ht="15.75" customHeight="1">
      <c r="F513" s="41"/>
    </row>
    <row r="514" spans="6:6" ht="15.75" customHeight="1">
      <c r="F514" s="41"/>
    </row>
    <row r="515" spans="6:6" ht="15.75" customHeight="1">
      <c r="F515" s="41"/>
    </row>
    <row r="516" spans="6:6" ht="15.75" customHeight="1">
      <c r="F516" s="41"/>
    </row>
    <row r="517" spans="6:6" ht="15.75" customHeight="1">
      <c r="F517" s="41"/>
    </row>
    <row r="518" spans="6:6" ht="15.75" customHeight="1">
      <c r="F518" s="41"/>
    </row>
    <row r="519" spans="6:6" ht="15.75" customHeight="1">
      <c r="F519" s="41"/>
    </row>
    <row r="520" spans="6:6" ht="15.75" customHeight="1">
      <c r="F520" s="41"/>
    </row>
    <row r="521" spans="6:6" ht="15.75" customHeight="1">
      <c r="F521" s="41"/>
    </row>
    <row r="522" spans="6:6" ht="15.75" customHeight="1">
      <c r="F522" s="41"/>
    </row>
    <row r="523" spans="6:6" ht="15.75" customHeight="1">
      <c r="F523" s="41"/>
    </row>
    <row r="524" spans="6:6" ht="15.75" customHeight="1">
      <c r="F524" s="41"/>
    </row>
    <row r="525" spans="6:6" ht="15.75" customHeight="1">
      <c r="F525" s="41"/>
    </row>
    <row r="526" spans="6:6" ht="15.75" customHeight="1">
      <c r="F526" s="41"/>
    </row>
    <row r="527" spans="6:6" ht="15.75" customHeight="1">
      <c r="F527" s="41"/>
    </row>
    <row r="528" spans="6:6" ht="15.75" customHeight="1">
      <c r="F528" s="41"/>
    </row>
    <row r="529" spans="6:6" ht="15.75" customHeight="1">
      <c r="F529" s="41"/>
    </row>
    <row r="530" spans="6:6" ht="15.75" customHeight="1">
      <c r="F530" s="41"/>
    </row>
    <row r="531" spans="6:6" ht="15.75" customHeight="1">
      <c r="F531" s="41"/>
    </row>
    <row r="532" spans="6:6" ht="15.75" customHeight="1">
      <c r="F532" s="41"/>
    </row>
    <row r="533" spans="6:6" ht="15.75" customHeight="1">
      <c r="F533" s="41"/>
    </row>
    <row r="534" spans="6:6" ht="15.75" customHeight="1">
      <c r="F534" s="41"/>
    </row>
    <row r="535" spans="6:6" ht="15.75" customHeight="1">
      <c r="F535" s="41"/>
    </row>
    <row r="536" spans="6:6" ht="15.75" customHeight="1">
      <c r="F536" s="41"/>
    </row>
    <row r="537" spans="6:6" ht="15.75" customHeight="1">
      <c r="F537" s="41"/>
    </row>
    <row r="538" spans="6:6" ht="15.75" customHeight="1">
      <c r="F538" s="41"/>
    </row>
    <row r="539" spans="6:6" ht="15.75" customHeight="1">
      <c r="F539" s="41"/>
    </row>
    <row r="540" spans="6:6" ht="15.75" customHeight="1">
      <c r="F540" s="41"/>
    </row>
    <row r="541" spans="6:6" ht="15.75" customHeight="1">
      <c r="F541" s="41"/>
    </row>
    <row r="542" spans="6:6" ht="15.75" customHeight="1">
      <c r="F542" s="41"/>
    </row>
    <row r="543" spans="6:6" ht="15.75" customHeight="1">
      <c r="F543" s="41"/>
    </row>
    <row r="544" spans="6:6" ht="15.75" customHeight="1">
      <c r="F544" s="41"/>
    </row>
    <row r="545" spans="6:6" ht="15.75" customHeight="1">
      <c r="F545" s="41"/>
    </row>
    <row r="546" spans="6:6" ht="15.75" customHeight="1">
      <c r="F546" s="41"/>
    </row>
    <row r="547" spans="6:6" ht="15.75" customHeight="1">
      <c r="F547" s="41"/>
    </row>
    <row r="548" spans="6:6" ht="15.75" customHeight="1">
      <c r="F548" s="41"/>
    </row>
    <row r="549" spans="6:6" ht="15.75" customHeight="1">
      <c r="F549" s="41"/>
    </row>
    <row r="550" spans="6:6" ht="15.75" customHeight="1">
      <c r="F550" s="41"/>
    </row>
    <row r="551" spans="6:6" ht="15.75" customHeight="1">
      <c r="F551" s="41"/>
    </row>
    <row r="552" spans="6:6" ht="15.75" customHeight="1">
      <c r="F552" s="41"/>
    </row>
    <row r="553" spans="6:6" ht="15.75" customHeight="1">
      <c r="F553" s="41"/>
    </row>
    <row r="554" spans="6:6" ht="15.75" customHeight="1">
      <c r="F554" s="41"/>
    </row>
    <row r="555" spans="6:6" ht="15.75" customHeight="1">
      <c r="F555" s="41"/>
    </row>
    <row r="556" spans="6:6" ht="15.75" customHeight="1">
      <c r="F556" s="41"/>
    </row>
    <row r="557" spans="6:6" ht="15.75" customHeight="1">
      <c r="F557" s="41"/>
    </row>
    <row r="558" spans="6:6" ht="15.75" customHeight="1">
      <c r="F558" s="41"/>
    </row>
    <row r="559" spans="6:6" ht="15.75" customHeight="1">
      <c r="F559" s="41"/>
    </row>
    <row r="560" spans="6:6" ht="15.75" customHeight="1">
      <c r="F560" s="41"/>
    </row>
    <row r="561" spans="6:6" ht="15.75" customHeight="1">
      <c r="F561" s="41"/>
    </row>
    <row r="562" spans="6:6" ht="15.75" customHeight="1">
      <c r="F562" s="41"/>
    </row>
    <row r="563" spans="6:6" ht="15.75" customHeight="1">
      <c r="F563" s="41"/>
    </row>
    <row r="564" spans="6:6" ht="15.75" customHeight="1">
      <c r="F564" s="41"/>
    </row>
    <row r="565" spans="6:6" ht="15.75" customHeight="1">
      <c r="F565" s="41"/>
    </row>
    <row r="566" spans="6:6" ht="15.75" customHeight="1">
      <c r="F566" s="41"/>
    </row>
    <row r="567" spans="6:6" ht="15.75" customHeight="1">
      <c r="F567" s="41"/>
    </row>
    <row r="568" spans="6:6" ht="15.75" customHeight="1">
      <c r="F568" s="41"/>
    </row>
    <row r="569" spans="6:6" ht="15.75" customHeight="1">
      <c r="F569" s="41"/>
    </row>
    <row r="570" spans="6:6" ht="15.75" customHeight="1">
      <c r="F570" s="41"/>
    </row>
    <row r="571" spans="6:6" ht="15.75" customHeight="1">
      <c r="F571" s="41"/>
    </row>
    <row r="572" spans="6:6" ht="15.75" customHeight="1">
      <c r="F572" s="41"/>
    </row>
    <row r="573" spans="6:6" ht="15.75" customHeight="1">
      <c r="F573" s="41"/>
    </row>
    <row r="574" spans="6:6" ht="15.75" customHeight="1">
      <c r="F574" s="41"/>
    </row>
    <row r="575" spans="6:6" ht="15.75" customHeight="1">
      <c r="F575" s="41"/>
    </row>
    <row r="576" spans="6:6" ht="15.75" customHeight="1">
      <c r="F576" s="41"/>
    </row>
    <row r="577" spans="6:6" ht="15.75" customHeight="1">
      <c r="F577" s="41"/>
    </row>
    <row r="578" spans="6:6" ht="15.75" customHeight="1">
      <c r="F578" s="41"/>
    </row>
    <row r="579" spans="6:6" ht="15.75" customHeight="1">
      <c r="F579" s="41"/>
    </row>
    <row r="580" spans="6:6" ht="15.75" customHeight="1">
      <c r="F580" s="41"/>
    </row>
    <row r="581" spans="6:6" ht="15.75" customHeight="1">
      <c r="F581" s="41"/>
    </row>
    <row r="582" spans="6:6" ht="15.75" customHeight="1">
      <c r="F582" s="41"/>
    </row>
    <row r="583" spans="6:6" ht="15.75" customHeight="1">
      <c r="F583" s="41"/>
    </row>
    <row r="584" spans="6:6" ht="15.75" customHeight="1">
      <c r="F584" s="41"/>
    </row>
    <row r="585" spans="6:6" ht="15.75" customHeight="1">
      <c r="F585" s="41"/>
    </row>
    <row r="586" spans="6:6" ht="15.75" customHeight="1">
      <c r="F586" s="41"/>
    </row>
    <row r="587" spans="6:6" ht="15.75" customHeight="1">
      <c r="F587" s="41"/>
    </row>
    <row r="588" spans="6:6" ht="15.75" customHeight="1">
      <c r="F588" s="41"/>
    </row>
    <row r="589" spans="6:6" ht="15.75" customHeight="1">
      <c r="F589" s="41"/>
    </row>
    <row r="590" spans="6:6" ht="15.75" customHeight="1">
      <c r="F590" s="41"/>
    </row>
    <row r="591" spans="6:6" ht="15.75" customHeight="1">
      <c r="F591" s="41"/>
    </row>
    <row r="592" spans="6:6" ht="15.75" customHeight="1">
      <c r="F592" s="41"/>
    </row>
    <row r="593" spans="6:6" ht="15.75" customHeight="1">
      <c r="F593" s="41"/>
    </row>
    <row r="594" spans="6:6" ht="15.75" customHeight="1">
      <c r="F594" s="41"/>
    </row>
    <row r="595" spans="6:6" ht="15.75" customHeight="1">
      <c r="F595" s="41"/>
    </row>
    <row r="596" spans="6:6" ht="15.75" customHeight="1">
      <c r="F596" s="41"/>
    </row>
    <row r="597" spans="6:6" ht="15.75" customHeight="1">
      <c r="F597" s="41"/>
    </row>
    <row r="598" spans="6:6" ht="15.75" customHeight="1">
      <c r="F598" s="41"/>
    </row>
    <row r="599" spans="6:6" ht="15.75" customHeight="1">
      <c r="F599" s="41"/>
    </row>
    <row r="600" spans="6:6" ht="15.75" customHeight="1">
      <c r="F600" s="41"/>
    </row>
    <row r="601" spans="6:6" ht="15.75" customHeight="1">
      <c r="F601" s="41"/>
    </row>
    <row r="602" spans="6:6" ht="15.75" customHeight="1">
      <c r="F602" s="41"/>
    </row>
    <row r="603" spans="6:6" ht="15.75" customHeight="1">
      <c r="F603" s="41"/>
    </row>
    <row r="604" spans="6:6" ht="15.75" customHeight="1">
      <c r="F604" s="41"/>
    </row>
    <row r="605" spans="6:6" ht="15.75" customHeight="1">
      <c r="F605" s="41"/>
    </row>
    <row r="606" spans="6:6" ht="15.75" customHeight="1">
      <c r="F606" s="41"/>
    </row>
    <row r="607" spans="6:6" ht="15.75" customHeight="1">
      <c r="F607" s="41"/>
    </row>
    <row r="608" spans="6:6" ht="15.75" customHeight="1">
      <c r="F608" s="41"/>
    </row>
    <row r="609" spans="6:6" ht="15.75" customHeight="1">
      <c r="F609" s="41"/>
    </row>
    <row r="610" spans="6:6" ht="15.75" customHeight="1">
      <c r="F610" s="41"/>
    </row>
    <row r="611" spans="6:6" ht="15.75" customHeight="1">
      <c r="F611" s="41"/>
    </row>
    <row r="612" spans="6:6" ht="15.75" customHeight="1">
      <c r="F612" s="41"/>
    </row>
    <row r="613" spans="6:6" ht="15.75" customHeight="1">
      <c r="F613" s="41"/>
    </row>
    <row r="614" spans="6:6" ht="15.75" customHeight="1">
      <c r="F614" s="41"/>
    </row>
    <row r="615" spans="6:6" ht="15.75" customHeight="1">
      <c r="F615" s="41"/>
    </row>
    <row r="616" spans="6:6" ht="15.75" customHeight="1">
      <c r="F616" s="41"/>
    </row>
    <row r="617" spans="6:6" ht="15.75" customHeight="1">
      <c r="F617" s="41"/>
    </row>
    <row r="618" spans="6:6" ht="15.75" customHeight="1">
      <c r="F618" s="41"/>
    </row>
    <row r="619" spans="6:6" ht="15.75" customHeight="1">
      <c r="F619" s="41"/>
    </row>
    <row r="620" spans="6:6" ht="15.75" customHeight="1">
      <c r="F620" s="41"/>
    </row>
    <row r="621" spans="6:6" ht="15.75" customHeight="1">
      <c r="F621" s="41"/>
    </row>
    <row r="622" spans="6:6" ht="15.75" customHeight="1">
      <c r="F622" s="41"/>
    </row>
    <row r="623" spans="6:6" ht="15.75" customHeight="1">
      <c r="F623" s="41"/>
    </row>
    <row r="624" spans="6:6" ht="15.75" customHeight="1">
      <c r="F624" s="41"/>
    </row>
    <row r="625" spans="6:6" ht="15.75" customHeight="1">
      <c r="F625" s="41"/>
    </row>
    <row r="626" spans="6:6" ht="15.75" customHeight="1">
      <c r="F626" s="41"/>
    </row>
    <row r="627" spans="6:6" ht="15.75" customHeight="1">
      <c r="F627" s="41"/>
    </row>
    <row r="628" spans="6:6" ht="15.75" customHeight="1">
      <c r="F628" s="41"/>
    </row>
    <row r="629" spans="6:6" ht="15.75" customHeight="1">
      <c r="F629" s="41"/>
    </row>
    <row r="630" spans="6:6" ht="15.75" customHeight="1">
      <c r="F630" s="41"/>
    </row>
    <row r="631" spans="6:6" ht="15.75" customHeight="1">
      <c r="F631" s="41"/>
    </row>
    <row r="632" spans="6:6" ht="15.75" customHeight="1">
      <c r="F632" s="41"/>
    </row>
    <row r="633" spans="6:6" ht="15.75" customHeight="1">
      <c r="F633" s="41"/>
    </row>
    <row r="634" spans="6:6" ht="15.75" customHeight="1">
      <c r="F634" s="41"/>
    </row>
    <row r="635" spans="6:6" ht="15.75" customHeight="1">
      <c r="F635" s="41"/>
    </row>
    <row r="636" spans="6:6" ht="15.75" customHeight="1">
      <c r="F636" s="41"/>
    </row>
    <row r="637" spans="6:6" ht="15.75" customHeight="1">
      <c r="F637" s="41"/>
    </row>
    <row r="638" spans="6:6" ht="15.75" customHeight="1">
      <c r="F638" s="41"/>
    </row>
    <row r="639" spans="6:6" ht="15.75" customHeight="1">
      <c r="F639" s="41"/>
    </row>
    <row r="640" spans="6:6" ht="15.75" customHeight="1">
      <c r="F640" s="41"/>
    </row>
    <row r="641" spans="6:6" ht="15.75" customHeight="1">
      <c r="F641" s="41"/>
    </row>
    <row r="642" spans="6:6" ht="15.75" customHeight="1">
      <c r="F642" s="41"/>
    </row>
    <row r="643" spans="6:6" ht="15.75" customHeight="1">
      <c r="F643" s="41"/>
    </row>
    <row r="644" spans="6:6" ht="15.75" customHeight="1">
      <c r="F644" s="41"/>
    </row>
    <row r="645" spans="6:6" ht="15.75" customHeight="1">
      <c r="F645" s="41"/>
    </row>
    <row r="646" spans="6:6" ht="15.75" customHeight="1">
      <c r="F646" s="41"/>
    </row>
    <row r="647" spans="6:6" ht="15.75" customHeight="1">
      <c r="F647" s="41"/>
    </row>
    <row r="648" spans="6:6" ht="15.75" customHeight="1">
      <c r="F648" s="41"/>
    </row>
    <row r="649" spans="6:6" ht="15.75" customHeight="1">
      <c r="F649" s="41"/>
    </row>
    <row r="650" spans="6:6" ht="15.75" customHeight="1">
      <c r="F650" s="41"/>
    </row>
    <row r="651" spans="6:6" ht="15.75" customHeight="1">
      <c r="F651" s="41"/>
    </row>
    <row r="652" spans="6:6" ht="15.75" customHeight="1">
      <c r="F652" s="41"/>
    </row>
    <row r="653" spans="6:6" ht="15.75" customHeight="1">
      <c r="F653" s="41"/>
    </row>
    <row r="654" spans="6:6" ht="15.75" customHeight="1">
      <c r="F654" s="41"/>
    </row>
    <row r="655" spans="6:6" ht="15.75" customHeight="1">
      <c r="F655" s="41"/>
    </row>
    <row r="656" spans="6:6" ht="15.75" customHeight="1">
      <c r="F656" s="41"/>
    </row>
    <row r="657" spans="6:6" ht="15.75" customHeight="1">
      <c r="F657" s="41"/>
    </row>
    <row r="658" spans="6:6" ht="15.75" customHeight="1">
      <c r="F658" s="41"/>
    </row>
    <row r="659" spans="6:6" ht="15.75" customHeight="1">
      <c r="F659" s="41"/>
    </row>
    <row r="660" spans="6:6" ht="15.75" customHeight="1">
      <c r="F660" s="41"/>
    </row>
    <row r="661" spans="6:6" ht="15.75" customHeight="1">
      <c r="F661" s="41"/>
    </row>
    <row r="662" spans="6:6" ht="15.75" customHeight="1">
      <c r="F662" s="41"/>
    </row>
    <row r="663" spans="6:6" ht="15.75" customHeight="1">
      <c r="F663" s="41"/>
    </row>
    <row r="664" spans="6:6" ht="15.75" customHeight="1">
      <c r="F664" s="41"/>
    </row>
    <row r="665" spans="6:6" ht="15.75" customHeight="1">
      <c r="F665" s="41"/>
    </row>
    <row r="666" spans="6:6" ht="15.75" customHeight="1">
      <c r="F666" s="41"/>
    </row>
    <row r="667" spans="6:6" ht="15.75" customHeight="1">
      <c r="F667" s="41"/>
    </row>
    <row r="668" spans="6:6" ht="15.75" customHeight="1">
      <c r="F668" s="41"/>
    </row>
    <row r="669" spans="6:6" ht="15.75" customHeight="1">
      <c r="F669" s="41"/>
    </row>
    <row r="670" spans="6:6" ht="15.75" customHeight="1">
      <c r="F670" s="41"/>
    </row>
    <row r="671" spans="6:6" ht="15.75" customHeight="1">
      <c r="F671" s="41"/>
    </row>
    <row r="672" spans="6:6" ht="15.75" customHeight="1">
      <c r="F672" s="41"/>
    </row>
    <row r="673" spans="6:6" ht="15.75" customHeight="1">
      <c r="F673" s="41"/>
    </row>
    <row r="674" spans="6:6" ht="15.75" customHeight="1">
      <c r="F674" s="41"/>
    </row>
    <row r="675" spans="6:6" ht="15.75" customHeight="1">
      <c r="F675" s="41"/>
    </row>
    <row r="676" spans="6:6" ht="15.75" customHeight="1">
      <c r="F676" s="41"/>
    </row>
    <row r="677" spans="6:6" ht="15.75" customHeight="1">
      <c r="F677" s="41"/>
    </row>
    <row r="678" spans="6:6" ht="15.75" customHeight="1">
      <c r="F678" s="41"/>
    </row>
    <row r="679" spans="6:6" ht="15.75" customHeight="1">
      <c r="F679" s="41"/>
    </row>
    <row r="680" spans="6:6" ht="15.75" customHeight="1">
      <c r="F680" s="41"/>
    </row>
    <row r="681" spans="6:6" ht="15.75" customHeight="1">
      <c r="F681" s="41"/>
    </row>
    <row r="682" spans="6:6" ht="15.75" customHeight="1">
      <c r="F682" s="41"/>
    </row>
    <row r="683" spans="6:6" ht="15.75" customHeight="1">
      <c r="F683" s="41"/>
    </row>
    <row r="684" spans="6:6" ht="15.75" customHeight="1">
      <c r="F684" s="41"/>
    </row>
    <row r="685" spans="6:6" ht="15.75" customHeight="1">
      <c r="F685" s="41"/>
    </row>
    <row r="686" spans="6:6" ht="15.75" customHeight="1">
      <c r="F686" s="41"/>
    </row>
    <row r="687" spans="6:6" ht="15.75" customHeight="1">
      <c r="F687" s="41"/>
    </row>
    <row r="688" spans="6:6" ht="15.75" customHeight="1">
      <c r="F688" s="41"/>
    </row>
    <row r="689" spans="6:6" ht="15.75" customHeight="1">
      <c r="F689" s="41"/>
    </row>
    <row r="690" spans="6:6" ht="15.75" customHeight="1">
      <c r="F690" s="41"/>
    </row>
    <row r="691" spans="6:6" ht="15.75" customHeight="1">
      <c r="F691" s="41"/>
    </row>
    <row r="692" spans="6:6" ht="15.75" customHeight="1">
      <c r="F692" s="41"/>
    </row>
    <row r="693" spans="6:6" ht="15.75" customHeight="1">
      <c r="F693" s="41"/>
    </row>
    <row r="694" spans="6:6" ht="15.75" customHeight="1">
      <c r="F694" s="41"/>
    </row>
    <row r="695" spans="6:6" ht="15.75" customHeight="1">
      <c r="F695" s="41"/>
    </row>
    <row r="696" spans="6:6" ht="15.75" customHeight="1">
      <c r="F696" s="41"/>
    </row>
    <row r="697" spans="6:6" ht="15.75" customHeight="1">
      <c r="F697" s="41"/>
    </row>
    <row r="698" spans="6:6" ht="15.75" customHeight="1">
      <c r="F698" s="41"/>
    </row>
    <row r="699" spans="6:6" ht="15.75" customHeight="1">
      <c r="F699" s="41"/>
    </row>
    <row r="700" spans="6:6" ht="15.75" customHeight="1">
      <c r="F700" s="41"/>
    </row>
    <row r="701" spans="6:6" ht="15.75" customHeight="1">
      <c r="F701" s="41"/>
    </row>
    <row r="702" spans="6:6" ht="15.75" customHeight="1">
      <c r="F702" s="41"/>
    </row>
    <row r="703" spans="6:6" ht="15.75" customHeight="1">
      <c r="F703" s="41"/>
    </row>
    <row r="704" spans="6:6" ht="15.75" customHeight="1">
      <c r="F704" s="41"/>
    </row>
    <row r="705" spans="6:6" ht="15.75" customHeight="1">
      <c r="F705" s="41"/>
    </row>
    <row r="706" spans="6:6" ht="15.75" customHeight="1">
      <c r="F706" s="41"/>
    </row>
    <row r="707" spans="6:6" ht="15.75" customHeight="1">
      <c r="F707" s="41"/>
    </row>
    <row r="708" spans="6:6" ht="15.75" customHeight="1">
      <c r="F708" s="41"/>
    </row>
    <row r="709" spans="6:6" ht="15.75" customHeight="1">
      <c r="F709" s="41"/>
    </row>
    <row r="710" spans="6:6" ht="15.75" customHeight="1">
      <c r="F710" s="41"/>
    </row>
    <row r="711" spans="6:6" ht="15.75" customHeight="1">
      <c r="F711" s="41"/>
    </row>
    <row r="712" spans="6:6" ht="15.75" customHeight="1">
      <c r="F712" s="41"/>
    </row>
    <row r="713" spans="6:6" ht="15.75" customHeight="1">
      <c r="F713" s="41"/>
    </row>
    <row r="714" spans="6:6" ht="15.75" customHeight="1">
      <c r="F714" s="41"/>
    </row>
    <row r="715" spans="6:6" ht="15.75" customHeight="1">
      <c r="F715" s="41"/>
    </row>
    <row r="716" spans="6:6" ht="15.75" customHeight="1">
      <c r="F716" s="41"/>
    </row>
    <row r="717" spans="6:6" ht="15.75" customHeight="1">
      <c r="F717" s="41"/>
    </row>
    <row r="718" spans="6:6" ht="15.75" customHeight="1">
      <c r="F718" s="41"/>
    </row>
    <row r="719" spans="6:6" ht="15.75" customHeight="1">
      <c r="F719" s="41"/>
    </row>
    <row r="720" spans="6:6" ht="15.75" customHeight="1">
      <c r="F720" s="41"/>
    </row>
    <row r="721" spans="6:6" ht="15.75" customHeight="1">
      <c r="F721" s="41"/>
    </row>
    <row r="722" spans="6:6" ht="15.75" customHeight="1">
      <c r="F722" s="41"/>
    </row>
    <row r="723" spans="6:6" ht="15.75" customHeight="1">
      <c r="F723" s="41"/>
    </row>
    <row r="724" spans="6:6" ht="15.75" customHeight="1">
      <c r="F724" s="41"/>
    </row>
    <row r="725" spans="6:6" ht="15.75" customHeight="1">
      <c r="F725" s="41"/>
    </row>
    <row r="726" spans="6:6" ht="15.75" customHeight="1">
      <c r="F726" s="41"/>
    </row>
    <row r="727" spans="6:6" ht="15.75" customHeight="1">
      <c r="F727" s="41"/>
    </row>
    <row r="728" spans="6:6" ht="15.75" customHeight="1">
      <c r="F728" s="41"/>
    </row>
    <row r="729" spans="6:6" ht="15.75" customHeight="1">
      <c r="F729" s="41"/>
    </row>
    <row r="730" spans="6:6" ht="15.75" customHeight="1">
      <c r="F730" s="41"/>
    </row>
    <row r="731" spans="6:6" ht="15.75" customHeight="1">
      <c r="F731" s="41"/>
    </row>
    <row r="732" spans="6:6" ht="15.75" customHeight="1">
      <c r="F732" s="41"/>
    </row>
    <row r="733" spans="6:6" ht="15.75" customHeight="1">
      <c r="F733" s="41"/>
    </row>
    <row r="734" spans="6:6" ht="15.75" customHeight="1">
      <c r="F734" s="41"/>
    </row>
    <row r="735" spans="6:6" ht="15.75" customHeight="1">
      <c r="F735" s="41"/>
    </row>
    <row r="736" spans="6:6" ht="15.75" customHeight="1">
      <c r="F736" s="41"/>
    </row>
    <row r="737" spans="6:6" ht="15.75" customHeight="1">
      <c r="F737" s="41"/>
    </row>
    <row r="738" spans="6:6" ht="15.75" customHeight="1">
      <c r="F738" s="41"/>
    </row>
    <row r="739" spans="6:6" ht="15.75" customHeight="1">
      <c r="F739" s="41"/>
    </row>
    <row r="740" spans="6:6" ht="15.75" customHeight="1">
      <c r="F740" s="41"/>
    </row>
    <row r="741" spans="6:6" ht="15.75" customHeight="1">
      <c r="F741" s="41"/>
    </row>
    <row r="742" spans="6:6" ht="15.75" customHeight="1">
      <c r="F742" s="41"/>
    </row>
    <row r="743" spans="6:6" ht="15.75" customHeight="1">
      <c r="F743" s="41"/>
    </row>
    <row r="744" spans="6:6" ht="15.75" customHeight="1">
      <c r="F744" s="41"/>
    </row>
    <row r="745" spans="6:6" ht="15.75" customHeight="1">
      <c r="F745" s="41"/>
    </row>
    <row r="746" spans="6:6" ht="15.75" customHeight="1">
      <c r="F746" s="41"/>
    </row>
    <row r="747" spans="6:6" ht="15.75" customHeight="1">
      <c r="F747" s="41"/>
    </row>
    <row r="748" spans="6:6" ht="15.75" customHeight="1">
      <c r="F748" s="41"/>
    </row>
    <row r="749" spans="6:6" ht="15.75" customHeight="1">
      <c r="F749" s="41"/>
    </row>
    <row r="750" spans="6:6" ht="15.75" customHeight="1">
      <c r="F750" s="41"/>
    </row>
    <row r="751" spans="6:6" ht="15.75" customHeight="1">
      <c r="F751" s="41"/>
    </row>
    <row r="752" spans="6:6" ht="15.75" customHeight="1">
      <c r="F752" s="41"/>
    </row>
    <row r="753" spans="6:6" ht="15.75" customHeight="1">
      <c r="F753" s="41"/>
    </row>
    <row r="754" spans="6:6" ht="15.75" customHeight="1">
      <c r="F754" s="41"/>
    </row>
    <row r="755" spans="6:6" ht="15.75" customHeight="1">
      <c r="F755" s="41"/>
    </row>
    <row r="756" spans="6:6" ht="15.75" customHeight="1">
      <c r="F756" s="41"/>
    </row>
    <row r="757" spans="6:6" ht="15.75" customHeight="1">
      <c r="F757" s="41"/>
    </row>
    <row r="758" spans="6:6" ht="15.75" customHeight="1">
      <c r="F758" s="41"/>
    </row>
    <row r="759" spans="6:6" ht="15.75" customHeight="1">
      <c r="F759" s="41"/>
    </row>
    <row r="760" spans="6:6" ht="15.75" customHeight="1">
      <c r="F760" s="41"/>
    </row>
    <row r="761" spans="6:6" ht="15.75" customHeight="1">
      <c r="F761" s="41"/>
    </row>
    <row r="762" spans="6:6" ht="15.75" customHeight="1">
      <c r="F762" s="41"/>
    </row>
    <row r="763" spans="6:6" ht="15.75" customHeight="1">
      <c r="F763" s="41"/>
    </row>
    <row r="764" spans="6:6" ht="15.75" customHeight="1">
      <c r="F764" s="41"/>
    </row>
    <row r="765" spans="6:6" ht="15.75" customHeight="1">
      <c r="F765" s="41"/>
    </row>
    <row r="766" spans="6:6" ht="15.75" customHeight="1">
      <c r="F766" s="41"/>
    </row>
    <row r="767" spans="6:6" ht="15.75" customHeight="1">
      <c r="F767" s="41"/>
    </row>
    <row r="768" spans="6:6" ht="15.75" customHeight="1">
      <c r="F768" s="41"/>
    </row>
    <row r="769" spans="6:6" ht="15.75" customHeight="1">
      <c r="F769" s="41"/>
    </row>
    <row r="770" spans="6:6" ht="15.75" customHeight="1">
      <c r="F770" s="41"/>
    </row>
    <row r="771" spans="6:6" ht="15.75" customHeight="1">
      <c r="F771" s="41"/>
    </row>
    <row r="772" spans="6:6" ht="15.75" customHeight="1">
      <c r="F772" s="41"/>
    </row>
    <row r="773" spans="6:6" ht="15.75" customHeight="1">
      <c r="F773" s="41"/>
    </row>
    <row r="774" spans="6:6" ht="15.75" customHeight="1">
      <c r="F774" s="41"/>
    </row>
    <row r="775" spans="6:6" ht="15.75" customHeight="1">
      <c r="F775" s="41"/>
    </row>
    <row r="776" spans="6:6" ht="15.75" customHeight="1">
      <c r="F776" s="41"/>
    </row>
    <row r="777" spans="6:6" ht="15.75" customHeight="1">
      <c r="F777" s="41"/>
    </row>
    <row r="778" spans="6:6" ht="15.75" customHeight="1">
      <c r="F778" s="41"/>
    </row>
    <row r="779" spans="6:6" ht="15.75" customHeight="1">
      <c r="F779" s="41"/>
    </row>
    <row r="780" spans="6:6" ht="15.75" customHeight="1">
      <c r="F780" s="41"/>
    </row>
    <row r="781" spans="6:6" ht="15.75" customHeight="1">
      <c r="F781" s="41"/>
    </row>
    <row r="782" spans="6:6" ht="15.75" customHeight="1">
      <c r="F782" s="41"/>
    </row>
    <row r="783" spans="6:6" ht="15.75" customHeight="1">
      <c r="F783" s="41"/>
    </row>
    <row r="784" spans="6:6" ht="15.75" customHeight="1">
      <c r="F784" s="41"/>
    </row>
    <row r="785" spans="6:6" ht="15.75" customHeight="1">
      <c r="F785" s="41"/>
    </row>
    <row r="786" spans="6:6" ht="15.75" customHeight="1">
      <c r="F786" s="41"/>
    </row>
    <row r="787" spans="6:6" ht="15.75" customHeight="1">
      <c r="F787" s="41"/>
    </row>
    <row r="788" spans="6:6" ht="15.75" customHeight="1">
      <c r="F788" s="41"/>
    </row>
    <row r="789" spans="6:6" ht="15.75" customHeight="1">
      <c r="F789" s="41"/>
    </row>
    <row r="790" spans="6:6" ht="15.75" customHeight="1">
      <c r="F790" s="41"/>
    </row>
    <row r="791" spans="6:6" ht="15.75" customHeight="1">
      <c r="F791" s="41"/>
    </row>
    <row r="792" spans="6:6" ht="15.75" customHeight="1">
      <c r="F792" s="41"/>
    </row>
    <row r="793" spans="6:6" ht="15.75" customHeight="1">
      <c r="F793" s="41"/>
    </row>
    <row r="794" spans="6:6" ht="15.75" customHeight="1">
      <c r="F794" s="41"/>
    </row>
    <row r="795" spans="6:6" ht="15.75" customHeight="1">
      <c r="F795" s="41"/>
    </row>
    <row r="796" spans="6:6" ht="15.75" customHeight="1">
      <c r="F796" s="41"/>
    </row>
    <row r="797" spans="6:6" ht="15.75" customHeight="1">
      <c r="F797" s="41"/>
    </row>
    <row r="798" spans="6:6" ht="15.75" customHeight="1">
      <c r="F798" s="41"/>
    </row>
    <row r="799" spans="6:6" ht="15.75" customHeight="1">
      <c r="F799" s="41"/>
    </row>
    <row r="800" spans="6:6" ht="15.75" customHeight="1">
      <c r="F800" s="41"/>
    </row>
    <row r="801" spans="6:6" ht="15.75" customHeight="1">
      <c r="F801" s="41"/>
    </row>
    <row r="802" spans="6:6" ht="15.75" customHeight="1">
      <c r="F802" s="41"/>
    </row>
    <row r="803" spans="6:6" ht="15.75" customHeight="1">
      <c r="F803" s="41"/>
    </row>
    <row r="804" spans="6:6" ht="15.75" customHeight="1">
      <c r="F804" s="41"/>
    </row>
    <row r="805" spans="6:6" ht="15.75" customHeight="1">
      <c r="F805" s="41"/>
    </row>
    <row r="806" spans="6:6" ht="15.75" customHeight="1">
      <c r="F806" s="41"/>
    </row>
    <row r="807" spans="6:6" ht="15.75" customHeight="1">
      <c r="F807" s="41"/>
    </row>
    <row r="808" spans="6:6" ht="15.75" customHeight="1">
      <c r="F808" s="41"/>
    </row>
    <row r="809" spans="6:6" ht="15.75" customHeight="1">
      <c r="F809" s="41"/>
    </row>
    <row r="810" spans="6:6" ht="15.75" customHeight="1">
      <c r="F810" s="41"/>
    </row>
    <row r="811" spans="6:6" ht="15.75" customHeight="1">
      <c r="F811" s="41"/>
    </row>
    <row r="812" spans="6:6" ht="15.75" customHeight="1">
      <c r="F812" s="41"/>
    </row>
    <row r="813" spans="6:6" ht="15.75" customHeight="1">
      <c r="F813" s="41"/>
    </row>
    <row r="814" spans="6:6" ht="15.75" customHeight="1">
      <c r="F814" s="41"/>
    </row>
    <row r="815" spans="6:6" ht="15.75" customHeight="1">
      <c r="F815" s="41"/>
    </row>
    <row r="816" spans="6:6" ht="15.75" customHeight="1">
      <c r="F816" s="41"/>
    </row>
    <row r="817" spans="6:6" ht="15.75" customHeight="1">
      <c r="F817" s="41"/>
    </row>
    <row r="818" spans="6:6" ht="15.75" customHeight="1">
      <c r="F818" s="41"/>
    </row>
    <row r="819" spans="6:6" ht="15.75" customHeight="1">
      <c r="F819" s="41"/>
    </row>
    <row r="820" spans="6:6" ht="15.75" customHeight="1">
      <c r="F820" s="41"/>
    </row>
    <row r="821" spans="6:6" ht="15.75" customHeight="1">
      <c r="F821" s="41"/>
    </row>
    <row r="822" spans="6:6" ht="15.75" customHeight="1">
      <c r="F822" s="41"/>
    </row>
    <row r="823" spans="6:6" ht="15.75" customHeight="1">
      <c r="F823" s="41"/>
    </row>
    <row r="824" spans="6:6" ht="15.75" customHeight="1">
      <c r="F824" s="41"/>
    </row>
    <row r="825" spans="6:6" ht="15.75" customHeight="1">
      <c r="F825" s="41"/>
    </row>
    <row r="826" spans="6:6" ht="15.75" customHeight="1">
      <c r="F826" s="41"/>
    </row>
    <row r="827" spans="6:6" ht="15.75" customHeight="1">
      <c r="F827" s="41"/>
    </row>
    <row r="828" spans="6:6" ht="15.75" customHeight="1">
      <c r="F828" s="41"/>
    </row>
    <row r="829" spans="6:6" ht="15.75" customHeight="1">
      <c r="F829" s="41"/>
    </row>
    <row r="830" spans="6:6" ht="15.75" customHeight="1">
      <c r="F830" s="41"/>
    </row>
    <row r="831" spans="6:6" ht="15.75" customHeight="1">
      <c r="F831" s="41"/>
    </row>
    <row r="832" spans="6:6" ht="15.75" customHeight="1">
      <c r="F832" s="41"/>
    </row>
    <row r="833" spans="6:6" ht="15.75" customHeight="1">
      <c r="F833" s="41"/>
    </row>
    <row r="834" spans="6:6" ht="15.75" customHeight="1">
      <c r="F834" s="41"/>
    </row>
    <row r="835" spans="6:6" ht="15.75" customHeight="1">
      <c r="F835" s="41"/>
    </row>
    <row r="836" spans="6:6" ht="15.75" customHeight="1">
      <c r="F836" s="41"/>
    </row>
    <row r="837" spans="6:6" ht="15.75" customHeight="1">
      <c r="F837" s="41"/>
    </row>
    <row r="838" spans="6:6" ht="15.75" customHeight="1">
      <c r="F838" s="41"/>
    </row>
    <row r="839" spans="6:6" ht="15.75" customHeight="1">
      <c r="F839" s="41"/>
    </row>
    <row r="840" spans="6:6" ht="15.75" customHeight="1">
      <c r="F840" s="41"/>
    </row>
    <row r="841" spans="6:6" ht="15.75" customHeight="1">
      <c r="F841" s="41"/>
    </row>
    <row r="842" spans="6:6" ht="15.75" customHeight="1">
      <c r="F842" s="41"/>
    </row>
    <row r="843" spans="6:6" ht="15.75" customHeight="1">
      <c r="F843" s="41"/>
    </row>
    <row r="844" spans="6:6" ht="15.75" customHeight="1">
      <c r="F844" s="41"/>
    </row>
    <row r="845" spans="6:6" ht="15.75" customHeight="1">
      <c r="F845" s="41"/>
    </row>
    <row r="846" spans="6:6" ht="15.75" customHeight="1">
      <c r="F846" s="41"/>
    </row>
    <row r="847" spans="6:6" ht="15.75" customHeight="1">
      <c r="F847" s="41"/>
    </row>
    <row r="848" spans="6:6" ht="15.75" customHeight="1">
      <c r="F848" s="41"/>
    </row>
    <row r="849" spans="6:6" ht="15.75" customHeight="1">
      <c r="F849" s="41"/>
    </row>
    <row r="850" spans="6:6" ht="15.75" customHeight="1">
      <c r="F850" s="41"/>
    </row>
    <row r="851" spans="6:6" ht="15.75" customHeight="1">
      <c r="F851" s="41"/>
    </row>
    <row r="852" spans="6:6" ht="15.75" customHeight="1">
      <c r="F852" s="41"/>
    </row>
    <row r="853" spans="6:6" ht="15.75" customHeight="1">
      <c r="F853" s="41"/>
    </row>
    <row r="854" spans="6:6" ht="15.75" customHeight="1">
      <c r="F854" s="41"/>
    </row>
    <row r="855" spans="6:6" ht="15.75" customHeight="1">
      <c r="F855" s="41"/>
    </row>
    <row r="856" spans="6:6" ht="15.75" customHeight="1">
      <c r="F856" s="41"/>
    </row>
    <row r="857" spans="6:6" ht="15.75" customHeight="1">
      <c r="F857" s="41"/>
    </row>
    <row r="858" spans="6:6" ht="15.75" customHeight="1">
      <c r="F858" s="41"/>
    </row>
    <row r="859" spans="6:6" ht="15.75" customHeight="1">
      <c r="F859" s="41"/>
    </row>
    <row r="860" spans="6:6" ht="15.75" customHeight="1">
      <c r="F860" s="41"/>
    </row>
    <row r="861" spans="6:6" ht="15.75" customHeight="1">
      <c r="F861" s="41"/>
    </row>
    <row r="862" spans="6:6" ht="15.75" customHeight="1">
      <c r="F862" s="41"/>
    </row>
    <row r="863" spans="6:6" ht="15.75" customHeight="1">
      <c r="F863" s="41"/>
    </row>
    <row r="864" spans="6:6" ht="15.75" customHeight="1">
      <c r="F864" s="41"/>
    </row>
    <row r="865" spans="6:6" ht="15.75" customHeight="1">
      <c r="F865" s="41"/>
    </row>
    <row r="866" spans="6:6" ht="15.75" customHeight="1">
      <c r="F866" s="41"/>
    </row>
    <row r="867" spans="6:6" ht="15.75" customHeight="1">
      <c r="F867" s="41"/>
    </row>
    <row r="868" spans="6:6" ht="15.75" customHeight="1">
      <c r="F868" s="41"/>
    </row>
    <row r="869" spans="6:6" ht="15.75" customHeight="1">
      <c r="F869" s="41"/>
    </row>
    <row r="870" spans="6:6" ht="15.75" customHeight="1">
      <c r="F870" s="41"/>
    </row>
    <row r="871" spans="6:6" ht="15.75" customHeight="1">
      <c r="F871" s="41"/>
    </row>
    <row r="872" spans="6:6" ht="15.75" customHeight="1">
      <c r="F872" s="41"/>
    </row>
    <row r="873" spans="6:6" ht="15.75" customHeight="1">
      <c r="F873" s="41"/>
    </row>
    <row r="874" spans="6:6" ht="15.75" customHeight="1">
      <c r="F874" s="41"/>
    </row>
    <row r="875" spans="6:6" ht="15.75" customHeight="1">
      <c r="F875" s="41"/>
    </row>
    <row r="876" spans="6:6" ht="15.75" customHeight="1">
      <c r="F876" s="41"/>
    </row>
    <row r="877" spans="6:6" ht="15.75" customHeight="1">
      <c r="F877" s="41"/>
    </row>
    <row r="878" spans="6:6" ht="15.75" customHeight="1">
      <c r="F878" s="41"/>
    </row>
    <row r="879" spans="6:6" ht="15.75" customHeight="1">
      <c r="F879" s="41"/>
    </row>
    <row r="880" spans="6:6" ht="15.75" customHeight="1">
      <c r="F880" s="41"/>
    </row>
    <row r="881" spans="6:6" ht="15.75" customHeight="1">
      <c r="F881" s="41"/>
    </row>
    <row r="882" spans="6:6" ht="15.75" customHeight="1">
      <c r="F882" s="41"/>
    </row>
    <row r="883" spans="6:6" ht="15.75" customHeight="1">
      <c r="F883" s="41"/>
    </row>
    <row r="884" spans="6:6" ht="15.75" customHeight="1">
      <c r="F884" s="41"/>
    </row>
    <row r="885" spans="6:6" ht="15.75" customHeight="1">
      <c r="F885" s="41"/>
    </row>
    <row r="886" spans="6:6" ht="15.75" customHeight="1">
      <c r="F886" s="41"/>
    </row>
    <row r="887" spans="6:6" ht="15.75" customHeight="1">
      <c r="F887" s="41"/>
    </row>
    <row r="888" spans="6:6" ht="15.75" customHeight="1">
      <c r="F888" s="41"/>
    </row>
    <row r="889" spans="6:6" ht="15.75" customHeight="1">
      <c r="F889" s="41"/>
    </row>
    <row r="890" spans="6:6" ht="15.75" customHeight="1">
      <c r="F890" s="41"/>
    </row>
    <row r="891" spans="6:6" ht="15.75" customHeight="1">
      <c r="F891" s="41"/>
    </row>
    <row r="892" spans="6:6" ht="15.75" customHeight="1">
      <c r="F892" s="41"/>
    </row>
    <row r="893" spans="6:6" ht="15.75" customHeight="1">
      <c r="F893" s="41"/>
    </row>
    <row r="894" spans="6:6" ht="15.75" customHeight="1">
      <c r="F894" s="41"/>
    </row>
    <row r="895" spans="6:6" ht="15.75" customHeight="1">
      <c r="F895" s="41"/>
    </row>
    <row r="896" spans="6:6" ht="15.75" customHeight="1">
      <c r="F896" s="41"/>
    </row>
    <row r="897" spans="6:6" ht="15.75" customHeight="1">
      <c r="F897" s="41"/>
    </row>
    <row r="898" spans="6:6" ht="15.75" customHeight="1">
      <c r="F898" s="41"/>
    </row>
    <row r="899" spans="6:6" ht="15.75" customHeight="1">
      <c r="F899" s="41"/>
    </row>
    <row r="900" spans="6:6" ht="15.75" customHeight="1">
      <c r="F900" s="41"/>
    </row>
    <row r="901" spans="6:6" ht="15.75" customHeight="1">
      <c r="F901" s="41"/>
    </row>
    <row r="902" spans="6:6" ht="15.75" customHeight="1">
      <c r="F902" s="41"/>
    </row>
    <row r="903" spans="6:6" ht="15.75" customHeight="1">
      <c r="F903" s="41"/>
    </row>
    <row r="904" spans="6:6" ht="15.75" customHeight="1">
      <c r="F904" s="41"/>
    </row>
    <row r="905" spans="6:6" ht="15.75" customHeight="1">
      <c r="F905" s="41"/>
    </row>
    <row r="906" spans="6:6" ht="15.75" customHeight="1">
      <c r="F906" s="41"/>
    </row>
    <row r="907" spans="6:6" ht="15.75" customHeight="1">
      <c r="F907" s="41"/>
    </row>
    <row r="908" spans="6:6" ht="15.75" customHeight="1">
      <c r="F908" s="41"/>
    </row>
    <row r="909" spans="6:6" ht="15.75" customHeight="1">
      <c r="F909" s="41"/>
    </row>
    <row r="910" spans="6:6" ht="15.75" customHeight="1">
      <c r="F910" s="41"/>
    </row>
    <row r="911" spans="6:6" ht="15.75" customHeight="1">
      <c r="F911" s="41"/>
    </row>
    <row r="912" spans="6:6" ht="15.75" customHeight="1">
      <c r="F912" s="41"/>
    </row>
    <row r="913" spans="6:6" ht="15.75" customHeight="1">
      <c r="F913" s="41"/>
    </row>
    <row r="914" spans="6:6" ht="15.75" customHeight="1">
      <c r="F914" s="41"/>
    </row>
    <row r="915" spans="6:6" ht="15.75" customHeight="1">
      <c r="F915" s="41"/>
    </row>
    <row r="916" spans="6:6" ht="15.75" customHeight="1">
      <c r="F916" s="41"/>
    </row>
    <row r="917" spans="6:6" ht="15.75" customHeight="1">
      <c r="F917" s="41"/>
    </row>
    <row r="918" spans="6:6" ht="15.75" customHeight="1">
      <c r="F918" s="41"/>
    </row>
    <row r="919" spans="6:6" ht="15.75" customHeight="1">
      <c r="F919" s="41"/>
    </row>
    <row r="920" spans="6:6" ht="15.75" customHeight="1">
      <c r="F920" s="41"/>
    </row>
    <row r="921" spans="6:6" ht="15.75" customHeight="1">
      <c r="F921" s="41"/>
    </row>
    <row r="922" spans="6:6" ht="15.75" customHeight="1">
      <c r="F922" s="41"/>
    </row>
    <row r="923" spans="6:6" ht="15.75" customHeight="1">
      <c r="F923" s="41"/>
    </row>
    <row r="924" spans="6:6" ht="15.75" customHeight="1">
      <c r="F924" s="41"/>
    </row>
    <row r="925" spans="6:6" ht="15.75" customHeight="1">
      <c r="F925" s="41"/>
    </row>
    <row r="926" spans="6:6" ht="15.75" customHeight="1">
      <c r="F926" s="41"/>
    </row>
    <row r="927" spans="6:6" ht="15.75" customHeight="1">
      <c r="F927" s="41"/>
    </row>
    <row r="928" spans="6:6" ht="15.75" customHeight="1">
      <c r="F928" s="41"/>
    </row>
    <row r="929" spans="6:6" ht="15.75" customHeight="1">
      <c r="F929" s="41"/>
    </row>
    <row r="930" spans="6:6" ht="15.75" customHeight="1">
      <c r="F930" s="41"/>
    </row>
    <row r="931" spans="6:6" ht="15.75" customHeight="1">
      <c r="F931" s="41"/>
    </row>
    <row r="932" spans="6:6" ht="15.75" customHeight="1">
      <c r="F932" s="41"/>
    </row>
    <row r="933" spans="6:6" ht="15.75" customHeight="1">
      <c r="F933" s="41"/>
    </row>
    <row r="934" spans="6:6" ht="15.75" customHeight="1">
      <c r="F934" s="41"/>
    </row>
    <row r="935" spans="6:6" ht="15.75" customHeight="1">
      <c r="F935" s="41"/>
    </row>
    <row r="936" spans="6:6" ht="15.75" customHeight="1">
      <c r="F936" s="41"/>
    </row>
    <row r="937" spans="6:6" ht="15.75" customHeight="1">
      <c r="F937" s="41"/>
    </row>
    <row r="938" spans="6:6" ht="15.75" customHeight="1">
      <c r="F938" s="41"/>
    </row>
    <row r="939" spans="6:6" ht="15.75" customHeight="1">
      <c r="F939" s="41"/>
    </row>
    <row r="940" spans="6:6" ht="15.75" customHeight="1">
      <c r="F940" s="41"/>
    </row>
    <row r="941" spans="6:6" ht="15.75" customHeight="1">
      <c r="F941" s="41"/>
    </row>
    <row r="942" spans="6:6" ht="15.75" customHeight="1">
      <c r="F942" s="41"/>
    </row>
    <row r="943" spans="6:6" ht="15.75" customHeight="1">
      <c r="F943" s="41"/>
    </row>
    <row r="944" spans="6:6" ht="15.75" customHeight="1">
      <c r="F944" s="41"/>
    </row>
    <row r="945" spans="6:6" ht="15.75" customHeight="1">
      <c r="F945" s="41"/>
    </row>
    <row r="946" spans="6:6" ht="15.75" customHeight="1">
      <c r="F946" s="41"/>
    </row>
    <row r="947" spans="6:6" ht="15.75" customHeight="1">
      <c r="F947" s="41"/>
    </row>
    <row r="948" spans="6:6" ht="15.75" customHeight="1">
      <c r="F948" s="41"/>
    </row>
    <row r="949" spans="6:6" ht="15.75" customHeight="1">
      <c r="F949" s="41"/>
    </row>
    <row r="950" spans="6:6" ht="15.75" customHeight="1">
      <c r="F950" s="41"/>
    </row>
    <row r="951" spans="6:6" ht="15.75" customHeight="1">
      <c r="F951" s="41"/>
    </row>
    <row r="952" spans="6:6" ht="15.75" customHeight="1">
      <c r="F952" s="41"/>
    </row>
    <row r="953" spans="6:6" ht="15.75" customHeight="1">
      <c r="F953" s="41"/>
    </row>
    <row r="954" spans="6:6" ht="15.75" customHeight="1">
      <c r="F954" s="41"/>
    </row>
    <row r="955" spans="6:6" ht="15.75" customHeight="1">
      <c r="F955" s="41"/>
    </row>
    <row r="956" spans="6:6" ht="15.75" customHeight="1">
      <c r="F956" s="41"/>
    </row>
    <row r="957" spans="6:6" ht="15.75" customHeight="1">
      <c r="F957" s="41"/>
    </row>
    <row r="958" spans="6:6" ht="15.75" customHeight="1">
      <c r="F958" s="41"/>
    </row>
    <row r="959" spans="6:6" ht="15.75" customHeight="1">
      <c r="F959" s="41"/>
    </row>
    <row r="960" spans="6:6" ht="15.75" customHeight="1">
      <c r="F960" s="41"/>
    </row>
    <row r="961" spans="6:6" ht="15.75" customHeight="1">
      <c r="F961" s="41"/>
    </row>
    <row r="962" spans="6:6" ht="15.75" customHeight="1">
      <c r="F962" s="41"/>
    </row>
    <row r="963" spans="6:6" ht="15.75" customHeight="1">
      <c r="F963" s="41"/>
    </row>
    <row r="964" spans="6:6" ht="15.75" customHeight="1">
      <c r="F964" s="41"/>
    </row>
    <row r="965" spans="6:6" ht="15.75" customHeight="1">
      <c r="F965" s="41"/>
    </row>
    <row r="966" spans="6:6" ht="15.75" customHeight="1">
      <c r="F966" s="41"/>
    </row>
    <row r="967" spans="6:6" ht="15.75" customHeight="1">
      <c r="F967" s="41"/>
    </row>
    <row r="968" spans="6:6" ht="15.75" customHeight="1">
      <c r="F968" s="41"/>
    </row>
    <row r="969" spans="6:6" ht="15.75" customHeight="1">
      <c r="F969" s="41"/>
    </row>
    <row r="970" spans="6:6" ht="15.75" customHeight="1">
      <c r="F970" s="41"/>
    </row>
    <row r="971" spans="6:6" ht="15.75" customHeight="1">
      <c r="F971" s="41"/>
    </row>
    <row r="972" spans="6:6" ht="15.75" customHeight="1">
      <c r="F972" s="41"/>
    </row>
    <row r="973" spans="6:6" ht="15.75" customHeight="1">
      <c r="F973" s="41"/>
    </row>
    <row r="974" spans="6:6" ht="15.75" customHeight="1">
      <c r="F974" s="41"/>
    </row>
    <row r="975" spans="6:6" ht="15.75" customHeight="1">
      <c r="F975" s="41"/>
    </row>
    <row r="976" spans="6:6" ht="15.75" customHeight="1">
      <c r="F976" s="41"/>
    </row>
    <row r="977" spans="6:6" ht="15.75" customHeight="1">
      <c r="F977" s="41"/>
    </row>
    <row r="978" spans="6:6" ht="15.75" customHeight="1">
      <c r="F978" s="41"/>
    </row>
    <row r="979" spans="6:6" ht="15.75" customHeight="1">
      <c r="F979" s="41"/>
    </row>
    <row r="980" spans="6:6" ht="15.75" customHeight="1">
      <c r="F980" s="41"/>
    </row>
    <row r="981" spans="6:6" ht="15.75" customHeight="1">
      <c r="F981" s="41"/>
    </row>
    <row r="982" spans="6:6" ht="15.75" customHeight="1">
      <c r="F982" s="41"/>
    </row>
    <row r="983" spans="6:6" ht="15.75" customHeight="1">
      <c r="F983" s="41"/>
    </row>
    <row r="984" spans="6:6" ht="15.75" customHeight="1">
      <c r="F984" s="41"/>
    </row>
    <row r="985" spans="6:6" ht="15.75" customHeight="1">
      <c r="F985" s="41"/>
    </row>
    <row r="986" spans="6:6" ht="15.75" customHeight="1">
      <c r="F986" s="41"/>
    </row>
    <row r="987" spans="6:6" ht="15.75" customHeight="1">
      <c r="F987" s="41"/>
    </row>
    <row r="988" spans="6:6" ht="15.75" customHeight="1">
      <c r="F988" s="41"/>
    </row>
    <row r="989" spans="6:6" ht="15.75" customHeight="1">
      <c r="F989" s="41"/>
    </row>
    <row r="990" spans="6:6" ht="15.75" customHeight="1">
      <c r="F990" s="41"/>
    </row>
    <row r="991" spans="6:6" ht="15.75" customHeight="1">
      <c r="F991" s="41"/>
    </row>
    <row r="992" spans="6:6" ht="15.75" customHeight="1">
      <c r="F992" s="41"/>
    </row>
    <row r="993" spans="6:6" ht="15.75" customHeight="1">
      <c r="F993" s="41"/>
    </row>
    <row r="994" spans="6:6" ht="15.75" customHeight="1">
      <c r="F994" s="41"/>
    </row>
    <row r="995" spans="6:6" ht="15.75" customHeight="1">
      <c r="F995" s="41"/>
    </row>
    <row r="996" spans="6:6" ht="15.75" customHeight="1">
      <c r="F996" s="41"/>
    </row>
    <row r="997" spans="6:6" ht="15.75" customHeight="1">
      <c r="F997" s="41"/>
    </row>
    <row r="998" spans="6:6" ht="15.75" customHeight="1">
      <c r="F998" s="41"/>
    </row>
    <row r="999" spans="6:6" ht="15.75" customHeight="1">
      <c r="F999" s="41"/>
    </row>
    <row r="1000" spans="6:6" ht="15.75" customHeight="1">
      <c r="F1000" s="41"/>
    </row>
  </sheetData>
  <mergeCells count="2">
    <mergeCell ref="A2:B2"/>
    <mergeCell ref="A88:B88"/>
  </mergeCells>
  <pageMargins left="0.7" right="0.7" top="0.75" bottom="0.75" header="0" footer="0"/>
  <pageSetup orientation="landscape" r:id="rId1"/>
  <headerFooter>
    <oddFooter>&amp;C&amp;P</oddFooter>
  </headerFooter>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900-000000000000}">
  <dimension ref="A1:Z1000"/>
  <sheetViews>
    <sheetView workbookViewId="0"/>
  </sheetViews>
  <sheetFormatPr defaultColWidth="14.40625" defaultRowHeight="15" customHeight="1"/>
  <cols>
    <col min="1" max="2" width="8" customWidth="1"/>
    <col min="3" max="3" width="30" customWidth="1"/>
    <col min="4" max="5" width="14.54296875" customWidth="1"/>
    <col min="6" max="6" width="13.40625" customWidth="1"/>
    <col min="7" max="7" width="8" customWidth="1"/>
    <col min="8" max="8" width="14.40625" customWidth="1"/>
    <col min="9" max="26" width="8" customWidth="1"/>
  </cols>
  <sheetData>
    <row r="1" spans="1:26" ht="14.25" customHeight="1">
      <c r="E1" s="2"/>
      <c r="F1" s="2"/>
    </row>
    <row r="2" spans="1:26" ht="25.5" customHeight="1">
      <c r="B2" s="1167" t="s">
        <v>2224</v>
      </c>
      <c r="C2" s="1167" t="s">
        <v>2225</v>
      </c>
      <c r="D2" s="453" t="s">
        <v>2226</v>
      </c>
      <c r="E2" s="1174" t="s">
        <v>2227</v>
      </c>
      <c r="F2" s="1156"/>
    </row>
    <row r="3" spans="1:26" ht="14.25" customHeight="1">
      <c r="B3" s="1168"/>
      <c r="C3" s="1168"/>
      <c r="D3" s="454" t="s">
        <v>2228</v>
      </c>
      <c r="E3" s="454" t="s">
        <v>2229</v>
      </c>
      <c r="F3" s="454" t="s">
        <v>2230</v>
      </c>
    </row>
    <row r="4" spans="1:26" ht="26.25" customHeight="1">
      <c r="A4" s="41"/>
      <c r="B4" s="455">
        <v>10601</v>
      </c>
      <c r="C4" s="559" t="s">
        <v>2071</v>
      </c>
      <c r="D4" s="700">
        <f>D13</f>
        <v>0</v>
      </c>
      <c r="E4" s="701">
        <f t="shared" ref="E4:E7" si="0">SUM(1.04*D4)</f>
        <v>0</v>
      </c>
      <c r="F4" s="702">
        <f t="shared" ref="F4:F7" si="1">E4*1.04</f>
        <v>0</v>
      </c>
      <c r="G4" s="41"/>
      <c r="H4" s="41"/>
      <c r="I4" s="41"/>
      <c r="J4" s="41"/>
      <c r="K4" s="41"/>
      <c r="L4" s="41"/>
      <c r="M4" s="41"/>
      <c r="N4" s="41"/>
      <c r="O4" s="41"/>
      <c r="P4" s="41"/>
      <c r="Q4" s="41"/>
      <c r="R4" s="41"/>
      <c r="S4" s="41"/>
      <c r="T4" s="41"/>
      <c r="U4" s="41"/>
      <c r="V4" s="41"/>
      <c r="W4" s="41"/>
      <c r="X4" s="41"/>
      <c r="Y4" s="41"/>
      <c r="Z4" s="41"/>
    </row>
    <row r="5" spans="1:26" ht="14.25" customHeight="1">
      <c r="A5" s="41"/>
      <c r="B5" s="460">
        <v>10602</v>
      </c>
      <c r="C5" s="459" t="s">
        <v>2584</v>
      </c>
      <c r="D5" s="700">
        <f>D16</f>
        <v>0</v>
      </c>
      <c r="E5" s="701">
        <f t="shared" si="0"/>
        <v>0</v>
      </c>
      <c r="F5" s="702">
        <f t="shared" si="1"/>
        <v>0</v>
      </c>
      <c r="G5" s="41"/>
      <c r="H5" s="41"/>
      <c r="I5" s="41"/>
      <c r="J5" s="41"/>
      <c r="K5" s="41"/>
      <c r="L5" s="41"/>
      <c r="M5" s="41"/>
      <c r="N5" s="41"/>
      <c r="O5" s="41"/>
      <c r="P5" s="41"/>
      <c r="Q5" s="41"/>
      <c r="R5" s="41"/>
      <c r="S5" s="41"/>
      <c r="T5" s="41"/>
      <c r="U5" s="41"/>
      <c r="V5" s="41"/>
      <c r="W5" s="41"/>
      <c r="X5" s="41"/>
      <c r="Y5" s="41"/>
      <c r="Z5" s="41"/>
    </row>
    <row r="6" spans="1:26" ht="14.25" customHeight="1">
      <c r="A6" s="41"/>
      <c r="B6" s="460">
        <v>10603</v>
      </c>
      <c r="C6" s="459" t="str">
        <f t="shared" ref="C6:D6" si="2">C19</f>
        <v>Environment Management</v>
      </c>
      <c r="D6" s="700" t="e">
        <f t="shared" si="2"/>
        <v>#REF!</v>
      </c>
      <c r="E6" s="701" t="e">
        <f t="shared" si="0"/>
        <v>#REF!</v>
      </c>
      <c r="F6" s="702" t="e">
        <f t="shared" si="1"/>
        <v>#REF!</v>
      </c>
      <c r="G6" s="41"/>
      <c r="H6" s="41"/>
      <c r="I6" s="41"/>
      <c r="J6" s="41"/>
      <c r="K6" s="41"/>
      <c r="L6" s="41"/>
      <c r="M6" s="41"/>
      <c r="N6" s="41"/>
      <c r="O6" s="41"/>
      <c r="P6" s="41"/>
      <c r="Q6" s="41"/>
      <c r="R6" s="41"/>
      <c r="S6" s="41"/>
      <c r="T6" s="41"/>
      <c r="U6" s="41"/>
      <c r="V6" s="41"/>
      <c r="W6" s="41"/>
      <c r="X6" s="41"/>
      <c r="Y6" s="41"/>
      <c r="Z6" s="41"/>
    </row>
    <row r="7" spans="1:26" ht="14.25" customHeight="1">
      <c r="A7" s="41"/>
      <c r="B7" s="455">
        <v>10604</v>
      </c>
      <c r="C7" s="455" t="s">
        <v>2519</v>
      </c>
      <c r="D7" s="700" t="e">
        <f>D22</f>
        <v>#REF!</v>
      </c>
      <c r="E7" s="701" t="e">
        <f t="shared" si="0"/>
        <v>#REF!</v>
      </c>
      <c r="F7" s="702" t="e">
        <f t="shared" si="1"/>
        <v>#REF!</v>
      </c>
      <c r="G7" s="41"/>
      <c r="H7" s="41"/>
      <c r="I7" s="41"/>
      <c r="J7" s="41"/>
      <c r="K7" s="41"/>
      <c r="L7" s="41"/>
      <c r="M7" s="41"/>
      <c r="N7" s="41"/>
      <c r="O7" s="41"/>
      <c r="P7" s="41"/>
      <c r="Q7" s="41"/>
      <c r="R7" s="41"/>
      <c r="S7" s="41"/>
      <c r="T7" s="41"/>
      <c r="U7" s="41"/>
      <c r="V7" s="41"/>
      <c r="W7" s="41"/>
      <c r="X7" s="41"/>
      <c r="Y7" s="41"/>
      <c r="Z7" s="41"/>
    </row>
    <row r="8" spans="1:26" ht="14.25" customHeight="1">
      <c r="B8" s="1171" t="s">
        <v>2317</v>
      </c>
      <c r="C8" s="1156"/>
      <c r="D8" s="495" t="e">
        <f t="shared" ref="D8:F8" si="3">SUM(D4:D7)</f>
        <v>#REF!</v>
      </c>
      <c r="E8" s="495" t="e">
        <f t="shared" si="3"/>
        <v>#REF!</v>
      </c>
      <c r="F8" s="495" t="e">
        <f t="shared" si="3"/>
        <v>#REF!</v>
      </c>
    </row>
    <row r="9" spans="1:26" ht="14.25" customHeight="1">
      <c r="B9" s="703"/>
      <c r="C9" s="703"/>
      <c r="D9" s="703"/>
      <c r="E9" s="704"/>
      <c r="F9" s="704"/>
    </row>
    <row r="10" spans="1:26" ht="14.25" customHeight="1">
      <c r="B10" s="703"/>
      <c r="C10" s="703"/>
      <c r="D10" s="703"/>
      <c r="E10" s="704"/>
      <c r="F10" s="704"/>
    </row>
    <row r="11" spans="1:26" ht="25.5" customHeight="1">
      <c r="B11" s="1167" t="s">
        <v>2234</v>
      </c>
      <c r="C11" s="1167" t="s">
        <v>2235</v>
      </c>
      <c r="D11" s="463" t="s">
        <v>2236</v>
      </c>
      <c r="E11" s="1175" t="s">
        <v>2227</v>
      </c>
      <c r="F11" s="1156"/>
    </row>
    <row r="12" spans="1:26" ht="14.25" customHeight="1">
      <c r="B12" s="1168"/>
      <c r="C12" s="1168"/>
      <c r="D12" s="454" t="s">
        <v>2228</v>
      </c>
      <c r="E12" s="454" t="s">
        <v>2229</v>
      </c>
      <c r="F12" s="454" t="s">
        <v>2230</v>
      </c>
    </row>
    <row r="13" spans="1:26" ht="25.5" customHeight="1">
      <c r="A13" s="114"/>
      <c r="B13" s="464">
        <v>10601</v>
      </c>
      <c r="C13" s="468" t="s">
        <v>2071</v>
      </c>
      <c r="D13" s="495">
        <f>D14+D15</f>
        <v>0</v>
      </c>
      <c r="E13" s="705">
        <f t="shared" ref="E13:F13" si="4">D13*1.04</f>
        <v>0</v>
      </c>
      <c r="F13" s="705">
        <f t="shared" si="4"/>
        <v>0</v>
      </c>
      <c r="G13" s="114"/>
      <c r="H13" s="114"/>
      <c r="I13" s="114"/>
      <c r="J13" s="114"/>
      <c r="K13" s="114"/>
      <c r="L13" s="114"/>
      <c r="M13" s="114"/>
      <c r="N13" s="114"/>
      <c r="O13" s="114"/>
      <c r="P13" s="114"/>
      <c r="Q13" s="114"/>
      <c r="R13" s="114"/>
      <c r="S13" s="114"/>
      <c r="T13" s="114"/>
      <c r="U13" s="114"/>
      <c r="V13" s="114"/>
      <c r="W13" s="114"/>
      <c r="X13" s="114"/>
      <c r="Y13" s="114"/>
      <c r="Z13" s="114"/>
    </row>
    <row r="14" spans="1:26" ht="14.25" customHeight="1">
      <c r="A14" s="41"/>
      <c r="B14" s="455"/>
      <c r="C14" s="559" t="s">
        <v>2237</v>
      </c>
      <c r="D14" s="496">
        <f>'ENVIRONMENT '!C30</f>
        <v>0</v>
      </c>
      <c r="E14" s="706">
        <f t="shared" ref="E14:F14" si="5">D14*1.04</f>
        <v>0</v>
      </c>
      <c r="F14" s="706">
        <f t="shared" si="5"/>
        <v>0</v>
      </c>
      <c r="G14" s="41"/>
      <c r="H14" s="41"/>
      <c r="I14" s="41"/>
      <c r="J14" s="41"/>
      <c r="K14" s="41"/>
      <c r="L14" s="41"/>
      <c r="M14" s="41"/>
      <c r="N14" s="41"/>
      <c r="O14" s="41"/>
      <c r="P14" s="41"/>
      <c r="Q14" s="41"/>
      <c r="R14" s="41"/>
      <c r="S14" s="41"/>
      <c r="T14" s="41"/>
      <c r="U14" s="41"/>
      <c r="V14" s="41"/>
      <c r="W14" s="41"/>
      <c r="X14" s="41"/>
      <c r="Y14" s="41"/>
      <c r="Z14" s="41"/>
    </row>
    <row r="15" spans="1:26" ht="14.25" customHeight="1">
      <c r="B15" s="455"/>
      <c r="C15" s="559" t="s">
        <v>2183</v>
      </c>
      <c r="D15" s="707">
        <v>0</v>
      </c>
      <c r="E15" s="705">
        <f t="shared" ref="E15:F15" si="6">D15*1.04</f>
        <v>0</v>
      </c>
      <c r="F15" s="705">
        <f t="shared" si="6"/>
        <v>0</v>
      </c>
    </row>
    <row r="16" spans="1:26" ht="14.25" customHeight="1">
      <c r="A16" s="114"/>
      <c r="B16" s="467">
        <v>10602</v>
      </c>
      <c r="C16" s="466" t="s">
        <v>2584</v>
      </c>
      <c r="D16" s="495">
        <f>D17+D18</f>
        <v>0</v>
      </c>
      <c r="E16" s="705">
        <f t="shared" ref="E16:F16" si="7">D16*1.04</f>
        <v>0</v>
      </c>
      <c r="F16" s="705">
        <f t="shared" si="7"/>
        <v>0</v>
      </c>
      <c r="G16" s="114"/>
      <c r="H16" s="708"/>
      <c r="I16" s="114"/>
      <c r="J16" s="114"/>
      <c r="K16" s="114"/>
      <c r="L16" s="114"/>
      <c r="M16" s="114"/>
      <c r="N16" s="114"/>
      <c r="O16" s="114"/>
      <c r="P16" s="114"/>
      <c r="Q16" s="114"/>
      <c r="R16" s="114"/>
      <c r="S16" s="114"/>
      <c r="T16" s="114"/>
      <c r="U16" s="114"/>
      <c r="V16" s="114"/>
      <c r="W16" s="114"/>
      <c r="X16" s="114"/>
      <c r="Y16" s="114"/>
      <c r="Z16" s="114"/>
    </row>
    <row r="17" spans="1:26" ht="14.25" customHeight="1">
      <c r="A17" s="41"/>
      <c r="B17" s="460"/>
      <c r="C17" s="559" t="s">
        <v>2237</v>
      </c>
      <c r="D17" s="496">
        <f>'ENVIRONMENT '!C39</f>
        <v>0</v>
      </c>
      <c r="E17" s="706">
        <f t="shared" ref="E17:F17" si="8">D17*1.04</f>
        <v>0</v>
      </c>
      <c r="F17" s="706">
        <f t="shared" si="8"/>
        <v>0</v>
      </c>
      <c r="G17" s="41"/>
      <c r="H17" s="41"/>
      <c r="I17" s="41"/>
      <c r="J17" s="41"/>
      <c r="K17" s="41"/>
      <c r="L17" s="41"/>
      <c r="M17" s="41"/>
      <c r="N17" s="41"/>
      <c r="O17" s="41"/>
      <c r="P17" s="41"/>
      <c r="Q17" s="41"/>
      <c r="R17" s="41"/>
      <c r="S17" s="41"/>
      <c r="T17" s="41"/>
      <c r="U17" s="41"/>
      <c r="V17" s="41"/>
      <c r="W17" s="41"/>
      <c r="X17" s="41"/>
      <c r="Y17" s="41"/>
      <c r="Z17" s="41"/>
    </row>
    <row r="18" spans="1:26" ht="14.25" customHeight="1">
      <c r="B18" s="460"/>
      <c r="C18" s="559" t="s">
        <v>2183</v>
      </c>
      <c r="D18" s="496">
        <f>'ENVIRONMENT '!C42</f>
        <v>0</v>
      </c>
      <c r="E18" s="706">
        <f t="shared" ref="E18:F18" si="9">D18*1.04</f>
        <v>0</v>
      </c>
      <c r="F18" s="706">
        <f t="shared" si="9"/>
        <v>0</v>
      </c>
      <c r="H18" s="7"/>
    </row>
    <row r="19" spans="1:26" ht="14.25" customHeight="1">
      <c r="A19" s="114"/>
      <c r="B19" s="467">
        <v>10603</v>
      </c>
      <c r="C19" s="468" t="s">
        <v>2516</v>
      </c>
      <c r="D19" s="495" t="e">
        <f>D20+D21</f>
        <v>#REF!</v>
      </c>
      <c r="E19" s="705" t="e">
        <f t="shared" ref="E19:F19" si="10">D19*1.04</f>
        <v>#REF!</v>
      </c>
      <c r="F19" s="705" t="e">
        <f t="shared" si="10"/>
        <v>#REF!</v>
      </c>
      <c r="G19" s="114"/>
      <c r="H19" s="582"/>
      <c r="I19" s="114"/>
      <c r="J19" s="114"/>
      <c r="K19" s="114"/>
      <c r="L19" s="114"/>
      <c r="M19" s="114"/>
      <c r="N19" s="114"/>
      <c r="O19" s="114"/>
      <c r="P19" s="114"/>
      <c r="Q19" s="114"/>
      <c r="R19" s="114"/>
      <c r="S19" s="114"/>
      <c r="T19" s="114"/>
      <c r="U19" s="114"/>
      <c r="V19" s="114"/>
      <c r="W19" s="114"/>
      <c r="X19" s="114"/>
      <c r="Y19" s="114"/>
      <c r="Z19" s="114"/>
    </row>
    <row r="20" spans="1:26" ht="14.25" customHeight="1">
      <c r="B20" s="460"/>
      <c r="C20" s="559" t="s">
        <v>2237</v>
      </c>
      <c r="D20" s="707">
        <v>0</v>
      </c>
      <c r="E20" s="705">
        <f t="shared" ref="E20:F20" si="11">D20*1.04</f>
        <v>0</v>
      </c>
      <c r="F20" s="705">
        <f t="shared" si="11"/>
        <v>0</v>
      </c>
    </row>
    <row r="21" spans="1:26" ht="14.25" customHeight="1">
      <c r="B21" s="460"/>
      <c r="C21" s="559" t="s">
        <v>2183</v>
      </c>
      <c r="D21" s="496" t="e">
        <f>#REF!</f>
        <v>#REF!</v>
      </c>
      <c r="E21" s="706" t="e">
        <f t="shared" ref="E21:F21" si="12">D21*1.04</f>
        <v>#REF!</v>
      </c>
      <c r="F21" s="706" t="e">
        <f t="shared" si="12"/>
        <v>#REF!</v>
      </c>
      <c r="H21" s="2"/>
    </row>
    <row r="22" spans="1:26" ht="14.25" customHeight="1">
      <c r="A22" s="114"/>
      <c r="B22" s="464">
        <v>10604</v>
      </c>
      <c r="C22" s="464" t="s">
        <v>2519</v>
      </c>
      <c r="D22" s="495" t="e">
        <f>D23+D24</f>
        <v>#REF!</v>
      </c>
      <c r="E22" s="705" t="e">
        <f t="shared" ref="E22:F22" si="13">D22*1.04</f>
        <v>#REF!</v>
      </c>
      <c r="F22" s="705" t="e">
        <f t="shared" si="13"/>
        <v>#REF!</v>
      </c>
      <c r="G22" s="114"/>
      <c r="H22" s="709"/>
      <c r="I22" s="114"/>
      <c r="J22" s="114"/>
      <c r="K22" s="114"/>
      <c r="L22" s="114"/>
      <c r="M22" s="114"/>
      <c r="N22" s="114"/>
      <c r="O22" s="114"/>
      <c r="P22" s="114"/>
      <c r="Q22" s="114"/>
      <c r="R22" s="114"/>
      <c r="S22" s="114"/>
      <c r="T22" s="114"/>
      <c r="U22" s="114"/>
      <c r="V22" s="114"/>
      <c r="W22" s="114"/>
      <c r="X22" s="114"/>
      <c r="Y22" s="114"/>
      <c r="Z22" s="114"/>
    </row>
    <row r="23" spans="1:26" ht="14.25" customHeight="1">
      <c r="A23" s="41"/>
      <c r="B23" s="499"/>
      <c r="C23" s="559" t="s">
        <v>2237</v>
      </c>
      <c r="D23" s="496" t="e">
        <f>'WATER, ENERGY, ENVIRONMENT AND '!#REF!</f>
        <v>#REF!</v>
      </c>
      <c r="E23" s="706" t="e">
        <f t="shared" ref="E23:F23" si="14">D23*1.04</f>
        <v>#REF!</v>
      </c>
      <c r="F23" s="706" t="e">
        <f t="shared" si="14"/>
        <v>#REF!</v>
      </c>
      <c r="G23" s="41"/>
      <c r="H23" s="41"/>
      <c r="I23" s="41"/>
      <c r="J23" s="41"/>
      <c r="K23" s="41"/>
      <c r="L23" s="41"/>
      <c r="M23" s="41"/>
      <c r="N23" s="41"/>
      <c r="O23" s="41"/>
      <c r="P23" s="41"/>
      <c r="Q23" s="41"/>
      <c r="R23" s="41"/>
      <c r="S23" s="41"/>
      <c r="T23" s="41"/>
      <c r="U23" s="41"/>
      <c r="V23" s="41"/>
      <c r="W23" s="41"/>
      <c r="X23" s="41"/>
      <c r="Y23" s="41"/>
      <c r="Z23" s="41"/>
    </row>
    <row r="24" spans="1:26" ht="14.25" customHeight="1">
      <c r="B24" s="710"/>
      <c r="C24" s="559" t="s">
        <v>2183</v>
      </c>
      <c r="D24" s="496" t="e">
        <f>'WATER, ENERGY, ENVIRONMENT AND '!#REF!</f>
        <v>#REF!</v>
      </c>
      <c r="E24" s="706" t="e">
        <f t="shared" ref="E24:F24" si="15">D24*1.04</f>
        <v>#REF!</v>
      </c>
      <c r="F24" s="706" t="e">
        <f t="shared" si="15"/>
        <v>#REF!</v>
      </c>
    </row>
    <row r="25" spans="1:26" ht="14.25" customHeight="1">
      <c r="B25" s="1171" t="s">
        <v>2233</v>
      </c>
      <c r="C25" s="1156"/>
      <c r="D25" s="495" t="e">
        <f t="shared" ref="D25:F25" si="16">SUM(D22,D16,D13,D19)</f>
        <v>#REF!</v>
      </c>
      <c r="E25" s="495" t="e">
        <f t="shared" si="16"/>
        <v>#REF!</v>
      </c>
      <c r="F25" s="495" t="e">
        <f t="shared" si="16"/>
        <v>#REF!</v>
      </c>
    </row>
    <row r="26" spans="1:26" ht="14.25" customHeight="1">
      <c r="E26" s="2"/>
      <c r="F26" s="2"/>
    </row>
    <row r="27" spans="1:26" ht="14.25" customHeight="1">
      <c r="E27" s="2"/>
      <c r="F27" s="2"/>
    </row>
    <row r="28" spans="1:26" ht="14.25" customHeight="1">
      <c r="E28" s="2"/>
      <c r="F28" s="2"/>
    </row>
    <row r="29" spans="1:26" ht="14.25" customHeight="1">
      <c r="E29" s="2"/>
      <c r="F29" s="2"/>
    </row>
    <row r="30" spans="1:26" ht="14.25" customHeight="1">
      <c r="E30" s="2"/>
      <c r="F30" s="2"/>
    </row>
    <row r="31" spans="1:26" ht="14.25" customHeight="1">
      <c r="E31" s="2"/>
      <c r="F31" s="2"/>
    </row>
    <row r="32" spans="1:26" ht="14.25" customHeight="1">
      <c r="E32" s="2"/>
      <c r="F32" s="2"/>
    </row>
    <row r="33" spans="5:6" ht="14.25" customHeight="1">
      <c r="E33" s="2"/>
      <c r="F33" s="2"/>
    </row>
    <row r="34" spans="5:6" ht="14.25" customHeight="1">
      <c r="E34" s="2"/>
      <c r="F34" s="2"/>
    </row>
    <row r="35" spans="5:6" ht="14.25" customHeight="1">
      <c r="E35" s="2"/>
      <c r="F35" s="2"/>
    </row>
    <row r="36" spans="5:6" ht="14.25" customHeight="1">
      <c r="E36" s="2"/>
      <c r="F36" s="2"/>
    </row>
    <row r="37" spans="5:6" ht="14.25" customHeight="1">
      <c r="E37" s="2"/>
      <c r="F37" s="2"/>
    </row>
    <row r="38" spans="5:6" ht="14.25" customHeight="1">
      <c r="E38" s="2"/>
      <c r="F38" s="2"/>
    </row>
    <row r="39" spans="5:6" ht="14.25" customHeight="1">
      <c r="E39" s="2"/>
      <c r="F39" s="2"/>
    </row>
    <row r="40" spans="5:6" ht="14.25" customHeight="1">
      <c r="E40" s="2"/>
      <c r="F40" s="2"/>
    </row>
    <row r="41" spans="5:6" ht="14.25" customHeight="1">
      <c r="E41" s="2"/>
      <c r="F41" s="2"/>
    </row>
    <row r="42" spans="5:6" ht="14.25" customHeight="1">
      <c r="E42" s="2"/>
      <c r="F42" s="2"/>
    </row>
    <row r="43" spans="5:6" ht="14.25" customHeight="1">
      <c r="E43" s="2"/>
      <c r="F43" s="2"/>
    </row>
    <row r="44" spans="5:6" ht="14.25" customHeight="1">
      <c r="E44" s="2"/>
      <c r="F44" s="2"/>
    </row>
    <row r="45" spans="5:6" ht="14.25" customHeight="1">
      <c r="E45" s="2"/>
      <c r="F45" s="2"/>
    </row>
    <row r="46" spans="5:6" ht="14.25" customHeight="1">
      <c r="E46" s="2"/>
      <c r="F46" s="2"/>
    </row>
    <row r="47" spans="5:6" ht="14.25" customHeight="1">
      <c r="E47" s="2"/>
      <c r="F47" s="2"/>
    </row>
    <row r="48" spans="5:6" ht="14.25" customHeight="1">
      <c r="E48" s="2"/>
      <c r="F48" s="2"/>
    </row>
    <row r="49" spans="5:6" ht="14.25" customHeight="1">
      <c r="E49" s="2"/>
      <c r="F49" s="2"/>
    </row>
    <row r="50" spans="5:6" ht="14.25" customHeight="1">
      <c r="E50" s="2"/>
      <c r="F50" s="2"/>
    </row>
    <row r="51" spans="5:6" ht="14.25" customHeight="1">
      <c r="E51" s="2"/>
      <c r="F51" s="2"/>
    </row>
    <row r="52" spans="5:6" ht="14.25" customHeight="1">
      <c r="E52" s="2"/>
      <c r="F52" s="2"/>
    </row>
    <row r="53" spans="5:6" ht="14.25" customHeight="1">
      <c r="E53" s="2"/>
      <c r="F53" s="2"/>
    </row>
    <row r="54" spans="5:6" ht="14.25" customHeight="1">
      <c r="E54" s="2"/>
      <c r="F54" s="2"/>
    </row>
    <row r="55" spans="5:6" ht="14.25" customHeight="1">
      <c r="E55" s="2"/>
      <c r="F55" s="2"/>
    </row>
    <row r="56" spans="5:6" ht="14.25" customHeight="1">
      <c r="E56" s="2"/>
      <c r="F56" s="2"/>
    </row>
    <row r="57" spans="5:6" ht="14.25" customHeight="1">
      <c r="E57" s="2"/>
      <c r="F57" s="2"/>
    </row>
    <row r="58" spans="5:6" ht="14.25" customHeight="1">
      <c r="E58" s="2"/>
      <c r="F58" s="2"/>
    </row>
    <row r="59" spans="5:6" ht="14.25" customHeight="1">
      <c r="E59" s="2"/>
      <c r="F59" s="2"/>
    </row>
    <row r="60" spans="5:6" ht="14.25" customHeight="1">
      <c r="E60" s="2"/>
      <c r="F60" s="2"/>
    </row>
    <row r="61" spans="5:6" ht="14.25" customHeight="1">
      <c r="E61" s="2"/>
      <c r="F61" s="2"/>
    </row>
    <row r="62" spans="5:6" ht="14.25" customHeight="1">
      <c r="E62" s="2"/>
      <c r="F62" s="2"/>
    </row>
    <row r="63" spans="5:6" ht="14.25" customHeight="1">
      <c r="E63" s="2"/>
      <c r="F63" s="2"/>
    </row>
    <row r="64" spans="5:6" ht="14.25" customHeight="1">
      <c r="E64" s="2"/>
      <c r="F64" s="2"/>
    </row>
    <row r="65" spans="5:6" ht="14.25" customHeight="1">
      <c r="E65" s="2"/>
      <c r="F65" s="2"/>
    </row>
    <row r="66" spans="5:6" ht="14.25" customHeight="1">
      <c r="E66" s="2"/>
      <c r="F66" s="2"/>
    </row>
    <row r="67" spans="5:6" ht="14.25" customHeight="1">
      <c r="E67" s="2"/>
      <c r="F67" s="2"/>
    </row>
    <row r="68" spans="5:6" ht="14.25" customHeight="1">
      <c r="E68" s="2"/>
      <c r="F68" s="2"/>
    </row>
    <row r="69" spans="5:6" ht="14.25" customHeight="1">
      <c r="E69" s="2"/>
      <c r="F69" s="2"/>
    </row>
    <row r="70" spans="5:6" ht="14.25" customHeight="1">
      <c r="E70" s="2"/>
      <c r="F70" s="2"/>
    </row>
    <row r="71" spans="5:6" ht="14.25" customHeight="1">
      <c r="E71" s="2"/>
      <c r="F71" s="2"/>
    </row>
    <row r="72" spans="5:6" ht="14.25" customHeight="1">
      <c r="E72" s="2"/>
      <c r="F72" s="2"/>
    </row>
    <row r="73" spans="5:6" ht="14.25" customHeight="1">
      <c r="E73" s="2"/>
      <c r="F73" s="2"/>
    </row>
    <row r="74" spans="5:6" ht="14.25" customHeight="1">
      <c r="E74" s="2"/>
      <c r="F74" s="2"/>
    </row>
    <row r="75" spans="5:6" ht="14.25" customHeight="1">
      <c r="E75" s="2"/>
      <c r="F75" s="2"/>
    </row>
    <row r="76" spans="5:6" ht="14.25" customHeight="1">
      <c r="E76" s="2"/>
      <c r="F76" s="2"/>
    </row>
    <row r="77" spans="5:6" ht="14.25" customHeight="1">
      <c r="E77" s="2"/>
      <c r="F77" s="2"/>
    </row>
    <row r="78" spans="5:6" ht="14.25" customHeight="1">
      <c r="E78" s="2"/>
      <c r="F78" s="2"/>
    </row>
    <row r="79" spans="5:6" ht="14.25" customHeight="1">
      <c r="E79" s="2"/>
      <c r="F79" s="2"/>
    </row>
    <row r="80" spans="5:6" ht="14.25" customHeight="1">
      <c r="E80" s="2"/>
      <c r="F80" s="2"/>
    </row>
    <row r="81" spans="5:6" ht="14.25" customHeight="1">
      <c r="E81" s="2"/>
      <c r="F81" s="2"/>
    </row>
    <row r="82" spans="5:6" ht="14.25" customHeight="1">
      <c r="E82" s="2"/>
      <c r="F82" s="2"/>
    </row>
    <row r="83" spans="5:6" ht="14.25" customHeight="1">
      <c r="E83" s="2"/>
      <c r="F83" s="2"/>
    </row>
    <row r="84" spans="5:6" ht="14.25" customHeight="1">
      <c r="E84" s="2"/>
      <c r="F84" s="2"/>
    </row>
    <row r="85" spans="5:6" ht="14.25" customHeight="1">
      <c r="E85" s="2"/>
      <c r="F85" s="2"/>
    </row>
    <row r="86" spans="5:6" ht="14.25" customHeight="1">
      <c r="E86" s="2"/>
      <c r="F86" s="2"/>
    </row>
    <row r="87" spans="5:6" ht="14.25" customHeight="1">
      <c r="E87" s="2"/>
      <c r="F87" s="2"/>
    </row>
    <row r="88" spans="5:6" ht="14.25" customHeight="1">
      <c r="E88" s="2"/>
      <c r="F88" s="2"/>
    </row>
    <row r="89" spans="5:6" ht="14.25" customHeight="1">
      <c r="E89" s="2"/>
      <c r="F89" s="2"/>
    </row>
    <row r="90" spans="5:6" ht="14.25" customHeight="1">
      <c r="E90" s="2"/>
      <c r="F90" s="2"/>
    </row>
    <row r="91" spans="5:6" ht="14.25" customHeight="1">
      <c r="E91" s="2"/>
      <c r="F91" s="2"/>
    </row>
    <row r="92" spans="5:6" ht="14.25" customHeight="1">
      <c r="E92" s="2"/>
      <c r="F92" s="2"/>
    </row>
    <row r="93" spans="5:6" ht="14.25" customHeight="1">
      <c r="E93" s="2"/>
      <c r="F93" s="2"/>
    </row>
    <row r="94" spans="5:6" ht="14.25" customHeight="1">
      <c r="E94" s="2"/>
      <c r="F94" s="2"/>
    </row>
    <row r="95" spans="5:6" ht="14.25" customHeight="1">
      <c r="E95" s="2"/>
      <c r="F95" s="2"/>
    </row>
    <row r="96" spans="5:6" ht="14.25" customHeight="1">
      <c r="E96" s="2"/>
      <c r="F96" s="2"/>
    </row>
    <row r="97" spans="5:6" ht="14.25" customHeight="1">
      <c r="E97" s="2"/>
      <c r="F97" s="2"/>
    </row>
    <row r="98" spans="5:6" ht="14.25" customHeight="1">
      <c r="E98" s="2"/>
      <c r="F98" s="2"/>
    </row>
    <row r="99" spans="5:6" ht="14.25" customHeight="1">
      <c r="E99" s="2"/>
      <c r="F99" s="2"/>
    </row>
    <row r="100" spans="5:6" ht="14.25" customHeight="1">
      <c r="E100" s="2"/>
      <c r="F100" s="2"/>
    </row>
    <row r="101" spans="5:6" ht="14.25" customHeight="1">
      <c r="E101" s="2"/>
      <c r="F101" s="2"/>
    </row>
    <row r="102" spans="5:6" ht="14.25" customHeight="1">
      <c r="E102" s="2"/>
      <c r="F102" s="2"/>
    </row>
    <row r="103" spans="5:6" ht="14.25" customHeight="1">
      <c r="E103" s="2"/>
      <c r="F103" s="2"/>
    </row>
    <row r="104" spans="5:6" ht="14.25" customHeight="1">
      <c r="E104" s="2"/>
      <c r="F104" s="2"/>
    </row>
    <row r="105" spans="5:6" ht="14.25" customHeight="1">
      <c r="E105" s="2"/>
      <c r="F105" s="2"/>
    </row>
    <row r="106" spans="5:6" ht="14.25" customHeight="1">
      <c r="E106" s="2"/>
      <c r="F106" s="2"/>
    </row>
    <row r="107" spans="5:6" ht="14.25" customHeight="1">
      <c r="E107" s="2"/>
      <c r="F107" s="2"/>
    </row>
    <row r="108" spans="5:6" ht="14.25" customHeight="1">
      <c r="E108" s="2"/>
      <c r="F108" s="2"/>
    </row>
    <row r="109" spans="5:6" ht="14.25" customHeight="1">
      <c r="E109" s="2"/>
      <c r="F109" s="2"/>
    </row>
    <row r="110" spans="5:6" ht="14.25" customHeight="1">
      <c r="E110" s="2"/>
      <c r="F110" s="2"/>
    </row>
    <row r="111" spans="5:6" ht="14.25" customHeight="1">
      <c r="E111" s="2"/>
      <c r="F111" s="2"/>
    </row>
    <row r="112" spans="5:6" ht="14.25" customHeight="1">
      <c r="E112" s="2"/>
      <c r="F112" s="2"/>
    </row>
    <row r="113" spans="5:6" ht="14.25" customHeight="1">
      <c r="E113" s="2"/>
      <c r="F113" s="2"/>
    </row>
    <row r="114" spans="5:6" ht="14.25" customHeight="1">
      <c r="E114" s="2"/>
      <c r="F114" s="2"/>
    </row>
    <row r="115" spans="5:6" ht="14.25" customHeight="1">
      <c r="E115" s="2"/>
      <c r="F115" s="2"/>
    </row>
    <row r="116" spans="5:6" ht="14.25" customHeight="1">
      <c r="E116" s="2"/>
      <c r="F116" s="2"/>
    </row>
    <row r="117" spans="5:6" ht="14.25" customHeight="1">
      <c r="E117" s="2"/>
      <c r="F117" s="2"/>
    </row>
    <row r="118" spans="5:6" ht="14.25" customHeight="1">
      <c r="E118" s="2"/>
      <c r="F118" s="2"/>
    </row>
    <row r="119" spans="5:6" ht="14.25" customHeight="1">
      <c r="E119" s="2"/>
      <c r="F119" s="2"/>
    </row>
    <row r="120" spans="5:6" ht="14.25" customHeight="1">
      <c r="E120" s="2"/>
      <c r="F120" s="2"/>
    </row>
    <row r="121" spans="5:6" ht="14.25" customHeight="1">
      <c r="E121" s="2"/>
      <c r="F121" s="2"/>
    </row>
    <row r="122" spans="5:6" ht="14.25" customHeight="1">
      <c r="E122" s="2"/>
      <c r="F122" s="2"/>
    </row>
    <row r="123" spans="5:6" ht="14.25" customHeight="1">
      <c r="E123" s="2"/>
      <c r="F123" s="2"/>
    </row>
    <row r="124" spans="5:6" ht="14.25" customHeight="1">
      <c r="E124" s="2"/>
      <c r="F124" s="2"/>
    </row>
    <row r="125" spans="5:6" ht="14.25" customHeight="1">
      <c r="E125" s="2"/>
      <c r="F125" s="2"/>
    </row>
    <row r="126" spans="5:6" ht="14.25" customHeight="1">
      <c r="E126" s="2"/>
      <c r="F126" s="2"/>
    </row>
    <row r="127" spans="5:6" ht="14.25" customHeight="1">
      <c r="E127" s="2"/>
      <c r="F127" s="2"/>
    </row>
    <row r="128" spans="5:6" ht="14.25" customHeight="1">
      <c r="E128" s="2"/>
      <c r="F128" s="2"/>
    </row>
    <row r="129" spans="5:6" ht="14.25" customHeight="1">
      <c r="E129" s="2"/>
      <c r="F129" s="2"/>
    </row>
    <row r="130" spans="5:6" ht="14.25" customHeight="1">
      <c r="E130" s="2"/>
      <c r="F130" s="2"/>
    </row>
    <row r="131" spans="5:6" ht="14.25" customHeight="1">
      <c r="E131" s="2"/>
      <c r="F131" s="2"/>
    </row>
    <row r="132" spans="5:6" ht="14.25" customHeight="1">
      <c r="E132" s="2"/>
      <c r="F132" s="2"/>
    </row>
    <row r="133" spans="5:6" ht="14.25" customHeight="1">
      <c r="E133" s="2"/>
      <c r="F133" s="2"/>
    </row>
    <row r="134" spans="5:6" ht="14.25" customHeight="1">
      <c r="E134" s="2"/>
      <c r="F134" s="2"/>
    </row>
    <row r="135" spans="5:6" ht="14.25" customHeight="1">
      <c r="E135" s="2"/>
      <c r="F135" s="2"/>
    </row>
    <row r="136" spans="5:6" ht="14.25" customHeight="1">
      <c r="E136" s="2"/>
      <c r="F136" s="2"/>
    </row>
    <row r="137" spans="5:6" ht="14.25" customHeight="1">
      <c r="E137" s="2"/>
      <c r="F137" s="2"/>
    </row>
    <row r="138" spans="5:6" ht="14.25" customHeight="1">
      <c r="E138" s="2"/>
      <c r="F138" s="2"/>
    </row>
    <row r="139" spans="5:6" ht="14.25" customHeight="1">
      <c r="E139" s="2"/>
      <c r="F139" s="2"/>
    </row>
    <row r="140" spans="5:6" ht="14.25" customHeight="1">
      <c r="E140" s="2"/>
      <c r="F140" s="2"/>
    </row>
    <row r="141" spans="5:6" ht="14.25" customHeight="1">
      <c r="E141" s="2"/>
      <c r="F141" s="2"/>
    </row>
    <row r="142" spans="5:6" ht="14.25" customHeight="1">
      <c r="E142" s="2"/>
      <c r="F142" s="2"/>
    </row>
    <row r="143" spans="5:6" ht="14.25" customHeight="1">
      <c r="E143" s="2"/>
      <c r="F143" s="2"/>
    </row>
    <row r="144" spans="5:6" ht="14.25" customHeight="1">
      <c r="E144" s="2"/>
      <c r="F144" s="2"/>
    </row>
    <row r="145" spans="5:6" ht="14.25" customHeight="1">
      <c r="E145" s="2"/>
      <c r="F145" s="2"/>
    </row>
    <row r="146" spans="5:6" ht="14.25" customHeight="1">
      <c r="E146" s="2"/>
      <c r="F146" s="2"/>
    </row>
    <row r="147" spans="5:6" ht="14.25" customHeight="1">
      <c r="E147" s="2"/>
      <c r="F147" s="2"/>
    </row>
    <row r="148" spans="5:6" ht="14.25" customHeight="1">
      <c r="E148" s="2"/>
      <c r="F148" s="2"/>
    </row>
    <row r="149" spans="5:6" ht="14.25" customHeight="1">
      <c r="E149" s="2"/>
      <c r="F149" s="2"/>
    </row>
    <row r="150" spans="5:6" ht="14.25" customHeight="1">
      <c r="E150" s="2"/>
      <c r="F150" s="2"/>
    </row>
    <row r="151" spans="5:6" ht="14.25" customHeight="1">
      <c r="E151" s="2"/>
      <c r="F151" s="2"/>
    </row>
    <row r="152" spans="5:6" ht="14.25" customHeight="1">
      <c r="E152" s="2"/>
      <c r="F152" s="2"/>
    </row>
    <row r="153" spans="5:6" ht="14.25" customHeight="1">
      <c r="E153" s="2"/>
      <c r="F153" s="2"/>
    </row>
    <row r="154" spans="5:6" ht="14.25" customHeight="1">
      <c r="E154" s="2"/>
      <c r="F154" s="2"/>
    </row>
    <row r="155" spans="5:6" ht="14.25" customHeight="1">
      <c r="E155" s="2"/>
      <c r="F155" s="2"/>
    </row>
    <row r="156" spans="5:6" ht="14.25" customHeight="1">
      <c r="E156" s="2"/>
      <c r="F156" s="2"/>
    </row>
    <row r="157" spans="5:6" ht="14.25" customHeight="1">
      <c r="E157" s="2"/>
      <c r="F157" s="2"/>
    </row>
    <row r="158" spans="5:6" ht="14.25" customHeight="1">
      <c r="E158" s="2"/>
      <c r="F158" s="2"/>
    </row>
    <row r="159" spans="5:6" ht="14.25" customHeight="1">
      <c r="E159" s="2"/>
      <c r="F159" s="2"/>
    </row>
    <row r="160" spans="5:6" ht="14.25" customHeight="1">
      <c r="E160" s="2"/>
      <c r="F160" s="2"/>
    </row>
    <row r="161" spans="5:6" ht="14.25" customHeight="1">
      <c r="E161" s="2"/>
      <c r="F161" s="2"/>
    </row>
    <row r="162" spans="5:6" ht="14.25" customHeight="1">
      <c r="E162" s="2"/>
      <c r="F162" s="2"/>
    </row>
    <row r="163" spans="5:6" ht="14.25" customHeight="1">
      <c r="E163" s="2"/>
      <c r="F163" s="2"/>
    </row>
    <row r="164" spans="5:6" ht="14.25" customHeight="1">
      <c r="E164" s="2"/>
      <c r="F164" s="2"/>
    </row>
    <row r="165" spans="5:6" ht="14.25" customHeight="1">
      <c r="E165" s="2"/>
      <c r="F165" s="2"/>
    </row>
    <row r="166" spans="5:6" ht="14.25" customHeight="1">
      <c r="E166" s="2"/>
      <c r="F166" s="2"/>
    </row>
    <row r="167" spans="5:6" ht="14.25" customHeight="1">
      <c r="E167" s="2"/>
      <c r="F167" s="2"/>
    </row>
    <row r="168" spans="5:6" ht="14.25" customHeight="1">
      <c r="E168" s="2"/>
      <c r="F168" s="2"/>
    </row>
    <row r="169" spans="5:6" ht="14.25" customHeight="1">
      <c r="E169" s="2"/>
      <c r="F169" s="2"/>
    </row>
    <row r="170" spans="5:6" ht="14.25" customHeight="1">
      <c r="E170" s="2"/>
      <c r="F170" s="2"/>
    </row>
    <row r="171" spans="5:6" ht="14.25" customHeight="1">
      <c r="E171" s="2"/>
      <c r="F171" s="2"/>
    </row>
    <row r="172" spans="5:6" ht="14.25" customHeight="1">
      <c r="E172" s="2"/>
      <c r="F172" s="2"/>
    </row>
    <row r="173" spans="5:6" ht="14.25" customHeight="1">
      <c r="E173" s="2"/>
      <c r="F173" s="2"/>
    </row>
    <row r="174" spans="5:6" ht="14.25" customHeight="1">
      <c r="E174" s="2"/>
      <c r="F174" s="2"/>
    </row>
    <row r="175" spans="5:6" ht="14.25" customHeight="1">
      <c r="E175" s="2"/>
      <c r="F175" s="2"/>
    </row>
    <row r="176" spans="5:6" ht="14.25" customHeight="1">
      <c r="E176" s="2"/>
      <c r="F176" s="2"/>
    </row>
    <row r="177" spans="5:6" ht="14.25" customHeight="1">
      <c r="E177" s="2"/>
      <c r="F177" s="2"/>
    </row>
    <row r="178" spans="5:6" ht="14.25" customHeight="1">
      <c r="E178" s="2"/>
      <c r="F178" s="2"/>
    </row>
    <row r="179" spans="5:6" ht="14.25" customHeight="1">
      <c r="E179" s="2"/>
      <c r="F179" s="2"/>
    </row>
    <row r="180" spans="5:6" ht="14.25" customHeight="1">
      <c r="E180" s="2"/>
      <c r="F180" s="2"/>
    </row>
    <row r="181" spans="5:6" ht="14.25" customHeight="1">
      <c r="E181" s="2"/>
      <c r="F181" s="2"/>
    </row>
    <row r="182" spans="5:6" ht="14.25" customHeight="1">
      <c r="E182" s="2"/>
      <c r="F182" s="2"/>
    </row>
    <row r="183" spans="5:6" ht="14.25" customHeight="1">
      <c r="E183" s="2"/>
      <c r="F183" s="2"/>
    </row>
    <row r="184" spans="5:6" ht="14.25" customHeight="1">
      <c r="E184" s="2"/>
      <c r="F184" s="2"/>
    </row>
    <row r="185" spans="5:6" ht="14.25" customHeight="1">
      <c r="E185" s="2"/>
      <c r="F185" s="2"/>
    </row>
    <row r="186" spans="5:6" ht="14.25" customHeight="1">
      <c r="E186" s="2"/>
      <c r="F186" s="2"/>
    </row>
    <row r="187" spans="5:6" ht="14.25" customHeight="1">
      <c r="E187" s="2"/>
      <c r="F187" s="2"/>
    </row>
    <row r="188" spans="5:6" ht="14.25" customHeight="1">
      <c r="E188" s="2"/>
      <c r="F188" s="2"/>
    </row>
    <row r="189" spans="5:6" ht="14.25" customHeight="1">
      <c r="E189" s="2"/>
      <c r="F189" s="2"/>
    </row>
    <row r="190" spans="5:6" ht="14.25" customHeight="1">
      <c r="E190" s="2"/>
      <c r="F190" s="2"/>
    </row>
    <row r="191" spans="5:6" ht="14.25" customHeight="1">
      <c r="E191" s="2"/>
      <c r="F191" s="2"/>
    </row>
    <row r="192" spans="5:6" ht="14.25" customHeight="1">
      <c r="E192" s="2"/>
      <c r="F192" s="2"/>
    </row>
    <row r="193" spans="5:6" ht="14.25" customHeight="1">
      <c r="E193" s="2"/>
      <c r="F193" s="2"/>
    </row>
    <row r="194" spans="5:6" ht="14.25" customHeight="1">
      <c r="E194" s="2"/>
      <c r="F194" s="2"/>
    </row>
    <row r="195" spans="5:6" ht="14.25" customHeight="1">
      <c r="E195" s="2"/>
      <c r="F195" s="2"/>
    </row>
    <row r="196" spans="5:6" ht="14.25" customHeight="1">
      <c r="E196" s="2"/>
      <c r="F196" s="2"/>
    </row>
    <row r="197" spans="5:6" ht="14.25" customHeight="1">
      <c r="E197" s="2"/>
      <c r="F197" s="2"/>
    </row>
    <row r="198" spans="5:6" ht="14.25" customHeight="1">
      <c r="E198" s="2"/>
      <c r="F198" s="2"/>
    </row>
    <row r="199" spans="5:6" ht="14.25" customHeight="1">
      <c r="E199" s="2"/>
      <c r="F199" s="2"/>
    </row>
    <row r="200" spans="5:6" ht="14.25" customHeight="1">
      <c r="E200" s="2"/>
      <c r="F200" s="2"/>
    </row>
    <row r="201" spans="5:6" ht="14.25" customHeight="1">
      <c r="E201" s="2"/>
      <c r="F201" s="2"/>
    </row>
    <row r="202" spans="5:6" ht="14.25" customHeight="1">
      <c r="E202" s="2"/>
      <c r="F202" s="2"/>
    </row>
    <row r="203" spans="5:6" ht="14.25" customHeight="1">
      <c r="E203" s="2"/>
      <c r="F203" s="2"/>
    </row>
    <row r="204" spans="5:6" ht="14.25" customHeight="1">
      <c r="E204" s="2"/>
      <c r="F204" s="2"/>
    </row>
    <row r="205" spans="5:6" ht="14.25" customHeight="1">
      <c r="E205" s="2"/>
      <c r="F205" s="2"/>
    </row>
    <row r="206" spans="5:6" ht="14.25" customHeight="1">
      <c r="E206" s="2"/>
      <c r="F206" s="2"/>
    </row>
    <row r="207" spans="5:6" ht="14.25" customHeight="1">
      <c r="E207" s="2"/>
      <c r="F207" s="2"/>
    </row>
    <row r="208" spans="5:6" ht="14.25" customHeight="1">
      <c r="E208" s="2"/>
      <c r="F208" s="2"/>
    </row>
    <row r="209" spans="5:6" ht="14.25" customHeight="1">
      <c r="E209" s="2"/>
      <c r="F209" s="2"/>
    </row>
    <row r="210" spans="5:6" ht="14.25" customHeight="1">
      <c r="E210" s="2"/>
      <c r="F210" s="2"/>
    </row>
    <row r="211" spans="5:6" ht="14.25" customHeight="1">
      <c r="E211" s="2"/>
      <c r="F211" s="2"/>
    </row>
    <row r="212" spans="5:6" ht="14.25" customHeight="1">
      <c r="E212" s="2"/>
      <c r="F212" s="2"/>
    </row>
    <row r="213" spans="5:6" ht="14.25" customHeight="1">
      <c r="E213" s="2"/>
      <c r="F213" s="2"/>
    </row>
    <row r="214" spans="5:6" ht="14.25" customHeight="1">
      <c r="E214" s="2"/>
      <c r="F214" s="2"/>
    </row>
    <row r="215" spans="5:6" ht="14.25" customHeight="1">
      <c r="E215" s="2"/>
      <c r="F215" s="2"/>
    </row>
    <row r="216" spans="5:6" ht="14.25" customHeight="1">
      <c r="E216" s="2"/>
      <c r="F216" s="2"/>
    </row>
    <row r="217" spans="5:6" ht="14.25" customHeight="1">
      <c r="E217" s="2"/>
      <c r="F217" s="2"/>
    </row>
    <row r="218" spans="5:6" ht="14.25" customHeight="1">
      <c r="E218" s="2"/>
      <c r="F218" s="2"/>
    </row>
    <row r="219" spans="5:6" ht="14.25" customHeight="1">
      <c r="E219" s="2"/>
      <c r="F219" s="2"/>
    </row>
    <row r="220" spans="5:6" ht="14.25" customHeight="1">
      <c r="E220" s="2"/>
      <c r="F220" s="2"/>
    </row>
    <row r="221" spans="5:6" ht="14.25" customHeight="1">
      <c r="E221" s="2"/>
      <c r="F221" s="2"/>
    </row>
    <row r="222" spans="5:6" ht="14.25" customHeight="1">
      <c r="E222" s="2"/>
      <c r="F222" s="2"/>
    </row>
    <row r="223" spans="5:6" ht="14.25" customHeight="1">
      <c r="E223" s="2"/>
      <c r="F223" s="2"/>
    </row>
    <row r="224" spans="5:6" ht="14.25" customHeight="1">
      <c r="E224" s="2"/>
      <c r="F224" s="2"/>
    </row>
    <row r="225" spans="5:6" ht="14.25" customHeight="1">
      <c r="E225" s="2"/>
      <c r="F225" s="2"/>
    </row>
    <row r="226" spans="5:6" ht="15.75" customHeight="1"/>
    <row r="227" spans="5:6" ht="15.75" customHeight="1"/>
    <row r="228" spans="5:6" ht="15.75" customHeight="1"/>
    <row r="229" spans="5:6" ht="15.75" customHeight="1"/>
    <row r="230" spans="5:6" ht="15.75" customHeight="1"/>
    <row r="231" spans="5:6" ht="15.75" customHeight="1"/>
    <row r="232" spans="5:6" ht="15.75" customHeight="1"/>
    <row r="233" spans="5:6" ht="15.75" customHeight="1"/>
    <row r="234" spans="5:6" ht="15.75" customHeight="1"/>
    <row r="235" spans="5:6" ht="15.75" customHeight="1"/>
    <row r="236" spans="5:6" ht="15.75" customHeight="1"/>
    <row r="237" spans="5:6" ht="15.75" customHeight="1"/>
    <row r="238" spans="5:6" ht="15.75" customHeight="1"/>
    <row r="239" spans="5:6" ht="15.75" customHeight="1"/>
    <row r="240" spans="5:6"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mergeCells count="8">
    <mergeCell ref="B25:C25"/>
    <mergeCell ref="B2:B3"/>
    <mergeCell ref="C2:C3"/>
    <mergeCell ref="E2:F2"/>
    <mergeCell ref="B8:C8"/>
    <mergeCell ref="B11:B12"/>
    <mergeCell ref="C11:C12"/>
    <mergeCell ref="E11:F11"/>
  </mergeCells>
  <pageMargins left="0.7" right="0.7" top="0.75" bottom="0.75" header="0" footer="0"/>
  <pageSetup orientation="landscape"/>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A00-000000000000}">
  <dimension ref="A1:Z1000"/>
  <sheetViews>
    <sheetView workbookViewId="0"/>
  </sheetViews>
  <sheetFormatPr defaultColWidth="14.40625" defaultRowHeight="15" customHeight="1"/>
  <cols>
    <col min="1" max="1" width="8" customWidth="1"/>
    <col min="2" max="2" width="9" customWidth="1"/>
    <col min="3" max="3" width="38.26953125" customWidth="1"/>
    <col min="4" max="4" width="13.54296875" customWidth="1"/>
    <col min="5" max="5" width="15.26953125" customWidth="1"/>
    <col min="6" max="6" width="18.26953125" customWidth="1"/>
    <col min="7" max="26" width="8" customWidth="1"/>
  </cols>
  <sheetData>
    <row r="1" spans="1:26" ht="14.25" customHeight="1"/>
    <row r="2" spans="1:26" ht="39" customHeight="1">
      <c r="B2" s="1167" t="s">
        <v>2224</v>
      </c>
      <c r="C2" s="1167" t="s">
        <v>2225</v>
      </c>
      <c r="D2" s="453" t="s">
        <v>2226</v>
      </c>
      <c r="E2" s="1166" t="s">
        <v>2227</v>
      </c>
      <c r="F2" s="1156"/>
    </row>
    <row r="3" spans="1:26" ht="14.25" customHeight="1">
      <c r="B3" s="1168"/>
      <c r="C3" s="1168"/>
      <c r="D3" s="711" t="s">
        <v>2228</v>
      </c>
      <c r="E3" s="494" t="s">
        <v>2229</v>
      </c>
      <c r="F3" s="494" t="s">
        <v>2230</v>
      </c>
    </row>
    <row r="4" spans="1:26" ht="26.25" customHeight="1">
      <c r="B4" s="455">
        <v>10701</v>
      </c>
      <c r="C4" s="559" t="s">
        <v>2071</v>
      </c>
      <c r="D4" s="457">
        <f>D12</f>
        <v>1035000000</v>
      </c>
      <c r="E4" s="457">
        <f t="shared" ref="E4:F4" si="0">D4*1.04</f>
        <v>1076400000</v>
      </c>
      <c r="F4" s="457">
        <f t="shared" si="0"/>
        <v>1119456000</v>
      </c>
    </row>
    <row r="5" spans="1:26" ht="14.25" customHeight="1">
      <c r="B5" s="455">
        <v>10702</v>
      </c>
      <c r="C5" s="712" t="s">
        <v>2585</v>
      </c>
      <c r="D5" s="457">
        <f>D15</f>
        <v>183907511</v>
      </c>
      <c r="E5" s="457">
        <f t="shared" ref="E5:F5" si="1">D5*1.04</f>
        <v>191263811.44</v>
      </c>
      <c r="F5" s="457">
        <f t="shared" si="1"/>
        <v>198914363.8976</v>
      </c>
    </row>
    <row r="6" spans="1:26" ht="14.25" customHeight="1">
      <c r="B6" s="455">
        <v>10703</v>
      </c>
      <c r="C6" s="712" t="s">
        <v>2586</v>
      </c>
      <c r="D6" s="457">
        <f>D18</f>
        <v>52199150</v>
      </c>
      <c r="E6" s="457">
        <f t="shared" ref="E6:F6" si="2">D6*1.04</f>
        <v>54287116</v>
      </c>
      <c r="F6" s="457">
        <f t="shared" si="2"/>
        <v>56458600.640000001</v>
      </c>
    </row>
    <row r="7" spans="1:26" ht="14.25" customHeight="1">
      <c r="B7" s="1166" t="s">
        <v>2317</v>
      </c>
      <c r="C7" s="1156"/>
      <c r="D7" s="462">
        <f t="shared" ref="D7:F7" si="3">SUM(D4:D6)</f>
        <v>1271106661</v>
      </c>
      <c r="E7" s="462">
        <f t="shared" si="3"/>
        <v>1321950927.4400001</v>
      </c>
      <c r="F7" s="462">
        <f t="shared" si="3"/>
        <v>1374828964.5376</v>
      </c>
    </row>
    <row r="8" spans="1:26" ht="14.25" customHeight="1">
      <c r="B8" s="713"/>
      <c r="C8" s="713"/>
      <c r="D8" s="713"/>
      <c r="E8" s="713"/>
      <c r="F8" s="713"/>
    </row>
    <row r="9" spans="1:26" ht="14.25" customHeight="1">
      <c r="B9" s="713"/>
      <c r="C9" s="713"/>
      <c r="D9" s="713"/>
      <c r="E9" s="713"/>
      <c r="F9" s="713"/>
    </row>
    <row r="10" spans="1:26" ht="42.75" customHeight="1">
      <c r="B10" s="1167" t="s">
        <v>2234</v>
      </c>
      <c r="C10" s="1167" t="s">
        <v>2235</v>
      </c>
      <c r="D10" s="468" t="s">
        <v>2587</v>
      </c>
      <c r="E10" s="1169" t="s">
        <v>2227</v>
      </c>
      <c r="F10" s="1156"/>
    </row>
    <row r="11" spans="1:26" ht="14.25" customHeight="1">
      <c r="B11" s="1168"/>
      <c r="C11" s="1168"/>
      <c r="D11" s="711" t="s">
        <v>2228</v>
      </c>
      <c r="E11" s="494" t="s">
        <v>2229</v>
      </c>
      <c r="F11" s="494" t="s">
        <v>2230</v>
      </c>
    </row>
    <row r="12" spans="1:26" ht="25.5" customHeight="1">
      <c r="A12" s="114"/>
      <c r="B12" s="464">
        <v>10701</v>
      </c>
      <c r="C12" s="468" t="s">
        <v>2071</v>
      </c>
      <c r="D12" s="462">
        <f>D13+D14</f>
        <v>1035000000</v>
      </c>
      <c r="E12" s="462">
        <f t="shared" ref="E12:F12" si="4">D12*1.04</f>
        <v>1076400000</v>
      </c>
      <c r="F12" s="462">
        <f t="shared" si="4"/>
        <v>1119456000</v>
      </c>
      <c r="G12" s="114"/>
      <c r="H12" s="114"/>
      <c r="I12" s="114"/>
      <c r="J12" s="114"/>
      <c r="K12" s="114"/>
      <c r="L12" s="114"/>
      <c r="M12" s="114"/>
      <c r="N12" s="114"/>
      <c r="O12" s="114"/>
      <c r="P12" s="114"/>
      <c r="Q12" s="114"/>
      <c r="R12" s="114"/>
      <c r="S12" s="114"/>
      <c r="T12" s="114"/>
      <c r="U12" s="114"/>
      <c r="V12" s="114"/>
      <c r="W12" s="114"/>
      <c r="X12" s="114"/>
      <c r="Y12" s="114"/>
      <c r="Z12" s="114"/>
    </row>
    <row r="13" spans="1:26" ht="14.25" customHeight="1">
      <c r="B13" s="455"/>
      <c r="C13" s="559" t="s">
        <v>2237</v>
      </c>
      <c r="D13" s="461">
        <f>EDUCATION!C93</f>
        <v>1035000000</v>
      </c>
      <c r="E13" s="461">
        <f t="shared" ref="E13:F13" si="5">D13*1.04</f>
        <v>1076400000</v>
      </c>
      <c r="F13" s="461">
        <f t="shared" si="5"/>
        <v>1119456000</v>
      </c>
    </row>
    <row r="14" spans="1:26" ht="14.25" customHeight="1">
      <c r="B14" s="455"/>
      <c r="C14" s="559" t="s">
        <v>2183</v>
      </c>
      <c r="D14" s="714">
        <v>0</v>
      </c>
      <c r="E14" s="715">
        <f t="shared" ref="E14:F14" si="6">D14*1.04</f>
        <v>0</v>
      </c>
      <c r="F14" s="715">
        <f t="shared" si="6"/>
        <v>0</v>
      </c>
    </row>
    <row r="15" spans="1:26" ht="14.25" customHeight="1">
      <c r="A15" s="114"/>
      <c r="B15" s="464">
        <v>10702</v>
      </c>
      <c r="C15" s="716" t="s">
        <v>2585</v>
      </c>
      <c r="D15" s="462">
        <f>D16+D17</f>
        <v>183907511</v>
      </c>
      <c r="E15" s="462">
        <f t="shared" ref="E15:F15" si="7">D15*1.04</f>
        <v>191263811.44</v>
      </c>
      <c r="F15" s="462">
        <f t="shared" si="7"/>
        <v>198914363.8976</v>
      </c>
      <c r="G15" s="114"/>
      <c r="H15" s="114"/>
      <c r="I15" s="114"/>
      <c r="J15" s="114"/>
      <c r="K15" s="114"/>
      <c r="L15" s="114"/>
      <c r="M15" s="114"/>
      <c r="N15" s="114"/>
      <c r="O15" s="114"/>
      <c r="P15" s="114"/>
      <c r="Q15" s="114"/>
      <c r="R15" s="114"/>
      <c r="S15" s="114"/>
      <c r="T15" s="114"/>
      <c r="U15" s="114"/>
      <c r="V15" s="114"/>
      <c r="W15" s="114"/>
      <c r="X15" s="114"/>
      <c r="Y15" s="114"/>
      <c r="Z15" s="114"/>
    </row>
    <row r="16" spans="1:26" ht="14.25" customHeight="1">
      <c r="B16" s="455"/>
      <c r="C16" s="559" t="s">
        <v>2237</v>
      </c>
      <c r="D16" s="717">
        <v>0</v>
      </c>
      <c r="E16" s="715">
        <f t="shared" ref="E16:F16" si="8">D16*1.04</f>
        <v>0</v>
      </c>
      <c r="F16" s="715">
        <f t="shared" si="8"/>
        <v>0</v>
      </c>
    </row>
    <row r="17" spans="1:26" ht="14.25" customHeight="1">
      <c r="B17" s="455"/>
      <c r="C17" s="559" t="s">
        <v>2183</v>
      </c>
      <c r="D17" s="465">
        <f>EDUCATION!C98</f>
        <v>183907511</v>
      </c>
      <c r="E17" s="461">
        <f t="shared" ref="E17:F17" si="9">D17*1.04</f>
        <v>191263811.44</v>
      </c>
      <c r="F17" s="461">
        <f t="shared" si="9"/>
        <v>198914363.8976</v>
      </c>
    </row>
    <row r="18" spans="1:26" ht="14.25" customHeight="1">
      <c r="A18" s="114"/>
      <c r="B18" s="464">
        <v>10703</v>
      </c>
      <c r="C18" s="716" t="s">
        <v>2586</v>
      </c>
      <c r="D18" s="462">
        <f>D19+D20</f>
        <v>52199150</v>
      </c>
      <c r="E18" s="462">
        <f t="shared" ref="E18:F18" si="10">D18*1.04</f>
        <v>54287116</v>
      </c>
      <c r="F18" s="462">
        <f t="shared" si="10"/>
        <v>56458600.640000001</v>
      </c>
      <c r="G18" s="114"/>
      <c r="H18" s="114"/>
      <c r="I18" s="114"/>
      <c r="J18" s="114"/>
      <c r="K18" s="114"/>
      <c r="L18" s="114"/>
      <c r="M18" s="114"/>
      <c r="N18" s="114"/>
      <c r="O18" s="114"/>
      <c r="P18" s="114"/>
      <c r="Q18" s="114"/>
      <c r="R18" s="114"/>
      <c r="S18" s="114"/>
      <c r="T18" s="114"/>
      <c r="U18" s="114"/>
      <c r="V18" s="114"/>
      <c r="W18" s="114"/>
      <c r="X18" s="114"/>
      <c r="Y18" s="114"/>
      <c r="Z18" s="114"/>
    </row>
    <row r="19" spans="1:26" ht="14.25" customHeight="1">
      <c r="B19" s="453"/>
      <c r="C19" s="559" t="s">
        <v>2237</v>
      </c>
      <c r="D19" s="715">
        <v>0</v>
      </c>
      <c r="E19" s="715">
        <f t="shared" ref="E19:F19" si="11">D19*1.04</f>
        <v>0</v>
      </c>
      <c r="F19" s="715">
        <f t="shared" si="11"/>
        <v>0</v>
      </c>
    </row>
    <row r="20" spans="1:26" ht="14.25" customHeight="1">
      <c r="B20" s="456"/>
      <c r="C20" s="559" t="s">
        <v>2183</v>
      </c>
      <c r="D20" s="461">
        <f>EDUCATION!C102</f>
        <v>52199150</v>
      </c>
      <c r="E20" s="461">
        <f t="shared" ref="E20:F20" si="12">D20*1.04</f>
        <v>54287116</v>
      </c>
      <c r="F20" s="461">
        <f t="shared" si="12"/>
        <v>56458600.640000001</v>
      </c>
    </row>
    <row r="21" spans="1:26" ht="14.25" customHeight="1">
      <c r="B21" s="1166" t="s">
        <v>2233</v>
      </c>
      <c r="C21" s="1156"/>
      <c r="D21" s="462">
        <f t="shared" ref="D21:F21" si="13">SUM(D18,D15,D12)</f>
        <v>1271106661</v>
      </c>
      <c r="E21" s="462">
        <f t="shared" si="13"/>
        <v>1321950927.4400001</v>
      </c>
      <c r="F21" s="462">
        <f t="shared" si="13"/>
        <v>1374828964.5376</v>
      </c>
    </row>
    <row r="22" spans="1:26" ht="14.25" customHeight="1"/>
    <row r="23" spans="1:26" ht="14.25" customHeight="1"/>
    <row r="24" spans="1:26" ht="14.25" customHeight="1"/>
    <row r="25" spans="1:26" ht="14.25" customHeight="1"/>
    <row r="26" spans="1:26" ht="14.25" customHeight="1"/>
    <row r="27" spans="1:26" ht="14.25" customHeight="1"/>
    <row r="28" spans="1:26" ht="14.25" customHeight="1"/>
    <row r="29" spans="1:26" ht="14.25" customHeight="1"/>
    <row r="30" spans="1:26" ht="14.25" customHeight="1"/>
    <row r="31" spans="1:26" ht="14.25" customHeight="1"/>
    <row r="32" spans="1:26" ht="14.25" customHeight="1"/>
    <row r="33" ht="14.25" customHeight="1"/>
    <row r="34" ht="14.25" customHeight="1"/>
    <row r="35" ht="14.25" customHeight="1"/>
    <row r="36" ht="14.25" customHeight="1"/>
    <row r="37" ht="14.25" customHeight="1"/>
    <row r="38" ht="14.25" customHeight="1"/>
    <row r="39" ht="14.25" customHeight="1"/>
    <row r="40" ht="14.25" customHeight="1"/>
    <row r="41" ht="14.25" customHeight="1"/>
    <row r="42" ht="14.25" customHeight="1"/>
    <row r="43" ht="14.25" customHeight="1"/>
    <row r="44" ht="14.25" customHeight="1"/>
    <row r="45" ht="14.25" customHeight="1"/>
    <row r="46" ht="14.25" customHeight="1"/>
    <row r="47" ht="14.25" customHeight="1"/>
    <row r="48" ht="14.25" customHeight="1"/>
    <row r="49" ht="14.25" customHeight="1"/>
    <row r="50" ht="14.25" customHeight="1"/>
    <row r="51" ht="14.25" customHeight="1"/>
    <row r="52" ht="14.25" customHeight="1"/>
    <row r="53" ht="14.25" customHeight="1"/>
    <row r="54" ht="14.25" customHeight="1"/>
    <row r="55" ht="14.25" customHeight="1"/>
    <row r="56" ht="14.25" customHeight="1"/>
    <row r="57" ht="14.25" customHeight="1"/>
    <row r="58" ht="14.25" customHeight="1"/>
    <row r="59" ht="14.25" customHeight="1"/>
    <row r="60" ht="14.25" customHeight="1"/>
    <row r="61" ht="14.25" customHeight="1"/>
    <row r="62" ht="14.25" customHeight="1"/>
    <row r="63" ht="14.25" customHeight="1"/>
    <row r="64" ht="14.25" customHeight="1"/>
    <row r="65" ht="14.25" customHeight="1"/>
    <row r="66" ht="14.25" customHeight="1"/>
    <row r="67" ht="14.25" customHeight="1"/>
    <row r="68" ht="14.25" customHeight="1"/>
    <row r="69" ht="14.25" customHeight="1"/>
    <row r="70" ht="14.25" customHeight="1"/>
    <row r="71" ht="14.25" customHeight="1"/>
    <row r="72" ht="14.25" customHeight="1"/>
    <row r="73" ht="14.25" customHeight="1"/>
    <row r="74" ht="14.25" customHeight="1"/>
    <row r="75" ht="14.25" customHeight="1"/>
    <row r="76" ht="14.25" customHeight="1"/>
    <row r="77" ht="14.25" customHeight="1"/>
    <row r="78" ht="14.25" customHeight="1"/>
    <row r="79" ht="14.25" customHeight="1"/>
    <row r="80" ht="14.25" customHeight="1"/>
    <row r="81" ht="14.25" customHeight="1"/>
    <row r="82" ht="14.25" customHeight="1"/>
    <row r="83" ht="14.25" customHeight="1"/>
    <row r="84" ht="14.25" customHeight="1"/>
    <row r="85" ht="14.25" customHeight="1"/>
    <row r="86" ht="14.25" customHeight="1"/>
    <row r="87" ht="14.25" customHeight="1"/>
    <row r="88" ht="14.25" customHeight="1"/>
    <row r="89" ht="14.25" customHeight="1"/>
    <row r="90" ht="14.25" customHeight="1"/>
    <row r="91" ht="14.25" customHeight="1"/>
    <row r="92" ht="14.25" customHeight="1"/>
    <row r="93" ht="14.25" customHeight="1"/>
    <row r="94" ht="14.25" customHeight="1"/>
    <row r="95" ht="14.25" customHeight="1"/>
    <row r="96" ht="14.25" customHeight="1"/>
    <row r="97" ht="14.25" customHeight="1"/>
    <row r="98" ht="14.25" customHeight="1"/>
    <row r="99" ht="14.25" customHeight="1"/>
    <row r="100" ht="14.25" customHeight="1"/>
    <row r="101" ht="14.25" customHeight="1"/>
    <row r="102" ht="14.25" customHeight="1"/>
    <row r="103" ht="14.25" customHeight="1"/>
    <row r="104" ht="14.25" customHeight="1"/>
    <row r="105" ht="14.25" customHeight="1"/>
    <row r="106" ht="14.25" customHeight="1"/>
    <row r="107" ht="14.25" customHeight="1"/>
    <row r="108" ht="14.25" customHeight="1"/>
    <row r="109" ht="14.25" customHeight="1"/>
    <row r="110" ht="14.25" customHeight="1"/>
    <row r="111" ht="14.25" customHeight="1"/>
    <row r="112" ht="14.25" customHeight="1"/>
    <row r="113" ht="14.25" customHeight="1"/>
    <row r="114" ht="14.25" customHeight="1"/>
    <row r="115" ht="14.25" customHeight="1"/>
    <row r="116" ht="14.25" customHeight="1"/>
    <row r="117" ht="14.25" customHeight="1"/>
    <row r="118" ht="14.25" customHeight="1"/>
    <row r="119" ht="14.25" customHeight="1"/>
    <row r="120" ht="14.25" customHeight="1"/>
    <row r="121" ht="14.25" customHeight="1"/>
    <row r="122" ht="14.25" customHeight="1"/>
    <row r="123" ht="14.25" customHeight="1"/>
    <row r="124" ht="14.25" customHeight="1"/>
    <row r="125" ht="14.25" customHeight="1"/>
    <row r="126" ht="14.25" customHeight="1"/>
    <row r="127" ht="14.25" customHeight="1"/>
    <row r="128" ht="14.25" customHeight="1"/>
    <row r="129" ht="14.25" customHeight="1"/>
    <row r="130" ht="14.25" customHeight="1"/>
    <row r="131" ht="14.25" customHeight="1"/>
    <row r="132" ht="14.25" customHeight="1"/>
    <row r="133" ht="14.25" customHeight="1"/>
    <row r="134" ht="14.25" customHeight="1"/>
    <row r="135" ht="14.25" customHeight="1"/>
    <row r="136" ht="14.25" customHeight="1"/>
    <row r="137" ht="14.25" customHeight="1"/>
    <row r="138" ht="14.25" customHeight="1"/>
    <row r="139" ht="14.25" customHeight="1"/>
    <row r="140" ht="14.25" customHeight="1"/>
    <row r="141" ht="14.25" customHeight="1"/>
    <row r="142" ht="14.25" customHeight="1"/>
    <row r="143" ht="14.25" customHeight="1"/>
    <row r="144" ht="14.25" customHeight="1"/>
    <row r="145" ht="14.25" customHeight="1"/>
    <row r="146" ht="14.25" customHeight="1"/>
    <row r="147" ht="14.25" customHeight="1"/>
    <row r="148" ht="14.25" customHeight="1"/>
    <row r="149" ht="14.25" customHeight="1"/>
    <row r="150" ht="14.25" customHeight="1"/>
    <row r="151" ht="14.25" customHeight="1"/>
    <row r="152" ht="14.25" customHeight="1"/>
    <row r="153" ht="14.25" customHeight="1"/>
    <row r="154" ht="14.25" customHeight="1"/>
    <row r="155" ht="14.25" customHeight="1"/>
    <row r="156" ht="14.25" customHeight="1"/>
    <row r="157" ht="14.25" customHeight="1"/>
    <row r="158" ht="14.25" customHeight="1"/>
    <row r="159" ht="14.25" customHeight="1"/>
    <row r="160" ht="14.25" customHeight="1"/>
    <row r="161" ht="14.25" customHeight="1"/>
    <row r="162" ht="14.25" customHeight="1"/>
    <row r="163" ht="14.25" customHeight="1"/>
    <row r="164" ht="14.25" customHeight="1"/>
    <row r="165" ht="14.25" customHeight="1"/>
    <row r="166" ht="14.25" customHeight="1"/>
    <row r="167" ht="14.25" customHeight="1"/>
    <row r="168" ht="14.25" customHeight="1"/>
    <row r="169" ht="14.25" customHeight="1"/>
    <row r="170" ht="14.25" customHeight="1"/>
    <row r="171" ht="14.25" customHeight="1"/>
    <row r="172" ht="14.25" customHeight="1"/>
    <row r="173" ht="14.25" customHeight="1"/>
    <row r="174" ht="14.25" customHeight="1"/>
    <row r="175" ht="14.25" customHeight="1"/>
    <row r="176" ht="14.25" customHeight="1"/>
    <row r="177" ht="14.25" customHeight="1"/>
    <row r="178" ht="14.25" customHeight="1"/>
    <row r="179" ht="14.25" customHeight="1"/>
    <row r="180" ht="14.25" customHeight="1"/>
    <row r="181" ht="14.25" customHeight="1"/>
    <row r="182" ht="14.25" customHeight="1"/>
    <row r="183" ht="14.25" customHeight="1"/>
    <row r="184" ht="14.25" customHeight="1"/>
    <row r="185" ht="14.25" customHeight="1"/>
    <row r="186" ht="14.25" customHeight="1"/>
    <row r="187" ht="14.25" customHeight="1"/>
    <row r="188" ht="14.25" customHeight="1"/>
    <row r="189" ht="14.25" customHeight="1"/>
    <row r="190" ht="14.25" customHeight="1"/>
    <row r="191" ht="14.25" customHeight="1"/>
    <row r="192" ht="14.25" customHeight="1"/>
    <row r="193" ht="14.25" customHeight="1"/>
    <row r="194" ht="14.25" customHeight="1"/>
    <row r="195" ht="14.25" customHeight="1"/>
    <row r="196" ht="14.25" customHeight="1"/>
    <row r="197" ht="14.25" customHeight="1"/>
    <row r="198" ht="14.25" customHeight="1"/>
    <row r="199" ht="14.25" customHeight="1"/>
    <row r="200" ht="14.25" customHeight="1"/>
    <row r="201" ht="14.25" customHeight="1"/>
    <row r="202" ht="14.25" customHeight="1"/>
    <row r="203" ht="14.25" customHeight="1"/>
    <row r="204" ht="14.25" customHeight="1"/>
    <row r="205" ht="14.25" customHeight="1"/>
    <row r="206" ht="14.25" customHeight="1"/>
    <row r="207" ht="14.25" customHeight="1"/>
    <row r="208" ht="14.25" customHeight="1"/>
    <row r="209" ht="14.25" customHeight="1"/>
    <row r="210" ht="14.25" customHeight="1"/>
    <row r="211" ht="14.25" customHeight="1"/>
    <row r="212" ht="14.25" customHeight="1"/>
    <row r="213" ht="14.25" customHeight="1"/>
    <row r="214" ht="14.25" customHeight="1"/>
    <row r="215" ht="14.25" customHeight="1"/>
    <row r="216" ht="14.25" customHeight="1"/>
    <row r="217" ht="14.25" customHeight="1"/>
    <row r="218" ht="14.25" customHeight="1"/>
    <row r="219" ht="14.25" customHeight="1"/>
    <row r="220" ht="14.25" customHeight="1"/>
    <row r="221" ht="14.2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mergeCells count="8">
    <mergeCell ref="B21:C21"/>
    <mergeCell ref="B2:B3"/>
    <mergeCell ref="C2:C3"/>
    <mergeCell ref="E2:F2"/>
    <mergeCell ref="B7:C7"/>
    <mergeCell ref="B10:B11"/>
    <mergeCell ref="C10:C11"/>
    <mergeCell ref="E10:F10"/>
  </mergeCells>
  <pageMargins left="0.7" right="0.7" top="0.75" bottom="0.75" header="0" footer="0"/>
  <pageSetup orientation="landscape"/>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B00-000000000000}">
  <sheetPr>
    <tabColor rgb="FF003366"/>
  </sheetPr>
  <dimension ref="A1:Z997"/>
  <sheetViews>
    <sheetView view="pageBreakPreview" zoomScale="60" zoomScaleNormal="100" workbookViewId="0">
      <pane ySplit="2" topLeftCell="A66" activePane="bottomLeft" state="frozen"/>
      <selection pane="bottomLeft" activeCell="O86" sqref="O86"/>
    </sheetView>
  </sheetViews>
  <sheetFormatPr defaultColWidth="14.40625" defaultRowHeight="15" customHeight="1"/>
  <cols>
    <col min="1" max="1" width="10.40625" customWidth="1"/>
    <col min="2" max="2" width="66" customWidth="1"/>
    <col min="3" max="3" width="16.40625" hidden="1" customWidth="1"/>
    <col min="4" max="4" width="16.26953125" hidden="1" customWidth="1"/>
    <col min="5" max="6" width="17.54296875" customWidth="1"/>
    <col min="7" max="26" width="8" customWidth="1"/>
  </cols>
  <sheetData>
    <row r="1" spans="1:26" ht="15.75" customHeight="1">
      <c r="A1" s="1186" t="s">
        <v>177</v>
      </c>
      <c r="B1" s="1156"/>
      <c r="C1" s="718"/>
      <c r="D1" s="718"/>
      <c r="E1" s="107"/>
      <c r="F1" s="718"/>
    </row>
    <row r="2" spans="1:26" ht="70.5" customHeight="1">
      <c r="A2" s="1173" t="s">
        <v>2069</v>
      </c>
      <c r="B2" s="1156"/>
      <c r="C2" s="719" t="s">
        <v>204</v>
      </c>
      <c r="D2" s="719" t="s">
        <v>2070</v>
      </c>
      <c r="E2" s="412" t="s">
        <v>166</v>
      </c>
      <c r="F2" s="719" t="s">
        <v>201</v>
      </c>
      <c r="G2" s="44"/>
      <c r="H2" s="44"/>
      <c r="I2" s="44"/>
      <c r="J2" s="44"/>
      <c r="K2" s="44"/>
      <c r="L2" s="44"/>
      <c r="M2" s="44"/>
      <c r="N2" s="44"/>
      <c r="O2" s="44"/>
      <c r="P2" s="44"/>
      <c r="Q2" s="44"/>
      <c r="R2" s="44"/>
      <c r="S2" s="44"/>
      <c r="T2" s="44"/>
      <c r="U2" s="44"/>
      <c r="V2" s="44"/>
      <c r="W2" s="44"/>
      <c r="X2" s="44"/>
      <c r="Y2" s="44"/>
      <c r="Z2" s="44"/>
    </row>
    <row r="3" spans="1:26" ht="15.5">
      <c r="A3" s="171">
        <v>10701</v>
      </c>
      <c r="B3" s="171" t="s">
        <v>2071</v>
      </c>
      <c r="C3" s="720"/>
      <c r="D3" s="720"/>
      <c r="E3" s="109"/>
      <c r="F3" s="720"/>
      <c r="G3" s="44"/>
      <c r="H3" s="44"/>
      <c r="I3" s="44"/>
      <c r="J3" s="44"/>
      <c r="K3" s="44"/>
      <c r="L3" s="44"/>
      <c r="M3" s="44"/>
      <c r="N3" s="44"/>
      <c r="O3" s="44"/>
      <c r="P3" s="44"/>
      <c r="Q3" s="44"/>
      <c r="R3" s="44"/>
      <c r="S3" s="44"/>
      <c r="T3" s="44"/>
      <c r="U3" s="44"/>
      <c r="V3" s="44"/>
      <c r="W3" s="44"/>
      <c r="X3" s="44"/>
      <c r="Y3" s="44"/>
      <c r="Z3" s="44"/>
    </row>
    <row r="4" spans="1:26" ht="15.5">
      <c r="A4" s="171">
        <v>2100000</v>
      </c>
      <c r="B4" s="171" t="s">
        <v>2072</v>
      </c>
      <c r="C4" s="720"/>
      <c r="D4" s="720"/>
      <c r="E4" s="109"/>
      <c r="F4" s="720"/>
      <c r="G4" s="44"/>
      <c r="H4" s="44"/>
      <c r="I4" s="44"/>
      <c r="J4" s="44"/>
      <c r="K4" s="44"/>
      <c r="L4" s="44"/>
      <c r="M4" s="44"/>
      <c r="N4" s="44"/>
      <c r="O4" s="44"/>
      <c r="P4" s="44"/>
      <c r="Q4" s="44"/>
      <c r="R4" s="44"/>
      <c r="S4" s="44"/>
      <c r="T4" s="44"/>
      <c r="U4" s="44"/>
      <c r="V4" s="44"/>
      <c r="W4" s="44"/>
      <c r="X4" s="44"/>
      <c r="Y4" s="44"/>
      <c r="Z4" s="44"/>
    </row>
    <row r="5" spans="1:26" ht="15.75" customHeight="1">
      <c r="A5" s="435"/>
      <c r="B5" s="414" t="s">
        <v>2073</v>
      </c>
      <c r="C5" s="718"/>
      <c r="D5" s="718"/>
      <c r="E5" s="107"/>
      <c r="F5" s="718"/>
    </row>
    <row r="6" spans="1:26" ht="15.75" customHeight="1">
      <c r="A6" s="349" t="s">
        <v>2074</v>
      </c>
      <c r="B6" s="36" t="s">
        <v>2075</v>
      </c>
      <c r="C6" s="721">
        <v>539200000</v>
      </c>
      <c r="D6" s="721"/>
      <c r="E6" s="260">
        <f t="shared" ref="E6:F6" si="0">SUM(C6:D6)</f>
        <v>539200000</v>
      </c>
      <c r="F6" s="260">
        <f t="shared" si="0"/>
        <v>539200000</v>
      </c>
    </row>
    <row r="7" spans="1:26" ht="15.75" customHeight="1">
      <c r="A7" s="479" t="s">
        <v>2076</v>
      </c>
      <c r="B7" s="416"/>
      <c r="C7" s="722">
        <v>539200000</v>
      </c>
      <c r="D7" s="722">
        <f t="shared" ref="D7:F7" si="1">SUM(D6)</f>
        <v>0</v>
      </c>
      <c r="E7" s="417">
        <f t="shared" si="1"/>
        <v>539200000</v>
      </c>
      <c r="F7" s="722">
        <f t="shared" si="1"/>
        <v>539200000</v>
      </c>
    </row>
    <row r="8" spans="1:26" ht="15.75" customHeight="1">
      <c r="A8" s="349"/>
      <c r="B8" s="414" t="s">
        <v>2077</v>
      </c>
      <c r="C8" s="723"/>
      <c r="D8" s="723"/>
      <c r="E8" s="260"/>
      <c r="F8" s="721"/>
    </row>
    <row r="9" spans="1:26" ht="15.75" customHeight="1">
      <c r="A9" s="349" t="s">
        <v>2078</v>
      </c>
      <c r="B9" s="36" t="s">
        <v>2079</v>
      </c>
      <c r="C9" s="721">
        <v>75800000</v>
      </c>
      <c r="D9" s="721"/>
      <c r="E9" s="260">
        <f t="shared" ref="E9:E11" si="2">SUM(C9:D9)</f>
        <v>75800000</v>
      </c>
      <c r="F9" s="260">
        <v>75800000</v>
      </c>
    </row>
    <row r="10" spans="1:26" ht="15.75" customHeight="1">
      <c r="A10" s="349" t="s">
        <v>2080</v>
      </c>
      <c r="B10" s="36" t="s">
        <v>2081</v>
      </c>
      <c r="C10" s="721">
        <v>36000000</v>
      </c>
      <c r="D10" s="721"/>
      <c r="E10" s="260">
        <f t="shared" si="2"/>
        <v>36000000</v>
      </c>
      <c r="F10" s="260">
        <v>36000000</v>
      </c>
    </row>
    <row r="11" spans="1:26" ht="15.75" customHeight="1">
      <c r="A11" s="349" t="s">
        <v>2082</v>
      </c>
      <c r="B11" s="36" t="s">
        <v>2083</v>
      </c>
      <c r="C11" s="721">
        <v>24000000</v>
      </c>
      <c r="D11" s="721"/>
      <c r="E11" s="260">
        <f t="shared" si="2"/>
        <v>24000000</v>
      </c>
      <c r="F11" s="260">
        <v>24000000</v>
      </c>
    </row>
    <row r="12" spans="1:26" ht="15.75" customHeight="1">
      <c r="A12" s="479" t="s">
        <v>2076</v>
      </c>
      <c r="B12" s="416"/>
      <c r="C12" s="722">
        <v>135800000</v>
      </c>
      <c r="D12" s="722">
        <f t="shared" ref="D12:F12" si="3">SUM(D9:D11)</f>
        <v>0</v>
      </c>
      <c r="E12" s="417">
        <f t="shared" si="3"/>
        <v>135800000</v>
      </c>
      <c r="F12" s="722">
        <f t="shared" si="3"/>
        <v>135800000</v>
      </c>
    </row>
    <row r="13" spans="1:26" ht="15.75" customHeight="1">
      <c r="A13" s="479" t="s">
        <v>2089</v>
      </c>
      <c r="B13" s="416"/>
      <c r="C13" s="722">
        <v>675000000</v>
      </c>
      <c r="D13" s="722">
        <f t="shared" ref="D13:F13" si="4">SUM(D12,D7)</f>
        <v>0</v>
      </c>
      <c r="E13" s="417">
        <f t="shared" si="4"/>
        <v>675000000</v>
      </c>
      <c r="F13" s="722">
        <f t="shared" si="4"/>
        <v>675000000</v>
      </c>
    </row>
    <row r="14" spans="1:26" ht="15.75" customHeight="1">
      <c r="A14" s="171">
        <v>2200000</v>
      </c>
      <c r="B14" s="99" t="s">
        <v>2090</v>
      </c>
      <c r="C14" s="723"/>
      <c r="D14" s="723"/>
      <c r="E14" s="260"/>
      <c r="F14" s="721"/>
      <c r="G14" s="41"/>
      <c r="H14" s="41"/>
      <c r="I14" s="41"/>
      <c r="J14" s="41"/>
      <c r="K14" s="41"/>
      <c r="L14" s="41"/>
      <c r="M14" s="41"/>
      <c r="N14" s="41"/>
      <c r="O14" s="41"/>
      <c r="P14" s="41"/>
      <c r="Q14" s="41"/>
      <c r="R14" s="41"/>
      <c r="S14" s="41"/>
      <c r="T14" s="41"/>
      <c r="U14" s="41"/>
      <c r="V14" s="41"/>
      <c r="W14" s="41"/>
      <c r="X14" s="41"/>
      <c r="Y14" s="41"/>
      <c r="Z14" s="41"/>
    </row>
    <row r="15" spans="1:26" ht="15.75" customHeight="1">
      <c r="A15" s="349"/>
      <c r="B15" s="414" t="s">
        <v>2091</v>
      </c>
      <c r="C15" s="723"/>
      <c r="D15" s="723"/>
      <c r="E15" s="260"/>
      <c r="F15" s="721"/>
    </row>
    <row r="16" spans="1:26" ht="15.75" customHeight="1">
      <c r="A16" s="349" t="s">
        <v>2092</v>
      </c>
      <c r="B16" s="36" t="s">
        <v>2093</v>
      </c>
      <c r="C16" s="721">
        <v>200000</v>
      </c>
      <c r="D16" s="721"/>
      <c r="E16" s="260">
        <f>SUM(C16:D16)</f>
        <v>200000</v>
      </c>
      <c r="F16" s="260">
        <v>200000</v>
      </c>
    </row>
    <row r="17" spans="1:6" ht="15.75" customHeight="1">
      <c r="A17" s="479" t="s">
        <v>2076</v>
      </c>
      <c r="B17" s="416"/>
      <c r="C17" s="722">
        <v>200000</v>
      </c>
      <c r="D17" s="722">
        <f t="shared" ref="D17:F17" si="5">SUM(D16)</f>
        <v>0</v>
      </c>
      <c r="E17" s="417">
        <f t="shared" si="5"/>
        <v>200000</v>
      </c>
      <c r="F17" s="417">
        <f t="shared" si="5"/>
        <v>200000</v>
      </c>
    </row>
    <row r="18" spans="1:6" ht="15.75" customHeight="1">
      <c r="A18" s="349"/>
      <c r="B18" s="414" t="s">
        <v>2096</v>
      </c>
      <c r="C18" s="723">
        <v>0</v>
      </c>
      <c r="D18" s="723"/>
      <c r="E18" s="260"/>
      <c r="F18" s="721"/>
    </row>
    <row r="19" spans="1:6" ht="15.75" customHeight="1">
      <c r="A19" s="349" t="s">
        <v>2099</v>
      </c>
      <c r="B19" s="36" t="s">
        <v>2100</v>
      </c>
      <c r="C19" s="723">
        <v>20000</v>
      </c>
      <c r="D19" s="723"/>
      <c r="E19" s="260">
        <f t="shared" ref="E19:E20" si="6">SUM(C19:D19)</f>
        <v>20000</v>
      </c>
      <c r="F19" s="260">
        <v>20000</v>
      </c>
    </row>
    <row r="20" spans="1:6" ht="15.75" customHeight="1">
      <c r="A20" s="349" t="s">
        <v>2097</v>
      </c>
      <c r="B20" s="36" t="s">
        <v>2588</v>
      </c>
      <c r="C20" s="723">
        <v>30000</v>
      </c>
      <c r="D20" s="723"/>
      <c r="E20" s="260">
        <f t="shared" si="6"/>
        <v>30000</v>
      </c>
      <c r="F20" s="721"/>
    </row>
    <row r="21" spans="1:6" ht="15.75" customHeight="1">
      <c r="A21" s="479" t="s">
        <v>2076</v>
      </c>
      <c r="B21" s="416"/>
      <c r="C21" s="722">
        <v>50000</v>
      </c>
      <c r="D21" s="722">
        <f>SUM(D19:D20)</f>
        <v>0</v>
      </c>
      <c r="E21" s="417">
        <f>SUM(E19:E20)</f>
        <v>50000</v>
      </c>
      <c r="F21" s="417">
        <f>SUM(F19:F20)</f>
        <v>20000</v>
      </c>
    </row>
    <row r="22" spans="1:6" ht="15.75" customHeight="1">
      <c r="A22" s="349"/>
      <c r="B22" s="414" t="s">
        <v>2101</v>
      </c>
      <c r="C22" s="723"/>
      <c r="D22" s="723"/>
      <c r="E22" s="260"/>
      <c r="F22" s="721"/>
    </row>
    <row r="23" spans="1:6" ht="15.75" customHeight="1">
      <c r="A23" s="349" t="s">
        <v>2102</v>
      </c>
      <c r="B23" s="36" t="s">
        <v>2103</v>
      </c>
      <c r="C23" s="721">
        <v>150000</v>
      </c>
      <c r="D23" s="721"/>
      <c r="E23" s="260">
        <f t="shared" ref="E23:E25" si="7">SUM(C23:D23)</f>
        <v>150000</v>
      </c>
      <c r="F23" s="260">
        <v>100000</v>
      </c>
    </row>
    <row r="24" spans="1:6" ht="15.75" customHeight="1">
      <c r="A24" s="349" t="s">
        <v>2106</v>
      </c>
      <c r="B24" s="36" t="s">
        <v>2107</v>
      </c>
      <c r="C24" s="721">
        <v>1000000</v>
      </c>
      <c r="D24" s="721"/>
      <c r="E24" s="260">
        <f t="shared" si="7"/>
        <v>1000000</v>
      </c>
      <c r="F24" s="260">
        <v>200000</v>
      </c>
    </row>
    <row r="25" spans="1:6" ht="15.75" customHeight="1">
      <c r="A25" s="508">
        <v>2210310</v>
      </c>
      <c r="B25" s="724" t="s">
        <v>2589</v>
      </c>
      <c r="C25" s="721">
        <v>1200000</v>
      </c>
      <c r="D25" s="721"/>
      <c r="E25" s="260">
        <f t="shared" si="7"/>
        <v>1200000</v>
      </c>
      <c r="F25" s="260">
        <v>2360000</v>
      </c>
    </row>
    <row r="26" spans="1:6" ht="15.75" customHeight="1">
      <c r="A26" s="479" t="s">
        <v>2076</v>
      </c>
      <c r="B26" s="416"/>
      <c r="C26" s="722">
        <v>2350000</v>
      </c>
      <c r="D26" s="722">
        <f>SUM(D23:D25)</f>
        <v>0</v>
      </c>
      <c r="E26" s="417">
        <f>SUM(E23:E25)</f>
        <v>2350000</v>
      </c>
      <c r="F26" s="417">
        <f>SUM(F23:F25)</f>
        <v>2660000</v>
      </c>
    </row>
    <row r="27" spans="1:6" ht="15.75" hidden="1" customHeight="1">
      <c r="A27" s="349"/>
      <c r="B27" s="414" t="s">
        <v>2110</v>
      </c>
      <c r="C27" s="723"/>
      <c r="D27" s="723"/>
      <c r="E27" s="260"/>
      <c r="F27" s="721"/>
    </row>
    <row r="28" spans="1:6" ht="15.75" hidden="1" customHeight="1">
      <c r="A28" s="349" t="s">
        <v>2111</v>
      </c>
      <c r="B28" s="36" t="s">
        <v>2112</v>
      </c>
      <c r="C28" s="721">
        <v>1000000</v>
      </c>
      <c r="D28" s="721">
        <v>-1000000</v>
      </c>
      <c r="E28" s="260">
        <f t="shared" ref="E28:E30" si="8">SUM(C28:D28)</f>
        <v>0</v>
      </c>
      <c r="F28" s="721"/>
    </row>
    <row r="29" spans="1:6" ht="15.75" hidden="1" customHeight="1">
      <c r="A29" s="349" t="s">
        <v>2113</v>
      </c>
      <c r="B29" s="36" t="s">
        <v>2114</v>
      </c>
      <c r="C29" s="721"/>
      <c r="D29" s="721"/>
      <c r="E29" s="260">
        <f t="shared" si="8"/>
        <v>0</v>
      </c>
      <c r="F29" s="721"/>
    </row>
    <row r="30" spans="1:6" ht="15.75" hidden="1" customHeight="1">
      <c r="A30" s="349" t="s">
        <v>2115</v>
      </c>
      <c r="B30" s="36" t="s">
        <v>2107</v>
      </c>
      <c r="C30" s="721">
        <v>1000000</v>
      </c>
      <c r="D30" s="721">
        <v>-1000000</v>
      </c>
      <c r="E30" s="260">
        <f t="shared" si="8"/>
        <v>0</v>
      </c>
      <c r="F30" s="721"/>
    </row>
    <row r="31" spans="1:6" ht="15.75" hidden="1" customHeight="1">
      <c r="A31" s="479" t="s">
        <v>2076</v>
      </c>
      <c r="B31" s="416"/>
      <c r="C31" s="722">
        <v>2000000</v>
      </c>
      <c r="D31" s="722">
        <f t="shared" ref="D31:F31" si="9">SUM(D28:D30)</f>
        <v>-2000000</v>
      </c>
      <c r="E31" s="417">
        <f t="shared" si="9"/>
        <v>0</v>
      </c>
      <c r="F31" s="417">
        <f t="shared" si="9"/>
        <v>0</v>
      </c>
    </row>
    <row r="32" spans="1:6" ht="15.75" customHeight="1">
      <c r="A32" s="349"/>
      <c r="B32" s="414" t="s">
        <v>2118</v>
      </c>
      <c r="C32" s="723"/>
      <c r="D32" s="723"/>
      <c r="E32" s="260"/>
      <c r="F32" s="721"/>
    </row>
    <row r="33" spans="1:6" ht="15.75" customHeight="1">
      <c r="A33" s="349" t="s">
        <v>2119</v>
      </c>
      <c r="B33" s="36" t="s">
        <v>2120</v>
      </c>
      <c r="C33" s="721">
        <v>5000000</v>
      </c>
      <c r="D33" s="721"/>
      <c r="E33" s="260">
        <f t="shared" ref="E33:E35" si="10">SUM(C33:D33)</f>
        <v>5000000</v>
      </c>
      <c r="F33" s="260">
        <v>4000000</v>
      </c>
    </row>
    <row r="34" spans="1:6" ht="15.75" customHeight="1">
      <c r="A34" s="349" t="s">
        <v>2121</v>
      </c>
      <c r="B34" s="36" t="s">
        <v>2122</v>
      </c>
      <c r="C34" s="721">
        <v>50000</v>
      </c>
      <c r="D34" s="721"/>
      <c r="E34" s="260">
        <f t="shared" si="10"/>
        <v>50000</v>
      </c>
      <c r="F34" s="721"/>
    </row>
    <row r="35" spans="1:6" ht="15.75" customHeight="1">
      <c r="A35" s="349" t="s">
        <v>2123</v>
      </c>
      <c r="B35" s="36" t="s">
        <v>2124</v>
      </c>
      <c r="C35" s="721">
        <v>450000</v>
      </c>
      <c r="D35" s="721"/>
      <c r="E35" s="260">
        <f t="shared" si="10"/>
        <v>450000</v>
      </c>
      <c r="F35" s="721"/>
    </row>
    <row r="36" spans="1:6" ht="15.75" customHeight="1">
      <c r="A36" s="479" t="s">
        <v>2076</v>
      </c>
      <c r="B36" s="416"/>
      <c r="C36" s="722">
        <v>5500000</v>
      </c>
      <c r="D36" s="722">
        <f t="shared" ref="D36:F36" si="11">SUM(D33:D35)</f>
        <v>0</v>
      </c>
      <c r="E36" s="417">
        <f t="shared" si="11"/>
        <v>5500000</v>
      </c>
      <c r="F36" s="417">
        <f t="shared" si="11"/>
        <v>4000000</v>
      </c>
    </row>
    <row r="37" spans="1:6" ht="15.75" hidden="1" customHeight="1">
      <c r="A37" s="349"/>
      <c r="B37" s="414" t="s">
        <v>2125</v>
      </c>
      <c r="C37" s="723"/>
      <c r="D37" s="723"/>
      <c r="E37" s="260">
        <f t="shared" ref="E37:E39" si="12">SUM(C37:D37)</f>
        <v>0</v>
      </c>
      <c r="F37" s="721"/>
    </row>
    <row r="38" spans="1:6" ht="15.75" hidden="1" customHeight="1">
      <c r="A38" s="349" t="s">
        <v>2590</v>
      </c>
      <c r="B38" s="36" t="s">
        <v>2591</v>
      </c>
      <c r="C38" s="723"/>
      <c r="D38" s="723"/>
      <c r="E38" s="260">
        <f t="shared" si="12"/>
        <v>0</v>
      </c>
      <c r="F38" s="721"/>
    </row>
    <row r="39" spans="1:6" ht="15.75" hidden="1" customHeight="1">
      <c r="A39" s="479" t="s">
        <v>2076</v>
      </c>
      <c r="B39" s="416"/>
      <c r="C39" s="722">
        <v>0</v>
      </c>
      <c r="D39" s="722"/>
      <c r="E39" s="260">
        <f t="shared" si="12"/>
        <v>0</v>
      </c>
      <c r="F39" s="721"/>
    </row>
    <row r="40" spans="1:6" ht="15.75" customHeight="1">
      <c r="A40" s="349"/>
      <c r="B40" s="414" t="s">
        <v>2128</v>
      </c>
      <c r="C40" s="723"/>
      <c r="D40" s="723"/>
      <c r="E40" s="260"/>
      <c r="F40" s="260"/>
    </row>
    <row r="41" spans="1:6" ht="15.75" customHeight="1">
      <c r="A41" s="349" t="s">
        <v>2129</v>
      </c>
      <c r="B41" s="36" t="s">
        <v>2130</v>
      </c>
      <c r="C41" s="725">
        <v>300000</v>
      </c>
      <c r="D41" s="725"/>
      <c r="E41" s="260">
        <f t="shared" ref="E41:E43" si="13">SUM(C41:D41)</f>
        <v>300000</v>
      </c>
      <c r="F41" s="260">
        <v>250000</v>
      </c>
    </row>
    <row r="42" spans="1:6" ht="15.75" hidden="1" customHeight="1">
      <c r="A42" s="349" t="s">
        <v>2133</v>
      </c>
      <c r="B42" s="36" t="s">
        <v>2134</v>
      </c>
      <c r="C42" s="723"/>
      <c r="D42" s="723"/>
      <c r="E42" s="260">
        <f t="shared" si="13"/>
        <v>0</v>
      </c>
      <c r="F42" s="260"/>
    </row>
    <row r="43" spans="1:6" ht="15.75" customHeight="1">
      <c r="A43" s="441" t="s">
        <v>2389</v>
      </c>
      <c r="B43" s="726" t="s">
        <v>2199</v>
      </c>
      <c r="C43" s="723">
        <v>500000</v>
      </c>
      <c r="D43" s="723"/>
      <c r="E43" s="260">
        <f t="shared" si="13"/>
        <v>500000</v>
      </c>
      <c r="F43" s="260">
        <v>300000</v>
      </c>
    </row>
    <row r="44" spans="1:6" ht="15.75" customHeight="1">
      <c r="A44" s="441">
        <v>2210710</v>
      </c>
      <c r="B44" s="727" t="s">
        <v>2134</v>
      </c>
      <c r="C44" s="723"/>
      <c r="D44" s="723"/>
      <c r="E44" s="260"/>
      <c r="F44" s="260">
        <v>200000</v>
      </c>
    </row>
    <row r="45" spans="1:6" ht="15.75" customHeight="1">
      <c r="A45" s="349" t="s">
        <v>2241</v>
      </c>
      <c r="B45" s="36" t="s">
        <v>2242</v>
      </c>
      <c r="C45" s="725">
        <v>500000</v>
      </c>
      <c r="D45" s="725"/>
      <c r="E45" s="260">
        <f t="shared" ref="E45:E46" si="14">SUM(C45:D45)</f>
        <v>500000</v>
      </c>
      <c r="F45" s="260">
        <v>200000</v>
      </c>
    </row>
    <row r="46" spans="1:6" ht="15.75" customHeight="1">
      <c r="A46" s="349" t="s">
        <v>2131</v>
      </c>
      <c r="B46" s="36" t="s">
        <v>2132</v>
      </c>
      <c r="C46" s="725">
        <v>300000</v>
      </c>
      <c r="D46" s="725"/>
      <c r="E46" s="260">
        <f t="shared" si="14"/>
        <v>300000</v>
      </c>
      <c r="F46" s="260">
        <v>300000</v>
      </c>
    </row>
    <row r="47" spans="1:6" ht="15.75" customHeight="1">
      <c r="A47" s="349">
        <v>2210704</v>
      </c>
      <c r="B47" s="106" t="s">
        <v>2521</v>
      </c>
      <c r="C47" s="728"/>
      <c r="D47" s="728"/>
      <c r="E47" s="260"/>
      <c r="F47" s="260">
        <v>100000</v>
      </c>
    </row>
    <row r="48" spans="1:6" ht="15.75" hidden="1" customHeight="1">
      <c r="A48" s="349" t="s">
        <v>2520</v>
      </c>
      <c r="B48" s="106" t="s">
        <v>2521</v>
      </c>
      <c r="C48" s="106"/>
      <c r="D48" s="106"/>
      <c r="E48" s="260">
        <f t="shared" ref="E48:E50" si="15">SUM(C48:D48)</f>
        <v>0</v>
      </c>
      <c r="F48" s="260"/>
    </row>
    <row r="49" spans="1:6" ht="15.75" customHeight="1">
      <c r="A49" s="441">
        <v>2211306</v>
      </c>
      <c r="B49" s="729" t="s">
        <v>2160</v>
      </c>
      <c r="C49" s="106">
        <v>200000</v>
      </c>
      <c r="D49" s="106"/>
      <c r="E49" s="260">
        <f t="shared" si="15"/>
        <v>200000</v>
      </c>
      <c r="F49" s="260">
        <v>100000</v>
      </c>
    </row>
    <row r="50" spans="1:6" ht="15.75" customHeight="1">
      <c r="A50" s="349" t="s">
        <v>2135</v>
      </c>
      <c r="B50" s="106" t="s">
        <v>2136</v>
      </c>
      <c r="C50" s="728">
        <v>500000</v>
      </c>
      <c r="D50" s="728"/>
      <c r="E50" s="260">
        <f t="shared" si="15"/>
        <v>500000</v>
      </c>
      <c r="F50" s="260">
        <v>500000</v>
      </c>
    </row>
    <row r="51" spans="1:6" ht="15.75" customHeight="1">
      <c r="A51" s="479" t="s">
        <v>2076</v>
      </c>
      <c r="B51" s="480"/>
      <c r="C51" s="417">
        <v>2300000</v>
      </c>
      <c r="D51" s="417">
        <f t="shared" ref="D51:F51" si="16">SUM(D41:D50)</f>
        <v>0</v>
      </c>
      <c r="E51" s="417">
        <f t="shared" si="16"/>
        <v>2300000</v>
      </c>
      <c r="F51" s="417">
        <f t="shared" si="16"/>
        <v>1950000</v>
      </c>
    </row>
    <row r="52" spans="1:6" ht="15.75" customHeight="1">
      <c r="A52" s="349"/>
      <c r="B52" s="730" t="s">
        <v>2138</v>
      </c>
      <c r="C52" s="106"/>
      <c r="D52" s="106"/>
      <c r="E52" s="260"/>
      <c r="F52" s="721"/>
    </row>
    <row r="53" spans="1:6" ht="15.75" customHeight="1">
      <c r="A53" s="349" t="s">
        <v>2139</v>
      </c>
      <c r="B53" s="36" t="s">
        <v>2140</v>
      </c>
      <c r="C53" s="721">
        <v>100000</v>
      </c>
      <c r="D53" s="721"/>
      <c r="E53" s="260">
        <f t="shared" ref="E53:E55" si="17">SUM(C53:D53)</f>
        <v>100000</v>
      </c>
      <c r="F53" s="260">
        <v>229200</v>
      </c>
    </row>
    <row r="54" spans="1:6" ht="15.75" customHeight="1">
      <c r="A54" s="349" t="s">
        <v>2141</v>
      </c>
      <c r="B54" s="36" t="s">
        <v>2142</v>
      </c>
      <c r="C54" s="721">
        <v>500000</v>
      </c>
      <c r="D54" s="721"/>
      <c r="E54" s="260">
        <f t="shared" si="17"/>
        <v>500000</v>
      </c>
      <c r="F54" s="260">
        <v>200000</v>
      </c>
    </row>
    <row r="55" spans="1:6" ht="15.75" customHeight="1">
      <c r="A55" s="349" t="s">
        <v>2592</v>
      </c>
      <c r="B55" s="36" t="s">
        <v>2593</v>
      </c>
      <c r="C55" s="721">
        <v>1000000</v>
      </c>
      <c r="D55" s="721"/>
      <c r="E55" s="260">
        <f t="shared" si="17"/>
        <v>1000000</v>
      </c>
      <c r="F55" s="260">
        <v>200000</v>
      </c>
    </row>
    <row r="56" spans="1:6" ht="15.75" customHeight="1">
      <c r="A56" s="479" t="s">
        <v>2076</v>
      </c>
      <c r="B56" s="416"/>
      <c r="C56" s="722">
        <v>1600000</v>
      </c>
      <c r="D56" s="722">
        <f t="shared" ref="D56:F56" si="18">SUM(D53:D55)</f>
        <v>0</v>
      </c>
      <c r="E56" s="417">
        <f t="shared" si="18"/>
        <v>1600000</v>
      </c>
      <c r="F56" s="417">
        <f t="shared" si="18"/>
        <v>629200</v>
      </c>
    </row>
    <row r="57" spans="1:6" ht="15.75" hidden="1" customHeight="1">
      <c r="A57" s="731"/>
      <c r="B57" s="414" t="s">
        <v>2158</v>
      </c>
      <c r="C57" s="723"/>
      <c r="D57" s="723"/>
      <c r="E57" s="260">
        <f t="shared" ref="E57:E59" si="19">SUM(C57:D57)</f>
        <v>0</v>
      </c>
      <c r="F57" s="721"/>
    </row>
    <row r="58" spans="1:6" ht="15.75" hidden="1" customHeight="1">
      <c r="A58" s="732" t="s">
        <v>2189</v>
      </c>
      <c r="B58" s="36" t="s">
        <v>2594</v>
      </c>
      <c r="C58" s="723"/>
      <c r="D58" s="723"/>
      <c r="E58" s="260">
        <f t="shared" si="19"/>
        <v>0</v>
      </c>
      <c r="F58" s="721"/>
    </row>
    <row r="59" spans="1:6" ht="15.75" hidden="1" customHeight="1">
      <c r="A59" s="733" t="s">
        <v>2076</v>
      </c>
      <c r="B59" s="416"/>
      <c r="C59" s="734">
        <v>0</v>
      </c>
      <c r="D59" s="734"/>
      <c r="E59" s="260">
        <f t="shared" si="19"/>
        <v>0</v>
      </c>
      <c r="F59" s="721"/>
    </row>
    <row r="60" spans="1:6" ht="15.75" customHeight="1">
      <c r="A60" s="731"/>
      <c r="B60" s="414" t="s">
        <v>2158</v>
      </c>
      <c r="C60" s="723"/>
      <c r="D60" s="723"/>
      <c r="E60" s="260"/>
      <c r="F60" s="721"/>
    </row>
    <row r="61" spans="1:6" ht="15.75" customHeight="1">
      <c r="A61" s="349">
        <v>2810205</v>
      </c>
      <c r="B61" s="735" t="s">
        <v>2595</v>
      </c>
      <c r="C61" s="723">
        <v>245000000</v>
      </c>
      <c r="D61" s="723"/>
      <c r="E61" s="260">
        <f t="shared" ref="E61:E63" si="20">SUM(C61:D61)</f>
        <v>245000000</v>
      </c>
      <c r="F61" s="260">
        <v>245000000</v>
      </c>
    </row>
    <row r="62" spans="1:6" ht="15.75" customHeight="1">
      <c r="A62" s="349">
        <v>3111002</v>
      </c>
      <c r="B62" s="36" t="s">
        <v>2247</v>
      </c>
      <c r="C62" s="723">
        <v>500000</v>
      </c>
      <c r="D62" s="723"/>
      <c r="E62" s="260">
        <f t="shared" si="20"/>
        <v>500000</v>
      </c>
      <c r="F62" s="260">
        <v>500000</v>
      </c>
    </row>
    <row r="63" spans="1:6" ht="15.75" customHeight="1">
      <c r="A63" s="349" t="s">
        <v>2596</v>
      </c>
      <c r="B63" s="36" t="s">
        <v>2597</v>
      </c>
      <c r="C63" s="723">
        <v>7350000</v>
      </c>
      <c r="D63" s="723"/>
      <c r="E63" s="260">
        <f t="shared" si="20"/>
        <v>7350000</v>
      </c>
      <c r="F63" s="260">
        <v>7350000</v>
      </c>
    </row>
    <row r="64" spans="1:6" ht="15.75" customHeight="1">
      <c r="A64" s="733" t="s">
        <v>2076</v>
      </c>
      <c r="B64" s="416"/>
      <c r="C64" s="734">
        <v>252850000</v>
      </c>
      <c r="D64" s="734">
        <f t="shared" ref="D64:F64" si="21">SUM(D61:D63)</f>
        <v>0</v>
      </c>
      <c r="E64" s="480">
        <f t="shared" si="21"/>
        <v>252850000</v>
      </c>
      <c r="F64" s="480">
        <f t="shared" si="21"/>
        <v>252850000</v>
      </c>
    </row>
    <row r="65" spans="1:26" ht="15.75" customHeight="1">
      <c r="A65" s="349"/>
      <c r="B65" s="414" t="s">
        <v>2146</v>
      </c>
      <c r="C65" s="723"/>
      <c r="D65" s="723"/>
      <c r="E65" s="260"/>
      <c r="F65" s="721"/>
    </row>
    <row r="66" spans="1:26" ht="15.75" customHeight="1">
      <c r="A66" s="349">
        <v>2211101</v>
      </c>
      <c r="B66" s="36" t="s">
        <v>2148</v>
      </c>
      <c r="C66" s="721">
        <v>1000000</v>
      </c>
      <c r="D66" s="721"/>
      <c r="E66" s="260">
        <f t="shared" ref="E66:E68" si="22">SUM(C66:D66)</f>
        <v>1000000</v>
      </c>
      <c r="F66" s="260">
        <v>1500000</v>
      </c>
    </row>
    <row r="67" spans="1:26" ht="15.75" customHeight="1">
      <c r="A67" s="349" t="s">
        <v>2149</v>
      </c>
      <c r="B67" s="36" t="s">
        <v>2150</v>
      </c>
      <c r="C67" s="721">
        <v>500000</v>
      </c>
      <c r="D67" s="721"/>
      <c r="E67" s="260">
        <f t="shared" si="22"/>
        <v>500000</v>
      </c>
      <c r="F67" s="260">
        <v>200000</v>
      </c>
    </row>
    <row r="68" spans="1:26" ht="15.75" customHeight="1">
      <c r="A68" s="349" t="s">
        <v>2151</v>
      </c>
      <c r="B68" s="36" t="s">
        <v>2152</v>
      </c>
      <c r="C68" s="721">
        <v>200000</v>
      </c>
      <c r="D68" s="721"/>
      <c r="E68" s="260">
        <f t="shared" si="22"/>
        <v>200000</v>
      </c>
      <c r="F68" s="260">
        <v>100000</v>
      </c>
    </row>
    <row r="69" spans="1:26" ht="15.75" customHeight="1">
      <c r="A69" s="479" t="s">
        <v>2076</v>
      </c>
      <c r="B69" s="416"/>
      <c r="C69" s="722">
        <v>1700000</v>
      </c>
      <c r="D69" s="722">
        <f t="shared" ref="D69:F69" si="23">SUM(D66:D68)</f>
        <v>0</v>
      </c>
      <c r="E69" s="417">
        <f t="shared" si="23"/>
        <v>1700000</v>
      </c>
      <c r="F69" s="417">
        <f t="shared" si="23"/>
        <v>1800000</v>
      </c>
    </row>
    <row r="70" spans="1:26" ht="15.75" customHeight="1">
      <c r="A70" s="349"/>
      <c r="B70" s="414" t="s">
        <v>2153</v>
      </c>
      <c r="C70" s="723"/>
      <c r="D70" s="723"/>
      <c r="E70" s="260"/>
      <c r="F70" s="721"/>
    </row>
    <row r="71" spans="1:26" ht="15.75" customHeight="1">
      <c r="A71" s="349" t="s">
        <v>2154</v>
      </c>
      <c r="B71" s="36" t="s">
        <v>2155</v>
      </c>
      <c r="C71" s="723">
        <v>700000</v>
      </c>
      <c r="D71" s="723"/>
      <c r="E71" s="260">
        <f>SUM(C71:D71)</f>
        <v>700000</v>
      </c>
      <c r="F71" s="260">
        <v>1500000</v>
      </c>
    </row>
    <row r="72" spans="1:26" ht="15.75" customHeight="1">
      <c r="A72" s="479" t="s">
        <v>2076</v>
      </c>
      <c r="B72" s="416"/>
      <c r="C72" s="722">
        <v>700000</v>
      </c>
      <c r="D72" s="722">
        <f t="shared" ref="D72:F72" si="24">SUM(D71)</f>
        <v>0</v>
      </c>
      <c r="E72" s="417">
        <f t="shared" si="24"/>
        <v>700000</v>
      </c>
      <c r="F72" s="417">
        <f t="shared" si="24"/>
        <v>1500000</v>
      </c>
    </row>
    <row r="73" spans="1:26" ht="15.75" customHeight="1">
      <c r="A73" s="349"/>
      <c r="B73" s="414" t="s">
        <v>2173</v>
      </c>
      <c r="C73" s="723"/>
      <c r="D73" s="723"/>
      <c r="E73" s="260"/>
      <c r="F73" s="721"/>
    </row>
    <row r="74" spans="1:26" ht="15.75" customHeight="1">
      <c r="A74" s="349" t="s">
        <v>2174</v>
      </c>
      <c r="B74" s="36" t="s">
        <v>2175</v>
      </c>
      <c r="C74" s="723">
        <v>300000</v>
      </c>
      <c r="D74" s="723"/>
      <c r="E74" s="260">
        <f>SUM(C74:D74)</f>
        <v>300000</v>
      </c>
      <c r="F74" s="260">
        <v>1500000</v>
      </c>
    </row>
    <row r="75" spans="1:26" ht="15.75" customHeight="1">
      <c r="A75" s="479" t="s">
        <v>2076</v>
      </c>
      <c r="B75" s="416"/>
      <c r="C75" s="722">
        <v>300000</v>
      </c>
      <c r="D75" s="722">
        <f t="shared" ref="D75:F75" si="25">SUM(D74)</f>
        <v>0</v>
      </c>
      <c r="E75" s="417">
        <f t="shared" si="25"/>
        <v>300000</v>
      </c>
      <c r="F75" s="417">
        <f t="shared" si="25"/>
        <v>1500000</v>
      </c>
    </row>
    <row r="76" spans="1:26" ht="15.75" hidden="1" customHeight="1">
      <c r="A76" s="349"/>
      <c r="B76" s="414" t="s">
        <v>2176</v>
      </c>
      <c r="C76" s="723"/>
      <c r="D76" s="723"/>
      <c r="E76" s="106"/>
      <c r="F76" s="106"/>
    </row>
    <row r="77" spans="1:26" ht="15.75" hidden="1" customHeight="1">
      <c r="A77" s="349" t="s">
        <v>2177</v>
      </c>
      <c r="B77" s="36" t="s">
        <v>2178</v>
      </c>
      <c r="C77" s="723">
        <v>0</v>
      </c>
      <c r="D77" s="723">
        <v>1</v>
      </c>
      <c r="E77" s="106">
        <v>2</v>
      </c>
      <c r="F77" s="106">
        <v>3</v>
      </c>
    </row>
    <row r="78" spans="1:26" ht="15.75" hidden="1" customHeight="1">
      <c r="A78" s="479" t="s">
        <v>2076</v>
      </c>
      <c r="B78" s="416"/>
      <c r="C78" s="722">
        <v>0</v>
      </c>
      <c r="D78" s="722">
        <f t="shared" ref="D78:F78" si="26">SUM(D77)</f>
        <v>1</v>
      </c>
      <c r="E78" s="417">
        <f t="shared" si="26"/>
        <v>2</v>
      </c>
      <c r="F78" s="417">
        <f t="shared" si="26"/>
        <v>3</v>
      </c>
    </row>
    <row r="79" spans="1:26" ht="31.5" hidden="1" customHeight="1">
      <c r="A79" s="155">
        <v>2211310</v>
      </c>
      <c r="B79" s="76" t="s">
        <v>2598</v>
      </c>
      <c r="C79" s="723"/>
      <c r="D79" s="723"/>
      <c r="E79" s="106"/>
      <c r="F79" s="106"/>
      <c r="G79" s="736"/>
      <c r="H79" s="736"/>
      <c r="I79" s="736"/>
      <c r="J79" s="736"/>
      <c r="K79" s="736"/>
      <c r="L79" s="736"/>
      <c r="M79" s="736"/>
      <c r="N79" s="736"/>
      <c r="O79" s="736"/>
      <c r="P79" s="736"/>
      <c r="Q79" s="736"/>
      <c r="R79" s="736"/>
      <c r="S79" s="736"/>
      <c r="T79" s="736"/>
      <c r="U79" s="736"/>
      <c r="V79" s="736"/>
      <c r="W79" s="736"/>
      <c r="X79" s="736"/>
      <c r="Y79" s="736"/>
      <c r="Z79" s="736"/>
    </row>
    <row r="80" spans="1:26" ht="15.75" hidden="1" customHeight="1">
      <c r="A80" s="479" t="s">
        <v>2076</v>
      </c>
      <c r="B80" s="548"/>
      <c r="C80" s="722">
        <v>0</v>
      </c>
      <c r="D80" s="722">
        <f t="shared" ref="D80:F80" si="27">SUM(D79)</f>
        <v>0</v>
      </c>
      <c r="E80" s="417">
        <f t="shared" si="27"/>
        <v>0</v>
      </c>
      <c r="F80" s="417">
        <f t="shared" si="27"/>
        <v>0</v>
      </c>
    </row>
    <row r="81" spans="1:26" ht="15.75" customHeight="1">
      <c r="A81" s="479"/>
      <c r="B81" s="416" t="s">
        <v>2599</v>
      </c>
      <c r="C81" s="722">
        <v>269550000</v>
      </c>
      <c r="D81" s="722">
        <f>D75+D72+D69+D64+D56+D51+D36+D31+D26+D21+D17</f>
        <v>-2000000</v>
      </c>
      <c r="E81" s="417">
        <f>E75+E72+E69+E64+E56+E51+E36+E31+E26+E21+E17</f>
        <v>267550000</v>
      </c>
      <c r="F81" s="417">
        <f>F75+F72+F69+F64+F56+F51+F36+F31+F26+F21+F17</f>
        <v>267109200</v>
      </c>
    </row>
    <row r="82" spans="1:26" ht="15.75" customHeight="1">
      <c r="A82" s="1187" t="s">
        <v>2600</v>
      </c>
      <c r="B82" s="1156"/>
      <c r="C82" s="723"/>
      <c r="D82" s="723"/>
      <c r="E82" s="260"/>
      <c r="F82" s="721"/>
      <c r="G82" s="127"/>
      <c r="H82" s="127"/>
      <c r="I82" s="127"/>
      <c r="J82" s="127"/>
      <c r="K82" s="127"/>
      <c r="L82" s="127"/>
      <c r="M82" s="127"/>
      <c r="N82" s="127"/>
      <c r="O82" s="127"/>
      <c r="P82" s="127"/>
      <c r="Q82" s="127"/>
      <c r="R82" s="127"/>
      <c r="S82" s="127"/>
      <c r="T82" s="127"/>
      <c r="U82" s="127"/>
      <c r="V82" s="127"/>
      <c r="W82" s="127"/>
      <c r="X82" s="127"/>
      <c r="Y82" s="127"/>
      <c r="Z82" s="127"/>
    </row>
    <row r="83" spans="1:26" ht="15.75" customHeight="1">
      <c r="A83" s="349"/>
      <c r="B83" s="737" t="s">
        <v>2601</v>
      </c>
      <c r="C83" s="738">
        <v>40000000</v>
      </c>
      <c r="D83" s="738"/>
      <c r="E83" s="260">
        <f t="shared" ref="E83:E87" si="28">SUM(C83:D83)</f>
        <v>40000000</v>
      </c>
      <c r="F83" s="721">
        <v>0</v>
      </c>
      <c r="G83" s="127"/>
      <c r="H83" s="127"/>
      <c r="I83" s="127"/>
      <c r="J83" s="127"/>
      <c r="K83" s="127"/>
      <c r="L83" s="127"/>
      <c r="M83" s="127"/>
      <c r="N83" s="127"/>
      <c r="O83" s="127"/>
      <c r="P83" s="127"/>
      <c r="Q83" s="127"/>
      <c r="R83" s="127"/>
      <c r="S83" s="127"/>
      <c r="T83" s="127"/>
      <c r="U83" s="127"/>
      <c r="V83" s="127"/>
      <c r="W83" s="127"/>
      <c r="X83" s="127"/>
      <c r="Y83" s="127"/>
      <c r="Z83" s="127"/>
    </row>
    <row r="84" spans="1:26" ht="15.75" hidden="1" customHeight="1">
      <c r="A84" s="349">
        <v>2210310</v>
      </c>
      <c r="B84" s="508" t="s">
        <v>2211</v>
      </c>
      <c r="C84" s="738"/>
      <c r="D84" s="738"/>
      <c r="E84" s="260">
        <f t="shared" si="28"/>
        <v>0</v>
      </c>
      <c r="F84" s="721"/>
      <c r="G84" s="127"/>
      <c r="H84" s="127"/>
      <c r="I84" s="127"/>
      <c r="J84" s="127"/>
      <c r="K84" s="127"/>
      <c r="L84" s="127"/>
      <c r="M84" s="127"/>
      <c r="N84" s="127"/>
      <c r="O84" s="127"/>
      <c r="P84" s="127"/>
      <c r="Q84" s="127"/>
      <c r="R84" s="127"/>
      <c r="S84" s="127"/>
      <c r="T84" s="127"/>
      <c r="U84" s="127"/>
      <c r="V84" s="127"/>
      <c r="W84" s="127"/>
      <c r="X84" s="127"/>
      <c r="Y84" s="127"/>
      <c r="Z84" s="127"/>
    </row>
    <row r="85" spans="1:26" ht="15.75" customHeight="1">
      <c r="A85" s="349"/>
      <c r="B85" s="739" t="s">
        <v>2602</v>
      </c>
      <c r="C85" s="740">
        <v>2400000</v>
      </c>
      <c r="D85" s="740"/>
      <c r="E85" s="260">
        <f t="shared" si="28"/>
        <v>2400000</v>
      </c>
      <c r="F85" s="721">
        <v>0</v>
      </c>
      <c r="G85" s="127"/>
      <c r="H85" s="127"/>
      <c r="I85" s="127"/>
      <c r="J85" s="127"/>
      <c r="K85" s="127"/>
      <c r="L85" s="127"/>
      <c r="M85" s="127"/>
      <c r="N85" s="127"/>
      <c r="O85" s="127"/>
      <c r="P85" s="127"/>
      <c r="Q85" s="127"/>
      <c r="R85" s="127"/>
      <c r="S85" s="127"/>
      <c r="T85" s="127"/>
      <c r="U85" s="127"/>
      <c r="V85" s="127"/>
      <c r="W85" s="127"/>
      <c r="X85" s="127"/>
      <c r="Y85" s="127"/>
      <c r="Z85" s="127"/>
    </row>
    <row r="86" spans="1:26" ht="15.75" customHeight="1">
      <c r="A86" s="141">
        <v>3111109</v>
      </c>
      <c r="B86" s="741" t="s">
        <v>2603</v>
      </c>
      <c r="C86" s="721">
        <v>10500000</v>
      </c>
      <c r="D86" s="721">
        <v>4758729</v>
      </c>
      <c r="E86" s="260">
        <f t="shared" si="28"/>
        <v>15258729</v>
      </c>
      <c r="F86" s="260">
        <v>1700000</v>
      </c>
      <c r="G86" s="127"/>
      <c r="H86" s="127"/>
      <c r="I86" s="127"/>
      <c r="J86" s="127"/>
      <c r="K86" s="127"/>
      <c r="L86" s="127"/>
      <c r="M86" s="127"/>
      <c r="N86" s="127"/>
      <c r="O86" s="127"/>
      <c r="P86" s="127"/>
      <c r="Q86" s="127"/>
      <c r="R86" s="127"/>
      <c r="S86" s="127"/>
      <c r="T86" s="127"/>
      <c r="U86" s="127"/>
      <c r="V86" s="127"/>
      <c r="W86" s="127"/>
      <c r="X86" s="127"/>
      <c r="Y86" s="127"/>
      <c r="Z86" s="127"/>
    </row>
    <row r="87" spans="1:26" ht="15.75" hidden="1" customHeight="1">
      <c r="A87" s="349">
        <v>2211102</v>
      </c>
      <c r="B87" s="36" t="s">
        <v>2604</v>
      </c>
      <c r="C87" s="723"/>
      <c r="D87" s="723"/>
      <c r="E87" s="260">
        <f t="shared" si="28"/>
        <v>0</v>
      </c>
      <c r="F87" s="721"/>
      <c r="G87" s="742"/>
      <c r="H87" s="742"/>
      <c r="I87" s="742"/>
      <c r="J87" s="742"/>
      <c r="K87" s="742"/>
      <c r="L87" s="742"/>
      <c r="M87" s="742"/>
      <c r="N87" s="742"/>
      <c r="O87" s="742"/>
      <c r="P87" s="742"/>
      <c r="Q87" s="742"/>
      <c r="R87" s="742"/>
      <c r="S87" s="742"/>
      <c r="T87" s="742"/>
      <c r="U87" s="742"/>
      <c r="V87" s="742"/>
      <c r="W87" s="742"/>
      <c r="X87" s="742"/>
      <c r="Y87" s="742"/>
      <c r="Z87" s="742"/>
    </row>
    <row r="88" spans="1:26" ht="15.75" customHeight="1">
      <c r="A88" s="416"/>
      <c r="B88" s="416" t="s">
        <v>2605</v>
      </c>
      <c r="C88" s="722">
        <v>52900000</v>
      </c>
      <c r="D88" s="722">
        <f t="shared" ref="D88:F88" si="29">SUM(D83:D87)</f>
        <v>4758729</v>
      </c>
      <c r="E88" s="417">
        <f t="shared" si="29"/>
        <v>57658729</v>
      </c>
      <c r="F88" s="417">
        <f t="shared" si="29"/>
        <v>1700000</v>
      </c>
      <c r="G88" s="114"/>
      <c r="H88" s="114"/>
      <c r="I88" s="114"/>
      <c r="J88" s="114"/>
      <c r="K88" s="114"/>
      <c r="L88" s="114"/>
      <c r="M88" s="114"/>
      <c r="N88" s="114"/>
      <c r="O88" s="114"/>
      <c r="P88" s="114"/>
      <c r="Q88" s="114"/>
      <c r="R88" s="114"/>
      <c r="S88" s="114"/>
      <c r="T88" s="114"/>
      <c r="U88" s="114"/>
      <c r="V88" s="114"/>
      <c r="W88" s="114"/>
      <c r="X88" s="114"/>
      <c r="Y88" s="114"/>
      <c r="Z88" s="114"/>
    </row>
    <row r="89" spans="1:26" ht="15.75" customHeight="1">
      <c r="A89" s="99"/>
      <c r="B89" s="743" t="s">
        <v>2606</v>
      </c>
      <c r="C89" s="723"/>
      <c r="D89" s="723"/>
      <c r="E89" s="260"/>
      <c r="F89" s="721"/>
      <c r="G89" s="742"/>
      <c r="H89" s="742"/>
      <c r="I89" s="742"/>
      <c r="J89" s="742"/>
      <c r="K89" s="742"/>
      <c r="L89" s="742"/>
      <c r="M89" s="742"/>
      <c r="N89" s="742"/>
      <c r="O89" s="742"/>
      <c r="P89" s="742"/>
      <c r="Q89" s="742"/>
      <c r="R89" s="742"/>
      <c r="S89" s="742"/>
      <c r="T89" s="742"/>
      <c r="U89" s="742"/>
      <c r="V89" s="742"/>
      <c r="W89" s="742"/>
      <c r="X89" s="742"/>
      <c r="Y89" s="742"/>
      <c r="Z89" s="742"/>
    </row>
    <row r="90" spans="1:26" ht="15.75" customHeight="1">
      <c r="A90" s="349"/>
      <c r="B90" s="735" t="s">
        <v>2607</v>
      </c>
      <c r="C90" s="744">
        <v>10500000</v>
      </c>
      <c r="D90" s="744"/>
      <c r="E90" s="260">
        <f t="shared" ref="E90" si="30">SUM(C90:D90)</f>
        <v>10500000</v>
      </c>
      <c r="F90" s="260">
        <v>1049923</v>
      </c>
      <c r="G90" s="742"/>
      <c r="H90" s="742"/>
      <c r="I90" s="742"/>
      <c r="J90" s="742"/>
      <c r="K90" s="742"/>
      <c r="L90" s="742"/>
      <c r="M90" s="742"/>
      <c r="N90" s="742"/>
      <c r="O90" s="742"/>
      <c r="P90" s="742"/>
      <c r="Q90" s="742"/>
      <c r="R90" s="742"/>
      <c r="S90" s="742"/>
      <c r="T90" s="742"/>
      <c r="U90" s="742"/>
      <c r="V90" s="742"/>
      <c r="W90" s="742"/>
      <c r="X90" s="742"/>
      <c r="Y90" s="742"/>
      <c r="Z90" s="742"/>
    </row>
    <row r="91" spans="1:26" ht="15.75" customHeight="1">
      <c r="A91" s="416" t="s">
        <v>2608</v>
      </c>
      <c r="B91" s="416" t="s">
        <v>2609</v>
      </c>
      <c r="C91" s="722">
        <v>37550000</v>
      </c>
      <c r="D91" s="722">
        <f>SUM(D90:D90)</f>
        <v>0</v>
      </c>
      <c r="E91" s="417">
        <f>SUM(E90:E90)</f>
        <v>10500000</v>
      </c>
      <c r="F91" s="417">
        <f>SUM(F90:F90)</f>
        <v>1049923</v>
      </c>
      <c r="G91" s="114"/>
      <c r="H91" s="114"/>
      <c r="I91" s="114"/>
      <c r="J91" s="114"/>
      <c r="K91" s="114"/>
      <c r="L91" s="114"/>
      <c r="M91" s="114"/>
      <c r="N91" s="114"/>
      <c r="O91" s="114"/>
      <c r="P91" s="114"/>
      <c r="Q91" s="114"/>
      <c r="R91" s="114"/>
      <c r="S91" s="114"/>
      <c r="T91" s="114"/>
      <c r="U91" s="114"/>
      <c r="V91" s="114"/>
      <c r="W91" s="114"/>
      <c r="X91" s="114"/>
      <c r="Y91" s="114"/>
      <c r="Z91" s="114"/>
    </row>
    <row r="92" spans="1:26" ht="15.75" customHeight="1">
      <c r="A92" s="745"/>
      <c r="B92" s="481" t="s">
        <v>2445</v>
      </c>
      <c r="C92" s="746">
        <v>360000000</v>
      </c>
      <c r="D92" s="746">
        <f>SUM(D91+D88+D81)</f>
        <v>2758729</v>
      </c>
      <c r="E92" s="747">
        <f>SUM(E91+E88+E81)</f>
        <v>335708729</v>
      </c>
      <c r="F92" s="747">
        <f>SUM(F91+F88+F81)</f>
        <v>269859123</v>
      </c>
      <c r="G92" s="742"/>
      <c r="H92" s="742"/>
      <c r="I92" s="742"/>
      <c r="J92" s="742"/>
      <c r="K92" s="742"/>
      <c r="L92" s="742"/>
      <c r="M92" s="742"/>
      <c r="N92" s="742"/>
      <c r="O92" s="742"/>
      <c r="P92" s="742"/>
      <c r="Q92" s="742"/>
      <c r="R92" s="742"/>
      <c r="S92" s="742"/>
      <c r="T92" s="742"/>
      <c r="U92" s="742"/>
      <c r="V92" s="742"/>
      <c r="W92" s="742"/>
      <c r="X92" s="742"/>
      <c r="Y92" s="742"/>
      <c r="Z92" s="742"/>
    </row>
    <row r="93" spans="1:26" ht="30.75" customHeight="1">
      <c r="A93" s="485"/>
      <c r="B93" s="748" t="s">
        <v>2610</v>
      </c>
      <c r="C93" s="749">
        <v>1035000000</v>
      </c>
      <c r="D93" s="749">
        <f>D92+D13</f>
        <v>2758729</v>
      </c>
      <c r="E93" s="750">
        <f>E92+E13</f>
        <v>1010708729</v>
      </c>
      <c r="F93" s="750">
        <f>F92+F13</f>
        <v>944859123</v>
      </c>
      <c r="G93" s="114"/>
      <c r="H93" s="114"/>
      <c r="I93" s="114"/>
      <c r="J93" s="114"/>
      <c r="K93" s="114"/>
      <c r="L93" s="114"/>
      <c r="M93" s="114"/>
      <c r="N93" s="114"/>
      <c r="O93" s="114"/>
      <c r="P93" s="114"/>
      <c r="Q93" s="114"/>
      <c r="R93" s="114"/>
      <c r="S93" s="114"/>
      <c r="T93" s="114"/>
      <c r="U93" s="114"/>
      <c r="V93" s="114"/>
      <c r="W93" s="114"/>
      <c r="X93" s="114"/>
      <c r="Y93" s="114"/>
      <c r="Z93" s="114"/>
    </row>
    <row r="94" spans="1:26" ht="15.75" hidden="1" customHeight="1">
      <c r="A94" s="435">
        <v>3100000</v>
      </c>
      <c r="B94" s="751" t="s">
        <v>2611</v>
      </c>
      <c r="C94" s="723"/>
      <c r="D94" s="723"/>
      <c r="E94" s="106"/>
      <c r="F94" s="723"/>
    </row>
    <row r="95" spans="1:26" ht="15.75" hidden="1" customHeight="1">
      <c r="A95" s="435">
        <v>10702</v>
      </c>
      <c r="B95" s="752" t="s">
        <v>2585</v>
      </c>
      <c r="C95" s="723"/>
      <c r="D95" s="723"/>
      <c r="E95" s="106"/>
      <c r="F95" s="723"/>
    </row>
    <row r="96" spans="1:26" ht="15.75" hidden="1" customHeight="1">
      <c r="A96" s="141">
        <v>3110299</v>
      </c>
      <c r="B96" s="20" t="s">
        <v>2612</v>
      </c>
      <c r="C96" s="718">
        <v>161907511</v>
      </c>
      <c r="D96" s="718"/>
      <c r="E96" s="107">
        <f>'PROJECTS DETAILS'!F541</f>
        <v>113962121</v>
      </c>
      <c r="F96" s="718"/>
    </row>
    <row r="97" spans="1:6" ht="15.75" hidden="1" customHeight="1">
      <c r="A97" s="141">
        <v>3110202</v>
      </c>
      <c r="B97" s="155" t="s">
        <v>2613</v>
      </c>
      <c r="C97" s="718">
        <v>22000000</v>
      </c>
      <c r="D97" s="718"/>
      <c r="E97" s="107">
        <f>'PROJECTS DETAILS'!F582</f>
        <v>15879470</v>
      </c>
      <c r="F97" s="718"/>
    </row>
    <row r="98" spans="1:6" ht="15.75" hidden="1" customHeight="1">
      <c r="A98" s="479"/>
      <c r="B98" s="753" t="s">
        <v>2614</v>
      </c>
      <c r="C98" s="754">
        <v>183907511</v>
      </c>
      <c r="D98" s="754"/>
      <c r="E98" s="755">
        <f>SUM(E96:E97)</f>
        <v>129841591</v>
      </c>
      <c r="F98" s="754"/>
    </row>
    <row r="99" spans="1:6" ht="15.75" hidden="1" customHeight="1">
      <c r="A99" s="435">
        <v>10703</v>
      </c>
      <c r="B99" s="752" t="s">
        <v>2586</v>
      </c>
      <c r="C99" s="723"/>
      <c r="D99" s="723"/>
      <c r="E99" s="106"/>
      <c r="F99" s="723"/>
    </row>
    <row r="100" spans="1:6" ht="15.75" hidden="1" customHeight="1">
      <c r="A100" s="141">
        <v>3110202</v>
      </c>
      <c r="B100" s="155" t="s">
        <v>890</v>
      </c>
      <c r="C100" s="718">
        <v>47399150</v>
      </c>
      <c r="D100" s="718"/>
      <c r="E100" s="107">
        <f>'PROJECTS DETAILS'!F599</f>
        <v>13366950</v>
      </c>
      <c r="F100" s="718"/>
    </row>
    <row r="101" spans="1:6" ht="15.75" hidden="1" customHeight="1">
      <c r="A101" s="141">
        <v>3110202</v>
      </c>
      <c r="B101" s="155" t="s">
        <v>2615</v>
      </c>
      <c r="C101" s="718">
        <v>4800000</v>
      </c>
      <c r="D101" s="718"/>
      <c r="E101" s="107">
        <f>'PROJECTS DETAILS'!F602</f>
        <v>0</v>
      </c>
      <c r="F101" s="718"/>
    </row>
    <row r="102" spans="1:6" ht="15.75" hidden="1" customHeight="1">
      <c r="A102" s="479"/>
      <c r="B102" s="753" t="s">
        <v>2616</v>
      </c>
      <c r="C102" s="754">
        <v>52199150</v>
      </c>
      <c r="D102" s="754"/>
      <c r="E102" s="755">
        <f>SUM(E100:E101)</f>
        <v>13366950</v>
      </c>
      <c r="F102" s="754"/>
    </row>
    <row r="103" spans="1:6" ht="15.75" hidden="1" customHeight="1">
      <c r="A103" s="484"/>
      <c r="B103" s="484" t="s">
        <v>2617</v>
      </c>
      <c r="C103" s="756">
        <v>236106661</v>
      </c>
      <c r="D103" s="756"/>
      <c r="E103" s="558">
        <f>E98+E102</f>
        <v>143208541</v>
      </c>
      <c r="F103" s="756"/>
    </row>
    <row r="104" spans="1:6" ht="15.75" hidden="1" customHeight="1">
      <c r="A104" s="580"/>
      <c r="B104" s="484" t="s">
        <v>2618</v>
      </c>
      <c r="C104" s="756">
        <v>1271106661</v>
      </c>
      <c r="D104" s="756"/>
      <c r="E104" s="558">
        <f>E103+E93</f>
        <v>1153917270</v>
      </c>
      <c r="F104" s="756"/>
    </row>
    <row r="105" spans="1:6" ht="14.25" customHeight="1">
      <c r="A105" s="578"/>
      <c r="C105" s="757"/>
      <c r="D105" s="757"/>
      <c r="E105" s="2"/>
      <c r="F105" s="757"/>
    </row>
    <row r="106" spans="1:6" ht="14.25" customHeight="1">
      <c r="A106" s="578"/>
      <c r="C106" s="757"/>
      <c r="D106" s="757"/>
      <c r="E106" s="2"/>
      <c r="F106" s="757"/>
    </row>
    <row r="107" spans="1:6" ht="14.25" customHeight="1">
      <c r="A107" s="578"/>
      <c r="C107" s="757"/>
      <c r="D107" s="757"/>
      <c r="E107" s="2"/>
      <c r="F107" s="757"/>
    </row>
    <row r="108" spans="1:6" ht="14.25" customHeight="1">
      <c r="A108" s="578"/>
      <c r="C108" s="757"/>
      <c r="D108" s="757"/>
      <c r="E108" s="2"/>
      <c r="F108" s="757"/>
    </row>
    <row r="109" spans="1:6" ht="14.25" customHeight="1">
      <c r="A109" s="578"/>
      <c r="C109" s="757"/>
      <c r="D109" s="757"/>
      <c r="E109" s="2"/>
      <c r="F109" s="757"/>
    </row>
    <row r="110" spans="1:6" ht="14.25" customHeight="1">
      <c r="A110" s="578"/>
      <c r="C110" s="757"/>
      <c r="D110" s="757"/>
      <c r="E110" s="2"/>
      <c r="F110" s="757"/>
    </row>
    <row r="111" spans="1:6" ht="14.25" customHeight="1">
      <c r="A111" s="578"/>
      <c r="C111" s="757"/>
      <c r="D111" s="757"/>
      <c r="E111" s="2"/>
      <c r="F111" s="757"/>
    </row>
    <row r="112" spans="1:6" ht="14.25" customHeight="1">
      <c r="A112" s="578"/>
      <c r="C112" s="757"/>
      <c r="D112" s="757"/>
      <c r="E112" s="2"/>
      <c r="F112" s="757"/>
    </row>
    <row r="113" spans="1:6" ht="14.25" customHeight="1">
      <c r="A113" s="578"/>
      <c r="C113" s="757"/>
      <c r="D113" s="757"/>
      <c r="E113" s="2"/>
      <c r="F113" s="757"/>
    </row>
    <row r="114" spans="1:6" ht="14.25" customHeight="1">
      <c r="A114" s="578"/>
      <c r="C114" s="757"/>
      <c r="D114" s="757"/>
      <c r="E114" s="2"/>
      <c r="F114" s="757"/>
    </row>
    <row r="115" spans="1:6" ht="14.25" customHeight="1">
      <c r="A115" s="578"/>
      <c r="C115" s="757"/>
      <c r="D115" s="757"/>
      <c r="E115" s="2"/>
      <c r="F115" s="757"/>
    </row>
    <row r="116" spans="1:6" ht="14.25" customHeight="1">
      <c r="A116" s="578"/>
      <c r="C116" s="757"/>
      <c r="D116" s="757"/>
      <c r="E116" s="2"/>
      <c r="F116" s="757"/>
    </row>
    <row r="117" spans="1:6" ht="14.25" customHeight="1">
      <c r="A117" s="578"/>
      <c r="C117" s="757"/>
      <c r="D117" s="757"/>
      <c r="E117" s="2"/>
      <c r="F117" s="757"/>
    </row>
    <row r="118" spans="1:6" ht="14.25" customHeight="1">
      <c r="A118" s="578"/>
      <c r="C118" s="757"/>
      <c r="D118" s="757"/>
      <c r="E118" s="2"/>
      <c r="F118" s="757"/>
    </row>
    <row r="119" spans="1:6" ht="14.25" customHeight="1">
      <c r="A119" s="578"/>
      <c r="C119" s="757"/>
      <c r="D119" s="757"/>
      <c r="E119" s="2"/>
      <c r="F119" s="757"/>
    </row>
    <row r="120" spans="1:6" ht="14.25" customHeight="1">
      <c r="A120" s="578"/>
      <c r="C120" s="757"/>
      <c r="D120" s="757"/>
      <c r="E120" s="2"/>
      <c r="F120" s="757"/>
    </row>
    <row r="121" spans="1:6" ht="14.25" customHeight="1">
      <c r="A121" s="578"/>
      <c r="C121" s="757"/>
      <c r="D121" s="757"/>
      <c r="E121" s="2"/>
      <c r="F121" s="757"/>
    </row>
    <row r="122" spans="1:6" ht="14.25" customHeight="1">
      <c r="A122" s="578"/>
      <c r="C122" s="757"/>
      <c r="D122" s="757"/>
      <c r="E122" s="2"/>
      <c r="F122" s="757"/>
    </row>
    <row r="123" spans="1:6" ht="14.25" customHeight="1">
      <c r="A123" s="578"/>
      <c r="C123" s="757"/>
      <c r="D123" s="757"/>
      <c r="E123" s="2"/>
      <c r="F123" s="757"/>
    </row>
    <row r="124" spans="1:6" ht="14.25" customHeight="1">
      <c r="A124" s="578"/>
      <c r="C124" s="757"/>
      <c r="D124" s="757"/>
      <c r="E124" s="2"/>
      <c r="F124" s="757"/>
    </row>
    <row r="125" spans="1:6" ht="14.25" customHeight="1">
      <c r="A125" s="578"/>
      <c r="C125" s="757"/>
      <c r="D125" s="757"/>
      <c r="E125" s="2"/>
      <c r="F125" s="757"/>
    </row>
    <row r="126" spans="1:6" ht="14.25" customHeight="1">
      <c r="A126" s="578"/>
      <c r="C126" s="757"/>
      <c r="D126" s="757"/>
      <c r="E126" s="2"/>
      <c r="F126" s="757"/>
    </row>
    <row r="127" spans="1:6" ht="14.25" customHeight="1">
      <c r="A127" s="578"/>
      <c r="C127" s="757"/>
      <c r="D127" s="757"/>
      <c r="E127" s="2"/>
      <c r="F127" s="757"/>
    </row>
    <row r="128" spans="1:6" ht="14.25" customHeight="1">
      <c r="A128" s="578"/>
      <c r="C128" s="757"/>
      <c r="D128" s="757"/>
      <c r="E128" s="2"/>
      <c r="F128" s="757"/>
    </row>
    <row r="129" spans="1:6" ht="14.25" customHeight="1">
      <c r="A129" s="578"/>
      <c r="C129" s="757"/>
      <c r="D129" s="757"/>
      <c r="E129" s="2"/>
      <c r="F129" s="757"/>
    </row>
    <row r="130" spans="1:6" ht="14.25" customHeight="1">
      <c r="A130" s="578"/>
      <c r="C130" s="757"/>
      <c r="D130" s="757"/>
      <c r="E130" s="2"/>
      <c r="F130" s="757"/>
    </row>
    <row r="131" spans="1:6" ht="14.25" customHeight="1">
      <c r="A131" s="578"/>
      <c r="C131" s="757"/>
      <c r="D131" s="757"/>
      <c r="E131" s="2"/>
      <c r="F131" s="757"/>
    </row>
    <row r="132" spans="1:6" ht="14.25" customHeight="1">
      <c r="A132" s="578"/>
      <c r="C132" s="757"/>
      <c r="D132" s="757"/>
      <c r="E132" s="2"/>
      <c r="F132" s="757"/>
    </row>
    <row r="133" spans="1:6" ht="14.25" customHeight="1">
      <c r="A133" s="578"/>
      <c r="C133" s="757"/>
      <c r="D133" s="757"/>
      <c r="E133" s="2"/>
      <c r="F133" s="757"/>
    </row>
    <row r="134" spans="1:6" ht="14.25" customHeight="1">
      <c r="A134" s="578"/>
      <c r="C134" s="757"/>
      <c r="D134" s="757"/>
      <c r="E134" s="2"/>
      <c r="F134" s="757"/>
    </row>
    <row r="135" spans="1:6" ht="14.25" customHeight="1">
      <c r="A135" s="578"/>
      <c r="C135" s="757"/>
      <c r="D135" s="757"/>
      <c r="E135" s="2"/>
      <c r="F135" s="757"/>
    </row>
    <row r="136" spans="1:6" ht="14.25" customHeight="1">
      <c r="A136" s="578"/>
      <c r="C136" s="757"/>
      <c r="D136" s="757"/>
      <c r="E136" s="2"/>
      <c r="F136" s="757"/>
    </row>
    <row r="137" spans="1:6" ht="14.25" customHeight="1">
      <c r="A137" s="578"/>
      <c r="C137" s="757"/>
      <c r="D137" s="757"/>
      <c r="E137" s="2"/>
      <c r="F137" s="757"/>
    </row>
    <row r="138" spans="1:6" ht="14.25" customHeight="1">
      <c r="A138" s="578"/>
      <c r="C138" s="757"/>
      <c r="D138" s="757"/>
      <c r="E138" s="2"/>
      <c r="F138" s="757"/>
    </row>
    <row r="139" spans="1:6" ht="14.25" customHeight="1">
      <c r="A139" s="578"/>
      <c r="C139" s="757"/>
      <c r="D139" s="757"/>
      <c r="E139" s="2"/>
      <c r="F139" s="757"/>
    </row>
    <row r="140" spans="1:6" ht="14.25" customHeight="1">
      <c r="A140" s="578"/>
      <c r="C140" s="757"/>
      <c r="D140" s="757"/>
      <c r="E140" s="2"/>
      <c r="F140" s="757"/>
    </row>
    <row r="141" spans="1:6" ht="14.25" customHeight="1">
      <c r="A141" s="578"/>
      <c r="C141" s="757"/>
      <c r="D141" s="757"/>
      <c r="E141" s="2"/>
      <c r="F141" s="757"/>
    </row>
    <row r="142" spans="1:6" ht="14.25" customHeight="1">
      <c r="A142" s="578"/>
      <c r="C142" s="757"/>
      <c r="D142" s="757"/>
      <c r="E142" s="2"/>
      <c r="F142" s="757"/>
    </row>
    <row r="143" spans="1:6" ht="14.25" customHeight="1">
      <c r="A143" s="578"/>
      <c r="C143" s="757"/>
      <c r="D143" s="757"/>
      <c r="E143" s="2"/>
      <c r="F143" s="757"/>
    </row>
    <row r="144" spans="1:6" ht="14.25" customHeight="1">
      <c r="A144" s="578"/>
      <c r="C144" s="757"/>
      <c r="D144" s="757"/>
      <c r="E144" s="2"/>
      <c r="F144" s="757"/>
    </row>
    <row r="145" spans="1:6" ht="14.25" customHeight="1">
      <c r="A145" s="578"/>
      <c r="C145" s="757"/>
      <c r="D145" s="757"/>
      <c r="E145" s="2"/>
      <c r="F145" s="757"/>
    </row>
    <row r="146" spans="1:6" ht="14.25" customHeight="1">
      <c r="A146" s="578"/>
      <c r="C146" s="757"/>
      <c r="D146" s="757"/>
      <c r="E146" s="2"/>
      <c r="F146" s="757"/>
    </row>
    <row r="147" spans="1:6" ht="14.25" customHeight="1">
      <c r="A147" s="578"/>
      <c r="C147" s="757"/>
      <c r="D147" s="757"/>
      <c r="E147" s="2"/>
      <c r="F147" s="757"/>
    </row>
    <row r="148" spans="1:6" ht="14.25" customHeight="1">
      <c r="A148" s="578"/>
      <c r="C148" s="757"/>
      <c r="D148" s="757"/>
      <c r="E148" s="2"/>
      <c r="F148" s="757"/>
    </row>
    <row r="149" spans="1:6" ht="14.25" customHeight="1">
      <c r="A149" s="578"/>
      <c r="C149" s="757"/>
      <c r="D149" s="757"/>
      <c r="E149" s="2"/>
      <c r="F149" s="757"/>
    </row>
    <row r="150" spans="1:6" ht="14.25" customHeight="1">
      <c r="A150" s="578"/>
      <c r="C150" s="757"/>
      <c r="D150" s="757"/>
      <c r="E150" s="2"/>
      <c r="F150" s="757"/>
    </row>
    <row r="151" spans="1:6" ht="14.25" customHeight="1">
      <c r="A151" s="578"/>
      <c r="C151" s="757"/>
      <c r="D151" s="757"/>
      <c r="E151" s="2"/>
      <c r="F151" s="757"/>
    </row>
    <row r="152" spans="1:6" ht="14.25" customHeight="1">
      <c r="A152" s="578"/>
      <c r="C152" s="757"/>
      <c r="D152" s="757"/>
      <c r="E152" s="2"/>
      <c r="F152" s="757"/>
    </row>
    <row r="153" spans="1:6" ht="14.25" customHeight="1">
      <c r="A153" s="578"/>
      <c r="C153" s="757"/>
      <c r="D153" s="757"/>
      <c r="E153" s="2"/>
      <c r="F153" s="757"/>
    </row>
    <row r="154" spans="1:6" ht="14.25" customHeight="1">
      <c r="A154" s="578"/>
      <c r="C154" s="757"/>
      <c r="D154" s="757"/>
      <c r="E154" s="2"/>
      <c r="F154" s="757"/>
    </row>
    <row r="155" spans="1:6" ht="14.25" customHeight="1">
      <c r="A155" s="578"/>
      <c r="C155" s="757"/>
      <c r="D155" s="757"/>
      <c r="E155" s="2"/>
      <c r="F155" s="757"/>
    </row>
    <row r="156" spans="1:6" ht="14.25" customHeight="1">
      <c r="A156" s="578"/>
      <c r="C156" s="757"/>
      <c r="D156" s="757"/>
      <c r="E156" s="2"/>
      <c r="F156" s="757"/>
    </row>
    <row r="157" spans="1:6" ht="14.25" customHeight="1">
      <c r="A157" s="578"/>
      <c r="C157" s="757"/>
      <c r="D157" s="757"/>
      <c r="E157" s="2"/>
      <c r="F157" s="757"/>
    </row>
    <row r="158" spans="1:6" ht="14.25" customHeight="1">
      <c r="A158" s="578"/>
      <c r="C158" s="757"/>
      <c r="D158" s="757"/>
      <c r="E158" s="2"/>
      <c r="F158" s="757"/>
    </row>
    <row r="159" spans="1:6" ht="14.25" customHeight="1">
      <c r="A159" s="578"/>
      <c r="C159" s="757"/>
      <c r="D159" s="757"/>
      <c r="E159" s="2"/>
      <c r="F159" s="757"/>
    </row>
    <row r="160" spans="1:6" ht="14.25" customHeight="1">
      <c r="A160" s="578"/>
      <c r="C160" s="757"/>
      <c r="D160" s="757"/>
      <c r="E160" s="2"/>
      <c r="F160" s="757"/>
    </row>
    <row r="161" spans="1:6" ht="14.25" customHeight="1">
      <c r="A161" s="578"/>
      <c r="C161" s="757"/>
      <c r="D161" s="757"/>
      <c r="E161" s="2"/>
      <c r="F161" s="757"/>
    </row>
    <row r="162" spans="1:6" ht="14.25" customHeight="1">
      <c r="A162" s="578"/>
      <c r="C162" s="757"/>
      <c r="D162" s="757"/>
      <c r="E162" s="2"/>
      <c r="F162" s="757"/>
    </row>
    <row r="163" spans="1:6" ht="14.25" customHeight="1">
      <c r="A163" s="578"/>
      <c r="C163" s="757"/>
      <c r="D163" s="757"/>
      <c r="E163" s="2"/>
      <c r="F163" s="757"/>
    </row>
    <row r="164" spans="1:6" ht="14.25" customHeight="1">
      <c r="A164" s="578"/>
      <c r="C164" s="757"/>
      <c r="D164" s="757"/>
      <c r="E164" s="2"/>
      <c r="F164" s="757"/>
    </row>
    <row r="165" spans="1:6" ht="14.25" customHeight="1">
      <c r="A165" s="578"/>
      <c r="C165" s="757"/>
      <c r="D165" s="757"/>
      <c r="E165" s="2"/>
      <c r="F165" s="757"/>
    </row>
    <row r="166" spans="1:6" ht="14.25" customHeight="1">
      <c r="A166" s="578"/>
      <c r="C166" s="757"/>
      <c r="D166" s="757"/>
      <c r="E166" s="2"/>
      <c r="F166" s="757"/>
    </row>
    <row r="167" spans="1:6" ht="14.25" customHeight="1">
      <c r="A167" s="578"/>
      <c r="C167" s="757"/>
      <c r="D167" s="757"/>
      <c r="E167" s="2"/>
      <c r="F167" s="757"/>
    </row>
    <row r="168" spans="1:6" ht="14.25" customHeight="1">
      <c r="A168" s="578"/>
      <c r="C168" s="757"/>
      <c r="D168" s="757"/>
      <c r="E168" s="2"/>
      <c r="F168" s="757"/>
    </row>
    <row r="169" spans="1:6" ht="14.25" customHeight="1">
      <c r="A169" s="578"/>
      <c r="C169" s="757"/>
      <c r="D169" s="757"/>
      <c r="E169" s="2"/>
      <c r="F169" s="757"/>
    </row>
    <row r="170" spans="1:6" ht="14.25" customHeight="1">
      <c r="A170" s="578"/>
      <c r="C170" s="757"/>
      <c r="D170" s="757"/>
      <c r="E170" s="2"/>
      <c r="F170" s="757"/>
    </row>
    <row r="171" spans="1:6" ht="14.25" customHeight="1">
      <c r="A171" s="578"/>
      <c r="C171" s="757"/>
      <c r="D171" s="757"/>
      <c r="E171" s="2"/>
      <c r="F171" s="757"/>
    </row>
    <row r="172" spans="1:6" ht="14.25" customHeight="1">
      <c r="A172" s="578"/>
      <c r="C172" s="757"/>
      <c r="D172" s="757"/>
      <c r="E172" s="2"/>
      <c r="F172" s="757"/>
    </row>
    <row r="173" spans="1:6" ht="14.25" customHeight="1">
      <c r="A173" s="578"/>
      <c r="C173" s="757"/>
      <c r="D173" s="757"/>
      <c r="E173" s="2"/>
      <c r="F173" s="757"/>
    </row>
    <row r="174" spans="1:6" ht="14.25" customHeight="1">
      <c r="A174" s="578"/>
      <c r="C174" s="757"/>
      <c r="D174" s="757"/>
      <c r="E174" s="2"/>
      <c r="F174" s="757"/>
    </row>
    <row r="175" spans="1:6" ht="14.25" customHeight="1">
      <c r="A175" s="578"/>
      <c r="C175" s="757"/>
      <c r="D175" s="757"/>
      <c r="E175" s="2"/>
      <c r="F175" s="757"/>
    </row>
    <row r="176" spans="1:6" ht="14.25" customHeight="1">
      <c r="A176" s="578"/>
      <c r="C176" s="757"/>
      <c r="D176" s="757"/>
      <c r="E176" s="2"/>
      <c r="F176" s="757"/>
    </row>
    <row r="177" spans="1:6" ht="14.25" customHeight="1">
      <c r="A177" s="578"/>
      <c r="C177" s="757"/>
      <c r="D177" s="757"/>
      <c r="E177" s="2"/>
      <c r="F177" s="757"/>
    </row>
    <row r="178" spans="1:6" ht="14.25" customHeight="1">
      <c r="A178" s="578"/>
      <c r="C178" s="757"/>
      <c r="D178" s="757"/>
      <c r="E178" s="2"/>
      <c r="F178" s="757"/>
    </row>
    <row r="179" spans="1:6" ht="14.25" customHeight="1">
      <c r="A179" s="578"/>
      <c r="C179" s="757"/>
      <c r="D179" s="757"/>
      <c r="E179" s="2"/>
      <c r="F179" s="757"/>
    </row>
    <row r="180" spans="1:6" ht="14.25" customHeight="1">
      <c r="A180" s="578"/>
      <c r="C180" s="757"/>
      <c r="D180" s="757"/>
      <c r="E180" s="2"/>
      <c r="F180" s="757"/>
    </row>
    <row r="181" spans="1:6" ht="14.25" customHeight="1">
      <c r="A181" s="578"/>
      <c r="C181" s="757"/>
      <c r="D181" s="757"/>
      <c r="E181" s="2"/>
      <c r="F181" s="757"/>
    </row>
    <row r="182" spans="1:6" ht="14.25" customHeight="1">
      <c r="A182" s="578"/>
      <c r="C182" s="757"/>
      <c r="D182" s="757"/>
      <c r="E182" s="2"/>
      <c r="F182" s="757"/>
    </row>
    <row r="183" spans="1:6" ht="14.25" customHeight="1">
      <c r="A183" s="578"/>
      <c r="C183" s="757"/>
      <c r="D183" s="757"/>
      <c r="E183" s="2"/>
      <c r="F183" s="757"/>
    </row>
    <row r="184" spans="1:6" ht="14.25" customHeight="1">
      <c r="A184" s="578"/>
      <c r="C184" s="757"/>
      <c r="D184" s="757"/>
      <c r="E184" s="2"/>
      <c r="F184" s="757"/>
    </row>
    <row r="185" spans="1:6" ht="14.25" customHeight="1">
      <c r="A185" s="578"/>
      <c r="C185" s="757"/>
      <c r="D185" s="757"/>
      <c r="E185" s="2"/>
      <c r="F185" s="757"/>
    </row>
    <row r="186" spans="1:6" ht="14.25" customHeight="1">
      <c r="A186" s="578"/>
      <c r="C186" s="757"/>
      <c r="D186" s="757"/>
      <c r="E186" s="2"/>
      <c r="F186" s="757"/>
    </row>
    <row r="187" spans="1:6" ht="14.25" customHeight="1">
      <c r="A187" s="578"/>
      <c r="C187" s="757"/>
      <c r="D187" s="757"/>
      <c r="E187" s="2"/>
      <c r="F187" s="757"/>
    </row>
    <row r="188" spans="1:6" ht="14.25" customHeight="1">
      <c r="A188" s="578"/>
      <c r="C188" s="757"/>
      <c r="D188" s="757"/>
      <c r="E188" s="2"/>
      <c r="F188" s="757"/>
    </row>
    <row r="189" spans="1:6" ht="14.25" customHeight="1">
      <c r="A189" s="578"/>
      <c r="C189" s="757"/>
      <c r="D189" s="757"/>
      <c r="E189" s="2"/>
      <c r="F189" s="757"/>
    </row>
    <row r="190" spans="1:6" ht="14.25" customHeight="1">
      <c r="A190" s="578"/>
      <c r="C190" s="757"/>
      <c r="D190" s="757"/>
      <c r="E190" s="2"/>
      <c r="F190" s="757"/>
    </row>
    <row r="191" spans="1:6" ht="14.25" customHeight="1">
      <c r="A191" s="578"/>
      <c r="C191" s="757"/>
      <c r="D191" s="757"/>
      <c r="E191" s="2"/>
      <c r="F191" s="757"/>
    </row>
    <row r="192" spans="1:6" ht="14.25" customHeight="1">
      <c r="A192" s="578"/>
      <c r="C192" s="757"/>
      <c r="D192" s="757"/>
      <c r="E192" s="2"/>
      <c r="F192" s="757"/>
    </row>
    <row r="193" spans="1:6" ht="14.25" customHeight="1">
      <c r="A193" s="578"/>
      <c r="C193" s="757"/>
      <c r="D193" s="757"/>
      <c r="E193" s="2"/>
      <c r="F193" s="757"/>
    </row>
    <row r="194" spans="1:6" ht="14.25" customHeight="1">
      <c r="A194" s="578"/>
      <c r="C194" s="757"/>
      <c r="D194" s="757"/>
      <c r="E194" s="2"/>
      <c r="F194" s="757"/>
    </row>
    <row r="195" spans="1:6" ht="14.25" customHeight="1">
      <c r="A195" s="578"/>
      <c r="C195" s="757"/>
      <c r="D195" s="757"/>
      <c r="E195" s="2"/>
      <c r="F195" s="757"/>
    </row>
    <row r="196" spans="1:6" ht="14.25" customHeight="1">
      <c r="A196" s="578"/>
      <c r="C196" s="757"/>
      <c r="D196" s="757"/>
      <c r="E196" s="2"/>
      <c r="F196" s="757"/>
    </row>
    <row r="197" spans="1:6" ht="14.25" customHeight="1">
      <c r="A197" s="578"/>
      <c r="C197" s="757"/>
      <c r="D197" s="757"/>
      <c r="E197" s="2"/>
      <c r="F197" s="757"/>
    </row>
    <row r="198" spans="1:6" ht="14.25" customHeight="1">
      <c r="A198" s="578"/>
      <c r="C198" s="757"/>
      <c r="D198" s="757"/>
      <c r="E198" s="2"/>
      <c r="F198" s="757"/>
    </row>
    <row r="199" spans="1:6" ht="14.25" customHeight="1">
      <c r="A199" s="578"/>
      <c r="C199" s="757"/>
      <c r="D199" s="757"/>
      <c r="E199" s="2"/>
      <c r="F199" s="757"/>
    </row>
    <row r="200" spans="1:6" ht="14.25" customHeight="1">
      <c r="A200" s="578"/>
      <c r="C200" s="757"/>
      <c r="D200" s="757"/>
      <c r="E200" s="2"/>
      <c r="F200" s="757"/>
    </row>
    <row r="201" spans="1:6" ht="14.25" customHeight="1">
      <c r="A201" s="578"/>
      <c r="C201" s="757"/>
      <c r="D201" s="757"/>
      <c r="E201" s="2"/>
      <c r="F201" s="757"/>
    </row>
    <row r="202" spans="1:6" ht="14.25" customHeight="1">
      <c r="A202" s="578"/>
      <c r="C202" s="757"/>
      <c r="D202" s="757"/>
      <c r="E202" s="2"/>
      <c r="F202" s="757"/>
    </row>
    <row r="203" spans="1:6" ht="14.25" customHeight="1">
      <c r="A203" s="578"/>
      <c r="C203" s="757"/>
      <c r="D203" s="757"/>
      <c r="E203" s="2"/>
      <c r="F203" s="757"/>
    </row>
    <row r="204" spans="1:6" ht="14.25" customHeight="1">
      <c r="A204" s="578"/>
      <c r="C204" s="757"/>
      <c r="D204" s="757"/>
      <c r="E204" s="2"/>
      <c r="F204" s="757"/>
    </row>
    <row r="205" spans="1:6" ht="14.25" customHeight="1">
      <c r="A205" s="578"/>
      <c r="C205" s="757"/>
      <c r="D205" s="757"/>
      <c r="E205" s="2"/>
      <c r="F205" s="757"/>
    </row>
    <row r="206" spans="1:6" ht="14.25" customHeight="1">
      <c r="A206" s="578"/>
      <c r="C206" s="757"/>
      <c r="D206" s="757"/>
      <c r="E206" s="2"/>
      <c r="F206" s="757"/>
    </row>
    <row r="207" spans="1:6" ht="14.25" customHeight="1">
      <c r="A207" s="578"/>
      <c r="C207" s="757"/>
      <c r="D207" s="757"/>
      <c r="E207" s="2"/>
      <c r="F207" s="757"/>
    </row>
    <row r="208" spans="1:6" ht="14.25" customHeight="1">
      <c r="A208" s="578"/>
      <c r="C208" s="757"/>
      <c r="D208" s="757"/>
      <c r="E208" s="2"/>
      <c r="F208" s="757"/>
    </row>
    <row r="209" spans="1:6" ht="14.25" customHeight="1">
      <c r="A209" s="578"/>
      <c r="C209" s="757"/>
      <c r="D209" s="757"/>
      <c r="E209" s="2"/>
      <c r="F209" s="757"/>
    </row>
    <row r="210" spans="1:6" ht="14.25" customHeight="1">
      <c r="A210" s="578"/>
      <c r="C210" s="757"/>
      <c r="D210" s="757"/>
      <c r="E210" s="2"/>
      <c r="F210" s="757"/>
    </row>
    <row r="211" spans="1:6" ht="14.25" customHeight="1">
      <c r="A211" s="578"/>
      <c r="C211" s="757"/>
      <c r="D211" s="757"/>
      <c r="E211" s="2"/>
      <c r="F211" s="757"/>
    </row>
    <row r="212" spans="1:6" ht="14.25" customHeight="1">
      <c r="A212" s="578"/>
      <c r="C212" s="757"/>
      <c r="D212" s="757"/>
      <c r="E212" s="2"/>
      <c r="F212" s="757"/>
    </row>
    <row r="213" spans="1:6" ht="14.25" customHeight="1">
      <c r="A213" s="578"/>
      <c r="C213" s="757"/>
      <c r="D213" s="757"/>
      <c r="E213" s="2"/>
      <c r="F213" s="757"/>
    </row>
    <row r="214" spans="1:6" ht="14.25" customHeight="1">
      <c r="A214" s="578"/>
      <c r="C214" s="757"/>
      <c r="D214" s="757"/>
      <c r="E214" s="2"/>
      <c r="F214" s="757"/>
    </row>
    <row r="215" spans="1:6" ht="14.25" customHeight="1">
      <c r="A215" s="578"/>
      <c r="C215" s="757"/>
      <c r="D215" s="757"/>
      <c r="E215" s="2"/>
      <c r="F215" s="757"/>
    </row>
    <row r="216" spans="1:6" ht="14.25" customHeight="1">
      <c r="A216" s="578"/>
      <c r="C216" s="757"/>
      <c r="D216" s="757"/>
      <c r="E216" s="2"/>
      <c r="F216" s="757"/>
    </row>
    <row r="217" spans="1:6" ht="14.25" customHeight="1">
      <c r="A217" s="578"/>
      <c r="C217" s="757"/>
      <c r="D217" s="757"/>
      <c r="E217" s="2"/>
      <c r="F217" s="757"/>
    </row>
    <row r="218" spans="1:6" ht="14.25" customHeight="1">
      <c r="A218" s="578"/>
      <c r="C218" s="757"/>
      <c r="D218" s="757"/>
      <c r="E218" s="2"/>
      <c r="F218" s="757"/>
    </row>
    <row r="219" spans="1:6" ht="14.25" customHeight="1">
      <c r="A219" s="578"/>
      <c r="C219" s="757"/>
      <c r="D219" s="757"/>
      <c r="E219" s="2"/>
      <c r="F219" s="757"/>
    </row>
    <row r="220" spans="1:6" ht="14.25" customHeight="1">
      <c r="A220" s="578"/>
      <c r="C220" s="757"/>
      <c r="D220" s="757"/>
      <c r="E220" s="2"/>
      <c r="F220" s="757"/>
    </row>
    <row r="221" spans="1:6" ht="14.25" customHeight="1">
      <c r="A221" s="578"/>
      <c r="C221" s="757"/>
      <c r="D221" s="757"/>
      <c r="E221" s="2"/>
      <c r="F221" s="757"/>
    </row>
    <row r="222" spans="1:6" ht="14.25" customHeight="1">
      <c r="A222" s="578"/>
      <c r="C222" s="757"/>
      <c r="D222" s="757"/>
      <c r="E222" s="2"/>
      <c r="F222" s="757"/>
    </row>
    <row r="223" spans="1:6" ht="14.25" customHeight="1">
      <c r="A223" s="578"/>
      <c r="C223" s="757"/>
      <c r="D223" s="757"/>
      <c r="E223" s="2"/>
      <c r="F223" s="757"/>
    </row>
    <row r="224" spans="1:6" ht="14.25" customHeight="1">
      <c r="A224" s="578"/>
      <c r="C224" s="757"/>
      <c r="D224" s="757"/>
      <c r="E224" s="2"/>
      <c r="F224" s="757"/>
    </row>
    <row r="225" spans="1:6" ht="14.25" customHeight="1">
      <c r="A225" s="578"/>
      <c r="C225" s="757"/>
      <c r="D225" s="757"/>
      <c r="E225" s="2"/>
      <c r="F225" s="757"/>
    </row>
    <row r="226" spans="1:6" ht="14.25" customHeight="1">
      <c r="A226" s="578"/>
      <c r="C226" s="757"/>
      <c r="D226" s="757"/>
      <c r="E226" s="2"/>
      <c r="F226" s="757"/>
    </row>
    <row r="227" spans="1:6" ht="14.25" customHeight="1">
      <c r="A227" s="578"/>
      <c r="C227" s="757"/>
      <c r="D227" s="757"/>
      <c r="E227" s="2"/>
      <c r="F227" s="757"/>
    </row>
    <row r="228" spans="1:6" ht="14.25" customHeight="1">
      <c r="A228" s="578"/>
      <c r="C228" s="757"/>
      <c r="D228" s="757"/>
      <c r="E228" s="2"/>
      <c r="F228" s="757"/>
    </row>
    <row r="229" spans="1:6" ht="14.25" customHeight="1">
      <c r="A229" s="578"/>
      <c r="C229" s="757"/>
      <c r="D229" s="757"/>
      <c r="E229" s="2"/>
      <c r="F229" s="757"/>
    </row>
    <row r="230" spans="1:6" ht="14.25" customHeight="1">
      <c r="A230" s="578"/>
      <c r="C230" s="757"/>
      <c r="D230" s="757"/>
      <c r="E230" s="2"/>
      <c r="F230" s="757"/>
    </row>
    <row r="231" spans="1:6" ht="14.25" customHeight="1">
      <c r="A231" s="578"/>
      <c r="C231" s="757"/>
      <c r="D231" s="757"/>
      <c r="E231" s="2"/>
      <c r="F231" s="757"/>
    </row>
    <row r="232" spans="1:6" ht="14.25" customHeight="1">
      <c r="A232" s="578"/>
      <c r="C232" s="757"/>
      <c r="D232" s="757"/>
      <c r="E232" s="2"/>
      <c r="F232" s="757"/>
    </row>
    <row r="233" spans="1:6" ht="14.25" customHeight="1">
      <c r="A233" s="578"/>
      <c r="C233" s="757"/>
      <c r="D233" s="757"/>
      <c r="E233" s="2"/>
      <c r="F233" s="757"/>
    </row>
    <row r="234" spans="1:6" ht="14.25" customHeight="1">
      <c r="A234" s="578"/>
      <c r="C234" s="757"/>
      <c r="D234" s="757"/>
      <c r="E234" s="2"/>
      <c r="F234" s="757"/>
    </row>
    <row r="235" spans="1:6" ht="14.25" customHeight="1">
      <c r="A235" s="578"/>
      <c r="C235" s="757"/>
      <c r="D235" s="757"/>
      <c r="E235" s="2"/>
      <c r="F235" s="757"/>
    </row>
    <row r="236" spans="1:6" ht="14.25" customHeight="1">
      <c r="A236" s="578"/>
      <c r="C236" s="757"/>
      <c r="D236" s="757"/>
      <c r="E236" s="2"/>
      <c r="F236" s="757"/>
    </row>
    <row r="237" spans="1:6" ht="14.25" customHeight="1">
      <c r="A237" s="578"/>
      <c r="C237" s="757"/>
      <c r="D237" s="757"/>
      <c r="E237" s="2"/>
      <c r="F237" s="757"/>
    </row>
    <row r="238" spans="1:6" ht="14.25" customHeight="1">
      <c r="A238" s="578"/>
      <c r="C238" s="757"/>
      <c r="D238" s="757"/>
      <c r="E238" s="2"/>
      <c r="F238" s="757"/>
    </row>
    <row r="239" spans="1:6" ht="14.25" customHeight="1">
      <c r="A239" s="578"/>
      <c r="C239" s="757"/>
      <c r="D239" s="757"/>
      <c r="E239" s="2"/>
      <c r="F239" s="757"/>
    </row>
    <row r="240" spans="1:6" ht="14.25" customHeight="1">
      <c r="A240" s="578"/>
      <c r="C240" s="757"/>
      <c r="D240" s="757"/>
      <c r="E240" s="2"/>
      <c r="F240" s="757"/>
    </row>
    <row r="241" spans="1:6" ht="14.25" customHeight="1">
      <c r="A241" s="578"/>
      <c r="C241" s="757"/>
      <c r="D241" s="757"/>
      <c r="E241" s="2"/>
      <c r="F241" s="757"/>
    </row>
    <row r="242" spans="1:6" ht="14.25" customHeight="1">
      <c r="A242" s="578"/>
      <c r="C242" s="757"/>
      <c r="D242" s="757"/>
      <c r="E242" s="2"/>
      <c r="F242" s="757"/>
    </row>
    <row r="243" spans="1:6" ht="14.25" customHeight="1">
      <c r="A243" s="578"/>
      <c r="C243" s="757"/>
      <c r="D243" s="757"/>
      <c r="E243" s="2"/>
      <c r="F243" s="757"/>
    </row>
    <row r="244" spans="1:6" ht="14.25" customHeight="1">
      <c r="A244" s="578"/>
      <c r="C244" s="757"/>
      <c r="D244" s="757"/>
      <c r="E244" s="2"/>
      <c r="F244" s="757"/>
    </row>
    <row r="245" spans="1:6" ht="14.25" customHeight="1">
      <c r="A245" s="578"/>
      <c r="C245" s="757"/>
      <c r="D245" s="757"/>
      <c r="E245" s="2"/>
      <c r="F245" s="757"/>
    </row>
    <row r="246" spans="1:6" ht="14.25" customHeight="1">
      <c r="A246" s="578"/>
      <c r="C246" s="757"/>
      <c r="D246" s="757"/>
      <c r="E246" s="2"/>
      <c r="F246" s="757"/>
    </row>
    <row r="247" spans="1:6" ht="14.25" customHeight="1">
      <c r="A247" s="578"/>
      <c r="C247" s="757"/>
      <c r="D247" s="757"/>
      <c r="E247" s="2"/>
      <c r="F247" s="757"/>
    </row>
    <row r="248" spans="1:6" ht="14.25" customHeight="1">
      <c r="A248" s="578"/>
      <c r="C248" s="757"/>
      <c r="D248" s="757"/>
      <c r="E248" s="2"/>
      <c r="F248" s="757"/>
    </row>
    <row r="249" spans="1:6" ht="14.25" customHeight="1">
      <c r="A249" s="578"/>
      <c r="C249" s="757"/>
      <c r="D249" s="757"/>
      <c r="E249" s="2"/>
      <c r="F249" s="757"/>
    </row>
    <row r="250" spans="1:6" ht="14.25" customHeight="1">
      <c r="A250" s="578"/>
      <c r="C250" s="757"/>
      <c r="D250" s="757"/>
      <c r="E250" s="2"/>
      <c r="F250" s="757"/>
    </row>
    <row r="251" spans="1:6" ht="14.25" customHeight="1">
      <c r="A251" s="578"/>
      <c r="C251" s="757"/>
      <c r="D251" s="757"/>
      <c r="E251" s="2"/>
      <c r="F251" s="757"/>
    </row>
    <row r="252" spans="1:6" ht="14.25" customHeight="1">
      <c r="A252" s="578"/>
      <c r="C252" s="757"/>
      <c r="D252" s="757"/>
      <c r="E252" s="2"/>
      <c r="F252" s="757"/>
    </row>
    <row r="253" spans="1:6" ht="14.25" customHeight="1">
      <c r="A253" s="578"/>
      <c r="C253" s="757"/>
      <c r="D253" s="757"/>
      <c r="E253" s="2"/>
      <c r="F253" s="757"/>
    </row>
    <row r="254" spans="1:6" ht="14.25" customHeight="1">
      <c r="A254" s="578"/>
      <c r="C254" s="757"/>
      <c r="D254" s="757"/>
      <c r="E254" s="2"/>
      <c r="F254" s="757"/>
    </row>
    <row r="255" spans="1:6" ht="14.25" customHeight="1">
      <c r="A255" s="578"/>
      <c r="C255" s="757"/>
      <c r="D255" s="757"/>
      <c r="E255" s="2"/>
      <c r="F255" s="757"/>
    </row>
    <row r="256" spans="1:6" ht="14.25" customHeight="1">
      <c r="A256" s="578"/>
      <c r="C256" s="757"/>
      <c r="D256" s="757"/>
      <c r="E256" s="2"/>
      <c r="F256" s="757"/>
    </row>
    <row r="257" spans="1:6" ht="14.25" customHeight="1">
      <c r="A257" s="578"/>
      <c r="C257" s="757"/>
      <c r="D257" s="757"/>
      <c r="E257" s="2"/>
      <c r="F257" s="757"/>
    </row>
    <row r="258" spans="1:6" ht="14.25" customHeight="1">
      <c r="A258" s="578"/>
      <c r="C258" s="757"/>
      <c r="D258" s="757"/>
      <c r="E258" s="2"/>
      <c r="F258" s="757"/>
    </row>
    <row r="259" spans="1:6" ht="14.25" customHeight="1">
      <c r="A259" s="578"/>
      <c r="C259" s="757"/>
      <c r="D259" s="757"/>
      <c r="E259" s="2"/>
      <c r="F259" s="757"/>
    </row>
    <row r="260" spans="1:6" ht="14.25" customHeight="1">
      <c r="A260" s="578"/>
      <c r="C260" s="757"/>
      <c r="D260" s="757"/>
      <c r="E260" s="2"/>
      <c r="F260" s="757"/>
    </row>
    <row r="261" spans="1:6" ht="14.25" customHeight="1">
      <c r="A261" s="578"/>
      <c r="C261" s="757"/>
      <c r="D261" s="757"/>
      <c r="E261" s="2"/>
      <c r="F261" s="757"/>
    </row>
    <row r="262" spans="1:6" ht="14.25" customHeight="1">
      <c r="A262" s="578"/>
      <c r="C262" s="757"/>
      <c r="D262" s="757"/>
      <c r="E262" s="2"/>
      <c r="F262" s="757"/>
    </row>
    <row r="263" spans="1:6" ht="14.25" customHeight="1">
      <c r="A263" s="578"/>
      <c r="C263" s="757"/>
      <c r="D263" s="757"/>
      <c r="E263" s="2"/>
      <c r="F263" s="757"/>
    </row>
    <row r="264" spans="1:6" ht="14.25" customHeight="1">
      <c r="A264" s="578"/>
      <c r="C264" s="757"/>
      <c r="D264" s="757"/>
      <c r="E264" s="2"/>
      <c r="F264" s="757"/>
    </row>
    <row r="265" spans="1:6" ht="14.25" customHeight="1">
      <c r="A265" s="578"/>
      <c r="C265" s="757"/>
      <c r="D265" s="757"/>
      <c r="E265" s="2"/>
      <c r="F265" s="757"/>
    </row>
    <row r="266" spans="1:6" ht="14.25" customHeight="1">
      <c r="A266" s="578"/>
      <c r="C266" s="757"/>
      <c r="D266" s="757"/>
      <c r="E266" s="2"/>
      <c r="F266" s="757"/>
    </row>
    <row r="267" spans="1:6" ht="14.25" customHeight="1">
      <c r="A267" s="578"/>
      <c r="C267" s="757"/>
      <c r="D267" s="757"/>
      <c r="E267" s="2"/>
      <c r="F267" s="757"/>
    </row>
    <row r="268" spans="1:6" ht="14.25" customHeight="1">
      <c r="A268" s="578"/>
      <c r="C268" s="757"/>
      <c r="D268" s="757"/>
      <c r="E268" s="2"/>
      <c r="F268" s="757"/>
    </row>
    <row r="269" spans="1:6" ht="14.25" customHeight="1">
      <c r="A269" s="578"/>
      <c r="C269" s="757"/>
      <c r="D269" s="757"/>
      <c r="E269" s="2"/>
      <c r="F269" s="757"/>
    </row>
    <row r="270" spans="1:6" ht="14.25" customHeight="1">
      <c r="A270" s="578"/>
      <c r="C270" s="757"/>
      <c r="D270" s="757"/>
      <c r="E270" s="2"/>
      <c r="F270" s="757"/>
    </row>
    <row r="271" spans="1:6" ht="14.25" customHeight="1">
      <c r="A271" s="578"/>
      <c r="C271" s="757"/>
      <c r="D271" s="757"/>
      <c r="E271" s="2"/>
      <c r="F271" s="757"/>
    </row>
    <row r="272" spans="1:6" ht="14.25" customHeight="1">
      <c r="A272" s="578"/>
      <c r="C272" s="757"/>
      <c r="D272" s="757"/>
      <c r="E272" s="2"/>
      <c r="F272" s="757"/>
    </row>
    <row r="273" spans="1:6" ht="14.25" customHeight="1">
      <c r="A273" s="578"/>
      <c r="C273" s="757"/>
      <c r="D273" s="757"/>
      <c r="E273" s="2"/>
      <c r="F273" s="757"/>
    </row>
    <row r="274" spans="1:6" ht="14.25" customHeight="1">
      <c r="A274" s="578"/>
      <c r="C274" s="757"/>
      <c r="D274" s="757"/>
      <c r="E274" s="2"/>
      <c r="F274" s="757"/>
    </row>
    <row r="275" spans="1:6" ht="14.25" customHeight="1">
      <c r="A275" s="578"/>
      <c r="C275" s="757"/>
      <c r="D275" s="757"/>
      <c r="E275" s="2"/>
      <c r="F275" s="757"/>
    </row>
    <row r="276" spans="1:6" ht="14.25" customHeight="1">
      <c r="A276" s="578"/>
      <c r="C276" s="757"/>
      <c r="D276" s="757"/>
      <c r="E276" s="2"/>
      <c r="F276" s="757"/>
    </row>
    <row r="277" spans="1:6" ht="14.25" customHeight="1">
      <c r="A277" s="578"/>
      <c r="C277" s="757"/>
      <c r="D277" s="757"/>
      <c r="E277" s="2"/>
      <c r="F277" s="757"/>
    </row>
    <row r="278" spans="1:6" ht="14.25" customHeight="1">
      <c r="A278" s="578"/>
      <c r="C278" s="757"/>
      <c r="D278" s="757"/>
      <c r="E278" s="2"/>
      <c r="F278" s="757"/>
    </row>
    <row r="279" spans="1:6" ht="14.25" customHeight="1">
      <c r="A279" s="578"/>
      <c r="C279" s="757"/>
      <c r="D279" s="757"/>
      <c r="E279" s="2"/>
      <c r="F279" s="757"/>
    </row>
    <row r="280" spans="1:6" ht="14.25" customHeight="1">
      <c r="A280" s="578"/>
      <c r="C280" s="757"/>
      <c r="D280" s="757"/>
      <c r="E280" s="2"/>
      <c r="F280" s="757"/>
    </row>
    <row r="281" spans="1:6" ht="14.25" customHeight="1">
      <c r="A281" s="578"/>
      <c r="C281" s="757"/>
      <c r="D281" s="757"/>
      <c r="E281" s="2"/>
      <c r="F281" s="757"/>
    </row>
    <row r="282" spans="1:6" ht="14.25" customHeight="1">
      <c r="A282" s="578"/>
      <c r="C282" s="757"/>
      <c r="D282" s="757"/>
      <c r="E282" s="2"/>
      <c r="F282" s="757"/>
    </row>
    <row r="283" spans="1:6" ht="14.25" customHeight="1">
      <c r="A283" s="578"/>
      <c r="C283" s="757"/>
      <c r="D283" s="757"/>
      <c r="E283" s="2"/>
      <c r="F283" s="757"/>
    </row>
    <row r="284" spans="1:6" ht="14.25" customHeight="1">
      <c r="A284" s="578"/>
      <c r="C284" s="757"/>
      <c r="D284" s="757"/>
      <c r="E284" s="2"/>
      <c r="F284" s="757"/>
    </row>
    <row r="285" spans="1:6" ht="14.25" customHeight="1">
      <c r="A285" s="578"/>
      <c r="C285" s="757"/>
      <c r="D285" s="757"/>
      <c r="E285" s="2"/>
      <c r="F285" s="757"/>
    </row>
    <row r="286" spans="1:6" ht="14.25" customHeight="1">
      <c r="A286" s="578"/>
      <c r="C286" s="757"/>
      <c r="D286" s="757"/>
      <c r="E286" s="2"/>
      <c r="F286" s="757"/>
    </row>
    <row r="287" spans="1:6" ht="14.25" customHeight="1">
      <c r="A287" s="578"/>
      <c r="C287" s="757"/>
      <c r="D287" s="757"/>
      <c r="E287" s="2"/>
      <c r="F287" s="757"/>
    </row>
    <row r="288" spans="1:6" ht="14.25" customHeight="1">
      <c r="A288" s="578"/>
      <c r="C288" s="757"/>
      <c r="D288" s="757"/>
      <c r="E288" s="2"/>
      <c r="F288" s="757"/>
    </row>
    <row r="289" spans="1:6" ht="14.25" customHeight="1">
      <c r="A289" s="578"/>
      <c r="C289" s="757"/>
      <c r="D289" s="757"/>
      <c r="E289" s="2"/>
      <c r="F289" s="757"/>
    </row>
    <row r="290" spans="1:6" ht="14.25" customHeight="1">
      <c r="A290" s="578"/>
      <c r="C290" s="757"/>
      <c r="D290" s="757"/>
      <c r="E290" s="2"/>
      <c r="F290" s="757"/>
    </row>
    <row r="291" spans="1:6" ht="14.25" customHeight="1">
      <c r="A291" s="578"/>
      <c r="C291" s="757"/>
      <c r="D291" s="757"/>
      <c r="E291" s="2"/>
      <c r="F291" s="757"/>
    </row>
    <row r="292" spans="1:6" ht="14.25" customHeight="1">
      <c r="A292" s="578"/>
      <c r="C292" s="757"/>
      <c r="D292" s="757"/>
      <c r="E292" s="2"/>
      <c r="F292" s="757"/>
    </row>
    <row r="293" spans="1:6" ht="14.25" customHeight="1">
      <c r="A293" s="578"/>
      <c r="C293" s="757"/>
      <c r="D293" s="757"/>
      <c r="E293" s="2"/>
      <c r="F293" s="757"/>
    </row>
    <row r="294" spans="1:6" ht="14.25" customHeight="1">
      <c r="A294" s="578"/>
      <c r="C294" s="757"/>
      <c r="D294" s="757"/>
      <c r="E294" s="2"/>
      <c r="F294" s="757"/>
    </row>
    <row r="295" spans="1:6" ht="14.25" customHeight="1">
      <c r="A295" s="578"/>
      <c r="C295" s="757"/>
      <c r="D295" s="757"/>
      <c r="E295" s="2"/>
      <c r="F295" s="757"/>
    </row>
    <row r="296" spans="1:6" ht="14.25" customHeight="1">
      <c r="A296" s="578"/>
      <c r="C296" s="757"/>
      <c r="D296" s="757"/>
      <c r="E296" s="2"/>
      <c r="F296" s="757"/>
    </row>
    <row r="297" spans="1:6" ht="14.25" customHeight="1">
      <c r="A297" s="578"/>
      <c r="C297" s="757"/>
      <c r="D297" s="757"/>
      <c r="E297" s="2"/>
      <c r="F297" s="757"/>
    </row>
    <row r="298" spans="1:6" ht="14.25" customHeight="1">
      <c r="A298" s="578"/>
      <c r="C298" s="757"/>
      <c r="D298" s="757"/>
      <c r="E298" s="2"/>
      <c r="F298" s="757"/>
    </row>
    <row r="299" spans="1:6" ht="14.25" customHeight="1">
      <c r="A299" s="578"/>
      <c r="C299" s="757"/>
      <c r="D299" s="757"/>
      <c r="E299" s="2"/>
      <c r="F299" s="757"/>
    </row>
    <row r="300" spans="1:6" ht="14.25" customHeight="1">
      <c r="A300" s="578"/>
      <c r="C300" s="757"/>
      <c r="D300" s="757"/>
      <c r="E300" s="2"/>
      <c r="F300" s="757"/>
    </row>
    <row r="301" spans="1:6" ht="14.25" customHeight="1">
      <c r="A301" s="578"/>
      <c r="C301" s="757"/>
      <c r="D301" s="757"/>
      <c r="E301" s="2"/>
      <c r="F301" s="757"/>
    </row>
    <row r="302" spans="1:6" ht="14.25" customHeight="1">
      <c r="A302" s="578"/>
      <c r="C302" s="757"/>
      <c r="D302" s="757"/>
      <c r="E302" s="2"/>
      <c r="F302" s="757"/>
    </row>
    <row r="303" spans="1:6" ht="14.25" customHeight="1">
      <c r="A303" s="578"/>
      <c r="C303" s="757"/>
      <c r="D303" s="757"/>
      <c r="E303" s="2"/>
      <c r="F303" s="757"/>
    </row>
    <row r="304" spans="1:6" ht="14.25" customHeight="1">
      <c r="A304" s="578"/>
      <c r="C304" s="757"/>
      <c r="D304" s="757"/>
      <c r="E304" s="2"/>
      <c r="F304" s="757"/>
    </row>
    <row r="305" spans="5:6" ht="15.75" customHeight="1">
      <c r="E305" s="2"/>
      <c r="F305" s="41"/>
    </row>
    <row r="306" spans="5:6" ht="15.75" customHeight="1">
      <c r="E306" s="2"/>
      <c r="F306" s="41"/>
    </row>
    <row r="307" spans="5:6" ht="15.75" customHeight="1">
      <c r="E307" s="2"/>
      <c r="F307" s="41"/>
    </row>
    <row r="308" spans="5:6" ht="15.75" customHeight="1">
      <c r="E308" s="2"/>
      <c r="F308" s="41"/>
    </row>
    <row r="309" spans="5:6" ht="15.75" customHeight="1">
      <c r="E309" s="2"/>
      <c r="F309" s="41"/>
    </row>
    <row r="310" spans="5:6" ht="15.75" customHeight="1">
      <c r="E310" s="2"/>
      <c r="F310" s="41"/>
    </row>
    <row r="311" spans="5:6" ht="15.75" customHeight="1">
      <c r="E311" s="2"/>
      <c r="F311" s="41"/>
    </row>
    <row r="312" spans="5:6" ht="15.75" customHeight="1">
      <c r="E312" s="2"/>
      <c r="F312" s="41"/>
    </row>
    <row r="313" spans="5:6" ht="15.75" customHeight="1">
      <c r="E313" s="2"/>
      <c r="F313" s="41"/>
    </row>
    <row r="314" spans="5:6" ht="15.75" customHeight="1">
      <c r="E314" s="2"/>
      <c r="F314" s="41"/>
    </row>
    <row r="315" spans="5:6" ht="15.75" customHeight="1">
      <c r="E315" s="2"/>
      <c r="F315" s="41"/>
    </row>
    <row r="316" spans="5:6" ht="15.75" customHeight="1">
      <c r="E316" s="2"/>
      <c r="F316" s="41"/>
    </row>
    <row r="317" spans="5:6" ht="15.75" customHeight="1">
      <c r="E317" s="2"/>
      <c r="F317" s="41"/>
    </row>
    <row r="318" spans="5:6" ht="15.75" customHeight="1">
      <c r="E318" s="2"/>
      <c r="F318" s="41"/>
    </row>
    <row r="319" spans="5:6" ht="15.75" customHeight="1">
      <c r="E319" s="2"/>
      <c r="F319" s="41"/>
    </row>
    <row r="320" spans="5:6" ht="15.75" customHeight="1">
      <c r="E320" s="2"/>
      <c r="F320" s="41"/>
    </row>
    <row r="321" spans="5:6" ht="15.75" customHeight="1">
      <c r="E321" s="2"/>
      <c r="F321" s="41"/>
    </row>
    <row r="322" spans="5:6" ht="15.75" customHeight="1">
      <c r="E322" s="2"/>
      <c r="F322" s="41"/>
    </row>
    <row r="323" spans="5:6" ht="15.75" customHeight="1">
      <c r="E323" s="2"/>
      <c r="F323" s="41"/>
    </row>
    <row r="324" spans="5:6" ht="15.75" customHeight="1">
      <c r="E324" s="2"/>
      <c r="F324" s="41"/>
    </row>
    <row r="325" spans="5:6" ht="15.75" customHeight="1">
      <c r="E325" s="2"/>
      <c r="F325" s="41"/>
    </row>
    <row r="326" spans="5:6" ht="15.75" customHeight="1">
      <c r="E326" s="2"/>
      <c r="F326" s="41"/>
    </row>
    <row r="327" spans="5:6" ht="15.75" customHeight="1">
      <c r="E327" s="2"/>
      <c r="F327" s="41"/>
    </row>
    <row r="328" spans="5:6" ht="15.75" customHeight="1">
      <c r="E328" s="2"/>
      <c r="F328" s="41"/>
    </row>
    <row r="329" spans="5:6" ht="15.75" customHeight="1">
      <c r="E329" s="2"/>
      <c r="F329" s="41"/>
    </row>
    <row r="330" spans="5:6" ht="15.75" customHeight="1">
      <c r="E330" s="2"/>
      <c r="F330" s="41"/>
    </row>
    <row r="331" spans="5:6" ht="15.75" customHeight="1">
      <c r="E331" s="2"/>
      <c r="F331" s="41"/>
    </row>
    <row r="332" spans="5:6" ht="15.75" customHeight="1">
      <c r="E332" s="2"/>
      <c r="F332" s="41"/>
    </row>
    <row r="333" spans="5:6" ht="15.75" customHeight="1">
      <c r="E333" s="2"/>
      <c r="F333" s="41"/>
    </row>
    <row r="334" spans="5:6" ht="15.75" customHeight="1">
      <c r="E334" s="2"/>
      <c r="F334" s="41"/>
    </row>
    <row r="335" spans="5:6" ht="15.75" customHeight="1">
      <c r="E335" s="2"/>
      <c r="F335" s="41"/>
    </row>
    <row r="336" spans="5:6" ht="15.75" customHeight="1">
      <c r="E336" s="2"/>
      <c r="F336" s="41"/>
    </row>
    <row r="337" spans="5:6" ht="15.75" customHeight="1">
      <c r="E337" s="2"/>
      <c r="F337" s="41"/>
    </row>
    <row r="338" spans="5:6" ht="15.75" customHeight="1">
      <c r="E338" s="2"/>
      <c r="F338" s="41"/>
    </row>
    <row r="339" spans="5:6" ht="15.75" customHeight="1">
      <c r="E339" s="2"/>
      <c r="F339" s="41"/>
    </row>
    <row r="340" spans="5:6" ht="15.75" customHeight="1">
      <c r="E340" s="2"/>
      <c r="F340" s="41"/>
    </row>
    <row r="341" spans="5:6" ht="15.75" customHeight="1">
      <c r="E341" s="2"/>
      <c r="F341" s="41"/>
    </row>
    <row r="342" spans="5:6" ht="15.75" customHeight="1">
      <c r="E342" s="2"/>
      <c r="F342" s="41"/>
    </row>
    <row r="343" spans="5:6" ht="15.75" customHeight="1">
      <c r="E343" s="2"/>
      <c r="F343" s="41"/>
    </row>
    <row r="344" spans="5:6" ht="15.75" customHeight="1">
      <c r="E344" s="2"/>
      <c r="F344" s="41"/>
    </row>
    <row r="345" spans="5:6" ht="15.75" customHeight="1">
      <c r="E345" s="2"/>
      <c r="F345" s="41"/>
    </row>
    <row r="346" spans="5:6" ht="15.75" customHeight="1">
      <c r="E346" s="2"/>
      <c r="F346" s="41"/>
    </row>
    <row r="347" spans="5:6" ht="15.75" customHeight="1">
      <c r="E347" s="2"/>
      <c r="F347" s="41"/>
    </row>
    <row r="348" spans="5:6" ht="15.75" customHeight="1">
      <c r="E348" s="2"/>
      <c r="F348" s="41"/>
    </row>
    <row r="349" spans="5:6" ht="15.75" customHeight="1">
      <c r="E349" s="2"/>
      <c r="F349" s="41"/>
    </row>
    <row r="350" spans="5:6" ht="15.75" customHeight="1">
      <c r="E350" s="2"/>
      <c r="F350" s="41"/>
    </row>
    <row r="351" spans="5:6" ht="15.75" customHeight="1">
      <c r="E351" s="2"/>
      <c r="F351" s="41"/>
    </row>
    <row r="352" spans="5:6" ht="15.75" customHeight="1">
      <c r="E352" s="2"/>
      <c r="F352" s="41"/>
    </row>
    <row r="353" spans="5:6" ht="15.75" customHeight="1">
      <c r="E353" s="2"/>
      <c r="F353" s="41"/>
    </row>
    <row r="354" spans="5:6" ht="15.75" customHeight="1">
      <c r="E354" s="2"/>
      <c r="F354" s="41"/>
    </row>
    <row r="355" spans="5:6" ht="15.75" customHeight="1">
      <c r="E355" s="2"/>
      <c r="F355" s="41"/>
    </row>
    <row r="356" spans="5:6" ht="15.75" customHeight="1">
      <c r="E356" s="2"/>
      <c r="F356" s="41"/>
    </row>
    <row r="357" spans="5:6" ht="15.75" customHeight="1">
      <c r="E357" s="2"/>
      <c r="F357" s="41"/>
    </row>
    <row r="358" spans="5:6" ht="15.75" customHeight="1">
      <c r="E358" s="2"/>
      <c r="F358" s="41"/>
    </row>
    <row r="359" spans="5:6" ht="15.75" customHeight="1">
      <c r="E359" s="2"/>
      <c r="F359" s="41"/>
    </row>
    <row r="360" spans="5:6" ht="15.75" customHeight="1">
      <c r="E360" s="2"/>
      <c r="F360" s="41"/>
    </row>
    <row r="361" spans="5:6" ht="15.75" customHeight="1">
      <c r="E361" s="2"/>
      <c r="F361" s="41"/>
    </row>
    <row r="362" spans="5:6" ht="15.75" customHeight="1">
      <c r="E362" s="2"/>
      <c r="F362" s="41"/>
    </row>
    <row r="363" spans="5:6" ht="15.75" customHeight="1">
      <c r="E363" s="2"/>
      <c r="F363" s="41"/>
    </row>
    <row r="364" spans="5:6" ht="15.75" customHeight="1">
      <c r="E364" s="2"/>
      <c r="F364" s="41"/>
    </row>
    <row r="365" spans="5:6" ht="15.75" customHeight="1">
      <c r="E365" s="2"/>
      <c r="F365" s="41"/>
    </row>
    <row r="366" spans="5:6" ht="15.75" customHeight="1">
      <c r="E366" s="2"/>
      <c r="F366" s="41"/>
    </row>
    <row r="367" spans="5:6" ht="15.75" customHeight="1">
      <c r="E367" s="2"/>
      <c r="F367" s="41"/>
    </row>
    <row r="368" spans="5:6" ht="15.75" customHeight="1">
      <c r="E368" s="2"/>
      <c r="F368" s="41"/>
    </row>
    <row r="369" spans="5:6" ht="15.75" customHeight="1">
      <c r="E369" s="2"/>
      <c r="F369" s="41"/>
    </row>
    <row r="370" spans="5:6" ht="15.75" customHeight="1">
      <c r="E370" s="2"/>
      <c r="F370" s="41"/>
    </row>
    <row r="371" spans="5:6" ht="15.75" customHeight="1">
      <c r="E371" s="2"/>
      <c r="F371" s="41"/>
    </row>
    <row r="372" spans="5:6" ht="15.75" customHeight="1">
      <c r="E372" s="2"/>
      <c r="F372" s="41"/>
    </row>
    <row r="373" spans="5:6" ht="15.75" customHeight="1">
      <c r="E373" s="2"/>
      <c r="F373" s="41"/>
    </row>
    <row r="374" spans="5:6" ht="15.75" customHeight="1">
      <c r="E374" s="2"/>
      <c r="F374" s="41"/>
    </row>
    <row r="375" spans="5:6" ht="15.75" customHeight="1">
      <c r="E375" s="2"/>
      <c r="F375" s="41"/>
    </row>
    <row r="376" spans="5:6" ht="15.75" customHeight="1">
      <c r="E376" s="2"/>
      <c r="F376" s="41"/>
    </row>
    <row r="377" spans="5:6" ht="15.75" customHeight="1">
      <c r="E377" s="2"/>
      <c r="F377" s="41"/>
    </row>
    <row r="378" spans="5:6" ht="15.75" customHeight="1">
      <c r="E378" s="2"/>
      <c r="F378" s="41"/>
    </row>
    <row r="379" spans="5:6" ht="15.75" customHeight="1">
      <c r="E379" s="2"/>
      <c r="F379" s="41"/>
    </row>
    <row r="380" spans="5:6" ht="15.75" customHeight="1">
      <c r="E380" s="2"/>
      <c r="F380" s="41"/>
    </row>
    <row r="381" spans="5:6" ht="15.75" customHeight="1">
      <c r="E381" s="2"/>
      <c r="F381" s="41"/>
    </row>
    <row r="382" spans="5:6" ht="15.75" customHeight="1">
      <c r="E382" s="2"/>
      <c r="F382" s="41"/>
    </row>
    <row r="383" spans="5:6" ht="15.75" customHeight="1">
      <c r="E383" s="2"/>
      <c r="F383" s="41"/>
    </row>
    <row r="384" spans="5:6" ht="15.75" customHeight="1">
      <c r="E384" s="2"/>
      <c r="F384" s="41"/>
    </row>
    <row r="385" spans="5:6" ht="15.75" customHeight="1">
      <c r="E385" s="2"/>
      <c r="F385" s="41"/>
    </row>
    <row r="386" spans="5:6" ht="15.75" customHeight="1">
      <c r="E386" s="2"/>
      <c r="F386" s="41"/>
    </row>
    <row r="387" spans="5:6" ht="15.75" customHeight="1">
      <c r="E387" s="2"/>
      <c r="F387" s="41"/>
    </row>
    <row r="388" spans="5:6" ht="15.75" customHeight="1">
      <c r="E388" s="2"/>
      <c r="F388" s="41"/>
    </row>
    <row r="389" spans="5:6" ht="15.75" customHeight="1">
      <c r="E389" s="2"/>
      <c r="F389" s="41"/>
    </row>
    <row r="390" spans="5:6" ht="15.75" customHeight="1">
      <c r="E390" s="2"/>
      <c r="F390" s="41"/>
    </row>
    <row r="391" spans="5:6" ht="15.75" customHeight="1">
      <c r="E391" s="2"/>
      <c r="F391" s="41"/>
    </row>
    <row r="392" spans="5:6" ht="15.75" customHeight="1">
      <c r="E392" s="2"/>
      <c r="F392" s="41"/>
    </row>
    <row r="393" spans="5:6" ht="15.75" customHeight="1">
      <c r="E393" s="2"/>
      <c r="F393" s="41"/>
    </row>
    <row r="394" spans="5:6" ht="15.75" customHeight="1">
      <c r="E394" s="2"/>
      <c r="F394" s="41"/>
    </row>
    <row r="395" spans="5:6" ht="15.75" customHeight="1">
      <c r="E395" s="2"/>
      <c r="F395" s="41"/>
    </row>
    <row r="396" spans="5:6" ht="15.75" customHeight="1">
      <c r="E396" s="2"/>
      <c r="F396" s="41"/>
    </row>
    <row r="397" spans="5:6" ht="15.75" customHeight="1">
      <c r="E397" s="2"/>
      <c r="F397" s="41"/>
    </row>
    <row r="398" spans="5:6" ht="15.75" customHeight="1">
      <c r="E398" s="2"/>
      <c r="F398" s="41"/>
    </row>
    <row r="399" spans="5:6" ht="15.75" customHeight="1">
      <c r="E399" s="2"/>
      <c r="F399" s="41"/>
    </row>
    <row r="400" spans="5:6" ht="15.75" customHeight="1">
      <c r="E400" s="2"/>
      <c r="F400" s="41"/>
    </row>
    <row r="401" spans="5:6" ht="15.75" customHeight="1">
      <c r="E401" s="2"/>
      <c r="F401" s="41"/>
    </row>
    <row r="402" spans="5:6" ht="15.75" customHeight="1">
      <c r="E402" s="2"/>
      <c r="F402" s="41"/>
    </row>
    <row r="403" spans="5:6" ht="15.75" customHeight="1">
      <c r="E403" s="2"/>
      <c r="F403" s="41"/>
    </row>
    <row r="404" spans="5:6" ht="15.75" customHeight="1">
      <c r="E404" s="2"/>
      <c r="F404" s="41"/>
    </row>
    <row r="405" spans="5:6" ht="15.75" customHeight="1">
      <c r="E405" s="2"/>
      <c r="F405" s="41"/>
    </row>
    <row r="406" spans="5:6" ht="15.75" customHeight="1">
      <c r="E406" s="2"/>
      <c r="F406" s="41"/>
    </row>
    <row r="407" spans="5:6" ht="15.75" customHeight="1">
      <c r="E407" s="2"/>
      <c r="F407" s="41"/>
    </row>
    <row r="408" spans="5:6" ht="15.75" customHeight="1">
      <c r="E408" s="2"/>
      <c r="F408" s="41"/>
    </row>
    <row r="409" spans="5:6" ht="15.75" customHeight="1">
      <c r="E409" s="2"/>
      <c r="F409" s="41"/>
    </row>
    <row r="410" spans="5:6" ht="15.75" customHeight="1">
      <c r="E410" s="2"/>
      <c r="F410" s="41"/>
    </row>
    <row r="411" spans="5:6" ht="15.75" customHeight="1">
      <c r="E411" s="2"/>
      <c r="F411" s="41"/>
    </row>
    <row r="412" spans="5:6" ht="15.75" customHeight="1">
      <c r="E412" s="2"/>
      <c r="F412" s="41"/>
    </row>
    <row r="413" spans="5:6" ht="15.75" customHeight="1">
      <c r="E413" s="2"/>
      <c r="F413" s="41"/>
    </row>
    <row r="414" spans="5:6" ht="15.75" customHeight="1">
      <c r="E414" s="2"/>
      <c r="F414" s="41"/>
    </row>
    <row r="415" spans="5:6" ht="15.75" customHeight="1">
      <c r="E415" s="2"/>
      <c r="F415" s="41"/>
    </row>
    <row r="416" spans="5:6" ht="15.75" customHeight="1">
      <c r="E416" s="2"/>
      <c r="F416" s="41"/>
    </row>
    <row r="417" spans="5:6" ht="15.75" customHeight="1">
      <c r="E417" s="2"/>
      <c r="F417" s="41"/>
    </row>
    <row r="418" spans="5:6" ht="15.75" customHeight="1">
      <c r="E418" s="2"/>
      <c r="F418" s="41"/>
    </row>
    <row r="419" spans="5:6" ht="15.75" customHeight="1">
      <c r="E419" s="2"/>
      <c r="F419" s="41"/>
    </row>
    <row r="420" spans="5:6" ht="15.75" customHeight="1">
      <c r="E420" s="2"/>
      <c r="F420" s="41"/>
    </row>
    <row r="421" spans="5:6" ht="15.75" customHeight="1">
      <c r="E421" s="2"/>
      <c r="F421" s="41"/>
    </row>
    <row r="422" spans="5:6" ht="15.75" customHeight="1">
      <c r="E422" s="2"/>
      <c r="F422" s="41"/>
    </row>
    <row r="423" spans="5:6" ht="15.75" customHeight="1">
      <c r="E423" s="2"/>
      <c r="F423" s="41"/>
    </row>
    <row r="424" spans="5:6" ht="15.75" customHeight="1">
      <c r="E424" s="2"/>
      <c r="F424" s="41"/>
    </row>
    <row r="425" spans="5:6" ht="15.75" customHeight="1">
      <c r="E425" s="2"/>
      <c r="F425" s="41"/>
    </row>
    <row r="426" spans="5:6" ht="15.75" customHeight="1">
      <c r="E426" s="2"/>
      <c r="F426" s="41"/>
    </row>
    <row r="427" spans="5:6" ht="15.75" customHeight="1">
      <c r="E427" s="2"/>
      <c r="F427" s="41"/>
    </row>
    <row r="428" spans="5:6" ht="15.75" customHeight="1">
      <c r="E428" s="2"/>
      <c r="F428" s="41"/>
    </row>
    <row r="429" spans="5:6" ht="15.75" customHeight="1">
      <c r="E429" s="2"/>
      <c r="F429" s="41"/>
    </row>
    <row r="430" spans="5:6" ht="15.75" customHeight="1">
      <c r="E430" s="2"/>
      <c r="F430" s="41"/>
    </row>
    <row r="431" spans="5:6" ht="15.75" customHeight="1">
      <c r="E431" s="2"/>
      <c r="F431" s="41"/>
    </row>
    <row r="432" spans="5:6" ht="15.75" customHeight="1">
      <c r="E432" s="2"/>
      <c r="F432" s="41"/>
    </row>
    <row r="433" spans="5:6" ht="15.75" customHeight="1">
      <c r="E433" s="2"/>
      <c r="F433" s="41"/>
    </row>
    <row r="434" spans="5:6" ht="15.75" customHeight="1">
      <c r="E434" s="2"/>
      <c r="F434" s="41"/>
    </row>
    <row r="435" spans="5:6" ht="15.75" customHeight="1">
      <c r="E435" s="2"/>
      <c r="F435" s="41"/>
    </row>
    <row r="436" spans="5:6" ht="15.75" customHeight="1">
      <c r="E436" s="2"/>
      <c r="F436" s="41"/>
    </row>
    <row r="437" spans="5:6" ht="15.75" customHeight="1">
      <c r="E437" s="2"/>
      <c r="F437" s="41"/>
    </row>
    <row r="438" spans="5:6" ht="15.75" customHeight="1">
      <c r="E438" s="2"/>
      <c r="F438" s="41"/>
    </row>
    <row r="439" spans="5:6" ht="15.75" customHeight="1">
      <c r="E439" s="2"/>
      <c r="F439" s="41"/>
    </row>
    <row r="440" spans="5:6" ht="15.75" customHeight="1">
      <c r="E440" s="2"/>
      <c r="F440" s="41"/>
    </row>
    <row r="441" spans="5:6" ht="15.75" customHeight="1">
      <c r="E441" s="2"/>
      <c r="F441" s="41"/>
    </row>
    <row r="442" spans="5:6" ht="15.75" customHeight="1">
      <c r="E442" s="2"/>
      <c r="F442" s="41"/>
    </row>
    <row r="443" spans="5:6" ht="15.75" customHeight="1">
      <c r="E443" s="2"/>
      <c r="F443" s="41"/>
    </row>
    <row r="444" spans="5:6" ht="15.75" customHeight="1">
      <c r="E444" s="2"/>
      <c r="F444" s="41"/>
    </row>
    <row r="445" spans="5:6" ht="15.75" customHeight="1">
      <c r="E445" s="2"/>
      <c r="F445" s="41"/>
    </row>
    <row r="446" spans="5:6" ht="15.75" customHeight="1">
      <c r="E446" s="2"/>
      <c r="F446" s="41"/>
    </row>
    <row r="447" spans="5:6" ht="15.75" customHeight="1">
      <c r="E447" s="2"/>
      <c r="F447" s="41"/>
    </row>
    <row r="448" spans="5:6" ht="15.75" customHeight="1">
      <c r="E448" s="2"/>
      <c r="F448" s="41"/>
    </row>
    <row r="449" spans="5:6" ht="15.75" customHeight="1">
      <c r="E449" s="2"/>
      <c r="F449" s="41"/>
    </row>
    <row r="450" spans="5:6" ht="15.75" customHeight="1">
      <c r="E450" s="2"/>
      <c r="F450" s="41"/>
    </row>
    <row r="451" spans="5:6" ht="15.75" customHeight="1">
      <c r="E451" s="2"/>
      <c r="F451" s="41"/>
    </row>
    <row r="452" spans="5:6" ht="15.75" customHeight="1">
      <c r="E452" s="2"/>
      <c r="F452" s="41"/>
    </row>
    <row r="453" spans="5:6" ht="15.75" customHeight="1">
      <c r="E453" s="2"/>
      <c r="F453" s="41"/>
    </row>
    <row r="454" spans="5:6" ht="15.75" customHeight="1">
      <c r="E454" s="2"/>
      <c r="F454" s="41"/>
    </row>
    <row r="455" spans="5:6" ht="15.75" customHeight="1">
      <c r="E455" s="2"/>
      <c r="F455" s="41"/>
    </row>
    <row r="456" spans="5:6" ht="15.75" customHeight="1">
      <c r="E456" s="2"/>
      <c r="F456" s="41"/>
    </row>
    <row r="457" spans="5:6" ht="15.75" customHeight="1">
      <c r="E457" s="2"/>
      <c r="F457" s="41"/>
    </row>
    <row r="458" spans="5:6" ht="15.75" customHeight="1">
      <c r="E458" s="2"/>
      <c r="F458" s="41"/>
    </row>
    <row r="459" spans="5:6" ht="15.75" customHeight="1">
      <c r="E459" s="2"/>
      <c r="F459" s="41"/>
    </row>
    <row r="460" spans="5:6" ht="15.75" customHeight="1">
      <c r="E460" s="2"/>
      <c r="F460" s="41"/>
    </row>
    <row r="461" spans="5:6" ht="15.75" customHeight="1">
      <c r="E461" s="2"/>
      <c r="F461" s="41"/>
    </row>
    <row r="462" spans="5:6" ht="15.75" customHeight="1">
      <c r="E462" s="2"/>
      <c r="F462" s="41"/>
    </row>
    <row r="463" spans="5:6" ht="15.75" customHeight="1">
      <c r="E463" s="2"/>
      <c r="F463" s="41"/>
    </row>
    <row r="464" spans="5:6" ht="15.75" customHeight="1">
      <c r="E464" s="2"/>
      <c r="F464" s="41"/>
    </row>
    <row r="465" spans="5:6" ht="15.75" customHeight="1">
      <c r="E465" s="2"/>
      <c r="F465" s="41"/>
    </row>
    <row r="466" spans="5:6" ht="15.75" customHeight="1">
      <c r="E466" s="2"/>
      <c r="F466" s="41"/>
    </row>
    <row r="467" spans="5:6" ht="15.75" customHeight="1">
      <c r="E467" s="2"/>
      <c r="F467" s="41"/>
    </row>
    <row r="468" spans="5:6" ht="15.75" customHeight="1">
      <c r="E468" s="2"/>
      <c r="F468" s="41"/>
    </row>
    <row r="469" spans="5:6" ht="15.75" customHeight="1">
      <c r="E469" s="2"/>
      <c r="F469" s="41"/>
    </row>
    <row r="470" spans="5:6" ht="15.75" customHeight="1">
      <c r="E470" s="2"/>
      <c r="F470" s="41"/>
    </row>
    <row r="471" spans="5:6" ht="15.75" customHeight="1">
      <c r="E471" s="2"/>
      <c r="F471" s="41"/>
    </row>
    <row r="472" spans="5:6" ht="15.75" customHeight="1">
      <c r="E472" s="2"/>
      <c r="F472" s="41"/>
    </row>
    <row r="473" spans="5:6" ht="15.75" customHeight="1">
      <c r="E473" s="2"/>
      <c r="F473" s="41"/>
    </row>
    <row r="474" spans="5:6" ht="15.75" customHeight="1">
      <c r="E474" s="2"/>
      <c r="F474" s="41"/>
    </row>
    <row r="475" spans="5:6" ht="15.75" customHeight="1">
      <c r="E475" s="2"/>
      <c r="F475" s="41"/>
    </row>
    <row r="476" spans="5:6" ht="15.75" customHeight="1">
      <c r="E476" s="2"/>
      <c r="F476" s="41"/>
    </row>
    <row r="477" spans="5:6" ht="15.75" customHeight="1">
      <c r="E477" s="2"/>
      <c r="F477" s="41"/>
    </row>
    <row r="478" spans="5:6" ht="15.75" customHeight="1">
      <c r="E478" s="2"/>
      <c r="F478" s="41"/>
    </row>
    <row r="479" spans="5:6" ht="15.75" customHeight="1">
      <c r="E479" s="2"/>
      <c r="F479" s="41"/>
    </row>
    <row r="480" spans="5:6" ht="15.75" customHeight="1">
      <c r="E480" s="2"/>
      <c r="F480" s="41"/>
    </row>
    <row r="481" spans="5:6" ht="15.75" customHeight="1">
      <c r="E481" s="2"/>
      <c r="F481" s="41"/>
    </row>
    <row r="482" spans="5:6" ht="15.75" customHeight="1">
      <c r="E482" s="2"/>
      <c r="F482" s="41"/>
    </row>
    <row r="483" spans="5:6" ht="15.75" customHeight="1">
      <c r="E483" s="2"/>
      <c r="F483" s="41"/>
    </row>
    <row r="484" spans="5:6" ht="15.75" customHeight="1">
      <c r="E484" s="2"/>
      <c r="F484" s="41"/>
    </row>
    <row r="485" spans="5:6" ht="15.75" customHeight="1">
      <c r="E485" s="2"/>
      <c r="F485" s="41"/>
    </row>
    <row r="486" spans="5:6" ht="15.75" customHeight="1">
      <c r="E486" s="2"/>
      <c r="F486" s="41"/>
    </row>
    <row r="487" spans="5:6" ht="15.75" customHeight="1">
      <c r="E487" s="2"/>
      <c r="F487" s="41"/>
    </row>
    <row r="488" spans="5:6" ht="15.75" customHeight="1">
      <c r="E488" s="2"/>
      <c r="F488" s="41"/>
    </row>
    <row r="489" spans="5:6" ht="15.75" customHeight="1">
      <c r="E489" s="2"/>
      <c r="F489" s="41"/>
    </row>
    <row r="490" spans="5:6" ht="15.75" customHeight="1">
      <c r="E490" s="2"/>
      <c r="F490" s="41"/>
    </row>
    <row r="491" spans="5:6" ht="15.75" customHeight="1">
      <c r="E491" s="2"/>
      <c r="F491" s="41"/>
    </row>
    <row r="492" spans="5:6" ht="15.75" customHeight="1">
      <c r="E492" s="2"/>
      <c r="F492" s="41"/>
    </row>
    <row r="493" spans="5:6" ht="15.75" customHeight="1">
      <c r="E493" s="2"/>
      <c r="F493" s="41"/>
    </row>
    <row r="494" spans="5:6" ht="15.75" customHeight="1">
      <c r="E494" s="2"/>
      <c r="F494" s="41"/>
    </row>
    <row r="495" spans="5:6" ht="15.75" customHeight="1">
      <c r="E495" s="2"/>
      <c r="F495" s="41"/>
    </row>
    <row r="496" spans="5:6" ht="15.75" customHeight="1">
      <c r="E496" s="2"/>
      <c r="F496" s="41"/>
    </row>
    <row r="497" spans="5:6" ht="15.75" customHeight="1">
      <c r="E497" s="2"/>
      <c r="F497" s="41"/>
    </row>
    <row r="498" spans="5:6" ht="15.75" customHeight="1">
      <c r="E498" s="2"/>
      <c r="F498" s="41"/>
    </row>
    <row r="499" spans="5:6" ht="15.75" customHeight="1">
      <c r="E499" s="2"/>
      <c r="F499" s="41"/>
    </row>
    <row r="500" spans="5:6" ht="15.75" customHeight="1">
      <c r="E500" s="2"/>
      <c r="F500" s="41"/>
    </row>
    <row r="501" spans="5:6" ht="15.75" customHeight="1">
      <c r="E501" s="2"/>
      <c r="F501" s="41"/>
    </row>
    <row r="502" spans="5:6" ht="15.75" customHeight="1">
      <c r="E502" s="2"/>
      <c r="F502" s="41"/>
    </row>
    <row r="503" spans="5:6" ht="15.75" customHeight="1">
      <c r="E503" s="2"/>
      <c r="F503" s="41"/>
    </row>
    <row r="504" spans="5:6" ht="15.75" customHeight="1">
      <c r="E504" s="2"/>
      <c r="F504" s="41"/>
    </row>
    <row r="505" spans="5:6" ht="15.75" customHeight="1">
      <c r="E505" s="2"/>
      <c r="F505" s="41"/>
    </row>
    <row r="506" spans="5:6" ht="15.75" customHeight="1">
      <c r="E506" s="2"/>
      <c r="F506" s="41"/>
    </row>
    <row r="507" spans="5:6" ht="15.75" customHeight="1">
      <c r="E507" s="2"/>
      <c r="F507" s="41"/>
    </row>
    <row r="508" spans="5:6" ht="15.75" customHeight="1">
      <c r="E508" s="2"/>
      <c r="F508" s="41"/>
    </row>
    <row r="509" spans="5:6" ht="15.75" customHeight="1">
      <c r="E509" s="2"/>
      <c r="F509" s="41"/>
    </row>
    <row r="510" spans="5:6" ht="15.75" customHeight="1">
      <c r="E510" s="2"/>
      <c r="F510" s="41"/>
    </row>
    <row r="511" spans="5:6" ht="15.75" customHeight="1">
      <c r="E511" s="2"/>
      <c r="F511" s="41"/>
    </row>
    <row r="512" spans="5:6" ht="15.75" customHeight="1">
      <c r="E512" s="2"/>
      <c r="F512" s="41"/>
    </row>
    <row r="513" spans="5:6" ht="15.75" customHeight="1">
      <c r="E513" s="2"/>
      <c r="F513" s="41"/>
    </row>
    <row r="514" spans="5:6" ht="15.75" customHeight="1">
      <c r="E514" s="2"/>
      <c r="F514" s="41"/>
    </row>
    <row r="515" spans="5:6" ht="15.75" customHeight="1">
      <c r="E515" s="2"/>
      <c r="F515" s="41"/>
    </row>
    <row r="516" spans="5:6" ht="15.75" customHeight="1">
      <c r="E516" s="2"/>
      <c r="F516" s="41"/>
    </row>
    <row r="517" spans="5:6" ht="15.75" customHeight="1">
      <c r="E517" s="2"/>
      <c r="F517" s="41"/>
    </row>
    <row r="518" spans="5:6" ht="15.75" customHeight="1">
      <c r="E518" s="2"/>
      <c r="F518" s="41"/>
    </row>
    <row r="519" spans="5:6" ht="15.75" customHeight="1">
      <c r="E519" s="2"/>
      <c r="F519" s="41"/>
    </row>
    <row r="520" spans="5:6" ht="15.75" customHeight="1">
      <c r="E520" s="2"/>
      <c r="F520" s="41"/>
    </row>
    <row r="521" spans="5:6" ht="15.75" customHeight="1">
      <c r="E521" s="2"/>
      <c r="F521" s="41"/>
    </row>
    <row r="522" spans="5:6" ht="15.75" customHeight="1">
      <c r="E522" s="2"/>
      <c r="F522" s="41"/>
    </row>
    <row r="523" spans="5:6" ht="15.75" customHeight="1">
      <c r="E523" s="2"/>
      <c r="F523" s="41"/>
    </row>
    <row r="524" spans="5:6" ht="15.75" customHeight="1">
      <c r="E524" s="2"/>
      <c r="F524" s="41"/>
    </row>
    <row r="525" spans="5:6" ht="15.75" customHeight="1">
      <c r="E525" s="2"/>
      <c r="F525" s="41"/>
    </row>
    <row r="526" spans="5:6" ht="15.75" customHeight="1">
      <c r="E526" s="2"/>
      <c r="F526" s="41"/>
    </row>
    <row r="527" spans="5:6" ht="15.75" customHeight="1">
      <c r="E527" s="2"/>
      <c r="F527" s="41"/>
    </row>
    <row r="528" spans="5:6" ht="15.75" customHeight="1">
      <c r="E528" s="2"/>
      <c r="F528" s="41"/>
    </row>
    <row r="529" spans="5:6" ht="15.75" customHeight="1">
      <c r="E529" s="2"/>
      <c r="F529" s="41"/>
    </row>
    <row r="530" spans="5:6" ht="15.75" customHeight="1">
      <c r="E530" s="2"/>
      <c r="F530" s="41"/>
    </row>
    <row r="531" spans="5:6" ht="15.75" customHeight="1">
      <c r="E531" s="2"/>
      <c r="F531" s="41"/>
    </row>
    <row r="532" spans="5:6" ht="15.75" customHeight="1">
      <c r="E532" s="2"/>
      <c r="F532" s="41"/>
    </row>
    <row r="533" spans="5:6" ht="15.75" customHeight="1">
      <c r="E533" s="2"/>
      <c r="F533" s="41"/>
    </row>
    <row r="534" spans="5:6" ht="15.75" customHeight="1">
      <c r="E534" s="2"/>
      <c r="F534" s="41"/>
    </row>
    <row r="535" spans="5:6" ht="15.75" customHeight="1">
      <c r="E535" s="2"/>
      <c r="F535" s="41"/>
    </row>
    <row r="536" spans="5:6" ht="15.75" customHeight="1">
      <c r="E536" s="2"/>
      <c r="F536" s="41"/>
    </row>
    <row r="537" spans="5:6" ht="15.75" customHeight="1">
      <c r="E537" s="2"/>
      <c r="F537" s="41"/>
    </row>
    <row r="538" spans="5:6" ht="15.75" customHeight="1">
      <c r="E538" s="2"/>
      <c r="F538" s="41"/>
    </row>
    <row r="539" spans="5:6" ht="15.75" customHeight="1">
      <c r="E539" s="2"/>
      <c r="F539" s="41"/>
    </row>
    <row r="540" spans="5:6" ht="15.75" customHeight="1">
      <c r="E540" s="2"/>
      <c r="F540" s="41"/>
    </row>
    <row r="541" spans="5:6" ht="15.75" customHeight="1">
      <c r="E541" s="2"/>
      <c r="F541" s="41"/>
    </row>
    <row r="542" spans="5:6" ht="15.75" customHeight="1">
      <c r="E542" s="2"/>
      <c r="F542" s="41"/>
    </row>
    <row r="543" spans="5:6" ht="15.75" customHeight="1">
      <c r="E543" s="2"/>
      <c r="F543" s="41"/>
    </row>
    <row r="544" spans="5:6" ht="15.75" customHeight="1">
      <c r="E544" s="2"/>
      <c r="F544" s="41"/>
    </row>
    <row r="545" spans="5:6" ht="15.75" customHeight="1">
      <c r="E545" s="2"/>
      <c r="F545" s="41"/>
    </row>
    <row r="546" spans="5:6" ht="15.75" customHeight="1">
      <c r="E546" s="2"/>
      <c r="F546" s="41"/>
    </row>
    <row r="547" spans="5:6" ht="15.75" customHeight="1">
      <c r="E547" s="2"/>
      <c r="F547" s="41"/>
    </row>
    <row r="548" spans="5:6" ht="15.75" customHeight="1">
      <c r="E548" s="2"/>
      <c r="F548" s="41"/>
    </row>
    <row r="549" spans="5:6" ht="15.75" customHeight="1">
      <c r="E549" s="2"/>
      <c r="F549" s="41"/>
    </row>
    <row r="550" spans="5:6" ht="15.75" customHeight="1">
      <c r="E550" s="2"/>
      <c r="F550" s="41"/>
    </row>
    <row r="551" spans="5:6" ht="15.75" customHeight="1">
      <c r="E551" s="2"/>
      <c r="F551" s="41"/>
    </row>
    <row r="552" spans="5:6" ht="15.75" customHeight="1">
      <c r="E552" s="2"/>
      <c r="F552" s="41"/>
    </row>
    <row r="553" spans="5:6" ht="15.75" customHeight="1">
      <c r="E553" s="2"/>
      <c r="F553" s="41"/>
    </row>
    <row r="554" spans="5:6" ht="15.75" customHeight="1">
      <c r="E554" s="2"/>
      <c r="F554" s="41"/>
    </row>
    <row r="555" spans="5:6" ht="15.75" customHeight="1">
      <c r="E555" s="2"/>
      <c r="F555" s="41"/>
    </row>
    <row r="556" spans="5:6" ht="15.75" customHeight="1">
      <c r="E556" s="2"/>
      <c r="F556" s="41"/>
    </row>
    <row r="557" spans="5:6" ht="15.75" customHeight="1">
      <c r="E557" s="2"/>
      <c r="F557" s="41"/>
    </row>
    <row r="558" spans="5:6" ht="15.75" customHeight="1">
      <c r="E558" s="2"/>
      <c r="F558" s="41"/>
    </row>
    <row r="559" spans="5:6" ht="15.75" customHeight="1">
      <c r="E559" s="2"/>
      <c r="F559" s="41"/>
    </row>
    <row r="560" spans="5:6" ht="15.75" customHeight="1">
      <c r="E560" s="2"/>
      <c r="F560" s="41"/>
    </row>
    <row r="561" spans="5:6" ht="15.75" customHeight="1">
      <c r="E561" s="2"/>
      <c r="F561" s="41"/>
    </row>
    <row r="562" spans="5:6" ht="15.75" customHeight="1">
      <c r="E562" s="2"/>
      <c r="F562" s="41"/>
    </row>
    <row r="563" spans="5:6" ht="15.75" customHeight="1">
      <c r="E563" s="2"/>
      <c r="F563" s="41"/>
    </row>
    <row r="564" spans="5:6" ht="15.75" customHeight="1">
      <c r="E564" s="2"/>
      <c r="F564" s="41"/>
    </row>
    <row r="565" spans="5:6" ht="15.75" customHeight="1">
      <c r="E565" s="2"/>
      <c r="F565" s="41"/>
    </row>
    <row r="566" spans="5:6" ht="15.75" customHeight="1">
      <c r="E566" s="2"/>
      <c r="F566" s="41"/>
    </row>
    <row r="567" spans="5:6" ht="15.75" customHeight="1">
      <c r="E567" s="2"/>
      <c r="F567" s="41"/>
    </row>
    <row r="568" spans="5:6" ht="15.75" customHeight="1">
      <c r="E568" s="2"/>
      <c r="F568" s="41"/>
    </row>
    <row r="569" spans="5:6" ht="15.75" customHeight="1">
      <c r="E569" s="2"/>
      <c r="F569" s="41"/>
    </row>
    <row r="570" spans="5:6" ht="15.75" customHeight="1">
      <c r="E570" s="2"/>
      <c r="F570" s="41"/>
    </row>
    <row r="571" spans="5:6" ht="15.75" customHeight="1">
      <c r="E571" s="2"/>
      <c r="F571" s="41"/>
    </row>
    <row r="572" spans="5:6" ht="15.75" customHeight="1">
      <c r="E572" s="2"/>
      <c r="F572" s="41"/>
    </row>
    <row r="573" spans="5:6" ht="15.75" customHeight="1">
      <c r="E573" s="2"/>
      <c r="F573" s="41"/>
    </row>
    <row r="574" spans="5:6" ht="15.75" customHeight="1">
      <c r="E574" s="2"/>
      <c r="F574" s="41"/>
    </row>
    <row r="575" spans="5:6" ht="15.75" customHeight="1">
      <c r="E575" s="2"/>
      <c r="F575" s="41"/>
    </row>
    <row r="576" spans="5:6" ht="15.75" customHeight="1">
      <c r="E576" s="2"/>
      <c r="F576" s="41"/>
    </row>
    <row r="577" spans="5:6" ht="15.75" customHeight="1">
      <c r="E577" s="2"/>
      <c r="F577" s="41"/>
    </row>
    <row r="578" spans="5:6" ht="15.75" customHeight="1">
      <c r="E578" s="2"/>
      <c r="F578" s="41"/>
    </row>
    <row r="579" spans="5:6" ht="15.75" customHeight="1">
      <c r="E579" s="2"/>
      <c r="F579" s="41"/>
    </row>
    <row r="580" spans="5:6" ht="15.75" customHeight="1">
      <c r="E580" s="2"/>
      <c r="F580" s="41"/>
    </row>
    <row r="581" spans="5:6" ht="15.75" customHeight="1">
      <c r="E581" s="2"/>
      <c r="F581" s="41"/>
    </row>
    <row r="582" spans="5:6" ht="15.75" customHeight="1">
      <c r="E582" s="2"/>
      <c r="F582" s="41"/>
    </row>
    <row r="583" spans="5:6" ht="15.75" customHeight="1">
      <c r="E583" s="2"/>
      <c r="F583" s="41"/>
    </row>
    <row r="584" spans="5:6" ht="15.75" customHeight="1">
      <c r="E584" s="2"/>
      <c r="F584" s="41"/>
    </row>
    <row r="585" spans="5:6" ht="15.75" customHeight="1">
      <c r="E585" s="2"/>
      <c r="F585" s="41"/>
    </row>
    <row r="586" spans="5:6" ht="15.75" customHeight="1">
      <c r="E586" s="2"/>
      <c r="F586" s="41"/>
    </row>
    <row r="587" spans="5:6" ht="15.75" customHeight="1">
      <c r="E587" s="2"/>
      <c r="F587" s="41"/>
    </row>
    <row r="588" spans="5:6" ht="15.75" customHeight="1">
      <c r="E588" s="2"/>
      <c r="F588" s="41"/>
    </row>
    <row r="589" spans="5:6" ht="15.75" customHeight="1">
      <c r="E589" s="2"/>
      <c r="F589" s="41"/>
    </row>
    <row r="590" spans="5:6" ht="15.75" customHeight="1">
      <c r="E590" s="2"/>
      <c r="F590" s="41"/>
    </row>
    <row r="591" spans="5:6" ht="15.75" customHeight="1">
      <c r="E591" s="2"/>
      <c r="F591" s="41"/>
    </row>
    <row r="592" spans="5:6" ht="15.75" customHeight="1">
      <c r="E592" s="2"/>
      <c r="F592" s="41"/>
    </row>
    <row r="593" spans="5:6" ht="15.75" customHeight="1">
      <c r="E593" s="2"/>
      <c r="F593" s="41"/>
    </row>
    <row r="594" spans="5:6" ht="15.75" customHeight="1">
      <c r="E594" s="2"/>
      <c r="F594" s="41"/>
    </row>
    <row r="595" spans="5:6" ht="15.75" customHeight="1">
      <c r="E595" s="2"/>
      <c r="F595" s="41"/>
    </row>
    <row r="596" spans="5:6" ht="15.75" customHeight="1">
      <c r="E596" s="2"/>
      <c r="F596" s="41"/>
    </row>
    <row r="597" spans="5:6" ht="15.75" customHeight="1">
      <c r="E597" s="2"/>
      <c r="F597" s="41"/>
    </row>
    <row r="598" spans="5:6" ht="15.75" customHeight="1">
      <c r="E598" s="2"/>
      <c r="F598" s="41"/>
    </row>
    <row r="599" spans="5:6" ht="15.75" customHeight="1">
      <c r="E599" s="2"/>
      <c r="F599" s="41"/>
    </row>
    <row r="600" spans="5:6" ht="15.75" customHeight="1">
      <c r="E600" s="2"/>
      <c r="F600" s="41"/>
    </row>
    <row r="601" spans="5:6" ht="15.75" customHeight="1">
      <c r="E601" s="2"/>
      <c r="F601" s="41"/>
    </row>
    <row r="602" spans="5:6" ht="15.75" customHeight="1">
      <c r="E602" s="2"/>
      <c r="F602" s="41"/>
    </row>
    <row r="603" spans="5:6" ht="15.75" customHeight="1">
      <c r="E603" s="2"/>
      <c r="F603" s="41"/>
    </row>
    <row r="604" spans="5:6" ht="15.75" customHeight="1">
      <c r="E604" s="2"/>
      <c r="F604" s="41"/>
    </row>
    <row r="605" spans="5:6" ht="15.75" customHeight="1">
      <c r="E605" s="2"/>
      <c r="F605" s="41"/>
    </row>
    <row r="606" spans="5:6" ht="15.75" customHeight="1">
      <c r="E606" s="2"/>
      <c r="F606" s="41"/>
    </row>
    <row r="607" spans="5:6" ht="15.75" customHeight="1">
      <c r="E607" s="2"/>
      <c r="F607" s="41"/>
    </row>
    <row r="608" spans="5:6" ht="15.75" customHeight="1">
      <c r="E608" s="2"/>
      <c r="F608" s="41"/>
    </row>
    <row r="609" spans="5:6" ht="15.75" customHeight="1">
      <c r="E609" s="2"/>
      <c r="F609" s="41"/>
    </row>
    <row r="610" spans="5:6" ht="15.75" customHeight="1">
      <c r="E610" s="2"/>
      <c r="F610" s="41"/>
    </row>
    <row r="611" spans="5:6" ht="15.75" customHeight="1">
      <c r="E611" s="2"/>
      <c r="F611" s="41"/>
    </row>
    <row r="612" spans="5:6" ht="15.75" customHeight="1">
      <c r="E612" s="2"/>
      <c r="F612" s="41"/>
    </row>
    <row r="613" spans="5:6" ht="15.75" customHeight="1">
      <c r="E613" s="2"/>
      <c r="F613" s="41"/>
    </row>
    <row r="614" spans="5:6" ht="15.75" customHeight="1">
      <c r="E614" s="2"/>
      <c r="F614" s="41"/>
    </row>
    <row r="615" spans="5:6" ht="15.75" customHeight="1">
      <c r="E615" s="2"/>
      <c r="F615" s="41"/>
    </row>
    <row r="616" spans="5:6" ht="15.75" customHeight="1">
      <c r="E616" s="2"/>
      <c r="F616" s="41"/>
    </row>
    <row r="617" spans="5:6" ht="15.75" customHeight="1">
      <c r="E617" s="2"/>
      <c r="F617" s="41"/>
    </row>
    <row r="618" spans="5:6" ht="15.75" customHeight="1">
      <c r="E618" s="2"/>
      <c r="F618" s="41"/>
    </row>
    <row r="619" spans="5:6" ht="15.75" customHeight="1">
      <c r="E619" s="2"/>
      <c r="F619" s="41"/>
    </row>
    <row r="620" spans="5:6" ht="15.75" customHeight="1">
      <c r="E620" s="2"/>
      <c r="F620" s="41"/>
    </row>
    <row r="621" spans="5:6" ht="15.75" customHeight="1">
      <c r="E621" s="2"/>
      <c r="F621" s="41"/>
    </row>
    <row r="622" spans="5:6" ht="15.75" customHeight="1">
      <c r="E622" s="2"/>
      <c r="F622" s="41"/>
    </row>
    <row r="623" spans="5:6" ht="15.75" customHeight="1">
      <c r="E623" s="2"/>
      <c r="F623" s="41"/>
    </row>
    <row r="624" spans="5:6" ht="15.75" customHeight="1">
      <c r="E624" s="2"/>
      <c r="F624" s="41"/>
    </row>
    <row r="625" spans="5:6" ht="15.75" customHeight="1">
      <c r="E625" s="2"/>
      <c r="F625" s="41"/>
    </row>
    <row r="626" spans="5:6" ht="15.75" customHeight="1">
      <c r="E626" s="2"/>
      <c r="F626" s="41"/>
    </row>
    <row r="627" spans="5:6" ht="15.75" customHeight="1">
      <c r="E627" s="2"/>
      <c r="F627" s="41"/>
    </row>
    <row r="628" spans="5:6" ht="15.75" customHeight="1">
      <c r="E628" s="2"/>
      <c r="F628" s="41"/>
    </row>
    <row r="629" spans="5:6" ht="15.75" customHeight="1">
      <c r="E629" s="2"/>
      <c r="F629" s="41"/>
    </row>
    <row r="630" spans="5:6" ht="15.75" customHeight="1">
      <c r="E630" s="2"/>
      <c r="F630" s="41"/>
    </row>
    <row r="631" spans="5:6" ht="15.75" customHeight="1">
      <c r="E631" s="2"/>
      <c r="F631" s="41"/>
    </row>
    <row r="632" spans="5:6" ht="15.75" customHeight="1">
      <c r="E632" s="2"/>
      <c r="F632" s="41"/>
    </row>
    <row r="633" spans="5:6" ht="15.75" customHeight="1">
      <c r="E633" s="2"/>
      <c r="F633" s="41"/>
    </row>
    <row r="634" spans="5:6" ht="15.75" customHeight="1">
      <c r="E634" s="2"/>
      <c r="F634" s="41"/>
    </row>
    <row r="635" spans="5:6" ht="15.75" customHeight="1">
      <c r="E635" s="2"/>
      <c r="F635" s="41"/>
    </row>
    <row r="636" spans="5:6" ht="15.75" customHeight="1">
      <c r="E636" s="2"/>
      <c r="F636" s="41"/>
    </row>
    <row r="637" spans="5:6" ht="15.75" customHeight="1">
      <c r="E637" s="2"/>
      <c r="F637" s="41"/>
    </row>
    <row r="638" spans="5:6" ht="15.75" customHeight="1">
      <c r="E638" s="2"/>
      <c r="F638" s="41"/>
    </row>
    <row r="639" spans="5:6" ht="15.75" customHeight="1">
      <c r="E639" s="2"/>
      <c r="F639" s="41"/>
    </row>
    <row r="640" spans="5:6" ht="15.75" customHeight="1">
      <c r="E640" s="2"/>
      <c r="F640" s="41"/>
    </row>
    <row r="641" spans="5:6" ht="15.75" customHeight="1">
      <c r="E641" s="2"/>
      <c r="F641" s="41"/>
    </row>
    <row r="642" spans="5:6" ht="15.75" customHeight="1">
      <c r="E642" s="2"/>
      <c r="F642" s="41"/>
    </row>
    <row r="643" spans="5:6" ht="15.75" customHeight="1">
      <c r="E643" s="2"/>
      <c r="F643" s="41"/>
    </row>
    <row r="644" spans="5:6" ht="15.75" customHeight="1">
      <c r="E644" s="2"/>
      <c r="F644" s="41"/>
    </row>
    <row r="645" spans="5:6" ht="15.75" customHeight="1">
      <c r="E645" s="2"/>
      <c r="F645" s="41"/>
    </row>
    <row r="646" spans="5:6" ht="15.75" customHeight="1">
      <c r="E646" s="2"/>
      <c r="F646" s="41"/>
    </row>
    <row r="647" spans="5:6" ht="15.75" customHeight="1">
      <c r="E647" s="2"/>
      <c r="F647" s="41"/>
    </row>
    <row r="648" spans="5:6" ht="15.75" customHeight="1">
      <c r="E648" s="2"/>
      <c r="F648" s="41"/>
    </row>
    <row r="649" spans="5:6" ht="15.75" customHeight="1">
      <c r="E649" s="2"/>
      <c r="F649" s="41"/>
    </row>
    <row r="650" spans="5:6" ht="15.75" customHeight="1">
      <c r="E650" s="2"/>
      <c r="F650" s="41"/>
    </row>
    <row r="651" spans="5:6" ht="15.75" customHeight="1">
      <c r="E651" s="2"/>
      <c r="F651" s="41"/>
    </row>
    <row r="652" spans="5:6" ht="15.75" customHeight="1">
      <c r="E652" s="2"/>
      <c r="F652" s="41"/>
    </row>
    <row r="653" spans="5:6" ht="15.75" customHeight="1">
      <c r="E653" s="2"/>
      <c r="F653" s="41"/>
    </row>
    <row r="654" spans="5:6" ht="15.75" customHeight="1">
      <c r="E654" s="2"/>
      <c r="F654" s="41"/>
    </row>
    <row r="655" spans="5:6" ht="15.75" customHeight="1">
      <c r="E655" s="2"/>
      <c r="F655" s="41"/>
    </row>
    <row r="656" spans="5:6" ht="15.75" customHeight="1">
      <c r="E656" s="2"/>
      <c r="F656" s="41"/>
    </row>
    <row r="657" spans="5:6" ht="15.75" customHeight="1">
      <c r="E657" s="2"/>
      <c r="F657" s="41"/>
    </row>
    <row r="658" spans="5:6" ht="15.75" customHeight="1">
      <c r="E658" s="2"/>
      <c r="F658" s="41"/>
    </row>
    <row r="659" spans="5:6" ht="15.75" customHeight="1">
      <c r="E659" s="2"/>
      <c r="F659" s="41"/>
    </row>
    <row r="660" spans="5:6" ht="15.75" customHeight="1">
      <c r="E660" s="2"/>
      <c r="F660" s="41"/>
    </row>
    <row r="661" spans="5:6" ht="15.75" customHeight="1">
      <c r="E661" s="2"/>
      <c r="F661" s="41"/>
    </row>
    <row r="662" spans="5:6" ht="15.75" customHeight="1">
      <c r="E662" s="2"/>
      <c r="F662" s="41"/>
    </row>
    <row r="663" spans="5:6" ht="15.75" customHeight="1">
      <c r="E663" s="2"/>
      <c r="F663" s="41"/>
    </row>
    <row r="664" spans="5:6" ht="15.75" customHeight="1">
      <c r="E664" s="2"/>
      <c r="F664" s="41"/>
    </row>
    <row r="665" spans="5:6" ht="15.75" customHeight="1">
      <c r="E665" s="2"/>
      <c r="F665" s="41"/>
    </row>
    <row r="666" spans="5:6" ht="15.75" customHeight="1">
      <c r="E666" s="2"/>
      <c r="F666" s="41"/>
    </row>
    <row r="667" spans="5:6" ht="15.75" customHeight="1">
      <c r="E667" s="2"/>
      <c r="F667" s="41"/>
    </row>
    <row r="668" spans="5:6" ht="15.75" customHeight="1">
      <c r="E668" s="2"/>
      <c r="F668" s="41"/>
    </row>
    <row r="669" spans="5:6" ht="15.75" customHeight="1">
      <c r="E669" s="2"/>
      <c r="F669" s="41"/>
    </row>
    <row r="670" spans="5:6" ht="15.75" customHeight="1">
      <c r="E670" s="2"/>
      <c r="F670" s="41"/>
    </row>
    <row r="671" spans="5:6" ht="15.75" customHeight="1">
      <c r="E671" s="2"/>
      <c r="F671" s="41"/>
    </row>
    <row r="672" spans="5:6" ht="15.75" customHeight="1">
      <c r="E672" s="2"/>
      <c r="F672" s="41"/>
    </row>
    <row r="673" spans="5:6" ht="15.75" customHeight="1">
      <c r="E673" s="2"/>
      <c r="F673" s="41"/>
    </row>
    <row r="674" spans="5:6" ht="15.75" customHeight="1">
      <c r="E674" s="2"/>
      <c r="F674" s="41"/>
    </row>
    <row r="675" spans="5:6" ht="15.75" customHeight="1">
      <c r="E675" s="2"/>
      <c r="F675" s="41"/>
    </row>
    <row r="676" spans="5:6" ht="15.75" customHeight="1">
      <c r="E676" s="2"/>
      <c r="F676" s="41"/>
    </row>
    <row r="677" spans="5:6" ht="15.75" customHeight="1">
      <c r="E677" s="2"/>
      <c r="F677" s="41"/>
    </row>
    <row r="678" spans="5:6" ht="15.75" customHeight="1">
      <c r="E678" s="2"/>
      <c r="F678" s="41"/>
    </row>
    <row r="679" spans="5:6" ht="15.75" customHeight="1">
      <c r="E679" s="2"/>
      <c r="F679" s="41"/>
    </row>
    <row r="680" spans="5:6" ht="15.75" customHeight="1">
      <c r="E680" s="2"/>
      <c r="F680" s="41"/>
    </row>
    <row r="681" spans="5:6" ht="15.75" customHeight="1">
      <c r="E681" s="2"/>
      <c r="F681" s="41"/>
    </row>
    <row r="682" spans="5:6" ht="15.75" customHeight="1">
      <c r="E682" s="2"/>
      <c r="F682" s="41"/>
    </row>
    <row r="683" spans="5:6" ht="15.75" customHeight="1">
      <c r="E683" s="2"/>
      <c r="F683" s="41"/>
    </row>
    <row r="684" spans="5:6" ht="15.75" customHeight="1">
      <c r="E684" s="2"/>
      <c r="F684" s="41"/>
    </row>
    <row r="685" spans="5:6" ht="15.75" customHeight="1">
      <c r="E685" s="2"/>
      <c r="F685" s="41"/>
    </row>
    <row r="686" spans="5:6" ht="15.75" customHeight="1">
      <c r="E686" s="2"/>
      <c r="F686" s="41"/>
    </row>
    <row r="687" spans="5:6" ht="15.75" customHeight="1">
      <c r="E687" s="2"/>
      <c r="F687" s="41"/>
    </row>
    <row r="688" spans="5:6" ht="15.75" customHeight="1">
      <c r="E688" s="2"/>
      <c r="F688" s="41"/>
    </row>
    <row r="689" spans="5:6" ht="15.75" customHeight="1">
      <c r="E689" s="2"/>
      <c r="F689" s="41"/>
    </row>
    <row r="690" spans="5:6" ht="15.75" customHeight="1">
      <c r="E690" s="2"/>
      <c r="F690" s="41"/>
    </row>
    <row r="691" spans="5:6" ht="15.75" customHeight="1">
      <c r="E691" s="2"/>
      <c r="F691" s="41"/>
    </row>
    <row r="692" spans="5:6" ht="15.75" customHeight="1">
      <c r="E692" s="2"/>
      <c r="F692" s="41"/>
    </row>
    <row r="693" spans="5:6" ht="15.75" customHeight="1">
      <c r="E693" s="2"/>
      <c r="F693" s="41"/>
    </row>
    <row r="694" spans="5:6" ht="15.75" customHeight="1">
      <c r="E694" s="2"/>
      <c r="F694" s="41"/>
    </row>
    <row r="695" spans="5:6" ht="15.75" customHeight="1">
      <c r="E695" s="2"/>
      <c r="F695" s="41"/>
    </row>
    <row r="696" spans="5:6" ht="15.75" customHeight="1">
      <c r="E696" s="2"/>
      <c r="F696" s="41"/>
    </row>
    <row r="697" spans="5:6" ht="15.75" customHeight="1">
      <c r="E697" s="2"/>
      <c r="F697" s="41"/>
    </row>
    <row r="698" spans="5:6" ht="15.75" customHeight="1">
      <c r="E698" s="2"/>
      <c r="F698" s="41"/>
    </row>
    <row r="699" spans="5:6" ht="15.75" customHeight="1">
      <c r="E699" s="2"/>
      <c r="F699" s="41"/>
    </row>
    <row r="700" spans="5:6" ht="15.75" customHeight="1">
      <c r="E700" s="2"/>
      <c r="F700" s="41"/>
    </row>
    <row r="701" spans="5:6" ht="15.75" customHeight="1">
      <c r="E701" s="2"/>
      <c r="F701" s="41"/>
    </row>
    <row r="702" spans="5:6" ht="15.75" customHeight="1">
      <c r="E702" s="2"/>
      <c r="F702" s="41"/>
    </row>
    <row r="703" spans="5:6" ht="15.75" customHeight="1">
      <c r="E703" s="2"/>
      <c r="F703" s="41"/>
    </row>
    <row r="704" spans="5:6" ht="15.75" customHeight="1">
      <c r="E704" s="2"/>
      <c r="F704" s="41"/>
    </row>
    <row r="705" spans="5:6" ht="15.75" customHeight="1">
      <c r="E705" s="2"/>
      <c r="F705" s="41"/>
    </row>
    <row r="706" spans="5:6" ht="15.75" customHeight="1">
      <c r="E706" s="2"/>
      <c r="F706" s="41"/>
    </row>
    <row r="707" spans="5:6" ht="15.75" customHeight="1">
      <c r="E707" s="2"/>
      <c r="F707" s="41"/>
    </row>
    <row r="708" spans="5:6" ht="15.75" customHeight="1">
      <c r="E708" s="2"/>
      <c r="F708" s="41"/>
    </row>
    <row r="709" spans="5:6" ht="15.75" customHeight="1">
      <c r="E709" s="2"/>
      <c r="F709" s="41"/>
    </row>
    <row r="710" spans="5:6" ht="15.75" customHeight="1">
      <c r="E710" s="2"/>
      <c r="F710" s="41"/>
    </row>
    <row r="711" spans="5:6" ht="15.75" customHeight="1">
      <c r="E711" s="2"/>
      <c r="F711" s="41"/>
    </row>
    <row r="712" spans="5:6" ht="15.75" customHeight="1">
      <c r="E712" s="2"/>
      <c r="F712" s="41"/>
    </row>
    <row r="713" spans="5:6" ht="15.75" customHeight="1">
      <c r="E713" s="2"/>
      <c r="F713" s="41"/>
    </row>
    <row r="714" spans="5:6" ht="15.75" customHeight="1">
      <c r="E714" s="2"/>
      <c r="F714" s="41"/>
    </row>
    <row r="715" spans="5:6" ht="15.75" customHeight="1">
      <c r="E715" s="2"/>
      <c r="F715" s="41"/>
    </row>
    <row r="716" spans="5:6" ht="15.75" customHeight="1">
      <c r="E716" s="2"/>
      <c r="F716" s="41"/>
    </row>
    <row r="717" spans="5:6" ht="15.75" customHeight="1">
      <c r="E717" s="2"/>
      <c r="F717" s="41"/>
    </row>
    <row r="718" spans="5:6" ht="15.75" customHeight="1">
      <c r="E718" s="2"/>
      <c r="F718" s="41"/>
    </row>
    <row r="719" spans="5:6" ht="15.75" customHeight="1">
      <c r="E719" s="2"/>
      <c r="F719" s="41"/>
    </row>
    <row r="720" spans="5:6" ht="15.75" customHeight="1">
      <c r="E720" s="2"/>
      <c r="F720" s="41"/>
    </row>
    <row r="721" spans="5:6" ht="15.75" customHeight="1">
      <c r="E721" s="2"/>
      <c r="F721" s="41"/>
    </row>
    <row r="722" spans="5:6" ht="15.75" customHeight="1">
      <c r="E722" s="2"/>
      <c r="F722" s="41"/>
    </row>
    <row r="723" spans="5:6" ht="15.75" customHeight="1">
      <c r="E723" s="2"/>
      <c r="F723" s="41"/>
    </row>
    <row r="724" spans="5:6" ht="15.75" customHeight="1">
      <c r="E724" s="2"/>
      <c r="F724" s="41"/>
    </row>
    <row r="725" spans="5:6" ht="15.75" customHeight="1">
      <c r="E725" s="2"/>
      <c r="F725" s="41"/>
    </row>
    <row r="726" spans="5:6" ht="15.75" customHeight="1">
      <c r="E726" s="2"/>
      <c r="F726" s="41"/>
    </row>
    <row r="727" spans="5:6" ht="15.75" customHeight="1">
      <c r="E727" s="2"/>
      <c r="F727" s="41"/>
    </row>
    <row r="728" spans="5:6" ht="15.75" customHeight="1">
      <c r="E728" s="2"/>
      <c r="F728" s="41"/>
    </row>
    <row r="729" spans="5:6" ht="15.75" customHeight="1">
      <c r="E729" s="2"/>
      <c r="F729" s="41"/>
    </row>
    <row r="730" spans="5:6" ht="15.75" customHeight="1">
      <c r="E730" s="2"/>
      <c r="F730" s="41"/>
    </row>
    <row r="731" spans="5:6" ht="15.75" customHeight="1">
      <c r="E731" s="2"/>
      <c r="F731" s="41"/>
    </row>
    <row r="732" spans="5:6" ht="15.75" customHeight="1">
      <c r="E732" s="2"/>
      <c r="F732" s="41"/>
    </row>
    <row r="733" spans="5:6" ht="15.75" customHeight="1">
      <c r="E733" s="2"/>
      <c r="F733" s="41"/>
    </row>
    <row r="734" spans="5:6" ht="15.75" customHeight="1">
      <c r="E734" s="2"/>
      <c r="F734" s="41"/>
    </row>
    <row r="735" spans="5:6" ht="15.75" customHeight="1">
      <c r="E735" s="2"/>
      <c r="F735" s="41"/>
    </row>
    <row r="736" spans="5:6" ht="15.75" customHeight="1">
      <c r="E736" s="2"/>
      <c r="F736" s="41"/>
    </row>
    <row r="737" spans="5:6" ht="15.75" customHeight="1">
      <c r="E737" s="2"/>
      <c r="F737" s="41"/>
    </row>
    <row r="738" spans="5:6" ht="15.75" customHeight="1">
      <c r="E738" s="2"/>
      <c r="F738" s="41"/>
    </row>
    <row r="739" spans="5:6" ht="15.75" customHeight="1">
      <c r="E739" s="2"/>
      <c r="F739" s="41"/>
    </row>
    <row r="740" spans="5:6" ht="15.75" customHeight="1">
      <c r="E740" s="2"/>
      <c r="F740" s="41"/>
    </row>
    <row r="741" spans="5:6" ht="15.75" customHeight="1">
      <c r="E741" s="2"/>
      <c r="F741" s="41"/>
    </row>
    <row r="742" spans="5:6" ht="15.75" customHeight="1">
      <c r="E742" s="2"/>
      <c r="F742" s="41"/>
    </row>
    <row r="743" spans="5:6" ht="15.75" customHeight="1">
      <c r="E743" s="2"/>
      <c r="F743" s="41"/>
    </row>
    <row r="744" spans="5:6" ht="15.75" customHeight="1">
      <c r="E744" s="2"/>
      <c r="F744" s="41"/>
    </row>
    <row r="745" spans="5:6" ht="15.75" customHeight="1">
      <c r="E745" s="2"/>
      <c r="F745" s="41"/>
    </row>
    <row r="746" spans="5:6" ht="15.75" customHeight="1">
      <c r="E746" s="2"/>
      <c r="F746" s="41"/>
    </row>
    <row r="747" spans="5:6" ht="15.75" customHeight="1">
      <c r="E747" s="2"/>
      <c r="F747" s="41"/>
    </row>
    <row r="748" spans="5:6" ht="15.75" customHeight="1">
      <c r="E748" s="2"/>
      <c r="F748" s="41"/>
    </row>
    <row r="749" spans="5:6" ht="15.75" customHeight="1">
      <c r="E749" s="2"/>
      <c r="F749" s="41"/>
    </row>
    <row r="750" spans="5:6" ht="15.75" customHeight="1">
      <c r="E750" s="2"/>
      <c r="F750" s="41"/>
    </row>
    <row r="751" spans="5:6" ht="15.75" customHeight="1">
      <c r="E751" s="2"/>
      <c r="F751" s="41"/>
    </row>
    <row r="752" spans="5:6" ht="15.75" customHeight="1">
      <c r="E752" s="2"/>
      <c r="F752" s="41"/>
    </row>
    <row r="753" spans="5:6" ht="15.75" customHeight="1">
      <c r="E753" s="2"/>
      <c r="F753" s="41"/>
    </row>
    <row r="754" spans="5:6" ht="15.75" customHeight="1">
      <c r="E754" s="2"/>
      <c r="F754" s="41"/>
    </row>
    <row r="755" spans="5:6" ht="15.75" customHeight="1">
      <c r="E755" s="2"/>
      <c r="F755" s="41"/>
    </row>
    <row r="756" spans="5:6" ht="15.75" customHeight="1">
      <c r="E756" s="2"/>
      <c r="F756" s="41"/>
    </row>
    <row r="757" spans="5:6" ht="15.75" customHeight="1">
      <c r="E757" s="2"/>
      <c r="F757" s="41"/>
    </row>
    <row r="758" spans="5:6" ht="15.75" customHeight="1">
      <c r="E758" s="2"/>
      <c r="F758" s="41"/>
    </row>
    <row r="759" spans="5:6" ht="15.75" customHeight="1">
      <c r="E759" s="2"/>
      <c r="F759" s="41"/>
    </row>
    <row r="760" spans="5:6" ht="15.75" customHeight="1">
      <c r="E760" s="2"/>
      <c r="F760" s="41"/>
    </row>
    <row r="761" spans="5:6" ht="15.75" customHeight="1">
      <c r="E761" s="2"/>
      <c r="F761" s="41"/>
    </row>
    <row r="762" spans="5:6" ht="15.75" customHeight="1">
      <c r="E762" s="2"/>
      <c r="F762" s="41"/>
    </row>
    <row r="763" spans="5:6" ht="15.75" customHeight="1">
      <c r="E763" s="2"/>
      <c r="F763" s="41"/>
    </row>
    <row r="764" spans="5:6" ht="15.75" customHeight="1">
      <c r="E764" s="2"/>
      <c r="F764" s="41"/>
    </row>
    <row r="765" spans="5:6" ht="15.75" customHeight="1">
      <c r="E765" s="2"/>
      <c r="F765" s="41"/>
    </row>
    <row r="766" spans="5:6" ht="15.75" customHeight="1">
      <c r="E766" s="2"/>
      <c r="F766" s="41"/>
    </row>
    <row r="767" spans="5:6" ht="15.75" customHeight="1">
      <c r="E767" s="2"/>
      <c r="F767" s="41"/>
    </row>
    <row r="768" spans="5:6" ht="15.75" customHeight="1">
      <c r="E768" s="2"/>
      <c r="F768" s="41"/>
    </row>
    <row r="769" spans="5:6" ht="15.75" customHeight="1">
      <c r="E769" s="2"/>
      <c r="F769" s="41"/>
    </row>
    <row r="770" spans="5:6" ht="15.75" customHeight="1">
      <c r="E770" s="2"/>
      <c r="F770" s="41"/>
    </row>
    <row r="771" spans="5:6" ht="15.75" customHeight="1">
      <c r="E771" s="2"/>
      <c r="F771" s="41"/>
    </row>
    <row r="772" spans="5:6" ht="15.75" customHeight="1">
      <c r="E772" s="2"/>
      <c r="F772" s="41"/>
    </row>
    <row r="773" spans="5:6" ht="15.75" customHeight="1">
      <c r="E773" s="2"/>
      <c r="F773" s="41"/>
    </row>
    <row r="774" spans="5:6" ht="15.75" customHeight="1">
      <c r="E774" s="2"/>
      <c r="F774" s="41"/>
    </row>
    <row r="775" spans="5:6" ht="15.75" customHeight="1">
      <c r="E775" s="2"/>
      <c r="F775" s="41"/>
    </row>
    <row r="776" spans="5:6" ht="15.75" customHeight="1">
      <c r="E776" s="2"/>
      <c r="F776" s="41"/>
    </row>
    <row r="777" spans="5:6" ht="15.75" customHeight="1">
      <c r="E777" s="2"/>
      <c r="F777" s="41"/>
    </row>
    <row r="778" spans="5:6" ht="15.75" customHeight="1">
      <c r="E778" s="2"/>
      <c r="F778" s="41"/>
    </row>
    <row r="779" spans="5:6" ht="15.75" customHeight="1">
      <c r="E779" s="2"/>
      <c r="F779" s="41"/>
    </row>
    <row r="780" spans="5:6" ht="15.75" customHeight="1">
      <c r="E780" s="2"/>
      <c r="F780" s="41"/>
    </row>
    <row r="781" spans="5:6" ht="15.75" customHeight="1">
      <c r="E781" s="2"/>
      <c r="F781" s="41"/>
    </row>
    <row r="782" spans="5:6" ht="15.75" customHeight="1">
      <c r="E782" s="2"/>
      <c r="F782" s="41"/>
    </row>
    <row r="783" spans="5:6" ht="15.75" customHeight="1">
      <c r="E783" s="2"/>
      <c r="F783" s="41"/>
    </row>
    <row r="784" spans="5:6" ht="15.75" customHeight="1">
      <c r="E784" s="2"/>
      <c r="F784" s="41"/>
    </row>
    <row r="785" spans="5:6" ht="15.75" customHeight="1">
      <c r="E785" s="2"/>
      <c r="F785" s="41"/>
    </row>
    <row r="786" spans="5:6" ht="15.75" customHeight="1">
      <c r="E786" s="2"/>
      <c r="F786" s="41"/>
    </row>
    <row r="787" spans="5:6" ht="15.75" customHeight="1">
      <c r="E787" s="2"/>
      <c r="F787" s="41"/>
    </row>
    <row r="788" spans="5:6" ht="15.75" customHeight="1">
      <c r="E788" s="2"/>
      <c r="F788" s="41"/>
    </row>
    <row r="789" spans="5:6" ht="15.75" customHeight="1">
      <c r="E789" s="2"/>
      <c r="F789" s="41"/>
    </row>
    <row r="790" spans="5:6" ht="15.75" customHeight="1">
      <c r="E790" s="2"/>
      <c r="F790" s="41"/>
    </row>
    <row r="791" spans="5:6" ht="15.75" customHeight="1">
      <c r="E791" s="2"/>
      <c r="F791" s="41"/>
    </row>
    <row r="792" spans="5:6" ht="15.75" customHeight="1">
      <c r="E792" s="2"/>
      <c r="F792" s="41"/>
    </row>
    <row r="793" spans="5:6" ht="15.75" customHeight="1">
      <c r="E793" s="2"/>
      <c r="F793" s="41"/>
    </row>
    <row r="794" spans="5:6" ht="15.75" customHeight="1">
      <c r="E794" s="2"/>
      <c r="F794" s="41"/>
    </row>
    <row r="795" spans="5:6" ht="15.75" customHeight="1">
      <c r="E795" s="2"/>
      <c r="F795" s="41"/>
    </row>
    <row r="796" spans="5:6" ht="15.75" customHeight="1">
      <c r="E796" s="2"/>
      <c r="F796" s="41"/>
    </row>
    <row r="797" spans="5:6" ht="15.75" customHeight="1">
      <c r="E797" s="2"/>
      <c r="F797" s="41"/>
    </row>
    <row r="798" spans="5:6" ht="15.75" customHeight="1">
      <c r="E798" s="2"/>
      <c r="F798" s="41"/>
    </row>
    <row r="799" spans="5:6" ht="15.75" customHeight="1">
      <c r="E799" s="2"/>
      <c r="F799" s="41"/>
    </row>
    <row r="800" spans="5:6" ht="15.75" customHeight="1">
      <c r="E800" s="2"/>
      <c r="F800" s="41"/>
    </row>
    <row r="801" spans="5:6" ht="15.75" customHeight="1">
      <c r="E801" s="2"/>
      <c r="F801" s="41"/>
    </row>
    <row r="802" spans="5:6" ht="15.75" customHeight="1">
      <c r="E802" s="2"/>
      <c r="F802" s="41"/>
    </row>
    <row r="803" spans="5:6" ht="15.75" customHeight="1">
      <c r="E803" s="2"/>
      <c r="F803" s="41"/>
    </row>
    <row r="804" spans="5:6" ht="15.75" customHeight="1">
      <c r="E804" s="2"/>
      <c r="F804" s="41"/>
    </row>
    <row r="805" spans="5:6" ht="15.75" customHeight="1">
      <c r="E805" s="2"/>
      <c r="F805" s="41"/>
    </row>
    <row r="806" spans="5:6" ht="15.75" customHeight="1">
      <c r="E806" s="2"/>
      <c r="F806" s="41"/>
    </row>
    <row r="807" spans="5:6" ht="15.75" customHeight="1">
      <c r="E807" s="2"/>
      <c r="F807" s="41"/>
    </row>
    <row r="808" spans="5:6" ht="15.75" customHeight="1">
      <c r="E808" s="2"/>
      <c r="F808" s="41"/>
    </row>
    <row r="809" spans="5:6" ht="15.75" customHeight="1">
      <c r="E809" s="2"/>
      <c r="F809" s="41"/>
    </row>
    <row r="810" spans="5:6" ht="15.75" customHeight="1">
      <c r="E810" s="2"/>
      <c r="F810" s="41"/>
    </row>
    <row r="811" spans="5:6" ht="15.75" customHeight="1">
      <c r="E811" s="2"/>
      <c r="F811" s="41"/>
    </row>
    <row r="812" spans="5:6" ht="15.75" customHeight="1">
      <c r="E812" s="2"/>
      <c r="F812" s="41"/>
    </row>
    <row r="813" spans="5:6" ht="15.75" customHeight="1">
      <c r="E813" s="2"/>
      <c r="F813" s="41"/>
    </row>
    <row r="814" spans="5:6" ht="15.75" customHeight="1">
      <c r="E814" s="2"/>
      <c r="F814" s="41"/>
    </row>
    <row r="815" spans="5:6" ht="15.75" customHeight="1">
      <c r="E815" s="2"/>
      <c r="F815" s="41"/>
    </row>
    <row r="816" spans="5:6" ht="15.75" customHeight="1">
      <c r="E816" s="2"/>
      <c r="F816" s="41"/>
    </row>
    <row r="817" spans="5:6" ht="15.75" customHeight="1">
      <c r="E817" s="2"/>
      <c r="F817" s="41"/>
    </row>
    <row r="818" spans="5:6" ht="15.75" customHeight="1">
      <c r="E818" s="2"/>
      <c r="F818" s="41"/>
    </row>
    <row r="819" spans="5:6" ht="15.75" customHeight="1">
      <c r="E819" s="2"/>
      <c r="F819" s="41"/>
    </row>
    <row r="820" spans="5:6" ht="15.75" customHeight="1">
      <c r="E820" s="2"/>
      <c r="F820" s="41"/>
    </row>
    <row r="821" spans="5:6" ht="15.75" customHeight="1">
      <c r="E821" s="2"/>
      <c r="F821" s="41"/>
    </row>
    <row r="822" spans="5:6" ht="15.75" customHeight="1">
      <c r="E822" s="2"/>
      <c r="F822" s="41"/>
    </row>
    <row r="823" spans="5:6" ht="15.75" customHeight="1">
      <c r="E823" s="2"/>
      <c r="F823" s="41"/>
    </row>
    <row r="824" spans="5:6" ht="15.75" customHeight="1">
      <c r="E824" s="2"/>
      <c r="F824" s="41"/>
    </row>
    <row r="825" spans="5:6" ht="15.75" customHeight="1">
      <c r="E825" s="2"/>
      <c r="F825" s="41"/>
    </row>
    <row r="826" spans="5:6" ht="15.75" customHeight="1">
      <c r="E826" s="2"/>
      <c r="F826" s="41"/>
    </row>
    <row r="827" spans="5:6" ht="15.75" customHeight="1">
      <c r="E827" s="2"/>
      <c r="F827" s="41"/>
    </row>
    <row r="828" spans="5:6" ht="15.75" customHeight="1">
      <c r="E828" s="2"/>
      <c r="F828" s="41"/>
    </row>
    <row r="829" spans="5:6" ht="15.75" customHeight="1">
      <c r="E829" s="2"/>
      <c r="F829" s="41"/>
    </row>
    <row r="830" spans="5:6" ht="15.75" customHeight="1">
      <c r="E830" s="2"/>
      <c r="F830" s="41"/>
    </row>
    <row r="831" spans="5:6" ht="15.75" customHeight="1">
      <c r="E831" s="2"/>
      <c r="F831" s="41"/>
    </row>
    <row r="832" spans="5:6" ht="15.75" customHeight="1">
      <c r="E832" s="2"/>
      <c r="F832" s="41"/>
    </row>
    <row r="833" spans="5:6" ht="15.75" customHeight="1">
      <c r="E833" s="2"/>
      <c r="F833" s="41"/>
    </row>
    <row r="834" spans="5:6" ht="15.75" customHeight="1">
      <c r="E834" s="2"/>
      <c r="F834" s="41"/>
    </row>
    <row r="835" spans="5:6" ht="15.75" customHeight="1">
      <c r="E835" s="2"/>
      <c r="F835" s="41"/>
    </row>
    <row r="836" spans="5:6" ht="15.75" customHeight="1">
      <c r="E836" s="2"/>
      <c r="F836" s="41"/>
    </row>
    <row r="837" spans="5:6" ht="15.75" customHeight="1">
      <c r="E837" s="2"/>
      <c r="F837" s="41"/>
    </row>
    <row r="838" spans="5:6" ht="15.75" customHeight="1">
      <c r="E838" s="2"/>
      <c r="F838" s="41"/>
    </row>
    <row r="839" spans="5:6" ht="15.75" customHeight="1">
      <c r="E839" s="2"/>
      <c r="F839" s="41"/>
    </row>
    <row r="840" spans="5:6" ht="15.75" customHeight="1">
      <c r="E840" s="2"/>
      <c r="F840" s="41"/>
    </row>
    <row r="841" spans="5:6" ht="15.75" customHeight="1">
      <c r="E841" s="2"/>
      <c r="F841" s="41"/>
    </row>
    <row r="842" spans="5:6" ht="15.75" customHeight="1">
      <c r="E842" s="2"/>
      <c r="F842" s="41"/>
    </row>
    <row r="843" spans="5:6" ht="15.75" customHeight="1">
      <c r="E843" s="2"/>
      <c r="F843" s="41"/>
    </row>
    <row r="844" spans="5:6" ht="15.75" customHeight="1">
      <c r="E844" s="2"/>
      <c r="F844" s="41"/>
    </row>
    <row r="845" spans="5:6" ht="15.75" customHeight="1">
      <c r="E845" s="2"/>
      <c r="F845" s="41"/>
    </row>
    <row r="846" spans="5:6" ht="15.75" customHeight="1">
      <c r="E846" s="2"/>
      <c r="F846" s="41"/>
    </row>
    <row r="847" spans="5:6" ht="15.75" customHeight="1">
      <c r="E847" s="2"/>
      <c r="F847" s="41"/>
    </row>
    <row r="848" spans="5:6" ht="15.75" customHeight="1">
      <c r="E848" s="2"/>
      <c r="F848" s="41"/>
    </row>
    <row r="849" spans="5:6" ht="15.75" customHeight="1">
      <c r="E849" s="2"/>
      <c r="F849" s="41"/>
    </row>
    <row r="850" spans="5:6" ht="15.75" customHeight="1">
      <c r="E850" s="2"/>
      <c r="F850" s="41"/>
    </row>
    <row r="851" spans="5:6" ht="15.75" customHeight="1">
      <c r="E851" s="2"/>
      <c r="F851" s="41"/>
    </row>
    <row r="852" spans="5:6" ht="15.75" customHeight="1">
      <c r="E852" s="2"/>
      <c r="F852" s="41"/>
    </row>
    <row r="853" spans="5:6" ht="15.75" customHeight="1">
      <c r="E853" s="2"/>
      <c r="F853" s="41"/>
    </row>
    <row r="854" spans="5:6" ht="15.75" customHeight="1">
      <c r="E854" s="2"/>
      <c r="F854" s="41"/>
    </row>
    <row r="855" spans="5:6" ht="15.75" customHeight="1">
      <c r="E855" s="2"/>
      <c r="F855" s="41"/>
    </row>
    <row r="856" spans="5:6" ht="15.75" customHeight="1">
      <c r="E856" s="2"/>
      <c r="F856" s="41"/>
    </row>
    <row r="857" spans="5:6" ht="15.75" customHeight="1">
      <c r="E857" s="2"/>
      <c r="F857" s="41"/>
    </row>
    <row r="858" spans="5:6" ht="15.75" customHeight="1">
      <c r="E858" s="2"/>
      <c r="F858" s="41"/>
    </row>
    <row r="859" spans="5:6" ht="15.75" customHeight="1">
      <c r="E859" s="2"/>
      <c r="F859" s="41"/>
    </row>
    <row r="860" spans="5:6" ht="15.75" customHeight="1">
      <c r="E860" s="2"/>
      <c r="F860" s="41"/>
    </row>
    <row r="861" spans="5:6" ht="15.75" customHeight="1">
      <c r="E861" s="2"/>
      <c r="F861" s="41"/>
    </row>
    <row r="862" spans="5:6" ht="15.75" customHeight="1">
      <c r="E862" s="2"/>
      <c r="F862" s="41"/>
    </row>
    <row r="863" spans="5:6" ht="15.75" customHeight="1">
      <c r="E863" s="2"/>
      <c r="F863" s="41"/>
    </row>
    <row r="864" spans="5:6" ht="15.75" customHeight="1">
      <c r="E864" s="2"/>
      <c r="F864" s="41"/>
    </row>
    <row r="865" spans="5:6" ht="15.75" customHeight="1">
      <c r="E865" s="2"/>
      <c r="F865" s="41"/>
    </row>
    <row r="866" spans="5:6" ht="15.75" customHeight="1">
      <c r="E866" s="2"/>
      <c r="F866" s="41"/>
    </row>
    <row r="867" spans="5:6" ht="15.75" customHeight="1">
      <c r="E867" s="2"/>
      <c r="F867" s="41"/>
    </row>
    <row r="868" spans="5:6" ht="15.75" customHeight="1">
      <c r="E868" s="2"/>
      <c r="F868" s="41"/>
    </row>
    <row r="869" spans="5:6" ht="15.75" customHeight="1">
      <c r="E869" s="2"/>
      <c r="F869" s="41"/>
    </row>
    <row r="870" spans="5:6" ht="15.75" customHeight="1">
      <c r="E870" s="2"/>
      <c r="F870" s="41"/>
    </row>
    <row r="871" spans="5:6" ht="15.75" customHeight="1">
      <c r="E871" s="2"/>
      <c r="F871" s="41"/>
    </row>
    <row r="872" spans="5:6" ht="15.75" customHeight="1">
      <c r="E872" s="2"/>
      <c r="F872" s="41"/>
    </row>
    <row r="873" spans="5:6" ht="15.75" customHeight="1">
      <c r="E873" s="2"/>
      <c r="F873" s="41"/>
    </row>
    <row r="874" spans="5:6" ht="15.75" customHeight="1">
      <c r="E874" s="2"/>
      <c r="F874" s="41"/>
    </row>
    <row r="875" spans="5:6" ht="15.75" customHeight="1">
      <c r="E875" s="2"/>
      <c r="F875" s="41"/>
    </row>
    <row r="876" spans="5:6" ht="15.75" customHeight="1">
      <c r="E876" s="2"/>
      <c r="F876" s="41"/>
    </row>
    <row r="877" spans="5:6" ht="15.75" customHeight="1">
      <c r="E877" s="2"/>
      <c r="F877" s="41"/>
    </row>
    <row r="878" spans="5:6" ht="15.75" customHeight="1">
      <c r="E878" s="2"/>
      <c r="F878" s="41"/>
    </row>
    <row r="879" spans="5:6" ht="15.75" customHeight="1">
      <c r="E879" s="2"/>
      <c r="F879" s="41"/>
    </row>
    <row r="880" spans="5:6" ht="15.75" customHeight="1">
      <c r="E880" s="2"/>
      <c r="F880" s="41"/>
    </row>
    <row r="881" spans="5:6" ht="15.75" customHeight="1">
      <c r="E881" s="2"/>
      <c r="F881" s="41"/>
    </row>
    <row r="882" spans="5:6" ht="15.75" customHeight="1">
      <c r="E882" s="2"/>
      <c r="F882" s="41"/>
    </row>
    <row r="883" spans="5:6" ht="15.75" customHeight="1">
      <c r="E883" s="2"/>
      <c r="F883" s="41"/>
    </row>
    <row r="884" spans="5:6" ht="15.75" customHeight="1">
      <c r="E884" s="2"/>
      <c r="F884" s="41"/>
    </row>
    <row r="885" spans="5:6" ht="15.75" customHeight="1">
      <c r="E885" s="2"/>
      <c r="F885" s="41"/>
    </row>
    <row r="886" spans="5:6" ht="15.75" customHeight="1">
      <c r="E886" s="2"/>
      <c r="F886" s="41"/>
    </row>
    <row r="887" spans="5:6" ht="15.75" customHeight="1">
      <c r="E887" s="2"/>
      <c r="F887" s="41"/>
    </row>
    <row r="888" spans="5:6" ht="15.75" customHeight="1">
      <c r="E888" s="2"/>
      <c r="F888" s="41"/>
    </row>
    <row r="889" spans="5:6" ht="15.75" customHeight="1">
      <c r="E889" s="2"/>
      <c r="F889" s="41"/>
    </row>
    <row r="890" spans="5:6" ht="15.75" customHeight="1">
      <c r="E890" s="2"/>
      <c r="F890" s="41"/>
    </row>
    <row r="891" spans="5:6" ht="15.75" customHeight="1">
      <c r="E891" s="2"/>
      <c r="F891" s="41"/>
    </row>
    <row r="892" spans="5:6" ht="15.75" customHeight="1">
      <c r="E892" s="2"/>
      <c r="F892" s="41"/>
    </row>
    <row r="893" spans="5:6" ht="15.75" customHeight="1">
      <c r="E893" s="2"/>
      <c r="F893" s="41"/>
    </row>
    <row r="894" spans="5:6" ht="15.75" customHeight="1">
      <c r="E894" s="2"/>
      <c r="F894" s="41"/>
    </row>
    <row r="895" spans="5:6" ht="15.75" customHeight="1">
      <c r="E895" s="2"/>
      <c r="F895" s="41"/>
    </row>
    <row r="896" spans="5:6" ht="15.75" customHeight="1">
      <c r="E896" s="2"/>
      <c r="F896" s="41"/>
    </row>
    <row r="897" spans="5:6" ht="15.75" customHeight="1">
      <c r="E897" s="2"/>
      <c r="F897" s="41"/>
    </row>
    <row r="898" spans="5:6" ht="15.75" customHeight="1">
      <c r="E898" s="2"/>
      <c r="F898" s="41"/>
    </row>
    <row r="899" spans="5:6" ht="15.75" customHeight="1">
      <c r="E899" s="2"/>
      <c r="F899" s="41"/>
    </row>
    <row r="900" spans="5:6" ht="15.75" customHeight="1">
      <c r="E900" s="2"/>
      <c r="F900" s="41"/>
    </row>
    <row r="901" spans="5:6" ht="15.75" customHeight="1">
      <c r="E901" s="2"/>
      <c r="F901" s="41"/>
    </row>
    <row r="902" spans="5:6" ht="15.75" customHeight="1">
      <c r="E902" s="2"/>
      <c r="F902" s="41"/>
    </row>
    <row r="903" spans="5:6" ht="15.75" customHeight="1">
      <c r="E903" s="2"/>
      <c r="F903" s="41"/>
    </row>
    <row r="904" spans="5:6" ht="15.75" customHeight="1">
      <c r="E904" s="2"/>
      <c r="F904" s="41"/>
    </row>
    <row r="905" spans="5:6" ht="15.75" customHeight="1">
      <c r="E905" s="2"/>
      <c r="F905" s="41"/>
    </row>
    <row r="906" spans="5:6" ht="15.75" customHeight="1">
      <c r="E906" s="2"/>
      <c r="F906" s="41"/>
    </row>
    <row r="907" spans="5:6" ht="15.75" customHeight="1">
      <c r="E907" s="2"/>
      <c r="F907" s="41"/>
    </row>
    <row r="908" spans="5:6" ht="15.75" customHeight="1">
      <c r="E908" s="2"/>
      <c r="F908" s="41"/>
    </row>
    <row r="909" spans="5:6" ht="15.75" customHeight="1">
      <c r="E909" s="2"/>
      <c r="F909" s="41"/>
    </row>
    <row r="910" spans="5:6" ht="15.75" customHeight="1">
      <c r="E910" s="2"/>
      <c r="F910" s="41"/>
    </row>
    <row r="911" spans="5:6" ht="15.75" customHeight="1">
      <c r="E911" s="2"/>
      <c r="F911" s="41"/>
    </row>
    <row r="912" spans="5:6" ht="15.75" customHeight="1">
      <c r="E912" s="2"/>
      <c r="F912" s="41"/>
    </row>
    <row r="913" spans="5:6" ht="15.75" customHeight="1">
      <c r="E913" s="2"/>
      <c r="F913" s="41"/>
    </row>
    <row r="914" spans="5:6" ht="15.75" customHeight="1">
      <c r="E914" s="2"/>
      <c r="F914" s="41"/>
    </row>
    <row r="915" spans="5:6" ht="15.75" customHeight="1">
      <c r="E915" s="2"/>
      <c r="F915" s="41"/>
    </row>
    <row r="916" spans="5:6" ht="15.75" customHeight="1">
      <c r="E916" s="2"/>
      <c r="F916" s="41"/>
    </row>
    <row r="917" spans="5:6" ht="15.75" customHeight="1">
      <c r="E917" s="2"/>
      <c r="F917" s="41"/>
    </row>
    <row r="918" spans="5:6" ht="15.75" customHeight="1">
      <c r="E918" s="2"/>
      <c r="F918" s="41"/>
    </row>
    <row r="919" spans="5:6" ht="15.75" customHeight="1">
      <c r="E919" s="2"/>
      <c r="F919" s="41"/>
    </row>
    <row r="920" spans="5:6" ht="15.75" customHeight="1">
      <c r="E920" s="2"/>
      <c r="F920" s="41"/>
    </row>
    <row r="921" spans="5:6" ht="15.75" customHeight="1">
      <c r="E921" s="2"/>
      <c r="F921" s="41"/>
    </row>
    <row r="922" spans="5:6" ht="15.75" customHeight="1">
      <c r="E922" s="2"/>
      <c r="F922" s="41"/>
    </row>
    <row r="923" spans="5:6" ht="15.75" customHeight="1">
      <c r="E923" s="2"/>
      <c r="F923" s="41"/>
    </row>
    <row r="924" spans="5:6" ht="15.75" customHeight="1">
      <c r="E924" s="2"/>
      <c r="F924" s="41"/>
    </row>
    <row r="925" spans="5:6" ht="15.75" customHeight="1">
      <c r="E925" s="2"/>
      <c r="F925" s="41"/>
    </row>
    <row r="926" spans="5:6" ht="15.75" customHeight="1">
      <c r="E926" s="2"/>
      <c r="F926" s="41"/>
    </row>
    <row r="927" spans="5:6" ht="15.75" customHeight="1">
      <c r="E927" s="2"/>
      <c r="F927" s="41"/>
    </row>
    <row r="928" spans="5:6" ht="15.75" customHeight="1">
      <c r="E928" s="2"/>
      <c r="F928" s="41"/>
    </row>
    <row r="929" spans="5:6" ht="15.75" customHeight="1">
      <c r="E929" s="2"/>
      <c r="F929" s="41"/>
    </row>
    <row r="930" spans="5:6" ht="15.75" customHeight="1">
      <c r="E930" s="2"/>
      <c r="F930" s="41"/>
    </row>
    <row r="931" spans="5:6" ht="15.75" customHeight="1">
      <c r="E931" s="2"/>
      <c r="F931" s="41"/>
    </row>
    <row r="932" spans="5:6" ht="15.75" customHeight="1">
      <c r="E932" s="2"/>
      <c r="F932" s="41"/>
    </row>
    <row r="933" spans="5:6" ht="15.75" customHeight="1">
      <c r="E933" s="2"/>
      <c r="F933" s="41"/>
    </row>
    <row r="934" spans="5:6" ht="15.75" customHeight="1">
      <c r="E934" s="2"/>
      <c r="F934" s="41"/>
    </row>
    <row r="935" spans="5:6" ht="15.75" customHeight="1">
      <c r="E935" s="2"/>
      <c r="F935" s="41"/>
    </row>
    <row r="936" spans="5:6" ht="15.75" customHeight="1">
      <c r="E936" s="2"/>
      <c r="F936" s="41"/>
    </row>
    <row r="937" spans="5:6" ht="15.75" customHeight="1">
      <c r="E937" s="2"/>
      <c r="F937" s="41"/>
    </row>
    <row r="938" spans="5:6" ht="15.75" customHeight="1">
      <c r="E938" s="2"/>
      <c r="F938" s="41"/>
    </row>
    <row r="939" spans="5:6" ht="15.75" customHeight="1">
      <c r="E939" s="2"/>
      <c r="F939" s="41"/>
    </row>
    <row r="940" spans="5:6" ht="15.75" customHeight="1">
      <c r="E940" s="2"/>
      <c r="F940" s="41"/>
    </row>
    <row r="941" spans="5:6" ht="15.75" customHeight="1">
      <c r="E941" s="2"/>
      <c r="F941" s="41"/>
    </row>
    <row r="942" spans="5:6" ht="15.75" customHeight="1">
      <c r="E942" s="2"/>
      <c r="F942" s="41"/>
    </row>
    <row r="943" spans="5:6" ht="15.75" customHeight="1">
      <c r="E943" s="2"/>
      <c r="F943" s="41"/>
    </row>
    <row r="944" spans="5:6" ht="15.75" customHeight="1">
      <c r="E944" s="2"/>
      <c r="F944" s="41"/>
    </row>
    <row r="945" spans="5:6" ht="15.75" customHeight="1">
      <c r="E945" s="2"/>
      <c r="F945" s="41"/>
    </row>
    <row r="946" spans="5:6" ht="15.75" customHeight="1">
      <c r="E946" s="2"/>
      <c r="F946" s="41"/>
    </row>
    <row r="947" spans="5:6" ht="15.75" customHeight="1">
      <c r="E947" s="2"/>
      <c r="F947" s="41"/>
    </row>
    <row r="948" spans="5:6" ht="15.75" customHeight="1">
      <c r="E948" s="2"/>
      <c r="F948" s="41"/>
    </row>
    <row r="949" spans="5:6" ht="15.75" customHeight="1">
      <c r="E949" s="2"/>
      <c r="F949" s="41"/>
    </row>
    <row r="950" spans="5:6" ht="15.75" customHeight="1">
      <c r="E950" s="2"/>
      <c r="F950" s="41"/>
    </row>
    <row r="951" spans="5:6" ht="15.75" customHeight="1">
      <c r="E951" s="2"/>
      <c r="F951" s="41"/>
    </row>
    <row r="952" spans="5:6" ht="15.75" customHeight="1">
      <c r="E952" s="2"/>
      <c r="F952" s="41"/>
    </row>
    <row r="953" spans="5:6" ht="15.75" customHeight="1">
      <c r="E953" s="2"/>
      <c r="F953" s="41"/>
    </row>
    <row r="954" spans="5:6" ht="15.75" customHeight="1">
      <c r="E954" s="2"/>
      <c r="F954" s="41"/>
    </row>
    <row r="955" spans="5:6" ht="15.75" customHeight="1">
      <c r="E955" s="2"/>
      <c r="F955" s="41"/>
    </row>
    <row r="956" spans="5:6" ht="15.75" customHeight="1">
      <c r="E956" s="2"/>
      <c r="F956" s="41"/>
    </row>
    <row r="957" spans="5:6" ht="15.75" customHeight="1">
      <c r="E957" s="2"/>
      <c r="F957" s="41"/>
    </row>
    <row r="958" spans="5:6" ht="15.75" customHeight="1">
      <c r="E958" s="2"/>
      <c r="F958" s="41"/>
    </row>
    <row r="959" spans="5:6" ht="15.75" customHeight="1">
      <c r="E959" s="2"/>
      <c r="F959" s="41"/>
    </row>
    <row r="960" spans="5:6" ht="15.75" customHeight="1">
      <c r="E960" s="2"/>
      <c r="F960" s="41"/>
    </row>
    <row r="961" spans="5:6" ht="15.75" customHeight="1">
      <c r="E961" s="2"/>
      <c r="F961" s="41"/>
    </row>
    <row r="962" spans="5:6" ht="15.75" customHeight="1">
      <c r="E962" s="2"/>
      <c r="F962" s="41"/>
    </row>
    <row r="963" spans="5:6" ht="15.75" customHeight="1">
      <c r="E963" s="2"/>
      <c r="F963" s="41"/>
    </row>
    <row r="964" spans="5:6" ht="15.75" customHeight="1">
      <c r="E964" s="2"/>
      <c r="F964" s="41"/>
    </row>
    <row r="965" spans="5:6" ht="15.75" customHeight="1">
      <c r="E965" s="2"/>
      <c r="F965" s="41"/>
    </row>
    <row r="966" spans="5:6" ht="15.75" customHeight="1">
      <c r="E966" s="2"/>
      <c r="F966" s="41"/>
    </row>
    <row r="967" spans="5:6" ht="15.75" customHeight="1">
      <c r="E967" s="2"/>
      <c r="F967" s="41"/>
    </row>
    <row r="968" spans="5:6" ht="15.75" customHeight="1">
      <c r="E968" s="2"/>
      <c r="F968" s="41"/>
    </row>
    <row r="969" spans="5:6" ht="15.75" customHeight="1">
      <c r="E969" s="2"/>
      <c r="F969" s="41"/>
    </row>
    <row r="970" spans="5:6" ht="15.75" customHeight="1">
      <c r="E970" s="2"/>
      <c r="F970" s="41"/>
    </row>
    <row r="971" spans="5:6" ht="15.75" customHeight="1">
      <c r="E971" s="2"/>
      <c r="F971" s="41"/>
    </row>
    <row r="972" spans="5:6" ht="15.75" customHeight="1">
      <c r="E972" s="2"/>
      <c r="F972" s="41"/>
    </row>
    <row r="973" spans="5:6" ht="15.75" customHeight="1">
      <c r="E973" s="2"/>
      <c r="F973" s="41"/>
    </row>
    <row r="974" spans="5:6" ht="15.75" customHeight="1">
      <c r="E974" s="2"/>
      <c r="F974" s="41"/>
    </row>
    <row r="975" spans="5:6" ht="15.75" customHeight="1">
      <c r="E975" s="2"/>
      <c r="F975" s="41"/>
    </row>
    <row r="976" spans="5:6" ht="15.75" customHeight="1">
      <c r="E976" s="2"/>
      <c r="F976" s="41"/>
    </row>
    <row r="977" spans="5:6" ht="15.75" customHeight="1">
      <c r="E977" s="2"/>
      <c r="F977" s="41"/>
    </row>
    <row r="978" spans="5:6" ht="15.75" customHeight="1">
      <c r="E978" s="2"/>
      <c r="F978" s="41"/>
    </row>
    <row r="979" spans="5:6" ht="15.75" customHeight="1">
      <c r="E979" s="2"/>
      <c r="F979" s="41"/>
    </row>
    <row r="980" spans="5:6" ht="15.75" customHeight="1">
      <c r="E980" s="2"/>
      <c r="F980" s="41"/>
    </row>
    <row r="981" spans="5:6" ht="15.75" customHeight="1">
      <c r="E981" s="2"/>
      <c r="F981" s="41"/>
    </row>
    <row r="982" spans="5:6" ht="15.75" customHeight="1">
      <c r="E982" s="2"/>
      <c r="F982" s="41"/>
    </row>
    <row r="983" spans="5:6" ht="15.75" customHeight="1">
      <c r="E983" s="2"/>
      <c r="F983" s="41"/>
    </row>
    <row r="984" spans="5:6" ht="15.75" customHeight="1">
      <c r="E984" s="2"/>
      <c r="F984" s="41"/>
    </row>
    <row r="985" spans="5:6" ht="15.75" customHeight="1">
      <c r="E985" s="2"/>
      <c r="F985" s="41"/>
    </row>
    <row r="986" spans="5:6" ht="15.75" customHeight="1">
      <c r="E986" s="2"/>
      <c r="F986" s="41"/>
    </row>
    <row r="987" spans="5:6" ht="15.75" customHeight="1">
      <c r="E987" s="2"/>
      <c r="F987" s="41"/>
    </row>
    <row r="988" spans="5:6" ht="15.75" customHeight="1">
      <c r="E988" s="2"/>
      <c r="F988" s="41"/>
    </row>
    <row r="989" spans="5:6" ht="15.75" customHeight="1">
      <c r="E989" s="2"/>
      <c r="F989" s="41"/>
    </row>
    <row r="990" spans="5:6" ht="15.75" customHeight="1">
      <c r="E990" s="2"/>
      <c r="F990" s="41"/>
    </row>
    <row r="991" spans="5:6" ht="15.75" customHeight="1">
      <c r="E991" s="2"/>
      <c r="F991" s="41"/>
    </row>
    <row r="992" spans="5:6" ht="15.75" customHeight="1">
      <c r="E992" s="2"/>
      <c r="F992" s="41"/>
    </row>
    <row r="993" spans="5:6" ht="15.75" customHeight="1">
      <c r="E993" s="2"/>
      <c r="F993" s="41"/>
    </row>
    <row r="994" spans="5:6" ht="15.75" customHeight="1">
      <c r="E994" s="2"/>
      <c r="F994" s="41"/>
    </row>
    <row r="995" spans="5:6" ht="15.75" customHeight="1">
      <c r="E995" s="2"/>
      <c r="F995" s="41"/>
    </row>
    <row r="996" spans="5:6" ht="15.75" customHeight="1">
      <c r="E996" s="2"/>
      <c r="F996" s="41"/>
    </row>
    <row r="997" spans="5:6" ht="15.75" customHeight="1">
      <c r="E997" s="2"/>
      <c r="F997" s="41"/>
    </row>
  </sheetData>
  <mergeCells count="3">
    <mergeCell ref="A1:B1"/>
    <mergeCell ref="A2:B2"/>
    <mergeCell ref="A82:B82"/>
  </mergeCells>
  <pageMargins left="0.7" right="0.7" top="0.75" bottom="0.75" header="0" footer="0"/>
  <pageSetup orientation="landscape" r:id="rId1"/>
  <headerFooter>
    <oddFooter>&amp;C&amp;P</oddFooter>
  </headerFooter>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C00-000000000000}">
  <sheetPr>
    <tabColor rgb="FF003366"/>
  </sheetPr>
  <dimension ref="A1:Z1000"/>
  <sheetViews>
    <sheetView view="pageBreakPreview" zoomScale="60" zoomScaleNormal="100" workbookViewId="0">
      <pane ySplit="2" topLeftCell="A42" activePane="bottomLeft" state="frozen"/>
      <selection pane="bottomLeft" activeCell="F112" sqref="F112:F113"/>
    </sheetView>
  </sheetViews>
  <sheetFormatPr defaultColWidth="14.40625" defaultRowHeight="15" customHeight="1"/>
  <cols>
    <col min="1" max="1" width="11.26953125" customWidth="1"/>
    <col min="2" max="2" width="62.26953125" customWidth="1"/>
    <col min="3" max="4" width="16.26953125" hidden="1" customWidth="1"/>
    <col min="5" max="6" width="16.26953125" customWidth="1"/>
    <col min="7" max="7" width="18.6796875" customWidth="1"/>
    <col min="8" max="26" width="8" customWidth="1"/>
  </cols>
  <sheetData>
    <row r="1" spans="1:26" ht="15.75" customHeight="1">
      <c r="A1" s="1188" t="s">
        <v>178</v>
      </c>
      <c r="B1" s="1160"/>
      <c r="C1" s="758"/>
      <c r="D1" s="758"/>
      <c r="E1" s="758"/>
      <c r="F1" s="759"/>
      <c r="G1" s="758"/>
      <c r="H1" s="758"/>
      <c r="I1" s="758"/>
      <c r="J1" s="758"/>
      <c r="K1" s="758"/>
      <c r="L1" s="758"/>
      <c r="M1" s="758"/>
      <c r="N1" s="758"/>
      <c r="O1" s="758"/>
      <c r="P1" s="758"/>
      <c r="Q1" s="758"/>
      <c r="R1" s="758"/>
      <c r="S1" s="758"/>
      <c r="T1" s="758"/>
      <c r="U1" s="758"/>
      <c r="V1" s="758"/>
      <c r="W1" s="758"/>
      <c r="X1" s="758"/>
      <c r="Y1" s="758"/>
      <c r="Z1" s="758"/>
    </row>
    <row r="2" spans="1:26" ht="69" customHeight="1">
      <c r="A2" s="1189" t="s">
        <v>2069</v>
      </c>
      <c r="B2" s="1156"/>
      <c r="C2" s="760" t="s">
        <v>204</v>
      </c>
      <c r="D2" s="761" t="s">
        <v>2070</v>
      </c>
      <c r="E2" s="761" t="s">
        <v>166</v>
      </c>
      <c r="F2" s="761" t="s">
        <v>201</v>
      </c>
      <c r="G2" s="762"/>
      <c r="H2" s="762"/>
      <c r="I2" s="762"/>
      <c r="J2" s="762"/>
      <c r="K2" s="762"/>
      <c r="L2" s="762"/>
      <c r="M2" s="762"/>
      <c r="N2" s="762"/>
      <c r="O2" s="762"/>
      <c r="P2" s="762"/>
      <c r="Q2" s="762"/>
      <c r="R2" s="762"/>
      <c r="S2" s="762"/>
      <c r="T2" s="762"/>
      <c r="U2" s="762"/>
      <c r="V2" s="762"/>
      <c r="W2" s="762"/>
      <c r="X2" s="762"/>
      <c r="Y2" s="762"/>
      <c r="Z2" s="762"/>
    </row>
    <row r="3" spans="1:26" ht="14.75">
      <c r="A3" s="763">
        <v>10901</v>
      </c>
      <c r="B3" s="763" t="s">
        <v>2619</v>
      </c>
      <c r="C3" s="764"/>
      <c r="D3" s="764"/>
      <c r="E3" s="764"/>
      <c r="F3" s="764"/>
      <c r="G3" s="762"/>
      <c r="H3" s="762"/>
      <c r="I3" s="762"/>
      <c r="J3" s="762"/>
      <c r="K3" s="762"/>
      <c r="L3" s="762"/>
      <c r="M3" s="762"/>
      <c r="N3" s="762"/>
      <c r="O3" s="762"/>
      <c r="P3" s="762"/>
      <c r="Q3" s="762"/>
      <c r="R3" s="762"/>
      <c r="S3" s="762"/>
      <c r="T3" s="762"/>
      <c r="U3" s="762"/>
      <c r="V3" s="762"/>
      <c r="W3" s="762"/>
      <c r="X3" s="762"/>
      <c r="Y3" s="762"/>
      <c r="Z3" s="762"/>
    </row>
    <row r="4" spans="1:26" ht="14.75">
      <c r="A4" s="763">
        <v>1080101</v>
      </c>
      <c r="B4" s="763" t="s">
        <v>2071</v>
      </c>
      <c r="C4" s="764"/>
      <c r="D4" s="764"/>
      <c r="E4" s="764"/>
      <c r="F4" s="764"/>
      <c r="G4" s="762"/>
      <c r="H4" s="762"/>
      <c r="I4" s="762"/>
      <c r="J4" s="762"/>
      <c r="K4" s="762"/>
      <c r="L4" s="762"/>
      <c r="M4" s="762"/>
      <c r="N4" s="762"/>
      <c r="O4" s="762"/>
      <c r="P4" s="762"/>
      <c r="Q4" s="762"/>
      <c r="R4" s="762"/>
      <c r="S4" s="762"/>
      <c r="T4" s="762"/>
      <c r="U4" s="762"/>
      <c r="V4" s="762"/>
      <c r="W4" s="762"/>
      <c r="X4" s="762"/>
      <c r="Y4" s="762"/>
      <c r="Z4" s="762"/>
    </row>
    <row r="5" spans="1:26" ht="14.75">
      <c r="A5" s="763">
        <v>2100000</v>
      </c>
      <c r="B5" s="763" t="s">
        <v>2072</v>
      </c>
      <c r="C5" s="764"/>
      <c r="D5" s="764"/>
      <c r="E5" s="764"/>
      <c r="F5" s="764"/>
      <c r="G5" s="762"/>
      <c r="H5" s="762"/>
      <c r="I5" s="762"/>
      <c r="J5" s="762"/>
      <c r="K5" s="762"/>
      <c r="L5" s="762"/>
      <c r="M5" s="762"/>
      <c r="N5" s="762"/>
      <c r="O5" s="762"/>
      <c r="P5" s="762"/>
      <c r="Q5" s="762"/>
      <c r="R5" s="762"/>
      <c r="S5" s="762"/>
      <c r="T5" s="762"/>
      <c r="U5" s="762"/>
      <c r="V5" s="762"/>
      <c r="W5" s="762"/>
      <c r="X5" s="762"/>
      <c r="Y5" s="762"/>
      <c r="Z5" s="762"/>
    </row>
    <row r="6" spans="1:26" ht="15.75" customHeight="1">
      <c r="A6" s="763"/>
      <c r="B6" s="765" t="s">
        <v>2073</v>
      </c>
      <c r="C6" s="766"/>
      <c r="D6" s="766"/>
      <c r="E6" s="766"/>
      <c r="F6" s="766"/>
      <c r="G6" s="758"/>
      <c r="H6" s="758"/>
      <c r="I6" s="758"/>
      <c r="J6" s="758"/>
      <c r="K6" s="758"/>
      <c r="L6" s="758"/>
      <c r="M6" s="758"/>
      <c r="N6" s="758"/>
      <c r="O6" s="758"/>
      <c r="P6" s="758"/>
      <c r="Q6" s="758"/>
      <c r="R6" s="758"/>
      <c r="S6" s="758"/>
      <c r="T6" s="758"/>
      <c r="U6" s="758"/>
      <c r="V6" s="758"/>
      <c r="W6" s="758"/>
      <c r="X6" s="758"/>
      <c r="Y6" s="758"/>
      <c r="Z6" s="758"/>
    </row>
    <row r="7" spans="1:26" ht="15.75" customHeight="1">
      <c r="A7" s="767" t="s">
        <v>2074</v>
      </c>
      <c r="B7" s="768" t="s">
        <v>2075</v>
      </c>
      <c r="C7" s="769">
        <v>1549122574</v>
      </c>
      <c r="D7" s="769">
        <v>220000000</v>
      </c>
      <c r="E7" s="769">
        <f>SUM(C7:D7)</f>
        <v>1769122574</v>
      </c>
      <c r="F7" s="769">
        <v>1789122574</v>
      </c>
      <c r="G7" s="758"/>
      <c r="H7" s="758"/>
      <c r="I7" s="758"/>
      <c r="J7" s="758"/>
      <c r="K7" s="758"/>
      <c r="L7" s="758"/>
      <c r="M7" s="758"/>
      <c r="N7" s="758"/>
      <c r="O7" s="758"/>
      <c r="P7" s="758"/>
      <c r="Q7" s="758"/>
      <c r="R7" s="758"/>
      <c r="S7" s="758"/>
      <c r="T7" s="758"/>
      <c r="U7" s="758"/>
      <c r="V7" s="758"/>
      <c r="W7" s="758"/>
      <c r="X7" s="758"/>
      <c r="Y7" s="758"/>
      <c r="Z7" s="758"/>
    </row>
    <row r="8" spans="1:26" ht="15.75" customHeight="1">
      <c r="A8" s="1130" t="s">
        <v>2076</v>
      </c>
      <c r="B8" s="1131"/>
      <c r="C8" s="1132">
        <v>1549122574</v>
      </c>
      <c r="D8" s="1132">
        <f t="shared" ref="D8:F8" si="0">SUM(D7)</f>
        <v>220000000</v>
      </c>
      <c r="E8" s="1132">
        <f t="shared" si="0"/>
        <v>1769122574</v>
      </c>
      <c r="F8" s="1132">
        <f t="shared" si="0"/>
        <v>1789122574</v>
      </c>
      <c r="G8" s="758"/>
      <c r="H8" s="758"/>
      <c r="I8" s="758"/>
      <c r="J8" s="758"/>
      <c r="K8" s="758"/>
      <c r="L8" s="758"/>
      <c r="M8" s="758"/>
      <c r="N8" s="758"/>
      <c r="O8" s="758"/>
      <c r="P8" s="758"/>
      <c r="Q8" s="758"/>
      <c r="R8" s="758"/>
      <c r="S8" s="758"/>
      <c r="T8" s="758"/>
      <c r="U8" s="758"/>
      <c r="V8" s="758"/>
      <c r="W8" s="758"/>
      <c r="X8" s="758"/>
      <c r="Y8" s="758"/>
      <c r="Z8" s="758"/>
    </row>
    <row r="9" spans="1:26" ht="15.75" customHeight="1">
      <c r="A9" s="767"/>
      <c r="B9" s="773" t="s">
        <v>2077</v>
      </c>
      <c r="C9" s="769"/>
      <c r="D9" s="769"/>
      <c r="E9" s="769"/>
      <c r="F9" s="769"/>
      <c r="G9" s="758"/>
      <c r="H9" s="758"/>
      <c r="I9" s="758"/>
      <c r="J9" s="758"/>
      <c r="K9" s="758"/>
      <c r="L9" s="758"/>
      <c r="M9" s="758"/>
      <c r="N9" s="758"/>
      <c r="O9" s="758"/>
      <c r="P9" s="758"/>
      <c r="Q9" s="758"/>
      <c r="R9" s="758"/>
      <c r="S9" s="758"/>
      <c r="T9" s="758"/>
      <c r="U9" s="758"/>
      <c r="V9" s="758"/>
      <c r="W9" s="758"/>
      <c r="X9" s="758"/>
      <c r="Y9" s="758"/>
      <c r="Z9" s="758"/>
    </row>
    <row r="10" spans="1:26" ht="15.75" customHeight="1">
      <c r="A10" s="767" t="s">
        <v>2078</v>
      </c>
      <c r="B10" s="768" t="s">
        <v>2079</v>
      </c>
      <c r="C10" s="769">
        <v>362511686</v>
      </c>
      <c r="D10" s="769"/>
      <c r="E10" s="769">
        <f t="shared" ref="E10:F10" si="1">SUM(C10:D10)</f>
        <v>362511686</v>
      </c>
      <c r="F10" s="769">
        <f t="shared" si="1"/>
        <v>362511686</v>
      </c>
      <c r="G10" s="758"/>
      <c r="H10" s="758"/>
      <c r="I10" s="758"/>
      <c r="J10" s="758"/>
      <c r="K10" s="758"/>
      <c r="L10" s="758"/>
      <c r="M10" s="758"/>
      <c r="N10" s="758"/>
      <c r="O10" s="758"/>
      <c r="P10" s="758"/>
      <c r="Q10" s="758"/>
      <c r="R10" s="758"/>
      <c r="S10" s="758"/>
      <c r="T10" s="758"/>
      <c r="U10" s="758"/>
      <c r="V10" s="758"/>
      <c r="W10" s="758"/>
      <c r="X10" s="758"/>
      <c r="Y10" s="758"/>
      <c r="Z10" s="758"/>
    </row>
    <row r="11" spans="1:26" ht="15.75" customHeight="1">
      <c r="A11" s="767" t="s">
        <v>2080</v>
      </c>
      <c r="B11" s="768" t="s">
        <v>2081</v>
      </c>
      <c r="C11" s="769">
        <v>150096532</v>
      </c>
      <c r="D11" s="769"/>
      <c r="E11" s="769">
        <f t="shared" ref="E11:F11" si="2">SUM(C11:D11)</f>
        <v>150096532</v>
      </c>
      <c r="F11" s="769">
        <f t="shared" si="2"/>
        <v>150096532</v>
      </c>
      <c r="G11" s="758"/>
      <c r="H11" s="758"/>
      <c r="I11" s="758"/>
      <c r="J11" s="758"/>
      <c r="K11" s="758"/>
      <c r="L11" s="758"/>
      <c r="M11" s="758"/>
      <c r="N11" s="758"/>
      <c r="O11" s="758"/>
      <c r="P11" s="758"/>
      <c r="Q11" s="758"/>
      <c r="R11" s="758"/>
      <c r="S11" s="758"/>
      <c r="T11" s="758"/>
      <c r="U11" s="758"/>
      <c r="V11" s="758"/>
      <c r="W11" s="758"/>
      <c r="X11" s="758"/>
      <c r="Y11" s="758"/>
      <c r="Z11" s="758"/>
    </row>
    <row r="12" spans="1:26" ht="15.75" customHeight="1">
      <c r="A12" s="767" t="s">
        <v>2620</v>
      </c>
      <c r="B12" s="768" t="s">
        <v>2621</v>
      </c>
      <c r="C12" s="769">
        <v>435239613</v>
      </c>
      <c r="D12" s="769"/>
      <c r="E12" s="769">
        <f t="shared" ref="E12:F12" si="3">SUM(C12:D12)</f>
        <v>435239613</v>
      </c>
      <c r="F12" s="769">
        <f t="shared" si="3"/>
        <v>435239613</v>
      </c>
      <c r="G12" s="758"/>
      <c r="H12" s="758"/>
      <c r="I12" s="758"/>
      <c r="J12" s="758"/>
      <c r="K12" s="758"/>
      <c r="L12" s="758"/>
      <c r="M12" s="758"/>
      <c r="N12" s="758"/>
      <c r="O12" s="758"/>
      <c r="P12" s="758"/>
      <c r="Q12" s="758"/>
      <c r="R12" s="758"/>
      <c r="S12" s="758"/>
      <c r="T12" s="758"/>
      <c r="U12" s="758"/>
      <c r="V12" s="758"/>
      <c r="W12" s="758"/>
      <c r="X12" s="758"/>
      <c r="Y12" s="758"/>
      <c r="Z12" s="758"/>
    </row>
    <row r="13" spans="1:26" ht="15.75" customHeight="1">
      <c r="A13" s="767" t="s">
        <v>2622</v>
      </c>
      <c r="B13" s="768" t="s">
        <v>2623</v>
      </c>
      <c r="C13" s="769">
        <v>36161478</v>
      </c>
      <c r="D13" s="769"/>
      <c r="E13" s="769">
        <f t="shared" ref="E13:F13" si="4">SUM(C13:D13)</f>
        <v>36161478</v>
      </c>
      <c r="F13" s="769">
        <f t="shared" si="4"/>
        <v>36161478</v>
      </c>
      <c r="G13" s="758"/>
      <c r="H13" s="758"/>
      <c r="I13" s="758"/>
      <c r="J13" s="758"/>
      <c r="K13" s="758"/>
      <c r="L13" s="758"/>
      <c r="M13" s="758"/>
      <c r="N13" s="758"/>
      <c r="O13" s="758"/>
      <c r="P13" s="758"/>
      <c r="Q13" s="758"/>
      <c r="R13" s="758"/>
      <c r="S13" s="758"/>
      <c r="T13" s="758"/>
      <c r="U13" s="758"/>
      <c r="V13" s="758"/>
      <c r="W13" s="758"/>
      <c r="X13" s="758"/>
      <c r="Y13" s="758"/>
      <c r="Z13" s="758"/>
    </row>
    <row r="14" spans="1:26" ht="15.75" customHeight="1">
      <c r="A14" s="767" t="s">
        <v>2082</v>
      </c>
      <c r="B14" s="768" t="s">
        <v>2083</v>
      </c>
      <c r="C14" s="769">
        <v>27510021</v>
      </c>
      <c r="D14" s="769"/>
      <c r="E14" s="769">
        <f t="shared" ref="E14:F14" si="5">SUM(C14:D14)</f>
        <v>27510021</v>
      </c>
      <c r="F14" s="769">
        <f t="shared" si="5"/>
        <v>27510021</v>
      </c>
      <c r="G14" s="758"/>
      <c r="H14" s="758"/>
      <c r="I14" s="758"/>
      <c r="J14" s="758"/>
      <c r="K14" s="758"/>
      <c r="L14" s="758"/>
      <c r="M14" s="758"/>
      <c r="N14" s="758"/>
      <c r="O14" s="758"/>
      <c r="P14" s="758"/>
      <c r="Q14" s="758"/>
      <c r="R14" s="758"/>
      <c r="S14" s="758"/>
      <c r="T14" s="758"/>
      <c r="U14" s="758"/>
      <c r="V14" s="758"/>
      <c r="W14" s="758"/>
      <c r="X14" s="758"/>
      <c r="Y14" s="758"/>
      <c r="Z14" s="758"/>
    </row>
    <row r="15" spans="1:26" ht="15.75" customHeight="1">
      <c r="A15" s="767" t="s">
        <v>2455</v>
      </c>
      <c r="B15" s="768" t="s">
        <v>2456</v>
      </c>
      <c r="C15" s="769">
        <v>132678657</v>
      </c>
      <c r="D15" s="769"/>
      <c r="E15" s="769">
        <f t="shared" ref="E15:F15" si="6">SUM(C15:D15)</f>
        <v>132678657</v>
      </c>
      <c r="F15" s="769">
        <f t="shared" si="6"/>
        <v>132678657</v>
      </c>
      <c r="G15" s="758"/>
      <c r="H15" s="758"/>
      <c r="I15" s="758"/>
      <c r="J15" s="758"/>
      <c r="K15" s="758"/>
      <c r="L15" s="758"/>
      <c r="M15" s="758"/>
      <c r="N15" s="758"/>
      <c r="O15" s="758"/>
      <c r="P15" s="758"/>
      <c r="Q15" s="758"/>
      <c r="R15" s="758"/>
      <c r="S15" s="758"/>
      <c r="T15" s="758"/>
      <c r="U15" s="758"/>
      <c r="V15" s="758"/>
      <c r="W15" s="758"/>
      <c r="X15" s="758"/>
      <c r="Y15" s="758"/>
      <c r="Z15" s="758"/>
    </row>
    <row r="16" spans="1:26" ht="15.75" customHeight="1">
      <c r="A16" s="767" t="s">
        <v>2261</v>
      </c>
      <c r="B16" s="768" t="s">
        <v>2624</v>
      </c>
      <c r="C16" s="769">
        <v>10914750</v>
      </c>
      <c r="D16" s="769"/>
      <c r="E16" s="769">
        <f t="shared" ref="E16:F16" si="7">SUM(C16:D16)</f>
        <v>10914750</v>
      </c>
      <c r="F16" s="769">
        <f t="shared" si="7"/>
        <v>10914750</v>
      </c>
      <c r="G16" s="758"/>
      <c r="H16" s="758"/>
      <c r="I16" s="758"/>
      <c r="J16" s="758"/>
      <c r="K16" s="758"/>
      <c r="L16" s="758"/>
      <c r="M16" s="758"/>
      <c r="N16" s="758"/>
      <c r="O16" s="758"/>
      <c r="P16" s="758"/>
      <c r="Q16" s="758"/>
      <c r="R16" s="758"/>
      <c r="S16" s="758"/>
      <c r="T16" s="758"/>
      <c r="U16" s="758"/>
      <c r="V16" s="758"/>
      <c r="W16" s="758"/>
      <c r="X16" s="758"/>
      <c r="Y16" s="758"/>
      <c r="Z16" s="758"/>
    </row>
    <row r="17" spans="1:26" ht="15.75" customHeight="1">
      <c r="A17" s="767">
        <v>2110335</v>
      </c>
      <c r="B17" s="768" t="s">
        <v>2625</v>
      </c>
      <c r="C17" s="769">
        <v>44968770</v>
      </c>
      <c r="D17" s="769"/>
      <c r="E17" s="769">
        <f t="shared" ref="E17:F17" si="8">SUM(C17:D17)</f>
        <v>44968770</v>
      </c>
      <c r="F17" s="769">
        <f t="shared" si="8"/>
        <v>44968770</v>
      </c>
      <c r="G17" s="758"/>
      <c r="H17" s="758"/>
      <c r="I17" s="758"/>
      <c r="J17" s="758"/>
      <c r="K17" s="758"/>
      <c r="L17" s="758"/>
      <c r="M17" s="758"/>
      <c r="N17" s="758"/>
      <c r="O17" s="758"/>
      <c r="P17" s="758"/>
      <c r="Q17" s="758"/>
      <c r="R17" s="758"/>
      <c r="S17" s="758"/>
      <c r="T17" s="758"/>
      <c r="U17" s="758"/>
      <c r="V17" s="758"/>
      <c r="W17" s="758"/>
      <c r="X17" s="758"/>
      <c r="Y17" s="758"/>
      <c r="Z17" s="758"/>
    </row>
    <row r="18" spans="1:26" ht="15.75" customHeight="1">
      <c r="A18" s="1130" t="s">
        <v>2076</v>
      </c>
      <c r="B18" s="1131"/>
      <c r="C18" s="1132">
        <v>1200081507</v>
      </c>
      <c r="D18" s="1132">
        <f t="shared" ref="D18:F18" si="9">SUM(D10:D17)</f>
        <v>0</v>
      </c>
      <c r="E18" s="1132">
        <f t="shared" si="9"/>
        <v>1200081507</v>
      </c>
      <c r="F18" s="1132">
        <f t="shared" si="9"/>
        <v>1200081507</v>
      </c>
      <c r="G18" s="758"/>
      <c r="H18" s="758"/>
      <c r="I18" s="758"/>
      <c r="J18" s="758"/>
      <c r="K18" s="758"/>
      <c r="L18" s="758"/>
      <c r="M18" s="758"/>
      <c r="N18" s="758"/>
      <c r="O18" s="758"/>
      <c r="P18" s="758"/>
      <c r="Q18" s="758"/>
      <c r="R18" s="758"/>
      <c r="S18" s="758"/>
      <c r="T18" s="758"/>
      <c r="U18" s="758"/>
      <c r="V18" s="758"/>
      <c r="W18" s="758"/>
      <c r="X18" s="758"/>
      <c r="Y18" s="758"/>
      <c r="Z18" s="758"/>
    </row>
    <row r="19" spans="1:26" ht="15.75" customHeight="1">
      <c r="A19" s="1133" t="s">
        <v>2089</v>
      </c>
      <c r="B19" s="1134"/>
      <c r="C19" s="1135">
        <v>2749204081</v>
      </c>
      <c r="D19" s="1135">
        <f t="shared" ref="D19:F19" si="10">SUM(D18,D8)</f>
        <v>220000000</v>
      </c>
      <c r="E19" s="1135">
        <f t="shared" si="10"/>
        <v>2969204081</v>
      </c>
      <c r="F19" s="1135">
        <f t="shared" si="10"/>
        <v>2989204081</v>
      </c>
      <c r="G19" s="758"/>
      <c r="H19" s="758"/>
      <c r="I19" s="758"/>
      <c r="J19" s="758"/>
      <c r="K19" s="758"/>
      <c r="L19" s="758"/>
      <c r="M19" s="758"/>
      <c r="N19" s="758"/>
      <c r="O19" s="758"/>
      <c r="P19" s="758"/>
      <c r="Q19" s="758"/>
      <c r="R19" s="758"/>
      <c r="S19" s="758"/>
      <c r="T19" s="758"/>
      <c r="U19" s="758"/>
      <c r="V19" s="758"/>
      <c r="W19" s="758"/>
      <c r="X19" s="758"/>
      <c r="Y19" s="758"/>
      <c r="Z19" s="758"/>
    </row>
    <row r="20" spans="1:26" ht="15.75" customHeight="1">
      <c r="A20" s="763">
        <v>2200000</v>
      </c>
      <c r="B20" s="771" t="s">
        <v>2090</v>
      </c>
      <c r="C20" s="769"/>
      <c r="D20" s="769"/>
      <c r="E20" s="769"/>
      <c r="F20" s="769"/>
      <c r="G20" s="759"/>
      <c r="H20" s="759"/>
      <c r="I20" s="759"/>
      <c r="J20" s="759"/>
      <c r="K20" s="759"/>
      <c r="L20" s="759"/>
      <c r="M20" s="759"/>
      <c r="N20" s="759"/>
      <c r="O20" s="759"/>
      <c r="P20" s="759"/>
      <c r="Q20" s="759"/>
      <c r="R20" s="759"/>
      <c r="S20" s="759"/>
      <c r="T20" s="759"/>
      <c r="U20" s="759"/>
      <c r="V20" s="759"/>
      <c r="W20" s="759"/>
      <c r="X20" s="759"/>
      <c r="Y20" s="759"/>
      <c r="Z20" s="759"/>
    </row>
    <row r="21" spans="1:26" ht="15.75" customHeight="1">
      <c r="A21" s="767"/>
      <c r="B21" s="773" t="s">
        <v>2091</v>
      </c>
      <c r="C21" s="769"/>
      <c r="D21" s="769"/>
      <c r="E21" s="769"/>
      <c r="F21" s="769"/>
      <c r="G21" s="758"/>
      <c r="H21" s="758"/>
      <c r="I21" s="758"/>
      <c r="J21" s="758"/>
      <c r="K21" s="758"/>
      <c r="L21" s="758"/>
      <c r="M21" s="758"/>
      <c r="N21" s="758"/>
      <c r="O21" s="758"/>
      <c r="P21" s="758"/>
      <c r="Q21" s="758"/>
      <c r="R21" s="758"/>
      <c r="S21" s="758"/>
      <c r="T21" s="758"/>
      <c r="U21" s="758"/>
      <c r="V21" s="758"/>
      <c r="W21" s="758"/>
      <c r="X21" s="758"/>
      <c r="Y21" s="758"/>
      <c r="Z21" s="758"/>
    </row>
    <row r="22" spans="1:26" ht="15.75" customHeight="1">
      <c r="A22" s="767" t="s">
        <v>2092</v>
      </c>
      <c r="B22" s="768" t="s">
        <v>2093</v>
      </c>
      <c r="C22" s="769">
        <v>2000000</v>
      </c>
      <c r="D22" s="769"/>
      <c r="E22" s="769">
        <f t="shared" ref="E22:E23" si="11">SUM(C22:D22)</f>
        <v>2000000</v>
      </c>
      <c r="F22" s="769">
        <v>2000000</v>
      </c>
      <c r="G22" s="758"/>
      <c r="H22" s="758"/>
      <c r="I22" s="758"/>
      <c r="J22" s="758"/>
      <c r="K22" s="758"/>
      <c r="L22" s="758"/>
      <c r="M22" s="758"/>
      <c r="N22" s="758"/>
      <c r="O22" s="758"/>
      <c r="P22" s="758"/>
      <c r="Q22" s="758"/>
      <c r="R22" s="758"/>
      <c r="S22" s="758"/>
      <c r="T22" s="758"/>
      <c r="U22" s="758"/>
      <c r="V22" s="758"/>
      <c r="W22" s="758"/>
      <c r="X22" s="758"/>
      <c r="Y22" s="758"/>
      <c r="Z22" s="758"/>
    </row>
    <row r="23" spans="1:26" ht="15.75" customHeight="1">
      <c r="A23" s="767" t="s">
        <v>2094</v>
      </c>
      <c r="B23" s="768" t="s">
        <v>2095</v>
      </c>
      <c r="C23" s="769">
        <v>800000</v>
      </c>
      <c r="D23" s="769"/>
      <c r="E23" s="769">
        <f t="shared" si="11"/>
        <v>800000</v>
      </c>
      <c r="F23" s="769">
        <v>800000</v>
      </c>
      <c r="G23" s="758"/>
      <c r="H23" s="758"/>
      <c r="I23" s="758"/>
      <c r="J23" s="758"/>
      <c r="K23" s="758"/>
      <c r="L23" s="758"/>
      <c r="M23" s="758"/>
      <c r="N23" s="758"/>
      <c r="O23" s="758"/>
      <c r="P23" s="758"/>
      <c r="Q23" s="758"/>
      <c r="R23" s="758"/>
      <c r="S23" s="758"/>
      <c r="T23" s="758"/>
      <c r="U23" s="758"/>
      <c r="V23" s="758"/>
      <c r="W23" s="758"/>
      <c r="X23" s="758"/>
      <c r="Y23" s="758"/>
      <c r="Z23" s="758"/>
    </row>
    <row r="24" spans="1:26" ht="15.75" customHeight="1">
      <c r="A24" s="1130" t="s">
        <v>2076</v>
      </c>
      <c r="B24" s="1131"/>
      <c r="C24" s="1132">
        <v>2800000</v>
      </c>
      <c r="D24" s="1132">
        <f t="shared" ref="D24:F24" si="12">SUM(D22:D23)</f>
        <v>0</v>
      </c>
      <c r="E24" s="1132">
        <f t="shared" si="12"/>
        <v>2800000</v>
      </c>
      <c r="F24" s="1132">
        <f t="shared" si="12"/>
        <v>2800000</v>
      </c>
      <c r="G24" s="758"/>
      <c r="H24" s="758"/>
      <c r="I24" s="758"/>
      <c r="J24" s="758"/>
      <c r="K24" s="758"/>
      <c r="L24" s="758"/>
      <c r="M24" s="758"/>
      <c r="N24" s="758"/>
      <c r="O24" s="758"/>
      <c r="P24" s="758"/>
      <c r="Q24" s="758"/>
      <c r="R24" s="758"/>
      <c r="S24" s="758"/>
      <c r="T24" s="758"/>
      <c r="U24" s="758"/>
      <c r="V24" s="758"/>
      <c r="W24" s="758"/>
      <c r="X24" s="758"/>
      <c r="Y24" s="758"/>
      <c r="Z24" s="758"/>
    </row>
    <row r="25" spans="1:26" ht="15.75" hidden="1" customHeight="1">
      <c r="A25" s="767"/>
      <c r="B25" s="773" t="s">
        <v>2096</v>
      </c>
      <c r="C25" s="769">
        <v>0</v>
      </c>
      <c r="D25" s="769"/>
      <c r="E25" s="769">
        <f t="shared" ref="E25:E27" si="13">SUM(C25:D25)</f>
        <v>0</v>
      </c>
      <c r="F25" s="769"/>
      <c r="G25" s="758"/>
      <c r="H25" s="758"/>
      <c r="I25" s="758"/>
      <c r="J25" s="758"/>
      <c r="K25" s="758"/>
      <c r="L25" s="758"/>
      <c r="M25" s="758"/>
      <c r="N25" s="758"/>
      <c r="O25" s="758"/>
      <c r="P25" s="758"/>
      <c r="Q25" s="758"/>
      <c r="R25" s="758"/>
      <c r="S25" s="758"/>
      <c r="T25" s="758"/>
      <c r="U25" s="758"/>
      <c r="V25" s="758"/>
      <c r="W25" s="758"/>
      <c r="X25" s="758"/>
      <c r="Y25" s="758"/>
      <c r="Z25" s="758"/>
    </row>
    <row r="26" spans="1:26" ht="15.75" hidden="1" customHeight="1">
      <c r="A26" s="767" t="s">
        <v>2097</v>
      </c>
      <c r="B26" s="768" t="s">
        <v>2098</v>
      </c>
      <c r="C26" s="769">
        <v>0</v>
      </c>
      <c r="D26" s="769"/>
      <c r="E26" s="769">
        <f t="shared" si="13"/>
        <v>0</v>
      </c>
      <c r="F26" s="769"/>
      <c r="G26" s="758"/>
      <c r="H26" s="758"/>
      <c r="I26" s="758"/>
      <c r="J26" s="758"/>
      <c r="K26" s="758"/>
      <c r="L26" s="758"/>
      <c r="M26" s="758"/>
      <c r="N26" s="758"/>
      <c r="O26" s="758"/>
      <c r="P26" s="758"/>
      <c r="Q26" s="758"/>
      <c r="R26" s="758"/>
      <c r="S26" s="758"/>
      <c r="T26" s="758"/>
      <c r="U26" s="758"/>
      <c r="V26" s="758"/>
      <c r="W26" s="758"/>
      <c r="X26" s="758"/>
      <c r="Y26" s="758"/>
      <c r="Z26" s="758"/>
    </row>
    <row r="27" spans="1:26" ht="15.75" hidden="1" customHeight="1">
      <c r="A27" s="770" t="s">
        <v>2076</v>
      </c>
      <c r="B27" s="771"/>
      <c r="C27" s="769">
        <v>0</v>
      </c>
      <c r="D27" s="769"/>
      <c r="E27" s="769">
        <f t="shared" si="13"/>
        <v>0</v>
      </c>
      <c r="F27" s="769"/>
      <c r="G27" s="758"/>
      <c r="H27" s="758"/>
      <c r="I27" s="758"/>
      <c r="J27" s="758"/>
      <c r="K27" s="758"/>
      <c r="L27" s="758"/>
      <c r="M27" s="758"/>
      <c r="N27" s="758"/>
      <c r="O27" s="758"/>
      <c r="P27" s="758"/>
      <c r="Q27" s="758"/>
      <c r="R27" s="758"/>
      <c r="S27" s="758"/>
      <c r="T27" s="758"/>
      <c r="U27" s="758"/>
      <c r="V27" s="758"/>
      <c r="W27" s="758"/>
      <c r="X27" s="758"/>
      <c r="Y27" s="758"/>
      <c r="Z27" s="758"/>
    </row>
    <row r="28" spans="1:26" ht="15.75" customHeight="1">
      <c r="A28" s="767"/>
      <c r="B28" s="773" t="s">
        <v>2101</v>
      </c>
      <c r="C28" s="769"/>
      <c r="D28" s="769"/>
      <c r="E28" s="769"/>
      <c r="F28" s="769"/>
      <c r="G28" s="758"/>
      <c r="H28" s="758"/>
      <c r="I28" s="758"/>
      <c r="J28" s="758"/>
      <c r="K28" s="758"/>
      <c r="L28" s="758"/>
      <c r="M28" s="758"/>
      <c r="N28" s="758"/>
      <c r="O28" s="758"/>
      <c r="P28" s="758"/>
      <c r="Q28" s="758"/>
      <c r="R28" s="758"/>
      <c r="S28" s="758"/>
      <c r="T28" s="758"/>
      <c r="U28" s="758"/>
      <c r="V28" s="758"/>
      <c r="W28" s="758"/>
      <c r="X28" s="758"/>
      <c r="Y28" s="758"/>
      <c r="Z28" s="758"/>
    </row>
    <row r="29" spans="1:26" ht="15.75" customHeight="1">
      <c r="A29" s="767" t="s">
        <v>2102</v>
      </c>
      <c r="B29" s="768" t="s">
        <v>2103</v>
      </c>
      <c r="C29" s="769">
        <v>200000</v>
      </c>
      <c r="D29" s="769"/>
      <c r="E29" s="769">
        <f t="shared" ref="E29:E32" si="14">SUM(C29:D29)</f>
        <v>200000</v>
      </c>
      <c r="F29" s="769">
        <v>200000</v>
      </c>
      <c r="G29" s="758"/>
      <c r="H29" s="758"/>
      <c r="I29" s="758"/>
      <c r="J29" s="758"/>
      <c r="K29" s="758"/>
      <c r="L29" s="758"/>
      <c r="M29" s="758"/>
      <c r="N29" s="758"/>
      <c r="O29" s="758"/>
      <c r="P29" s="758"/>
      <c r="Q29" s="758"/>
      <c r="R29" s="758"/>
      <c r="S29" s="758"/>
      <c r="T29" s="758"/>
      <c r="U29" s="758"/>
      <c r="V29" s="758"/>
      <c r="W29" s="758"/>
      <c r="X29" s="758"/>
      <c r="Y29" s="758"/>
      <c r="Z29" s="758"/>
    </row>
    <row r="30" spans="1:26" ht="15.75" customHeight="1">
      <c r="A30" s="767" t="s">
        <v>2104</v>
      </c>
      <c r="B30" s="768" t="s">
        <v>2105</v>
      </c>
      <c r="C30" s="769">
        <v>50000</v>
      </c>
      <c r="D30" s="769"/>
      <c r="E30" s="769">
        <f t="shared" si="14"/>
        <v>50000</v>
      </c>
      <c r="F30" s="769">
        <v>1000000</v>
      </c>
      <c r="G30" s="758"/>
      <c r="H30" s="758"/>
      <c r="I30" s="758"/>
      <c r="J30" s="758"/>
      <c r="K30" s="758"/>
      <c r="L30" s="758"/>
      <c r="M30" s="758"/>
      <c r="N30" s="758"/>
      <c r="O30" s="758"/>
      <c r="P30" s="758"/>
      <c r="Q30" s="758"/>
      <c r="R30" s="758"/>
      <c r="S30" s="758"/>
      <c r="T30" s="758"/>
      <c r="U30" s="758"/>
      <c r="V30" s="758"/>
      <c r="W30" s="758"/>
      <c r="X30" s="758"/>
      <c r="Y30" s="758"/>
      <c r="Z30" s="758"/>
    </row>
    <row r="31" spans="1:26" ht="15.75" customHeight="1">
      <c r="A31" s="767" t="s">
        <v>2106</v>
      </c>
      <c r="B31" s="768" t="s">
        <v>2107</v>
      </c>
      <c r="C31" s="769">
        <v>900000</v>
      </c>
      <c r="D31" s="769"/>
      <c r="E31" s="769">
        <f t="shared" si="14"/>
        <v>900000</v>
      </c>
      <c r="F31" s="769">
        <v>1000000</v>
      </c>
      <c r="G31" s="758"/>
      <c r="H31" s="758"/>
      <c r="I31" s="758"/>
      <c r="J31" s="758"/>
      <c r="K31" s="758"/>
      <c r="L31" s="758"/>
      <c r="M31" s="758"/>
      <c r="N31" s="758"/>
      <c r="O31" s="758"/>
      <c r="P31" s="758"/>
      <c r="Q31" s="758"/>
      <c r="R31" s="758"/>
      <c r="S31" s="758"/>
      <c r="T31" s="758"/>
      <c r="U31" s="758"/>
      <c r="V31" s="758"/>
      <c r="W31" s="758"/>
      <c r="X31" s="758"/>
      <c r="Y31" s="758"/>
      <c r="Z31" s="758"/>
    </row>
    <row r="32" spans="1:26" ht="15.75" customHeight="1">
      <c r="A32" s="767">
        <v>2210310</v>
      </c>
      <c r="B32" s="767" t="s">
        <v>2378</v>
      </c>
      <c r="C32" s="769">
        <v>150000</v>
      </c>
      <c r="D32" s="769"/>
      <c r="E32" s="769">
        <f t="shared" si="14"/>
        <v>150000</v>
      </c>
      <c r="F32" s="769">
        <v>150000</v>
      </c>
      <c r="G32" s="758"/>
      <c r="H32" s="758"/>
      <c r="I32" s="758"/>
      <c r="J32" s="758"/>
      <c r="K32" s="758"/>
      <c r="L32" s="758"/>
      <c r="M32" s="758"/>
      <c r="N32" s="758"/>
      <c r="O32" s="758"/>
      <c r="P32" s="758"/>
      <c r="Q32" s="758"/>
      <c r="R32" s="758"/>
      <c r="S32" s="758"/>
      <c r="T32" s="758"/>
      <c r="U32" s="758"/>
      <c r="V32" s="758"/>
      <c r="W32" s="758"/>
      <c r="X32" s="758"/>
      <c r="Y32" s="758"/>
      <c r="Z32" s="758"/>
    </row>
    <row r="33" spans="1:26" ht="15.75" customHeight="1">
      <c r="A33" s="1130" t="s">
        <v>2076</v>
      </c>
      <c r="B33" s="1131"/>
      <c r="C33" s="1132">
        <v>1300000</v>
      </c>
      <c r="D33" s="1132">
        <f t="shared" ref="D33:F33" si="15">SUM(D29:D32)</f>
        <v>0</v>
      </c>
      <c r="E33" s="1132">
        <f t="shared" si="15"/>
        <v>1300000</v>
      </c>
      <c r="F33" s="1132">
        <f t="shared" si="15"/>
        <v>2350000</v>
      </c>
      <c r="G33" s="758"/>
      <c r="H33" s="758"/>
      <c r="I33" s="758"/>
      <c r="J33" s="758"/>
      <c r="K33" s="758"/>
      <c r="L33" s="758"/>
      <c r="M33" s="758"/>
      <c r="N33" s="758"/>
      <c r="O33" s="758"/>
      <c r="P33" s="758"/>
      <c r="Q33" s="758"/>
      <c r="R33" s="758"/>
      <c r="S33" s="758"/>
      <c r="T33" s="758"/>
      <c r="U33" s="758"/>
      <c r="V33" s="758"/>
      <c r="W33" s="758"/>
      <c r="X33" s="758"/>
      <c r="Y33" s="758"/>
      <c r="Z33" s="758"/>
    </row>
    <row r="34" spans="1:26" ht="15.75" customHeight="1">
      <c r="A34" s="767"/>
      <c r="B34" s="773" t="s">
        <v>2110</v>
      </c>
      <c r="C34" s="769"/>
      <c r="D34" s="769"/>
      <c r="E34" s="769"/>
      <c r="F34" s="769"/>
      <c r="G34" s="758"/>
      <c r="H34" s="758"/>
      <c r="I34" s="758"/>
      <c r="J34" s="758"/>
      <c r="K34" s="758"/>
      <c r="L34" s="758"/>
      <c r="M34" s="758"/>
      <c r="N34" s="758"/>
      <c r="O34" s="758"/>
      <c r="P34" s="758"/>
      <c r="Q34" s="758"/>
      <c r="R34" s="758"/>
      <c r="S34" s="758"/>
      <c r="T34" s="758"/>
      <c r="U34" s="758"/>
      <c r="V34" s="758"/>
      <c r="W34" s="758"/>
      <c r="X34" s="758"/>
      <c r="Y34" s="758"/>
      <c r="Z34" s="758"/>
    </row>
    <row r="35" spans="1:26" ht="15.75" customHeight="1">
      <c r="A35" s="767" t="s">
        <v>2111</v>
      </c>
      <c r="B35" s="768" t="s">
        <v>2112</v>
      </c>
      <c r="C35" s="769">
        <v>740000</v>
      </c>
      <c r="D35" s="769">
        <v>-740000</v>
      </c>
      <c r="E35" s="769">
        <f t="shared" ref="E35:E37" si="16">SUM(C35:D35)</f>
        <v>0</v>
      </c>
      <c r="F35" s="769">
        <v>1000000</v>
      </c>
      <c r="G35" s="758"/>
      <c r="H35" s="758"/>
      <c r="I35" s="758"/>
      <c r="J35" s="758"/>
      <c r="K35" s="758"/>
      <c r="L35" s="758"/>
      <c r="M35" s="758"/>
      <c r="N35" s="758"/>
      <c r="O35" s="758"/>
      <c r="P35" s="758"/>
      <c r="Q35" s="758"/>
      <c r="R35" s="758"/>
      <c r="S35" s="758"/>
      <c r="T35" s="758"/>
      <c r="U35" s="758"/>
      <c r="V35" s="758"/>
      <c r="W35" s="758"/>
      <c r="X35" s="758"/>
      <c r="Y35" s="758"/>
      <c r="Z35" s="758"/>
    </row>
    <row r="36" spans="1:26" ht="15.75" hidden="1" customHeight="1">
      <c r="A36" s="767" t="s">
        <v>2113</v>
      </c>
      <c r="B36" s="768" t="s">
        <v>2114</v>
      </c>
      <c r="C36" s="769">
        <v>0</v>
      </c>
      <c r="D36" s="769"/>
      <c r="E36" s="769">
        <f t="shared" si="16"/>
        <v>0</v>
      </c>
      <c r="F36" s="769"/>
      <c r="G36" s="758"/>
      <c r="H36" s="758"/>
      <c r="I36" s="758"/>
      <c r="J36" s="758"/>
      <c r="K36" s="758"/>
      <c r="L36" s="758"/>
      <c r="M36" s="758"/>
      <c r="N36" s="758"/>
      <c r="O36" s="758"/>
      <c r="P36" s="758"/>
      <c r="Q36" s="758"/>
      <c r="R36" s="758"/>
      <c r="S36" s="758"/>
      <c r="T36" s="758"/>
      <c r="U36" s="758"/>
      <c r="V36" s="758"/>
      <c r="W36" s="758"/>
      <c r="X36" s="758"/>
      <c r="Y36" s="758"/>
      <c r="Z36" s="758"/>
    </row>
    <row r="37" spans="1:26" ht="15.75" customHeight="1">
      <c r="A37" s="767" t="s">
        <v>2115</v>
      </c>
      <c r="B37" s="768" t="s">
        <v>2107</v>
      </c>
      <c r="C37" s="769">
        <v>2200000</v>
      </c>
      <c r="D37" s="769">
        <v>-2200000</v>
      </c>
      <c r="E37" s="769">
        <f t="shared" si="16"/>
        <v>0</v>
      </c>
      <c r="F37" s="769">
        <v>300000</v>
      </c>
      <c r="G37" s="758"/>
      <c r="H37" s="758"/>
      <c r="I37" s="758"/>
      <c r="J37" s="758"/>
      <c r="K37" s="758"/>
      <c r="L37" s="758"/>
      <c r="M37" s="758"/>
      <c r="N37" s="758"/>
      <c r="O37" s="758"/>
      <c r="P37" s="758"/>
      <c r="Q37" s="758"/>
      <c r="R37" s="758"/>
      <c r="S37" s="758"/>
      <c r="T37" s="758"/>
      <c r="U37" s="758"/>
      <c r="V37" s="758"/>
      <c r="W37" s="758"/>
      <c r="X37" s="758"/>
      <c r="Y37" s="758"/>
      <c r="Z37" s="758"/>
    </row>
    <row r="38" spans="1:26" ht="15.75" customHeight="1">
      <c r="A38" s="1130" t="s">
        <v>2076</v>
      </c>
      <c r="B38" s="1131"/>
      <c r="C38" s="1132">
        <v>2940000</v>
      </c>
      <c r="D38" s="1132">
        <f t="shared" ref="D38:F38" si="17">SUM(D35:D37)</f>
        <v>-2940000</v>
      </c>
      <c r="E38" s="1132">
        <f t="shared" si="17"/>
        <v>0</v>
      </c>
      <c r="F38" s="1132">
        <f t="shared" si="17"/>
        <v>1300000</v>
      </c>
      <c r="G38" s="758"/>
      <c r="H38" s="758"/>
      <c r="I38" s="758"/>
      <c r="J38" s="758"/>
      <c r="K38" s="758"/>
      <c r="L38" s="758"/>
      <c r="M38" s="758"/>
      <c r="N38" s="758"/>
      <c r="O38" s="758"/>
      <c r="P38" s="758"/>
      <c r="Q38" s="758"/>
      <c r="R38" s="758"/>
      <c r="S38" s="758"/>
      <c r="T38" s="758"/>
      <c r="U38" s="758"/>
      <c r="V38" s="758"/>
      <c r="W38" s="758"/>
      <c r="X38" s="758"/>
      <c r="Y38" s="758"/>
      <c r="Z38" s="758"/>
    </row>
    <row r="39" spans="1:26" ht="15.75" customHeight="1">
      <c r="A39" s="767"/>
      <c r="B39" s="773" t="s">
        <v>2118</v>
      </c>
      <c r="C39" s="769"/>
      <c r="D39" s="769"/>
      <c r="E39" s="769"/>
      <c r="F39" s="769"/>
      <c r="G39" s="758"/>
      <c r="H39" s="758"/>
      <c r="I39" s="758"/>
      <c r="J39" s="758"/>
      <c r="K39" s="758"/>
      <c r="L39" s="758"/>
      <c r="M39" s="758"/>
      <c r="N39" s="758"/>
      <c r="O39" s="758"/>
      <c r="P39" s="758"/>
      <c r="Q39" s="758"/>
      <c r="R39" s="758"/>
      <c r="S39" s="758"/>
      <c r="T39" s="758"/>
      <c r="U39" s="758"/>
      <c r="V39" s="758"/>
      <c r="W39" s="758"/>
      <c r="X39" s="758"/>
      <c r="Y39" s="758"/>
      <c r="Z39" s="758"/>
    </row>
    <row r="40" spans="1:26" ht="15.75" customHeight="1">
      <c r="A40" s="767" t="s">
        <v>2119</v>
      </c>
      <c r="B40" s="768" t="s">
        <v>2120</v>
      </c>
      <c r="C40" s="769">
        <v>100000</v>
      </c>
      <c r="D40" s="769"/>
      <c r="E40" s="769">
        <f t="shared" ref="E40:E41" si="18">SUM(C40:D40)</f>
        <v>100000</v>
      </c>
      <c r="F40" s="769">
        <v>100000</v>
      </c>
      <c r="G40" s="758"/>
      <c r="H40" s="758"/>
      <c r="I40" s="758"/>
      <c r="J40" s="758"/>
      <c r="K40" s="758"/>
      <c r="L40" s="758"/>
      <c r="M40" s="758"/>
      <c r="N40" s="758"/>
      <c r="O40" s="758"/>
      <c r="P40" s="758"/>
      <c r="Q40" s="758"/>
      <c r="R40" s="758"/>
      <c r="S40" s="758"/>
      <c r="T40" s="758"/>
      <c r="U40" s="758"/>
      <c r="V40" s="758"/>
      <c r="W40" s="758"/>
      <c r="X40" s="758"/>
      <c r="Y40" s="758"/>
      <c r="Z40" s="758"/>
    </row>
    <row r="41" spans="1:26" ht="18.75" customHeight="1">
      <c r="A41" s="768" t="s">
        <v>2123</v>
      </c>
      <c r="B41" s="768" t="s">
        <v>2124</v>
      </c>
      <c r="C41" s="774">
        <v>2430321</v>
      </c>
      <c r="D41" s="774"/>
      <c r="E41" s="769">
        <f t="shared" si="18"/>
        <v>2430321</v>
      </c>
      <c r="F41" s="769">
        <v>1128519</v>
      </c>
      <c r="G41" s="775">
        <f>F41-F114</f>
        <v>1128519</v>
      </c>
      <c r="H41" s="776"/>
      <c r="I41" s="776"/>
      <c r="J41" s="776"/>
      <c r="K41" s="776"/>
      <c r="L41" s="776"/>
      <c r="M41" s="776"/>
      <c r="N41" s="776"/>
      <c r="O41" s="776"/>
      <c r="P41" s="776"/>
      <c r="Q41" s="776"/>
      <c r="R41" s="776"/>
      <c r="S41" s="776"/>
      <c r="T41" s="776"/>
      <c r="U41" s="776"/>
      <c r="V41" s="776"/>
      <c r="W41" s="776"/>
      <c r="X41" s="776"/>
      <c r="Y41" s="776"/>
      <c r="Z41" s="776"/>
    </row>
    <row r="42" spans="1:26" ht="15.75" customHeight="1">
      <c r="A42" s="1130" t="s">
        <v>2076</v>
      </c>
      <c r="B42" s="1131"/>
      <c r="C42" s="1132">
        <v>2530321</v>
      </c>
      <c r="D42" s="1132">
        <f t="shared" ref="D42:F42" si="19">SUM(D40:D41)</f>
        <v>0</v>
      </c>
      <c r="E42" s="1132">
        <f t="shared" si="19"/>
        <v>2530321</v>
      </c>
      <c r="F42" s="1132">
        <f t="shared" si="19"/>
        <v>1228519</v>
      </c>
      <c r="G42" s="758"/>
      <c r="H42" s="758"/>
      <c r="I42" s="758"/>
      <c r="J42" s="758"/>
      <c r="K42" s="758"/>
      <c r="L42" s="758"/>
      <c r="M42" s="758"/>
      <c r="N42" s="758"/>
      <c r="O42" s="758"/>
      <c r="P42" s="758"/>
      <c r="Q42" s="758"/>
      <c r="R42" s="758"/>
      <c r="S42" s="758"/>
      <c r="T42" s="758"/>
      <c r="U42" s="758"/>
      <c r="V42" s="758"/>
      <c r="W42" s="758"/>
      <c r="X42" s="758"/>
      <c r="Y42" s="758"/>
      <c r="Z42" s="758"/>
    </row>
    <row r="43" spans="1:26" ht="15.75" hidden="1" customHeight="1">
      <c r="A43" s="768"/>
      <c r="B43" s="773" t="s">
        <v>2125</v>
      </c>
      <c r="C43" s="769"/>
      <c r="D43" s="769"/>
      <c r="E43" s="769">
        <f t="shared" ref="E43:E45" si="20">SUM(C43:D43)</f>
        <v>0</v>
      </c>
      <c r="F43" s="769"/>
      <c r="G43" s="758"/>
      <c r="H43" s="758"/>
      <c r="I43" s="758"/>
      <c r="J43" s="758"/>
      <c r="K43" s="758"/>
      <c r="L43" s="758"/>
      <c r="M43" s="758"/>
      <c r="N43" s="758"/>
      <c r="O43" s="758"/>
      <c r="P43" s="758"/>
      <c r="Q43" s="758"/>
      <c r="R43" s="758"/>
      <c r="S43" s="758"/>
      <c r="T43" s="758"/>
      <c r="U43" s="758"/>
      <c r="V43" s="758"/>
      <c r="W43" s="758"/>
      <c r="X43" s="758"/>
      <c r="Y43" s="758"/>
      <c r="Z43" s="758"/>
    </row>
    <row r="44" spans="1:26" ht="15.75" hidden="1" customHeight="1">
      <c r="A44" s="768">
        <v>2210602</v>
      </c>
      <c r="B44" s="768" t="s">
        <v>2626</v>
      </c>
      <c r="C44" s="769">
        <v>0</v>
      </c>
      <c r="D44" s="769"/>
      <c r="E44" s="769">
        <f t="shared" si="20"/>
        <v>0</v>
      </c>
      <c r="F44" s="769"/>
      <c r="G44" s="758"/>
      <c r="H44" s="758"/>
      <c r="I44" s="758"/>
      <c r="J44" s="758"/>
      <c r="K44" s="758"/>
      <c r="L44" s="758"/>
      <c r="M44" s="758"/>
      <c r="N44" s="758"/>
      <c r="O44" s="758"/>
      <c r="P44" s="758"/>
      <c r="Q44" s="758"/>
      <c r="R44" s="758"/>
      <c r="S44" s="758"/>
      <c r="T44" s="758"/>
      <c r="U44" s="758"/>
      <c r="V44" s="758"/>
      <c r="W44" s="758"/>
      <c r="X44" s="758"/>
      <c r="Y44" s="758"/>
      <c r="Z44" s="758"/>
    </row>
    <row r="45" spans="1:26" ht="15.75" hidden="1" customHeight="1">
      <c r="A45" s="770" t="s">
        <v>2076</v>
      </c>
      <c r="B45" s="771"/>
      <c r="C45" s="772">
        <v>0</v>
      </c>
      <c r="D45" s="772"/>
      <c r="E45" s="769">
        <f t="shared" si="20"/>
        <v>0</v>
      </c>
      <c r="F45" s="769"/>
      <c r="G45" s="758"/>
      <c r="H45" s="758"/>
      <c r="I45" s="758"/>
      <c r="J45" s="758"/>
      <c r="K45" s="758"/>
      <c r="L45" s="758"/>
      <c r="M45" s="758"/>
      <c r="N45" s="758"/>
      <c r="O45" s="758"/>
      <c r="P45" s="758"/>
      <c r="Q45" s="758"/>
      <c r="R45" s="758"/>
      <c r="S45" s="758"/>
      <c r="T45" s="758"/>
      <c r="U45" s="758"/>
      <c r="V45" s="758"/>
      <c r="W45" s="758"/>
      <c r="X45" s="758"/>
      <c r="Y45" s="758"/>
      <c r="Z45" s="758"/>
    </row>
    <row r="46" spans="1:26" ht="15.75" customHeight="1">
      <c r="A46" s="767"/>
      <c r="B46" s="773" t="s">
        <v>2138</v>
      </c>
      <c r="C46" s="769"/>
      <c r="D46" s="769"/>
      <c r="E46" s="769"/>
      <c r="F46" s="769"/>
      <c r="G46" s="758"/>
      <c r="H46" s="758"/>
      <c r="I46" s="758"/>
      <c r="J46" s="758"/>
      <c r="K46" s="758"/>
      <c r="L46" s="758"/>
      <c r="M46" s="758"/>
      <c r="N46" s="758"/>
      <c r="O46" s="758"/>
      <c r="P46" s="758"/>
      <c r="Q46" s="758"/>
      <c r="R46" s="758"/>
      <c r="S46" s="758"/>
      <c r="T46" s="758"/>
      <c r="U46" s="758"/>
      <c r="V46" s="758"/>
      <c r="W46" s="758"/>
      <c r="X46" s="758"/>
      <c r="Y46" s="758"/>
      <c r="Z46" s="758"/>
    </row>
    <row r="47" spans="1:26" ht="15.75" customHeight="1">
      <c r="A47" s="767" t="s">
        <v>2141</v>
      </c>
      <c r="B47" s="768" t="s">
        <v>2142</v>
      </c>
      <c r="C47" s="769">
        <v>400000</v>
      </c>
      <c r="D47" s="769"/>
      <c r="E47" s="769">
        <f>SUM(C47:D47)</f>
        <v>400000</v>
      </c>
      <c r="F47" s="769">
        <v>500000</v>
      </c>
      <c r="G47" s="758"/>
      <c r="H47" s="758"/>
      <c r="I47" s="758"/>
      <c r="J47" s="758"/>
      <c r="K47" s="758"/>
      <c r="L47" s="758"/>
      <c r="M47" s="758"/>
      <c r="N47" s="758"/>
      <c r="O47" s="758"/>
      <c r="P47" s="758"/>
      <c r="Q47" s="758"/>
      <c r="R47" s="758"/>
      <c r="S47" s="758"/>
      <c r="T47" s="758"/>
      <c r="U47" s="758"/>
      <c r="V47" s="758"/>
      <c r="W47" s="758"/>
      <c r="X47" s="758"/>
      <c r="Y47" s="758"/>
      <c r="Z47" s="758"/>
    </row>
    <row r="48" spans="1:26" ht="15.75" customHeight="1">
      <c r="A48" s="1130" t="s">
        <v>2076</v>
      </c>
      <c r="B48" s="1131"/>
      <c r="C48" s="1132">
        <v>400000</v>
      </c>
      <c r="D48" s="1132">
        <f t="shared" ref="D48:F48" si="21">SUM(D47)</f>
        <v>0</v>
      </c>
      <c r="E48" s="1132">
        <f t="shared" si="21"/>
        <v>400000</v>
      </c>
      <c r="F48" s="1132">
        <f t="shared" si="21"/>
        <v>500000</v>
      </c>
      <c r="G48" s="758"/>
      <c r="H48" s="758"/>
      <c r="I48" s="758"/>
      <c r="J48" s="758"/>
      <c r="K48" s="758"/>
      <c r="L48" s="758"/>
      <c r="M48" s="758"/>
      <c r="N48" s="758"/>
      <c r="O48" s="758"/>
      <c r="P48" s="758"/>
      <c r="Q48" s="758"/>
      <c r="R48" s="758"/>
      <c r="S48" s="758"/>
      <c r="T48" s="758"/>
      <c r="U48" s="758"/>
      <c r="V48" s="758"/>
      <c r="W48" s="758"/>
      <c r="X48" s="758"/>
      <c r="Y48" s="758"/>
      <c r="Z48" s="758"/>
    </row>
    <row r="49" spans="1:26" ht="15.75" customHeight="1">
      <c r="A49" s="767"/>
      <c r="B49" s="773" t="s">
        <v>2244</v>
      </c>
      <c r="C49" s="769"/>
      <c r="D49" s="769"/>
      <c r="E49" s="769"/>
      <c r="F49" s="769"/>
      <c r="G49" s="758"/>
      <c r="H49" s="758"/>
      <c r="I49" s="758"/>
      <c r="J49" s="758"/>
      <c r="K49" s="758"/>
      <c r="L49" s="758"/>
      <c r="M49" s="758"/>
      <c r="N49" s="758"/>
      <c r="O49" s="758"/>
      <c r="P49" s="758"/>
      <c r="Q49" s="758"/>
      <c r="R49" s="758"/>
      <c r="S49" s="758"/>
      <c r="T49" s="758"/>
      <c r="U49" s="758"/>
      <c r="V49" s="758"/>
      <c r="W49" s="758"/>
      <c r="X49" s="758"/>
      <c r="Y49" s="758"/>
      <c r="Z49" s="758"/>
    </row>
    <row r="50" spans="1:26" ht="15.75" customHeight="1">
      <c r="A50" s="767" t="s">
        <v>2627</v>
      </c>
      <c r="B50" s="768" t="s">
        <v>2628</v>
      </c>
      <c r="C50" s="769">
        <v>142670000</v>
      </c>
      <c r="D50" s="769">
        <v>50000000</v>
      </c>
      <c r="E50" s="769">
        <f t="shared" ref="E50:E52" si="22">SUM(C50:D50)</f>
        <v>192670000</v>
      </c>
      <c r="F50" s="769">
        <f>121211971+19000000</f>
        <v>140211971</v>
      </c>
      <c r="G50" s="759"/>
      <c r="H50" s="759"/>
      <c r="I50" s="759"/>
      <c r="J50" s="759"/>
      <c r="K50" s="759"/>
      <c r="L50" s="759"/>
      <c r="M50" s="759"/>
      <c r="N50" s="759"/>
      <c r="O50" s="759"/>
      <c r="P50" s="759"/>
      <c r="Q50" s="759"/>
      <c r="R50" s="759"/>
      <c r="S50" s="759"/>
      <c r="T50" s="759"/>
      <c r="U50" s="759"/>
      <c r="V50" s="759"/>
      <c r="W50" s="759"/>
      <c r="X50" s="759"/>
      <c r="Y50" s="759"/>
      <c r="Z50" s="759"/>
    </row>
    <row r="51" spans="1:26" ht="15.75" customHeight="1">
      <c r="A51" s="767" t="s">
        <v>2629</v>
      </c>
      <c r="B51" s="768" t="s">
        <v>2630</v>
      </c>
      <c r="C51" s="769">
        <v>7000000</v>
      </c>
      <c r="D51" s="769"/>
      <c r="E51" s="769">
        <f t="shared" si="22"/>
        <v>7000000</v>
      </c>
      <c r="F51" s="769">
        <f>5300000-1000000</f>
        <v>4300000</v>
      </c>
      <c r="G51" s="759"/>
      <c r="H51" s="759"/>
      <c r="I51" s="759"/>
      <c r="J51" s="759"/>
      <c r="K51" s="759"/>
      <c r="L51" s="759"/>
      <c r="M51" s="759"/>
      <c r="N51" s="759"/>
      <c r="O51" s="759"/>
      <c r="P51" s="759"/>
      <c r="Q51" s="759"/>
      <c r="R51" s="759"/>
      <c r="S51" s="759"/>
      <c r="T51" s="759"/>
      <c r="U51" s="759"/>
      <c r="V51" s="759"/>
      <c r="W51" s="759"/>
      <c r="X51" s="759"/>
      <c r="Y51" s="759"/>
      <c r="Z51" s="759"/>
    </row>
    <row r="52" spans="1:26" ht="15.75" customHeight="1">
      <c r="A52" s="767">
        <v>2211008</v>
      </c>
      <c r="B52" s="768" t="s">
        <v>2559</v>
      </c>
      <c r="C52" s="769">
        <v>2500000</v>
      </c>
      <c r="D52" s="769"/>
      <c r="E52" s="769">
        <f t="shared" si="22"/>
        <v>2500000</v>
      </c>
      <c r="F52" s="769">
        <f>2500000-800000</f>
        <v>1700000</v>
      </c>
      <c r="G52" s="759"/>
      <c r="H52" s="759"/>
      <c r="I52" s="759"/>
      <c r="J52" s="759"/>
      <c r="K52" s="759"/>
      <c r="L52" s="759"/>
      <c r="M52" s="759"/>
      <c r="N52" s="759"/>
      <c r="O52" s="759"/>
      <c r="P52" s="759"/>
      <c r="Q52" s="759"/>
      <c r="R52" s="759"/>
      <c r="S52" s="759"/>
      <c r="T52" s="759"/>
      <c r="U52" s="759"/>
      <c r="V52" s="759"/>
      <c r="W52" s="759"/>
      <c r="X52" s="759"/>
      <c r="Y52" s="759"/>
      <c r="Z52" s="759"/>
    </row>
    <row r="53" spans="1:26" ht="15.75" customHeight="1">
      <c r="A53" s="1130" t="s">
        <v>2076</v>
      </c>
      <c r="B53" s="1131"/>
      <c r="C53" s="1132">
        <v>152170000</v>
      </c>
      <c r="D53" s="1132">
        <f t="shared" ref="D53:F53" si="23">SUM(D50:D52)</f>
        <v>50000000</v>
      </c>
      <c r="E53" s="1132">
        <f t="shared" si="23"/>
        <v>202170000</v>
      </c>
      <c r="F53" s="1132">
        <f t="shared" si="23"/>
        <v>146211971</v>
      </c>
      <c r="G53" s="758"/>
      <c r="H53" s="758"/>
      <c r="I53" s="758"/>
      <c r="J53" s="758"/>
      <c r="K53" s="758"/>
      <c r="L53" s="758"/>
      <c r="M53" s="758"/>
      <c r="N53" s="758"/>
      <c r="O53" s="758"/>
      <c r="P53" s="758"/>
      <c r="Q53" s="758"/>
      <c r="R53" s="758"/>
      <c r="S53" s="758"/>
      <c r="T53" s="758"/>
      <c r="U53" s="758"/>
      <c r="V53" s="758"/>
      <c r="W53" s="758"/>
      <c r="X53" s="758"/>
      <c r="Y53" s="758"/>
      <c r="Z53" s="758"/>
    </row>
    <row r="54" spans="1:26" ht="15.75" customHeight="1">
      <c r="A54" s="767"/>
      <c r="B54" s="773" t="s">
        <v>2146</v>
      </c>
      <c r="C54" s="769"/>
      <c r="D54" s="769"/>
      <c r="E54" s="769"/>
      <c r="F54" s="769"/>
      <c r="G54" s="758"/>
      <c r="H54" s="758"/>
      <c r="I54" s="758"/>
      <c r="J54" s="758"/>
      <c r="K54" s="758"/>
      <c r="L54" s="758"/>
      <c r="M54" s="758"/>
      <c r="N54" s="758"/>
      <c r="O54" s="758"/>
      <c r="P54" s="758"/>
      <c r="Q54" s="758"/>
      <c r="R54" s="758"/>
      <c r="S54" s="758"/>
      <c r="T54" s="758"/>
      <c r="U54" s="758"/>
      <c r="V54" s="758"/>
      <c r="W54" s="758"/>
      <c r="X54" s="758"/>
      <c r="Y54" s="758"/>
      <c r="Z54" s="758"/>
    </row>
    <row r="55" spans="1:26" ht="15.75" customHeight="1">
      <c r="A55" s="767" t="s">
        <v>2147</v>
      </c>
      <c r="B55" s="768" t="s">
        <v>2148</v>
      </c>
      <c r="C55" s="769">
        <v>150000</v>
      </c>
      <c r="D55" s="769"/>
      <c r="E55" s="769">
        <f t="shared" ref="E55:E57" si="24">SUM(C55:D55)</f>
        <v>150000</v>
      </c>
      <c r="F55" s="769">
        <v>300000</v>
      </c>
      <c r="G55" s="758"/>
      <c r="H55" s="758"/>
      <c r="I55" s="758"/>
      <c r="J55" s="758"/>
      <c r="K55" s="758"/>
      <c r="L55" s="758"/>
      <c r="M55" s="758"/>
      <c r="N55" s="758"/>
      <c r="O55" s="758"/>
      <c r="P55" s="758"/>
      <c r="Q55" s="758"/>
      <c r="R55" s="758"/>
      <c r="S55" s="758"/>
      <c r="T55" s="758"/>
      <c r="U55" s="758"/>
      <c r="V55" s="758"/>
      <c r="W55" s="758"/>
      <c r="X55" s="758"/>
      <c r="Y55" s="758"/>
      <c r="Z55" s="758"/>
    </row>
    <row r="56" spans="1:26" ht="15.75" customHeight="1">
      <c r="A56" s="767" t="s">
        <v>2149</v>
      </c>
      <c r="B56" s="768" t="s">
        <v>2150</v>
      </c>
      <c r="C56" s="769">
        <v>155000</v>
      </c>
      <c r="D56" s="769"/>
      <c r="E56" s="769">
        <f t="shared" si="24"/>
        <v>155000</v>
      </c>
      <c r="F56" s="769">
        <v>3000000</v>
      </c>
      <c r="G56" s="758"/>
      <c r="H56" s="758"/>
      <c r="I56" s="758"/>
      <c r="J56" s="758"/>
      <c r="K56" s="758"/>
      <c r="L56" s="758"/>
      <c r="M56" s="758"/>
      <c r="N56" s="758"/>
      <c r="O56" s="758"/>
      <c r="P56" s="758"/>
      <c r="Q56" s="758"/>
      <c r="R56" s="758"/>
      <c r="S56" s="758"/>
      <c r="T56" s="758"/>
      <c r="U56" s="758"/>
      <c r="V56" s="758"/>
      <c r="W56" s="758"/>
      <c r="X56" s="758"/>
      <c r="Y56" s="758"/>
      <c r="Z56" s="758"/>
    </row>
    <row r="57" spans="1:26" ht="15.75" customHeight="1">
      <c r="A57" s="767" t="s">
        <v>2151</v>
      </c>
      <c r="B57" s="768" t="s">
        <v>2152</v>
      </c>
      <c r="C57" s="769">
        <v>140000</v>
      </c>
      <c r="D57" s="769"/>
      <c r="E57" s="769">
        <f t="shared" si="24"/>
        <v>140000</v>
      </c>
      <c r="F57" s="769">
        <v>300000</v>
      </c>
      <c r="G57" s="758"/>
      <c r="H57" s="758"/>
      <c r="I57" s="758"/>
      <c r="J57" s="758"/>
      <c r="K57" s="758"/>
      <c r="L57" s="758"/>
      <c r="M57" s="758"/>
      <c r="N57" s="758"/>
      <c r="O57" s="758"/>
      <c r="P57" s="758"/>
      <c r="Q57" s="758"/>
      <c r="R57" s="758"/>
      <c r="S57" s="758"/>
      <c r="T57" s="758"/>
      <c r="U57" s="758"/>
      <c r="V57" s="758"/>
      <c r="W57" s="758"/>
      <c r="X57" s="758"/>
      <c r="Y57" s="758"/>
      <c r="Z57" s="758"/>
    </row>
    <row r="58" spans="1:26" ht="15.75" customHeight="1">
      <c r="A58" s="1130" t="s">
        <v>2076</v>
      </c>
      <c r="B58" s="1131"/>
      <c r="C58" s="1132">
        <v>445000</v>
      </c>
      <c r="D58" s="1132">
        <f t="shared" ref="D58:F58" si="25">SUM(D55:D57)</f>
        <v>0</v>
      </c>
      <c r="E58" s="1132">
        <f t="shared" si="25"/>
        <v>445000</v>
      </c>
      <c r="F58" s="1132">
        <f t="shared" si="25"/>
        <v>3600000</v>
      </c>
      <c r="G58" s="758"/>
      <c r="H58" s="758"/>
      <c r="I58" s="758"/>
      <c r="J58" s="758"/>
      <c r="K58" s="758"/>
      <c r="L58" s="758"/>
      <c r="M58" s="758"/>
      <c r="N58" s="758"/>
      <c r="O58" s="758"/>
      <c r="P58" s="758"/>
      <c r="Q58" s="758"/>
      <c r="R58" s="758"/>
      <c r="S58" s="758"/>
      <c r="T58" s="758"/>
      <c r="U58" s="758"/>
      <c r="V58" s="758"/>
      <c r="W58" s="758"/>
      <c r="X58" s="758"/>
      <c r="Y58" s="758"/>
      <c r="Z58" s="758"/>
    </row>
    <row r="59" spans="1:26" ht="15.75" customHeight="1">
      <c r="A59" s="767"/>
      <c r="B59" s="773" t="s">
        <v>2153</v>
      </c>
      <c r="C59" s="769"/>
      <c r="D59" s="769"/>
      <c r="E59" s="769"/>
      <c r="F59" s="769"/>
      <c r="G59" s="758"/>
      <c r="H59" s="758"/>
      <c r="I59" s="758"/>
      <c r="J59" s="758"/>
      <c r="K59" s="758"/>
      <c r="L59" s="758"/>
      <c r="M59" s="758"/>
      <c r="N59" s="758"/>
      <c r="O59" s="758"/>
      <c r="P59" s="758"/>
      <c r="Q59" s="758"/>
      <c r="R59" s="758"/>
      <c r="S59" s="758"/>
      <c r="T59" s="758"/>
      <c r="U59" s="758"/>
      <c r="V59" s="758"/>
      <c r="W59" s="758"/>
      <c r="X59" s="758"/>
      <c r="Y59" s="758"/>
      <c r="Z59" s="758"/>
    </row>
    <row r="60" spans="1:26" ht="15.75" customHeight="1">
      <c r="A60" s="767" t="s">
        <v>2154</v>
      </c>
      <c r="B60" s="768" t="s">
        <v>2155</v>
      </c>
      <c r="C60" s="769">
        <v>4000000</v>
      </c>
      <c r="D60" s="769"/>
      <c r="E60" s="769">
        <f t="shared" ref="E60:F60" si="26">SUM(C60:D60)</f>
        <v>4000000</v>
      </c>
      <c r="F60" s="769">
        <f t="shared" si="26"/>
        <v>4000000</v>
      </c>
      <c r="G60" s="758"/>
      <c r="H60" s="758"/>
      <c r="I60" s="758"/>
      <c r="J60" s="758"/>
      <c r="K60" s="758"/>
      <c r="L60" s="758"/>
      <c r="M60" s="758"/>
      <c r="N60" s="758"/>
      <c r="O60" s="758"/>
      <c r="P60" s="758"/>
      <c r="Q60" s="758"/>
      <c r="R60" s="758"/>
      <c r="S60" s="758"/>
      <c r="T60" s="758"/>
      <c r="U60" s="758"/>
      <c r="V60" s="758"/>
      <c r="W60" s="758"/>
      <c r="X60" s="758"/>
      <c r="Y60" s="758"/>
      <c r="Z60" s="758"/>
    </row>
    <row r="61" spans="1:26" ht="15.75" customHeight="1">
      <c r="A61" s="1130" t="s">
        <v>2076</v>
      </c>
      <c r="B61" s="1131"/>
      <c r="C61" s="1132">
        <v>4000000</v>
      </c>
      <c r="D61" s="1132">
        <f t="shared" ref="D61:F61" si="27">SUM(D60)</f>
        <v>0</v>
      </c>
      <c r="E61" s="1132">
        <f t="shared" si="27"/>
        <v>4000000</v>
      </c>
      <c r="F61" s="1132">
        <f t="shared" si="27"/>
        <v>4000000</v>
      </c>
      <c r="G61" s="758"/>
      <c r="H61" s="758"/>
      <c r="I61" s="758"/>
      <c r="J61" s="758"/>
      <c r="K61" s="758"/>
      <c r="L61" s="758"/>
      <c r="M61" s="758"/>
      <c r="N61" s="758"/>
      <c r="O61" s="758"/>
      <c r="P61" s="758"/>
      <c r="Q61" s="758"/>
      <c r="R61" s="758"/>
      <c r="S61" s="758"/>
      <c r="T61" s="758"/>
      <c r="U61" s="758"/>
      <c r="V61" s="758"/>
      <c r="W61" s="758"/>
      <c r="X61" s="758"/>
      <c r="Y61" s="758"/>
      <c r="Z61" s="758"/>
    </row>
    <row r="62" spans="1:26" ht="15.75" customHeight="1">
      <c r="A62" s="767"/>
      <c r="B62" s="773" t="s">
        <v>2158</v>
      </c>
      <c r="C62" s="769"/>
      <c r="D62" s="769"/>
      <c r="E62" s="769"/>
      <c r="F62" s="769"/>
      <c r="G62" s="758"/>
      <c r="H62" s="758"/>
      <c r="I62" s="758"/>
      <c r="J62" s="758"/>
      <c r="K62" s="758"/>
      <c r="L62" s="758"/>
      <c r="M62" s="758"/>
      <c r="N62" s="758"/>
      <c r="O62" s="758"/>
      <c r="P62" s="758"/>
      <c r="Q62" s="758"/>
      <c r="R62" s="758"/>
      <c r="S62" s="758"/>
      <c r="T62" s="758"/>
      <c r="U62" s="758"/>
      <c r="V62" s="758"/>
      <c r="W62" s="758"/>
      <c r="X62" s="758"/>
      <c r="Y62" s="758"/>
      <c r="Z62" s="758"/>
    </row>
    <row r="63" spans="1:26" ht="15.75" customHeight="1">
      <c r="A63" s="767">
        <v>2211303</v>
      </c>
      <c r="B63" s="768" t="s">
        <v>2631</v>
      </c>
      <c r="C63" s="769">
        <v>400000</v>
      </c>
      <c r="D63" s="769">
        <v>-400000</v>
      </c>
      <c r="E63" s="769">
        <f t="shared" ref="E63:E66" si="28">SUM(C63:D63)</f>
        <v>0</v>
      </c>
      <c r="F63" s="769"/>
      <c r="G63" s="759"/>
      <c r="H63" s="759"/>
      <c r="I63" s="759"/>
      <c r="J63" s="759"/>
      <c r="K63" s="759"/>
      <c r="L63" s="759"/>
      <c r="M63" s="759"/>
      <c r="N63" s="759"/>
      <c r="O63" s="759"/>
      <c r="P63" s="759"/>
      <c r="Q63" s="759"/>
      <c r="R63" s="759"/>
      <c r="S63" s="759"/>
      <c r="T63" s="759"/>
      <c r="U63" s="759"/>
      <c r="V63" s="759"/>
      <c r="W63" s="759"/>
      <c r="X63" s="759"/>
      <c r="Y63" s="759"/>
      <c r="Z63" s="759"/>
    </row>
    <row r="64" spans="1:26" ht="15.75" customHeight="1">
      <c r="A64" s="767" t="s">
        <v>2269</v>
      </c>
      <c r="B64" s="768" t="s">
        <v>2523</v>
      </c>
      <c r="C64" s="769">
        <v>300000</v>
      </c>
      <c r="D64" s="769"/>
      <c r="E64" s="769">
        <f t="shared" si="28"/>
        <v>300000</v>
      </c>
      <c r="F64" s="769">
        <v>300000</v>
      </c>
      <c r="G64" s="758"/>
      <c r="H64" s="758"/>
      <c r="I64" s="758"/>
      <c r="J64" s="758"/>
      <c r="K64" s="758"/>
      <c r="L64" s="758"/>
      <c r="M64" s="758"/>
      <c r="N64" s="758"/>
      <c r="O64" s="758"/>
      <c r="P64" s="758"/>
      <c r="Q64" s="758"/>
      <c r="R64" s="758"/>
      <c r="S64" s="758"/>
      <c r="T64" s="758"/>
      <c r="U64" s="758"/>
      <c r="V64" s="758"/>
      <c r="W64" s="758"/>
      <c r="X64" s="758"/>
      <c r="Y64" s="758"/>
      <c r="Z64" s="758"/>
    </row>
    <row r="65" spans="1:26" ht="15.75" customHeight="1">
      <c r="A65" s="767">
        <v>2211311</v>
      </c>
      <c r="B65" s="768" t="s">
        <v>2165</v>
      </c>
      <c r="C65" s="769">
        <v>1000000</v>
      </c>
      <c r="D65" s="769"/>
      <c r="E65" s="769">
        <f t="shared" si="28"/>
        <v>1000000</v>
      </c>
      <c r="F65" s="769">
        <v>500000</v>
      </c>
      <c r="G65" s="758"/>
      <c r="H65" s="758"/>
      <c r="I65" s="758"/>
      <c r="J65" s="758"/>
      <c r="K65" s="758"/>
      <c r="L65" s="758"/>
      <c r="M65" s="758"/>
      <c r="N65" s="758"/>
      <c r="O65" s="758"/>
      <c r="P65" s="758"/>
      <c r="Q65" s="758"/>
      <c r="R65" s="758"/>
      <c r="S65" s="758"/>
      <c r="T65" s="758"/>
      <c r="U65" s="758"/>
      <c r="V65" s="758"/>
      <c r="W65" s="758"/>
      <c r="X65" s="758"/>
      <c r="Y65" s="758"/>
      <c r="Z65" s="758"/>
    </row>
    <row r="66" spans="1:26" ht="15.75" customHeight="1">
      <c r="A66" s="767">
        <v>2211308</v>
      </c>
      <c r="B66" s="768" t="s">
        <v>2368</v>
      </c>
      <c r="C66" s="769">
        <v>500000</v>
      </c>
      <c r="D66" s="769"/>
      <c r="E66" s="769">
        <f t="shared" si="28"/>
        <v>500000</v>
      </c>
      <c r="F66" s="769">
        <v>200000</v>
      </c>
      <c r="G66" s="758"/>
      <c r="H66" s="758"/>
      <c r="I66" s="758"/>
      <c r="J66" s="758"/>
      <c r="K66" s="758"/>
      <c r="L66" s="758"/>
      <c r="M66" s="758"/>
      <c r="N66" s="758"/>
      <c r="O66" s="758"/>
      <c r="P66" s="758"/>
      <c r="Q66" s="758"/>
      <c r="R66" s="758"/>
      <c r="S66" s="758"/>
      <c r="T66" s="758"/>
      <c r="U66" s="758"/>
      <c r="V66" s="758"/>
      <c r="W66" s="758"/>
      <c r="X66" s="758"/>
      <c r="Y66" s="758"/>
      <c r="Z66" s="758"/>
    </row>
    <row r="67" spans="1:26" ht="15.75" customHeight="1">
      <c r="A67" s="1130" t="s">
        <v>2076</v>
      </c>
      <c r="B67" s="1131"/>
      <c r="C67" s="1132">
        <v>2200000</v>
      </c>
      <c r="D67" s="1132">
        <f t="shared" ref="D67:F67" si="29">SUM(D63:D66)</f>
        <v>-400000</v>
      </c>
      <c r="E67" s="1132">
        <f t="shared" si="29"/>
        <v>1800000</v>
      </c>
      <c r="F67" s="1132">
        <f t="shared" si="29"/>
        <v>1000000</v>
      </c>
      <c r="G67" s="758"/>
      <c r="H67" s="758"/>
      <c r="I67" s="758"/>
      <c r="J67" s="758"/>
      <c r="K67" s="758"/>
      <c r="L67" s="758"/>
      <c r="M67" s="758"/>
      <c r="N67" s="758"/>
      <c r="O67" s="758"/>
      <c r="P67" s="758"/>
      <c r="Q67" s="758"/>
      <c r="R67" s="758"/>
      <c r="S67" s="758"/>
      <c r="T67" s="758"/>
      <c r="U67" s="758"/>
      <c r="V67" s="758"/>
      <c r="W67" s="758"/>
      <c r="X67" s="758"/>
      <c r="Y67" s="758"/>
      <c r="Z67" s="758"/>
    </row>
    <row r="68" spans="1:26" ht="15.75" customHeight="1">
      <c r="A68" s="770" t="s">
        <v>2632</v>
      </c>
      <c r="B68" s="773"/>
      <c r="C68" s="769"/>
      <c r="D68" s="769"/>
      <c r="E68" s="769"/>
      <c r="F68" s="769"/>
      <c r="G68" s="758"/>
      <c r="H68" s="758"/>
      <c r="I68" s="758"/>
      <c r="J68" s="758"/>
      <c r="K68" s="758"/>
      <c r="L68" s="758"/>
      <c r="M68" s="758"/>
      <c r="N68" s="758"/>
      <c r="O68" s="758"/>
      <c r="P68" s="758"/>
      <c r="Q68" s="758"/>
      <c r="R68" s="758"/>
      <c r="S68" s="758"/>
      <c r="T68" s="758"/>
      <c r="U68" s="758"/>
      <c r="V68" s="758"/>
      <c r="W68" s="758"/>
      <c r="X68" s="758"/>
      <c r="Y68" s="758"/>
      <c r="Z68" s="758"/>
    </row>
    <row r="69" spans="1:26" ht="15.75" hidden="1" customHeight="1">
      <c r="A69" s="767" t="s">
        <v>2147</v>
      </c>
      <c r="B69" s="768" t="s">
        <v>2148</v>
      </c>
      <c r="C69" s="769">
        <v>0</v>
      </c>
      <c r="D69" s="769"/>
      <c r="E69" s="769">
        <f t="shared" ref="E69:E73" si="30">SUM(C69:D69)</f>
        <v>0</v>
      </c>
      <c r="F69" s="769"/>
      <c r="G69" s="758"/>
      <c r="H69" s="758"/>
      <c r="I69" s="758"/>
      <c r="J69" s="758"/>
      <c r="K69" s="758"/>
      <c r="L69" s="758"/>
      <c r="M69" s="758"/>
      <c r="N69" s="758"/>
      <c r="O69" s="758"/>
      <c r="P69" s="758"/>
      <c r="Q69" s="758"/>
      <c r="R69" s="758"/>
      <c r="S69" s="758"/>
      <c r="T69" s="758"/>
      <c r="U69" s="758"/>
      <c r="V69" s="758"/>
      <c r="W69" s="758"/>
      <c r="X69" s="758"/>
      <c r="Y69" s="758"/>
      <c r="Z69" s="758"/>
    </row>
    <row r="70" spans="1:26" ht="15.75" customHeight="1">
      <c r="A70" s="767" t="s">
        <v>2356</v>
      </c>
      <c r="B70" s="768" t="s">
        <v>2357</v>
      </c>
      <c r="C70" s="769">
        <v>3870000</v>
      </c>
      <c r="D70" s="769"/>
      <c r="E70" s="769">
        <f t="shared" si="30"/>
        <v>3870000</v>
      </c>
      <c r="F70" s="769">
        <v>3870000</v>
      </c>
      <c r="G70" s="758"/>
      <c r="H70" s="758"/>
      <c r="I70" s="758"/>
      <c r="J70" s="758"/>
      <c r="K70" s="758"/>
      <c r="L70" s="758"/>
      <c r="M70" s="758"/>
      <c r="N70" s="758"/>
      <c r="O70" s="758"/>
      <c r="P70" s="758"/>
      <c r="Q70" s="758"/>
      <c r="R70" s="758"/>
      <c r="S70" s="758"/>
      <c r="T70" s="758"/>
      <c r="U70" s="758"/>
      <c r="V70" s="758"/>
      <c r="W70" s="758"/>
      <c r="X70" s="758"/>
      <c r="Y70" s="758"/>
      <c r="Z70" s="758"/>
    </row>
    <row r="71" spans="1:26" ht="15.75" hidden="1" customHeight="1">
      <c r="A71" s="767" t="s">
        <v>2151</v>
      </c>
      <c r="B71" s="768" t="s">
        <v>2152</v>
      </c>
      <c r="C71" s="769">
        <v>0</v>
      </c>
      <c r="D71" s="769"/>
      <c r="E71" s="769">
        <f t="shared" si="30"/>
        <v>0</v>
      </c>
      <c r="F71" s="769">
        <v>0</v>
      </c>
      <c r="G71" s="758"/>
      <c r="H71" s="758"/>
      <c r="I71" s="758"/>
      <c r="J71" s="758"/>
      <c r="K71" s="758"/>
      <c r="L71" s="758"/>
      <c r="M71" s="758"/>
      <c r="N71" s="758"/>
      <c r="O71" s="758"/>
      <c r="P71" s="758"/>
      <c r="Q71" s="758"/>
      <c r="R71" s="758"/>
      <c r="S71" s="758"/>
      <c r="T71" s="758"/>
      <c r="U71" s="758"/>
      <c r="V71" s="758"/>
      <c r="W71" s="758"/>
      <c r="X71" s="758"/>
      <c r="Y71" s="758"/>
      <c r="Z71" s="758"/>
    </row>
    <row r="72" spans="1:26" ht="15.75" customHeight="1">
      <c r="A72" s="767" t="s">
        <v>2174</v>
      </c>
      <c r="B72" s="768" t="s">
        <v>2175</v>
      </c>
      <c r="C72" s="769">
        <v>3100000</v>
      </c>
      <c r="D72" s="769"/>
      <c r="E72" s="769">
        <f t="shared" si="30"/>
        <v>3100000</v>
      </c>
      <c r="F72" s="769">
        <v>3100000</v>
      </c>
      <c r="G72" s="758"/>
      <c r="H72" s="758"/>
      <c r="I72" s="758"/>
      <c r="J72" s="758"/>
      <c r="K72" s="758"/>
      <c r="L72" s="758"/>
      <c r="M72" s="758"/>
      <c r="N72" s="758"/>
      <c r="O72" s="758"/>
      <c r="P72" s="758"/>
      <c r="Q72" s="758"/>
      <c r="R72" s="758"/>
      <c r="S72" s="758"/>
      <c r="T72" s="758"/>
      <c r="U72" s="758"/>
      <c r="V72" s="758"/>
      <c r="W72" s="758"/>
      <c r="X72" s="758"/>
      <c r="Y72" s="758"/>
      <c r="Z72" s="758"/>
    </row>
    <row r="73" spans="1:26" ht="15.75" customHeight="1">
      <c r="A73" s="767" t="s">
        <v>2154</v>
      </c>
      <c r="B73" s="768" t="s">
        <v>2155</v>
      </c>
      <c r="C73" s="769">
        <v>5000000</v>
      </c>
      <c r="D73" s="769"/>
      <c r="E73" s="769">
        <f t="shared" si="30"/>
        <v>5000000</v>
      </c>
      <c r="F73" s="769">
        <v>5000000</v>
      </c>
      <c r="G73" s="758"/>
      <c r="H73" s="758"/>
      <c r="I73" s="758"/>
      <c r="J73" s="758"/>
      <c r="K73" s="758"/>
      <c r="L73" s="758"/>
      <c r="M73" s="758"/>
      <c r="N73" s="758"/>
      <c r="O73" s="758"/>
      <c r="P73" s="758"/>
      <c r="Q73" s="758"/>
      <c r="R73" s="758"/>
      <c r="S73" s="758"/>
      <c r="T73" s="758"/>
      <c r="U73" s="758"/>
      <c r="V73" s="758"/>
      <c r="W73" s="758"/>
      <c r="X73" s="758"/>
      <c r="Y73" s="758"/>
      <c r="Z73" s="758"/>
    </row>
    <row r="74" spans="1:26" ht="15.75" customHeight="1">
      <c r="A74" s="1130" t="s">
        <v>2076</v>
      </c>
      <c r="B74" s="1131"/>
      <c r="C74" s="1132">
        <v>11970000</v>
      </c>
      <c r="D74" s="1132">
        <f t="shared" ref="D74:F74" si="31">SUM(D69:D73)</f>
        <v>0</v>
      </c>
      <c r="E74" s="1132">
        <f t="shared" si="31"/>
        <v>11970000</v>
      </c>
      <c r="F74" s="1132">
        <f t="shared" si="31"/>
        <v>11970000</v>
      </c>
      <c r="G74" s="758"/>
      <c r="H74" s="758"/>
      <c r="I74" s="758"/>
      <c r="J74" s="758"/>
      <c r="K74" s="758"/>
      <c r="L74" s="758"/>
      <c r="M74" s="758"/>
      <c r="N74" s="758"/>
      <c r="O74" s="758"/>
      <c r="P74" s="758"/>
      <c r="Q74" s="758"/>
      <c r="R74" s="758"/>
      <c r="S74" s="758"/>
      <c r="T74" s="758"/>
      <c r="U74" s="758"/>
      <c r="V74" s="758"/>
      <c r="W74" s="758"/>
      <c r="X74" s="758"/>
      <c r="Y74" s="758"/>
      <c r="Z74" s="758"/>
    </row>
    <row r="75" spans="1:26" ht="15.75" customHeight="1">
      <c r="A75" s="770" t="s">
        <v>2633</v>
      </c>
      <c r="B75" s="773"/>
      <c r="C75" s="769"/>
      <c r="D75" s="769"/>
      <c r="E75" s="769"/>
      <c r="F75" s="769"/>
      <c r="G75" s="758"/>
      <c r="H75" s="758"/>
      <c r="I75" s="758"/>
      <c r="J75" s="758"/>
      <c r="K75" s="758"/>
      <c r="L75" s="758"/>
      <c r="M75" s="758"/>
      <c r="N75" s="758"/>
      <c r="O75" s="758"/>
      <c r="P75" s="758"/>
      <c r="Q75" s="758"/>
      <c r="R75" s="758"/>
      <c r="S75" s="758"/>
      <c r="T75" s="758"/>
      <c r="U75" s="758"/>
      <c r="V75" s="758"/>
      <c r="W75" s="758"/>
      <c r="X75" s="758"/>
      <c r="Y75" s="758"/>
      <c r="Z75" s="758"/>
    </row>
    <row r="76" spans="1:26" ht="15.75" customHeight="1">
      <c r="A76" s="767" t="s">
        <v>2097</v>
      </c>
      <c r="B76" s="768" t="s">
        <v>2098</v>
      </c>
      <c r="C76" s="769">
        <v>5000</v>
      </c>
      <c r="D76" s="769"/>
      <c r="E76" s="769">
        <f t="shared" ref="E76:E81" si="32">SUM(C76:D76)</f>
        <v>5000</v>
      </c>
      <c r="F76" s="769">
        <v>5000</v>
      </c>
      <c r="G76" s="758"/>
      <c r="H76" s="758"/>
      <c r="I76" s="758"/>
      <c r="J76" s="758"/>
      <c r="K76" s="758"/>
      <c r="L76" s="758"/>
      <c r="M76" s="758"/>
      <c r="N76" s="758"/>
      <c r="O76" s="758"/>
      <c r="P76" s="758"/>
      <c r="Q76" s="758"/>
      <c r="R76" s="758"/>
      <c r="S76" s="758"/>
      <c r="T76" s="758"/>
      <c r="U76" s="758"/>
      <c r="V76" s="758"/>
      <c r="W76" s="758"/>
      <c r="X76" s="758"/>
      <c r="Y76" s="758"/>
      <c r="Z76" s="758"/>
    </row>
    <row r="77" spans="1:26" ht="15.75" customHeight="1">
      <c r="A77" s="777" t="s">
        <v>2147</v>
      </c>
      <c r="B77" s="768" t="s">
        <v>2148</v>
      </c>
      <c r="C77" s="769">
        <v>5000</v>
      </c>
      <c r="D77" s="769"/>
      <c r="E77" s="769">
        <f t="shared" si="32"/>
        <v>5000</v>
      </c>
      <c r="F77" s="769">
        <v>5000</v>
      </c>
      <c r="G77" s="758"/>
      <c r="H77" s="758"/>
      <c r="I77" s="758"/>
      <c r="J77" s="758"/>
      <c r="K77" s="758"/>
      <c r="L77" s="758"/>
      <c r="M77" s="758"/>
      <c r="N77" s="758"/>
      <c r="O77" s="758"/>
      <c r="P77" s="758"/>
      <c r="Q77" s="758"/>
      <c r="R77" s="758"/>
      <c r="S77" s="758"/>
      <c r="T77" s="758"/>
      <c r="U77" s="758"/>
      <c r="V77" s="758"/>
      <c r="W77" s="758"/>
      <c r="X77" s="758"/>
      <c r="Y77" s="758"/>
      <c r="Z77" s="758"/>
    </row>
    <row r="78" spans="1:26" ht="15.75" customHeight="1">
      <c r="A78" s="777" t="s">
        <v>2151</v>
      </c>
      <c r="B78" s="768" t="s">
        <v>2152</v>
      </c>
      <c r="C78" s="769">
        <v>5000</v>
      </c>
      <c r="D78" s="769"/>
      <c r="E78" s="769">
        <f t="shared" si="32"/>
        <v>5000</v>
      </c>
      <c r="F78" s="769">
        <v>5000</v>
      </c>
      <c r="G78" s="758"/>
      <c r="H78" s="758"/>
      <c r="I78" s="758"/>
      <c r="J78" s="758"/>
      <c r="K78" s="758"/>
      <c r="L78" s="758"/>
      <c r="M78" s="758"/>
      <c r="N78" s="758"/>
      <c r="O78" s="758"/>
      <c r="P78" s="758"/>
      <c r="Q78" s="758"/>
      <c r="R78" s="758"/>
      <c r="S78" s="758"/>
      <c r="T78" s="758"/>
      <c r="U78" s="758"/>
      <c r="V78" s="758"/>
      <c r="W78" s="758"/>
      <c r="X78" s="758"/>
      <c r="Y78" s="758"/>
      <c r="Z78" s="758"/>
    </row>
    <row r="79" spans="1:26" ht="15.75" customHeight="1">
      <c r="A79" s="767" t="s">
        <v>2102</v>
      </c>
      <c r="B79" s="768" t="s">
        <v>2103</v>
      </c>
      <c r="C79" s="769">
        <v>30000</v>
      </c>
      <c r="D79" s="769"/>
      <c r="E79" s="769">
        <f t="shared" si="32"/>
        <v>30000</v>
      </c>
      <c r="F79" s="769">
        <v>30000</v>
      </c>
      <c r="G79" s="758"/>
      <c r="H79" s="758"/>
      <c r="I79" s="758"/>
      <c r="J79" s="758"/>
      <c r="K79" s="758"/>
      <c r="L79" s="758"/>
      <c r="M79" s="758"/>
      <c r="N79" s="758"/>
      <c r="O79" s="758"/>
      <c r="P79" s="758"/>
      <c r="Q79" s="758"/>
      <c r="R79" s="758"/>
      <c r="S79" s="758"/>
      <c r="T79" s="758"/>
      <c r="U79" s="758"/>
      <c r="V79" s="758"/>
      <c r="W79" s="758"/>
      <c r="X79" s="758"/>
      <c r="Y79" s="758"/>
      <c r="Z79" s="758"/>
    </row>
    <row r="80" spans="1:26" ht="15.75" hidden="1" customHeight="1">
      <c r="A80" s="767" t="s">
        <v>2104</v>
      </c>
      <c r="B80" s="768" t="s">
        <v>2105</v>
      </c>
      <c r="C80" s="769">
        <v>0</v>
      </c>
      <c r="D80" s="769"/>
      <c r="E80" s="769">
        <f t="shared" si="32"/>
        <v>0</v>
      </c>
      <c r="F80" s="769">
        <v>0</v>
      </c>
      <c r="G80" s="758"/>
      <c r="H80" s="758"/>
      <c r="I80" s="758"/>
      <c r="J80" s="758"/>
      <c r="K80" s="758"/>
      <c r="L80" s="758"/>
      <c r="M80" s="758"/>
      <c r="N80" s="758"/>
      <c r="O80" s="758"/>
      <c r="P80" s="758"/>
      <c r="Q80" s="758"/>
      <c r="R80" s="758"/>
      <c r="S80" s="758"/>
      <c r="T80" s="758"/>
      <c r="U80" s="758"/>
      <c r="V80" s="758"/>
      <c r="W80" s="758"/>
      <c r="X80" s="758"/>
      <c r="Y80" s="758"/>
      <c r="Z80" s="758"/>
    </row>
    <row r="81" spans="1:26" ht="15.75" customHeight="1">
      <c r="A81" s="767" t="s">
        <v>2106</v>
      </c>
      <c r="B81" s="768" t="s">
        <v>2107</v>
      </c>
      <c r="C81" s="769">
        <v>150000</v>
      </c>
      <c r="D81" s="769"/>
      <c r="E81" s="769">
        <f t="shared" si="32"/>
        <v>150000</v>
      </c>
      <c r="F81" s="769">
        <v>100000</v>
      </c>
      <c r="G81" s="778"/>
      <c r="H81" s="758"/>
      <c r="I81" s="758"/>
      <c r="J81" s="758"/>
      <c r="K81" s="758"/>
      <c r="L81" s="758"/>
      <c r="M81" s="758"/>
      <c r="N81" s="758"/>
      <c r="O81" s="758"/>
      <c r="P81" s="758"/>
      <c r="Q81" s="758"/>
      <c r="R81" s="758"/>
      <c r="S81" s="758"/>
      <c r="T81" s="758"/>
      <c r="U81" s="758"/>
      <c r="V81" s="758"/>
      <c r="W81" s="758"/>
      <c r="X81" s="758"/>
      <c r="Y81" s="758"/>
      <c r="Z81" s="758"/>
    </row>
    <row r="82" spans="1:26" ht="15.75" customHeight="1">
      <c r="A82" s="1130" t="s">
        <v>2076</v>
      </c>
      <c r="B82" s="1131"/>
      <c r="C82" s="1132">
        <v>195000</v>
      </c>
      <c r="D82" s="1132">
        <f t="shared" ref="D82:F82" si="33">SUM(D76:D81)</f>
        <v>0</v>
      </c>
      <c r="E82" s="1132">
        <f t="shared" si="33"/>
        <v>195000</v>
      </c>
      <c r="F82" s="1132">
        <f t="shared" si="33"/>
        <v>145000</v>
      </c>
      <c r="G82" s="778"/>
      <c r="H82" s="758"/>
      <c r="I82" s="758"/>
      <c r="J82" s="758"/>
      <c r="K82" s="758"/>
      <c r="L82" s="758"/>
      <c r="M82" s="758"/>
      <c r="N82" s="758"/>
      <c r="O82" s="758"/>
      <c r="P82" s="758"/>
      <c r="Q82" s="758"/>
      <c r="R82" s="758"/>
      <c r="S82" s="758"/>
      <c r="T82" s="758"/>
      <c r="U82" s="758"/>
      <c r="V82" s="758"/>
      <c r="W82" s="758"/>
      <c r="X82" s="758"/>
      <c r="Y82" s="758"/>
      <c r="Z82" s="758"/>
    </row>
    <row r="83" spans="1:26" ht="15.75" customHeight="1">
      <c r="A83" s="779">
        <v>2640503</v>
      </c>
      <c r="B83" s="780" t="s">
        <v>2634</v>
      </c>
      <c r="C83" s="781">
        <v>24776596</v>
      </c>
      <c r="D83" s="781"/>
      <c r="E83" s="769">
        <f>SUM(C83:D83)</f>
        <v>24776596</v>
      </c>
      <c r="F83" s="769">
        <v>15000000</v>
      </c>
      <c r="G83" s="782"/>
      <c r="H83" s="782"/>
      <c r="I83" s="782"/>
      <c r="J83" s="782"/>
      <c r="K83" s="782"/>
      <c r="L83" s="782"/>
      <c r="M83" s="782"/>
      <c r="N83" s="782"/>
      <c r="O83" s="782"/>
      <c r="P83" s="782"/>
      <c r="Q83" s="782"/>
      <c r="R83" s="782"/>
      <c r="S83" s="782"/>
      <c r="T83" s="782"/>
      <c r="U83" s="782"/>
      <c r="V83" s="782"/>
      <c r="W83" s="782"/>
      <c r="X83" s="782"/>
      <c r="Y83" s="782"/>
      <c r="Z83" s="782"/>
    </row>
    <row r="84" spans="1:26" ht="15.75" customHeight="1">
      <c r="A84" s="1130" t="s">
        <v>2076</v>
      </c>
      <c r="B84" s="1131"/>
      <c r="C84" s="1132">
        <v>24776596</v>
      </c>
      <c r="D84" s="1132">
        <f t="shared" ref="D84:F84" si="34">SUM(D83)</f>
        <v>0</v>
      </c>
      <c r="E84" s="1132">
        <f t="shared" si="34"/>
        <v>24776596</v>
      </c>
      <c r="F84" s="1132">
        <f t="shared" si="34"/>
        <v>15000000</v>
      </c>
      <c r="G84" s="758"/>
      <c r="H84" s="758"/>
      <c r="I84" s="758"/>
      <c r="J84" s="758"/>
      <c r="K84" s="758"/>
      <c r="L84" s="758"/>
      <c r="M84" s="758"/>
      <c r="N84" s="758"/>
      <c r="O84" s="758"/>
      <c r="P84" s="758"/>
      <c r="Q84" s="758"/>
      <c r="R84" s="758"/>
      <c r="S84" s="758"/>
      <c r="T84" s="758"/>
      <c r="U84" s="758"/>
      <c r="V84" s="758"/>
      <c r="W84" s="758"/>
      <c r="X84" s="758"/>
      <c r="Y84" s="758"/>
      <c r="Z84" s="758"/>
    </row>
    <row r="85" spans="1:26" ht="15.75" customHeight="1">
      <c r="A85" s="783"/>
      <c r="B85" s="773" t="s">
        <v>2635</v>
      </c>
      <c r="C85" s="769"/>
      <c r="D85" s="769"/>
      <c r="E85" s="769"/>
      <c r="F85" s="769"/>
      <c r="G85" s="758"/>
      <c r="H85" s="758"/>
      <c r="I85" s="758"/>
      <c r="J85" s="758"/>
      <c r="K85" s="758"/>
      <c r="L85" s="758"/>
      <c r="M85" s="758"/>
      <c r="N85" s="758"/>
      <c r="O85" s="758"/>
      <c r="P85" s="758"/>
      <c r="Q85" s="758"/>
      <c r="R85" s="758"/>
      <c r="S85" s="758"/>
      <c r="T85" s="758"/>
      <c r="U85" s="758"/>
      <c r="V85" s="758"/>
      <c r="W85" s="758"/>
      <c r="X85" s="758"/>
      <c r="Y85" s="758"/>
      <c r="Z85" s="758"/>
    </row>
    <row r="86" spans="1:26" ht="15.75" customHeight="1">
      <c r="A86" s="767">
        <v>2630203</v>
      </c>
      <c r="B86" s="768" t="s">
        <v>2636</v>
      </c>
      <c r="C86" s="769">
        <v>4500000</v>
      </c>
      <c r="D86" s="769"/>
      <c r="E86" s="769">
        <f t="shared" ref="E86:E89" si="35">SUM(C86:D86)</f>
        <v>4500000</v>
      </c>
      <c r="F86" s="769">
        <v>0</v>
      </c>
      <c r="G86" s="759"/>
      <c r="H86" s="759"/>
      <c r="I86" s="759"/>
      <c r="J86" s="759"/>
      <c r="K86" s="759"/>
      <c r="L86" s="759"/>
      <c r="M86" s="759"/>
      <c r="N86" s="759"/>
      <c r="O86" s="759"/>
      <c r="P86" s="759"/>
      <c r="Q86" s="759"/>
      <c r="R86" s="759"/>
      <c r="S86" s="759"/>
      <c r="T86" s="759"/>
      <c r="U86" s="759"/>
      <c r="V86" s="759"/>
      <c r="W86" s="759"/>
      <c r="X86" s="759"/>
      <c r="Y86" s="759"/>
      <c r="Z86" s="759"/>
    </row>
    <row r="87" spans="1:26" ht="15.75" hidden="1" customHeight="1">
      <c r="A87" s="767">
        <v>2630203</v>
      </c>
      <c r="B87" s="768" t="s">
        <v>2637</v>
      </c>
      <c r="C87" s="769"/>
      <c r="D87" s="769"/>
      <c r="E87" s="769">
        <f t="shared" si="35"/>
        <v>0</v>
      </c>
      <c r="F87" s="769"/>
      <c r="G87" s="759"/>
      <c r="H87" s="759"/>
      <c r="I87" s="759"/>
      <c r="J87" s="759"/>
      <c r="K87" s="759"/>
      <c r="L87" s="759"/>
      <c r="M87" s="759"/>
      <c r="N87" s="759"/>
      <c r="O87" s="759"/>
      <c r="P87" s="759"/>
      <c r="Q87" s="759"/>
      <c r="R87" s="759"/>
      <c r="S87" s="759"/>
      <c r="T87" s="759"/>
      <c r="U87" s="759"/>
      <c r="V87" s="759"/>
      <c r="W87" s="759"/>
      <c r="X87" s="759"/>
      <c r="Y87" s="759"/>
      <c r="Z87" s="759"/>
    </row>
    <row r="88" spans="1:26" ht="15.75" customHeight="1">
      <c r="A88" s="767">
        <v>2630203</v>
      </c>
      <c r="B88" s="768" t="s">
        <v>119</v>
      </c>
      <c r="C88" s="769">
        <v>14206500</v>
      </c>
      <c r="D88" s="769">
        <v>15267375</v>
      </c>
      <c r="E88" s="769">
        <f t="shared" si="35"/>
        <v>29473875</v>
      </c>
      <c r="F88" s="769">
        <v>11922500</v>
      </c>
      <c r="G88" s="775"/>
      <c r="H88" s="759"/>
      <c r="I88" s="759"/>
      <c r="J88" s="759"/>
      <c r="K88" s="759"/>
      <c r="L88" s="759"/>
      <c r="M88" s="759"/>
      <c r="N88" s="759"/>
      <c r="O88" s="759"/>
      <c r="P88" s="759"/>
      <c r="Q88" s="759"/>
      <c r="R88" s="759"/>
      <c r="S88" s="759"/>
      <c r="T88" s="759"/>
      <c r="U88" s="759"/>
      <c r="V88" s="759"/>
      <c r="W88" s="759"/>
      <c r="X88" s="759"/>
      <c r="Y88" s="759"/>
      <c r="Z88" s="759"/>
    </row>
    <row r="89" spans="1:26" ht="15.75" customHeight="1">
      <c r="A89" s="767">
        <v>2640503</v>
      </c>
      <c r="B89" s="768" t="s">
        <v>2638</v>
      </c>
      <c r="C89" s="769">
        <v>2750000</v>
      </c>
      <c r="D89" s="769">
        <v>8320000</v>
      </c>
      <c r="E89" s="769">
        <f t="shared" si="35"/>
        <v>11070000</v>
      </c>
      <c r="F89" s="769">
        <v>2980600</v>
      </c>
      <c r="G89" s="759"/>
      <c r="H89" s="759"/>
      <c r="I89" s="759"/>
      <c r="J89" s="759"/>
      <c r="K89" s="759"/>
      <c r="L89" s="759"/>
      <c r="M89" s="759"/>
      <c r="N89" s="759"/>
      <c r="O89" s="759"/>
      <c r="P89" s="759"/>
      <c r="Q89" s="759"/>
      <c r="R89" s="759"/>
      <c r="S89" s="759"/>
      <c r="T89" s="759"/>
      <c r="U89" s="759"/>
      <c r="V89" s="759"/>
      <c r="W89" s="759"/>
      <c r="X89" s="759"/>
      <c r="Y89" s="759"/>
      <c r="Z89" s="759"/>
    </row>
    <row r="90" spans="1:26" ht="15.75" customHeight="1">
      <c r="A90" s="1130" t="s">
        <v>2076</v>
      </c>
      <c r="B90" s="1131"/>
      <c r="C90" s="1132">
        <v>21456500</v>
      </c>
      <c r="D90" s="1132">
        <f t="shared" ref="D90:F90" si="36">SUM(D86:D89)</f>
        <v>23587375</v>
      </c>
      <c r="E90" s="1132">
        <f t="shared" si="36"/>
        <v>45043875</v>
      </c>
      <c r="F90" s="1132">
        <f t="shared" si="36"/>
        <v>14903100</v>
      </c>
      <c r="G90" s="758"/>
      <c r="H90" s="758"/>
      <c r="I90" s="758"/>
      <c r="J90" s="758"/>
      <c r="K90" s="758"/>
      <c r="L90" s="758"/>
      <c r="M90" s="758"/>
      <c r="N90" s="758"/>
      <c r="O90" s="758"/>
      <c r="P90" s="758"/>
      <c r="Q90" s="758"/>
      <c r="R90" s="758"/>
      <c r="S90" s="758"/>
      <c r="T90" s="758"/>
      <c r="U90" s="758"/>
      <c r="V90" s="758"/>
      <c r="W90" s="758"/>
      <c r="X90" s="758"/>
      <c r="Y90" s="758"/>
      <c r="Z90" s="758"/>
    </row>
    <row r="91" spans="1:26" ht="15.75" customHeight="1">
      <c r="A91" s="767"/>
      <c r="B91" s="773" t="s">
        <v>2173</v>
      </c>
      <c r="C91" s="769"/>
      <c r="D91" s="769"/>
      <c r="E91" s="769"/>
      <c r="F91" s="769"/>
      <c r="G91" s="758"/>
      <c r="H91" s="758"/>
      <c r="I91" s="758"/>
      <c r="J91" s="758"/>
      <c r="K91" s="758"/>
      <c r="L91" s="758"/>
      <c r="M91" s="758"/>
      <c r="N91" s="758"/>
      <c r="O91" s="758"/>
      <c r="P91" s="758"/>
      <c r="Q91" s="758"/>
      <c r="R91" s="758"/>
      <c r="S91" s="758"/>
      <c r="T91" s="758"/>
      <c r="U91" s="758"/>
      <c r="V91" s="758"/>
      <c r="W91" s="758"/>
      <c r="X91" s="758"/>
      <c r="Y91" s="758"/>
      <c r="Z91" s="758"/>
    </row>
    <row r="92" spans="1:26" ht="15.75" customHeight="1">
      <c r="A92" s="767" t="s">
        <v>2174</v>
      </c>
      <c r="B92" s="768" t="s">
        <v>2175</v>
      </c>
      <c r="C92" s="769">
        <v>500000</v>
      </c>
      <c r="D92" s="769"/>
      <c r="E92" s="769">
        <f>SUM(C92:D92)</f>
        <v>500000</v>
      </c>
      <c r="F92" s="769">
        <v>1000000</v>
      </c>
      <c r="G92" s="758"/>
      <c r="H92" s="758"/>
      <c r="I92" s="758"/>
      <c r="J92" s="758"/>
      <c r="K92" s="758"/>
      <c r="L92" s="758"/>
      <c r="M92" s="758"/>
      <c r="N92" s="758"/>
      <c r="O92" s="758"/>
      <c r="P92" s="758"/>
      <c r="Q92" s="758"/>
      <c r="R92" s="758"/>
      <c r="S92" s="758"/>
      <c r="T92" s="758"/>
      <c r="U92" s="758"/>
      <c r="V92" s="758"/>
      <c r="W92" s="758"/>
      <c r="X92" s="758"/>
      <c r="Y92" s="758"/>
      <c r="Z92" s="758"/>
    </row>
    <row r="93" spans="1:26" ht="15.75" customHeight="1">
      <c r="A93" s="1130" t="s">
        <v>2076</v>
      </c>
      <c r="B93" s="1131"/>
      <c r="C93" s="1132">
        <v>500000</v>
      </c>
      <c r="D93" s="1132">
        <f t="shared" ref="D93:F93" si="37">SUM(D92)</f>
        <v>0</v>
      </c>
      <c r="E93" s="1132">
        <f t="shared" si="37"/>
        <v>500000</v>
      </c>
      <c r="F93" s="1132">
        <f t="shared" si="37"/>
        <v>1000000</v>
      </c>
      <c r="G93" s="758"/>
      <c r="H93" s="758"/>
      <c r="I93" s="758"/>
      <c r="J93" s="758"/>
      <c r="K93" s="758"/>
      <c r="L93" s="758"/>
      <c r="M93" s="758"/>
      <c r="N93" s="758"/>
      <c r="O93" s="758"/>
      <c r="P93" s="758"/>
      <c r="Q93" s="758"/>
      <c r="R93" s="758"/>
      <c r="S93" s="758"/>
      <c r="T93" s="758"/>
      <c r="U93" s="758"/>
      <c r="V93" s="758"/>
      <c r="W93" s="758"/>
      <c r="X93" s="758"/>
      <c r="Y93" s="758"/>
      <c r="Z93" s="758"/>
    </row>
    <row r="94" spans="1:26" ht="15.75" customHeight="1">
      <c r="A94" s="767"/>
      <c r="B94" s="773" t="s">
        <v>2176</v>
      </c>
      <c r="C94" s="769"/>
      <c r="D94" s="769"/>
      <c r="E94" s="769"/>
      <c r="F94" s="769"/>
      <c r="G94" s="758"/>
      <c r="H94" s="758"/>
      <c r="I94" s="758"/>
      <c r="J94" s="758"/>
      <c r="K94" s="758"/>
      <c r="L94" s="758"/>
      <c r="M94" s="758"/>
      <c r="N94" s="758"/>
      <c r="O94" s="758"/>
      <c r="P94" s="758"/>
      <c r="Q94" s="758"/>
      <c r="R94" s="758"/>
      <c r="S94" s="758"/>
      <c r="T94" s="758"/>
      <c r="U94" s="758"/>
      <c r="V94" s="758"/>
      <c r="W94" s="758"/>
      <c r="X94" s="758"/>
      <c r="Y94" s="758"/>
      <c r="Z94" s="758"/>
    </row>
    <row r="95" spans="1:26" ht="15.75" customHeight="1">
      <c r="A95" s="767" t="s">
        <v>2639</v>
      </c>
      <c r="B95" s="768" t="s">
        <v>2640</v>
      </c>
      <c r="C95" s="769">
        <v>1000000</v>
      </c>
      <c r="D95" s="769"/>
      <c r="E95" s="769">
        <f t="shared" ref="E95:E97" si="38">SUM(C95:D95)</f>
        <v>1000000</v>
      </c>
      <c r="F95" s="769">
        <v>2800000</v>
      </c>
      <c r="G95" s="758"/>
      <c r="H95" s="758"/>
      <c r="I95" s="758"/>
      <c r="J95" s="758"/>
      <c r="K95" s="758"/>
      <c r="L95" s="758"/>
      <c r="M95" s="758"/>
      <c r="N95" s="758"/>
      <c r="O95" s="758"/>
      <c r="P95" s="758"/>
      <c r="Q95" s="758"/>
      <c r="R95" s="758"/>
      <c r="S95" s="758"/>
      <c r="T95" s="758"/>
      <c r="U95" s="758"/>
      <c r="V95" s="758"/>
      <c r="W95" s="758"/>
      <c r="X95" s="758"/>
      <c r="Y95" s="758"/>
      <c r="Z95" s="758"/>
    </row>
    <row r="96" spans="1:26" ht="15.75" customHeight="1">
      <c r="A96" s="768" t="s">
        <v>2177</v>
      </c>
      <c r="B96" s="768" t="s">
        <v>2178</v>
      </c>
      <c r="C96" s="769">
        <v>2950000</v>
      </c>
      <c r="D96" s="784"/>
      <c r="E96" s="769">
        <f t="shared" si="38"/>
        <v>2950000</v>
      </c>
      <c r="F96" s="769">
        <v>2950000</v>
      </c>
      <c r="G96" s="758"/>
      <c r="H96" s="758"/>
      <c r="I96" s="758"/>
      <c r="J96" s="758"/>
      <c r="K96" s="758"/>
      <c r="L96" s="758"/>
      <c r="M96" s="758"/>
      <c r="N96" s="758"/>
      <c r="O96" s="758"/>
      <c r="P96" s="758"/>
      <c r="Q96" s="758"/>
      <c r="R96" s="758"/>
      <c r="S96" s="758"/>
      <c r="T96" s="758"/>
      <c r="U96" s="758"/>
      <c r="V96" s="758"/>
      <c r="W96" s="758"/>
      <c r="X96" s="758"/>
      <c r="Y96" s="758"/>
      <c r="Z96" s="758"/>
    </row>
    <row r="97" spans="1:26" ht="15.75" customHeight="1">
      <c r="A97" s="767" t="s">
        <v>2537</v>
      </c>
      <c r="B97" s="768" t="s">
        <v>2538</v>
      </c>
      <c r="C97" s="769">
        <v>300000</v>
      </c>
      <c r="D97" s="769"/>
      <c r="E97" s="769">
        <f t="shared" si="38"/>
        <v>300000</v>
      </c>
      <c r="F97" s="769">
        <v>300000</v>
      </c>
      <c r="G97" s="758"/>
      <c r="H97" s="758"/>
      <c r="I97" s="758"/>
      <c r="J97" s="758"/>
      <c r="K97" s="758"/>
      <c r="L97" s="758"/>
      <c r="M97" s="758"/>
      <c r="N97" s="758"/>
      <c r="O97" s="758"/>
      <c r="P97" s="758"/>
      <c r="Q97" s="758"/>
      <c r="R97" s="758"/>
      <c r="S97" s="758"/>
      <c r="T97" s="758"/>
      <c r="U97" s="758"/>
      <c r="V97" s="758"/>
      <c r="W97" s="758"/>
      <c r="X97" s="758"/>
      <c r="Y97" s="758"/>
      <c r="Z97" s="758"/>
    </row>
    <row r="98" spans="1:26" ht="15.75" customHeight="1">
      <c r="A98" s="1130" t="s">
        <v>2076</v>
      </c>
      <c r="B98" s="1131"/>
      <c r="C98" s="1132">
        <v>4250000</v>
      </c>
      <c r="D98" s="1132">
        <f t="shared" ref="D98:F98" si="39">SUM(D95:D97)</f>
        <v>0</v>
      </c>
      <c r="E98" s="1132">
        <f t="shared" si="39"/>
        <v>4250000</v>
      </c>
      <c r="F98" s="1132">
        <f t="shared" si="39"/>
        <v>6050000</v>
      </c>
      <c r="G98" s="758"/>
      <c r="H98" s="758"/>
      <c r="I98" s="758"/>
      <c r="J98" s="758"/>
      <c r="K98" s="758"/>
      <c r="L98" s="758"/>
      <c r="M98" s="758"/>
      <c r="N98" s="758"/>
      <c r="O98" s="758"/>
      <c r="P98" s="758"/>
      <c r="Q98" s="758"/>
      <c r="R98" s="758"/>
      <c r="S98" s="758"/>
      <c r="T98" s="758"/>
      <c r="U98" s="758"/>
      <c r="V98" s="758"/>
      <c r="W98" s="758"/>
      <c r="X98" s="758"/>
      <c r="Y98" s="758"/>
      <c r="Z98" s="758"/>
    </row>
    <row r="99" spans="1:26" ht="15.75" customHeight="1">
      <c r="A99" s="1130"/>
      <c r="B99" s="1130" t="s">
        <v>2445</v>
      </c>
      <c r="C99" s="1132">
        <v>231933417</v>
      </c>
      <c r="D99" s="1132">
        <f t="shared" ref="D99:E99" si="40">SUM(D98,D93,D90,D84,D82,D74,D67,D61,D58,D53,D48,D42,D38,D33,D24, )</f>
        <v>70247375</v>
      </c>
      <c r="E99" s="1132">
        <f t="shared" si="40"/>
        <v>302180792</v>
      </c>
      <c r="F99" s="1132">
        <f>SUM(F98,F93,F90,F84,F82,F74,F67,F61,F58,F53,F48,F42,F38,F33,F24 )</f>
        <v>212058590</v>
      </c>
      <c r="G99" s="758"/>
      <c r="H99" s="758"/>
      <c r="I99" s="758"/>
      <c r="J99" s="758"/>
      <c r="K99" s="758"/>
      <c r="L99" s="758"/>
      <c r="M99" s="758"/>
      <c r="N99" s="758"/>
      <c r="O99" s="758"/>
      <c r="P99" s="758"/>
      <c r="Q99" s="758"/>
      <c r="R99" s="758"/>
      <c r="S99" s="758"/>
      <c r="T99" s="758"/>
      <c r="U99" s="758"/>
      <c r="V99" s="758"/>
      <c r="W99" s="758"/>
      <c r="X99" s="758"/>
      <c r="Y99" s="758"/>
      <c r="Z99" s="758"/>
    </row>
    <row r="100" spans="1:26" ht="15.75" customHeight="1">
      <c r="A100" s="1133"/>
      <c r="B100" s="1133" t="s">
        <v>2222</v>
      </c>
      <c r="C100" s="1135">
        <v>2981137498</v>
      </c>
      <c r="D100" s="1135">
        <f t="shared" ref="D100:F100" si="41">SUM(D99,D19)</f>
        <v>290247375</v>
      </c>
      <c r="E100" s="1135">
        <f t="shared" si="41"/>
        <v>3271384873</v>
      </c>
      <c r="F100" s="1135">
        <f t="shared" si="41"/>
        <v>3201262671</v>
      </c>
      <c r="G100" s="758"/>
      <c r="H100" s="758"/>
      <c r="I100" s="758"/>
      <c r="J100" s="758"/>
      <c r="K100" s="758"/>
      <c r="L100" s="758"/>
      <c r="M100" s="758"/>
      <c r="N100" s="758"/>
      <c r="O100" s="758"/>
      <c r="P100" s="758"/>
      <c r="Q100" s="758"/>
      <c r="R100" s="758"/>
      <c r="S100" s="758"/>
      <c r="T100" s="758"/>
      <c r="U100" s="758"/>
      <c r="V100" s="758"/>
      <c r="W100" s="758"/>
      <c r="X100" s="758"/>
      <c r="Y100" s="758"/>
      <c r="Z100" s="758"/>
    </row>
    <row r="101" spans="1:26" ht="12.75" hidden="1" customHeight="1">
      <c r="A101" s="770">
        <v>310000</v>
      </c>
      <c r="B101" s="771" t="s">
        <v>2183</v>
      </c>
      <c r="C101" s="769"/>
      <c r="D101" s="769"/>
      <c r="E101" s="769">
        <f t="shared" ref="E101:E111" si="42">SUM(C101:D101)</f>
        <v>0</v>
      </c>
      <c r="F101" s="769"/>
      <c r="G101" s="758"/>
      <c r="H101" s="758"/>
      <c r="I101" s="758"/>
      <c r="J101" s="758"/>
      <c r="K101" s="758"/>
      <c r="L101" s="758"/>
      <c r="M101" s="758"/>
      <c r="N101" s="758"/>
      <c r="O101" s="758"/>
      <c r="P101" s="758"/>
      <c r="Q101" s="758"/>
      <c r="R101" s="758"/>
      <c r="S101" s="758"/>
      <c r="T101" s="758"/>
      <c r="U101" s="758"/>
      <c r="V101" s="758"/>
      <c r="W101" s="758"/>
      <c r="X101" s="758"/>
      <c r="Y101" s="758"/>
      <c r="Z101" s="758"/>
    </row>
    <row r="102" spans="1:26" ht="15.75" hidden="1" customHeight="1">
      <c r="A102" s="767">
        <v>2630203</v>
      </c>
      <c r="B102" s="780" t="s">
        <v>2641</v>
      </c>
      <c r="C102" s="766">
        <v>67500000</v>
      </c>
      <c r="D102" s="766"/>
      <c r="E102" s="769">
        <f t="shared" si="42"/>
        <v>67500000</v>
      </c>
      <c r="F102" s="769"/>
      <c r="G102" s="758"/>
      <c r="H102" s="758"/>
      <c r="I102" s="758"/>
      <c r="J102" s="758"/>
      <c r="K102" s="758"/>
      <c r="L102" s="758"/>
      <c r="M102" s="758"/>
      <c r="N102" s="758"/>
      <c r="O102" s="758"/>
      <c r="P102" s="758"/>
      <c r="Q102" s="758"/>
      <c r="R102" s="758"/>
      <c r="S102" s="758"/>
      <c r="T102" s="758"/>
      <c r="U102" s="758"/>
      <c r="V102" s="758"/>
      <c r="W102" s="758"/>
      <c r="X102" s="758"/>
      <c r="Y102" s="758"/>
      <c r="Z102" s="758"/>
    </row>
    <row r="103" spans="1:26" ht="15.75" hidden="1" customHeight="1">
      <c r="A103" s="779">
        <v>3111101</v>
      </c>
      <c r="B103" s="780" t="s">
        <v>2642</v>
      </c>
      <c r="C103" s="766" t="e">
        <v>#REF!</v>
      </c>
      <c r="D103" s="766"/>
      <c r="E103" s="769" t="e">
        <f t="shared" si="42"/>
        <v>#REF!</v>
      </c>
      <c r="F103" s="769"/>
      <c r="G103" s="758"/>
      <c r="H103" s="758"/>
      <c r="I103" s="758"/>
      <c r="J103" s="758"/>
      <c r="K103" s="758"/>
      <c r="L103" s="758"/>
      <c r="M103" s="758"/>
      <c r="N103" s="758"/>
      <c r="O103" s="758"/>
      <c r="P103" s="758"/>
      <c r="Q103" s="758"/>
      <c r="R103" s="758"/>
      <c r="S103" s="758"/>
      <c r="T103" s="758"/>
      <c r="U103" s="758"/>
      <c r="V103" s="758"/>
      <c r="W103" s="758"/>
      <c r="X103" s="758"/>
      <c r="Y103" s="758"/>
      <c r="Z103" s="758"/>
    </row>
    <row r="104" spans="1:26" ht="15.75" hidden="1" customHeight="1">
      <c r="A104" s="779">
        <v>2630203</v>
      </c>
      <c r="B104" s="780" t="s">
        <v>2634</v>
      </c>
      <c r="C104" s="766" t="e">
        <v>#REF!</v>
      </c>
      <c r="D104" s="766"/>
      <c r="E104" s="769" t="e">
        <f t="shared" si="42"/>
        <v>#REF!</v>
      </c>
      <c r="F104" s="769"/>
      <c r="G104" s="758"/>
      <c r="H104" s="758"/>
      <c r="I104" s="758"/>
      <c r="J104" s="758"/>
      <c r="K104" s="758"/>
      <c r="L104" s="758"/>
      <c r="M104" s="758"/>
      <c r="N104" s="758"/>
      <c r="O104" s="758"/>
      <c r="P104" s="758"/>
      <c r="Q104" s="758"/>
      <c r="R104" s="758"/>
      <c r="S104" s="758"/>
      <c r="T104" s="758"/>
      <c r="U104" s="758"/>
      <c r="V104" s="758"/>
      <c r="W104" s="758"/>
      <c r="X104" s="758"/>
      <c r="Y104" s="758"/>
      <c r="Z104" s="758"/>
    </row>
    <row r="105" spans="1:26" ht="15.75" hidden="1" customHeight="1">
      <c r="A105" s="779">
        <v>2630203</v>
      </c>
      <c r="B105" s="780" t="s">
        <v>1114</v>
      </c>
      <c r="C105" s="766">
        <v>124723404</v>
      </c>
      <c r="D105" s="766"/>
      <c r="E105" s="769">
        <f t="shared" si="42"/>
        <v>124723404</v>
      </c>
      <c r="F105" s="769"/>
      <c r="G105" s="758"/>
      <c r="H105" s="758"/>
      <c r="I105" s="758"/>
      <c r="J105" s="758"/>
      <c r="K105" s="758"/>
      <c r="L105" s="758"/>
      <c r="M105" s="758"/>
      <c r="N105" s="758"/>
      <c r="O105" s="758"/>
      <c r="P105" s="758"/>
      <c r="Q105" s="758"/>
      <c r="R105" s="758"/>
      <c r="S105" s="758"/>
      <c r="T105" s="758"/>
      <c r="U105" s="758"/>
      <c r="V105" s="758"/>
      <c r="W105" s="758"/>
      <c r="X105" s="758"/>
      <c r="Y105" s="758"/>
      <c r="Z105" s="758"/>
    </row>
    <row r="106" spans="1:26" ht="15.75" hidden="1" customHeight="1">
      <c r="A106" s="779">
        <v>3111112</v>
      </c>
      <c r="B106" s="780" t="s">
        <v>1113</v>
      </c>
      <c r="C106" s="766">
        <v>5000000</v>
      </c>
      <c r="D106" s="766"/>
      <c r="E106" s="769">
        <f t="shared" si="42"/>
        <v>5000000</v>
      </c>
      <c r="F106" s="769"/>
      <c r="G106" s="758"/>
      <c r="H106" s="758"/>
      <c r="I106" s="758"/>
      <c r="J106" s="758"/>
      <c r="K106" s="758"/>
      <c r="L106" s="758"/>
      <c r="M106" s="758"/>
      <c r="N106" s="758"/>
      <c r="O106" s="758"/>
      <c r="P106" s="758"/>
      <c r="Q106" s="758"/>
      <c r="R106" s="758"/>
      <c r="S106" s="758"/>
      <c r="T106" s="758"/>
      <c r="U106" s="758"/>
      <c r="V106" s="758"/>
      <c r="W106" s="758"/>
      <c r="X106" s="758"/>
      <c r="Y106" s="758"/>
      <c r="Z106" s="758"/>
    </row>
    <row r="107" spans="1:26" ht="31.5" hidden="1" customHeight="1">
      <c r="A107" s="779">
        <v>3110599</v>
      </c>
      <c r="B107" s="785" t="s">
        <v>2643</v>
      </c>
      <c r="C107" s="766">
        <v>313742551</v>
      </c>
      <c r="D107" s="766"/>
      <c r="E107" s="769">
        <f t="shared" si="42"/>
        <v>313742551</v>
      </c>
      <c r="F107" s="769"/>
      <c r="G107" s="758"/>
      <c r="H107" s="758"/>
      <c r="I107" s="758"/>
      <c r="J107" s="758"/>
      <c r="K107" s="758"/>
      <c r="L107" s="758"/>
      <c r="M107" s="758"/>
      <c r="N107" s="758"/>
      <c r="O107" s="758"/>
      <c r="P107" s="758"/>
      <c r="Q107" s="758"/>
      <c r="R107" s="758"/>
      <c r="S107" s="758"/>
      <c r="T107" s="758"/>
      <c r="U107" s="758"/>
      <c r="V107" s="758"/>
      <c r="W107" s="758"/>
      <c r="X107" s="758"/>
      <c r="Y107" s="758"/>
      <c r="Z107" s="758"/>
    </row>
    <row r="108" spans="1:26" ht="15.75" hidden="1" customHeight="1">
      <c r="A108" s="779">
        <v>3111200</v>
      </c>
      <c r="B108" s="780" t="s">
        <v>2644</v>
      </c>
      <c r="C108" s="766" t="e">
        <v>#REF!</v>
      </c>
      <c r="D108" s="766"/>
      <c r="E108" s="769" t="e">
        <f t="shared" si="42"/>
        <v>#REF!</v>
      </c>
      <c r="F108" s="769"/>
      <c r="G108" s="758"/>
      <c r="H108" s="758"/>
      <c r="I108" s="758"/>
      <c r="J108" s="758"/>
      <c r="K108" s="758"/>
      <c r="L108" s="758"/>
      <c r="M108" s="758"/>
      <c r="N108" s="758"/>
      <c r="O108" s="758"/>
      <c r="P108" s="758"/>
      <c r="Q108" s="758"/>
      <c r="R108" s="758"/>
      <c r="S108" s="758"/>
      <c r="T108" s="758"/>
      <c r="U108" s="758"/>
      <c r="V108" s="758"/>
      <c r="W108" s="758"/>
      <c r="X108" s="758"/>
      <c r="Y108" s="758"/>
      <c r="Z108" s="758"/>
    </row>
    <row r="109" spans="1:26" ht="15.75" hidden="1" customHeight="1">
      <c r="A109" s="779"/>
      <c r="B109" s="780" t="s">
        <v>2645</v>
      </c>
      <c r="C109" s="766">
        <v>620000000</v>
      </c>
      <c r="D109" s="766"/>
      <c r="E109" s="769">
        <f t="shared" si="42"/>
        <v>620000000</v>
      </c>
      <c r="F109" s="769"/>
      <c r="G109" s="758"/>
      <c r="H109" s="758"/>
      <c r="I109" s="758"/>
      <c r="J109" s="758"/>
      <c r="K109" s="758"/>
      <c r="L109" s="758"/>
      <c r="M109" s="758"/>
      <c r="N109" s="758"/>
      <c r="O109" s="758"/>
      <c r="P109" s="758"/>
      <c r="Q109" s="758"/>
      <c r="R109" s="758"/>
      <c r="S109" s="758"/>
      <c r="T109" s="758"/>
      <c r="U109" s="758"/>
      <c r="V109" s="758"/>
      <c r="W109" s="758"/>
      <c r="X109" s="758"/>
      <c r="Y109" s="758"/>
      <c r="Z109" s="758"/>
    </row>
    <row r="110" spans="1:26" ht="15.75" hidden="1" customHeight="1">
      <c r="A110" s="770"/>
      <c r="B110" s="771" t="s">
        <v>2646</v>
      </c>
      <c r="C110" s="786" t="e">
        <v>#REF!</v>
      </c>
      <c r="D110" s="786"/>
      <c r="E110" s="769" t="e">
        <f t="shared" si="42"/>
        <v>#REF!</v>
      </c>
      <c r="F110" s="769"/>
      <c r="G110" s="758"/>
      <c r="H110" s="758"/>
      <c r="I110" s="758"/>
      <c r="J110" s="758"/>
      <c r="K110" s="758"/>
      <c r="L110" s="758"/>
      <c r="M110" s="758"/>
      <c r="N110" s="758"/>
      <c r="O110" s="758"/>
      <c r="P110" s="758"/>
      <c r="Q110" s="758"/>
      <c r="R110" s="758"/>
      <c r="S110" s="758"/>
      <c r="T110" s="758"/>
      <c r="U110" s="758"/>
      <c r="V110" s="758"/>
      <c r="W110" s="758"/>
      <c r="X110" s="758"/>
      <c r="Y110" s="758"/>
      <c r="Z110" s="758"/>
    </row>
    <row r="111" spans="1:26" ht="15.75" hidden="1" customHeight="1">
      <c r="A111" s="787"/>
      <c r="B111" s="771" t="s">
        <v>2647</v>
      </c>
      <c r="C111" s="788" t="e">
        <v>#REF!</v>
      </c>
      <c r="D111" s="788"/>
      <c r="E111" s="769" t="e">
        <f t="shared" si="42"/>
        <v>#REF!</v>
      </c>
      <c r="F111" s="769"/>
      <c r="G111" s="758"/>
      <c r="H111" s="758"/>
      <c r="I111" s="758"/>
      <c r="J111" s="758"/>
      <c r="K111" s="758"/>
      <c r="L111" s="758"/>
      <c r="M111" s="758"/>
      <c r="N111" s="758"/>
      <c r="O111" s="758"/>
      <c r="P111" s="758"/>
      <c r="Q111" s="758"/>
      <c r="R111" s="758"/>
      <c r="S111" s="758"/>
      <c r="T111" s="758"/>
      <c r="U111" s="758"/>
      <c r="V111" s="758"/>
      <c r="W111" s="758"/>
      <c r="X111" s="758"/>
      <c r="Y111" s="758"/>
      <c r="Z111" s="758"/>
    </row>
    <row r="112" spans="1:26" ht="14.25" customHeight="1">
      <c r="A112" s="758"/>
      <c r="B112" s="758"/>
      <c r="C112" s="775"/>
      <c r="D112" s="775"/>
      <c r="E112" s="775"/>
      <c r="F112" s="775"/>
      <c r="G112" s="758"/>
      <c r="H112" s="758"/>
      <c r="I112" s="758"/>
      <c r="J112" s="758"/>
      <c r="K112" s="758"/>
      <c r="L112" s="758"/>
      <c r="M112" s="758"/>
      <c r="N112" s="758"/>
      <c r="O112" s="758"/>
      <c r="P112" s="758"/>
      <c r="Q112" s="758"/>
      <c r="R112" s="758"/>
      <c r="S112" s="758"/>
      <c r="T112" s="758"/>
      <c r="U112" s="758"/>
      <c r="V112" s="758"/>
      <c r="W112" s="758"/>
      <c r="X112" s="758"/>
      <c r="Y112" s="758"/>
      <c r="Z112" s="758"/>
    </row>
    <row r="113" spans="1:26" ht="14.25" customHeight="1">
      <c r="A113" s="758"/>
      <c r="B113" s="758"/>
      <c r="C113" s="775"/>
      <c r="D113" s="775"/>
      <c r="E113" s="775"/>
      <c r="F113" s="71"/>
      <c r="G113" s="758"/>
      <c r="H113" s="758"/>
      <c r="I113" s="758"/>
      <c r="J113" s="758"/>
      <c r="K113" s="758"/>
      <c r="L113" s="758"/>
      <c r="M113" s="758"/>
      <c r="N113" s="758"/>
      <c r="O113" s="758"/>
      <c r="P113" s="758"/>
      <c r="Q113" s="758"/>
      <c r="R113" s="758"/>
      <c r="S113" s="758"/>
      <c r="T113" s="758"/>
      <c r="U113" s="758"/>
      <c r="V113" s="758"/>
      <c r="W113" s="758"/>
      <c r="X113" s="758"/>
      <c r="Y113" s="758"/>
      <c r="Z113" s="758"/>
    </row>
    <row r="114" spans="1:26" ht="14.25" customHeight="1">
      <c r="A114" s="758"/>
      <c r="B114" s="758"/>
      <c r="C114" s="775"/>
      <c r="D114" s="775"/>
      <c r="E114" s="775"/>
      <c r="F114" s="775">
        <f>F112-F113</f>
        <v>0</v>
      </c>
      <c r="G114" s="758"/>
      <c r="H114" s="758"/>
      <c r="I114" s="758"/>
      <c r="J114" s="758"/>
      <c r="K114" s="758"/>
      <c r="L114" s="758"/>
      <c r="M114" s="758"/>
      <c r="N114" s="758"/>
      <c r="O114" s="758"/>
      <c r="P114" s="758"/>
      <c r="Q114" s="758"/>
      <c r="R114" s="758"/>
      <c r="S114" s="758"/>
      <c r="T114" s="758"/>
      <c r="U114" s="758"/>
      <c r="V114" s="758"/>
      <c r="W114" s="758"/>
      <c r="X114" s="758"/>
      <c r="Y114" s="758"/>
      <c r="Z114" s="758"/>
    </row>
    <row r="115" spans="1:26" ht="14.25" customHeight="1">
      <c r="A115" s="758"/>
      <c r="B115" s="758"/>
      <c r="C115" s="775"/>
      <c r="D115" s="775"/>
      <c r="E115" s="775"/>
      <c r="F115" s="775"/>
      <c r="G115" s="758"/>
      <c r="H115" s="758"/>
      <c r="I115" s="758"/>
      <c r="J115" s="758"/>
      <c r="K115" s="758"/>
      <c r="L115" s="758"/>
      <c r="M115" s="758"/>
      <c r="N115" s="758"/>
      <c r="O115" s="758"/>
      <c r="P115" s="758"/>
      <c r="Q115" s="758"/>
      <c r="R115" s="758"/>
      <c r="S115" s="758"/>
      <c r="T115" s="758"/>
      <c r="U115" s="758"/>
      <c r="V115" s="758"/>
      <c r="W115" s="758"/>
      <c r="X115" s="758"/>
      <c r="Y115" s="758"/>
      <c r="Z115" s="758"/>
    </row>
    <row r="116" spans="1:26" ht="14.25" customHeight="1">
      <c r="A116" s="758"/>
      <c r="B116" s="758"/>
      <c r="C116" s="775"/>
      <c r="D116" s="775"/>
      <c r="E116" s="775"/>
      <c r="F116" s="775"/>
      <c r="G116" s="758"/>
      <c r="H116" s="758"/>
      <c r="I116" s="758"/>
      <c r="J116" s="758"/>
      <c r="K116" s="758"/>
      <c r="L116" s="758"/>
      <c r="M116" s="758"/>
      <c r="N116" s="758"/>
      <c r="O116" s="758"/>
      <c r="P116" s="758"/>
      <c r="Q116" s="758"/>
      <c r="R116" s="758"/>
      <c r="S116" s="758"/>
      <c r="T116" s="758"/>
      <c r="U116" s="758"/>
      <c r="V116" s="758"/>
      <c r="W116" s="758"/>
      <c r="X116" s="758"/>
      <c r="Y116" s="758"/>
      <c r="Z116" s="758"/>
    </row>
    <row r="117" spans="1:26" ht="14.25" customHeight="1">
      <c r="A117" s="758"/>
      <c r="B117" s="758"/>
      <c r="C117" s="775"/>
      <c r="D117" s="775"/>
      <c r="E117" s="775"/>
      <c r="F117" s="775"/>
      <c r="G117" s="758"/>
      <c r="H117" s="758"/>
      <c r="I117" s="758"/>
      <c r="J117" s="758"/>
      <c r="K117" s="758"/>
      <c r="L117" s="758"/>
      <c r="M117" s="758"/>
      <c r="N117" s="758"/>
      <c r="O117" s="758"/>
      <c r="P117" s="758"/>
      <c r="Q117" s="758"/>
      <c r="R117" s="758"/>
      <c r="S117" s="758"/>
      <c r="T117" s="758"/>
      <c r="U117" s="758"/>
      <c r="V117" s="758"/>
      <c r="W117" s="758"/>
      <c r="X117" s="758"/>
      <c r="Y117" s="758"/>
      <c r="Z117" s="758"/>
    </row>
    <row r="118" spans="1:26" ht="14.25" customHeight="1">
      <c r="A118" s="758"/>
      <c r="B118" s="758"/>
      <c r="C118" s="775"/>
      <c r="D118" s="775"/>
      <c r="E118" s="775"/>
      <c r="F118" s="775"/>
      <c r="G118" s="758"/>
      <c r="H118" s="758"/>
      <c r="I118" s="758"/>
      <c r="J118" s="758"/>
      <c r="K118" s="758"/>
      <c r="L118" s="758"/>
      <c r="M118" s="758"/>
      <c r="N118" s="758"/>
      <c r="O118" s="758"/>
      <c r="P118" s="758"/>
      <c r="Q118" s="758"/>
      <c r="R118" s="758"/>
      <c r="S118" s="758"/>
      <c r="T118" s="758"/>
      <c r="U118" s="758"/>
      <c r="V118" s="758"/>
      <c r="W118" s="758"/>
      <c r="X118" s="758"/>
      <c r="Y118" s="758"/>
      <c r="Z118" s="758"/>
    </row>
    <row r="119" spans="1:26" ht="14.25" customHeight="1">
      <c r="A119" s="758"/>
      <c r="B119" s="758"/>
      <c r="C119" s="775"/>
      <c r="D119" s="775"/>
      <c r="E119" s="775"/>
      <c r="F119" s="775"/>
      <c r="G119" s="758"/>
      <c r="H119" s="758"/>
      <c r="I119" s="758"/>
      <c r="J119" s="758"/>
      <c r="K119" s="758"/>
      <c r="L119" s="758"/>
      <c r="M119" s="758"/>
      <c r="N119" s="758"/>
      <c r="O119" s="758"/>
      <c r="P119" s="758"/>
      <c r="Q119" s="758"/>
      <c r="R119" s="758"/>
      <c r="S119" s="758"/>
      <c r="T119" s="758"/>
      <c r="U119" s="758"/>
      <c r="V119" s="758"/>
      <c r="W119" s="758"/>
      <c r="X119" s="758"/>
      <c r="Y119" s="758"/>
      <c r="Z119" s="758"/>
    </row>
    <row r="120" spans="1:26" ht="14.25" customHeight="1">
      <c r="A120" s="758"/>
      <c r="B120" s="758"/>
      <c r="C120" s="775"/>
      <c r="D120" s="775"/>
      <c r="E120" s="775"/>
      <c r="F120" s="775"/>
      <c r="G120" s="758"/>
      <c r="H120" s="758"/>
      <c r="I120" s="758"/>
      <c r="J120" s="758"/>
      <c r="K120" s="758"/>
      <c r="L120" s="758"/>
      <c r="M120" s="758"/>
      <c r="N120" s="758"/>
      <c r="O120" s="758"/>
      <c r="P120" s="758"/>
      <c r="Q120" s="758"/>
      <c r="R120" s="758"/>
      <c r="S120" s="758"/>
      <c r="T120" s="758"/>
      <c r="U120" s="758"/>
      <c r="V120" s="758"/>
      <c r="W120" s="758"/>
      <c r="X120" s="758"/>
      <c r="Y120" s="758"/>
      <c r="Z120" s="758"/>
    </row>
    <row r="121" spans="1:26" ht="14.25" customHeight="1">
      <c r="A121" s="758"/>
      <c r="B121" s="758"/>
      <c r="C121" s="775"/>
      <c r="D121" s="775"/>
      <c r="E121" s="775"/>
      <c r="F121" s="775"/>
      <c r="G121" s="758"/>
      <c r="H121" s="758"/>
      <c r="I121" s="758"/>
      <c r="J121" s="758"/>
      <c r="K121" s="758"/>
      <c r="L121" s="758"/>
      <c r="M121" s="758"/>
      <c r="N121" s="758"/>
      <c r="O121" s="758"/>
      <c r="P121" s="758"/>
      <c r="Q121" s="758"/>
      <c r="R121" s="758"/>
      <c r="S121" s="758"/>
      <c r="T121" s="758"/>
      <c r="U121" s="758"/>
      <c r="V121" s="758"/>
      <c r="W121" s="758"/>
      <c r="X121" s="758"/>
      <c r="Y121" s="758"/>
      <c r="Z121" s="758"/>
    </row>
    <row r="122" spans="1:26" ht="14.25" customHeight="1">
      <c r="A122" s="758"/>
      <c r="B122" s="758"/>
      <c r="C122" s="775"/>
      <c r="D122" s="775"/>
      <c r="E122" s="775"/>
      <c r="F122" s="775"/>
      <c r="G122" s="758"/>
      <c r="H122" s="758"/>
      <c r="I122" s="758"/>
      <c r="J122" s="758"/>
      <c r="K122" s="758"/>
      <c r="L122" s="758"/>
      <c r="M122" s="758"/>
      <c r="N122" s="758"/>
      <c r="O122" s="758"/>
      <c r="P122" s="758"/>
      <c r="Q122" s="758"/>
      <c r="R122" s="758"/>
      <c r="S122" s="758"/>
      <c r="T122" s="758"/>
      <c r="U122" s="758"/>
      <c r="V122" s="758"/>
      <c r="W122" s="758"/>
      <c r="X122" s="758"/>
      <c r="Y122" s="758"/>
      <c r="Z122" s="758"/>
    </row>
    <row r="123" spans="1:26" ht="14.25" customHeight="1">
      <c r="A123" s="758"/>
      <c r="B123" s="758"/>
      <c r="C123" s="775"/>
      <c r="D123" s="775"/>
      <c r="E123" s="775"/>
      <c r="F123" s="775"/>
      <c r="G123" s="758"/>
      <c r="H123" s="758"/>
      <c r="I123" s="758"/>
      <c r="J123" s="758"/>
      <c r="K123" s="758"/>
      <c r="L123" s="758"/>
      <c r="M123" s="758"/>
      <c r="N123" s="758"/>
      <c r="O123" s="758"/>
      <c r="P123" s="758"/>
      <c r="Q123" s="758"/>
      <c r="R123" s="758"/>
      <c r="S123" s="758"/>
      <c r="T123" s="758"/>
      <c r="U123" s="758"/>
      <c r="V123" s="758"/>
      <c r="W123" s="758"/>
      <c r="X123" s="758"/>
      <c r="Y123" s="758"/>
      <c r="Z123" s="758"/>
    </row>
    <row r="124" spans="1:26" ht="14.25" customHeight="1">
      <c r="A124" s="758"/>
      <c r="B124" s="758"/>
      <c r="C124" s="775"/>
      <c r="D124" s="775"/>
      <c r="E124" s="775"/>
      <c r="F124" s="775"/>
      <c r="G124" s="758"/>
      <c r="H124" s="758"/>
      <c r="I124" s="758"/>
      <c r="J124" s="758"/>
      <c r="K124" s="758"/>
      <c r="L124" s="758"/>
      <c r="M124" s="758"/>
      <c r="N124" s="758"/>
      <c r="O124" s="758"/>
      <c r="P124" s="758"/>
      <c r="Q124" s="758"/>
      <c r="R124" s="758"/>
      <c r="S124" s="758"/>
      <c r="T124" s="758"/>
      <c r="U124" s="758"/>
      <c r="V124" s="758"/>
      <c r="W124" s="758"/>
      <c r="X124" s="758"/>
      <c r="Y124" s="758"/>
      <c r="Z124" s="758"/>
    </row>
    <row r="125" spans="1:26" ht="14.25" customHeight="1">
      <c r="A125" s="758"/>
      <c r="B125" s="758"/>
      <c r="C125" s="775"/>
      <c r="D125" s="775"/>
      <c r="E125" s="775"/>
      <c r="F125" s="775"/>
      <c r="G125" s="758"/>
      <c r="H125" s="758"/>
      <c r="I125" s="758"/>
      <c r="J125" s="758"/>
      <c r="K125" s="758"/>
      <c r="L125" s="758"/>
      <c r="M125" s="758"/>
      <c r="N125" s="758"/>
      <c r="O125" s="758"/>
      <c r="P125" s="758"/>
      <c r="Q125" s="758"/>
      <c r="R125" s="758"/>
      <c r="S125" s="758"/>
      <c r="T125" s="758"/>
      <c r="U125" s="758"/>
      <c r="V125" s="758"/>
      <c r="W125" s="758"/>
      <c r="X125" s="758"/>
      <c r="Y125" s="758"/>
      <c r="Z125" s="758"/>
    </row>
    <row r="126" spans="1:26" ht="14.25" customHeight="1">
      <c r="A126" s="758"/>
      <c r="B126" s="758"/>
      <c r="C126" s="775"/>
      <c r="D126" s="775"/>
      <c r="E126" s="775"/>
      <c r="F126" s="775"/>
      <c r="G126" s="758"/>
      <c r="H126" s="758"/>
      <c r="I126" s="758"/>
      <c r="J126" s="758"/>
      <c r="K126" s="758"/>
      <c r="L126" s="758"/>
      <c r="M126" s="758"/>
      <c r="N126" s="758"/>
      <c r="O126" s="758"/>
      <c r="P126" s="758"/>
      <c r="Q126" s="758"/>
      <c r="R126" s="758"/>
      <c r="S126" s="758"/>
      <c r="T126" s="758"/>
      <c r="U126" s="758"/>
      <c r="V126" s="758"/>
      <c r="W126" s="758"/>
      <c r="X126" s="758"/>
      <c r="Y126" s="758"/>
      <c r="Z126" s="758"/>
    </row>
    <row r="127" spans="1:26" ht="14.25" customHeight="1">
      <c r="A127" s="758"/>
      <c r="B127" s="758"/>
      <c r="C127" s="775"/>
      <c r="D127" s="775"/>
      <c r="E127" s="775"/>
      <c r="F127" s="775"/>
      <c r="G127" s="758"/>
      <c r="H127" s="758"/>
      <c r="I127" s="758"/>
      <c r="J127" s="758"/>
      <c r="K127" s="758"/>
      <c r="L127" s="758"/>
      <c r="M127" s="758"/>
      <c r="N127" s="758"/>
      <c r="O127" s="758"/>
      <c r="P127" s="758"/>
      <c r="Q127" s="758"/>
      <c r="R127" s="758"/>
      <c r="S127" s="758"/>
      <c r="T127" s="758"/>
      <c r="U127" s="758"/>
      <c r="V127" s="758"/>
      <c r="W127" s="758"/>
      <c r="X127" s="758"/>
      <c r="Y127" s="758"/>
      <c r="Z127" s="758"/>
    </row>
    <row r="128" spans="1:26" ht="14.25" customHeight="1">
      <c r="A128" s="758"/>
      <c r="B128" s="758"/>
      <c r="C128" s="775"/>
      <c r="D128" s="775"/>
      <c r="E128" s="775"/>
      <c r="F128" s="775"/>
      <c r="G128" s="758"/>
      <c r="H128" s="758"/>
      <c r="I128" s="758"/>
      <c r="J128" s="758"/>
      <c r="K128" s="758"/>
      <c r="L128" s="758"/>
      <c r="M128" s="758"/>
      <c r="N128" s="758"/>
      <c r="O128" s="758"/>
      <c r="P128" s="758"/>
      <c r="Q128" s="758"/>
      <c r="R128" s="758"/>
      <c r="S128" s="758"/>
      <c r="T128" s="758"/>
      <c r="U128" s="758"/>
      <c r="V128" s="758"/>
      <c r="W128" s="758"/>
      <c r="X128" s="758"/>
      <c r="Y128" s="758"/>
      <c r="Z128" s="758"/>
    </row>
    <row r="129" spans="1:26" ht="14.25" customHeight="1">
      <c r="A129" s="758"/>
      <c r="B129" s="758"/>
      <c r="C129" s="775"/>
      <c r="D129" s="775"/>
      <c r="E129" s="775"/>
      <c r="F129" s="775"/>
      <c r="G129" s="758"/>
      <c r="H129" s="758"/>
      <c r="I129" s="758"/>
      <c r="J129" s="758"/>
      <c r="K129" s="758"/>
      <c r="L129" s="758"/>
      <c r="M129" s="758"/>
      <c r="N129" s="758"/>
      <c r="O129" s="758"/>
      <c r="P129" s="758"/>
      <c r="Q129" s="758"/>
      <c r="R129" s="758"/>
      <c r="S129" s="758"/>
      <c r="T129" s="758"/>
      <c r="U129" s="758"/>
      <c r="V129" s="758"/>
      <c r="W129" s="758"/>
      <c r="X129" s="758"/>
      <c r="Y129" s="758"/>
      <c r="Z129" s="758"/>
    </row>
    <row r="130" spans="1:26" ht="14.25" customHeight="1">
      <c r="A130" s="758"/>
      <c r="B130" s="758"/>
      <c r="C130" s="775"/>
      <c r="D130" s="775"/>
      <c r="E130" s="775"/>
      <c r="F130" s="775"/>
      <c r="G130" s="758"/>
      <c r="H130" s="758"/>
      <c r="I130" s="758"/>
      <c r="J130" s="758"/>
      <c r="K130" s="758"/>
      <c r="L130" s="758"/>
      <c r="M130" s="758"/>
      <c r="N130" s="758"/>
      <c r="O130" s="758"/>
      <c r="P130" s="758"/>
      <c r="Q130" s="758"/>
      <c r="R130" s="758"/>
      <c r="S130" s="758"/>
      <c r="T130" s="758"/>
      <c r="U130" s="758"/>
      <c r="V130" s="758"/>
      <c r="W130" s="758"/>
      <c r="X130" s="758"/>
      <c r="Y130" s="758"/>
      <c r="Z130" s="758"/>
    </row>
    <row r="131" spans="1:26" ht="14.25" customHeight="1">
      <c r="A131" s="758"/>
      <c r="B131" s="758"/>
      <c r="C131" s="775"/>
      <c r="D131" s="775"/>
      <c r="E131" s="775"/>
      <c r="F131" s="775"/>
      <c r="G131" s="758"/>
      <c r="H131" s="758"/>
      <c r="I131" s="758"/>
      <c r="J131" s="758"/>
      <c r="K131" s="758"/>
      <c r="L131" s="758"/>
      <c r="M131" s="758"/>
      <c r="N131" s="758"/>
      <c r="O131" s="758"/>
      <c r="P131" s="758"/>
      <c r="Q131" s="758"/>
      <c r="R131" s="758"/>
      <c r="S131" s="758"/>
      <c r="T131" s="758"/>
      <c r="U131" s="758"/>
      <c r="V131" s="758"/>
      <c r="W131" s="758"/>
      <c r="X131" s="758"/>
      <c r="Y131" s="758"/>
      <c r="Z131" s="758"/>
    </row>
    <row r="132" spans="1:26" ht="14.25" customHeight="1">
      <c r="A132" s="758"/>
      <c r="B132" s="758"/>
      <c r="C132" s="775"/>
      <c r="D132" s="775"/>
      <c r="E132" s="775"/>
      <c r="F132" s="775"/>
      <c r="G132" s="758"/>
      <c r="H132" s="758"/>
      <c r="I132" s="758"/>
      <c r="J132" s="758"/>
      <c r="K132" s="758"/>
      <c r="L132" s="758"/>
      <c r="M132" s="758"/>
      <c r="N132" s="758"/>
      <c r="O132" s="758"/>
      <c r="P132" s="758"/>
      <c r="Q132" s="758"/>
      <c r="R132" s="758"/>
      <c r="S132" s="758"/>
      <c r="T132" s="758"/>
      <c r="U132" s="758"/>
      <c r="V132" s="758"/>
      <c r="W132" s="758"/>
      <c r="X132" s="758"/>
      <c r="Y132" s="758"/>
      <c r="Z132" s="758"/>
    </row>
    <row r="133" spans="1:26" ht="14.25" customHeight="1">
      <c r="A133" s="758"/>
      <c r="B133" s="758"/>
      <c r="C133" s="775"/>
      <c r="D133" s="775"/>
      <c r="E133" s="775"/>
      <c r="F133" s="775"/>
      <c r="G133" s="758"/>
      <c r="H133" s="758"/>
      <c r="I133" s="758"/>
      <c r="J133" s="758"/>
      <c r="K133" s="758"/>
      <c r="L133" s="758"/>
      <c r="M133" s="758"/>
      <c r="N133" s="758"/>
      <c r="O133" s="758"/>
      <c r="P133" s="758"/>
      <c r="Q133" s="758"/>
      <c r="R133" s="758"/>
      <c r="S133" s="758"/>
      <c r="T133" s="758"/>
      <c r="U133" s="758"/>
      <c r="V133" s="758"/>
      <c r="W133" s="758"/>
      <c r="X133" s="758"/>
      <c r="Y133" s="758"/>
      <c r="Z133" s="758"/>
    </row>
    <row r="134" spans="1:26" ht="14.25" customHeight="1">
      <c r="A134" s="758"/>
      <c r="B134" s="758"/>
      <c r="C134" s="775"/>
      <c r="D134" s="775"/>
      <c r="E134" s="775"/>
      <c r="F134" s="775"/>
      <c r="G134" s="758"/>
      <c r="H134" s="758"/>
      <c r="I134" s="758"/>
      <c r="J134" s="758"/>
      <c r="K134" s="758"/>
      <c r="L134" s="758"/>
      <c r="M134" s="758"/>
      <c r="N134" s="758"/>
      <c r="O134" s="758"/>
      <c r="P134" s="758"/>
      <c r="Q134" s="758"/>
      <c r="R134" s="758"/>
      <c r="S134" s="758"/>
      <c r="T134" s="758"/>
      <c r="U134" s="758"/>
      <c r="V134" s="758"/>
      <c r="W134" s="758"/>
      <c r="X134" s="758"/>
      <c r="Y134" s="758"/>
      <c r="Z134" s="758"/>
    </row>
    <row r="135" spans="1:26" ht="14.25" customHeight="1">
      <c r="A135" s="758"/>
      <c r="B135" s="758"/>
      <c r="C135" s="775"/>
      <c r="D135" s="775"/>
      <c r="E135" s="775"/>
      <c r="F135" s="775"/>
      <c r="G135" s="758"/>
      <c r="H135" s="758"/>
      <c r="I135" s="758"/>
      <c r="J135" s="758"/>
      <c r="K135" s="758"/>
      <c r="L135" s="758"/>
      <c r="M135" s="758"/>
      <c r="N135" s="758"/>
      <c r="O135" s="758"/>
      <c r="P135" s="758"/>
      <c r="Q135" s="758"/>
      <c r="R135" s="758"/>
      <c r="S135" s="758"/>
      <c r="T135" s="758"/>
      <c r="U135" s="758"/>
      <c r="V135" s="758"/>
      <c r="W135" s="758"/>
      <c r="X135" s="758"/>
      <c r="Y135" s="758"/>
      <c r="Z135" s="758"/>
    </row>
    <row r="136" spans="1:26" ht="14.25" customHeight="1">
      <c r="A136" s="758"/>
      <c r="B136" s="758"/>
      <c r="C136" s="775"/>
      <c r="D136" s="775"/>
      <c r="E136" s="775"/>
      <c r="F136" s="775"/>
      <c r="G136" s="758"/>
      <c r="H136" s="758"/>
      <c r="I136" s="758"/>
      <c r="J136" s="758"/>
      <c r="K136" s="758"/>
      <c r="L136" s="758"/>
      <c r="M136" s="758"/>
      <c r="N136" s="758"/>
      <c r="O136" s="758"/>
      <c r="P136" s="758"/>
      <c r="Q136" s="758"/>
      <c r="R136" s="758"/>
      <c r="S136" s="758"/>
      <c r="T136" s="758"/>
      <c r="U136" s="758"/>
      <c r="V136" s="758"/>
      <c r="W136" s="758"/>
      <c r="X136" s="758"/>
      <c r="Y136" s="758"/>
      <c r="Z136" s="758"/>
    </row>
    <row r="137" spans="1:26" ht="14.25" customHeight="1">
      <c r="A137" s="758"/>
      <c r="B137" s="758"/>
      <c r="C137" s="775"/>
      <c r="D137" s="775"/>
      <c r="E137" s="775"/>
      <c r="F137" s="775"/>
      <c r="G137" s="758"/>
      <c r="H137" s="758"/>
      <c r="I137" s="758"/>
      <c r="J137" s="758"/>
      <c r="K137" s="758"/>
      <c r="L137" s="758"/>
      <c r="M137" s="758"/>
      <c r="N137" s="758"/>
      <c r="O137" s="758"/>
      <c r="P137" s="758"/>
      <c r="Q137" s="758"/>
      <c r="R137" s="758"/>
      <c r="S137" s="758"/>
      <c r="T137" s="758"/>
      <c r="U137" s="758"/>
      <c r="V137" s="758"/>
      <c r="W137" s="758"/>
      <c r="X137" s="758"/>
      <c r="Y137" s="758"/>
      <c r="Z137" s="758"/>
    </row>
    <row r="138" spans="1:26" ht="14.25" customHeight="1">
      <c r="A138" s="758"/>
      <c r="B138" s="758"/>
      <c r="C138" s="775"/>
      <c r="D138" s="775"/>
      <c r="E138" s="775"/>
      <c r="F138" s="775"/>
      <c r="G138" s="758"/>
      <c r="H138" s="758"/>
      <c r="I138" s="758"/>
      <c r="J138" s="758"/>
      <c r="K138" s="758"/>
      <c r="L138" s="758"/>
      <c r="M138" s="758"/>
      <c r="N138" s="758"/>
      <c r="O138" s="758"/>
      <c r="P138" s="758"/>
      <c r="Q138" s="758"/>
      <c r="R138" s="758"/>
      <c r="S138" s="758"/>
      <c r="T138" s="758"/>
      <c r="U138" s="758"/>
      <c r="V138" s="758"/>
      <c r="W138" s="758"/>
      <c r="X138" s="758"/>
      <c r="Y138" s="758"/>
      <c r="Z138" s="758"/>
    </row>
    <row r="139" spans="1:26" ht="14.25" customHeight="1">
      <c r="A139" s="758"/>
      <c r="B139" s="758"/>
      <c r="C139" s="775"/>
      <c r="D139" s="775"/>
      <c r="E139" s="775"/>
      <c r="F139" s="775"/>
      <c r="G139" s="758"/>
      <c r="H139" s="758"/>
      <c r="I139" s="758"/>
      <c r="J139" s="758"/>
      <c r="K139" s="758"/>
      <c r="L139" s="758"/>
      <c r="M139" s="758"/>
      <c r="N139" s="758"/>
      <c r="O139" s="758"/>
      <c r="P139" s="758"/>
      <c r="Q139" s="758"/>
      <c r="R139" s="758"/>
      <c r="S139" s="758"/>
      <c r="T139" s="758"/>
      <c r="U139" s="758"/>
      <c r="V139" s="758"/>
      <c r="W139" s="758"/>
      <c r="X139" s="758"/>
      <c r="Y139" s="758"/>
      <c r="Z139" s="758"/>
    </row>
    <row r="140" spans="1:26" ht="14.25" customHeight="1">
      <c r="A140" s="758"/>
      <c r="B140" s="758"/>
      <c r="C140" s="775"/>
      <c r="D140" s="775"/>
      <c r="E140" s="775"/>
      <c r="F140" s="775"/>
      <c r="G140" s="758"/>
      <c r="H140" s="758"/>
      <c r="I140" s="758"/>
      <c r="J140" s="758"/>
      <c r="K140" s="758"/>
      <c r="L140" s="758"/>
      <c r="M140" s="758"/>
      <c r="N140" s="758"/>
      <c r="O140" s="758"/>
      <c r="P140" s="758"/>
      <c r="Q140" s="758"/>
      <c r="R140" s="758"/>
      <c r="S140" s="758"/>
      <c r="T140" s="758"/>
      <c r="U140" s="758"/>
      <c r="V140" s="758"/>
      <c r="W140" s="758"/>
      <c r="X140" s="758"/>
      <c r="Y140" s="758"/>
      <c r="Z140" s="758"/>
    </row>
    <row r="141" spans="1:26" ht="14.25" customHeight="1">
      <c r="A141" s="758"/>
      <c r="B141" s="758"/>
      <c r="C141" s="775"/>
      <c r="D141" s="775"/>
      <c r="E141" s="775"/>
      <c r="F141" s="775"/>
      <c r="G141" s="758"/>
      <c r="H141" s="758"/>
      <c r="I141" s="758"/>
      <c r="J141" s="758"/>
      <c r="K141" s="758"/>
      <c r="L141" s="758"/>
      <c r="M141" s="758"/>
      <c r="N141" s="758"/>
      <c r="O141" s="758"/>
      <c r="P141" s="758"/>
      <c r="Q141" s="758"/>
      <c r="R141" s="758"/>
      <c r="S141" s="758"/>
      <c r="T141" s="758"/>
      <c r="U141" s="758"/>
      <c r="V141" s="758"/>
      <c r="W141" s="758"/>
      <c r="X141" s="758"/>
      <c r="Y141" s="758"/>
      <c r="Z141" s="758"/>
    </row>
    <row r="142" spans="1:26" ht="14.25" customHeight="1">
      <c r="A142" s="758"/>
      <c r="B142" s="758"/>
      <c r="C142" s="775"/>
      <c r="D142" s="775"/>
      <c r="E142" s="775"/>
      <c r="F142" s="775"/>
      <c r="G142" s="758"/>
      <c r="H142" s="758"/>
      <c r="I142" s="758"/>
      <c r="J142" s="758"/>
      <c r="K142" s="758"/>
      <c r="L142" s="758"/>
      <c r="M142" s="758"/>
      <c r="N142" s="758"/>
      <c r="O142" s="758"/>
      <c r="P142" s="758"/>
      <c r="Q142" s="758"/>
      <c r="R142" s="758"/>
      <c r="S142" s="758"/>
      <c r="T142" s="758"/>
      <c r="U142" s="758"/>
      <c r="V142" s="758"/>
      <c r="W142" s="758"/>
      <c r="X142" s="758"/>
      <c r="Y142" s="758"/>
      <c r="Z142" s="758"/>
    </row>
    <row r="143" spans="1:26" ht="14.25" customHeight="1">
      <c r="A143" s="758"/>
      <c r="B143" s="758"/>
      <c r="C143" s="775"/>
      <c r="D143" s="775"/>
      <c r="E143" s="775"/>
      <c r="F143" s="775"/>
      <c r="G143" s="758"/>
      <c r="H143" s="758"/>
      <c r="I143" s="758"/>
      <c r="J143" s="758"/>
      <c r="K143" s="758"/>
      <c r="L143" s="758"/>
      <c r="M143" s="758"/>
      <c r="N143" s="758"/>
      <c r="O143" s="758"/>
      <c r="P143" s="758"/>
      <c r="Q143" s="758"/>
      <c r="R143" s="758"/>
      <c r="S143" s="758"/>
      <c r="T143" s="758"/>
      <c r="U143" s="758"/>
      <c r="V143" s="758"/>
      <c r="W143" s="758"/>
      <c r="X143" s="758"/>
      <c r="Y143" s="758"/>
      <c r="Z143" s="758"/>
    </row>
    <row r="144" spans="1:26" ht="14.25" customHeight="1">
      <c r="A144" s="758"/>
      <c r="B144" s="758"/>
      <c r="C144" s="775"/>
      <c r="D144" s="775"/>
      <c r="E144" s="775"/>
      <c r="F144" s="775"/>
      <c r="G144" s="758"/>
      <c r="H144" s="758"/>
      <c r="I144" s="758"/>
      <c r="J144" s="758"/>
      <c r="K144" s="758"/>
      <c r="L144" s="758"/>
      <c r="M144" s="758"/>
      <c r="N144" s="758"/>
      <c r="O144" s="758"/>
      <c r="P144" s="758"/>
      <c r="Q144" s="758"/>
      <c r="R144" s="758"/>
      <c r="S144" s="758"/>
      <c r="T144" s="758"/>
      <c r="U144" s="758"/>
      <c r="V144" s="758"/>
      <c r="W144" s="758"/>
      <c r="X144" s="758"/>
      <c r="Y144" s="758"/>
      <c r="Z144" s="758"/>
    </row>
    <row r="145" spans="1:26" ht="14.25" customHeight="1">
      <c r="A145" s="758"/>
      <c r="B145" s="758"/>
      <c r="C145" s="775"/>
      <c r="D145" s="775"/>
      <c r="E145" s="775"/>
      <c r="F145" s="775"/>
      <c r="G145" s="758"/>
      <c r="H145" s="758"/>
      <c r="I145" s="758"/>
      <c r="J145" s="758"/>
      <c r="K145" s="758"/>
      <c r="L145" s="758"/>
      <c r="M145" s="758"/>
      <c r="N145" s="758"/>
      <c r="O145" s="758"/>
      <c r="P145" s="758"/>
      <c r="Q145" s="758"/>
      <c r="R145" s="758"/>
      <c r="S145" s="758"/>
      <c r="T145" s="758"/>
      <c r="U145" s="758"/>
      <c r="V145" s="758"/>
      <c r="W145" s="758"/>
      <c r="X145" s="758"/>
      <c r="Y145" s="758"/>
      <c r="Z145" s="758"/>
    </row>
    <row r="146" spans="1:26" ht="14.25" customHeight="1">
      <c r="A146" s="758"/>
      <c r="B146" s="758"/>
      <c r="C146" s="775"/>
      <c r="D146" s="775"/>
      <c r="E146" s="775"/>
      <c r="F146" s="775"/>
      <c r="G146" s="758"/>
      <c r="H146" s="758"/>
      <c r="I146" s="758"/>
      <c r="J146" s="758"/>
      <c r="K146" s="758"/>
      <c r="L146" s="758"/>
      <c r="M146" s="758"/>
      <c r="N146" s="758"/>
      <c r="O146" s="758"/>
      <c r="P146" s="758"/>
      <c r="Q146" s="758"/>
      <c r="R146" s="758"/>
      <c r="S146" s="758"/>
      <c r="T146" s="758"/>
      <c r="U146" s="758"/>
      <c r="V146" s="758"/>
      <c r="W146" s="758"/>
      <c r="X146" s="758"/>
      <c r="Y146" s="758"/>
      <c r="Z146" s="758"/>
    </row>
    <row r="147" spans="1:26" ht="14.25" customHeight="1">
      <c r="A147" s="758"/>
      <c r="B147" s="758"/>
      <c r="C147" s="775"/>
      <c r="D147" s="775"/>
      <c r="E147" s="775"/>
      <c r="F147" s="775"/>
      <c r="G147" s="758"/>
      <c r="H147" s="758"/>
      <c r="I147" s="758"/>
      <c r="J147" s="758"/>
      <c r="K147" s="758"/>
      <c r="L147" s="758"/>
      <c r="M147" s="758"/>
      <c r="N147" s="758"/>
      <c r="O147" s="758"/>
      <c r="P147" s="758"/>
      <c r="Q147" s="758"/>
      <c r="R147" s="758"/>
      <c r="S147" s="758"/>
      <c r="T147" s="758"/>
      <c r="U147" s="758"/>
      <c r="V147" s="758"/>
      <c r="W147" s="758"/>
      <c r="X147" s="758"/>
      <c r="Y147" s="758"/>
      <c r="Z147" s="758"/>
    </row>
    <row r="148" spans="1:26" ht="14.25" customHeight="1">
      <c r="A148" s="758"/>
      <c r="B148" s="758"/>
      <c r="C148" s="775"/>
      <c r="D148" s="775"/>
      <c r="E148" s="775"/>
      <c r="F148" s="775"/>
      <c r="G148" s="758"/>
      <c r="H148" s="758"/>
      <c r="I148" s="758"/>
      <c r="J148" s="758"/>
      <c r="K148" s="758"/>
      <c r="L148" s="758"/>
      <c r="M148" s="758"/>
      <c r="N148" s="758"/>
      <c r="O148" s="758"/>
      <c r="P148" s="758"/>
      <c r="Q148" s="758"/>
      <c r="R148" s="758"/>
      <c r="S148" s="758"/>
      <c r="T148" s="758"/>
      <c r="U148" s="758"/>
      <c r="V148" s="758"/>
      <c r="W148" s="758"/>
      <c r="X148" s="758"/>
      <c r="Y148" s="758"/>
      <c r="Z148" s="758"/>
    </row>
    <row r="149" spans="1:26" ht="14.25" customHeight="1">
      <c r="A149" s="758"/>
      <c r="B149" s="758"/>
      <c r="C149" s="775"/>
      <c r="D149" s="775"/>
      <c r="E149" s="775"/>
      <c r="F149" s="775"/>
      <c r="G149" s="758"/>
      <c r="H149" s="758"/>
      <c r="I149" s="758"/>
      <c r="J149" s="758"/>
      <c r="K149" s="758"/>
      <c r="L149" s="758"/>
      <c r="M149" s="758"/>
      <c r="N149" s="758"/>
      <c r="O149" s="758"/>
      <c r="P149" s="758"/>
      <c r="Q149" s="758"/>
      <c r="R149" s="758"/>
      <c r="S149" s="758"/>
      <c r="T149" s="758"/>
      <c r="U149" s="758"/>
      <c r="V149" s="758"/>
      <c r="W149" s="758"/>
      <c r="X149" s="758"/>
      <c r="Y149" s="758"/>
      <c r="Z149" s="758"/>
    </row>
    <row r="150" spans="1:26" ht="14.25" customHeight="1">
      <c r="A150" s="758"/>
      <c r="B150" s="758"/>
      <c r="C150" s="775"/>
      <c r="D150" s="775"/>
      <c r="E150" s="775"/>
      <c r="F150" s="775"/>
      <c r="G150" s="758"/>
      <c r="H150" s="758"/>
      <c r="I150" s="758"/>
      <c r="J150" s="758"/>
      <c r="K150" s="758"/>
      <c r="L150" s="758"/>
      <c r="M150" s="758"/>
      <c r="N150" s="758"/>
      <c r="O150" s="758"/>
      <c r="P150" s="758"/>
      <c r="Q150" s="758"/>
      <c r="R150" s="758"/>
      <c r="S150" s="758"/>
      <c r="T150" s="758"/>
      <c r="U150" s="758"/>
      <c r="V150" s="758"/>
      <c r="W150" s="758"/>
      <c r="X150" s="758"/>
      <c r="Y150" s="758"/>
      <c r="Z150" s="758"/>
    </row>
    <row r="151" spans="1:26" ht="14.25" customHeight="1">
      <c r="A151" s="758"/>
      <c r="B151" s="758"/>
      <c r="C151" s="775"/>
      <c r="D151" s="775"/>
      <c r="E151" s="775"/>
      <c r="F151" s="775"/>
      <c r="G151" s="758"/>
      <c r="H151" s="758"/>
      <c r="I151" s="758"/>
      <c r="J151" s="758"/>
      <c r="K151" s="758"/>
      <c r="L151" s="758"/>
      <c r="M151" s="758"/>
      <c r="N151" s="758"/>
      <c r="O151" s="758"/>
      <c r="P151" s="758"/>
      <c r="Q151" s="758"/>
      <c r="R151" s="758"/>
      <c r="S151" s="758"/>
      <c r="T151" s="758"/>
      <c r="U151" s="758"/>
      <c r="V151" s="758"/>
      <c r="W151" s="758"/>
      <c r="X151" s="758"/>
      <c r="Y151" s="758"/>
      <c r="Z151" s="758"/>
    </row>
    <row r="152" spans="1:26" ht="14.25" customHeight="1">
      <c r="A152" s="758"/>
      <c r="B152" s="758"/>
      <c r="C152" s="775"/>
      <c r="D152" s="775"/>
      <c r="E152" s="775"/>
      <c r="F152" s="775"/>
      <c r="G152" s="758"/>
      <c r="H152" s="758"/>
      <c r="I152" s="758"/>
      <c r="J152" s="758"/>
      <c r="K152" s="758"/>
      <c r="L152" s="758"/>
      <c r="M152" s="758"/>
      <c r="N152" s="758"/>
      <c r="O152" s="758"/>
      <c r="P152" s="758"/>
      <c r="Q152" s="758"/>
      <c r="R152" s="758"/>
      <c r="S152" s="758"/>
      <c r="T152" s="758"/>
      <c r="U152" s="758"/>
      <c r="V152" s="758"/>
      <c r="W152" s="758"/>
      <c r="X152" s="758"/>
      <c r="Y152" s="758"/>
      <c r="Z152" s="758"/>
    </row>
    <row r="153" spans="1:26" ht="14.25" customHeight="1">
      <c r="A153" s="758"/>
      <c r="B153" s="758"/>
      <c r="C153" s="775"/>
      <c r="D153" s="775"/>
      <c r="E153" s="775"/>
      <c r="F153" s="775"/>
      <c r="G153" s="758"/>
      <c r="H153" s="758"/>
      <c r="I153" s="758"/>
      <c r="J153" s="758"/>
      <c r="K153" s="758"/>
      <c r="L153" s="758"/>
      <c r="M153" s="758"/>
      <c r="N153" s="758"/>
      <c r="O153" s="758"/>
      <c r="P153" s="758"/>
      <c r="Q153" s="758"/>
      <c r="R153" s="758"/>
      <c r="S153" s="758"/>
      <c r="T153" s="758"/>
      <c r="U153" s="758"/>
      <c r="V153" s="758"/>
      <c r="W153" s="758"/>
      <c r="X153" s="758"/>
      <c r="Y153" s="758"/>
      <c r="Z153" s="758"/>
    </row>
    <row r="154" spans="1:26" ht="14.25" customHeight="1">
      <c r="A154" s="758"/>
      <c r="B154" s="758"/>
      <c r="C154" s="775"/>
      <c r="D154" s="775"/>
      <c r="E154" s="775"/>
      <c r="F154" s="775"/>
      <c r="G154" s="758"/>
      <c r="H154" s="758"/>
      <c r="I154" s="758"/>
      <c r="J154" s="758"/>
      <c r="K154" s="758"/>
      <c r="L154" s="758"/>
      <c r="M154" s="758"/>
      <c r="N154" s="758"/>
      <c r="O154" s="758"/>
      <c r="P154" s="758"/>
      <c r="Q154" s="758"/>
      <c r="R154" s="758"/>
      <c r="S154" s="758"/>
      <c r="T154" s="758"/>
      <c r="U154" s="758"/>
      <c r="V154" s="758"/>
      <c r="W154" s="758"/>
      <c r="X154" s="758"/>
      <c r="Y154" s="758"/>
      <c r="Z154" s="758"/>
    </row>
    <row r="155" spans="1:26" ht="14.25" customHeight="1">
      <c r="A155" s="758"/>
      <c r="B155" s="758"/>
      <c r="C155" s="775"/>
      <c r="D155" s="775"/>
      <c r="E155" s="775"/>
      <c r="F155" s="775"/>
      <c r="G155" s="758"/>
      <c r="H155" s="758"/>
      <c r="I155" s="758"/>
      <c r="J155" s="758"/>
      <c r="K155" s="758"/>
      <c r="L155" s="758"/>
      <c r="M155" s="758"/>
      <c r="N155" s="758"/>
      <c r="O155" s="758"/>
      <c r="P155" s="758"/>
      <c r="Q155" s="758"/>
      <c r="R155" s="758"/>
      <c r="S155" s="758"/>
      <c r="T155" s="758"/>
      <c r="U155" s="758"/>
      <c r="V155" s="758"/>
      <c r="W155" s="758"/>
      <c r="X155" s="758"/>
      <c r="Y155" s="758"/>
      <c r="Z155" s="758"/>
    </row>
    <row r="156" spans="1:26" ht="14.25" customHeight="1">
      <c r="A156" s="758"/>
      <c r="B156" s="758"/>
      <c r="C156" s="775"/>
      <c r="D156" s="775"/>
      <c r="E156" s="775"/>
      <c r="F156" s="775"/>
      <c r="G156" s="758"/>
      <c r="H156" s="758"/>
      <c r="I156" s="758"/>
      <c r="J156" s="758"/>
      <c r="K156" s="758"/>
      <c r="L156" s="758"/>
      <c r="M156" s="758"/>
      <c r="N156" s="758"/>
      <c r="O156" s="758"/>
      <c r="P156" s="758"/>
      <c r="Q156" s="758"/>
      <c r="R156" s="758"/>
      <c r="S156" s="758"/>
      <c r="T156" s="758"/>
      <c r="U156" s="758"/>
      <c r="V156" s="758"/>
      <c r="W156" s="758"/>
      <c r="X156" s="758"/>
      <c r="Y156" s="758"/>
      <c r="Z156" s="758"/>
    </row>
    <row r="157" spans="1:26" ht="14.25" customHeight="1">
      <c r="A157" s="758"/>
      <c r="B157" s="758"/>
      <c r="C157" s="775"/>
      <c r="D157" s="775"/>
      <c r="E157" s="775"/>
      <c r="F157" s="775"/>
      <c r="G157" s="758"/>
      <c r="H157" s="758"/>
      <c r="I157" s="758"/>
      <c r="J157" s="758"/>
      <c r="K157" s="758"/>
      <c r="L157" s="758"/>
      <c r="M157" s="758"/>
      <c r="N157" s="758"/>
      <c r="O157" s="758"/>
      <c r="P157" s="758"/>
      <c r="Q157" s="758"/>
      <c r="R157" s="758"/>
      <c r="S157" s="758"/>
      <c r="T157" s="758"/>
      <c r="U157" s="758"/>
      <c r="V157" s="758"/>
      <c r="W157" s="758"/>
      <c r="X157" s="758"/>
      <c r="Y157" s="758"/>
      <c r="Z157" s="758"/>
    </row>
    <row r="158" spans="1:26" ht="14.25" customHeight="1">
      <c r="A158" s="758"/>
      <c r="B158" s="758"/>
      <c r="C158" s="775"/>
      <c r="D158" s="775"/>
      <c r="E158" s="775"/>
      <c r="F158" s="775"/>
      <c r="G158" s="758"/>
      <c r="H158" s="758"/>
      <c r="I158" s="758"/>
      <c r="J158" s="758"/>
      <c r="K158" s="758"/>
      <c r="L158" s="758"/>
      <c r="M158" s="758"/>
      <c r="N158" s="758"/>
      <c r="O158" s="758"/>
      <c r="P158" s="758"/>
      <c r="Q158" s="758"/>
      <c r="R158" s="758"/>
      <c r="S158" s="758"/>
      <c r="T158" s="758"/>
      <c r="U158" s="758"/>
      <c r="V158" s="758"/>
      <c r="W158" s="758"/>
      <c r="X158" s="758"/>
      <c r="Y158" s="758"/>
      <c r="Z158" s="758"/>
    </row>
    <row r="159" spans="1:26" ht="14.25" customHeight="1">
      <c r="A159" s="758"/>
      <c r="B159" s="758"/>
      <c r="C159" s="775"/>
      <c r="D159" s="775"/>
      <c r="E159" s="775"/>
      <c r="F159" s="775"/>
      <c r="G159" s="758"/>
      <c r="H159" s="758"/>
      <c r="I159" s="758"/>
      <c r="J159" s="758"/>
      <c r="K159" s="758"/>
      <c r="L159" s="758"/>
      <c r="M159" s="758"/>
      <c r="N159" s="758"/>
      <c r="O159" s="758"/>
      <c r="P159" s="758"/>
      <c r="Q159" s="758"/>
      <c r="R159" s="758"/>
      <c r="S159" s="758"/>
      <c r="T159" s="758"/>
      <c r="U159" s="758"/>
      <c r="V159" s="758"/>
      <c r="W159" s="758"/>
      <c r="X159" s="758"/>
      <c r="Y159" s="758"/>
      <c r="Z159" s="758"/>
    </row>
    <row r="160" spans="1:26" ht="14.25" customHeight="1">
      <c r="A160" s="758"/>
      <c r="B160" s="758"/>
      <c r="C160" s="775"/>
      <c r="D160" s="775"/>
      <c r="E160" s="775"/>
      <c r="F160" s="775"/>
      <c r="G160" s="758"/>
      <c r="H160" s="758"/>
      <c r="I160" s="758"/>
      <c r="J160" s="758"/>
      <c r="K160" s="758"/>
      <c r="L160" s="758"/>
      <c r="M160" s="758"/>
      <c r="N160" s="758"/>
      <c r="O160" s="758"/>
      <c r="P160" s="758"/>
      <c r="Q160" s="758"/>
      <c r="R160" s="758"/>
      <c r="S160" s="758"/>
      <c r="T160" s="758"/>
      <c r="U160" s="758"/>
      <c r="V160" s="758"/>
      <c r="W160" s="758"/>
      <c r="X160" s="758"/>
      <c r="Y160" s="758"/>
      <c r="Z160" s="758"/>
    </row>
    <row r="161" spans="1:26" ht="14.25" customHeight="1">
      <c r="A161" s="758"/>
      <c r="B161" s="758"/>
      <c r="C161" s="775"/>
      <c r="D161" s="775"/>
      <c r="E161" s="775"/>
      <c r="F161" s="775"/>
      <c r="G161" s="758"/>
      <c r="H161" s="758"/>
      <c r="I161" s="758"/>
      <c r="J161" s="758"/>
      <c r="K161" s="758"/>
      <c r="L161" s="758"/>
      <c r="M161" s="758"/>
      <c r="N161" s="758"/>
      <c r="O161" s="758"/>
      <c r="P161" s="758"/>
      <c r="Q161" s="758"/>
      <c r="R161" s="758"/>
      <c r="S161" s="758"/>
      <c r="T161" s="758"/>
      <c r="U161" s="758"/>
      <c r="V161" s="758"/>
      <c r="W161" s="758"/>
      <c r="X161" s="758"/>
      <c r="Y161" s="758"/>
      <c r="Z161" s="758"/>
    </row>
    <row r="162" spans="1:26" ht="14.25" customHeight="1">
      <c r="A162" s="758"/>
      <c r="B162" s="758"/>
      <c r="C162" s="775"/>
      <c r="D162" s="775"/>
      <c r="E162" s="775"/>
      <c r="F162" s="775"/>
      <c r="G162" s="758"/>
      <c r="H162" s="758"/>
      <c r="I162" s="758"/>
      <c r="J162" s="758"/>
      <c r="K162" s="758"/>
      <c r="L162" s="758"/>
      <c r="M162" s="758"/>
      <c r="N162" s="758"/>
      <c r="O162" s="758"/>
      <c r="P162" s="758"/>
      <c r="Q162" s="758"/>
      <c r="R162" s="758"/>
      <c r="S162" s="758"/>
      <c r="T162" s="758"/>
      <c r="U162" s="758"/>
      <c r="V162" s="758"/>
      <c r="W162" s="758"/>
      <c r="X162" s="758"/>
      <c r="Y162" s="758"/>
      <c r="Z162" s="758"/>
    </row>
    <row r="163" spans="1:26" ht="14.25" customHeight="1">
      <c r="A163" s="758"/>
      <c r="B163" s="758"/>
      <c r="C163" s="775"/>
      <c r="D163" s="775"/>
      <c r="E163" s="775"/>
      <c r="F163" s="775"/>
      <c r="G163" s="758"/>
      <c r="H163" s="758"/>
      <c r="I163" s="758"/>
      <c r="J163" s="758"/>
      <c r="K163" s="758"/>
      <c r="L163" s="758"/>
      <c r="M163" s="758"/>
      <c r="N163" s="758"/>
      <c r="O163" s="758"/>
      <c r="P163" s="758"/>
      <c r="Q163" s="758"/>
      <c r="R163" s="758"/>
      <c r="S163" s="758"/>
      <c r="T163" s="758"/>
      <c r="U163" s="758"/>
      <c r="V163" s="758"/>
      <c r="W163" s="758"/>
      <c r="X163" s="758"/>
      <c r="Y163" s="758"/>
      <c r="Z163" s="758"/>
    </row>
    <row r="164" spans="1:26" ht="14.25" customHeight="1">
      <c r="A164" s="758"/>
      <c r="B164" s="758"/>
      <c r="C164" s="775"/>
      <c r="D164" s="775"/>
      <c r="E164" s="775"/>
      <c r="F164" s="775"/>
      <c r="G164" s="758"/>
      <c r="H164" s="758"/>
      <c r="I164" s="758"/>
      <c r="J164" s="758"/>
      <c r="K164" s="758"/>
      <c r="L164" s="758"/>
      <c r="M164" s="758"/>
      <c r="N164" s="758"/>
      <c r="O164" s="758"/>
      <c r="P164" s="758"/>
      <c r="Q164" s="758"/>
      <c r="R164" s="758"/>
      <c r="S164" s="758"/>
      <c r="T164" s="758"/>
      <c r="U164" s="758"/>
      <c r="V164" s="758"/>
      <c r="W164" s="758"/>
      <c r="X164" s="758"/>
      <c r="Y164" s="758"/>
      <c r="Z164" s="758"/>
    </row>
    <row r="165" spans="1:26" ht="14.25" customHeight="1">
      <c r="A165" s="758"/>
      <c r="B165" s="758"/>
      <c r="C165" s="775"/>
      <c r="D165" s="775"/>
      <c r="E165" s="775"/>
      <c r="F165" s="775"/>
      <c r="G165" s="758"/>
      <c r="H165" s="758"/>
      <c r="I165" s="758"/>
      <c r="J165" s="758"/>
      <c r="K165" s="758"/>
      <c r="L165" s="758"/>
      <c r="M165" s="758"/>
      <c r="N165" s="758"/>
      <c r="O165" s="758"/>
      <c r="P165" s="758"/>
      <c r="Q165" s="758"/>
      <c r="R165" s="758"/>
      <c r="S165" s="758"/>
      <c r="T165" s="758"/>
      <c r="U165" s="758"/>
      <c r="V165" s="758"/>
      <c r="W165" s="758"/>
      <c r="X165" s="758"/>
      <c r="Y165" s="758"/>
      <c r="Z165" s="758"/>
    </row>
    <row r="166" spans="1:26" ht="14.25" customHeight="1">
      <c r="A166" s="758"/>
      <c r="B166" s="758"/>
      <c r="C166" s="775"/>
      <c r="D166" s="775"/>
      <c r="E166" s="775"/>
      <c r="F166" s="775"/>
      <c r="G166" s="758"/>
      <c r="H166" s="758"/>
      <c r="I166" s="758"/>
      <c r="J166" s="758"/>
      <c r="K166" s="758"/>
      <c r="L166" s="758"/>
      <c r="M166" s="758"/>
      <c r="N166" s="758"/>
      <c r="O166" s="758"/>
      <c r="P166" s="758"/>
      <c r="Q166" s="758"/>
      <c r="R166" s="758"/>
      <c r="S166" s="758"/>
      <c r="T166" s="758"/>
      <c r="U166" s="758"/>
      <c r="V166" s="758"/>
      <c r="W166" s="758"/>
      <c r="X166" s="758"/>
      <c r="Y166" s="758"/>
      <c r="Z166" s="758"/>
    </row>
    <row r="167" spans="1:26" ht="14.25" customHeight="1">
      <c r="A167" s="758"/>
      <c r="B167" s="758"/>
      <c r="C167" s="775"/>
      <c r="D167" s="775"/>
      <c r="E167" s="775"/>
      <c r="F167" s="775"/>
      <c r="G167" s="758"/>
      <c r="H167" s="758"/>
      <c r="I167" s="758"/>
      <c r="J167" s="758"/>
      <c r="K167" s="758"/>
      <c r="L167" s="758"/>
      <c r="M167" s="758"/>
      <c r="N167" s="758"/>
      <c r="O167" s="758"/>
      <c r="P167" s="758"/>
      <c r="Q167" s="758"/>
      <c r="R167" s="758"/>
      <c r="S167" s="758"/>
      <c r="T167" s="758"/>
      <c r="U167" s="758"/>
      <c r="V167" s="758"/>
      <c r="W167" s="758"/>
      <c r="X167" s="758"/>
      <c r="Y167" s="758"/>
      <c r="Z167" s="758"/>
    </row>
    <row r="168" spans="1:26" ht="14.25" customHeight="1">
      <c r="A168" s="758"/>
      <c r="B168" s="758"/>
      <c r="C168" s="775"/>
      <c r="D168" s="775"/>
      <c r="E168" s="775"/>
      <c r="F168" s="775"/>
      <c r="G168" s="758"/>
      <c r="H168" s="758"/>
      <c r="I168" s="758"/>
      <c r="J168" s="758"/>
      <c r="K168" s="758"/>
      <c r="L168" s="758"/>
      <c r="M168" s="758"/>
      <c r="N168" s="758"/>
      <c r="O168" s="758"/>
      <c r="P168" s="758"/>
      <c r="Q168" s="758"/>
      <c r="R168" s="758"/>
      <c r="S168" s="758"/>
      <c r="T168" s="758"/>
      <c r="U168" s="758"/>
      <c r="V168" s="758"/>
      <c r="W168" s="758"/>
      <c r="X168" s="758"/>
      <c r="Y168" s="758"/>
      <c r="Z168" s="758"/>
    </row>
    <row r="169" spans="1:26" ht="14.25" customHeight="1">
      <c r="A169" s="758"/>
      <c r="B169" s="758"/>
      <c r="C169" s="775"/>
      <c r="D169" s="775"/>
      <c r="E169" s="775"/>
      <c r="F169" s="775"/>
      <c r="G169" s="758"/>
      <c r="H169" s="758"/>
      <c r="I169" s="758"/>
      <c r="J169" s="758"/>
      <c r="K169" s="758"/>
      <c r="L169" s="758"/>
      <c r="M169" s="758"/>
      <c r="N169" s="758"/>
      <c r="O169" s="758"/>
      <c r="P169" s="758"/>
      <c r="Q169" s="758"/>
      <c r="R169" s="758"/>
      <c r="S169" s="758"/>
      <c r="T169" s="758"/>
      <c r="U169" s="758"/>
      <c r="V169" s="758"/>
      <c r="W169" s="758"/>
      <c r="X169" s="758"/>
      <c r="Y169" s="758"/>
      <c r="Z169" s="758"/>
    </row>
    <row r="170" spans="1:26" ht="14.25" customHeight="1">
      <c r="A170" s="758"/>
      <c r="B170" s="758"/>
      <c r="C170" s="775"/>
      <c r="D170" s="775"/>
      <c r="E170" s="775"/>
      <c r="F170" s="775"/>
      <c r="G170" s="758"/>
      <c r="H170" s="758"/>
      <c r="I170" s="758"/>
      <c r="J170" s="758"/>
      <c r="K170" s="758"/>
      <c r="L170" s="758"/>
      <c r="M170" s="758"/>
      <c r="N170" s="758"/>
      <c r="O170" s="758"/>
      <c r="P170" s="758"/>
      <c r="Q170" s="758"/>
      <c r="R170" s="758"/>
      <c r="S170" s="758"/>
      <c r="T170" s="758"/>
      <c r="U170" s="758"/>
      <c r="V170" s="758"/>
      <c r="W170" s="758"/>
      <c r="X170" s="758"/>
      <c r="Y170" s="758"/>
      <c r="Z170" s="758"/>
    </row>
    <row r="171" spans="1:26" ht="14.25" customHeight="1">
      <c r="A171" s="758"/>
      <c r="B171" s="758"/>
      <c r="C171" s="775"/>
      <c r="D171" s="775"/>
      <c r="E171" s="775"/>
      <c r="F171" s="775"/>
      <c r="G171" s="758"/>
      <c r="H171" s="758"/>
      <c r="I171" s="758"/>
      <c r="J171" s="758"/>
      <c r="K171" s="758"/>
      <c r="L171" s="758"/>
      <c r="M171" s="758"/>
      <c r="N171" s="758"/>
      <c r="O171" s="758"/>
      <c r="P171" s="758"/>
      <c r="Q171" s="758"/>
      <c r="R171" s="758"/>
      <c r="S171" s="758"/>
      <c r="T171" s="758"/>
      <c r="U171" s="758"/>
      <c r="V171" s="758"/>
      <c r="W171" s="758"/>
      <c r="X171" s="758"/>
      <c r="Y171" s="758"/>
      <c r="Z171" s="758"/>
    </row>
    <row r="172" spans="1:26" ht="14.25" customHeight="1">
      <c r="A172" s="758"/>
      <c r="B172" s="758"/>
      <c r="C172" s="775"/>
      <c r="D172" s="775"/>
      <c r="E172" s="775"/>
      <c r="F172" s="775"/>
      <c r="G172" s="758"/>
      <c r="H172" s="758"/>
      <c r="I172" s="758"/>
      <c r="J172" s="758"/>
      <c r="K172" s="758"/>
      <c r="L172" s="758"/>
      <c r="M172" s="758"/>
      <c r="N172" s="758"/>
      <c r="O172" s="758"/>
      <c r="P172" s="758"/>
      <c r="Q172" s="758"/>
      <c r="R172" s="758"/>
      <c r="S172" s="758"/>
      <c r="T172" s="758"/>
      <c r="U172" s="758"/>
      <c r="V172" s="758"/>
      <c r="W172" s="758"/>
      <c r="X172" s="758"/>
      <c r="Y172" s="758"/>
      <c r="Z172" s="758"/>
    </row>
    <row r="173" spans="1:26" ht="14.25" customHeight="1">
      <c r="A173" s="758"/>
      <c r="B173" s="758"/>
      <c r="C173" s="775"/>
      <c r="D173" s="775"/>
      <c r="E173" s="775"/>
      <c r="F173" s="775"/>
      <c r="G173" s="758"/>
      <c r="H173" s="758"/>
      <c r="I173" s="758"/>
      <c r="J173" s="758"/>
      <c r="K173" s="758"/>
      <c r="L173" s="758"/>
      <c r="M173" s="758"/>
      <c r="N173" s="758"/>
      <c r="O173" s="758"/>
      <c r="P173" s="758"/>
      <c r="Q173" s="758"/>
      <c r="R173" s="758"/>
      <c r="S173" s="758"/>
      <c r="T173" s="758"/>
      <c r="U173" s="758"/>
      <c r="V173" s="758"/>
      <c r="W173" s="758"/>
      <c r="X173" s="758"/>
      <c r="Y173" s="758"/>
      <c r="Z173" s="758"/>
    </row>
    <row r="174" spans="1:26" ht="14.25" customHeight="1">
      <c r="A174" s="758"/>
      <c r="B174" s="758"/>
      <c r="C174" s="775"/>
      <c r="D174" s="775"/>
      <c r="E174" s="775"/>
      <c r="F174" s="775"/>
      <c r="G174" s="758"/>
      <c r="H174" s="758"/>
      <c r="I174" s="758"/>
      <c r="J174" s="758"/>
      <c r="K174" s="758"/>
      <c r="L174" s="758"/>
      <c r="M174" s="758"/>
      <c r="N174" s="758"/>
      <c r="O174" s="758"/>
      <c r="P174" s="758"/>
      <c r="Q174" s="758"/>
      <c r="R174" s="758"/>
      <c r="S174" s="758"/>
      <c r="T174" s="758"/>
      <c r="U174" s="758"/>
      <c r="V174" s="758"/>
      <c r="W174" s="758"/>
      <c r="X174" s="758"/>
      <c r="Y174" s="758"/>
      <c r="Z174" s="758"/>
    </row>
    <row r="175" spans="1:26" ht="14.25" customHeight="1">
      <c r="A175" s="758"/>
      <c r="B175" s="758"/>
      <c r="C175" s="775"/>
      <c r="D175" s="775"/>
      <c r="E175" s="775"/>
      <c r="F175" s="775"/>
      <c r="G175" s="758"/>
      <c r="H175" s="758"/>
      <c r="I175" s="758"/>
      <c r="J175" s="758"/>
      <c r="K175" s="758"/>
      <c r="L175" s="758"/>
      <c r="M175" s="758"/>
      <c r="N175" s="758"/>
      <c r="O175" s="758"/>
      <c r="P175" s="758"/>
      <c r="Q175" s="758"/>
      <c r="R175" s="758"/>
      <c r="S175" s="758"/>
      <c r="T175" s="758"/>
      <c r="U175" s="758"/>
      <c r="V175" s="758"/>
      <c r="W175" s="758"/>
      <c r="X175" s="758"/>
      <c r="Y175" s="758"/>
      <c r="Z175" s="758"/>
    </row>
    <row r="176" spans="1:26" ht="14.25" customHeight="1">
      <c r="A176" s="758"/>
      <c r="B176" s="758"/>
      <c r="C176" s="775"/>
      <c r="D176" s="775"/>
      <c r="E176" s="775"/>
      <c r="F176" s="775"/>
      <c r="G176" s="758"/>
      <c r="H176" s="758"/>
      <c r="I176" s="758"/>
      <c r="J176" s="758"/>
      <c r="K176" s="758"/>
      <c r="L176" s="758"/>
      <c r="M176" s="758"/>
      <c r="N176" s="758"/>
      <c r="O176" s="758"/>
      <c r="P176" s="758"/>
      <c r="Q176" s="758"/>
      <c r="R176" s="758"/>
      <c r="S176" s="758"/>
      <c r="T176" s="758"/>
      <c r="U176" s="758"/>
      <c r="V176" s="758"/>
      <c r="W176" s="758"/>
      <c r="X176" s="758"/>
      <c r="Y176" s="758"/>
      <c r="Z176" s="758"/>
    </row>
    <row r="177" spans="1:26" ht="14.25" customHeight="1">
      <c r="A177" s="758"/>
      <c r="B177" s="758"/>
      <c r="C177" s="775"/>
      <c r="D177" s="775"/>
      <c r="E177" s="775"/>
      <c r="F177" s="775"/>
      <c r="G177" s="758"/>
      <c r="H177" s="758"/>
      <c r="I177" s="758"/>
      <c r="J177" s="758"/>
      <c r="K177" s="758"/>
      <c r="L177" s="758"/>
      <c r="M177" s="758"/>
      <c r="N177" s="758"/>
      <c r="O177" s="758"/>
      <c r="P177" s="758"/>
      <c r="Q177" s="758"/>
      <c r="R177" s="758"/>
      <c r="S177" s="758"/>
      <c r="T177" s="758"/>
      <c r="U177" s="758"/>
      <c r="V177" s="758"/>
      <c r="W177" s="758"/>
      <c r="X177" s="758"/>
      <c r="Y177" s="758"/>
      <c r="Z177" s="758"/>
    </row>
    <row r="178" spans="1:26" ht="14.25" customHeight="1">
      <c r="A178" s="758"/>
      <c r="B178" s="758"/>
      <c r="C178" s="775"/>
      <c r="D178" s="775"/>
      <c r="E178" s="775"/>
      <c r="F178" s="775"/>
      <c r="G178" s="758"/>
      <c r="H178" s="758"/>
      <c r="I178" s="758"/>
      <c r="J178" s="758"/>
      <c r="K178" s="758"/>
      <c r="L178" s="758"/>
      <c r="M178" s="758"/>
      <c r="N178" s="758"/>
      <c r="O178" s="758"/>
      <c r="P178" s="758"/>
      <c r="Q178" s="758"/>
      <c r="R178" s="758"/>
      <c r="S178" s="758"/>
      <c r="T178" s="758"/>
      <c r="U178" s="758"/>
      <c r="V178" s="758"/>
      <c r="W178" s="758"/>
      <c r="X178" s="758"/>
      <c r="Y178" s="758"/>
      <c r="Z178" s="758"/>
    </row>
    <row r="179" spans="1:26" ht="14.25" customHeight="1">
      <c r="A179" s="758"/>
      <c r="B179" s="758"/>
      <c r="C179" s="775"/>
      <c r="D179" s="775"/>
      <c r="E179" s="775"/>
      <c r="F179" s="775"/>
      <c r="G179" s="758"/>
      <c r="H179" s="758"/>
      <c r="I179" s="758"/>
      <c r="J179" s="758"/>
      <c r="K179" s="758"/>
      <c r="L179" s="758"/>
      <c r="M179" s="758"/>
      <c r="N179" s="758"/>
      <c r="O179" s="758"/>
      <c r="P179" s="758"/>
      <c r="Q179" s="758"/>
      <c r="R179" s="758"/>
      <c r="S179" s="758"/>
      <c r="T179" s="758"/>
      <c r="U179" s="758"/>
      <c r="V179" s="758"/>
      <c r="W179" s="758"/>
      <c r="X179" s="758"/>
      <c r="Y179" s="758"/>
      <c r="Z179" s="758"/>
    </row>
    <row r="180" spans="1:26" ht="14.25" customHeight="1">
      <c r="A180" s="758"/>
      <c r="B180" s="758"/>
      <c r="C180" s="775"/>
      <c r="D180" s="775"/>
      <c r="E180" s="775"/>
      <c r="F180" s="775"/>
      <c r="G180" s="758"/>
      <c r="H180" s="758"/>
      <c r="I180" s="758"/>
      <c r="J180" s="758"/>
      <c r="K180" s="758"/>
      <c r="L180" s="758"/>
      <c r="M180" s="758"/>
      <c r="N180" s="758"/>
      <c r="O180" s="758"/>
      <c r="P180" s="758"/>
      <c r="Q180" s="758"/>
      <c r="R180" s="758"/>
      <c r="S180" s="758"/>
      <c r="T180" s="758"/>
      <c r="U180" s="758"/>
      <c r="V180" s="758"/>
      <c r="W180" s="758"/>
      <c r="X180" s="758"/>
      <c r="Y180" s="758"/>
      <c r="Z180" s="758"/>
    </row>
    <row r="181" spans="1:26" ht="14.25" customHeight="1">
      <c r="A181" s="758"/>
      <c r="B181" s="758"/>
      <c r="C181" s="775"/>
      <c r="D181" s="775"/>
      <c r="E181" s="775"/>
      <c r="F181" s="775"/>
      <c r="G181" s="758"/>
      <c r="H181" s="758"/>
      <c r="I181" s="758"/>
      <c r="J181" s="758"/>
      <c r="K181" s="758"/>
      <c r="L181" s="758"/>
      <c r="M181" s="758"/>
      <c r="N181" s="758"/>
      <c r="O181" s="758"/>
      <c r="P181" s="758"/>
      <c r="Q181" s="758"/>
      <c r="R181" s="758"/>
      <c r="S181" s="758"/>
      <c r="T181" s="758"/>
      <c r="U181" s="758"/>
      <c r="V181" s="758"/>
      <c r="W181" s="758"/>
      <c r="X181" s="758"/>
      <c r="Y181" s="758"/>
      <c r="Z181" s="758"/>
    </row>
    <row r="182" spans="1:26" ht="14.25" customHeight="1">
      <c r="A182" s="758"/>
      <c r="B182" s="758"/>
      <c r="C182" s="775"/>
      <c r="D182" s="775"/>
      <c r="E182" s="775"/>
      <c r="F182" s="775"/>
      <c r="G182" s="758"/>
      <c r="H182" s="758"/>
      <c r="I182" s="758"/>
      <c r="J182" s="758"/>
      <c r="K182" s="758"/>
      <c r="L182" s="758"/>
      <c r="M182" s="758"/>
      <c r="N182" s="758"/>
      <c r="O182" s="758"/>
      <c r="P182" s="758"/>
      <c r="Q182" s="758"/>
      <c r="R182" s="758"/>
      <c r="S182" s="758"/>
      <c r="T182" s="758"/>
      <c r="U182" s="758"/>
      <c r="V182" s="758"/>
      <c r="W182" s="758"/>
      <c r="X182" s="758"/>
      <c r="Y182" s="758"/>
      <c r="Z182" s="758"/>
    </row>
    <row r="183" spans="1:26" ht="14.25" customHeight="1">
      <c r="A183" s="758"/>
      <c r="B183" s="758"/>
      <c r="C183" s="775"/>
      <c r="D183" s="775"/>
      <c r="E183" s="775"/>
      <c r="F183" s="775"/>
      <c r="G183" s="758"/>
      <c r="H183" s="758"/>
      <c r="I183" s="758"/>
      <c r="J183" s="758"/>
      <c r="K183" s="758"/>
      <c r="L183" s="758"/>
      <c r="M183" s="758"/>
      <c r="N183" s="758"/>
      <c r="O183" s="758"/>
      <c r="P183" s="758"/>
      <c r="Q183" s="758"/>
      <c r="R183" s="758"/>
      <c r="S183" s="758"/>
      <c r="T183" s="758"/>
      <c r="U183" s="758"/>
      <c r="V183" s="758"/>
      <c r="W183" s="758"/>
      <c r="X183" s="758"/>
      <c r="Y183" s="758"/>
      <c r="Z183" s="758"/>
    </row>
    <row r="184" spans="1:26" ht="14.25" customHeight="1">
      <c r="A184" s="758"/>
      <c r="B184" s="758"/>
      <c r="C184" s="775"/>
      <c r="D184" s="775"/>
      <c r="E184" s="775"/>
      <c r="F184" s="775"/>
      <c r="G184" s="758"/>
      <c r="H184" s="758"/>
      <c r="I184" s="758"/>
      <c r="J184" s="758"/>
      <c r="K184" s="758"/>
      <c r="L184" s="758"/>
      <c r="M184" s="758"/>
      <c r="N184" s="758"/>
      <c r="O184" s="758"/>
      <c r="P184" s="758"/>
      <c r="Q184" s="758"/>
      <c r="R184" s="758"/>
      <c r="S184" s="758"/>
      <c r="T184" s="758"/>
      <c r="U184" s="758"/>
      <c r="V184" s="758"/>
      <c r="W184" s="758"/>
      <c r="X184" s="758"/>
      <c r="Y184" s="758"/>
      <c r="Z184" s="758"/>
    </row>
    <row r="185" spans="1:26" ht="14.25" customHeight="1">
      <c r="A185" s="758"/>
      <c r="B185" s="758"/>
      <c r="C185" s="775"/>
      <c r="D185" s="775"/>
      <c r="E185" s="775"/>
      <c r="F185" s="775"/>
      <c r="G185" s="758"/>
      <c r="H185" s="758"/>
      <c r="I185" s="758"/>
      <c r="J185" s="758"/>
      <c r="K185" s="758"/>
      <c r="L185" s="758"/>
      <c r="M185" s="758"/>
      <c r="N185" s="758"/>
      <c r="O185" s="758"/>
      <c r="P185" s="758"/>
      <c r="Q185" s="758"/>
      <c r="R185" s="758"/>
      <c r="S185" s="758"/>
      <c r="T185" s="758"/>
      <c r="U185" s="758"/>
      <c r="V185" s="758"/>
      <c r="W185" s="758"/>
      <c r="X185" s="758"/>
      <c r="Y185" s="758"/>
      <c r="Z185" s="758"/>
    </row>
    <row r="186" spans="1:26" ht="14.25" customHeight="1">
      <c r="A186" s="758"/>
      <c r="B186" s="758"/>
      <c r="C186" s="775"/>
      <c r="D186" s="775"/>
      <c r="E186" s="775"/>
      <c r="F186" s="775"/>
      <c r="G186" s="758"/>
      <c r="H186" s="758"/>
      <c r="I186" s="758"/>
      <c r="J186" s="758"/>
      <c r="K186" s="758"/>
      <c r="L186" s="758"/>
      <c r="M186" s="758"/>
      <c r="N186" s="758"/>
      <c r="O186" s="758"/>
      <c r="P186" s="758"/>
      <c r="Q186" s="758"/>
      <c r="R186" s="758"/>
      <c r="S186" s="758"/>
      <c r="T186" s="758"/>
      <c r="U186" s="758"/>
      <c r="V186" s="758"/>
      <c r="W186" s="758"/>
      <c r="X186" s="758"/>
      <c r="Y186" s="758"/>
      <c r="Z186" s="758"/>
    </row>
    <row r="187" spans="1:26" ht="14.25" customHeight="1">
      <c r="A187" s="758"/>
      <c r="B187" s="758"/>
      <c r="C187" s="775"/>
      <c r="D187" s="775"/>
      <c r="E187" s="775"/>
      <c r="F187" s="775"/>
      <c r="G187" s="758"/>
      <c r="H187" s="758"/>
      <c r="I187" s="758"/>
      <c r="J187" s="758"/>
      <c r="K187" s="758"/>
      <c r="L187" s="758"/>
      <c r="M187" s="758"/>
      <c r="N187" s="758"/>
      <c r="O187" s="758"/>
      <c r="P187" s="758"/>
      <c r="Q187" s="758"/>
      <c r="R187" s="758"/>
      <c r="S187" s="758"/>
      <c r="T187" s="758"/>
      <c r="U187" s="758"/>
      <c r="V187" s="758"/>
      <c r="W187" s="758"/>
      <c r="X187" s="758"/>
      <c r="Y187" s="758"/>
      <c r="Z187" s="758"/>
    </row>
    <row r="188" spans="1:26" ht="14.25" customHeight="1">
      <c r="A188" s="758"/>
      <c r="B188" s="758"/>
      <c r="C188" s="775"/>
      <c r="D188" s="775"/>
      <c r="E188" s="775"/>
      <c r="F188" s="775"/>
      <c r="G188" s="758"/>
      <c r="H188" s="758"/>
      <c r="I188" s="758"/>
      <c r="J188" s="758"/>
      <c r="K188" s="758"/>
      <c r="L188" s="758"/>
      <c r="M188" s="758"/>
      <c r="N188" s="758"/>
      <c r="O188" s="758"/>
      <c r="P188" s="758"/>
      <c r="Q188" s="758"/>
      <c r="R188" s="758"/>
      <c r="S188" s="758"/>
      <c r="T188" s="758"/>
      <c r="U188" s="758"/>
      <c r="V188" s="758"/>
      <c r="W188" s="758"/>
      <c r="X188" s="758"/>
      <c r="Y188" s="758"/>
      <c r="Z188" s="758"/>
    </row>
    <row r="189" spans="1:26" ht="14.25" customHeight="1">
      <c r="A189" s="758"/>
      <c r="B189" s="758"/>
      <c r="C189" s="775"/>
      <c r="D189" s="775"/>
      <c r="E189" s="775"/>
      <c r="F189" s="775"/>
      <c r="G189" s="758"/>
      <c r="H189" s="758"/>
      <c r="I189" s="758"/>
      <c r="J189" s="758"/>
      <c r="K189" s="758"/>
      <c r="L189" s="758"/>
      <c r="M189" s="758"/>
      <c r="N189" s="758"/>
      <c r="O189" s="758"/>
      <c r="P189" s="758"/>
      <c r="Q189" s="758"/>
      <c r="R189" s="758"/>
      <c r="S189" s="758"/>
      <c r="T189" s="758"/>
      <c r="U189" s="758"/>
      <c r="V189" s="758"/>
      <c r="W189" s="758"/>
      <c r="X189" s="758"/>
      <c r="Y189" s="758"/>
      <c r="Z189" s="758"/>
    </row>
    <row r="190" spans="1:26" ht="14.25" customHeight="1">
      <c r="A190" s="758"/>
      <c r="B190" s="758"/>
      <c r="C190" s="775"/>
      <c r="D190" s="775"/>
      <c r="E190" s="775"/>
      <c r="F190" s="775"/>
      <c r="G190" s="758"/>
      <c r="H190" s="758"/>
      <c r="I190" s="758"/>
      <c r="J190" s="758"/>
      <c r="K190" s="758"/>
      <c r="L190" s="758"/>
      <c r="M190" s="758"/>
      <c r="N190" s="758"/>
      <c r="O190" s="758"/>
      <c r="P190" s="758"/>
      <c r="Q190" s="758"/>
      <c r="R190" s="758"/>
      <c r="S190" s="758"/>
      <c r="T190" s="758"/>
      <c r="U190" s="758"/>
      <c r="V190" s="758"/>
      <c r="W190" s="758"/>
      <c r="X190" s="758"/>
      <c r="Y190" s="758"/>
      <c r="Z190" s="758"/>
    </row>
    <row r="191" spans="1:26" ht="14.25" customHeight="1">
      <c r="A191" s="758"/>
      <c r="B191" s="758"/>
      <c r="C191" s="775"/>
      <c r="D191" s="775"/>
      <c r="E191" s="775"/>
      <c r="F191" s="775"/>
      <c r="G191" s="758"/>
      <c r="H191" s="758"/>
      <c r="I191" s="758"/>
      <c r="J191" s="758"/>
      <c r="K191" s="758"/>
      <c r="L191" s="758"/>
      <c r="M191" s="758"/>
      <c r="N191" s="758"/>
      <c r="O191" s="758"/>
      <c r="P191" s="758"/>
      <c r="Q191" s="758"/>
      <c r="R191" s="758"/>
      <c r="S191" s="758"/>
      <c r="T191" s="758"/>
      <c r="U191" s="758"/>
      <c r="V191" s="758"/>
      <c r="W191" s="758"/>
      <c r="X191" s="758"/>
      <c r="Y191" s="758"/>
      <c r="Z191" s="758"/>
    </row>
    <row r="192" spans="1:26" ht="14.25" customHeight="1">
      <c r="A192" s="758"/>
      <c r="B192" s="758"/>
      <c r="C192" s="775"/>
      <c r="D192" s="775"/>
      <c r="E192" s="775"/>
      <c r="F192" s="775"/>
      <c r="G192" s="758"/>
      <c r="H192" s="758"/>
      <c r="I192" s="758"/>
      <c r="J192" s="758"/>
      <c r="K192" s="758"/>
      <c r="L192" s="758"/>
      <c r="M192" s="758"/>
      <c r="N192" s="758"/>
      <c r="O192" s="758"/>
      <c r="P192" s="758"/>
      <c r="Q192" s="758"/>
      <c r="R192" s="758"/>
      <c r="S192" s="758"/>
      <c r="T192" s="758"/>
      <c r="U192" s="758"/>
      <c r="V192" s="758"/>
      <c r="W192" s="758"/>
      <c r="X192" s="758"/>
      <c r="Y192" s="758"/>
      <c r="Z192" s="758"/>
    </row>
    <row r="193" spans="1:26" ht="14.25" customHeight="1">
      <c r="A193" s="758"/>
      <c r="B193" s="758"/>
      <c r="C193" s="775"/>
      <c r="D193" s="775"/>
      <c r="E193" s="775"/>
      <c r="F193" s="775"/>
      <c r="G193" s="758"/>
      <c r="H193" s="758"/>
      <c r="I193" s="758"/>
      <c r="J193" s="758"/>
      <c r="K193" s="758"/>
      <c r="L193" s="758"/>
      <c r="M193" s="758"/>
      <c r="N193" s="758"/>
      <c r="O193" s="758"/>
      <c r="P193" s="758"/>
      <c r="Q193" s="758"/>
      <c r="R193" s="758"/>
      <c r="S193" s="758"/>
      <c r="T193" s="758"/>
      <c r="U193" s="758"/>
      <c r="V193" s="758"/>
      <c r="W193" s="758"/>
      <c r="X193" s="758"/>
      <c r="Y193" s="758"/>
      <c r="Z193" s="758"/>
    </row>
    <row r="194" spans="1:26" ht="14.25" customHeight="1">
      <c r="A194" s="758"/>
      <c r="B194" s="758"/>
      <c r="C194" s="775"/>
      <c r="D194" s="775"/>
      <c r="E194" s="775"/>
      <c r="F194" s="775"/>
      <c r="G194" s="758"/>
      <c r="H194" s="758"/>
      <c r="I194" s="758"/>
      <c r="J194" s="758"/>
      <c r="K194" s="758"/>
      <c r="L194" s="758"/>
      <c r="M194" s="758"/>
      <c r="N194" s="758"/>
      <c r="O194" s="758"/>
      <c r="P194" s="758"/>
      <c r="Q194" s="758"/>
      <c r="R194" s="758"/>
      <c r="S194" s="758"/>
      <c r="T194" s="758"/>
      <c r="U194" s="758"/>
      <c r="V194" s="758"/>
      <c r="W194" s="758"/>
      <c r="X194" s="758"/>
      <c r="Y194" s="758"/>
      <c r="Z194" s="758"/>
    </row>
    <row r="195" spans="1:26" ht="14.25" customHeight="1">
      <c r="A195" s="758"/>
      <c r="B195" s="758"/>
      <c r="C195" s="775"/>
      <c r="D195" s="775"/>
      <c r="E195" s="775"/>
      <c r="F195" s="775"/>
      <c r="G195" s="758"/>
      <c r="H195" s="758"/>
      <c r="I195" s="758"/>
      <c r="J195" s="758"/>
      <c r="K195" s="758"/>
      <c r="L195" s="758"/>
      <c r="M195" s="758"/>
      <c r="N195" s="758"/>
      <c r="O195" s="758"/>
      <c r="P195" s="758"/>
      <c r="Q195" s="758"/>
      <c r="R195" s="758"/>
      <c r="S195" s="758"/>
      <c r="T195" s="758"/>
      <c r="U195" s="758"/>
      <c r="V195" s="758"/>
      <c r="W195" s="758"/>
      <c r="X195" s="758"/>
      <c r="Y195" s="758"/>
      <c r="Z195" s="758"/>
    </row>
    <row r="196" spans="1:26" ht="14.25" customHeight="1">
      <c r="A196" s="758"/>
      <c r="B196" s="758"/>
      <c r="C196" s="775"/>
      <c r="D196" s="775"/>
      <c r="E196" s="775"/>
      <c r="F196" s="775"/>
      <c r="G196" s="758"/>
      <c r="H196" s="758"/>
      <c r="I196" s="758"/>
      <c r="J196" s="758"/>
      <c r="K196" s="758"/>
      <c r="L196" s="758"/>
      <c r="M196" s="758"/>
      <c r="N196" s="758"/>
      <c r="O196" s="758"/>
      <c r="P196" s="758"/>
      <c r="Q196" s="758"/>
      <c r="R196" s="758"/>
      <c r="S196" s="758"/>
      <c r="T196" s="758"/>
      <c r="U196" s="758"/>
      <c r="V196" s="758"/>
      <c r="W196" s="758"/>
      <c r="X196" s="758"/>
      <c r="Y196" s="758"/>
      <c r="Z196" s="758"/>
    </row>
    <row r="197" spans="1:26" ht="14.25" customHeight="1">
      <c r="A197" s="758"/>
      <c r="B197" s="758"/>
      <c r="C197" s="775"/>
      <c r="D197" s="775"/>
      <c r="E197" s="775"/>
      <c r="F197" s="775"/>
      <c r="G197" s="758"/>
      <c r="H197" s="758"/>
      <c r="I197" s="758"/>
      <c r="J197" s="758"/>
      <c r="K197" s="758"/>
      <c r="L197" s="758"/>
      <c r="M197" s="758"/>
      <c r="N197" s="758"/>
      <c r="O197" s="758"/>
      <c r="P197" s="758"/>
      <c r="Q197" s="758"/>
      <c r="R197" s="758"/>
      <c r="S197" s="758"/>
      <c r="T197" s="758"/>
      <c r="U197" s="758"/>
      <c r="V197" s="758"/>
      <c r="W197" s="758"/>
      <c r="X197" s="758"/>
      <c r="Y197" s="758"/>
      <c r="Z197" s="758"/>
    </row>
    <row r="198" spans="1:26" ht="14.25" customHeight="1">
      <c r="A198" s="758"/>
      <c r="B198" s="758"/>
      <c r="C198" s="775"/>
      <c r="D198" s="775"/>
      <c r="E198" s="775"/>
      <c r="F198" s="775"/>
      <c r="G198" s="758"/>
      <c r="H198" s="758"/>
      <c r="I198" s="758"/>
      <c r="J198" s="758"/>
      <c r="K198" s="758"/>
      <c r="L198" s="758"/>
      <c r="M198" s="758"/>
      <c r="N198" s="758"/>
      <c r="O198" s="758"/>
      <c r="P198" s="758"/>
      <c r="Q198" s="758"/>
      <c r="R198" s="758"/>
      <c r="S198" s="758"/>
      <c r="T198" s="758"/>
      <c r="U198" s="758"/>
      <c r="V198" s="758"/>
      <c r="W198" s="758"/>
      <c r="X198" s="758"/>
      <c r="Y198" s="758"/>
      <c r="Z198" s="758"/>
    </row>
    <row r="199" spans="1:26" ht="14.25" customHeight="1">
      <c r="A199" s="758"/>
      <c r="B199" s="758"/>
      <c r="C199" s="775"/>
      <c r="D199" s="775"/>
      <c r="E199" s="775"/>
      <c r="F199" s="775"/>
      <c r="G199" s="758"/>
      <c r="H199" s="758"/>
      <c r="I199" s="758"/>
      <c r="J199" s="758"/>
      <c r="K199" s="758"/>
      <c r="L199" s="758"/>
      <c r="M199" s="758"/>
      <c r="N199" s="758"/>
      <c r="O199" s="758"/>
      <c r="P199" s="758"/>
      <c r="Q199" s="758"/>
      <c r="R199" s="758"/>
      <c r="S199" s="758"/>
      <c r="T199" s="758"/>
      <c r="U199" s="758"/>
      <c r="V199" s="758"/>
      <c r="W199" s="758"/>
      <c r="X199" s="758"/>
      <c r="Y199" s="758"/>
      <c r="Z199" s="758"/>
    </row>
    <row r="200" spans="1:26" ht="14.25" customHeight="1">
      <c r="A200" s="758"/>
      <c r="B200" s="758"/>
      <c r="C200" s="775"/>
      <c r="D200" s="775"/>
      <c r="E200" s="775"/>
      <c r="F200" s="775"/>
      <c r="G200" s="758"/>
      <c r="H200" s="758"/>
      <c r="I200" s="758"/>
      <c r="J200" s="758"/>
      <c r="K200" s="758"/>
      <c r="L200" s="758"/>
      <c r="M200" s="758"/>
      <c r="N200" s="758"/>
      <c r="O200" s="758"/>
      <c r="P200" s="758"/>
      <c r="Q200" s="758"/>
      <c r="R200" s="758"/>
      <c r="S200" s="758"/>
      <c r="T200" s="758"/>
      <c r="U200" s="758"/>
      <c r="V200" s="758"/>
      <c r="W200" s="758"/>
      <c r="X200" s="758"/>
      <c r="Y200" s="758"/>
      <c r="Z200" s="758"/>
    </row>
    <row r="201" spans="1:26" ht="14.25" customHeight="1">
      <c r="A201" s="758"/>
      <c r="B201" s="758"/>
      <c r="C201" s="775"/>
      <c r="D201" s="775"/>
      <c r="E201" s="775"/>
      <c r="F201" s="775"/>
      <c r="G201" s="758"/>
      <c r="H201" s="758"/>
      <c r="I201" s="758"/>
      <c r="J201" s="758"/>
      <c r="K201" s="758"/>
      <c r="L201" s="758"/>
      <c r="M201" s="758"/>
      <c r="N201" s="758"/>
      <c r="O201" s="758"/>
      <c r="P201" s="758"/>
      <c r="Q201" s="758"/>
      <c r="R201" s="758"/>
      <c r="S201" s="758"/>
      <c r="T201" s="758"/>
      <c r="U201" s="758"/>
      <c r="V201" s="758"/>
      <c r="W201" s="758"/>
      <c r="X201" s="758"/>
      <c r="Y201" s="758"/>
      <c r="Z201" s="758"/>
    </row>
    <row r="202" spans="1:26" ht="14.25" customHeight="1">
      <c r="A202" s="758"/>
      <c r="B202" s="758"/>
      <c r="C202" s="775"/>
      <c r="D202" s="775"/>
      <c r="E202" s="775"/>
      <c r="F202" s="775"/>
      <c r="G202" s="758"/>
      <c r="H202" s="758"/>
      <c r="I202" s="758"/>
      <c r="J202" s="758"/>
      <c r="K202" s="758"/>
      <c r="L202" s="758"/>
      <c r="M202" s="758"/>
      <c r="N202" s="758"/>
      <c r="O202" s="758"/>
      <c r="P202" s="758"/>
      <c r="Q202" s="758"/>
      <c r="R202" s="758"/>
      <c r="S202" s="758"/>
      <c r="T202" s="758"/>
      <c r="U202" s="758"/>
      <c r="V202" s="758"/>
      <c r="W202" s="758"/>
      <c r="X202" s="758"/>
      <c r="Y202" s="758"/>
      <c r="Z202" s="758"/>
    </row>
    <row r="203" spans="1:26" ht="14.25" customHeight="1">
      <c r="A203" s="758"/>
      <c r="B203" s="758"/>
      <c r="C203" s="775"/>
      <c r="D203" s="775"/>
      <c r="E203" s="775"/>
      <c r="F203" s="775"/>
      <c r="G203" s="758"/>
      <c r="H203" s="758"/>
      <c r="I203" s="758"/>
      <c r="J203" s="758"/>
      <c r="K203" s="758"/>
      <c r="L203" s="758"/>
      <c r="M203" s="758"/>
      <c r="N203" s="758"/>
      <c r="O203" s="758"/>
      <c r="P203" s="758"/>
      <c r="Q203" s="758"/>
      <c r="R203" s="758"/>
      <c r="S203" s="758"/>
      <c r="T203" s="758"/>
      <c r="U203" s="758"/>
      <c r="V203" s="758"/>
      <c r="W203" s="758"/>
      <c r="X203" s="758"/>
      <c r="Y203" s="758"/>
      <c r="Z203" s="758"/>
    </row>
    <row r="204" spans="1:26" ht="14.25" customHeight="1">
      <c r="A204" s="758"/>
      <c r="B204" s="758"/>
      <c r="C204" s="775"/>
      <c r="D204" s="775"/>
      <c r="E204" s="775"/>
      <c r="F204" s="775"/>
      <c r="G204" s="758"/>
      <c r="H204" s="758"/>
      <c r="I204" s="758"/>
      <c r="J204" s="758"/>
      <c r="K204" s="758"/>
      <c r="L204" s="758"/>
      <c r="M204" s="758"/>
      <c r="N204" s="758"/>
      <c r="O204" s="758"/>
      <c r="P204" s="758"/>
      <c r="Q204" s="758"/>
      <c r="R204" s="758"/>
      <c r="S204" s="758"/>
      <c r="T204" s="758"/>
      <c r="U204" s="758"/>
      <c r="V204" s="758"/>
      <c r="W204" s="758"/>
      <c r="X204" s="758"/>
      <c r="Y204" s="758"/>
      <c r="Z204" s="758"/>
    </row>
    <row r="205" spans="1:26" ht="14.25" customHeight="1">
      <c r="A205" s="758"/>
      <c r="B205" s="758"/>
      <c r="C205" s="775"/>
      <c r="D205" s="775"/>
      <c r="E205" s="775"/>
      <c r="F205" s="775"/>
      <c r="G205" s="758"/>
      <c r="H205" s="758"/>
      <c r="I205" s="758"/>
      <c r="J205" s="758"/>
      <c r="K205" s="758"/>
      <c r="L205" s="758"/>
      <c r="M205" s="758"/>
      <c r="N205" s="758"/>
      <c r="O205" s="758"/>
      <c r="P205" s="758"/>
      <c r="Q205" s="758"/>
      <c r="R205" s="758"/>
      <c r="S205" s="758"/>
      <c r="T205" s="758"/>
      <c r="U205" s="758"/>
      <c r="V205" s="758"/>
      <c r="W205" s="758"/>
      <c r="X205" s="758"/>
      <c r="Y205" s="758"/>
      <c r="Z205" s="758"/>
    </row>
    <row r="206" spans="1:26" ht="14.25" customHeight="1">
      <c r="A206" s="758"/>
      <c r="B206" s="758"/>
      <c r="C206" s="775"/>
      <c r="D206" s="775"/>
      <c r="E206" s="775"/>
      <c r="F206" s="775"/>
      <c r="G206" s="758"/>
      <c r="H206" s="758"/>
      <c r="I206" s="758"/>
      <c r="J206" s="758"/>
      <c r="K206" s="758"/>
      <c r="L206" s="758"/>
      <c r="M206" s="758"/>
      <c r="N206" s="758"/>
      <c r="O206" s="758"/>
      <c r="P206" s="758"/>
      <c r="Q206" s="758"/>
      <c r="R206" s="758"/>
      <c r="S206" s="758"/>
      <c r="T206" s="758"/>
      <c r="U206" s="758"/>
      <c r="V206" s="758"/>
      <c r="W206" s="758"/>
      <c r="X206" s="758"/>
      <c r="Y206" s="758"/>
      <c r="Z206" s="758"/>
    </row>
    <row r="207" spans="1:26" ht="14.25" customHeight="1">
      <c r="A207" s="758"/>
      <c r="B207" s="758"/>
      <c r="C207" s="775"/>
      <c r="D207" s="775"/>
      <c r="E207" s="775"/>
      <c r="F207" s="775"/>
      <c r="G207" s="758"/>
      <c r="H207" s="758"/>
      <c r="I207" s="758"/>
      <c r="J207" s="758"/>
      <c r="K207" s="758"/>
      <c r="L207" s="758"/>
      <c r="M207" s="758"/>
      <c r="N207" s="758"/>
      <c r="O207" s="758"/>
      <c r="P207" s="758"/>
      <c r="Q207" s="758"/>
      <c r="R207" s="758"/>
      <c r="S207" s="758"/>
      <c r="T207" s="758"/>
      <c r="U207" s="758"/>
      <c r="V207" s="758"/>
      <c r="W207" s="758"/>
      <c r="X207" s="758"/>
      <c r="Y207" s="758"/>
      <c r="Z207" s="758"/>
    </row>
    <row r="208" spans="1:26" ht="14.25" customHeight="1">
      <c r="A208" s="758"/>
      <c r="B208" s="758"/>
      <c r="C208" s="775"/>
      <c r="D208" s="775"/>
      <c r="E208" s="775"/>
      <c r="F208" s="775"/>
      <c r="G208" s="758"/>
      <c r="H208" s="758"/>
      <c r="I208" s="758"/>
      <c r="J208" s="758"/>
      <c r="K208" s="758"/>
      <c r="L208" s="758"/>
      <c r="M208" s="758"/>
      <c r="N208" s="758"/>
      <c r="O208" s="758"/>
      <c r="P208" s="758"/>
      <c r="Q208" s="758"/>
      <c r="R208" s="758"/>
      <c r="S208" s="758"/>
      <c r="T208" s="758"/>
      <c r="U208" s="758"/>
      <c r="V208" s="758"/>
      <c r="W208" s="758"/>
      <c r="X208" s="758"/>
      <c r="Y208" s="758"/>
      <c r="Z208" s="758"/>
    </row>
    <row r="209" spans="1:26" ht="14.25" customHeight="1">
      <c r="A209" s="758"/>
      <c r="B209" s="758"/>
      <c r="C209" s="775"/>
      <c r="D209" s="775"/>
      <c r="E209" s="775"/>
      <c r="F209" s="775"/>
      <c r="G209" s="758"/>
      <c r="H209" s="758"/>
      <c r="I209" s="758"/>
      <c r="J209" s="758"/>
      <c r="K209" s="758"/>
      <c r="L209" s="758"/>
      <c r="M209" s="758"/>
      <c r="N209" s="758"/>
      <c r="O209" s="758"/>
      <c r="P209" s="758"/>
      <c r="Q209" s="758"/>
      <c r="R209" s="758"/>
      <c r="S209" s="758"/>
      <c r="T209" s="758"/>
      <c r="U209" s="758"/>
      <c r="V209" s="758"/>
      <c r="W209" s="758"/>
      <c r="X209" s="758"/>
      <c r="Y209" s="758"/>
      <c r="Z209" s="758"/>
    </row>
    <row r="210" spans="1:26" ht="14.25" customHeight="1">
      <c r="A210" s="758"/>
      <c r="B210" s="758"/>
      <c r="C210" s="775"/>
      <c r="D210" s="775"/>
      <c r="E210" s="775"/>
      <c r="F210" s="775"/>
      <c r="G210" s="758"/>
      <c r="H210" s="758"/>
      <c r="I210" s="758"/>
      <c r="J210" s="758"/>
      <c r="K210" s="758"/>
      <c r="L210" s="758"/>
      <c r="M210" s="758"/>
      <c r="N210" s="758"/>
      <c r="O210" s="758"/>
      <c r="P210" s="758"/>
      <c r="Q210" s="758"/>
      <c r="R210" s="758"/>
      <c r="S210" s="758"/>
      <c r="T210" s="758"/>
      <c r="U210" s="758"/>
      <c r="V210" s="758"/>
      <c r="W210" s="758"/>
      <c r="X210" s="758"/>
      <c r="Y210" s="758"/>
      <c r="Z210" s="758"/>
    </row>
    <row r="211" spans="1:26" ht="14.25" customHeight="1">
      <c r="A211" s="758"/>
      <c r="B211" s="758"/>
      <c r="C211" s="775"/>
      <c r="D211" s="775"/>
      <c r="E211" s="775"/>
      <c r="F211" s="775"/>
      <c r="G211" s="758"/>
      <c r="H211" s="758"/>
      <c r="I211" s="758"/>
      <c r="J211" s="758"/>
      <c r="K211" s="758"/>
      <c r="L211" s="758"/>
      <c r="M211" s="758"/>
      <c r="N211" s="758"/>
      <c r="O211" s="758"/>
      <c r="P211" s="758"/>
      <c r="Q211" s="758"/>
      <c r="R211" s="758"/>
      <c r="S211" s="758"/>
      <c r="T211" s="758"/>
      <c r="U211" s="758"/>
      <c r="V211" s="758"/>
      <c r="W211" s="758"/>
      <c r="X211" s="758"/>
      <c r="Y211" s="758"/>
      <c r="Z211" s="758"/>
    </row>
    <row r="212" spans="1:26" ht="14.25" customHeight="1">
      <c r="A212" s="758"/>
      <c r="B212" s="758"/>
      <c r="C212" s="775"/>
      <c r="D212" s="775"/>
      <c r="E212" s="775"/>
      <c r="F212" s="775"/>
      <c r="G212" s="758"/>
      <c r="H212" s="758"/>
      <c r="I212" s="758"/>
      <c r="J212" s="758"/>
      <c r="K212" s="758"/>
      <c r="L212" s="758"/>
      <c r="M212" s="758"/>
      <c r="N212" s="758"/>
      <c r="O212" s="758"/>
      <c r="P212" s="758"/>
      <c r="Q212" s="758"/>
      <c r="R212" s="758"/>
      <c r="S212" s="758"/>
      <c r="T212" s="758"/>
      <c r="U212" s="758"/>
      <c r="V212" s="758"/>
      <c r="W212" s="758"/>
      <c r="X212" s="758"/>
      <c r="Y212" s="758"/>
      <c r="Z212" s="758"/>
    </row>
    <row r="213" spans="1:26" ht="14.25" customHeight="1">
      <c r="A213" s="758"/>
      <c r="B213" s="758"/>
      <c r="C213" s="775"/>
      <c r="D213" s="775"/>
      <c r="E213" s="775"/>
      <c r="F213" s="775"/>
      <c r="G213" s="758"/>
      <c r="H213" s="758"/>
      <c r="I213" s="758"/>
      <c r="J213" s="758"/>
      <c r="K213" s="758"/>
      <c r="L213" s="758"/>
      <c r="M213" s="758"/>
      <c r="N213" s="758"/>
      <c r="O213" s="758"/>
      <c r="P213" s="758"/>
      <c r="Q213" s="758"/>
      <c r="R213" s="758"/>
      <c r="S213" s="758"/>
      <c r="T213" s="758"/>
      <c r="U213" s="758"/>
      <c r="V213" s="758"/>
      <c r="W213" s="758"/>
      <c r="X213" s="758"/>
      <c r="Y213" s="758"/>
      <c r="Z213" s="758"/>
    </row>
    <row r="214" spans="1:26" ht="14.25" customHeight="1">
      <c r="A214" s="758"/>
      <c r="B214" s="758"/>
      <c r="C214" s="775"/>
      <c r="D214" s="775"/>
      <c r="E214" s="775"/>
      <c r="F214" s="775"/>
      <c r="G214" s="758"/>
      <c r="H214" s="758"/>
      <c r="I214" s="758"/>
      <c r="J214" s="758"/>
      <c r="K214" s="758"/>
      <c r="L214" s="758"/>
      <c r="M214" s="758"/>
      <c r="N214" s="758"/>
      <c r="O214" s="758"/>
      <c r="P214" s="758"/>
      <c r="Q214" s="758"/>
      <c r="R214" s="758"/>
      <c r="S214" s="758"/>
      <c r="T214" s="758"/>
      <c r="U214" s="758"/>
      <c r="V214" s="758"/>
      <c r="W214" s="758"/>
      <c r="X214" s="758"/>
      <c r="Y214" s="758"/>
      <c r="Z214" s="758"/>
    </row>
    <row r="215" spans="1:26" ht="14.25" customHeight="1">
      <c r="A215" s="758"/>
      <c r="B215" s="758"/>
      <c r="C215" s="775"/>
      <c r="D215" s="775"/>
      <c r="E215" s="775"/>
      <c r="F215" s="775"/>
      <c r="G215" s="758"/>
      <c r="H215" s="758"/>
      <c r="I215" s="758"/>
      <c r="J215" s="758"/>
      <c r="K215" s="758"/>
      <c r="L215" s="758"/>
      <c r="M215" s="758"/>
      <c r="N215" s="758"/>
      <c r="O215" s="758"/>
      <c r="P215" s="758"/>
      <c r="Q215" s="758"/>
      <c r="R215" s="758"/>
      <c r="S215" s="758"/>
      <c r="T215" s="758"/>
      <c r="U215" s="758"/>
      <c r="V215" s="758"/>
      <c r="W215" s="758"/>
      <c r="X215" s="758"/>
      <c r="Y215" s="758"/>
      <c r="Z215" s="758"/>
    </row>
    <row r="216" spans="1:26" ht="14.25" customHeight="1">
      <c r="A216" s="758"/>
      <c r="B216" s="758"/>
      <c r="C216" s="775"/>
      <c r="D216" s="775"/>
      <c r="E216" s="775"/>
      <c r="F216" s="775"/>
      <c r="G216" s="758"/>
      <c r="H216" s="758"/>
      <c r="I216" s="758"/>
      <c r="J216" s="758"/>
      <c r="K216" s="758"/>
      <c r="L216" s="758"/>
      <c r="M216" s="758"/>
      <c r="N216" s="758"/>
      <c r="O216" s="758"/>
      <c r="P216" s="758"/>
      <c r="Q216" s="758"/>
      <c r="R216" s="758"/>
      <c r="S216" s="758"/>
      <c r="T216" s="758"/>
      <c r="U216" s="758"/>
      <c r="V216" s="758"/>
      <c r="W216" s="758"/>
      <c r="X216" s="758"/>
      <c r="Y216" s="758"/>
      <c r="Z216" s="758"/>
    </row>
    <row r="217" spans="1:26" ht="14.25" customHeight="1">
      <c r="A217" s="758"/>
      <c r="B217" s="758"/>
      <c r="C217" s="775"/>
      <c r="D217" s="775"/>
      <c r="E217" s="775"/>
      <c r="F217" s="775"/>
      <c r="G217" s="758"/>
      <c r="H217" s="758"/>
      <c r="I217" s="758"/>
      <c r="J217" s="758"/>
      <c r="K217" s="758"/>
      <c r="L217" s="758"/>
      <c r="M217" s="758"/>
      <c r="N217" s="758"/>
      <c r="O217" s="758"/>
      <c r="P217" s="758"/>
      <c r="Q217" s="758"/>
      <c r="R217" s="758"/>
      <c r="S217" s="758"/>
      <c r="T217" s="758"/>
      <c r="U217" s="758"/>
      <c r="V217" s="758"/>
      <c r="W217" s="758"/>
      <c r="X217" s="758"/>
      <c r="Y217" s="758"/>
      <c r="Z217" s="758"/>
    </row>
    <row r="218" spans="1:26" ht="14.25" customHeight="1">
      <c r="A218" s="758"/>
      <c r="B218" s="758"/>
      <c r="C218" s="775"/>
      <c r="D218" s="775"/>
      <c r="E218" s="775"/>
      <c r="F218" s="775"/>
      <c r="G218" s="758"/>
      <c r="H218" s="758"/>
      <c r="I218" s="758"/>
      <c r="J218" s="758"/>
      <c r="K218" s="758"/>
      <c r="L218" s="758"/>
      <c r="M218" s="758"/>
      <c r="N218" s="758"/>
      <c r="O218" s="758"/>
      <c r="P218" s="758"/>
      <c r="Q218" s="758"/>
      <c r="R218" s="758"/>
      <c r="S218" s="758"/>
      <c r="T218" s="758"/>
      <c r="U218" s="758"/>
      <c r="V218" s="758"/>
      <c r="W218" s="758"/>
      <c r="X218" s="758"/>
      <c r="Y218" s="758"/>
      <c r="Z218" s="758"/>
    </row>
    <row r="219" spans="1:26" ht="14.25" customHeight="1">
      <c r="A219" s="758"/>
      <c r="B219" s="758"/>
      <c r="C219" s="775"/>
      <c r="D219" s="775"/>
      <c r="E219" s="775"/>
      <c r="F219" s="775"/>
      <c r="G219" s="758"/>
      <c r="H219" s="758"/>
      <c r="I219" s="758"/>
      <c r="J219" s="758"/>
      <c r="K219" s="758"/>
      <c r="L219" s="758"/>
      <c r="M219" s="758"/>
      <c r="N219" s="758"/>
      <c r="O219" s="758"/>
      <c r="P219" s="758"/>
      <c r="Q219" s="758"/>
      <c r="R219" s="758"/>
      <c r="S219" s="758"/>
      <c r="T219" s="758"/>
      <c r="U219" s="758"/>
      <c r="V219" s="758"/>
      <c r="W219" s="758"/>
      <c r="X219" s="758"/>
      <c r="Y219" s="758"/>
      <c r="Z219" s="758"/>
    </row>
    <row r="220" spans="1:26" ht="14.25" customHeight="1">
      <c r="A220" s="758"/>
      <c r="B220" s="758"/>
      <c r="C220" s="775"/>
      <c r="D220" s="775"/>
      <c r="E220" s="775"/>
      <c r="F220" s="775"/>
      <c r="G220" s="758"/>
      <c r="H220" s="758"/>
      <c r="I220" s="758"/>
      <c r="J220" s="758"/>
      <c r="K220" s="758"/>
      <c r="L220" s="758"/>
      <c r="M220" s="758"/>
      <c r="N220" s="758"/>
      <c r="O220" s="758"/>
      <c r="P220" s="758"/>
      <c r="Q220" s="758"/>
      <c r="R220" s="758"/>
      <c r="S220" s="758"/>
      <c r="T220" s="758"/>
      <c r="U220" s="758"/>
      <c r="V220" s="758"/>
      <c r="W220" s="758"/>
      <c r="X220" s="758"/>
      <c r="Y220" s="758"/>
      <c r="Z220" s="758"/>
    </row>
    <row r="221" spans="1:26" ht="14.25" customHeight="1">
      <c r="A221" s="758"/>
      <c r="B221" s="758"/>
      <c r="C221" s="775"/>
      <c r="D221" s="775"/>
      <c r="E221" s="775"/>
      <c r="F221" s="775"/>
      <c r="G221" s="758"/>
      <c r="H221" s="758"/>
      <c r="I221" s="758"/>
      <c r="J221" s="758"/>
      <c r="K221" s="758"/>
      <c r="L221" s="758"/>
      <c r="M221" s="758"/>
      <c r="N221" s="758"/>
      <c r="O221" s="758"/>
      <c r="P221" s="758"/>
      <c r="Q221" s="758"/>
      <c r="R221" s="758"/>
      <c r="S221" s="758"/>
      <c r="T221" s="758"/>
      <c r="U221" s="758"/>
      <c r="V221" s="758"/>
      <c r="W221" s="758"/>
      <c r="X221" s="758"/>
      <c r="Y221" s="758"/>
      <c r="Z221" s="758"/>
    </row>
    <row r="222" spans="1:26" ht="14.25" customHeight="1">
      <c r="A222" s="758"/>
      <c r="B222" s="758"/>
      <c r="C222" s="775"/>
      <c r="D222" s="775"/>
      <c r="E222" s="775"/>
      <c r="F222" s="775"/>
      <c r="G222" s="758"/>
      <c r="H222" s="758"/>
      <c r="I222" s="758"/>
      <c r="J222" s="758"/>
      <c r="K222" s="758"/>
      <c r="L222" s="758"/>
      <c r="M222" s="758"/>
      <c r="N222" s="758"/>
      <c r="O222" s="758"/>
      <c r="P222" s="758"/>
      <c r="Q222" s="758"/>
      <c r="R222" s="758"/>
      <c r="S222" s="758"/>
      <c r="T222" s="758"/>
      <c r="U222" s="758"/>
      <c r="V222" s="758"/>
      <c r="W222" s="758"/>
      <c r="X222" s="758"/>
      <c r="Y222" s="758"/>
      <c r="Z222" s="758"/>
    </row>
    <row r="223" spans="1:26" ht="14.25" customHeight="1">
      <c r="A223" s="758"/>
      <c r="B223" s="758"/>
      <c r="C223" s="775"/>
      <c r="D223" s="775"/>
      <c r="E223" s="775"/>
      <c r="F223" s="775"/>
      <c r="G223" s="758"/>
      <c r="H223" s="758"/>
      <c r="I223" s="758"/>
      <c r="J223" s="758"/>
      <c r="K223" s="758"/>
      <c r="L223" s="758"/>
      <c r="M223" s="758"/>
      <c r="N223" s="758"/>
      <c r="O223" s="758"/>
      <c r="P223" s="758"/>
      <c r="Q223" s="758"/>
      <c r="R223" s="758"/>
      <c r="S223" s="758"/>
      <c r="T223" s="758"/>
      <c r="U223" s="758"/>
      <c r="V223" s="758"/>
      <c r="W223" s="758"/>
      <c r="X223" s="758"/>
      <c r="Y223" s="758"/>
      <c r="Z223" s="758"/>
    </row>
    <row r="224" spans="1:26" ht="14.25" customHeight="1">
      <c r="A224" s="758"/>
      <c r="B224" s="758"/>
      <c r="C224" s="775"/>
      <c r="D224" s="775"/>
      <c r="E224" s="775"/>
      <c r="F224" s="775"/>
      <c r="G224" s="758"/>
      <c r="H224" s="758"/>
      <c r="I224" s="758"/>
      <c r="J224" s="758"/>
      <c r="K224" s="758"/>
      <c r="L224" s="758"/>
      <c r="M224" s="758"/>
      <c r="N224" s="758"/>
      <c r="O224" s="758"/>
      <c r="P224" s="758"/>
      <c r="Q224" s="758"/>
      <c r="R224" s="758"/>
      <c r="S224" s="758"/>
      <c r="T224" s="758"/>
      <c r="U224" s="758"/>
      <c r="V224" s="758"/>
      <c r="W224" s="758"/>
      <c r="X224" s="758"/>
      <c r="Y224" s="758"/>
      <c r="Z224" s="758"/>
    </row>
    <row r="225" spans="1:26" ht="14.25" customHeight="1">
      <c r="A225" s="758"/>
      <c r="B225" s="758"/>
      <c r="C225" s="775"/>
      <c r="D225" s="775"/>
      <c r="E225" s="775"/>
      <c r="F225" s="775"/>
      <c r="G225" s="758"/>
      <c r="H225" s="758"/>
      <c r="I225" s="758"/>
      <c r="J225" s="758"/>
      <c r="K225" s="758"/>
      <c r="L225" s="758"/>
      <c r="M225" s="758"/>
      <c r="N225" s="758"/>
      <c r="O225" s="758"/>
      <c r="P225" s="758"/>
      <c r="Q225" s="758"/>
      <c r="R225" s="758"/>
      <c r="S225" s="758"/>
      <c r="T225" s="758"/>
      <c r="U225" s="758"/>
      <c r="V225" s="758"/>
      <c r="W225" s="758"/>
      <c r="X225" s="758"/>
      <c r="Y225" s="758"/>
      <c r="Z225" s="758"/>
    </row>
    <row r="226" spans="1:26" ht="14.25" customHeight="1">
      <c r="A226" s="758"/>
      <c r="B226" s="758"/>
      <c r="C226" s="775"/>
      <c r="D226" s="775"/>
      <c r="E226" s="775"/>
      <c r="F226" s="775"/>
      <c r="G226" s="758"/>
      <c r="H226" s="758"/>
      <c r="I226" s="758"/>
      <c r="J226" s="758"/>
      <c r="K226" s="758"/>
      <c r="L226" s="758"/>
      <c r="M226" s="758"/>
      <c r="N226" s="758"/>
      <c r="O226" s="758"/>
      <c r="P226" s="758"/>
      <c r="Q226" s="758"/>
      <c r="R226" s="758"/>
      <c r="S226" s="758"/>
      <c r="T226" s="758"/>
      <c r="U226" s="758"/>
      <c r="V226" s="758"/>
      <c r="W226" s="758"/>
      <c r="X226" s="758"/>
      <c r="Y226" s="758"/>
      <c r="Z226" s="758"/>
    </row>
    <row r="227" spans="1:26" ht="14.25" customHeight="1">
      <c r="A227" s="758"/>
      <c r="B227" s="758"/>
      <c r="C227" s="775"/>
      <c r="D227" s="775"/>
      <c r="E227" s="775"/>
      <c r="F227" s="775"/>
      <c r="G227" s="758"/>
      <c r="H227" s="758"/>
      <c r="I227" s="758"/>
      <c r="J227" s="758"/>
      <c r="K227" s="758"/>
      <c r="L227" s="758"/>
      <c r="M227" s="758"/>
      <c r="N227" s="758"/>
      <c r="O227" s="758"/>
      <c r="P227" s="758"/>
      <c r="Q227" s="758"/>
      <c r="R227" s="758"/>
      <c r="S227" s="758"/>
      <c r="T227" s="758"/>
      <c r="U227" s="758"/>
      <c r="V227" s="758"/>
      <c r="W227" s="758"/>
      <c r="X227" s="758"/>
      <c r="Y227" s="758"/>
      <c r="Z227" s="758"/>
    </row>
    <row r="228" spans="1:26" ht="14.25" customHeight="1">
      <c r="A228" s="758"/>
      <c r="B228" s="758"/>
      <c r="C228" s="775"/>
      <c r="D228" s="775"/>
      <c r="E228" s="775"/>
      <c r="F228" s="775"/>
      <c r="G228" s="758"/>
      <c r="H228" s="758"/>
      <c r="I228" s="758"/>
      <c r="J228" s="758"/>
      <c r="K228" s="758"/>
      <c r="L228" s="758"/>
      <c r="M228" s="758"/>
      <c r="N228" s="758"/>
      <c r="O228" s="758"/>
      <c r="P228" s="758"/>
      <c r="Q228" s="758"/>
      <c r="R228" s="758"/>
      <c r="S228" s="758"/>
      <c r="T228" s="758"/>
      <c r="U228" s="758"/>
      <c r="V228" s="758"/>
      <c r="W228" s="758"/>
      <c r="X228" s="758"/>
      <c r="Y228" s="758"/>
      <c r="Z228" s="758"/>
    </row>
    <row r="229" spans="1:26" ht="14.25" customHeight="1">
      <c r="A229" s="758"/>
      <c r="B229" s="758"/>
      <c r="C229" s="775"/>
      <c r="D229" s="775"/>
      <c r="E229" s="775"/>
      <c r="F229" s="775"/>
      <c r="G229" s="758"/>
      <c r="H229" s="758"/>
      <c r="I229" s="758"/>
      <c r="J229" s="758"/>
      <c r="K229" s="758"/>
      <c r="L229" s="758"/>
      <c r="M229" s="758"/>
      <c r="N229" s="758"/>
      <c r="O229" s="758"/>
      <c r="P229" s="758"/>
      <c r="Q229" s="758"/>
      <c r="R229" s="758"/>
      <c r="S229" s="758"/>
      <c r="T229" s="758"/>
      <c r="U229" s="758"/>
      <c r="V229" s="758"/>
      <c r="W229" s="758"/>
      <c r="X229" s="758"/>
      <c r="Y229" s="758"/>
      <c r="Z229" s="758"/>
    </row>
    <row r="230" spans="1:26" ht="14.25" customHeight="1">
      <c r="A230" s="758"/>
      <c r="B230" s="758"/>
      <c r="C230" s="775"/>
      <c r="D230" s="775"/>
      <c r="E230" s="775"/>
      <c r="F230" s="775"/>
      <c r="G230" s="758"/>
      <c r="H230" s="758"/>
      <c r="I230" s="758"/>
      <c r="J230" s="758"/>
      <c r="K230" s="758"/>
      <c r="L230" s="758"/>
      <c r="M230" s="758"/>
      <c r="N230" s="758"/>
      <c r="O230" s="758"/>
      <c r="P230" s="758"/>
      <c r="Q230" s="758"/>
      <c r="R230" s="758"/>
      <c r="S230" s="758"/>
      <c r="T230" s="758"/>
      <c r="U230" s="758"/>
      <c r="V230" s="758"/>
      <c r="W230" s="758"/>
      <c r="X230" s="758"/>
      <c r="Y230" s="758"/>
      <c r="Z230" s="758"/>
    </row>
    <row r="231" spans="1:26" ht="14.25" customHeight="1">
      <c r="A231" s="758"/>
      <c r="B231" s="758"/>
      <c r="C231" s="775"/>
      <c r="D231" s="775"/>
      <c r="E231" s="775"/>
      <c r="F231" s="775"/>
      <c r="G231" s="758"/>
      <c r="H231" s="758"/>
      <c r="I231" s="758"/>
      <c r="J231" s="758"/>
      <c r="K231" s="758"/>
      <c r="L231" s="758"/>
      <c r="M231" s="758"/>
      <c r="N231" s="758"/>
      <c r="O231" s="758"/>
      <c r="P231" s="758"/>
      <c r="Q231" s="758"/>
      <c r="R231" s="758"/>
      <c r="S231" s="758"/>
      <c r="T231" s="758"/>
      <c r="U231" s="758"/>
      <c r="V231" s="758"/>
      <c r="W231" s="758"/>
      <c r="X231" s="758"/>
      <c r="Y231" s="758"/>
      <c r="Z231" s="758"/>
    </row>
    <row r="232" spans="1:26" ht="14.25" customHeight="1">
      <c r="A232" s="758"/>
      <c r="B232" s="758"/>
      <c r="C232" s="775"/>
      <c r="D232" s="775"/>
      <c r="E232" s="775"/>
      <c r="F232" s="775"/>
      <c r="G232" s="758"/>
      <c r="H232" s="758"/>
      <c r="I232" s="758"/>
      <c r="J232" s="758"/>
      <c r="K232" s="758"/>
      <c r="L232" s="758"/>
      <c r="M232" s="758"/>
      <c r="N232" s="758"/>
      <c r="O232" s="758"/>
      <c r="P232" s="758"/>
      <c r="Q232" s="758"/>
      <c r="R232" s="758"/>
      <c r="S232" s="758"/>
      <c r="T232" s="758"/>
      <c r="U232" s="758"/>
      <c r="V232" s="758"/>
      <c r="W232" s="758"/>
      <c r="X232" s="758"/>
      <c r="Y232" s="758"/>
      <c r="Z232" s="758"/>
    </row>
    <row r="233" spans="1:26" ht="14.25" customHeight="1">
      <c r="A233" s="758"/>
      <c r="B233" s="758"/>
      <c r="C233" s="775"/>
      <c r="D233" s="775"/>
      <c r="E233" s="775"/>
      <c r="F233" s="775"/>
      <c r="G233" s="758"/>
      <c r="H233" s="758"/>
      <c r="I233" s="758"/>
      <c r="J233" s="758"/>
      <c r="K233" s="758"/>
      <c r="L233" s="758"/>
      <c r="M233" s="758"/>
      <c r="N233" s="758"/>
      <c r="O233" s="758"/>
      <c r="P233" s="758"/>
      <c r="Q233" s="758"/>
      <c r="R233" s="758"/>
      <c r="S233" s="758"/>
      <c r="T233" s="758"/>
      <c r="U233" s="758"/>
      <c r="V233" s="758"/>
      <c r="W233" s="758"/>
      <c r="X233" s="758"/>
      <c r="Y233" s="758"/>
      <c r="Z233" s="758"/>
    </row>
    <row r="234" spans="1:26" ht="14.25" customHeight="1">
      <c r="A234" s="758"/>
      <c r="B234" s="758"/>
      <c r="C234" s="775"/>
      <c r="D234" s="775"/>
      <c r="E234" s="775"/>
      <c r="F234" s="775"/>
      <c r="G234" s="758"/>
      <c r="H234" s="758"/>
      <c r="I234" s="758"/>
      <c r="J234" s="758"/>
      <c r="K234" s="758"/>
      <c r="L234" s="758"/>
      <c r="M234" s="758"/>
      <c r="N234" s="758"/>
      <c r="O234" s="758"/>
      <c r="P234" s="758"/>
      <c r="Q234" s="758"/>
      <c r="R234" s="758"/>
      <c r="S234" s="758"/>
      <c r="T234" s="758"/>
      <c r="U234" s="758"/>
      <c r="V234" s="758"/>
      <c r="W234" s="758"/>
      <c r="X234" s="758"/>
      <c r="Y234" s="758"/>
      <c r="Z234" s="758"/>
    </row>
    <row r="235" spans="1:26" ht="14.25" customHeight="1">
      <c r="A235" s="758"/>
      <c r="B235" s="758"/>
      <c r="C235" s="775"/>
      <c r="D235" s="775"/>
      <c r="E235" s="775"/>
      <c r="F235" s="775"/>
      <c r="G235" s="758"/>
      <c r="H235" s="758"/>
      <c r="I235" s="758"/>
      <c r="J235" s="758"/>
      <c r="K235" s="758"/>
      <c r="L235" s="758"/>
      <c r="M235" s="758"/>
      <c r="N235" s="758"/>
      <c r="O235" s="758"/>
      <c r="P235" s="758"/>
      <c r="Q235" s="758"/>
      <c r="R235" s="758"/>
      <c r="S235" s="758"/>
      <c r="T235" s="758"/>
      <c r="U235" s="758"/>
      <c r="V235" s="758"/>
      <c r="W235" s="758"/>
      <c r="X235" s="758"/>
      <c r="Y235" s="758"/>
      <c r="Z235" s="758"/>
    </row>
    <row r="236" spans="1:26" ht="14.25" customHeight="1">
      <c r="A236" s="758"/>
      <c r="B236" s="758"/>
      <c r="C236" s="775"/>
      <c r="D236" s="775"/>
      <c r="E236" s="775"/>
      <c r="F236" s="775"/>
      <c r="G236" s="758"/>
      <c r="H236" s="758"/>
      <c r="I236" s="758"/>
      <c r="J236" s="758"/>
      <c r="K236" s="758"/>
      <c r="L236" s="758"/>
      <c r="M236" s="758"/>
      <c r="N236" s="758"/>
      <c r="O236" s="758"/>
      <c r="P236" s="758"/>
      <c r="Q236" s="758"/>
      <c r="R236" s="758"/>
      <c r="S236" s="758"/>
      <c r="T236" s="758"/>
      <c r="U236" s="758"/>
      <c r="V236" s="758"/>
      <c r="W236" s="758"/>
      <c r="X236" s="758"/>
      <c r="Y236" s="758"/>
      <c r="Z236" s="758"/>
    </row>
    <row r="237" spans="1:26" ht="14.25" customHeight="1">
      <c r="A237" s="758"/>
      <c r="B237" s="758"/>
      <c r="C237" s="775"/>
      <c r="D237" s="775"/>
      <c r="E237" s="775"/>
      <c r="F237" s="775"/>
      <c r="G237" s="758"/>
      <c r="H237" s="758"/>
      <c r="I237" s="758"/>
      <c r="J237" s="758"/>
      <c r="K237" s="758"/>
      <c r="L237" s="758"/>
      <c r="M237" s="758"/>
      <c r="N237" s="758"/>
      <c r="O237" s="758"/>
      <c r="P237" s="758"/>
      <c r="Q237" s="758"/>
      <c r="R237" s="758"/>
      <c r="S237" s="758"/>
      <c r="T237" s="758"/>
      <c r="U237" s="758"/>
      <c r="V237" s="758"/>
      <c r="W237" s="758"/>
      <c r="X237" s="758"/>
      <c r="Y237" s="758"/>
      <c r="Z237" s="758"/>
    </row>
    <row r="238" spans="1:26" ht="14.25" customHeight="1">
      <c r="A238" s="758"/>
      <c r="B238" s="758"/>
      <c r="C238" s="775"/>
      <c r="D238" s="775"/>
      <c r="E238" s="775"/>
      <c r="F238" s="775"/>
      <c r="G238" s="758"/>
      <c r="H238" s="758"/>
      <c r="I238" s="758"/>
      <c r="J238" s="758"/>
      <c r="K238" s="758"/>
      <c r="L238" s="758"/>
      <c r="M238" s="758"/>
      <c r="N238" s="758"/>
      <c r="O238" s="758"/>
      <c r="P238" s="758"/>
      <c r="Q238" s="758"/>
      <c r="R238" s="758"/>
      <c r="S238" s="758"/>
      <c r="T238" s="758"/>
      <c r="U238" s="758"/>
      <c r="V238" s="758"/>
      <c r="W238" s="758"/>
      <c r="X238" s="758"/>
      <c r="Y238" s="758"/>
      <c r="Z238" s="758"/>
    </row>
    <row r="239" spans="1:26" ht="14.25" customHeight="1">
      <c r="A239" s="758"/>
      <c r="B239" s="758"/>
      <c r="C239" s="775"/>
      <c r="D239" s="775"/>
      <c r="E239" s="775"/>
      <c r="F239" s="775"/>
      <c r="G239" s="758"/>
      <c r="H239" s="758"/>
      <c r="I239" s="758"/>
      <c r="J239" s="758"/>
      <c r="K239" s="758"/>
      <c r="L239" s="758"/>
      <c r="M239" s="758"/>
      <c r="N239" s="758"/>
      <c r="O239" s="758"/>
      <c r="P239" s="758"/>
      <c r="Q239" s="758"/>
      <c r="R239" s="758"/>
      <c r="S239" s="758"/>
      <c r="T239" s="758"/>
      <c r="U239" s="758"/>
      <c r="V239" s="758"/>
      <c r="W239" s="758"/>
      <c r="X239" s="758"/>
      <c r="Y239" s="758"/>
      <c r="Z239" s="758"/>
    </row>
    <row r="240" spans="1:26" ht="14.25" customHeight="1">
      <c r="A240" s="758"/>
      <c r="B240" s="758"/>
      <c r="C240" s="775"/>
      <c r="D240" s="775"/>
      <c r="E240" s="775"/>
      <c r="F240" s="775"/>
      <c r="G240" s="758"/>
      <c r="H240" s="758"/>
      <c r="I240" s="758"/>
      <c r="J240" s="758"/>
      <c r="K240" s="758"/>
      <c r="L240" s="758"/>
      <c r="M240" s="758"/>
      <c r="N240" s="758"/>
      <c r="O240" s="758"/>
      <c r="P240" s="758"/>
      <c r="Q240" s="758"/>
      <c r="R240" s="758"/>
      <c r="S240" s="758"/>
      <c r="T240" s="758"/>
      <c r="U240" s="758"/>
      <c r="V240" s="758"/>
      <c r="W240" s="758"/>
      <c r="X240" s="758"/>
      <c r="Y240" s="758"/>
      <c r="Z240" s="758"/>
    </row>
    <row r="241" spans="1:26" ht="14.25" customHeight="1">
      <c r="A241" s="758"/>
      <c r="B241" s="758"/>
      <c r="C241" s="775"/>
      <c r="D241" s="775"/>
      <c r="E241" s="775"/>
      <c r="F241" s="775"/>
      <c r="G241" s="758"/>
      <c r="H241" s="758"/>
      <c r="I241" s="758"/>
      <c r="J241" s="758"/>
      <c r="K241" s="758"/>
      <c r="L241" s="758"/>
      <c r="M241" s="758"/>
      <c r="N241" s="758"/>
      <c r="O241" s="758"/>
      <c r="P241" s="758"/>
      <c r="Q241" s="758"/>
      <c r="R241" s="758"/>
      <c r="S241" s="758"/>
      <c r="T241" s="758"/>
      <c r="U241" s="758"/>
      <c r="V241" s="758"/>
      <c r="W241" s="758"/>
      <c r="X241" s="758"/>
      <c r="Y241" s="758"/>
      <c r="Z241" s="758"/>
    </row>
    <row r="242" spans="1:26" ht="14.25" customHeight="1">
      <c r="A242" s="758"/>
      <c r="B242" s="758"/>
      <c r="C242" s="775"/>
      <c r="D242" s="775"/>
      <c r="E242" s="775"/>
      <c r="F242" s="775"/>
      <c r="G242" s="758"/>
      <c r="H242" s="758"/>
      <c r="I242" s="758"/>
      <c r="J242" s="758"/>
      <c r="K242" s="758"/>
      <c r="L242" s="758"/>
      <c r="M242" s="758"/>
      <c r="N242" s="758"/>
      <c r="O242" s="758"/>
      <c r="P242" s="758"/>
      <c r="Q242" s="758"/>
      <c r="R242" s="758"/>
      <c r="S242" s="758"/>
      <c r="T242" s="758"/>
      <c r="U242" s="758"/>
      <c r="V242" s="758"/>
      <c r="W242" s="758"/>
      <c r="X242" s="758"/>
      <c r="Y242" s="758"/>
      <c r="Z242" s="758"/>
    </row>
    <row r="243" spans="1:26" ht="14.25" customHeight="1">
      <c r="A243" s="758"/>
      <c r="B243" s="758"/>
      <c r="C243" s="775"/>
      <c r="D243" s="775"/>
      <c r="E243" s="775"/>
      <c r="F243" s="775"/>
      <c r="G243" s="758"/>
      <c r="H243" s="758"/>
      <c r="I243" s="758"/>
      <c r="J243" s="758"/>
      <c r="K243" s="758"/>
      <c r="L243" s="758"/>
      <c r="M243" s="758"/>
      <c r="N243" s="758"/>
      <c r="O243" s="758"/>
      <c r="P243" s="758"/>
      <c r="Q243" s="758"/>
      <c r="R243" s="758"/>
      <c r="S243" s="758"/>
      <c r="T243" s="758"/>
      <c r="U243" s="758"/>
      <c r="V243" s="758"/>
      <c r="W243" s="758"/>
      <c r="X243" s="758"/>
      <c r="Y243" s="758"/>
      <c r="Z243" s="758"/>
    </row>
    <row r="244" spans="1:26" ht="14.25" customHeight="1">
      <c r="A244" s="758"/>
      <c r="B244" s="758"/>
      <c r="C244" s="775"/>
      <c r="D244" s="775"/>
      <c r="E244" s="775"/>
      <c r="F244" s="775"/>
      <c r="G244" s="758"/>
      <c r="H244" s="758"/>
      <c r="I244" s="758"/>
      <c r="J244" s="758"/>
      <c r="K244" s="758"/>
      <c r="L244" s="758"/>
      <c r="M244" s="758"/>
      <c r="N244" s="758"/>
      <c r="O244" s="758"/>
      <c r="P244" s="758"/>
      <c r="Q244" s="758"/>
      <c r="R244" s="758"/>
      <c r="S244" s="758"/>
      <c r="T244" s="758"/>
      <c r="U244" s="758"/>
      <c r="V244" s="758"/>
      <c r="W244" s="758"/>
      <c r="X244" s="758"/>
      <c r="Y244" s="758"/>
      <c r="Z244" s="758"/>
    </row>
    <row r="245" spans="1:26" ht="14.25" customHeight="1">
      <c r="A245" s="758"/>
      <c r="B245" s="758"/>
      <c r="C245" s="775"/>
      <c r="D245" s="775"/>
      <c r="E245" s="775"/>
      <c r="F245" s="775"/>
      <c r="G245" s="758"/>
      <c r="H245" s="758"/>
      <c r="I245" s="758"/>
      <c r="J245" s="758"/>
      <c r="K245" s="758"/>
      <c r="L245" s="758"/>
      <c r="M245" s="758"/>
      <c r="N245" s="758"/>
      <c r="O245" s="758"/>
      <c r="P245" s="758"/>
      <c r="Q245" s="758"/>
      <c r="R245" s="758"/>
      <c r="S245" s="758"/>
      <c r="T245" s="758"/>
      <c r="U245" s="758"/>
      <c r="V245" s="758"/>
      <c r="W245" s="758"/>
      <c r="X245" s="758"/>
      <c r="Y245" s="758"/>
      <c r="Z245" s="758"/>
    </row>
    <row r="246" spans="1:26" ht="14.25" customHeight="1">
      <c r="A246" s="758"/>
      <c r="B246" s="758"/>
      <c r="C246" s="775"/>
      <c r="D246" s="775"/>
      <c r="E246" s="775"/>
      <c r="F246" s="775"/>
      <c r="G246" s="758"/>
      <c r="H246" s="758"/>
      <c r="I246" s="758"/>
      <c r="J246" s="758"/>
      <c r="K246" s="758"/>
      <c r="L246" s="758"/>
      <c r="M246" s="758"/>
      <c r="N246" s="758"/>
      <c r="O246" s="758"/>
      <c r="P246" s="758"/>
      <c r="Q246" s="758"/>
      <c r="R246" s="758"/>
      <c r="S246" s="758"/>
      <c r="T246" s="758"/>
      <c r="U246" s="758"/>
      <c r="V246" s="758"/>
      <c r="W246" s="758"/>
      <c r="X246" s="758"/>
      <c r="Y246" s="758"/>
      <c r="Z246" s="758"/>
    </row>
    <row r="247" spans="1:26" ht="14.25" customHeight="1">
      <c r="A247" s="758"/>
      <c r="B247" s="758"/>
      <c r="C247" s="775"/>
      <c r="D247" s="775"/>
      <c r="E247" s="775"/>
      <c r="F247" s="775"/>
      <c r="G247" s="758"/>
      <c r="H247" s="758"/>
      <c r="I247" s="758"/>
      <c r="J247" s="758"/>
      <c r="K247" s="758"/>
      <c r="L247" s="758"/>
      <c r="M247" s="758"/>
      <c r="N247" s="758"/>
      <c r="O247" s="758"/>
      <c r="P247" s="758"/>
      <c r="Q247" s="758"/>
      <c r="R247" s="758"/>
      <c r="S247" s="758"/>
      <c r="T247" s="758"/>
      <c r="U247" s="758"/>
      <c r="V247" s="758"/>
      <c r="W247" s="758"/>
      <c r="X247" s="758"/>
      <c r="Y247" s="758"/>
      <c r="Z247" s="758"/>
    </row>
    <row r="248" spans="1:26" ht="14.25" customHeight="1">
      <c r="A248" s="758"/>
      <c r="B248" s="758"/>
      <c r="C248" s="775"/>
      <c r="D248" s="775"/>
      <c r="E248" s="775"/>
      <c r="F248" s="775"/>
      <c r="G248" s="758"/>
      <c r="H248" s="758"/>
      <c r="I248" s="758"/>
      <c r="J248" s="758"/>
      <c r="K248" s="758"/>
      <c r="L248" s="758"/>
      <c r="M248" s="758"/>
      <c r="N248" s="758"/>
      <c r="O248" s="758"/>
      <c r="P248" s="758"/>
      <c r="Q248" s="758"/>
      <c r="R248" s="758"/>
      <c r="S248" s="758"/>
      <c r="T248" s="758"/>
      <c r="U248" s="758"/>
      <c r="V248" s="758"/>
      <c r="W248" s="758"/>
      <c r="X248" s="758"/>
      <c r="Y248" s="758"/>
      <c r="Z248" s="758"/>
    </row>
    <row r="249" spans="1:26" ht="14.25" customHeight="1">
      <c r="A249" s="758"/>
      <c r="B249" s="758"/>
      <c r="C249" s="775"/>
      <c r="D249" s="775"/>
      <c r="E249" s="775"/>
      <c r="F249" s="775"/>
      <c r="G249" s="758"/>
      <c r="H249" s="758"/>
      <c r="I249" s="758"/>
      <c r="J249" s="758"/>
      <c r="K249" s="758"/>
      <c r="L249" s="758"/>
      <c r="M249" s="758"/>
      <c r="N249" s="758"/>
      <c r="O249" s="758"/>
      <c r="P249" s="758"/>
      <c r="Q249" s="758"/>
      <c r="R249" s="758"/>
      <c r="S249" s="758"/>
      <c r="T249" s="758"/>
      <c r="U249" s="758"/>
      <c r="V249" s="758"/>
      <c r="W249" s="758"/>
      <c r="X249" s="758"/>
      <c r="Y249" s="758"/>
      <c r="Z249" s="758"/>
    </row>
    <row r="250" spans="1:26" ht="14.25" customHeight="1">
      <c r="A250" s="758"/>
      <c r="B250" s="758"/>
      <c r="C250" s="775"/>
      <c r="D250" s="775"/>
      <c r="E250" s="775"/>
      <c r="F250" s="775"/>
      <c r="G250" s="758"/>
      <c r="H250" s="758"/>
      <c r="I250" s="758"/>
      <c r="J250" s="758"/>
      <c r="K250" s="758"/>
      <c r="L250" s="758"/>
      <c r="M250" s="758"/>
      <c r="N250" s="758"/>
      <c r="O250" s="758"/>
      <c r="P250" s="758"/>
      <c r="Q250" s="758"/>
      <c r="R250" s="758"/>
      <c r="S250" s="758"/>
      <c r="T250" s="758"/>
      <c r="U250" s="758"/>
      <c r="V250" s="758"/>
      <c r="W250" s="758"/>
      <c r="X250" s="758"/>
      <c r="Y250" s="758"/>
      <c r="Z250" s="758"/>
    </row>
    <row r="251" spans="1:26" ht="14.25" customHeight="1">
      <c r="A251" s="758"/>
      <c r="B251" s="758"/>
      <c r="C251" s="775"/>
      <c r="D251" s="775"/>
      <c r="E251" s="775"/>
      <c r="F251" s="775"/>
      <c r="G251" s="758"/>
      <c r="H251" s="758"/>
      <c r="I251" s="758"/>
      <c r="J251" s="758"/>
      <c r="K251" s="758"/>
      <c r="L251" s="758"/>
      <c r="M251" s="758"/>
      <c r="N251" s="758"/>
      <c r="O251" s="758"/>
      <c r="P251" s="758"/>
      <c r="Q251" s="758"/>
      <c r="R251" s="758"/>
      <c r="S251" s="758"/>
      <c r="T251" s="758"/>
      <c r="U251" s="758"/>
      <c r="V251" s="758"/>
      <c r="W251" s="758"/>
      <c r="X251" s="758"/>
      <c r="Y251" s="758"/>
      <c r="Z251" s="758"/>
    </row>
    <row r="252" spans="1:26" ht="14.25" customHeight="1">
      <c r="A252" s="758"/>
      <c r="B252" s="758"/>
      <c r="C252" s="775"/>
      <c r="D252" s="775"/>
      <c r="E252" s="775"/>
      <c r="F252" s="775"/>
      <c r="G252" s="758"/>
      <c r="H252" s="758"/>
      <c r="I252" s="758"/>
      <c r="J252" s="758"/>
      <c r="K252" s="758"/>
      <c r="L252" s="758"/>
      <c r="M252" s="758"/>
      <c r="N252" s="758"/>
      <c r="O252" s="758"/>
      <c r="P252" s="758"/>
      <c r="Q252" s="758"/>
      <c r="R252" s="758"/>
      <c r="S252" s="758"/>
      <c r="T252" s="758"/>
      <c r="U252" s="758"/>
      <c r="V252" s="758"/>
      <c r="W252" s="758"/>
      <c r="X252" s="758"/>
      <c r="Y252" s="758"/>
      <c r="Z252" s="758"/>
    </row>
    <row r="253" spans="1:26" ht="14.25" customHeight="1">
      <c r="A253" s="758"/>
      <c r="B253" s="758"/>
      <c r="C253" s="775"/>
      <c r="D253" s="775"/>
      <c r="E253" s="775"/>
      <c r="F253" s="775"/>
      <c r="G253" s="758"/>
      <c r="H253" s="758"/>
      <c r="I253" s="758"/>
      <c r="J253" s="758"/>
      <c r="K253" s="758"/>
      <c r="L253" s="758"/>
      <c r="M253" s="758"/>
      <c r="N253" s="758"/>
      <c r="O253" s="758"/>
      <c r="P253" s="758"/>
      <c r="Q253" s="758"/>
      <c r="R253" s="758"/>
      <c r="S253" s="758"/>
      <c r="T253" s="758"/>
      <c r="U253" s="758"/>
      <c r="V253" s="758"/>
      <c r="W253" s="758"/>
      <c r="X253" s="758"/>
      <c r="Y253" s="758"/>
      <c r="Z253" s="758"/>
    </row>
    <row r="254" spans="1:26" ht="14.25" customHeight="1">
      <c r="A254" s="758"/>
      <c r="B254" s="758"/>
      <c r="C254" s="775"/>
      <c r="D254" s="775"/>
      <c r="E254" s="775"/>
      <c r="F254" s="775"/>
      <c r="G254" s="758"/>
      <c r="H254" s="758"/>
      <c r="I254" s="758"/>
      <c r="J254" s="758"/>
      <c r="K254" s="758"/>
      <c r="L254" s="758"/>
      <c r="M254" s="758"/>
      <c r="N254" s="758"/>
      <c r="O254" s="758"/>
      <c r="P254" s="758"/>
      <c r="Q254" s="758"/>
      <c r="R254" s="758"/>
      <c r="S254" s="758"/>
      <c r="T254" s="758"/>
      <c r="U254" s="758"/>
      <c r="V254" s="758"/>
      <c r="W254" s="758"/>
      <c r="X254" s="758"/>
      <c r="Y254" s="758"/>
      <c r="Z254" s="758"/>
    </row>
    <row r="255" spans="1:26" ht="14.25" customHeight="1">
      <c r="A255" s="758"/>
      <c r="B255" s="758"/>
      <c r="C255" s="775"/>
      <c r="D255" s="775"/>
      <c r="E255" s="775"/>
      <c r="F255" s="775"/>
      <c r="G255" s="758"/>
      <c r="H255" s="758"/>
      <c r="I255" s="758"/>
      <c r="J255" s="758"/>
      <c r="K255" s="758"/>
      <c r="L255" s="758"/>
      <c r="M255" s="758"/>
      <c r="N255" s="758"/>
      <c r="O255" s="758"/>
      <c r="P255" s="758"/>
      <c r="Q255" s="758"/>
      <c r="R255" s="758"/>
      <c r="S255" s="758"/>
      <c r="T255" s="758"/>
      <c r="U255" s="758"/>
      <c r="V255" s="758"/>
      <c r="W255" s="758"/>
      <c r="X255" s="758"/>
      <c r="Y255" s="758"/>
      <c r="Z255" s="758"/>
    </row>
    <row r="256" spans="1:26" ht="14.25" customHeight="1">
      <c r="A256" s="758"/>
      <c r="B256" s="758"/>
      <c r="C256" s="775"/>
      <c r="D256" s="775"/>
      <c r="E256" s="775"/>
      <c r="F256" s="775"/>
      <c r="G256" s="758"/>
      <c r="H256" s="758"/>
      <c r="I256" s="758"/>
      <c r="J256" s="758"/>
      <c r="K256" s="758"/>
      <c r="L256" s="758"/>
      <c r="M256" s="758"/>
      <c r="N256" s="758"/>
      <c r="O256" s="758"/>
      <c r="P256" s="758"/>
      <c r="Q256" s="758"/>
      <c r="R256" s="758"/>
      <c r="S256" s="758"/>
      <c r="T256" s="758"/>
      <c r="U256" s="758"/>
      <c r="V256" s="758"/>
      <c r="W256" s="758"/>
      <c r="X256" s="758"/>
      <c r="Y256" s="758"/>
      <c r="Z256" s="758"/>
    </row>
    <row r="257" spans="1:26" ht="14.25" customHeight="1">
      <c r="A257" s="758"/>
      <c r="B257" s="758"/>
      <c r="C257" s="775"/>
      <c r="D257" s="775"/>
      <c r="E257" s="775"/>
      <c r="F257" s="775"/>
      <c r="G257" s="758"/>
      <c r="H257" s="758"/>
      <c r="I257" s="758"/>
      <c r="J257" s="758"/>
      <c r="K257" s="758"/>
      <c r="L257" s="758"/>
      <c r="M257" s="758"/>
      <c r="N257" s="758"/>
      <c r="O257" s="758"/>
      <c r="P257" s="758"/>
      <c r="Q257" s="758"/>
      <c r="R257" s="758"/>
      <c r="S257" s="758"/>
      <c r="T257" s="758"/>
      <c r="U257" s="758"/>
      <c r="V257" s="758"/>
      <c r="W257" s="758"/>
      <c r="X257" s="758"/>
      <c r="Y257" s="758"/>
      <c r="Z257" s="758"/>
    </row>
    <row r="258" spans="1:26" ht="14.25" customHeight="1">
      <c r="A258" s="758"/>
      <c r="B258" s="758"/>
      <c r="C258" s="775"/>
      <c r="D258" s="775"/>
      <c r="E258" s="775"/>
      <c r="F258" s="775"/>
      <c r="G258" s="758"/>
      <c r="H258" s="758"/>
      <c r="I258" s="758"/>
      <c r="J258" s="758"/>
      <c r="K258" s="758"/>
      <c r="L258" s="758"/>
      <c r="M258" s="758"/>
      <c r="N258" s="758"/>
      <c r="O258" s="758"/>
      <c r="P258" s="758"/>
      <c r="Q258" s="758"/>
      <c r="R258" s="758"/>
      <c r="S258" s="758"/>
      <c r="T258" s="758"/>
      <c r="U258" s="758"/>
      <c r="V258" s="758"/>
      <c r="W258" s="758"/>
      <c r="X258" s="758"/>
      <c r="Y258" s="758"/>
      <c r="Z258" s="758"/>
    </row>
    <row r="259" spans="1:26" ht="14.25" customHeight="1">
      <c r="A259" s="758"/>
      <c r="B259" s="758"/>
      <c r="C259" s="775"/>
      <c r="D259" s="775"/>
      <c r="E259" s="775"/>
      <c r="F259" s="775"/>
      <c r="G259" s="758"/>
      <c r="H259" s="758"/>
      <c r="I259" s="758"/>
      <c r="J259" s="758"/>
      <c r="K259" s="758"/>
      <c r="L259" s="758"/>
      <c r="M259" s="758"/>
      <c r="N259" s="758"/>
      <c r="O259" s="758"/>
      <c r="P259" s="758"/>
      <c r="Q259" s="758"/>
      <c r="R259" s="758"/>
      <c r="S259" s="758"/>
      <c r="T259" s="758"/>
      <c r="U259" s="758"/>
      <c r="V259" s="758"/>
      <c r="W259" s="758"/>
      <c r="X259" s="758"/>
      <c r="Y259" s="758"/>
      <c r="Z259" s="758"/>
    </row>
    <row r="260" spans="1:26" ht="14.25" customHeight="1">
      <c r="A260" s="758"/>
      <c r="B260" s="758"/>
      <c r="C260" s="775"/>
      <c r="D260" s="775"/>
      <c r="E260" s="775"/>
      <c r="F260" s="775"/>
      <c r="G260" s="758"/>
      <c r="H260" s="758"/>
      <c r="I260" s="758"/>
      <c r="J260" s="758"/>
      <c r="K260" s="758"/>
      <c r="L260" s="758"/>
      <c r="M260" s="758"/>
      <c r="N260" s="758"/>
      <c r="O260" s="758"/>
      <c r="P260" s="758"/>
      <c r="Q260" s="758"/>
      <c r="R260" s="758"/>
      <c r="S260" s="758"/>
      <c r="T260" s="758"/>
      <c r="U260" s="758"/>
      <c r="V260" s="758"/>
      <c r="W260" s="758"/>
      <c r="X260" s="758"/>
      <c r="Y260" s="758"/>
      <c r="Z260" s="758"/>
    </row>
    <row r="261" spans="1:26" ht="14.25" customHeight="1">
      <c r="A261" s="758"/>
      <c r="B261" s="758"/>
      <c r="C261" s="775"/>
      <c r="D261" s="775"/>
      <c r="E261" s="775"/>
      <c r="F261" s="775"/>
      <c r="G261" s="758"/>
      <c r="H261" s="758"/>
      <c r="I261" s="758"/>
      <c r="J261" s="758"/>
      <c r="K261" s="758"/>
      <c r="L261" s="758"/>
      <c r="M261" s="758"/>
      <c r="N261" s="758"/>
      <c r="O261" s="758"/>
      <c r="P261" s="758"/>
      <c r="Q261" s="758"/>
      <c r="R261" s="758"/>
      <c r="S261" s="758"/>
      <c r="T261" s="758"/>
      <c r="U261" s="758"/>
      <c r="V261" s="758"/>
      <c r="W261" s="758"/>
      <c r="X261" s="758"/>
      <c r="Y261" s="758"/>
      <c r="Z261" s="758"/>
    </row>
    <row r="262" spans="1:26" ht="14.25" customHeight="1">
      <c r="A262" s="758"/>
      <c r="B262" s="758"/>
      <c r="C262" s="775"/>
      <c r="D262" s="775"/>
      <c r="E262" s="775"/>
      <c r="F262" s="775"/>
      <c r="G262" s="758"/>
      <c r="H262" s="758"/>
      <c r="I262" s="758"/>
      <c r="J262" s="758"/>
      <c r="K262" s="758"/>
      <c r="L262" s="758"/>
      <c r="M262" s="758"/>
      <c r="N262" s="758"/>
      <c r="O262" s="758"/>
      <c r="P262" s="758"/>
      <c r="Q262" s="758"/>
      <c r="R262" s="758"/>
      <c r="S262" s="758"/>
      <c r="T262" s="758"/>
      <c r="U262" s="758"/>
      <c r="V262" s="758"/>
      <c r="W262" s="758"/>
      <c r="X262" s="758"/>
      <c r="Y262" s="758"/>
      <c r="Z262" s="758"/>
    </row>
    <row r="263" spans="1:26" ht="14.25" customHeight="1">
      <c r="A263" s="758"/>
      <c r="B263" s="758"/>
      <c r="C263" s="775"/>
      <c r="D263" s="775"/>
      <c r="E263" s="775"/>
      <c r="F263" s="775"/>
      <c r="G263" s="758"/>
      <c r="H263" s="758"/>
      <c r="I263" s="758"/>
      <c r="J263" s="758"/>
      <c r="K263" s="758"/>
      <c r="L263" s="758"/>
      <c r="M263" s="758"/>
      <c r="N263" s="758"/>
      <c r="O263" s="758"/>
      <c r="P263" s="758"/>
      <c r="Q263" s="758"/>
      <c r="R263" s="758"/>
      <c r="S263" s="758"/>
      <c r="T263" s="758"/>
      <c r="U263" s="758"/>
      <c r="V263" s="758"/>
      <c r="W263" s="758"/>
      <c r="X263" s="758"/>
      <c r="Y263" s="758"/>
      <c r="Z263" s="758"/>
    </row>
    <row r="264" spans="1:26" ht="14.25" customHeight="1">
      <c r="A264" s="758"/>
      <c r="B264" s="758"/>
      <c r="C264" s="775"/>
      <c r="D264" s="775"/>
      <c r="E264" s="775"/>
      <c r="F264" s="775"/>
      <c r="G264" s="758"/>
      <c r="H264" s="758"/>
      <c r="I264" s="758"/>
      <c r="J264" s="758"/>
      <c r="K264" s="758"/>
      <c r="L264" s="758"/>
      <c r="M264" s="758"/>
      <c r="N264" s="758"/>
      <c r="O264" s="758"/>
      <c r="P264" s="758"/>
      <c r="Q264" s="758"/>
      <c r="R264" s="758"/>
      <c r="S264" s="758"/>
      <c r="T264" s="758"/>
      <c r="U264" s="758"/>
      <c r="V264" s="758"/>
      <c r="W264" s="758"/>
      <c r="X264" s="758"/>
      <c r="Y264" s="758"/>
      <c r="Z264" s="758"/>
    </row>
    <row r="265" spans="1:26" ht="14.25" customHeight="1">
      <c r="A265" s="758"/>
      <c r="B265" s="758"/>
      <c r="C265" s="775"/>
      <c r="D265" s="775"/>
      <c r="E265" s="775"/>
      <c r="F265" s="775"/>
      <c r="G265" s="758"/>
      <c r="H265" s="758"/>
      <c r="I265" s="758"/>
      <c r="J265" s="758"/>
      <c r="K265" s="758"/>
      <c r="L265" s="758"/>
      <c r="M265" s="758"/>
      <c r="N265" s="758"/>
      <c r="O265" s="758"/>
      <c r="P265" s="758"/>
      <c r="Q265" s="758"/>
      <c r="R265" s="758"/>
      <c r="S265" s="758"/>
      <c r="T265" s="758"/>
      <c r="U265" s="758"/>
      <c r="V265" s="758"/>
      <c r="W265" s="758"/>
      <c r="X265" s="758"/>
      <c r="Y265" s="758"/>
      <c r="Z265" s="758"/>
    </row>
    <row r="266" spans="1:26" ht="14.25" customHeight="1">
      <c r="A266" s="758"/>
      <c r="B266" s="758"/>
      <c r="C266" s="775"/>
      <c r="D266" s="775"/>
      <c r="E266" s="775"/>
      <c r="F266" s="775"/>
      <c r="G266" s="758"/>
      <c r="H266" s="758"/>
      <c r="I266" s="758"/>
      <c r="J266" s="758"/>
      <c r="K266" s="758"/>
      <c r="L266" s="758"/>
      <c r="M266" s="758"/>
      <c r="N266" s="758"/>
      <c r="O266" s="758"/>
      <c r="P266" s="758"/>
      <c r="Q266" s="758"/>
      <c r="R266" s="758"/>
      <c r="S266" s="758"/>
      <c r="T266" s="758"/>
      <c r="U266" s="758"/>
      <c r="V266" s="758"/>
      <c r="W266" s="758"/>
      <c r="X266" s="758"/>
      <c r="Y266" s="758"/>
      <c r="Z266" s="758"/>
    </row>
    <row r="267" spans="1:26" ht="14.25" customHeight="1">
      <c r="A267" s="758"/>
      <c r="B267" s="758"/>
      <c r="C267" s="775"/>
      <c r="D267" s="775"/>
      <c r="E267" s="775"/>
      <c r="F267" s="775"/>
      <c r="G267" s="758"/>
      <c r="H267" s="758"/>
      <c r="I267" s="758"/>
      <c r="J267" s="758"/>
      <c r="K267" s="758"/>
      <c r="L267" s="758"/>
      <c r="M267" s="758"/>
      <c r="N267" s="758"/>
      <c r="O267" s="758"/>
      <c r="P267" s="758"/>
      <c r="Q267" s="758"/>
      <c r="R267" s="758"/>
      <c r="S267" s="758"/>
      <c r="T267" s="758"/>
      <c r="U267" s="758"/>
      <c r="V267" s="758"/>
      <c r="W267" s="758"/>
      <c r="X267" s="758"/>
      <c r="Y267" s="758"/>
      <c r="Z267" s="758"/>
    </row>
    <row r="268" spans="1:26" ht="14.25" customHeight="1">
      <c r="A268" s="758"/>
      <c r="B268" s="758"/>
      <c r="C268" s="775"/>
      <c r="D268" s="775"/>
      <c r="E268" s="775"/>
      <c r="F268" s="775"/>
      <c r="G268" s="758"/>
      <c r="H268" s="758"/>
      <c r="I268" s="758"/>
      <c r="J268" s="758"/>
      <c r="K268" s="758"/>
      <c r="L268" s="758"/>
      <c r="M268" s="758"/>
      <c r="N268" s="758"/>
      <c r="O268" s="758"/>
      <c r="P268" s="758"/>
      <c r="Q268" s="758"/>
      <c r="R268" s="758"/>
      <c r="S268" s="758"/>
      <c r="T268" s="758"/>
      <c r="U268" s="758"/>
      <c r="V268" s="758"/>
      <c r="W268" s="758"/>
      <c r="X268" s="758"/>
      <c r="Y268" s="758"/>
      <c r="Z268" s="758"/>
    </row>
    <row r="269" spans="1:26" ht="14.25" customHeight="1">
      <c r="A269" s="758"/>
      <c r="B269" s="758"/>
      <c r="C269" s="775"/>
      <c r="D269" s="775"/>
      <c r="E269" s="775"/>
      <c r="F269" s="775"/>
      <c r="G269" s="758"/>
      <c r="H269" s="758"/>
      <c r="I269" s="758"/>
      <c r="J269" s="758"/>
      <c r="K269" s="758"/>
      <c r="L269" s="758"/>
      <c r="M269" s="758"/>
      <c r="N269" s="758"/>
      <c r="O269" s="758"/>
      <c r="P269" s="758"/>
      <c r="Q269" s="758"/>
      <c r="R269" s="758"/>
      <c r="S269" s="758"/>
      <c r="T269" s="758"/>
      <c r="U269" s="758"/>
      <c r="V269" s="758"/>
      <c r="W269" s="758"/>
      <c r="X269" s="758"/>
      <c r="Y269" s="758"/>
      <c r="Z269" s="758"/>
    </row>
    <row r="270" spans="1:26" ht="14.25" customHeight="1">
      <c r="A270" s="758"/>
      <c r="B270" s="758"/>
      <c r="C270" s="775"/>
      <c r="D270" s="775"/>
      <c r="E270" s="775"/>
      <c r="F270" s="775"/>
      <c r="G270" s="758"/>
      <c r="H270" s="758"/>
      <c r="I270" s="758"/>
      <c r="J270" s="758"/>
      <c r="K270" s="758"/>
      <c r="L270" s="758"/>
      <c r="M270" s="758"/>
      <c r="N270" s="758"/>
      <c r="O270" s="758"/>
      <c r="P270" s="758"/>
      <c r="Q270" s="758"/>
      <c r="R270" s="758"/>
      <c r="S270" s="758"/>
      <c r="T270" s="758"/>
      <c r="U270" s="758"/>
      <c r="V270" s="758"/>
      <c r="W270" s="758"/>
      <c r="X270" s="758"/>
      <c r="Y270" s="758"/>
      <c r="Z270" s="758"/>
    </row>
    <row r="271" spans="1:26" ht="14.25" customHeight="1">
      <c r="A271" s="758"/>
      <c r="B271" s="758"/>
      <c r="C271" s="775"/>
      <c r="D271" s="775"/>
      <c r="E271" s="775"/>
      <c r="F271" s="775"/>
      <c r="G271" s="758"/>
      <c r="H271" s="758"/>
      <c r="I271" s="758"/>
      <c r="J271" s="758"/>
      <c r="K271" s="758"/>
      <c r="L271" s="758"/>
      <c r="M271" s="758"/>
      <c r="N271" s="758"/>
      <c r="O271" s="758"/>
      <c r="P271" s="758"/>
      <c r="Q271" s="758"/>
      <c r="R271" s="758"/>
      <c r="S271" s="758"/>
      <c r="T271" s="758"/>
      <c r="U271" s="758"/>
      <c r="V271" s="758"/>
      <c r="W271" s="758"/>
      <c r="X271" s="758"/>
      <c r="Y271" s="758"/>
      <c r="Z271" s="758"/>
    </row>
    <row r="272" spans="1:26" ht="14.25" customHeight="1">
      <c r="A272" s="758"/>
      <c r="B272" s="758"/>
      <c r="C272" s="775"/>
      <c r="D272" s="775"/>
      <c r="E272" s="775"/>
      <c r="F272" s="775"/>
      <c r="G272" s="758"/>
      <c r="H272" s="758"/>
      <c r="I272" s="758"/>
      <c r="J272" s="758"/>
      <c r="K272" s="758"/>
      <c r="L272" s="758"/>
      <c r="M272" s="758"/>
      <c r="N272" s="758"/>
      <c r="O272" s="758"/>
      <c r="P272" s="758"/>
      <c r="Q272" s="758"/>
      <c r="R272" s="758"/>
      <c r="S272" s="758"/>
      <c r="T272" s="758"/>
      <c r="U272" s="758"/>
      <c r="V272" s="758"/>
      <c r="W272" s="758"/>
      <c r="X272" s="758"/>
      <c r="Y272" s="758"/>
      <c r="Z272" s="758"/>
    </row>
    <row r="273" spans="1:26" ht="14.25" customHeight="1">
      <c r="A273" s="758"/>
      <c r="B273" s="758"/>
      <c r="C273" s="775"/>
      <c r="D273" s="775"/>
      <c r="E273" s="775"/>
      <c r="F273" s="775"/>
      <c r="G273" s="758"/>
      <c r="H273" s="758"/>
      <c r="I273" s="758"/>
      <c r="J273" s="758"/>
      <c r="K273" s="758"/>
      <c r="L273" s="758"/>
      <c r="M273" s="758"/>
      <c r="N273" s="758"/>
      <c r="O273" s="758"/>
      <c r="P273" s="758"/>
      <c r="Q273" s="758"/>
      <c r="R273" s="758"/>
      <c r="S273" s="758"/>
      <c r="T273" s="758"/>
      <c r="U273" s="758"/>
      <c r="V273" s="758"/>
      <c r="W273" s="758"/>
      <c r="X273" s="758"/>
      <c r="Y273" s="758"/>
      <c r="Z273" s="758"/>
    </row>
    <row r="274" spans="1:26" ht="14.25" customHeight="1">
      <c r="A274" s="758"/>
      <c r="B274" s="758"/>
      <c r="C274" s="775"/>
      <c r="D274" s="775"/>
      <c r="E274" s="775"/>
      <c r="F274" s="775"/>
      <c r="G274" s="758"/>
      <c r="H274" s="758"/>
      <c r="I274" s="758"/>
      <c r="J274" s="758"/>
      <c r="K274" s="758"/>
      <c r="L274" s="758"/>
      <c r="M274" s="758"/>
      <c r="N274" s="758"/>
      <c r="O274" s="758"/>
      <c r="P274" s="758"/>
      <c r="Q274" s="758"/>
      <c r="R274" s="758"/>
      <c r="S274" s="758"/>
      <c r="T274" s="758"/>
      <c r="U274" s="758"/>
      <c r="V274" s="758"/>
      <c r="W274" s="758"/>
      <c r="X274" s="758"/>
      <c r="Y274" s="758"/>
      <c r="Z274" s="758"/>
    </row>
    <row r="275" spans="1:26" ht="14.25" customHeight="1">
      <c r="A275" s="758"/>
      <c r="B275" s="758"/>
      <c r="C275" s="775"/>
      <c r="D275" s="775"/>
      <c r="E275" s="775"/>
      <c r="F275" s="775"/>
      <c r="G275" s="758"/>
      <c r="H275" s="758"/>
      <c r="I275" s="758"/>
      <c r="J275" s="758"/>
      <c r="K275" s="758"/>
      <c r="L275" s="758"/>
      <c r="M275" s="758"/>
      <c r="N275" s="758"/>
      <c r="O275" s="758"/>
      <c r="P275" s="758"/>
      <c r="Q275" s="758"/>
      <c r="R275" s="758"/>
      <c r="S275" s="758"/>
      <c r="T275" s="758"/>
      <c r="U275" s="758"/>
      <c r="V275" s="758"/>
      <c r="W275" s="758"/>
      <c r="X275" s="758"/>
      <c r="Y275" s="758"/>
      <c r="Z275" s="758"/>
    </row>
    <row r="276" spans="1:26" ht="14.25" customHeight="1">
      <c r="A276" s="758"/>
      <c r="B276" s="758"/>
      <c r="C276" s="775"/>
      <c r="D276" s="775"/>
      <c r="E276" s="775"/>
      <c r="F276" s="775"/>
      <c r="G276" s="758"/>
      <c r="H276" s="758"/>
      <c r="I276" s="758"/>
      <c r="J276" s="758"/>
      <c r="K276" s="758"/>
      <c r="L276" s="758"/>
      <c r="M276" s="758"/>
      <c r="N276" s="758"/>
      <c r="O276" s="758"/>
      <c r="P276" s="758"/>
      <c r="Q276" s="758"/>
      <c r="R276" s="758"/>
      <c r="S276" s="758"/>
      <c r="T276" s="758"/>
      <c r="U276" s="758"/>
      <c r="V276" s="758"/>
      <c r="W276" s="758"/>
      <c r="X276" s="758"/>
      <c r="Y276" s="758"/>
      <c r="Z276" s="758"/>
    </row>
    <row r="277" spans="1:26" ht="14.25" customHeight="1">
      <c r="A277" s="758"/>
      <c r="B277" s="758"/>
      <c r="C277" s="775"/>
      <c r="D277" s="775"/>
      <c r="E277" s="775"/>
      <c r="F277" s="775"/>
      <c r="G277" s="758"/>
      <c r="H277" s="758"/>
      <c r="I277" s="758"/>
      <c r="J277" s="758"/>
      <c r="K277" s="758"/>
      <c r="L277" s="758"/>
      <c r="M277" s="758"/>
      <c r="N277" s="758"/>
      <c r="O277" s="758"/>
      <c r="P277" s="758"/>
      <c r="Q277" s="758"/>
      <c r="R277" s="758"/>
      <c r="S277" s="758"/>
      <c r="T277" s="758"/>
      <c r="U277" s="758"/>
      <c r="V277" s="758"/>
      <c r="W277" s="758"/>
      <c r="X277" s="758"/>
      <c r="Y277" s="758"/>
      <c r="Z277" s="758"/>
    </row>
    <row r="278" spans="1:26" ht="14.25" customHeight="1">
      <c r="A278" s="758"/>
      <c r="B278" s="758"/>
      <c r="C278" s="775"/>
      <c r="D278" s="775"/>
      <c r="E278" s="775"/>
      <c r="F278" s="775"/>
      <c r="G278" s="758"/>
      <c r="H278" s="758"/>
      <c r="I278" s="758"/>
      <c r="J278" s="758"/>
      <c r="K278" s="758"/>
      <c r="L278" s="758"/>
      <c r="M278" s="758"/>
      <c r="N278" s="758"/>
      <c r="O278" s="758"/>
      <c r="P278" s="758"/>
      <c r="Q278" s="758"/>
      <c r="R278" s="758"/>
      <c r="S278" s="758"/>
      <c r="T278" s="758"/>
      <c r="U278" s="758"/>
      <c r="V278" s="758"/>
      <c r="W278" s="758"/>
      <c r="X278" s="758"/>
      <c r="Y278" s="758"/>
      <c r="Z278" s="758"/>
    </row>
    <row r="279" spans="1:26" ht="14.25" customHeight="1">
      <c r="A279" s="758"/>
      <c r="B279" s="758"/>
      <c r="C279" s="775"/>
      <c r="D279" s="775"/>
      <c r="E279" s="775"/>
      <c r="F279" s="775"/>
      <c r="G279" s="758"/>
      <c r="H279" s="758"/>
      <c r="I279" s="758"/>
      <c r="J279" s="758"/>
      <c r="K279" s="758"/>
      <c r="L279" s="758"/>
      <c r="M279" s="758"/>
      <c r="N279" s="758"/>
      <c r="O279" s="758"/>
      <c r="P279" s="758"/>
      <c r="Q279" s="758"/>
      <c r="R279" s="758"/>
      <c r="S279" s="758"/>
      <c r="T279" s="758"/>
      <c r="U279" s="758"/>
      <c r="V279" s="758"/>
      <c r="W279" s="758"/>
      <c r="X279" s="758"/>
      <c r="Y279" s="758"/>
      <c r="Z279" s="758"/>
    </row>
    <row r="280" spans="1:26" ht="14.25" customHeight="1">
      <c r="A280" s="758"/>
      <c r="B280" s="758"/>
      <c r="C280" s="775"/>
      <c r="D280" s="775"/>
      <c r="E280" s="775"/>
      <c r="F280" s="775"/>
      <c r="G280" s="758"/>
      <c r="H280" s="758"/>
      <c r="I280" s="758"/>
      <c r="J280" s="758"/>
      <c r="K280" s="758"/>
      <c r="L280" s="758"/>
      <c r="M280" s="758"/>
      <c r="N280" s="758"/>
      <c r="O280" s="758"/>
      <c r="P280" s="758"/>
      <c r="Q280" s="758"/>
      <c r="R280" s="758"/>
      <c r="S280" s="758"/>
      <c r="T280" s="758"/>
      <c r="U280" s="758"/>
      <c r="V280" s="758"/>
      <c r="W280" s="758"/>
      <c r="X280" s="758"/>
      <c r="Y280" s="758"/>
      <c r="Z280" s="758"/>
    </row>
    <row r="281" spans="1:26" ht="14.25" customHeight="1">
      <c r="A281" s="758"/>
      <c r="B281" s="758"/>
      <c r="C281" s="775"/>
      <c r="D281" s="775"/>
      <c r="E281" s="775"/>
      <c r="F281" s="775"/>
      <c r="G281" s="758"/>
      <c r="H281" s="758"/>
      <c r="I281" s="758"/>
      <c r="J281" s="758"/>
      <c r="K281" s="758"/>
      <c r="L281" s="758"/>
      <c r="M281" s="758"/>
      <c r="N281" s="758"/>
      <c r="O281" s="758"/>
      <c r="P281" s="758"/>
      <c r="Q281" s="758"/>
      <c r="R281" s="758"/>
      <c r="S281" s="758"/>
      <c r="T281" s="758"/>
      <c r="U281" s="758"/>
      <c r="V281" s="758"/>
      <c r="W281" s="758"/>
      <c r="X281" s="758"/>
      <c r="Y281" s="758"/>
      <c r="Z281" s="758"/>
    </row>
    <row r="282" spans="1:26" ht="14.25" customHeight="1">
      <c r="A282" s="758"/>
      <c r="B282" s="758"/>
      <c r="C282" s="775"/>
      <c r="D282" s="775"/>
      <c r="E282" s="775"/>
      <c r="F282" s="775"/>
      <c r="G282" s="758"/>
      <c r="H282" s="758"/>
      <c r="I282" s="758"/>
      <c r="J282" s="758"/>
      <c r="K282" s="758"/>
      <c r="L282" s="758"/>
      <c r="M282" s="758"/>
      <c r="N282" s="758"/>
      <c r="O282" s="758"/>
      <c r="P282" s="758"/>
      <c r="Q282" s="758"/>
      <c r="R282" s="758"/>
      <c r="S282" s="758"/>
      <c r="T282" s="758"/>
      <c r="U282" s="758"/>
      <c r="V282" s="758"/>
      <c r="W282" s="758"/>
      <c r="X282" s="758"/>
      <c r="Y282" s="758"/>
      <c r="Z282" s="758"/>
    </row>
    <row r="283" spans="1:26" ht="14.25" customHeight="1">
      <c r="A283" s="758"/>
      <c r="B283" s="758"/>
      <c r="C283" s="775"/>
      <c r="D283" s="775"/>
      <c r="E283" s="775"/>
      <c r="F283" s="775"/>
      <c r="G283" s="758"/>
      <c r="H283" s="758"/>
      <c r="I283" s="758"/>
      <c r="J283" s="758"/>
      <c r="K283" s="758"/>
      <c r="L283" s="758"/>
      <c r="M283" s="758"/>
      <c r="N283" s="758"/>
      <c r="O283" s="758"/>
      <c r="P283" s="758"/>
      <c r="Q283" s="758"/>
      <c r="R283" s="758"/>
      <c r="S283" s="758"/>
      <c r="T283" s="758"/>
      <c r="U283" s="758"/>
      <c r="V283" s="758"/>
      <c r="W283" s="758"/>
      <c r="X283" s="758"/>
      <c r="Y283" s="758"/>
      <c r="Z283" s="758"/>
    </row>
    <row r="284" spans="1:26" ht="14.25" customHeight="1">
      <c r="A284" s="758"/>
      <c r="B284" s="758"/>
      <c r="C284" s="775"/>
      <c r="D284" s="775"/>
      <c r="E284" s="775"/>
      <c r="F284" s="775"/>
      <c r="G284" s="758"/>
      <c r="H284" s="758"/>
      <c r="I284" s="758"/>
      <c r="J284" s="758"/>
      <c r="K284" s="758"/>
      <c r="L284" s="758"/>
      <c r="M284" s="758"/>
      <c r="N284" s="758"/>
      <c r="O284" s="758"/>
      <c r="P284" s="758"/>
      <c r="Q284" s="758"/>
      <c r="R284" s="758"/>
      <c r="S284" s="758"/>
      <c r="T284" s="758"/>
      <c r="U284" s="758"/>
      <c r="V284" s="758"/>
      <c r="W284" s="758"/>
      <c r="X284" s="758"/>
      <c r="Y284" s="758"/>
      <c r="Z284" s="758"/>
    </row>
    <row r="285" spans="1:26" ht="14.25" customHeight="1">
      <c r="A285" s="758"/>
      <c r="B285" s="758"/>
      <c r="C285" s="775"/>
      <c r="D285" s="775"/>
      <c r="E285" s="775"/>
      <c r="F285" s="775"/>
      <c r="G285" s="758"/>
      <c r="H285" s="758"/>
      <c r="I285" s="758"/>
      <c r="J285" s="758"/>
      <c r="K285" s="758"/>
      <c r="L285" s="758"/>
      <c r="M285" s="758"/>
      <c r="N285" s="758"/>
      <c r="O285" s="758"/>
      <c r="P285" s="758"/>
      <c r="Q285" s="758"/>
      <c r="R285" s="758"/>
      <c r="S285" s="758"/>
      <c r="T285" s="758"/>
      <c r="U285" s="758"/>
      <c r="V285" s="758"/>
      <c r="W285" s="758"/>
      <c r="X285" s="758"/>
      <c r="Y285" s="758"/>
      <c r="Z285" s="758"/>
    </row>
    <row r="286" spans="1:26" ht="14.25" customHeight="1">
      <c r="A286" s="758"/>
      <c r="B286" s="758"/>
      <c r="C286" s="775"/>
      <c r="D286" s="775"/>
      <c r="E286" s="775"/>
      <c r="F286" s="775"/>
      <c r="G286" s="758"/>
      <c r="H286" s="758"/>
      <c r="I286" s="758"/>
      <c r="J286" s="758"/>
      <c r="K286" s="758"/>
      <c r="L286" s="758"/>
      <c r="M286" s="758"/>
      <c r="N286" s="758"/>
      <c r="O286" s="758"/>
      <c r="P286" s="758"/>
      <c r="Q286" s="758"/>
      <c r="R286" s="758"/>
      <c r="S286" s="758"/>
      <c r="T286" s="758"/>
      <c r="U286" s="758"/>
      <c r="V286" s="758"/>
      <c r="W286" s="758"/>
      <c r="X286" s="758"/>
      <c r="Y286" s="758"/>
      <c r="Z286" s="758"/>
    </row>
    <row r="287" spans="1:26" ht="14.25" customHeight="1">
      <c r="A287" s="758"/>
      <c r="B287" s="758"/>
      <c r="C287" s="775"/>
      <c r="D287" s="775"/>
      <c r="E287" s="775"/>
      <c r="F287" s="775"/>
      <c r="G287" s="758"/>
      <c r="H287" s="758"/>
      <c r="I287" s="758"/>
      <c r="J287" s="758"/>
      <c r="K287" s="758"/>
      <c r="L287" s="758"/>
      <c r="M287" s="758"/>
      <c r="N287" s="758"/>
      <c r="O287" s="758"/>
      <c r="P287" s="758"/>
      <c r="Q287" s="758"/>
      <c r="R287" s="758"/>
      <c r="S287" s="758"/>
      <c r="T287" s="758"/>
      <c r="U287" s="758"/>
      <c r="V287" s="758"/>
      <c r="W287" s="758"/>
      <c r="X287" s="758"/>
      <c r="Y287" s="758"/>
      <c r="Z287" s="758"/>
    </row>
    <row r="288" spans="1:26" ht="14.25" customHeight="1">
      <c r="A288" s="758"/>
      <c r="B288" s="758"/>
      <c r="C288" s="775"/>
      <c r="D288" s="775"/>
      <c r="E288" s="775"/>
      <c r="F288" s="775"/>
      <c r="G288" s="758"/>
      <c r="H288" s="758"/>
      <c r="I288" s="758"/>
      <c r="J288" s="758"/>
      <c r="K288" s="758"/>
      <c r="L288" s="758"/>
      <c r="M288" s="758"/>
      <c r="N288" s="758"/>
      <c r="O288" s="758"/>
      <c r="P288" s="758"/>
      <c r="Q288" s="758"/>
      <c r="R288" s="758"/>
      <c r="S288" s="758"/>
      <c r="T288" s="758"/>
      <c r="U288" s="758"/>
      <c r="V288" s="758"/>
      <c r="W288" s="758"/>
      <c r="X288" s="758"/>
      <c r="Y288" s="758"/>
      <c r="Z288" s="758"/>
    </row>
    <row r="289" spans="1:26" ht="14.25" customHeight="1">
      <c r="A289" s="758"/>
      <c r="B289" s="758"/>
      <c r="C289" s="775"/>
      <c r="D289" s="775"/>
      <c r="E289" s="775"/>
      <c r="F289" s="775"/>
      <c r="G289" s="758"/>
      <c r="H289" s="758"/>
      <c r="I289" s="758"/>
      <c r="J289" s="758"/>
      <c r="K289" s="758"/>
      <c r="L289" s="758"/>
      <c r="M289" s="758"/>
      <c r="N289" s="758"/>
      <c r="O289" s="758"/>
      <c r="P289" s="758"/>
      <c r="Q289" s="758"/>
      <c r="R289" s="758"/>
      <c r="S289" s="758"/>
      <c r="T289" s="758"/>
      <c r="U289" s="758"/>
      <c r="V289" s="758"/>
      <c r="W289" s="758"/>
      <c r="X289" s="758"/>
      <c r="Y289" s="758"/>
      <c r="Z289" s="758"/>
    </row>
    <row r="290" spans="1:26" ht="14.25" customHeight="1">
      <c r="A290" s="758"/>
      <c r="B290" s="758"/>
      <c r="C290" s="775"/>
      <c r="D290" s="775"/>
      <c r="E290" s="775"/>
      <c r="F290" s="775"/>
      <c r="G290" s="758"/>
      <c r="H290" s="758"/>
      <c r="I290" s="758"/>
      <c r="J290" s="758"/>
      <c r="K290" s="758"/>
      <c r="L290" s="758"/>
      <c r="M290" s="758"/>
      <c r="N290" s="758"/>
      <c r="O290" s="758"/>
      <c r="P290" s="758"/>
      <c r="Q290" s="758"/>
      <c r="R290" s="758"/>
      <c r="S290" s="758"/>
      <c r="T290" s="758"/>
      <c r="U290" s="758"/>
      <c r="V290" s="758"/>
      <c r="W290" s="758"/>
      <c r="X290" s="758"/>
      <c r="Y290" s="758"/>
      <c r="Z290" s="758"/>
    </row>
    <row r="291" spans="1:26" ht="14.25" customHeight="1">
      <c r="A291" s="758"/>
      <c r="B291" s="758"/>
      <c r="C291" s="775"/>
      <c r="D291" s="775"/>
      <c r="E291" s="775"/>
      <c r="F291" s="775"/>
      <c r="G291" s="758"/>
      <c r="H291" s="758"/>
      <c r="I291" s="758"/>
      <c r="J291" s="758"/>
      <c r="K291" s="758"/>
      <c r="L291" s="758"/>
      <c r="M291" s="758"/>
      <c r="N291" s="758"/>
      <c r="O291" s="758"/>
      <c r="P291" s="758"/>
      <c r="Q291" s="758"/>
      <c r="R291" s="758"/>
      <c r="S291" s="758"/>
      <c r="T291" s="758"/>
      <c r="U291" s="758"/>
      <c r="V291" s="758"/>
      <c r="W291" s="758"/>
      <c r="X291" s="758"/>
      <c r="Y291" s="758"/>
      <c r="Z291" s="758"/>
    </row>
    <row r="292" spans="1:26" ht="14.25" customHeight="1">
      <c r="A292" s="758"/>
      <c r="B292" s="758"/>
      <c r="C292" s="775"/>
      <c r="D292" s="775"/>
      <c r="E292" s="775"/>
      <c r="F292" s="775"/>
      <c r="G292" s="758"/>
      <c r="H292" s="758"/>
      <c r="I292" s="758"/>
      <c r="J292" s="758"/>
      <c r="K292" s="758"/>
      <c r="L292" s="758"/>
      <c r="M292" s="758"/>
      <c r="N292" s="758"/>
      <c r="O292" s="758"/>
      <c r="P292" s="758"/>
      <c r="Q292" s="758"/>
      <c r="R292" s="758"/>
      <c r="S292" s="758"/>
      <c r="T292" s="758"/>
      <c r="U292" s="758"/>
      <c r="V292" s="758"/>
      <c r="W292" s="758"/>
      <c r="X292" s="758"/>
      <c r="Y292" s="758"/>
      <c r="Z292" s="758"/>
    </row>
    <row r="293" spans="1:26" ht="14.25" customHeight="1">
      <c r="A293" s="758"/>
      <c r="B293" s="758"/>
      <c r="C293" s="775"/>
      <c r="D293" s="775"/>
      <c r="E293" s="775"/>
      <c r="F293" s="775"/>
      <c r="G293" s="758"/>
      <c r="H293" s="758"/>
      <c r="I293" s="758"/>
      <c r="J293" s="758"/>
      <c r="K293" s="758"/>
      <c r="L293" s="758"/>
      <c r="M293" s="758"/>
      <c r="N293" s="758"/>
      <c r="O293" s="758"/>
      <c r="P293" s="758"/>
      <c r="Q293" s="758"/>
      <c r="R293" s="758"/>
      <c r="S293" s="758"/>
      <c r="T293" s="758"/>
      <c r="U293" s="758"/>
      <c r="V293" s="758"/>
      <c r="W293" s="758"/>
      <c r="X293" s="758"/>
      <c r="Y293" s="758"/>
      <c r="Z293" s="758"/>
    </row>
    <row r="294" spans="1:26" ht="14.25" customHeight="1">
      <c r="A294" s="758"/>
      <c r="B294" s="758"/>
      <c r="C294" s="775"/>
      <c r="D294" s="775"/>
      <c r="E294" s="775"/>
      <c r="F294" s="775"/>
      <c r="G294" s="758"/>
      <c r="H294" s="758"/>
      <c r="I294" s="758"/>
      <c r="J294" s="758"/>
      <c r="K294" s="758"/>
      <c r="L294" s="758"/>
      <c r="M294" s="758"/>
      <c r="N294" s="758"/>
      <c r="O294" s="758"/>
      <c r="P294" s="758"/>
      <c r="Q294" s="758"/>
      <c r="R294" s="758"/>
      <c r="S294" s="758"/>
      <c r="T294" s="758"/>
      <c r="U294" s="758"/>
      <c r="V294" s="758"/>
      <c r="W294" s="758"/>
      <c r="X294" s="758"/>
      <c r="Y294" s="758"/>
      <c r="Z294" s="758"/>
    </row>
    <row r="295" spans="1:26" ht="14.25" customHeight="1">
      <c r="A295" s="758"/>
      <c r="B295" s="758"/>
      <c r="C295" s="775"/>
      <c r="D295" s="775"/>
      <c r="E295" s="775"/>
      <c r="F295" s="775"/>
      <c r="G295" s="758"/>
      <c r="H295" s="758"/>
      <c r="I295" s="758"/>
      <c r="J295" s="758"/>
      <c r="K295" s="758"/>
      <c r="L295" s="758"/>
      <c r="M295" s="758"/>
      <c r="N295" s="758"/>
      <c r="O295" s="758"/>
      <c r="P295" s="758"/>
      <c r="Q295" s="758"/>
      <c r="R295" s="758"/>
      <c r="S295" s="758"/>
      <c r="T295" s="758"/>
      <c r="U295" s="758"/>
      <c r="V295" s="758"/>
      <c r="W295" s="758"/>
      <c r="X295" s="758"/>
      <c r="Y295" s="758"/>
      <c r="Z295" s="758"/>
    </row>
    <row r="296" spans="1:26" ht="14.25" customHeight="1">
      <c r="A296" s="758"/>
      <c r="B296" s="758"/>
      <c r="C296" s="775"/>
      <c r="D296" s="775"/>
      <c r="E296" s="775"/>
      <c r="F296" s="775"/>
      <c r="G296" s="758"/>
      <c r="H296" s="758"/>
      <c r="I296" s="758"/>
      <c r="J296" s="758"/>
      <c r="K296" s="758"/>
      <c r="L296" s="758"/>
      <c r="M296" s="758"/>
      <c r="N296" s="758"/>
      <c r="O296" s="758"/>
      <c r="P296" s="758"/>
      <c r="Q296" s="758"/>
      <c r="R296" s="758"/>
      <c r="S296" s="758"/>
      <c r="T296" s="758"/>
      <c r="U296" s="758"/>
      <c r="V296" s="758"/>
      <c r="W296" s="758"/>
      <c r="X296" s="758"/>
      <c r="Y296" s="758"/>
      <c r="Z296" s="758"/>
    </row>
    <row r="297" spans="1:26" ht="14.25" customHeight="1">
      <c r="A297" s="758"/>
      <c r="B297" s="758"/>
      <c r="C297" s="775"/>
      <c r="D297" s="775"/>
      <c r="E297" s="775"/>
      <c r="F297" s="775"/>
      <c r="G297" s="758"/>
      <c r="H297" s="758"/>
      <c r="I297" s="758"/>
      <c r="J297" s="758"/>
      <c r="K297" s="758"/>
      <c r="L297" s="758"/>
      <c r="M297" s="758"/>
      <c r="N297" s="758"/>
      <c r="O297" s="758"/>
      <c r="P297" s="758"/>
      <c r="Q297" s="758"/>
      <c r="R297" s="758"/>
      <c r="S297" s="758"/>
      <c r="T297" s="758"/>
      <c r="U297" s="758"/>
      <c r="V297" s="758"/>
      <c r="W297" s="758"/>
      <c r="X297" s="758"/>
      <c r="Y297" s="758"/>
      <c r="Z297" s="758"/>
    </row>
    <row r="298" spans="1:26" ht="14.25" customHeight="1">
      <c r="A298" s="758"/>
      <c r="B298" s="758"/>
      <c r="C298" s="775"/>
      <c r="D298" s="775"/>
      <c r="E298" s="775"/>
      <c r="F298" s="775"/>
      <c r="G298" s="758"/>
      <c r="H298" s="758"/>
      <c r="I298" s="758"/>
      <c r="J298" s="758"/>
      <c r="K298" s="758"/>
      <c r="L298" s="758"/>
      <c r="M298" s="758"/>
      <c r="N298" s="758"/>
      <c r="O298" s="758"/>
      <c r="P298" s="758"/>
      <c r="Q298" s="758"/>
      <c r="R298" s="758"/>
      <c r="S298" s="758"/>
      <c r="T298" s="758"/>
      <c r="U298" s="758"/>
      <c r="V298" s="758"/>
      <c r="W298" s="758"/>
      <c r="X298" s="758"/>
      <c r="Y298" s="758"/>
      <c r="Z298" s="758"/>
    </row>
    <row r="299" spans="1:26" ht="14.25" customHeight="1">
      <c r="A299" s="758"/>
      <c r="B299" s="758"/>
      <c r="C299" s="775"/>
      <c r="D299" s="775"/>
      <c r="E299" s="775"/>
      <c r="F299" s="775"/>
      <c r="G299" s="758"/>
      <c r="H299" s="758"/>
      <c r="I299" s="758"/>
      <c r="J299" s="758"/>
      <c r="K299" s="758"/>
      <c r="L299" s="758"/>
      <c r="M299" s="758"/>
      <c r="N299" s="758"/>
      <c r="O299" s="758"/>
      <c r="P299" s="758"/>
      <c r="Q299" s="758"/>
      <c r="R299" s="758"/>
      <c r="S299" s="758"/>
      <c r="T299" s="758"/>
      <c r="U299" s="758"/>
      <c r="V299" s="758"/>
      <c r="W299" s="758"/>
      <c r="X299" s="758"/>
      <c r="Y299" s="758"/>
      <c r="Z299" s="758"/>
    </row>
    <row r="300" spans="1:26" ht="14.25" customHeight="1">
      <c r="A300" s="758"/>
      <c r="B300" s="758"/>
      <c r="C300" s="775"/>
      <c r="D300" s="775"/>
      <c r="E300" s="775"/>
      <c r="F300" s="775"/>
      <c r="G300" s="758"/>
      <c r="H300" s="758"/>
      <c r="I300" s="758"/>
      <c r="J300" s="758"/>
      <c r="K300" s="758"/>
      <c r="L300" s="758"/>
      <c r="M300" s="758"/>
      <c r="N300" s="758"/>
      <c r="O300" s="758"/>
      <c r="P300" s="758"/>
      <c r="Q300" s="758"/>
      <c r="R300" s="758"/>
      <c r="S300" s="758"/>
      <c r="T300" s="758"/>
      <c r="U300" s="758"/>
      <c r="V300" s="758"/>
      <c r="W300" s="758"/>
      <c r="X300" s="758"/>
      <c r="Y300" s="758"/>
      <c r="Z300" s="758"/>
    </row>
    <row r="301" spans="1:26" ht="14.25" customHeight="1">
      <c r="A301" s="758"/>
      <c r="B301" s="758"/>
      <c r="C301" s="775"/>
      <c r="D301" s="775"/>
      <c r="E301" s="775"/>
      <c r="F301" s="775"/>
      <c r="G301" s="758"/>
      <c r="H301" s="758"/>
      <c r="I301" s="758"/>
      <c r="J301" s="758"/>
      <c r="K301" s="758"/>
      <c r="L301" s="758"/>
      <c r="M301" s="758"/>
      <c r="N301" s="758"/>
      <c r="O301" s="758"/>
      <c r="P301" s="758"/>
      <c r="Q301" s="758"/>
      <c r="R301" s="758"/>
      <c r="S301" s="758"/>
      <c r="T301" s="758"/>
      <c r="U301" s="758"/>
      <c r="V301" s="758"/>
      <c r="W301" s="758"/>
      <c r="X301" s="758"/>
      <c r="Y301" s="758"/>
      <c r="Z301" s="758"/>
    </row>
    <row r="302" spans="1:26" ht="14.25" customHeight="1">
      <c r="A302" s="758"/>
      <c r="B302" s="758"/>
      <c r="C302" s="775"/>
      <c r="D302" s="775"/>
      <c r="E302" s="775"/>
      <c r="F302" s="775"/>
      <c r="G302" s="758"/>
      <c r="H302" s="758"/>
      <c r="I302" s="758"/>
      <c r="J302" s="758"/>
      <c r="K302" s="758"/>
      <c r="L302" s="758"/>
      <c r="M302" s="758"/>
      <c r="N302" s="758"/>
      <c r="O302" s="758"/>
      <c r="P302" s="758"/>
      <c r="Q302" s="758"/>
      <c r="R302" s="758"/>
      <c r="S302" s="758"/>
      <c r="T302" s="758"/>
      <c r="U302" s="758"/>
      <c r="V302" s="758"/>
      <c r="W302" s="758"/>
      <c r="X302" s="758"/>
      <c r="Y302" s="758"/>
      <c r="Z302" s="758"/>
    </row>
    <row r="303" spans="1:26" ht="14.25" customHeight="1">
      <c r="A303" s="758"/>
      <c r="B303" s="758"/>
      <c r="C303" s="775"/>
      <c r="D303" s="775"/>
      <c r="E303" s="775"/>
      <c r="F303" s="775"/>
      <c r="G303" s="758"/>
      <c r="H303" s="758"/>
      <c r="I303" s="758"/>
      <c r="J303" s="758"/>
      <c r="K303" s="758"/>
      <c r="L303" s="758"/>
      <c r="M303" s="758"/>
      <c r="N303" s="758"/>
      <c r="O303" s="758"/>
      <c r="P303" s="758"/>
      <c r="Q303" s="758"/>
      <c r="R303" s="758"/>
      <c r="S303" s="758"/>
      <c r="T303" s="758"/>
      <c r="U303" s="758"/>
      <c r="V303" s="758"/>
      <c r="W303" s="758"/>
      <c r="X303" s="758"/>
      <c r="Y303" s="758"/>
      <c r="Z303" s="758"/>
    </row>
    <row r="304" spans="1:26" ht="14.25" customHeight="1">
      <c r="A304" s="758"/>
      <c r="B304" s="758"/>
      <c r="C304" s="775"/>
      <c r="D304" s="775"/>
      <c r="E304" s="775"/>
      <c r="F304" s="775"/>
      <c r="G304" s="758"/>
      <c r="H304" s="758"/>
      <c r="I304" s="758"/>
      <c r="J304" s="758"/>
      <c r="K304" s="758"/>
      <c r="L304" s="758"/>
      <c r="M304" s="758"/>
      <c r="N304" s="758"/>
      <c r="O304" s="758"/>
      <c r="P304" s="758"/>
      <c r="Q304" s="758"/>
      <c r="R304" s="758"/>
      <c r="S304" s="758"/>
      <c r="T304" s="758"/>
      <c r="U304" s="758"/>
      <c r="V304" s="758"/>
      <c r="W304" s="758"/>
      <c r="X304" s="758"/>
      <c r="Y304" s="758"/>
      <c r="Z304" s="758"/>
    </row>
    <row r="305" spans="1:26" ht="14.25" customHeight="1">
      <c r="A305" s="758"/>
      <c r="B305" s="758"/>
      <c r="C305" s="775"/>
      <c r="D305" s="775"/>
      <c r="E305" s="775"/>
      <c r="F305" s="775"/>
      <c r="G305" s="758"/>
      <c r="H305" s="758"/>
      <c r="I305" s="758"/>
      <c r="J305" s="758"/>
      <c r="K305" s="758"/>
      <c r="L305" s="758"/>
      <c r="M305" s="758"/>
      <c r="N305" s="758"/>
      <c r="O305" s="758"/>
      <c r="P305" s="758"/>
      <c r="Q305" s="758"/>
      <c r="R305" s="758"/>
      <c r="S305" s="758"/>
      <c r="T305" s="758"/>
      <c r="U305" s="758"/>
      <c r="V305" s="758"/>
      <c r="W305" s="758"/>
      <c r="X305" s="758"/>
      <c r="Y305" s="758"/>
      <c r="Z305" s="758"/>
    </row>
    <row r="306" spans="1:26" ht="14.25" customHeight="1">
      <c r="A306" s="758"/>
      <c r="B306" s="758"/>
      <c r="C306" s="775"/>
      <c r="D306" s="775"/>
      <c r="E306" s="775"/>
      <c r="F306" s="775"/>
      <c r="G306" s="758"/>
      <c r="H306" s="758"/>
      <c r="I306" s="758"/>
      <c r="J306" s="758"/>
      <c r="K306" s="758"/>
      <c r="L306" s="758"/>
      <c r="M306" s="758"/>
      <c r="N306" s="758"/>
      <c r="O306" s="758"/>
      <c r="P306" s="758"/>
      <c r="Q306" s="758"/>
      <c r="R306" s="758"/>
      <c r="S306" s="758"/>
      <c r="T306" s="758"/>
      <c r="U306" s="758"/>
      <c r="V306" s="758"/>
      <c r="W306" s="758"/>
      <c r="X306" s="758"/>
      <c r="Y306" s="758"/>
      <c r="Z306" s="758"/>
    </row>
    <row r="307" spans="1:26" ht="14.25" customHeight="1">
      <c r="A307" s="758"/>
      <c r="B307" s="758"/>
      <c r="C307" s="775"/>
      <c r="D307" s="775"/>
      <c r="E307" s="775"/>
      <c r="F307" s="775"/>
      <c r="G307" s="758"/>
      <c r="H307" s="758"/>
      <c r="I307" s="758"/>
      <c r="J307" s="758"/>
      <c r="K307" s="758"/>
      <c r="L307" s="758"/>
      <c r="M307" s="758"/>
      <c r="N307" s="758"/>
      <c r="O307" s="758"/>
      <c r="P307" s="758"/>
      <c r="Q307" s="758"/>
      <c r="R307" s="758"/>
      <c r="S307" s="758"/>
      <c r="T307" s="758"/>
      <c r="U307" s="758"/>
      <c r="V307" s="758"/>
      <c r="W307" s="758"/>
      <c r="X307" s="758"/>
      <c r="Y307" s="758"/>
      <c r="Z307" s="758"/>
    </row>
    <row r="308" spans="1:26" ht="14.25" customHeight="1">
      <c r="A308" s="758"/>
      <c r="B308" s="758"/>
      <c r="C308" s="775"/>
      <c r="D308" s="775"/>
      <c r="E308" s="775"/>
      <c r="F308" s="775"/>
      <c r="G308" s="758"/>
      <c r="H308" s="758"/>
      <c r="I308" s="758"/>
      <c r="J308" s="758"/>
      <c r="K308" s="758"/>
      <c r="L308" s="758"/>
      <c r="M308" s="758"/>
      <c r="N308" s="758"/>
      <c r="O308" s="758"/>
      <c r="P308" s="758"/>
      <c r="Q308" s="758"/>
      <c r="R308" s="758"/>
      <c r="S308" s="758"/>
      <c r="T308" s="758"/>
      <c r="U308" s="758"/>
      <c r="V308" s="758"/>
      <c r="W308" s="758"/>
      <c r="X308" s="758"/>
      <c r="Y308" s="758"/>
      <c r="Z308" s="758"/>
    </row>
    <row r="309" spans="1:26" ht="14.25" customHeight="1">
      <c r="A309" s="758"/>
      <c r="B309" s="758"/>
      <c r="C309" s="775"/>
      <c r="D309" s="775"/>
      <c r="E309" s="775"/>
      <c r="F309" s="775"/>
      <c r="G309" s="758"/>
      <c r="H309" s="758"/>
      <c r="I309" s="758"/>
      <c r="J309" s="758"/>
      <c r="K309" s="758"/>
      <c r="L309" s="758"/>
      <c r="M309" s="758"/>
      <c r="N309" s="758"/>
      <c r="O309" s="758"/>
      <c r="P309" s="758"/>
      <c r="Q309" s="758"/>
      <c r="R309" s="758"/>
      <c r="S309" s="758"/>
      <c r="T309" s="758"/>
      <c r="U309" s="758"/>
      <c r="V309" s="758"/>
      <c r="W309" s="758"/>
      <c r="X309" s="758"/>
      <c r="Y309" s="758"/>
      <c r="Z309" s="758"/>
    </row>
    <row r="310" spans="1:26" ht="14.25" customHeight="1">
      <c r="A310" s="758"/>
      <c r="B310" s="758"/>
      <c r="C310" s="775"/>
      <c r="D310" s="775"/>
      <c r="E310" s="775"/>
      <c r="F310" s="775"/>
      <c r="G310" s="758"/>
      <c r="H310" s="758"/>
      <c r="I310" s="758"/>
      <c r="J310" s="758"/>
      <c r="K310" s="758"/>
      <c r="L310" s="758"/>
      <c r="M310" s="758"/>
      <c r="N310" s="758"/>
      <c r="O310" s="758"/>
      <c r="P310" s="758"/>
      <c r="Q310" s="758"/>
      <c r="R310" s="758"/>
      <c r="S310" s="758"/>
      <c r="T310" s="758"/>
      <c r="U310" s="758"/>
      <c r="V310" s="758"/>
      <c r="W310" s="758"/>
      <c r="X310" s="758"/>
      <c r="Y310" s="758"/>
      <c r="Z310" s="758"/>
    </row>
    <row r="311" spans="1:26" ht="14.25" customHeight="1">
      <c r="A311" s="758"/>
      <c r="B311" s="758"/>
      <c r="C311" s="775"/>
      <c r="D311" s="775"/>
      <c r="E311" s="775"/>
      <c r="F311" s="775"/>
      <c r="G311" s="758"/>
      <c r="H311" s="758"/>
      <c r="I311" s="758"/>
      <c r="J311" s="758"/>
      <c r="K311" s="758"/>
      <c r="L311" s="758"/>
      <c r="M311" s="758"/>
      <c r="N311" s="758"/>
      <c r="O311" s="758"/>
      <c r="P311" s="758"/>
      <c r="Q311" s="758"/>
      <c r="R311" s="758"/>
      <c r="S311" s="758"/>
      <c r="T311" s="758"/>
      <c r="U311" s="758"/>
      <c r="V311" s="758"/>
      <c r="W311" s="758"/>
      <c r="X311" s="758"/>
      <c r="Y311" s="758"/>
      <c r="Z311" s="758"/>
    </row>
    <row r="312" spans="1:26" ht="15.75" customHeight="1">
      <c r="A312" s="758"/>
      <c r="B312" s="758"/>
      <c r="C312" s="758"/>
      <c r="D312" s="758"/>
      <c r="E312" s="758"/>
      <c r="F312" s="759"/>
      <c r="G312" s="758"/>
      <c r="H312" s="758"/>
      <c r="I312" s="758"/>
      <c r="J312" s="758"/>
      <c r="K312" s="758"/>
      <c r="L312" s="758"/>
      <c r="M312" s="758"/>
      <c r="N312" s="758"/>
      <c r="O312" s="758"/>
      <c r="P312" s="758"/>
      <c r="Q312" s="758"/>
      <c r="R312" s="758"/>
      <c r="S312" s="758"/>
      <c r="T312" s="758"/>
      <c r="U312" s="758"/>
      <c r="V312" s="758"/>
      <c r="W312" s="758"/>
      <c r="X312" s="758"/>
      <c r="Y312" s="758"/>
      <c r="Z312" s="758"/>
    </row>
    <row r="313" spans="1:26" ht="15.75" customHeight="1">
      <c r="A313" s="758"/>
      <c r="B313" s="758"/>
      <c r="C313" s="758"/>
      <c r="D313" s="758"/>
      <c r="E313" s="758"/>
      <c r="F313" s="759"/>
      <c r="G313" s="758"/>
      <c r="H313" s="758"/>
      <c r="I313" s="758"/>
      <c r="J313" s="758"/>
      <c r="K313" s="758"/>
      <c r="L313" s="758"/>
      <c r="M313" s="758"/>
      <c r="N313" s="758"/>
      <c r="O313" s="758"/>
      <c r="P313" s="758"/>
      <c r="Q313" s="758"/>
      <c r="R313" s="758"/>
      <c r="S313" s="758"/>
      <c r="T313" s="758"/>
      <c r="U313" s="758"/>
      <c r="V313" s="758"/>
      <c r="W313" s="758"/>
      <c r="X313" s="758"/>
      <c r="Y313" s="758"/>
      <c r="Z313" s="758"/>
    </row>
    <row r="314" spans="1:26" ht="15.75" customHeight="1">
      <c r="A314" s="758"/>
      <c r="B314" s="758"/>
      <c r="C314" s="758"/>
      <c r="D314" s="758"/>
      <c r="E314" s="758"/>
      <c r="F314" s="759"/>
      <c r="G314" s="758"/>
      <c r="H314" s="758"/>
      <c r="I314" s="758"/>
      <c r="J314" s="758"/>
      <c r="K314" s="758"/>
      <c r="L314" s="758"/>
      <c r="M314" s="758"/>
      <c r="N314" s="758"/>
      <c r="O314" s="758"/>
      <c r="P314" s="758"/>
      <c r="Q314" s="758"/>
      <c r="R314" s="758"/>
      <c r="S314" s="758"/>
      <c r="T314" s="758"/>
      <c r="U314" s="758"/>
      <c r="V314" s="758"/>
      <c r="W314" s="758"/>
      <c r="X314" s="758"/>
      <c r="Y314" s="758"/>
      <c r="Z314" s="758"/>
    </row>
    <row r="315" spans="1:26" ht="15.75" customHeight="1">
      <c r="A315" s="758"/>
      <c r="B315" s="758"/>
      <c r="C315" s="758"/>
      <c r="D315" s="758"/>
      <c r="E315" s="758"/>
      <c r="F315" s="759"/>
      <c r="G315" s="758"/>
      <c r="H315" s="758"/>
      <c r="I315" s="758"/>
      <c r="J315" s="758"/>
      <c r="K315" s="758"/>
      <c r="L315" s="758"/>
      <c r="M315" s="758"/>
      <c r="N315" s="758"/>
      <c r="O315" s="758"/>
      <c r="P315" s="758"/>
      <c r="Q315" s="758"/>
      <c r="R315" s="758"/>
      <c r="S315" s="758"/>
      <c r="T315" s="758"/>
      <c r="U315" s="758"/>
      <c r="V315" s="758"/>
      <c r="W315" s="758"/>
      <c r="X315" s="758"/>
      <c r="Y315" s="758"/>
      <c r="Z315" s="758"/>
    </row>
    <row r="316" spans="1:26" ht="15.75" customHeight="1">
      <c r="A316" s="758"/>
      <c r="B316" s="758"/>
      <c r="C316" s="758"/>
      <c r="D316" s="758"/>
      <c r="E316" s="758"/>
      <c r="F316" s="759"/>
      <c r="G316" s="758"/>
      <c r="H316" s="758"/>
      <c r="I316" s="758"/>
      <c r="J316" s="758"/>
      <c r="K316" s="758"/>
      <c r="L316" s="758"/>
      <c r="M316" s="758"/>
      <c r="N316" s="758"/>
      <c r="O316" s="758"/>
      <c r="P316" s="758"/>
      <c r="Q316" s="758"/>
      <c r="R316" s="758"/>
      <c r="S316" s="758"/>
      <c r="T316" s="758"/>
      <c r="U316" s="758"/>
      <c r="V316" s="758"/>
      <c r="W316" s="758"/>
      <c r="X316" s="758"/>
      <c r="Y316" s="758"/>
      <c r="Z316" s="758"/>
    </row>
    <row r="317" spans="1:26" ht="15.75" customHeight="1">
      <c r="A317" s="758"/>
      <c r="B317" s="758"/>
      <c r="C317" s="758"/>
      <c r="D317" s="758"/>
      <c r="E317" s="758"/>
      <c r="F317" s="759"/>
      <c r="G317" s="758"/>
      <c r="H317" s="758"/>
      <c r="I317" s="758"/>
      <c r="J317" s="758"/>
      <c r="K317" s="758"/>
      <c r="L317" s="758"/>
      <c r="M317" s="758"/>
      <c r="N317" s="758"/>
      <c r="O317" s="758"/>
      <c r="P317" s="758"/>
      <c r="Q317" s="758"/>
      <c r="R317" s="758"/>
      <c r="S317" s="758"/>
      <c r="T317" s="758"/>
      <c r="U317" s="758"/>
      <c r="V317" s="758"/>
      <c r="W317" s="758"/>
      <c r="X317" s="758"/>
      <c r="Y317" s="758"/>
      <c r="Z317" s="758"/>
    </row>
    <row r="318" spans="1:26" ht="15.75" customHeight="1">
      <c r="A318" s="758"/>
      <c r="B318" s="758"/>
      <c r="C318" s="758"/>
      <c r="D318" s="758"/>
      <c r="E318" s="758"/>
      <c r="F318" s="759"/>
      <c r="G318" s="758"/>
      <c r="H318" s="758"/>
      <c r="I318" s="758"/>
      <c r="J318" s="758"/>
      <c r="K318" s="758"/>
      <c r="L318" s="758"/>
      <c r="M318" s="758"/>
      <c r="N318" s="758"/>
      <c r="O318" s="758"/>
      <c r="P318" s="758"/>
      <c r="Q318" s="758"/>
      <c r="R318" s="758"/>
      <c r="S318" s="758"/>
      <c r="T318" s="758"/>
      <c r="U318" s="758"/>
      <c r="V318" s="758"/>
      <c r="W318" s="758"/>
      <c r="X318" s="758"/>
      <c r="Y318" s="758"/>
      <c r="Z318" s="758"/>
    </row>
    <row r="319" spans="1:26" ht="15.75" customHeight="1">
      <c r="A319" s="758"/>
      <c r="B319" s="758"/>
      <c r="C319" s="758"/>
      <c r="D319" s="758"/>
      <c r="E319" s="758"/>
      <c r="F319" s="759"/>
      <c r="G319" s="758"/>
      <c r="H319" s="758"/>
      <c r="I319" s="758"/>
      <c r="J319" s="758"/>
      <c r="K319" s="758"/>
      <c r="L319" s="758"/>
      <c r="M319" s="758"/>
      <c r="N319" s="758"/>
      <c r="O319" s="758"/>
      <c r="P319" s="758"/>
      <c r="Q319" s="758"/>
      <c r="R319" s="758"/>
      <c r="S319" s="758"/>
      <c r="T319" s="758"/>
      <c r="U319" s="758"/>
      <c r="V319" s="758"/>
      <c r="W319" s="758"/>
      <c r="X319" s="758"/>
      <c r="Y319" s="758"/>
      <c r="Z319" s="758"/>
    </row>
    <row r="320" spans="1:26" ht="15.75" customHeight="1">
      <c r="A320" s="758"/>
      <c r="B320" s="758"/>
      <c r="C320" s="758"/>
      <c r="D320" s="758"/>
      <c r="E320" s="758"/>
      <c r="F320" s="759"/>
      <c r="G320" s="758"/>
      <c r="H320" s="758"/>
      <c r="I320" s="758"/>
      <c r="J320" s="758"/>
      <c r="K320" s="758"/>
      <c r="L320" s="758"/>
      <c r="M320" s="758"/>
      <c r="N320" s="758"/>
      <c r="O320" s="758"/>
      <c r="P320" s="758"/>
      <c r="Q320" s="758"/>
      <c r="R320" s="758"/>
      <c r="S320" s="758"/>
      <c r="T320" s="758"/>
      <c r="U320" s="758"/>
      <c r="V320" s="758"/>
      <c r="W320" s="758"/>
      <c r="X320" s="758"/>
      <c r="Y320" s="758"/>
      <c r="Z320" s="758"/>
    </row>
    <row r="321" spans="1:26" ht="15.75" customHeight="1">
      <c r="A321" s="758"/>
      <c r="B321" s="758"/>
      <c r="C321" s="758"/>
      <c r="D321" s="758"/>
      <c r="E321" s="758"/>
      <c r="F321" s="759"/>
      <c r="G321" s="758"/>
      <c r="H321" s="758"/>
      <c r="I321" s="758"/>
      <c r="J321" s="758"/>
      <c r="K321" s="758"/>
      <c r="L321" s="758"/>
      <c r="M321" s="758"/>
      <c r="N321" s="758"/>
      <c r="O321" s="758"/>
      <c r="P321" s="758"/>
      <c r="Q321" s="758"/>
      <c r="R321" s="758"/>
      <c r="S321" s="758"/>
      <c r="T321" s="758"/>
      <c r="U321" s="758"/>
      <c r="V321" s="758"/>
      <c r="W321" s="758"/>
      <c r="X321" s="758"/>
      <c r="Y321" s="758"/>
      <c r="Z321" s="758"/>
    </row>
    <row r="322" spans="1:26" ht="15.75" customHeight="1">
      <c r="A322" s="758"/>
      <c r="B322" s="758"/>
      <c r="C322" s="758"/>
      <c r="D322" s="758"/>
      <c r="E322" s="758"/>
      <c r="F322" s="759"/>
      <c r="G322" s="758"/>
      <c r="H322" s="758"/>
      <c r="I322" s="758"/>
      <c r="J322" s="758"/>
      <c r="K322" s="758"/>
      <c r="L322" s="758"/>
      <c r="M322" s="758"/>
      <c r="N322" s="758"/>
      <c r="O322" s="758"/>
      <c r="P322" s="758"/>
      <c r="Q322" s="758"/>
      <c r="R322" s="758"/>
      <c r="S322" s="758"/>
      <c r="T322" s="758"/>
      <c r="U322" s="758"/>
      <c r="V322" s="758"/>
      <c r="W322" s="758"/>
      <c r="X322" s="758"/>
      <c r="Y322" s="758"/>
      <c r="Z322" s="758"/>
    </row>
    <row r="323" spans="1:26" ht="15.75" customHeight="1">
      <c r="A323" s="758"/>
      <c r="B323" s="758"/>
      <c r="C323" s="758"/>
      <c r="D323" s="758"/>
      <c r="E323" s="758"/>
      <c r="F323" s="759"/>
      <c r="G323" s="758"/>
      <c r="H323" s="758"/>
      <c r="I323" s="758"/>
      <c r="J323" s="758"/>
      <c r="K323" s="758"/>
      <c r="L323" s="758"/>
      <c r="M323" s="758"/>
      <c r="N323" s="758"/>
      <c r="O323" s="758"/>
      <c r="P323" s="758"/>
      <c r="Q323" s="758"/>
      <c r="R323" s="758"/>
      <c r="S323" s="758"/>
      <c r="T323" s="758"/>
      <c r="U323" s="758"/>
      <c r="V323" s="758"/>
      <c r="W323" s="758"/>
      <c r="X323" s="758"/>
      <c r="Y323" s="758"/>
      <c r="Z323" s="758"/>
    </row>
    <row r="324" spans="1:26" ht="15.75" customHeight="1">
      <c r="A324" s="758"/>
      <c r="B324" s="758"/>
      <c r="C324" s="758"/>
      <c r="D324" s="758"/>
      <c r="E324" s="758"/>
      <c r="F324" s="759"/>
      <c r="G324" s="758"/>
      <c r="H324" s="758"/>
      <c r="I324" s="758"/>
      <c r="J324" s="758"/>
      <c r="K324" s="758"/>
      <c r="L324" s="758"/>
      <c r="M324" s="758"/>
      <c r="N324" s="758"/>
      <c r="O324" s="758"/>
      <c r="P324" s="758"/>
      <c r="Q324" s="758"/>
      <c r="R324" s="758"/>
      <c r="S324" s="758"/>
      <c r="T324" s="758"/>
      <c r="U324" s="758"/>
      <c r="V324" s="758"/>
      <c r="W324" s="758"/>
      <c r="X324" s="758"/>
      <c r="Y324" s="758"/>
      <c r="Z324" s="758"/>
    </row>
    <row r="325" spans="1:26" ht="15.75" customHeight="1">
      <c r="A325" s="758"/>
      <c r="B325" s="758"/>
      <c r="C325" s="758"/>
      <c r="D325" s="758"/>
      <c r="E325" s="758"/>
      <c r="F325" s="759"/>
      <c r="G325" s="758"/>
      <c r="H325" s="758"/>
      <c r="I325" s="758"/>
      <c r="J325" s="758"/>
      <c r="K325" s="758"/>
      <c r="L325" s="758"/>
      <c r="M325" s="758"/>
      <c r="N325" s="758"/>
      <c r="O325" s="758"/>
      <c r="P325" s="758"/>
      <c r="Q325" s="758"/>
      <c r="R325" s="758"/>
      <c r="S325" s="758"/>
      <c r="T325" s="758"/>
      <c r="U325" s="758"/>
      <c r="V325" s="758"/>
      <c r="W325" s="758"/>
      <c r="X325" s="758"/>
      <c r="Y325" s="758"/>
      <c r="Z325" s="758"/>
    </row>
    <row r="326" spans="1:26" ht="15.75" customHeight="1">
      <c r="A326" s="758"/>
      <c r="B326" s="758"/>
      <c r="C326" s="758"/>
      <c r="D326" s="758"/>
      <c r="E326" s="758"/>
      <c r="F326" s="759"/>
      <c r="G326" s="758"/>
      <c r="H326" s="758"/>
      <c r="I326" s="758"/>
      <c r="J326" s="758"/>
      <c r="K326" s="758"/>
      <c r="L326" s="758"/>
      <c r="M326" s="758"/>
      <c r="N326" s="758"/>
      <c r="O326" s="758"/>
      <c r="P326" s="758"/>
      <c r="Q326" s="758"/>
      <c r="R326" s="758"/>
      <c r="S326" s="758"/>
      <c r="T326" s="758"/>
      <c r="U326" s="758"/>
      <c r="V326" s="758"/>
      <c r="W326" s="758"/>
      <c r="X326" s="758"/>
      <c r="Y326" s="758"/>
      <c r="Z326" s="758"/>
    </row>
    <row r="327" spans="1:26" ht="15.75" customHeight="1">
      <c r="A327" s="758"/>
      <c r="B327" s="758"/>
      <c r="C327" s="758"/>
      <c r="D327" s="758"/>
      <c r="E327" s="758"/>
      <c r="F327" s="759"/>
      <c r="G327" s="758"/>
      <c r="H327" s="758"/>
      <c r="I327" s="758"/>
      <c r="J327" s="758"/>
      <c r="K327" s="758"/>
      <c r="L327" s="758"/>
      <c r="M327" s="758"/>
      <c r="N327" s="758"/>
      <c r="O327" s="758"/>
      <c r="P327" s="758"/>
      <c r="Q327" s="758"/>
      <c r="R327" s="758"/>
      <c r="S327" s="758"/>
      <c r="T327" s="758"/>
      <c r="U327" s="758"/>
      <c r="V327" s="758"/>
      <c r="W327" s="758"/>
      <c r="X327" s="758"/>
      <c r="Y327" s="758"/>
      <c r="Z327" s="758"/>
    </row>
    <row r="328" spans="1:26" ht="15.75" customHeight="1">
      <c r="A328" s="758"/>
      <c r="B328" s="758"/>
      <c r="C328" s="758"/>
      <c r="D328" s="758"/>
      <c r="E328" s="758"/>
      <c r="F328" s="759"/>
      <c r="G328" s="758"/>
      <c r="H328" s="758"/>
      <c r="I328" s="758"/>
      <c r="J328" s="758"/>
      <c r="K328" s="758"/>
      <c r="L328" s="758"/>
      <c r="M328" s="758"/>
      <c r="N328" s="758"/>
      <c r="O328" s="758"/>
      <c r="P328" s="758"/>
      <c r="Q328" s="758"/>
      <c r="R328" s="758"/>
      <c r="S328" s="758"/>
      <c r="T328" s="758"/>
      <c r="U328" s="758"/>
      <c r="V328" s="758"/>
      <c r="W328" s="758"/>
      <c r="X328" s="758"/>
      <c r="Y328" s="758"/>
      <c r="Z328" s="758"/>
    </row>
    <row r="329" spans="1:26" ht="15.75" customHeight="1">
      <c r="A329" s="758"/>
      <c r="B329" s="758"/>
      <c r="C329" s="758"/>
      <c r="D329" s="758"/>
      <c r="E329" s="758"/>
      <c r="F329" s="759"/>
      <c r="G329" s="758"/>
      <c r="H329" s="758"/>
      <c r="I329" s="758"/>
      <c r="J329" s="758"/>
      <c r="K329" s="758"/>
      <c r="L329" s="758"/>
      <c r="M329" s="758"/>
      <c r="N329" s="758"/>
      <c r="O329" s="758"/>
      <c r="P329" s="758"/>
      <c r="Q329" s="758"/>
      <c r="R329" s="758"/>
      <c r="S329" s="758"/>
      <c r="T329" s="758"/>
      <c r="U329" s="758"/>
      <c r="V329" s="758"/>
      <c r="W329" s="758"/>
      <c r="X329" s="758"/>
      <c r="Y329" s="758"/>
      <c r="Z329" s="758"/>
    </row>
    <row r="330" spans="1:26" ht="15.75" customHeight="1">
      <c r="A330" s="758"/>
      <c r="B330" s="758"/>
      <c r="C330" s="758"/>
      <c r="D330" s="758"/>
      <c r="E330" s="758"/>
      <c r="F330" s="759"/>
      <c r="G330" s="758"/>
      <c r="H330" s="758"/>
      <c r="I330" s="758"/>
      <c r="J330" s="758"/>
      <c r="K330" s="758"/>
      <c r="L330" s="758"/>
      <c r="M330" s="758"/>
      <c r="N330" s="758"/>
      <c r="O330" s="758"/>
      <c r="P330" s="758"/>
      <c r="Q330" s="758"/>
      <c r="R330" s="758"/>
      <c r="S330" s="758"/>
      <c r="T330" s="758"/>
      <c r="U330" s="758"/>
      <c r="V330" s="758"/>
      <c r="W330" s="758"/>
      <c r="X330" s="758"/>
      <c r="Y330" s="758"/>
      <c r="Z330" s="758"/>
    </row>
    <row r="331" spans="1:26" ht="15.75" customHeight="1">
      <c r="A331" s="758"/>
      <c r="B331" s="758"/>
      <c r="C331" s="758"/>
      <c r="D331" s="758"/>
      <c r="E331" s="758"/>
      <c r="F331" s="759"/>
      <c r="G331" s="758"/>
      <c r="H331" s="758"/>
      <c r="I331" s="758"/>
      <c r="J331" s="758"/>
      <c r="K331" s="758"/>
      <c r="L331" s="758"/>
      <c r="M331" s="758"/>
      <c r="N331" s="758"/>
      <c r="O331" s="758"/>
      <c r="P331" s="758"/>
      <c r="Q331" s="758"/>
      <c r="R331" s="758"/>
      <c r="S331" s="758"/>
      <c r="T331" s="758"/>
      <c r="U331" s="758"/>
      <c r="V331" s="758"/>
      <c r="W331" s="758"/>
      <c r="X331" s="758"/>
      <c r="Y331" s="758"/>
      <c r="Z331" s="758"/>
    </row>
    <row r="332" spans="1:26" ht="15.75" customHeight="1">
      <c r="A332" s="758"/>
      <c r="B332" s="758"/>
      <c r="C332" s="758"/>
      <c r="D332" s="758"/>
      <c r="E332" s="758"/>
      <c r="F332" s="759"/>
      <c r="G332" s="758"/>
      <c r="H332" s="758"/>
      <c r="I332" s="758"/>
      <c r="J332" s="758"/>
      <c r="K332" s="758"/>
      <c r="L332" s="758"/>
      <c r="M332" s="758"/>
      <c r="N332" s="758"/>
      <c r="O332" s="758"/>
      <c r="P332" s="758"/>
      <c r="Q332" s="758"/>
      <c r="R332" s="758"/>
      <c r="S332" s="758"/>
      <c r="T332" s="758"/>
      <c r="U332" s="758"/>
      <c r="V332" s="758"/>
      <c r="W332" s="758"/>
      <c r="X332" s="758"/>
      <c r="Y332" s="758"/>
      <c r="Z332" s="758"/>
    </row>
    <row r="333" spans="1:26" ht="15.75" customHeight="1">
      <c r="A333" s="758"/>
      <c r="B333" s="758"/>
      <c r="C333" s="758"/>
      <c r="D333" s="758"/>
      <c r="E333" s="758"/>
      <c r="F333" s="759"/>
      <c r="G333" s="758"/>
      <c r="H333" s="758"/>
      <c r="I333" s="758"/>
      <c r="J333" s="758"/>
      <c r="K333" s="758"/>
      <c r="L333" s="758"/>
      <c r="M333" s="758"/>
      <c r="N333" s="758"/>
      <c r="O333" s="758"/>
      <c r="P333" s="758"/>
      <c r="Q333" s="758"/>
      <c r="R333" s="758"/>
      <c r="S333" s="758"/>
      <c r="T333" s="758"/>
      <c r="U333" s="758"/>
      <c r="V333" s="758"/>
      <c r="W333" s="758"/>
      <c r="X333" s="758"/>
      <c r="Y333" s="758"/>
      <c r="Z333" s="758"/>
    </row>
    <row r="334" spans="1:26" ht="15.75" customHeight="1">
      <c r="A334" s="758"/>
      <c r="B334" s="758"/>
      <c r="C334" s="758"/>
      <c r="D334" s="758"/>
      <c r="E334" s="758"/>
      <c r="F334" s="759"/>
      <c r="G334" s="758"/>
      <c r="H334" s="758"/>
      <c r="I334" s="758"/>
      <c r="J334" s="758"/>
      <c r="K334" s="758"/>
      <c r="L334" s="758"/>
      <c r="M334" s="758"/>
      <c r="N334" s="758"/>
      <c r="O334" s="758"/>
      <c r="P334" s="758"/>
      <c r="Q334" s="758"/>
      <c r="R334" s="758"/>
      <c r="S334" s="758"/>
      <c r="T334" s="758"/>
      <c r="U334" s="758"/>
      <c r="V334" s="758"/>
      <c r="W334" s="758"/>
      <c r="X334" s="758"/>
      <c r="Y334" s="758"/>
      <c r="Z334" s="758"/>
    </row>
    <row r="335" spans="1:26" ht="15.75" customHeight="1">
      <c r="A335" s="758"/>
      <c r="B335" s="758"/>
      <c r="C335" s="758"/>
      <c r="D335" s="758"/>
      <c r="E335" s="758"/>
      <c r="F335" s="759"/>
      <c r="G335" s="758"/>
      <c r="H335" s="758"/>
      <c r="I335" s="758"/>
      <c r="J335" s="758"/>
      <c r="K335" s="758"/>
      <c r="L335" s="758"/>
      <c r="M335" s="758"/>
      <c r="N335" s="758"/>
      <c r="O335" s="758"/>
      <c r="P335" s="758"/>
      <c r="Q335" s="758"/>
      <c r="R335" s="758"/>
      <c r="S335" s="758"/>
      <c r="T335" s="758"/>
      <c r="U335" s="758"/>
      <c r="V335" s="758"/>
      <c r="W335" s="758"/>
      <c r="X335" s="758"/>
      <c r="Y335" s="758"/>
      <c r="Z335" s="758"/>
    </row>
    <row r="336" spans="1:26" ht="15.75" customHeight="1">
      <c r="A336" s="758"/>
      <c r="B336" s="758"/>
      <c r="C336" s="758"/>
      <c r="D336" s="758"/>
      <c r="E336" s="758"/>
      <c r="F336" s="759"/>
      <c r="G336" s="758"/>
      <c r="H336" s="758"/>
      <c r="I336" s="758"/>
      <c r="J336" s="758"/>
      <c r="K336" s="758"/>
      <c r="L336" s="758"/>
      <c r="M336" s="758"/>
      <c r="N336" s="758"/>
      <c r="O336" s="758"/>
      <c r="P336" s="758"/>
      <c r="Q336" s="758"/>
      <c r="R336" s="758"/>
      <c r="S336" s="758"/>
      <c r="T336" s="758"/>
      <c r="U336" s="758"/>
      <c r="V336" s="758"/>
      <c r="W336" s="758"/>
      <c r="X336" s="758"/>
      <c r="Y336" s="758"/>
      <c r="Z336" s="758"/>
    </row>
    <row r="337" spans="1:26" ht="15.75" customHeight="1">
      <c r="A337" s="758"/>
      <c r="B337" s="758"/>
      <c r="C337" s="758"/>
      <c r="D337" s="758"/>
      <c r="E337" s="758"/>
      <c r="F337" s="759"/>
      <c r="G337" s="758"/>
      <c r="H337" s="758"/>
      <c r="I337" s="758"/>
      <c r="J337" s="758"/>
      <c r="K337" s="758"/>
      <c r="L337" s="758"/>
      <c r="M337" s="758"/>
      <c r="N337" s="758"/>
      <c r="O337" s="758"/>
      <c r="P337" s="758"/>
      <c r="Q337" s="758"/>
      <c r="R337" s="758"/>
      <c r="S337" s="758"/>
      <c r="T337" s="758"/>
      <c r="U337" s="758"/>
      <c r="V337" s="758"/>
      <c r="W337" s="758"/>
      <c r="X337" s="758"/>
      <c r="Y337" s="758"/>
      <c r="Z337" s="758"/>
    </row>
    <row r="338" spans="1:26" ht="15.75" customHeight="1">
      <c r="A338" s="758"/>
      <c r="B338" s="758"/>
      <c r="C338" s="758"/>
      <c r="D338" s="758"/>
      <c r="E338" s="758"/>
      <c r="F338" s="759"/>
      <c r="G338" s="758"/>
      <c r="H338" s="758"/>
      <c r="I338" s="758"/>
      <c r="J338" s="758"/>
      <c r="K338" s="758"/>
      <c r="L338" s="758"/>
      <c r="M338" s="758"/>
      <c r="N338" s="758"/>
      <c r="O338" s="758"/>
      <c r="P338" s="758"/>
      <c r="Q338" s="758"/>
      <c r="R338" s="758"/>
      <c r="S338" s="758"/>
      <c r="T338" s="758"/>
      <c r="U338" s="758"/>
      <c r="V338" s="758"/>
      <c r="W338" s="758"/>
      <c r="X338" s="758"/>
      <c r="Y338" s="758"/>
      <c r="Z338" s="758"/>
    </row>
    <row r="339" spans="1:26" ht="15.75" customHeight="1">
      <c r="A339" s="758"/>
      <c r="B339" s="758"/>
      <c r="C339" s="758"/>
      <c r="D339" s="758"/>
      <c r="E339" s="758"/>
      <c r="F339" s="759"/>
      <c r="G339" s="758"/>
      <c r="H339" s="758"/>
      <c r="I339" s="758"/>
      <c r="J339" s="758"/>
      <c r="K339" s="758"/>
      <c r="L339" s="758"/>
      <c r="M339" s="758"/>
      <c r="N339" s="758"/>
      <c r="O339" s="758"/>
      <c r="P339" s="758"/>
      <c r="Q339" s="758"/>
      <c r="R339" s="758"/>
      <c r="S339" s="758"/>
      <c r="T339" s="758"/>
      <c r="U339" s="758"/>
      <c r="V339" s="758"/>
      <c r="W339" s="758"/>
      <c r="X339" s="758"/>
      <c r="Y339" s="758"/>
      <c r="Z339" s="758"/>
    </row>
    <row r="340" spans="1:26" ht="15.75" customHeight="1">
      <c r="A340" s="758"/>
      <c r="B340" s="758"/>
      <c r="C340" s="758"/>
      <c r="D340" s="758"/>
      <c r="E340" s="758"/>
      <c r="F340" s="759"/>
      <c r="G340" s="758"/>
      <c r="H340" s="758"/>
      <c r="I340" s="758"/>
      <c r="J340" s="758"/>
      <c r="K340" s="758"/>
      <c r="L340" s="758"/>
      <c r="M340" s="758"/>
      <c r="N340" s="758"/>
      <c r="O340" s="758"/>
      <c r="P340" s="758"/>
      <c r="Q340" s="758"/>
      <c r="R340" s="758"/>
      <c r="S340" s="758"/>
      <c r="T340" s="758"/>
      <c r="U340" s="758"/>
      <c r="V340" s="758"/>
      <c r="W340" s="758"/>
      <c r="X340" s="758"/>
      <c r="Y340" s="758"/>
      <c r="Z340" s="758"/>
    </row>
    <row r="341" spans="1:26" ht="15.75" customHeight="1">
      <c r="A341" s="758"/>
      <c r="B341" s="758"/>
      <c r="C341" s="758"/>
      <c r="D341" s="758"/>
      <c r="E341" s="758"/>
      <c r="F341" s="759"/>
      <c r="G341" s="758"/>
      <c r="H341" s="758"/>
      <c r="I341" s="758"/>
      <c r="J341" s="758"/>
      <c r="K341" s="758"/>
      <c r="L341" s="758"/>
      <c r="M341" s="758"/>
      <c r="N341" s="758"/>
      <c r="O341" s="758"/>
      <c r="P341" s="758"/>
      <c r="Q341" s="758"/>
      <c r="R341" s="758"/>
      <c r="S341" s="758"/>
      <c r="T341" s="758"/>
      <c r="U341" s="758"/>
      <c r="V341" s="758"/>
      <c r="W341" s="758"/>
      <c r="X341" s="758"/>
      <c r="Y341" s="758"/>
      <c r="Z341" s="758"/>
    </row>
    <row r="342" spans="1:26" ht="15.75" customHeight="1">
      <c r="A342" s="758"/>
      <c r="B342" s="758"/>
      <c r="C342" s="758"/>
      <c r="D342" s="758"/>
      <c r="E342" s="758"/>
      <c r="F342" s="759"/>
      <c r="G342" s="758"/>
      <c r="H342" s="758"/>
      <c r="I342" s="758"/>
      <c r="J342" s="758"/>
      <c r="K342" s="758"/>
      <c r="L342" s="758"/>
      <c r="M342" s="758"/>
      <c r="N342" s="758"/>
      <c r="O342" s="758"/>
      <c r="P342" s="758"/>
      <c r="Q342" s="758"/>
      <c r="R342" s="758"/>
      <c r="S342" s="758"/>
      <c r="T342" s="758"/>
      <c r="U342" s="758"/>
      <c r="V342" s="758"/>
      <c r="W342" s="758"/>
      <c r="X342" s="758"/>
      <c r="Y342" s="758"/>
      <c r="Z342" s="758"/>
    </row>
    <row r="343" spans="1:26" ht="15.75" customHeight="1">
      <c r="A343" s="758"/>
      <c r="B343" s="758"/>
      <c r="C343" s="758"/>
      <c r="D343" s="758"/>
      <c r="E343" s="758"/>
      <c r="F343" s="759"/>
      <c r="G343" s="758"/>
      <c r="H343" s="758"/>
      <c r="I343" s="758"/>
      <c r="J343" s="758"/>
      <c r="K343" s="758"/>
      <c r="L343" s="758"/>
      <c r="M343" s="758"/>
      <c r="N343" s="758"/>
      <c r="O343" s="758"/>
      <c r="P343" s="758"/>
      <c r="Q343" s="758"/>
      <c r="R343" s="758"/>
      <c r="S343" s="758"/>
      <c r="T343" s="758"/>
      <c r="U343" s="758"/>
      <c r="V343" s="758"/>
      <c r="W343" s="758"/>
      <c r="X343" s="758"/>
      <c r="Y343" s="758"/>
      <c r="Z343" s="758"/>
    </row>
    <row r="344" spans="1:26" ht="15.75" customHeight="1">
      <c r="A344" s="758"/>
      <c r="B344" s="758"/>
      <c r="C344" s="758"/>
      <c r="D344" s="758"/>
      <c r="E344" s="758"/>
      <c r="F344" s="759"/>
      <c r="G344" s="758"/>
      <c r="H344" s="758"/>
      <c r="I344" s="758"/>
      <c r="J344" s="758"/>
      <c r="K344" s="758"/>
      <c r="L344" s="758"/>
      <c r="M344" s="758"/>
      <c r="N344" s="758"/>
      <c r="O344" s="758"/>
      <c r="P344" s="758"/>
      <c r="Q344" s="758"/>
      <c r="R344" s="758"/>
      <c r="S344" s="758"/>
      <c r="T344" s="758"/>
      <c r="U344" s="758"/>
      <c r="V344" s="758"/>
      <c r="W344" s="758"/>
      <c r="X344" s="758"/>
      <c r="Y344" s="758"/>
      <c r="Z344" s="758"/>
    </row>
    <row r="345" spans="1:26" ht="15.75" customHeight="1">
      <c r="A345" s="758"/>
      <c r="B345" s="758"/>
      <c r="C345" s="758"/>
      <c r="D345" s="758"/>
      <c r="E345" s="758"/>
      <c r="F345" s="759"/>
      <c r="G345" s="758"/>
      <c r="H345" s="758"/>
      <c r="I345" s="758"/>
      <c r="J345" s="758"/>
      <c r="K345" s="758"/>
      <c r="L345" s="758"/>
      <c r="M345" s="758"/>
      <c r="N345" s="758"/>
      <c r="O345" s="758"/>
      <c r="P345" s="758"/>
      <c r="Q345" s="758"/>
      <c r="R345" s="758"/>
      <c r="S345" s="758"/>
      <c r="T345" s="758"/>
      <c r="U345" s="758"/>
      <c r="V345" s="758"/>
      <c r="W345" s="758"/>
      <c r="X345" s="758"/>
      <c r="Y345" s="758"/>
      <c r="Z345" s="758"/>
    </row>
    <row r="346" spans="1:26" ht="15.75" customHeight="1">
      <c r="A346" s="758"/>
      <c r="B346" s="758"/>
      <c r="C346" s="758"/>
      <c r="D346" s="758"/>
      <c r="E346" s="758"/>
      <c r="F346" s="759"/>
      <c r="G346" s="758"/>
      <c r="H346" s="758"/>
      <c r="I346" s="758"/>
      <c r="J346" s="758"/>
      <c r="K346" s="758"/>
      <c r="L346" s="758"/>
      <c r="M346" s="758"/>
      <c r="N346" s="758"/>
      <c r="O346" s="758"/>
      <c r="P346" s="758"/>
      <c r="Q346" s="758"/>
      <c r="R346" s="758"/>
      <c r="S346" s="758"/>
      <c r="T346" s="758"/>
      <c r="U346" s="758"/>
      <c r="V346" s="758"/>
      <c r="W346" s="758"/>
      <c r="X346" s="758"/>
      <c r="Y346" s="758"/>
      <c r="Z346" s="758"/>
    </row>
    <row r="347" spans="1:26" ht="15.75" customHeight="1">
      <c r="A347" s="758"/>
      <c r="B347" s="758"/>
      <c r="C347" s="758"/>
      <c r="D347" s="758"/>
      <c r="E347" s="758"/>
      <c r="F347" s="759"/>
      <c r="G347" s="758"/>
      <c r="H347" s="758"/>
      <c r="I347" s="758"/>
      <c r="J347" s="758"/>
      <c r="K347" s="758"/>
      <c r="L347" s="758"/>
      <c r="M347" s="758"/>
      <c r="N347" s="758"/>
      <c r="O347" s="758"/>
      <c r="P347" s="758"/>
      <c r="Q347" s="758"/>
      <c r="R347" s="758"/>
      <c r="S347" s="758"/>
      <c r="T347" s="758"/>
      <c r="U347" s="758"/>
      <c r="V347" s="758"/>
      <c r="W347" s="758"/>
      <c r="X347" s="758"/>
      <c r="Y347" s="758"/>
      <c r="Z347" s="758"/>
    </row>
    <row r="348" spans="1:26" ht="15.75" customHeight="1">
      <c r="A348" s="758"/>
      <c r="B348" s="758"/>
      <c r="C348" s="758"/>
      <c r="D348" s="758"/>
      <c r="E348" s="758"/>
      <c r="F348" s="759"/>
      <c r="G348" s="758"/>
      <c r="H348" s="758"/>
      <c r="I348" s="758"/>
      <c r="J348" s="758"/>
      <c r="K348" s="758"/>
      <c r="L348" s="758"/>
      <c r="M348" s="758"/>
      <c r="N348" s="758"/>
      <c r="O348" s="758"/>
      <c r="P348" s="758"/>
      <c r="Q348" s="758"/>
      <c r="R348" s="758"/>
      <c r="S348" s="758"/>
      <c r="T348" s="758"/>
      <c r="U348" s="758"/>
      <c r="V348" s="758"/>
      <c r="W348" s="758"/>
      <c r="X348" s="758"/>
      <c r="Y348" s="758"/>
      <c r="Z348" s="758"/>
    </row>
    <row r="349" spans="1:26" ht="15.75" customHeight="1">
      <c r="A349" s="758"/>
      <c r="B349" s="758"/>
      <c r="C349" s="758"/>
      <c r="D349" s="758"/>
      <c r="E349" s="758"/>
      <c r="F349" s="759"/>
      <c r="G349" s="758"/>
      <c r="H349" s="758"/>
      <c r="I349" s="758"/>
      <c r="J349" s="758"/>
      <c r="K349" s="758"/>
      <c r="L349" s="758"/>
      <c r="M349" s="758"/>
      <c r="N349" s="758"/>
      <c r="O349" s="758"/>
      <c r="P349" s="758"/>
      <c r="Q349" s="758"/>
      <c r="R349" s="758"/>
      <c r="S349" s="758"/>
      <c r="T349" s="758"/>
      <c r="U349" s="758"/>
      <c r="V349" s="758"/>
      <c r="W349" s="758"/>
      <c r="X349" s="758"/>
      <c r="Y349" s="758"/>
      <c r="Z349" s="758"/>
    </row>
    <row r="350" spans="1:26" ht="15.75" customHeight="1">
      <c r="A350" s="758"/>
      <c r="B350" s="758"/>
      <c r="C350" s="758"/>
      <c r="D350" s="758"/>
      <c r="E350" s="758"/>
      <c r="F350" s="759"/>
      <c r="G350" s="758"/>
      <c r="H350" s="758"/>
      <c r="I350" s="758"/>
      <c r="J350" s="758"/>
      <c r="K350" s="758"/>
      <c r="L350" s="758"/>
      <c r="M350" s="758"/>
      <c r="N350" s="758"/>
      <c r="O350" s="758"/>
      <c r="P350" s="758"/>
      <c r="Q350" s="758"/>
      <c r="R350" s="758"/>
      <c r="S350" s="758"/>
      <c r="T350" s="758"/>
      <c r="U350" s="758"/>
      <c r="V350" s="758"/>
      <c r="W350" s="758"/>
      <c r="X350" s="758"/>
      <c r="Y350" s="758"/>
      <c r="Z350" s="758"/>
    </row>
    <row r="351" spans="1:26" ht="15.75" customHeight="1">
      <c r="A351" s="758"/>
      <c r="B351" s="758"/>
      <c r="C351" s="758"/>
      <c r="D351" s="758"/>
      <c r="E351" s="758"/>
      <c r="F351" s="759"/>
      <c r="G351" s="758"/>
      <c r="H351" s="758"/>
      <c r="I351" s="758"/>
      <c r="J351" s="758"/>
      <c r="K351" s="758"/>
      <c r="L351" s="758"/>
      <c r="M351" s="758"/>
      <c r="N351" s="758"/>
      <c r="O351" s="758"/>
      <c r="P351" s="758"/>
      <c r="Q351" s="758"/>
      <c r="R351" s="758"/>
      <c r="S351" s="758"/>
      <c r="T351" s="758"/>
      <c r="U351" s="758"/>
      <c r="V351" s="758"/>
      <c r="W351" s="758"/>
      <c r="X351" s="758"/>
      <c r="Y351" s="758"/>
      <c r="Z351" s="758"/>
    </row>
    <row r="352" spans="1:26" ht="15.75" customHeight="1">
      <c r="A352" s="758"/>
      <c r="B352" s="758"/>
      <c r="C352" s="758"/>
      <c r="D352" s="758"/>
      <c r="E352" s="758"/>
      <c r="F352" s="759"/>
      <c r="G352" s="758"/>
      <c r="H352" s="758"/>
      <c r="I352" s="758"/>
      <c r="J352" s="758"/>
      <c r="K352" s="758"/>
      <c r="L352" s="758"/>
      <c r="M352" s="758"/>
      <c r="N352" s="758"/>
      <c r="O352" s="758"/>
      <c r="P352" s="758"/>
      <c r="Q352" s="758"/>
      <c r="R352" s="758"/>
      <c r="S352" s="758"/>
      <c r="T352" s="758"/>
      <c r="U352" s="758"/>
      <c r="V352" s="758"/>
      <c r="W352" s="758"/>
      <c r="X352" s="758"/>
      <c r="Y352" s="758"/>
      <c r="Z352" s="758"/>
    </row>
    <row r="353" spans="1:26" ht="15.75" customHeight="1">
      <c r="A353" s="758"/>
      <c r="B353" s="758"/>
      <c r="C353" s="758"/>
      <c r="D353" s="758"/>
      <c r="E353" s="758"/>
      <c r="F353" s="759"/>
      <c r="G353" s="758"/>
      <c r="H353" s="758"/>
      <c r="I353" s="758"/>
      <c r="J353" s="758"/>
      <c r="K353" s="758"/>
      <c r="L353" s="758"/>
      <c r="M353" s="758"/>
      <c r="N353" s="758"/>
      <c r="O353" s="758"/>
      <c r="P353" s="758"/>
      <c r="Q353" s="758"/>
      <c r="R353" s="758"/>
      <c r="S353" s="758"/>
      <c r="T353" s="758"/>
      <c r="U353" s="758"/>
      <c r="V353" s="758"/>
      <c r="W353" s="758"/>
      <c r="X353" s="758"/>
      <c r="Y353" s="758"/>
      <c r="Z353" s="758"/>
    </row>
    <row r="354" spans="1:26" ht="15.75" customHeight="1">
      <c r="A354" s="758"/>
      <c r="B354" s="758"/>
      <c r="C354" s="758"/>
      <c r="D354" s="758"/>
      <c r="E354" s="758"/>
      <c r="F354" s="759"/>
      <c r="G354" s="758"/>
      <c r="H354" s="758"/>
      <c r="I354" s="758"/>
      <c r="J354" s="758"/>
      <c r="K354" s="758"/>
      <c r="L354" s="758"/>
      <c r="M354" s="758"/>
      <c r="N354" s="758"/>
      <c r="O354" s="758"/>
      <c r="P354" s="758"/>
      <c r="Q354" s="758"/>
      <c r="R354" s="758"/>
      <c r="S354" s="758"/>
      <c r="T354" s="758"/>
      <c r="U354" s="758"/>
      <c r="V354" s="758"/>
      <c r="W354" s="758"/>
      <c r="X354" s="758"/>
      <c r="Y354" s="758"/>
      <c r="Z354" s="758"/>
    </row>
    <row r="355" spans="1:26" ht="15.75" customHeight="1">
      <c r="A355" s="758"/>
      <c r="B355" s="758"/>
      <c r="C355" s="758"/>
      <c r="D355" s="758"/>
      <c r="E355" s="758"/>
      <c r="F355" s="759"/>
      <c r="G355" s="758"/>
      <c r="H355" s="758"/>
      <c r="I355" s="758"/>
      <c r="J355" s="758"/>
      <c r="K355" s="758"/>
      <c r="L355" s="758"/>
      <c r="M355" s="758"/>
      <c r="N355" s="758"/>
      <c r="O355" s="758"/>
      <c r="P355" s="758"/>
      <c r="Q355" s="758"/>
      <c r="R355" s="758"/>
      <c r="S355" s="758"/>
      <c r="T355" s="758"/>
      <c r="U355" s="758"/>
      <c r="V355" s="758"/>
      <c r="W355" s="758"/>
      <c r="X355" s="758"/>
      <c r="Y355" s="758"/>
      <c r="Z355" s="758"/>
    </row>
    <row r="356" spans="1:26" ht="15.75" customHeight="1">
      <c r="A356" s="758"/>
      <c r="B356" s="758"/>
      <c r="C356" s="758"/>
      <c r="D356" s="758"/>
      <c r="E356" s="758"/>
      <c r="F356" s="759"/>
      <c r="G356" s="758"/>
      <c r="H356" s="758"/>
      <c r="I356" s="758"/>
      <c r="J356" s="758"/>
      <c r="K356" s="758"/>
      <c r="L356" s="758"/>
      <c r="M356" s="758"/>
      <c r="N356" s="758"/>
      <c r="O356" s="758"/>
      <c r="P356" s="758"/>
      <c r="Q356" s="758"/>
      <c r="R356" s="758"/>
      <c r="S356" s="758"/>
      <c r="T356" s="758"/>
      <c r="U356" s="758"/>
      <c r="V356" s="758"/>
      <c r="W356" s="758"/>
      <c r="X356" s="758"/>
      <c r="Y356" s="758"/>
      <c r="Z356" s="758"/>
    </row>
    <row r="357" spans="1:26" ht="15.75" customHeight="1">
      <c r="A357" s="758"/>
      <c r="B357" s="758"/>
      <c r="C357" s="758"/>
      <c r="D357" s="758"/>
      <c r="E357" s="758"/>
      <c r="F357" s="759"/>
      <c r="G357" s="758"/>
      <c r="H357" s="758"/>
      <c r="I357" s="758"/>
      <c r="J357" s="758"/>
      <c r="K357" s="758"/>
      <c r="L357" s="758"/>
      <c r="M357" s="758"/>
      <c r="N357" s="758"/>
      <c r="O357" s="758"/>
      <c r="P357" s="758"/>
      <c r="Q357" s="758"/>
      <c r="R357" s="758"/>
      <c r="S357" s="758"/>
      <c r="T357" s="758"/>
      <c r="U357" s="758"/>
      <c r="V357" s="758"/>
      <c r="W357" s="758"/>
      <c r="X357" s="758"/>
      <c r="Y357" s="758"/>
      <c r="Z357" s="758"/>
    </row>
    <row r="358" spans="1:26" ht="15.75" customHeight="1">
      <c r="A358" s="758"/>
      <c r="B358" s="758"/>
      <c r="C358" s="758"/>
      <c r="D358" s="758"/>
      <c r="E358" s="758"/>
      <c r="F358" s="759"/>
      <c r="G358" s="758"/>
      <c r="H358" s="758"/>
      <c r="I358" s="758"/>
      <c r="J358" s="758"/>
      <c r="K358" s="758"/>
      <c r="L358" s="758"/>
      <c r="M358" s="758"/>
      <c r="N358" s="758"/>
      <c r="O358" s="758"/>
      <c r="P358" s="758"/>
      <c r="Q358" s="758"/>
      <c r="R358" s="758"/>
      <c r="S358" s="758"/>
      <c r="T358" s="758"/>
      <c r="U358" s="758"/>
      <c r="V358" s="758"/>
      <c r="W358" s="758"/>
      <c r="X358" s="758"/>
      <c r="Y358" s="758"/>
      <c r="Z358" s="758"/>
    </row>
    <row r="359" spans="1:26" ht="15.75" customHeight="1">
      <c r="A359" s="758"/>
      <c r="B359" s="758"/>
      <c r="C359" s="758"/>
      <c r="D359" s="758"/>
      <c r="E359" s="758"/>
      <c r="F359" s="759"/>
      <c r="G359" s="758"/>
      <c r="H359" s="758"/>
      <c r="I359" s="758"/>
      <c r="J359" s="758"/>
      <c r="K359" s="758"/>
      <c r="L359" s="758"/>
      <c r="M359" s="758"/>
      <c r="N359" s="758"/>
      <c r="O359" s="758"/>
      <c r="P359" s="758"/>
      <c r="Q359" s="758"/>
      <c r="R359" s="758"/>
      <c r="S359" s="758"/>
      <c r="T359" s="758"/>
      <c r="U359" s="758"/>
      <c r="V359" s="758"/>
      <c r="W359" s="758"/>
      <c r="X359" s="758"/>
      <c r="Y359" s="758"/>
      <c r="Z359" s="758"/>
    </row>
    <row r="360" spans="1:26" ht="15.75" customHeight="1">
      <c r="A360" s="758"/>
      <c r="B360" s="758"/>
      <c r="C360" s="758"/>
      <c r="D360" s="758"/>
      <c r="E360" s="758"/>
      <c r="F360" s="759"/>
      <c r="G360" s="758"/>
      <c r="H360" s="758"/>
      <c r="I360" s="758"/>
      <c r="J360" s="758"/>
      <c r="K360" s="758"/>
      <c r="L360" s="758"/>
      <c r="M360" s="758"/>
      <c r="N360" s="758"/>
      <c r="O360" s="758"/>
      <c r="P360" s="758"/>
      <c r="Q360" s="758"/>
      <c r="R360" s="758"/>
      <c r="S360" s="758"/>
      <c r="T360" s="758"/>
      <c r="U360" s="758"/>
      <c r="V360" s="758"/>
      <c r="W360" s="758"/>
      <c r="X360" s="758"/>
      <c r="Y360" s="758"/>
      <c r="Z360" s="758"/>
    </row>
    <row r="361" spans="1:26" ht="15.75" customHeight="1">
      <c r="A361" s="758"/>
      <c r="B361" s="758"/>
      <c r="C361" s="758"/>
      <c r="D361" s="758"/>
      <c r="E361" s="758"/>
      <c r="F361" s="759"/>
      <c r="G361" s="758"/>
      <c r="H361" s="758"/>
      <c r="I361" s="758"/>
      <c r="J361" s="758"/>
      <c r="K361" s="758"/>
      <c r="L361" s="758"/>
      <c r="M361" s="758"/>
      <c r="N361" s="758"/>
      <c r="O361" s="758"/>
      <c r="P361" s="758"/>
      <c r="Q361" s="758"/>
      <c r="R361" s="758"/>
      <c r="S361" s="758"/>
      <c r="T361" s="758"/>
      <c r="U361" s="758"/>
      <c r="V361" s="758"/>
      <c r="W361" s="758"/>
      <c r="X361" s="758"/>
      <c r="Y361" s="758"/>
      <c r="Z361" s="758"/>
    </row>
    <row r="362" spans="1:26" ht="15.75" customHeight="1">
      <c r="A362" s="758"/>
      <c r="B362" s="758"/>
      <c r="C362" s="758"/>
      <c r="D362" s="758"/>
      <c r="E362" s="758"/>
      <c r="F362" s="759"/>
      <c r="G362" s="758"/>
      <c r="H362" s="758"/>
      <c r="I362" s="758"/>
      <c r="J362" s="758"/>
      <c r="K362" s="758"/>
      <c r="L362" s="758"/>
      <c r="M362" s="758"/>
      <c r="N362" s="758"/>
      <c r="O362" s="758"/>
      <c r="P362" s="758"/>
      <c r="Q362" s="758"/>
      <c r="R362" s="758"/>
      <c r="S362" s="758"/>
      <c r="T362" s="758"/>
      <c r="U362" s="758"/>
      <c r="V362" s="758"/>
      <c r="W362" s="758"/>
      <c r="X362" s="758"/>
      <c r="Y362" s="758"/>
      <c r="Z362" s="758"/>
    </row>
    <row r="363" spans="1:26" ht="15.75" customHeight="1">
      <c r="A363" s="758"/>
      <c r="B363" s="758"/>
      <c r="C363" s="758"/>
      <c r="D363" s="758"/>
      <c r="E363" s="758"/>
      <c r="F363" s="759"/>
      <c r="G363" s="758"/>
      <c r="H363" s="758"/>
      <c r="I363" s="758"/>
      <c r="J363" s="758"/>
      <c r="K363" s="758"/>
      <c r="L363" s="758"/>
      <c r="M363" s="758"/>
      <c r="N363" s="758"/>
      <c r="O363" s="758"/>
      <c r="P363" s="758"/>
      <c r="Q363" s="758"/>
      <c r="R363" s="758"/>
      <c r="S363" s="758"/>
      <c r="T363" s="758"/>
      <c r="U363" s="758"/>
      <c r="V363" s="758"/>
      <c r="W363" s="758"/>
      <c r="X363" s="758"/>
      <c r="Y363" s="758"/>
      <c r="Z363" s="758"/>
    </row>
    <row r="364" spans="1:26" ht="15.75" customHeight="1">
      <c r="A364" s="758"/>
      <c r="B364" s="758"/>
      <c r="C364" s="758"/>
      <c r="D364" s="758"/>
      <c r="E364" s="758"/>
      <c r="F364" s="759"/>
      <c r="G364" s="758"/>
      <c r="H364" s="758"/>
      <c r="I364" s="758"/>
      <c r="J364" s="758"/>
      <c r="K364" s="758"/>
      <c r="L364" s="758"/>
      <c r="M364" s="758"/>
      <c r="N364" s="758"/>
      <c r="O364" s="758"/>
      <c r="P364" s="758"/>
      <c r="Q364" s="758"/>
      <c r="R364" s="758"/>
      <c r="S364" s="758"/>
      <c r="T364" s="758"/>
      <c r="U364" s="758"/>
      <c r="V364" s="758"/>
      <c r="W364" s="758"/>
      <c r="X364" s="758"/>
      <c r="Y364" s="758"/>
      <c r="Z364" s="758"/>
    </row>
    <row r="365" spans="1:26" ht="15.75" customHeight="1">
      <c r="A365" s="758"/>
      <c r="B365" s="758"/>
      <c r="C365" s="758"/>
      <c r="D365" s="758"/>
      <c r="E365" s="758"/>
      <c r="F365" s="759"/>
      <c r="G365" s="758"/>
      <c r="H365" s="758"/>
      <c r="I365" s="758"/>
      <c r="J365" s="758"/>
      <c r="K365" s="758"/>
      <c r="L365" s="758"/>
      <c r="M365" s="758"/>
      <c r="N365" s="758"/>
      <c r="O365" s="758"/>
      <c r="P365" s="758"/>
      <c r="Q365" s="758"/>
      <c r="R365" s="758"/>
      <c r="S365" s="758"/>
      <c r="T365" s="758"/>
      <c r="U365" s="758"/>
      <c r="V365" s="758"/>
      <c r="W365" s="758"/>
      <c r="X365" s="758"/>
      <c r="Y365" s="758"/>
      <c r="Z365" s="758"/>
    </row>
    <row r="366" spans="1:26" ht="15.75" customHeight="1">
      <c r="A366" s="758"/>
      <c r="B366" s="758"/>
      <c r="C366" s="758"/>
      <c r="D366" s="758"/>
      <c r="E366" s="758"/>
      <c r="F366" s="759"/>
      <c r="G366" s="758"/>
      <c r="H366" s="758"/>
      <c r="I366" s="758"/>
      <c r="J366" s="758"/>
      <c r="K366" s="758"/>
      <c r="L366" s="758"/>
      <c r="M366" s="758"/>
      <c r="N366" s="758"/>
      <c r="O366" s="758"/>
      <c r="P366" s="758"/>
      <c r="Q366" s="758"/>
      <c r="R366" s="758"/>
      <c r="S366" s="758"/>
      <c r="T366" s="758"/>
      <c r="U366" s="758"/>
      <c r="V366" s="758"/>
      <c r="W366" s="758"/>
      <c r="X366" s="758"/>
      <c r="Y366" s="758"/>
      <c r="Z366" s="758"/>
    </row>
    <row r="367" spans="1:26" ht="15.75" customHeight="1">
      <c r="A367" s="758"/>
      <c r="B367" s="758"/>
      <c r="C367" s="758"/>
      <c r="D367" s="758"/>
      <c r="E367" s="758"/>
      <c r="F367" s="759"/>
      <c r="G367" s="758"/>
      <c r="H367" s="758"/>
      <c r="I367" s="758"/>
      <c r="J367" s="758"/>
      <c r="K367" s="758"/>
      <c r="L367" s="758"/>
      <c r="M367" s="758"/>
      <c r="N367" s="758"/>
      <c r="O367" s="758"/>
      <c r="P367" s="758"/>
      <c r="Q367" s="758"/>
      <c r="R367" s="758"/>
      <c r="S367" s="758"/>
      <c r="T367" s="758"/>
      <c r="U367" s="758"/>
      <c r="V367" s="758"/>
      <c r="W367" s="758"/>
      <c r="X367" s="758"/>
      <c r="Y367" s="758"/>
      <c r="Z367" s="758"/>
    </row>
    <row r="368" spans="1:26" ht="15.75" customHeight="1">
      <c r="A368" s="758"/>
      <c r="B368" s="758"/>
      <c r="C368" s="758"/>
      <c r="D368" s="758"/>
      <c r="E368" s="758"/>
      <c r="F368" s="759"/>
      <c r="G368" s="758"/>
      <c r="H368" s="758"/>
      <c r="I368" s="758"/>
      <c r="J368" s="758"/>
      <c r="K368" s="758"/>
      <c r="L368" s="758"/>
      <c r="M368" s="758"/>
      <c r="N368" s="758"/>
      <c r="O368" s="758"/>
      <c r="P368" s="758"/>
      <c r="Q368" s="758"/>
      <c r="R368" s="758"/>
      <c r="S368" s="758"/>
      <c r="T368" s="758"/>
      <c r="U368" s="758"/>
      <c r="V368" s="758"/>
      <c r="W368" s="758"/>
      <c r="X368" s="758"/>
      <c r="Y368" s="758"/>
      <c r="Z368" s="758"/>
    </row>
    <row r="369" spans="1:26" ht="15.75" customHeight="1">
      <c r="A369" s="758"/>
      <c r="B369" s="758"/>
      <c r="C369" s="758"/>
      <c r="D369" s="758"/>
      <c r="E369" s="758"/>
      <c r="F369" s="759"/>
      <c r="G369" s="758"/>
      <c r="H369" s="758"/>
      <c r="I369" s="758"/>
      <c r="J369" s="758"/>
      <c r="K369" s="758"/>
      <c r="L369" s="758"/>
      <c r="M369" s="758"/>
      <c r="N369" s="758"/>
      <c r="O369" s="758"/>
      <c r="P369" s="758"/>
      <c r="Q369" s="758"/>
      <c r="R369" s="758"/>
      <c r="S369" s="758"/>
      <c r="T369" s="758"/>
      <c r="U369" s="758"/>
      <c r="V369" s="758"/>
      <c r="W369" s="758"/>
      <c r="X369" s="758"/>
      <c r="Y369" s="758"/>
      <c r="Z369" s="758"/>
    </row>
    <row r="370" spans="1:26" ht="15.75" customHeight="1">
      <c r="A370" s="758"/>
      <c r="B370" s="758"/>
      <c r="C370" s="758"/>
      <c r="D370" s="758"/>
      <c r="E370" s="758"/>
      <c r="F370" s="759"/>
      <c r="G370" s="758"/>
      <c r="H370" s="758"/>
      <c r="I370" s="758"/>
      <c r="J370" s="758"/>
      <c r="K370" s="758"/>
      <c r="L370" s="758"/>
      <c r="M370" s="758"/>
      <c r="N370" s="758"/>
      <c r="O370" s="758"/>
      <c r="P370" s="758"/>
      <c r="Q370" s="758"/>
      <c r="R370" s="758"/>
      <c r="S370" s="758"/>
      <c r="T370" s="758"/>
      <c r="U370" s="758"/>
      <c r="V370" s="758"/>
      <c r="W370" s="758"/>
      <c r="X370" s="758"/>
      <c r="Y370" s="758"/>
      <c r="Z370" s="758"/>
    </row>
    <row r="371" spans="1:26" ht="15.75" customHeight="1">
      <c r="A371" s="758"/>
      <c r="B371" s="758"/>
      <c r="C371" s="758"/>
      <c r="D371" s="758"/>
      <c r="E371" s="758"/>
      <c r="F371" s="759"/>
      <c r="G371" s="758"/>
      <c r="H371" s="758"/>
      <c r="I371" s="758"/>
      <c r="J371" s="758"/>
      <c r="K371" s="758"/>
      <c r="L371" s="758"/>
      <c r="M371" s="758"/>
      <c r="N371" s="758"/>
      <c r="O371" s="758"/>
      <c r="P371" s="758"/>
      <c r="Q371" s="758"/>
      <c r="R371" s="758"/>
      <c r="S371" s="758"/>
      <c r="T371" s="758"/>
      <c r="U371" s="758"/>
      <c r="V371" s="758"/>
      <c r="W371" s="758"/>
      <c r="X371" s="758"/>
      <c r="Y371" s="758"/>
      <c r="Z371" s="758"/>
    </row>
    <row r="372" spans="1:26" ht="15.75" customHeight="1">
      <c r="A372" s="758"/>
      <c r="B372" s="758"/>
      <c r="C372" s="758"/>
      <c r="D372" s="758"/>
      <c r="E372" s="758"/>
      <c r="F372" s="759"/>
      <c r="G372" s="758"/>
      <c r="H372" s="758"/>
      <c r="I372" s="758"/>
      <c r="J372" s="758"/>
      <c r="K372" s="758"/>
      <c r="L372" s="758"/>
      <c r="M372" s="758"/>
      <c r="N372" s="758"/>
      <c r="O372" s="758"/>
      <c r="P372" s="758"/>
      <c r="Q372" s="758"/>
      <c r="R372" s="758"/>
      <c r="S372" s="758"/>
      <c r="T372" s="758"/>
      <c r="U372" s="758"/>
      <c r="V372" s="758"/>
      <c r="W372" s="758"/>
      <c r="X372" s="758"/>
      <c r="Y372" s="758"/>
      <c r="Z372" s="758"/>
    </row>
    <row r="373" spans="1:26" ht="15.75" customHeight="1">
      <c r="A373" s="758"/>
      <c r="B373" s="758"/>
      <c r="C373" s="758"/>
      <c r="D373" s="758"/>
      <c r="E373" s="758"/>
      <c r="F373" s="759"/>
      <c r="G373" s="758"/>
      <c r="H373" s="758"/>
      <c r="I373" s="758"/>
      <c r="J373" s="758"/>
      <c r="K373" s="758"/>
      <c r="L373" s="758"/>
      <c r="M373" s="758"/>
      <c r="N373" s="758"/>
      <c r="O373" s="758"/>
      <c r="P373" s="758"/>
      <c r="Q373" s="758"/>
      <c r="R373" s="758"/>
      <c r="S373" s="758"/>
      <c r="T373" s="758"/>
      <c r="U373" s="758"/>
      <c r="V373" s="758"/>
      <c r="W373" s="758"/>
      <c r="X373" s="758"/>
      <c r="Y373" s="758"/>
      <c r="Z373" s="758"/>
    </row>
    <row r="374" spans="1:26" ht="15.75" customHeight="1">
      <c r="A374" s="758"/>
      <c r="B374" s="758"/>
      <c r="C374" s="758"/>
      <c r="D374" s="758"/>
      <c r="E374" s="758"/>
      <c r="F374" s="759"/>
      <c r="G374" s="758"/>
      <c r="H374" s="758"/>
      <c r="I374" s="758"/>
      <c r="J374" s="758"/>
      <c r="K374" s="758"/>
      <c r="L374" s="758"/>
      <c r="M374" s="758"/>
      <c r="N374" s="758"/>
      <c r="O374" s="758"/>
      <c r="P374" s="758"/>
      <c r="Q374" s="758"/>
      <c r="R374" s="758"/>
      <c r="S374" s="758"/>
      <c r="T374" s="758"/>
      <c r="U374" s="758"/>
      <c r="V374" s="758"/>
      <c r="W374" s="758"/>
      <c r="X374" s="758"/>
      <c r="Y374" s="758"/>
      <c r="Z374" s="758"/>
    </row>
    <row r="375" spans="1:26" ht="15.75" customHeight="1">
      <c r="A375" s="758"/>
      <c r="B375" s="758"/>
      <c r="C375" s="758"/>
      <c r="D375" s="758"/>
      <c r="E375" s="758"/>
      <c r="F375" s="759"/>
      <c r="G375" s="758"/>
      <c r="H375" s="758"/>
      <c r="I375" s="758"/>
      <c r="J375" s="758"/>
      <c r="K375" s="758"/>
      <c r="L375" s="758"/>
      <c r="M375" s="758"/>
      <c r="N375" s="758"/>
      <c r="O375" s="758"/>
      <c r="P375" s="758"/>
      <c r="Q375" s="758"/>
      <c r="R375" s="758"/>
      <c r="S375" s="758"/>
      <c r="T375" s="758"/>
      <c r="U375" s="758"/>
      <c r="V375" s="758"/>
      <c r="W375" s="758"/>
      <c r="X375" s="758"/>
      <c r="Y375" s="758"/>
      <c r="Z375" s="758"/>
    </row>
    <row r="376" spans="1:26" ht="15.75" customHeight="1">
      <c r="A376" s="758"/>
      <c r="B376" s="758"/>
      <c r="C376" s="758"/>
      <c r="D376" s="758"/>
      <c r="E376" s="758"/>
      <c r="F376" s="759"/>
      <c r="G376" s="758"/>
      <c r="H376" s="758"/>
      <c r="I376" s="758"/>
      <c r="J376" s="758"/>
      <c r="K376" s="758"/>
      <c r="L376" s="758"/>
      <c r="M376" s="758"/>
      <c r="N376" s="758"/>
      <c r="O376" s="758"/>
      <c r="P376" s="758"/>
      <c r="Q376" s="758"/>
      <c r="R376" s="758"/>
      <c r="S376" s="758"/>
      <c r="T376" s="758"/>
      <c r="U376" s="758"/>
      <c r="V376" s="758"/>
      <c r="W376" s="758"/>
      <c r="X376" s="758"/>
      <c r="Y376" s="758"/>
      <c r="Z376" s="758"/>
    </row>
    <row r="377" spans="1:26" ht="15.75" customHeight="1">
      <c r="A377" s="758"/>
      <c r="B377" s="758"/>
      <c r="C377" s="758"/>
      <c r="D377" s="758"/>
      <c r="E377" s="758"/>
      <c r="F377" s="759"/>
      <c r="G377" s="758"/>
      <c r="H377" s="758"/>
      <c r="I377" s="758"/>
      <c r="J377" s="758"/>
      <c r="K377" s="758"/>
      <c r="L377" s="758"/>
      <c r="M377" s="758"/>
      <c r="N377" s="758"/>
      <c r="O377" s="758"/>
      <c r="P377" s="758"/>
      <c r="Q377" s="758"/>
      <c r="R377" s="758"/>
      <c r="S377" s="758"/>
      <c r="T377" s="758"/>
      <c r="U377" s="758"/>
      <c r="V377" s="758"/>
      <c r="W377" s="758"/>
      <c r="X377" s="758"/>
      <c r="Y377" s="758"/>
      <c r="Z377" s="758"/>
    </row>
    <row r="378" spans="1:26" ht="15.75" customHeight="1">
      <c r="A378" s="758"/>
      <c r="B378" s="758"/>
      <c r="C378" s="758"/>
      <c r="D378" s="758"/>
      <c r="E378" s="758"/>
      <c r="F378" s="759"/>
      <c r="G378" s="758"/>
      <c r="H378" s="758"/>
      <c r="I378" s="758"/>
      <c r="J378" s="758"/>
      <c r="K378" s="758"/>
      <c r="L378" s="758"/>
      <c r="M378" s="758"/>
      <c r="N378" s="758"/>
      <c r="O378" s="758"/>
      <c r="P378" s="758"/>
      <c r="Q378" s="758"/>
      <c r="R378" s="758"/>
      <c r="S378" s="758"/>
      <c r="T378" s="758"/>
      <c r="U378" s="758"/>
      <c r="V378" s="758"/>
      <c r="W378" s="758"/>
      <c r="X378" s="758"/>
      <c r="Y378" s="758"/>
      <c r="Z378" s="758"/>
    </row>
    <row r="379" spans="1:26" ht="15.75" customHeight="1">
      <c r="A379" s="758"/>
      <c r="B379" s="758"/>
      <c r="C379" s="758"/>
      <c r="D379" s="758"/>
      <c r="E379" s="758"/>
      <c r="F379" s="759"/>
      <c r="G379" s="758"/>
      <c r="H379" s="758"/>
      <c r="I379" s="758"/>
      <c r="J379" s="758"/>
      <c r="K379" s="758"/>
      <c r="L379" s="758"/>
      <c r="M379" s="758"/>
      <c r="N379" s="758"/>
      <c r="O379" s="758"/>
      <c r="P379" s="758"/>
      <c r="Q379" s="758"/>
      <c r="R379" s="758"/>
      <c r="S379" s="758"/>
      <c r="T379" s="758"/>
      <c r="U379" s="758"/>
      <c r="V379" s="758"/>
      <c r="W379" s="758"/>
      <c r="X379" s="758"/>
      <c r="Y379" s="758"/>
      <c r="Z379" s="758"/>
    </row>
    <row r="380" spans="1:26" ht="15.75" customHeight="1">
      <c r="A380" s="758"/>
      <c r="B380" s="758"/>
      <c r="C380" s="758"/>
      <c r="D380" s="758"/>
      <c r="E380" s="758"/>
      <c r="F380" s="759"/>
      <c r="G380" s="758"/>
      <c r="H380" s="758"/>
      <c r="I380" s="758"/>
      <c r="J380" s="758"/>
      <c r="K380" s="758"/>
      <c r="L380" s="758"/>
      <c r="M380" s="758"/>
      <c r="N380" s="758"/>
      <c r="O380" s="758"/>
      <c r="P380" s="758"/>
      <c r="Q380" s="758"/>
      <c r="R380" s="758"/>
      <c r="S380" s="758"/>
      <c r="T380" s="758"/>
      <c r="U380" s="758"/>
      <c r="V380" s="758"/>
      <c r="W380" s="758"/>
      <c r="X380" s="758"/>
      <c r="Y380" s="758"/>
      <c r="Z380" s="758"/>
    </row>
    <row r="381" spans="1:26" ht="15.75" customHeight="1">
      <c r="A381" s="758"/>
      <c r="B381" s="758"/>
      <c r="C381" s="758"/>
      <c r="D381" s="758"/>
      <c r="E381" s="758"/>
      <c r="F381" s="759"/>
      <c r="G381" s="758"/>
      <c r="H381" s="758"/>
      <c r="I381" s="758"/>
      <c r="J381" s="758"/>
      <c r="K381" s="758"/>
      <c r="L381" s="758"/>
      <c r="M381" s="758"/>
      <c r="N381" s="758"/>
      <c r="O381" s="758"/>
      <c r="P381" s="758"/>
      <c r="Q381" s="758"/>
      <c r="R381" s="758"/>
      <c r="S381" s="758"/>
      <c r="T381" s="758"/>
      <c r="U381" s="758"/>
      <c r="V381" s="758"/>
      <c r="W381" s="758"/>
      <c r="X381" s="758"/>
      <c r="Y381" s="758"/>
      <c r="Z381" s="758"/>
    </row>
    <row r="382" spans="1:26" ht="15.75" customHeight="1">
      <c r="A382" s="758"/>
      <c r="B382" s="758"/>
      <c r="C382" s="758"/>
      <c r="D382" s="758"/>
      <c r="E382" s="758"/>
      <c r="F382" s="759"/>
      <c r="G382" s="758"/>
      <c r="H382" s="758"/>
      <c r="I382" s="758"/>
      <c r="J382" s="758"/>
      <c r="K382" s="758"/>
      <c r="L382" s="758"/>
      <c r="M382" s="758"/>
      <c r="N382" s="758"/>
      <c r="O382" s="758"/>
      <c r="P382" s="758"/>
      <c r="Q382" s="758"/>
      <c r="R382" s="758"/>
      <c r="S382" s="758"/>
      <c r="T382" s="758"/>
      <c r="U382" s="758"/>
      <c r="V382" s="758"/>
      <c r="W382" s="758"/>
      <c r="X382" s="758"/>
      <c r="Y382" s="758"/>
      <c r="Z382" s="758"/>
    </row>
    <row r="383" spans="1:26" ht="15.75" customHeight="1">
      <c r="A383" s="758"/>
      <c r="B383" s="758"/>
      <c r="C383" s="758"/>
      <c r="D383" s="758"/>
      <c r="E383" s="758"/>
      <c r="F383" s="759"/>
      <c r="G383" s="758"/>
      <c r="H383" s="758"/>
      <c r="I383" s="758"/>
      <c r="J383" s="758"/>
      <c r="K383" s="758"/>
      <c r="L383" s="758"/>
      <c r="M383" s="758"/>
      <c r="N383" s="758"/>
      <c r="O383" s="758"/>
      <c r="P383" s="758"/>
      <c r="Q383" s="758"/>
      <c r="R383" s="758"/>
      <c r="S383" s="758"/>
      <c r="T383" s="758"/>
      <c r="U383" s="758"/>
      <c r="V383" s="758"/>
      <c r="W383" s="758"/>
      <c r="X383" s="758"/>
      <c r="Y383" s="758"/>
      <c r="Z383" s="758"/>
    </row>
    <row r="384" spans="1:26" ht="15.75" customHeight="1">
      <c r="A384" s="758"/>
      <c r="B384" s="758"/>
      <c r="C384" s="758"/>
      <c r="D384" s="758"/>
      <c r="E384" s="758"/>
      <c r="F384" s="759"/>
      <c r="G384" s="758"/>
      <c r="H384" s="758"/>
      <c r="I384" s="758"/>
      <c r="J384" s="758"/>
      <c r="K384" s="758"/>
      <c r="L384" s="758"/>
      <c r="M384" s="758"/>
      <c r="N384" s="758"/>
      <c r="O384" s="758"/>
      <c r="P384" s="758"/>
      <c r="Q384" s="758"/>
      <c r="R384" s="758"/>
      <c r="S384" s="758"/>
      <c r="T384" s="758"/>
      <c r="U384" s="758"/>
      <c r="V384" s="758"/>
      <c r="W384" s="758"/>
      <c r="X384" s="758"/>
      <c r="Y384" s="758"/>
      <c r="Z384" s="758"/>
    </row>
    <row r="385" spans="1:26" ht="15.75" customHeight="1">
      <c r="A385" s="758"/>
      <c r="B385" s="758"/>
      <c r="C385" s="758"/>
      <c r="D385" s="758"/>
      <c r="E385" s="758"/>
      <c r="F385" s="759"/>
      <c r="G385" s="758"/>
      <c r="H385" s="758"/>
      <c r="I385" s="758"/>
      <c r="J385" s="758"/>
      <c r="K385" s="758"/>
      <c r="L385" s="758"/>
      <c r="M385" s="758"/>
      <c r="N385" s="758"/>
      <c r="O385" s="758"/>
      <c r="P385" s="758"/>
      <c r="Q385" s="758"/>
      <c r="R385" s="758"/>
      <c r="S385" s="758"/>
      <c r="T385" s="758"/>
      <c r="U385" s="758"/>
      <c r="V385" s="758"/>
      <c r="W385" s="758"/>
      <c r="X385" s="758"/>
      <c r="Y385" s="758"/>
      <c r="Z385" s="758"/>
    </row>
    <row r="386" spans="1:26" ht="15.75" customHeight="1">
      <c r="A386" s="758"/>
      <c r="B386" s="758"/>
      <c r="C386" s="758"/>
      <c r="D386" s="758"/>
      <c r="E386" s="758"/>
      <c r="F386" s="759"/>
      <c r="G386" s="758"/>
      <c r="H386" s="758"/>
      <c r="I386" s="758"/>
      <c r="J386" s="758"/>
      <c r="K386" s="758"/>
      <c r="L386" s="758"/>
      <c r="M386" s="758"/>
      <c r="N386" s="758"/>
      <c r="O386" s="758"/>
      <c r="P386" s="758"/>
      <c r="Q386" s="758"/>
      <c r="R386" s="758"/>
      <c r="S386" s="758"/>
      <c r="T386" s="758"/>
      <c r="U386" s="758"/>
      <c r="V386" s="758"/>
      <c r="W386" s="758"/>
      <c r="X386" s="758"/>
      <c r="Y386" s="758"/>
      <c r="Z386" s="758"/>
    </row>
    <row r="387" spans="1:26" ht="15.75" customHeight="1">
      <c r="A387" s="758"/>
      <c r="B387" s="758"/>
      <c r="C387" s="758"/>
      <c r="D387" s="758"/>
      <c r="E387" s="758"/>
      <c r="F387" s="759"/>
      <c r="G387" s="758"/>
      <c r="H387" s="758"/>
      <c r="I387" s="758"/>
      <c r="J387" s="758"/>
      <c r="K387" s="758"/>
      <c r="L387" s="758"/>
      <c r="M387" s="758"/>
      <c r="N387" s="758"/>
      <c r="O387" s="758"/>
      <c r="P387" s="758"/>
      <c r="Q387" s="758"/>
      <c r="R387" s="758"/>
      <c r="S387" s="758"/>
      <c r="T387" s="758"/>
      <c r="U387" s="758"/>
      <c r="V387" s="758"/>
      <c r="W387" s="758"/>
      <c r="X387" s="758"/>
      <c r="Y387" s="758"/>
      <c r="Z387" s="758"/>
    </row>
    <row r="388" spans="1:26" ht="15.75" customHeight="1">
      <c r="A388" s="758"/>
      <c r="B388" s="758"/>
      <c r="C388" s="758"/>
      <c r="D388" s="758"/>
      <c r="E388" s="758"/>
      <c r="F388" s="759"/>
      <c r="G388" s="758"/>
      <c r="H388" s="758"/>
      <c r="I388" s="758"/>
      <c r="J388" s="758"/>
      <c r="K388" s="758"/>
      <c r="L388" s="758"/>
      <c r="M388" s="758"/>
      <c r="N388" s="758"/>
      <c r="O388" s="758"/>
      <c r="P388" s="758"/>
      <c r="Q388" s="758"/>
      <c r="R388" s="758"/>
      <c r="S388" s="758"/>
      <c r="T388" s="758"/>
      <c r="U388" s="758"/>
      <c r="V388" s="758"/>
      <c r="W388" s="758"/>
      <c r="X388" s="758"/>
      <c r="Y388" s="758"/>
      <c r="Z388" s="758"/>
    </row>
    <row r="389" spans="1:26" ht="15.75" customHeight="1">
      <c r="A389" s="758"/>
      <c r="B389" s="758"/>
      <c r="C389" s="758"/>
      <c r="D389" s="758"/>
      <c r="E389" s="758"/>
      <c r="F389" s="759"/>
      <c r="G389" s="758"/>
      <c r="H389" s="758"/>
      <c r="I389" s="758"/>
      <c r="J389" s="758"/>
      <c r="K389" s="758"/>
      <c r="L389" s="758"/>
      <c r="M389" s="758"/>
      <c r="N389" s="758"/>
      <c r="O389" s="758"/>
      <c r="P389" s="758"/>
      <c r="Q389" s="758"/>
      <c r="R389" s="758"/>
      <c r="S389" s="758"/>
      <c r="T389" s="758"/>
      <c r="U389" s="758"/>
      <c r="V389" s="758"/>
      <c r="W389" s="758"/>
      <c r="X389" s="758"/>
      <c r="Y389" s="758"/>
      <c r="Z389" s="758"/>
    </row>
    <row r="390" spans="1:26" ht="15.75" customHeight="1">
      <c r="A390" s="758"/>
      <c r="B390" s="758"/>
      <c r="C390" s="758"/>
      <c r="D390" s="758"/>
      <c r="E390" s="758"/>
      <c r="F390" s="759"/>
      <c r="G390" s="758"/>
      <c r="H390" s="758"/>
      <c r="I390" s="758"/>
      <c r="J390" s="758"/>
      <c r="K390" s="758"/>
      <c r="L390" s="758"/>
      <c r="M390" s="758"/>
      <c r="N390" s="758"/>
      <c r="O390" s="758"/>
      <c r="P390" s="758"/>
      <c r="Q390" s="758"/>
      <c r="R390" s="758"/>
      <c r="S390" s="758"/>
      <c r="T390" s="758"/>
      <c r="U390" s="758"/>
      <c r="V390" s="758"/>
      <c r="W390" s="758"/>
      <c r="X390" s="758"/>
      <c r="Y390" s="758"/>
      <c r="Z390" s="758"/>
    </row>
    <row r="391" spans="1:26" ht="15.75" customHeight="1">
      <c r="A391" s="758"/>
      <c r="B391" s="758"/>
      <c r="C391" s="758"/>
      <c r="D391" s="758"/>
      <c r="E391" s="758"/>
      <c r="F391" s="759"/>
      <c r="G391" s="758"/>
      <c r="H391" s="758"/>
      <c r="I391" s="758"/>
      <c r="J391" s="758"/>
      <c r="K391" s="758"/>
      <c r="L391" s="758"/>
      <c r="M391" s="758"/>
      <c r="N391" s="758"/>
      <c r="O391" s="758"/>
      <c r="P391" s="758"/>
      <c r="Q391" s="758"/>
      <c r="R391" s="758"/>
      <c r="S391" s="758"/>
      <c r="T391" s="758"/>
      <c r="U391" s="758"/>
      <c r="V391" s="758"/>
      <c r="W391" s="758"/>
      <c r="X391" s="758"/>
      <c r="Y391" s="758"/>
      <c r="Z391" s="758"/>
    </row>
    <row r="392" spans="1:26" ht="15.75" customHeight="1">
      <c r="A392" s="758"/>
      <c r="B392" s="758"/>
      <c r="C392" s="758"/>
      <c r="D392" s="758"/>
      <c r="E392" s="758"/>
      <c r="F392" s="759"/>
      <c r="G392" s="758"/>
      <c r="H392" s="758"/>
      <c r="I392" s="758"/>
      <c r="J392" s="758"/>
      <c r="K392" s="758"/>
      <c r="L392" s="758"/>
      <c r="M392" s="758"/>
      <c r="N392" s="758"/>
      <c r="O392" s="758"/>
      <c r="P392" s="758"/>
      <c r="Q392" s="758"/>
      <c r="R392" s="758"/>
      <c r="S392" s="758"/>
      <c r="T392" s="758"/>
      <c r="U392" s="758"/>
      <c r="V392" s="758"/>
      <c r="W392" s="758"/>
      <c r="X392" s="758"/>
      <c r="Y392" s="758"/>
      <c r="Z392" s="758"/>
    </row>
    <row r="393" spans="1:26" ht="15.75" customHeight="1">
      <c r="A393" s="758"/>
      <c r="B393" s="758"/>
      <c r="C393" s="758"/>
      <c r="D393" s="758"/>
      <c r="E393" s="758"/>
      <c r="F393" s="759"/>
      <c r="G393" s="758"/>
      <c r="H393" s="758"/>
      <c r="I393" s="758"/>
      <c r="J393" s="758"/>
      <c r="K393" s="758"/>
      <c r="L393" s="758"/>
      <c r="M393" s="758"/>
      <c r="N393" s="758"/>
      <c r="O393" s="758"/>
      <c r="P393" s="758"/>
      <c r="Q393" s="758"/>
      <c r="R393" s="758"/>
      <c r="S393" s="758"/>
      <c r="T393" s="758"/>
      <c r="U393" s="758"/>
      <c r="V393" s="758"/>
      <c r="W393" s="758"/>
      <c r="X393" s="758"/>
      <c r="Y393" s="758"/>
      <c r="Z393" s="758"/>
    </row>
    <row r="394" spans="1:26" ht="15.75" customHeight="1">
      <c r="A394" s="758"/>
      <c r="B394" s="758"/>
      <c r="C394" s="758"/>
      <c r="D394" s="758"/>
      <c r="E394" s="758"/>
      <c r="F394" s="759"/>
      <c r="G394" s="758"/>
      <c r="H394" s="758"/>
      <c r="I394" s="758"/>
      <c r="J394" s="758"/>
      <c r="K394" s="758"/>
      <c r="L394" s="758"/>
      <c r="M394" s="758"/>
      <c r="N394" s="758"/>
      <c r="O394" s="758"/>
      <c r="P394" s="758"/>
      <c r="Q394" s="758"/>
      <c r="R394" s="758"/>
      <c r="S394" s="758"/>
      <c r="T394" s="758"/>
      <c r="U394" s="758"/>
      <c r="V394" s="758"/>
      <c r="W394" s="758"/>
      <c r="X394" s="758"/>
      <c r="Y394" s="758"/>
      <c r="Z394" s="758"/>
    </row>
    <row r="395" spans="1:26" ht="15.75" customHeight="1">
      <c r="A395" s="758"/>
      <c r="B395" s="758"/>
      <c r="C395" s="758"/>
      <c r="D395" s="758"/>
      <c r="E395" s="758"/>
      <c r="F395" s="759"/>
      <c r="G395" s="758"/>
      <c r="H395" s="758"/>
      <c r="I395" s="758"/>
      <c r="J395" s="758"/>
      <c r="K395" s="758"/>
      <c r="L395" s="758"/>
      <c r="M395" s="758"/>
      <c r="N395" s="758"/>
      <c r="O395" s="758"/>
      <c r="P395" s="758"/>
      <c r="Q395" s="758"/>
      <c r="R395" s="758"/>
      <c r="S395" s="758"/>
      <c r="T395" s="758"/>
      <c r="U395" s="758"/>
      <c r="V395" s="758"/>
      <c r="W395" s="758"/>
      <c r="X395" s="758"/>
      <c r="Y395" s="758"/>
      <c r="Z395" s="758"/>
    </row>
    <row r="396" spans="1:26" ht="15.75" customHeight="1">
      <c r="A396" s="758"/>
      <c r="B396" s="758"/>
      <c r="C396" s="758"/>
      <c r="D396" s="758"/>
      <c r="E396" s="758"/>
      <c r="F396" s="759"/>
      <c r="G396" s="758"/>
      <c r="H396" s="758"/>
      <c r="I396" s="758"/>
      <c r="J396" s="758"/>
      <c r="K396" s="758"/>
      <c r="L396" s="758"/>
      <c r="M396" s="758"/>
      <c r="N396" s="758"/>
      <c r="O396" s="758"/>
      <c r="P396" s="758"/>
      <c r="Q396" s="758"/>
      <c r="R396" s="758"/>
      <c r="S396" s="758"/>
      <c r="T396" s="758"/>
      <c r="U396" s="758"/>
      <c r="V396" s="758"/>
      <c r="W396" s="758"/>
      <c r="X396" s="758"/>
      <c r="Y396" s="758"/>
      <c r="Z396" s="758"/>
    </row>
    <row r="397" spans="1:26" ht="15.75" customHeight="1">
      <c r="A397" s="758"/>
      <c r="B397" s="758"/>
      <c r="C397" s="758"/>
      <c r="D397" s="758"/>
      <c r="E397" s="758"/>
      <c r="F397" s="759"/>
      <c r="G397" s="758"/>
      <c r="H397" s="758"/>
      <c r="I397" s="758"/>
      <c r="J397" s="758"/>
      <c r="K397" s="758"/>
      <c r="L397" s="758"/>
      <c r="M397" s="758"/>
      <c r="N397" s="758"/>
      <c r="O397" s="758"/>
      <c r="P397" s="758"/>
      <c r="Q397" s="758"/>
      <c r="R397" s="758"/>
      <c r="S397" s="758"/>
      <c r="T397" s="758"/>
      <c r="U397" s="758"/>
      <c r="V397" s="758"/>
      <c r="W397" s="758"/>
      <c r="X397" s="758"/>
      <c r="Y397" s="758"/>
      <c r="Z397" s="758"/>
    </row>
    <row r="398" spans="1:26" ht="15.75" customHeight="1">
      <c r="A398" s="758"/>
      <c r="B398" s="758"/>
      <c r="C398" s="758"/>
      <c r="D398" s="758"/>
      <c r="E398" s="758"/>
      <c r="F398" s="759"/>
      <c r="G398" s="758"/>
      <c r="H398" s="758"/>
      <c r="I398" s="758"/>
      <c r="J398" s="758"/>
      <c r="K398" s="758"/>
      <c r="L398" s="758"/>
      <c r="M398" s="758"/>
      <c r="N398" s="758"/>
      <c r="O398" s="758"/>
      <c r="P398" s="758"/>
      <c r="Q398" s="758"/>
      <c r="R398" s="758"/>
      <c r="S398" s="758"/>
      <c r="T398" s="758"/>
      <c r="U398" s="758"/>
      <c r="V398" s="758"/>
      <c r="W398" s="758"/>
      <c r="X398" s="758"/>
      <c r="Y398" s="758"/>
      <c r="Z398" s="758"/>
    </row>
    <row r="399" spans="1:26" ht="15.75" customHeight="1">
      <c r="A399" s="758"/>
      <c r="B399" s="758"/>
      <c r="C399" s="758"/>
      <c r="D399" s="758"/>
      <c r="E399" s="758"/>
      <c r="F399" s="759"/>
      <c r="G399" s="758"/>
      <c r="H399" s="758"/>
      <c r="I399" s="758"/>
      <c r="J399" s="758"/>
      <c r="K399" s="758"/>
      <c r="L399" s="758"/>
      <c r="M399" s="758"/>
      <c r="N399" s="758"/>
      <c r="O399" s="758"/>
      <c r="P399" s="758"/>
      <c r="Q399" s="758"/>
      <c r="R399" s="758"/>
      <c r="S399" s="758"/>
      <c r="T399" s="758"/>
      <c r="U399" s="758"/>
      <c r="V399" s="758"/>
      <c r="W399" s="758"/>
      <c r="X399" s="758"/>
      <c r="Y399" s="758"/>
      <c r="Z399" s="758"/>
    </row>
    <row r="400" spans="1:26" ht="15.75" customHeight="1">
      <c r="A400" s="758"/>
      <c r="B400" s="758"/>
      <c r="C400" s="758"/>
      <c r="D400" s="758"/>
      <c r="E400" s="758"/>
      <c r="F400" s="759"/>
      <c r="G400" s="758"/>
      <c r="H400" s="758"/>
      <c r="I400" s="758"/>
      <c r="J400" s="758"/>
      <c r="K400" s="758"/>
      <c r="L400" s="758"/>
      <c r="M400" s="758"/>
      <c r="N400" s="758"/>
      <c r="O400" s="758"/>
      <c r="P400" s="758"/>
      <c r="Q400" s="758"/>
      <c r="R400" s="758"/>
      <c r="S400" s="758"/>
      <c r="T400" s="758"/>
      <c r="U400" s="758"/>
      <c r="V400" s="758"/>
      <c r="W400" s="758"/>
      <c r="X400" s="758"/>
      <c r="Y400" s="758"/>
      <c r="Z400" s="758"/>
    </row>
    <row r="401" spans="1:26" ht="15.75" customHeight="1">
      <c r="A401" s="758"/>
      <c r="B401" s="758"/>
      <c r="C401" s="758"/>
      <c r="D401" s="758"/>
      <c r="E401" s="758"/>
      <c r="F401" s="759"/>
      <c r="G401" s="758"/>
      <c r="H401" s="758"/>
      <c r="I401" s="758"/>
      <c r="J401" s="758"/>
      <c r="K401" s="758"/>
      <c r="L401" s="758"/>
      <c r="M401" s="758"/>
      <c r="N401" s="758"/>
      <c r="O401" s="758"/>
      <c r="P401" s="758"/>
      <c r="Q401" s="758"/>
      <c r="R401" s="758"/>
      <c r="S401" s="758"/>
      <c r="T401" s="758"/>
      <c r="U401" s="758"/>
      <c r="V401" s="758"/>
      <c r="W401" s="758"/>
      <c r="X401" s="758"/>
      <c r="Y401" s="758"/>
      <c r="Z401" s="758"/>
    </row>
    <row r="402" spans="1:26" ht="15.75" customHeight="1">
      <c r="A402" s="758"/>
      <c r="B402" s="758"/>
      <c r="C402" s="758"/>
      <c r="D402" s="758"/>
      <c r="E402" s="758"/>
      <c r="F402" s="759"/>
      <c r="G402" s="758"/>
      <c r="H402" s="758"/>
      <c r="I402" s="758"/>
      <c r="J402" s="758"/>
      <c r="K402" s="758"/>
      <c r="L402" s="758"/>
      <c r="M402" s="758"/>
      <c r="N402" s="758"/>
      <c r="O402" s="758"/>
      <c r="P402" s="758"/>
      <c r="Q402" s="758"/>
      <c r="R402" s="758"/>
      <c r="S402" s="758"/>
      <c r="T402" s="758"/>
      <c r="U402" s="758"/>
      <c r="V402" s="758"/>
      <c r="W402" s="758"/>
      <c r="X402" s="758"/>
      <c r="Y402" s="758"/>
      <c r="Z402" s="758"/>
    </row>
    <row r="403" spans="1:26" ht="15.75" customHeight="1">
      <c r="A403" s="758"/>
      <c r="B403" s="758"/>
      <c r="C403" s="758"/>
      <c r="D403" s="758"/>
      <c r="E403" s="758"/>
      <c r="F403" s="759"/>
      <c r="G403" s="758"/>
      <c r="H403" s="758"/>
      <c r="I403" s="758"/>
      <c r="J403" s="758"/>
      <c r="K403" s="758"/>
      <c r="L403" s="758"/>
      <c r="M403" s="758"/>
      <c r="N403" s="758"/>
      <c r="O403" s="758"/>
      <c r="P403" s="758"/>
      <c r="Q403" s="758"/>
      <c r="R403" s="758"/>
      <c r="S403" s="758"/>
      <c r="T403" s="758"/>
      <c r="U403" s="758"/>
      <c r="V403" s="758"/>
      <c r="W403" s="758"/>
      <c r="X403" s="758"/>
      <c r="Y403" s="758"/>
      <c r="Z403" s="758"/>
    </row>
    <row r="404" spans="1:26" ht="15.75" customHeight="1">
      <c r="A404" s="758"/>
      <c r="B404" s="758"/>
      <c r="C404" s="758"/>
      <c r="D404" s="758"/>
      <c r="E404" s="758"/>
      <c r="F404" s="759"/>
      <c r="G404" s="758"/>
      <c r="H404" s="758"/>
      <c r="I404" s="758"/>
      <c r="J404" s="758"/>
      <c r="K404" s="758"/>
      <c r="L404" s="758"/>
      <c r="M404" s="758"/>
      <c r="N404" s="758"/>
      <c r="O404" s="758"/>
      <c r="P404" s="758"/>
      <c r="Q404" s="758"/>
      <c r="R404" s="758"/>
      <c r="S404" s="758"/>
      <c r="T404" s="758"/>
      <c r="U404" s="758"/>
      <c r="V404" s="758"/>
      <c r="W404" s="758"/>
      <c r="X404" s="758"/>
      <c r="Y404" s="758"/>
      <c r="Z404" s="758"/>
    </row>
    <row r="405" spans="1:26" ht="15.75" customHeight="1">
      <c r="A405" s="758"/>
      <c r="B405" s="758"/>
      <c r="C405" s="758"/>
      <c r="D405" s="758"/>
      <c r="E405" s="758"/>
      <c r="F405" s="759"/>
      <c r="G405" s="758"/>
      <c r="H405" s="758"/>
      <c r="I405" s="758"/>
      <c r="J405" s="758"/>
      <c r="K405" s="758"/>
      <c r="L405" s="758"/>
      <c r="M405" s="758"/>
      <c r="N405" s="758"/>
      <c r="O405" s="758"/>
      <c r="P405" s="758"/>
      <c r="Q405" s="758"/>
      <c r="R405" s="758"/>
      <c r="S405" s="758"/>
      <c r="T405" s="758"/>
      <c r="U405" s="758"/>
      <c r="V405" s="758"/>
      <c r="W405" s="758"/>
      <c r="X405" s="758"/>
      <c r="Y405" s="758"/>
      <c r="Z405" s="758"/>
    </row>
    <row r="406" spans="1:26" ht="15.75" customHeight="1">
      <c r="A406" s="758"/>
      <c r="B406" s="758"/>
      <c r="C406" s="758"/>
      <c r="D406" s="758"/>
      <c r="E406" s="758"/>
      <c r="F406" s="759"/>
      <c r="G406" s="758"/>
      <c r="H406" s="758"/>
      <c r="I406" s="758"/>
      <c r="J406" s="758"/>
      <c r="K406" s="758"/>
      <c r="L406" s="758"/>
      <c r="M406" s="758"/>
      <c r="N406" s="758"/>
      <c r="O406" s="758"/>
      <c r="P406" s="758"/>
      <c r="Q406" s="758"/>
      <c r="R406" s="758"/>
      <c r="S406" s="758"/>
      <c r="T406" s="758"/>
      <c r="U406" s="758"/>
      <c r="V406" s="758"/>
      <c r="W406" s="758"/>
      <c r="X406" s="758"/>
      <c r="Y406" s="758"/>
      <c r="Z406" s="758"/>
    </row>
    <row r="407" spans="1:26" ht="15.75" customHeight="1">
      <c r="A407" s="758"/>
      <c r="B407" s="758"/>
      <c r="C407" s="758"/>
      <c r="D407" s="758"/>
      <c r="E407" s="758"/>
      <c r="F407" s="759"/>
      <c r="G407" s="758"/>
      <c r="H407" s="758"/>
      <c r="I407" s="758"/>
      <c r="J407" s="758"/>
      <c r="K407" s="758"/>
      <c r="L407" s="758"/>
      <c r="M407" s="758"/>
      <c r="N407" s="758"/>
      <c r="O407" s="758"/>
      <c r="P407" s="758"/>
      <c r="Q407" s="758"/>
      <c r="R407" s="758"/>
      <c r="S407" s="758"/>
      <c r="T407" s="758"/>
      <c r="U407" s="758"/>
      <c r="V407" s="758"/>
      <c r="W407" s="758"/>
      <c r="X407" s="758"/>
      <c r="Y407" s="758"/>
      <c r="Z407" s="758"/>
    </row>
    <row r="408" spans="1:26" ht="15.75" customHeight="1">
      <c r="A408" s="758"/>
      <c r="B408" s="758"/>
      <c r="C408" s="758"/>
      <c r="D408" s="758"/>
      <c r="E408" s="758"/>
      <c r="F408" s="759"/>
      <c r="G408" s="758"/>
      <c r="H408" s="758"/>
      <c r="I408" s="758"/>
      <c r="J408" s="758"/>
      <c r="K408" s="758"/>
      <c r="L408" s="758"/>
      <c r="M408" s="758"/>
      <c r="N408" s="758"/>
      <c r="O408" s="758"/>
      <c r="P408" s="758"/>
      <c r="Q408" s="758"/>
      <c r="R408" s="758"/>
      <c r="S408" s="758"/>
      <c r="T408" s="758"/>
      <c r="U408" s="758"/>
      <c r="V408" s="758"/>
      <c r="W408" s="758"/>
      <c r="X408" s="758"/>
      <c r="Y408" s="758"/>
      <c r="Z408" s="758"/>
    </row>
    <row r="409" spans="1:26" ht="15.75" customHeight="1">
      <c r="A409" s="758"/>
      <c r="B409" s="758"/>
      <c r="C409" s="758"/>
      <c r="D409" s="758"/>
      <c r="E409" s="758"/>
      <c r="F409" s="759"/>
      <c r="G409" s="758"/>
      <c r="H409" s="758"/>
      <c r="I409" s="758"/>
      <c r="J409" s="758"/>
      <c r="K409" s="758"/>
      <c r="L409" s="758"/>
      <c r="M409" s="758"/>
      <c r="N409" s="758"/>
      <c r="O409" s="758"/>
      <c r="P409" s="758"/>
      <c r="Q409" s="758"/>
      <c r="R409" s="758"/>
      <c r="S409" s="758"/>
      <c r="T409" s="758"/>
      <c r="U409" s="758"/>
      <c r="V409" s="758"/>
      <c r="W409" s="758"/>
      <c r="X409" s="758"/>
      <c r="Y409" s="758"/>
      <c r="Z409" s="758"/>
    </row>
    <row r="410" spans="1:26" ht="15.75" customHeight="1">
      <c r="A410" s="758"/>
      <c r="B410" s="758"/>
      <c r="C410" s="758"/>
      <c r="D410" s="758"/>
      <c r="E410" s="758"/>
      <c r="F410" s="759"/>
      <c r="G410" s="758"/>
      <c r="H410" s="758"/>
      <c r="I410" s="758"/>
      <c r="J410" s="758"/>
      <c r="K410" s="758"/>
      <c r="L410" s="758"/>
      <c r="M410" s="758"/>
      <c r="N410" s="758"/>
      <c r="O410" s="758"/>
      <c r="P410" s="758"/>
      <c r="Q410" s="758"/>
      <c r="R410" s="758"/>
      <c r="S410" s="758"/>
      <c r="T410" s="758"/>
      <c r="U410" s="758"/>
      <c r="V410" s="758"/>
      <c r="W410" s="758"/>
      <c r="X410" s="758"/>
      <c r="Y410" s="758"/>
      <c r="Z410" s="758"/>
    </row>
    <row r="411" spans="1:26" ht="15.75" customHeight="1">
      <c r="A411" s="758"/>
      <c r="B411" s="758"/>
      <c r="C411" s="758"/>
      <c r="D411" s="758"/>
      <c r="E411" s="758"/>
      <c r="F411" s="759"/>
      <c r="G411" s="758"/>
      <c r="H411" s="758"/>
      <c r="I411" s="758"/>
      <c r="J411" s="758"/>
      <c r="K411" s="758"/>
      <c r="L411" s="758"/>
      <c r="M411" s="758"/>
      <c r="N411" s="758"/>
      <c r="O411" s="758"/>
      <c r="P411" s="758"/>
      <c r="Q411" s="758"/>
      <c r="R411" s="758"/>
      <c r="S411" s="758"/>
      <c r="T411" s="758"/>
      <c r="U411" s="758"/>
      <c r="V411" s="758"/>
      <c r="W411" s="758"/>
      <c r="X411" s="758"/>
      <c r="Y411" s="758"/>
      <c r="Z411" s="758"/>
    </row>
    <row r="412" spans="1:26" ht="15.75" customHeight="1">
      <c r="A412" s="758"/>
      <c r="B412" s="758"/>
      <c r="C412" s="758"/>
      <c r="D412" s="758"/>
      <c r="E412" s="758"/>
      <c r="F412" s="759"/>
      <c r="G412" s="758"/>
      <c r="H412" s="758"/>
      <c r="I412" s="758"/>
      <c r="J412" s="758"/>
      <c r="K412" s="758"/>
      <c r="L412" s="758"/>
      <c r="M412" s="758"/>
      <c r="N412" s="758"/>
      <c r="O412" s="758"/>
      <c r="P412" s="758"/>
      <c r="Q412" s="758"/>
      <c r="R412" s="758"/>
      <c r="S412" s="758"/>
      <c r="T412" s="758"/>
      <c r="U412" s="758"/>
      <c r="V412" s="758"/>
      <c r="W412" s="758"/>
      <c r="X412" s="758"/>
      <c r="Y412" s="758"/>
      <c r="Z412" s="758"/>
    </row>
    <row r="413" spans="1:26" ht="15.75" customHeight="1">
      <c r="A413" s="758"/>
      <c r="B413" s="758"/>
      <c r="C413" s="758"/>
      <c r="D413" s="758"/>
      <c r="E413" s="758"/>
      <c r="F413" s="759"/>
      <c r="G413" s="758"/>
      <c r="H413" s="758"/>
      <c r="I413" s="758"/>
      <c r="J413" s="758"/>
      <c r="K413" s="758"/>
      <c r="L413" s="758"/>
      <c r="M413" s="758"/>
      <c r="N413" s="758"/>
      <c r="O413" s="758"/>
      <c r="P413" s="758"/>
      <c r="Q413" s="758"/>
      <c r="R413" s="758"/>
      <c r="S413" s="758"/>
      <c r="T413" s="758"/>
      <c r="U413" s="758"/>
      <c r="V413" s="758"/>
      <c r="W413" s="758"/>
      <c r="X413" s="758"/>
      <c r="Y413" s="758"/>
      <c r="Z413" s="758"/>
    </row>
    <row r="414" spans="1:26" ht="15.75" customHeight="1">
      <c r="A414" s="758"/>
      <c r="B414" s="758"/>
      <c r="C414" s="758"/>
      <c r="D414" s="758"/>
      <c r="E414" s="758"/>
      <c r="F414" s="759"/>
      <c r="G414" s="758"/>
      <c r="H414" s="758"/>
      <c r="I414" s="758"/>
      <c r="J414" s="758"/>
      <c r="K414" s="758"/>
      <c r="L414" s="758"/>
      <c r="M414" s="758"/>
      <c r="N414" s="758"/>
      <c r="O414" s="758"/>
      <c r="P414" s="758"/>
      <c r="Q414" s="758"/>
      <c r="R414" s="758"/>
      <c r="S414" s="758"/>
      <c r="T414" s="758"/>
      <c r="U414" s="758"/>
      <c r="V414" s="758"/>
      <c r="W414" s="758"/>
      <c r="X414" s="758"/>
      <c r="Y414" s="758"/>
      <c r="Z414" s="758"/>
    </row>
    <row r="415" spans="1:26" ht="15.75" customHeight="1">
      <c r="A415" s="758"/>
      <c r="B415" s="758"/>
      <c r="C415" s="758"/>
      <c r="D415" s="758"/>
      <c r="E415" s="758"/>
      <c r="F415" s="759"/>
      <c r="G415" s="758"/>
      <c r="H415" s="758"/>
      <c r="I415" s="758"/>
      <c r="J415" s="758"/>
      <c r="K415" s="758"/>
      <c r="L415" s="758"/>
      <c r="M415" s="758"/>
      <c r="N415" s="758"/>
      <c r="O415" s="758"/>
      <c r="P415" s="758"/>
      <c r="Q415" s="758"/>
      <c r="R415" s="758"/>
      <c r="S415" s="758"/>
      <c r="T415" s="758"/>
      <c r="U415" s="758"/>
      <c r="V415" s="758"/>
      <c r="W415" s="758"/>
      <c r="X415" s="758"/>
      <c r="Y415" s="758"/>
      <c r="Z415" s="758"/>
    </row>
    <row r="416" spans="1:26" ht="15.75" customHeight="1">
      <c r="A416" s="758"/>
      <c r="B416" s="758"/>
      <c r="C416" s="758"/>
      <c r="D416" s="758"/>
      <c r="E416" s="758"/>
      <c r="F416" s="759"/>
      <c r="G416" s="758"/>
      <c r="H416" s="758"/>
      <c r="I416" s="758"/>
      <c r="J416" s="758"/>
      <c r="K416" s="758"/>
      <c r="L416" s="758"/>
      <c r="M416" s="758"/>
      <c r="N416" s="758"/>
      <c r="O416" s="758"/>
      <c r="P416" s="758"/>
      <c r="Q416" s="758"/>
      <c r="R416" s="758"/>
      <c r="S416" s="758"/>
      <c r="T416" s="758"/>
      <c r="U416" s="758"/>
      <c r="V416" s="758"/>
      <c r="W416" s="758"/>
      <c r="X416" s="758"/>
      <c r="Y416" s="758"/>
      <c r="Z416" s="758"/>
    </row>
    <row r="417" spans="1:26" ht="15.75" customHeight="1">
      <c r="A417" s="758"/>
      <c r="B417" s="758"/>
      <c r="C417" s="758"/>
      <c r="D417" s="758"/>
      <c r="E417" s="758"/>
      <c r="F417" s="759"/>
      <c r="G417" s="758"/>
      <c r="H417" s="758"/>
      <c r="I417" s="758"/>
      <c r="J417" s="758"/>
      <c r="K417" s="758"/>
      <c r="L417" s="758"/>
      <c r="M417" s="758"/>
      <c r="N417" s="758"/>
      <c r="O417" s="758"/>
      <c r="P417" s="758"/>
      <c r="Q417" s="758"/>
      <c r="R417" s="758"/>
      <c r="S417" s="758"/>
      <c r="T417" s="758"/>
      <c r="U417" s="758"/>
      <c r="V417" s="758"/>
      <c r="W417" s="758"/>
      <c r="X417" s="758"/>
      <c r="Y417" s="758"/>
      <c r="Z417" s="758"/>
    </row>
    <row r="418" spans="1:26" ht="15.75" customHeight="1">
      <c r="A418" s="758"/>
      <c r="B418" s="758"/>
      <c r="C418" s="758"/>
      <c r="D418" s="758"/>
      <c r="E418" s="758"/>
      <c r="F418" s="759"/>
      <c r="G418" s="758"/>
      <c r="H418" s="758"/>
      <c r="I418" s="758"/>
      <c r="J418" s="758"/>
      <c r="K418" s="758"/>
      <c r="L418" s="758"/>
      <c r="M418" s="758"/>
      <c r="N418" s="758"/>
      <c r="O418" s="758"/>
      <c r="P418" s="758"/>
      <c r="Q418" s="758"/>
      <c r="R418" s="758"/>
      <c r="S418" s="758"/>
      <c r="T418" s="758"/>
      <c r="U418" s="758"/>
      <c r="V418" s="758"/>
      <c r="W418" s="758"/>
      <c r="X418" s="758"/>
      <c r="Y418" s="758"/>
      <c r="Z418" s="758"/>
    </row>
    <row r="419" spans="1:26" ht="15.75" customHeight="1">
      <c r="A419" s="758"/>
      <c r="B419" s="758"/>
      <c r="C419" s="758"/>
      <c r="D419" s="758"/>
      <c r="E419" s="758"/>
      <c r="F419" s="759"/>
      <c r="G419" s="758"/>
      <c r="H419" s="758"/>
      <c r="I419" s="758"/>
      <c r="J419" s="758"/>
      <c r="K419" s="758"/>
      <c r="L419" s="758"/>
      <c r="M419" s="758"/>
      <c r="N419" s="758"/>
      <c r="O419" s="758"/>
      <c r="P419" s="758"/>
      <c r="Q419" s="758"/>
      <c r="R419" s="758"/>
      <c r="S419" s="758"/>
      <c r="T419" s="758"/>
      <c r="U419" s="758"/>
      <c r="V419" s="758"/>
      <c r="W419" s="758"/>
      <c r="X419" s="758"/>
      <c r="Y419" s="758"/>
      <c r="Z419" s="758"/>
    </row>
    <row r="420" spans="1:26" ht="15.75" customHeight="1">
      <c r="A420" s="758"/>
      <c r="B420" s="758"/>
      <c r="C420" s="758"/>
      <c r="D420" s="758"/>
      <c r="E420" s="758"/>
      <c r="F420" s="759"/>
      <c r="G420" s="758"/>
      <c r="H420" s="758"/>
      <c r="I420" s="758"/>
      <c r="J420" s="758"/>
      <c r="K420" s="758"/>
      <c r="L420" s="758"/>
      <c r="M420" s="758"/>
      <c r="N420" s="758"/>
      <c r="O420" s="758"/>
      <c r="P420" s="758"/>
      <c r="Q420" s="758"/>
      <c r="R420" s="758"/>
      <c r="S420" s="758"/>
      <c r="T420" s="758"/>
      <c r="U420" s="758"/>
      <c r="V420" s="758"/>
      <c r="W420" s="758"/>
      <c r="X420" s="758"/>
      <c r="Y420" s="758"/>
      <c r="Z420" s="758"/>
    </row>
    <row r="421" spans="1:26" ht="15.75" customHeight="1">
      <c r="A421" s="758"/>
      <c r="B421" s="758"/>
      <c r="C421" s="758"/>
      <c r="D421" s="758"/>
      <c r="E421" s="758"/>
      <c r="F421" s="759"/>
      <c r="G421" s="758"/>
      <c r="H421" s="758"/>
      <c r="I421" s="758"/>
      <c r="J421" s="758"/>
      <c r="K421" s="758"/>
      <c r="L421" s="758"/>
      <c r="M421" s="758"/>
      <c r="N421" s="758"/>
      <c r="O421" s="758"/>
      <c r="P421" s="758"/>
      <c r="Q421" s="758"/>
      <c r="R421" s="758"/>
      <c r="S421" s="758"/>
      <c r="T421" s="758"/>
      <c r="U421" s="758"/>
      <c r="V421" s="758"/>
      <c r="W421" s="758"/>
      <c r="X421" s="758"/>
      <c r="Y421" s="758"/>
      <c r="Z421" s="758"/>
    </row>
    <row r="422" spans="1:26" ht="15.75" customHeight="1">
      <c r="A422" s="758"/>
      <c r="B422" s="758"/>
      <c r="C422" s="758"/>
      <c r="D422" s="758"/>
      <c r="E422" s="758"/>
      <c r="F422" s="759"/>
      <c r="G422" s="758"/>
      <c r="H422" s="758"/>
      <c r="I422" s="758"/>
      <c r="J422" s="758"/>
      <c r="K422" s="758"/>
      <c r="L422" s="758"/>
      <c r="M422" s="758"/>
      <c r="N422" s="758"/>
      <c r="O422" s="758"/>
      <c r="P422" s="758"/>
      <c r="Q422" s="758"/>
      <c r="R422" s="758"/>
      <c r="S422" s="758"/>
      <c r="T422" s="758"/>
      <c r="U422" s="758"/>
      <c r="V422" s="758"/>
      <c r="W422" s="758"/>
      <c r="X422" s="758"/>
      <c r="Y422" s="758"/>
      <c r="Z422" s="758"/>
    </row>
    <row r="423" spans="1:26" ht="15.75" customHeight="1">
      <c r="A423" s="758"/>
      <c r="B423" s="758"/>
      <c r="C423" s="758"/>
      <c r="D423" s="758"/>
      <c r="E423" s="758"/>
      <c r="F423" s="759"/>
      <c r="G423" s="758"/>
      <c r="H423" s="758"/>
      <c r="I423" s="758"/>
      <c r="J423" s="758"/>
      <c r="K423" s="758"/>
      <c r="L423" s="758"/>
      <c r="M423" s="758"/>
      <c r="N423" s="758"/>
      <c r="O423" s="758"/>
      <c r="P423" s="758"/>
      <c r="Q423" s="758"/>
      <c r="R423" s="758"/>
      <c r="S423" s="758"/>
      <c r="T423" s="758"/>
      <c r="U423" s="758"/>
      <c r="V423" s="758"/>
      <c r="W423" s="758"/>
      <c r="X423" s="758"/>
      <c r="Y423" s="758"/>
      <c r="Z423" s="758"/>
    </row>
    <row r="424" spans="1:26" ht="15.75" customHeight="1">
      <c r="A424" s="758"/>
      <c r="B424" s="758"/>
      <c r="C424" s="758"/>
      <c r="D424" s="758"/>
      <c r="E424" s="758"/>
      <c r="F424" s="759"/>
      <c r="G424" s="758"/>
      <c r="H424" s="758"/>
      <c r="I424" s="758"/>
      <c r="J424" s="758"/>
      <c r="K424" s="758"/>
      <c r="L424" s="758"/>
      <c r="M424" s="758"/>
      <c r="N424" s="758"/>
      <c r="O424" s="758"/>
      <c r="P424" s="758"/>
      <c r="Q424" s="758"/>
      <c r="R424" s="758"/>
      <c r="S424" s="758"/>
      <c r="T424" s="758"/>
      <c r="U424" s="758"/>
      <c r="V424" s="758"/>
      <c r="W424" s="758"/>
      <c r="X424" s="758"/>
      <c r="Y424" s="758"/>
      <c r="Z424" s="758"/>
    </row>
    <row r="425" spans="1:26" ht="15.75" customHeight="1">
      <c r="A425" s="758"/>
      <c r="B425" s="758"/>
      <c r="C425" s="758"/>
      <c r="D425" s="758"/>
      <c r="E425" s="758"/>
      <c r="F425" s="759"/>
      <c r="G425" s="758"/>
      <c r="H425" s="758"/>
      <c r="I425" s="758"/>
      <c r="J425" s="758"/>
      <c r="K425" s="758"/>
      <c r="L425" s="758"/>
      <c r="M425" s="758"/>
      <c r="N425" s="758"/>
      <c r="O425" s="758"/>
      <c r="P425" s="758"/>
      <c r="Q425" s="758"/>
      <c r="R425" s="758"/>
      <c r="S425" s="758"/>
      <c r="T425" s="758"/>
      <c r="U425" s="758"/>
      <c r="V425" s="758"/>
      <c r="W425" s="758"/>
      <c r="X425" s="758"/>
      <c r="Y425" s="758"/>
      <c r="Z425" s="758"/>
    </row>
    <row r="426" spans="1:26" ht="15.75" customHeight="1">
      <c r="A426" s="758"/>
      <c r="B426" s="758"/>
      <c r="C426" s="758"/>
      <c r="D426" s="758"/>
      <c r="E426" s="758"/>
      <c r="F426" s="759"/>
      <c r="G426" s="758"/>
      <c r="H426" s="758"/>
      <c r="I426" s="758"/>
      <c r="J426" s="758"/>
      <c r="K426" s="758"/>
      <c r="L426" s="758"/>
      <c r="M426" s="758"/>
      <c r="N426" s="758"/>
      <c r="O426" s="758"/>
      <c r="P426" s="758"/>
      <c r="Q426" s="758"/>
      <c r="R426" s="758"/>
      <c r="S426" s="758"/>
      <c r="T426" s="758"/>
      <c r="U426" s="758"/>
      <c r="V426" s="758"/>
      <c r="W426" s="758"/>
      <c r="X426" s="758"/>
      <c r="Y426" s="758"/>
      <c r="Z426" s="758"/>
    </row>
    <row r="427" spans="1:26" ht="15.75" customHeight="1">
      <c r="A427" s="758"/>
      <c r="B427" s="758"/>
      <c r="C427" s="758"/>
      <c r="D427" s="758"/>
      <c r="E427" s="758"/>
      <c r="F427" s="759"/>
      <c r="G427" s="758"/>
      <c r="H427" s="758"/>
      <c r="I427" s="758"/>
      <c r="J427" s="758"/>
      <c r="K427" s="758"/>
      <c r="L427" s="758"/>
      <c r="M427" s="758"/>
      <c r="N427" s="758"/>
      <c r="O427" s="758"/>
      <c r="P427" s="758"/>
      <c r="Q427" s="758"/>
      <c r="R427" s="758"/>
      <c r="S427" s="758"/>
      <c r="T427" s="758"/>
      <c r="U427" s="758"/>
      <c r="V427" s="758"/>
      <c r="W427" s="758"/>
      <c r="X427" s="758"/>
      <c r="Y427" s="758"/>
      <c r="Z427" s="758"/>
    </row>
    <row r="428" spans="1:26" ht="15.75" customHeight="1">
      <c r="A428" s="758"/>
      <c r="B428" s="758"/>
      <c r="C428" s="758"/>
      <c r="D428" s="758"/>
      <c r="E428" s="758"/>
      <c r="F428" s="759"/>
      <c r="G428" s="758"/>
      <c r="H428" s="758"/>
      <c r="I428" s="758"/>
      <c r="J428" s="758"/>
      <c r="K428" s="758"/>
      <c r="L428" s="758"/>
      <c r="M428" s="758"/>
      <c r="N428" s="758"/>
      <c r="O428" s="758"/>
      <c r="P428" s="758"/>
      <c r="Q428" s="758"/>
      <c r="R428" s="758"/>
      <c r="S428" s="758"/>
      <c r="T428" s="758"/>
      <c r="U428" s="758"/>
      <c r="V428" s="758"/>
      <c r="W428" s="758"/>
      <c r="X428" s="758"/>
      <c r="Y428" s="758"/>
      <c r="Z428" s="758"/>
    </row>
    <row r="429" spans="1:26" ht="15.75" customHeight="1">
      <c r="A429" s="758"/>
      <c r="B429" s="758"/>
      <c r="C429" s="758"/>
      <c r="D429" s="758"/>
      <c r="E429" s="758"/>
      <c r="F429" s="759"/>
      <c r="G429" s="758"/>
      <c r="H429" s="758"/>
      <c r="I429" s="758"/>
      <c r="J429" s="758"/>
      <c r="K429" s="758"/>
      <c r="L429" s="758"/>
      <c r="M429" s="758"/>
      <c r="N429" s="758"/>
      <c r="O429" s="758"/>
      <c r="P429" s="758"/>
      <c r="Q429" s="758"/>
      <c r="R429" s="758"/>
      <c r="S429" s="758"/>
      <c r="T429" s="758"/>
      <c r="U429" s="758"/>
      <c r="V429" s="758"/>
      <c r="W429" s="758"/>
      <c r="X429" s="758"/>
      <c r="Y429" s="758"/>
      <c r="Z429" s="758"/>
    </row>
    <row r="430" spans="1:26" ht="15.75" customHeight="1">
      <c r="A430" s="758"/>
      <c r="B430" s="758"/>
      <c r="C430" s="758"/>
      <c r="D430" s="758"/>
      <c r="E430" s="758"/>
      <c r="F430" s="759"/>
      <c r="G430" s="758"/>
      <c r="H430" s="758"/>
      <c r="I430" s="758"/>
      <c r="J430" s="758"/>
      <c r="K430" s="758"/>
      <c r="L430" s="758"/>
      <c r="M430" s="758"/>
      <c r="N430" s="758"/>
      <c r="O430" s="758"/>
      <c r="P430" s="758"/>
      <c r="Q430" s="758"/>
      <c r="R430" s="758"/>
      <c r="S430" s="758"/>
      <c r="T430" s="758"/>
      <c r="U430" s="758"/>
      <c r="V430" s="758"/>
      <c r="W430" s="758"/>
      <c r="X430" s="758"/>
      <c r="Y430" s="758"/>
      <c r="Z430" s="758"/>
    </row>
    <row r="431" spans="1:26" ht="15.75" customHeight="1">
      <c r="A431" s="758"/>
      <c r="B431" s="758"/>
      <c r="C431" s="758"/>
      <c r="D431" s="758"/>
      <c r="E431" s="758"/>
      <c r="F431" s="759"/>
      <c r="G431" s="758"/>
      <c r="H431" s="758"/>
      <c r="I431" s="758"/>
      <c r="J431" s="758"/>
      <c r="K431" s="758"/>
      <c r="L431" s="758"/>
      <c r="M431" s="758"/>
      <c r="N431" s="758"/>
      <c r="O431" s="758"/>
      <c r="P431" s="758"/>
      <c r="Q431" s="758"/>
      <c r="R431" s="758"/>
      <c r="S431" s="758"/>
      <c r="T431" s="758"/>
      <c r="U431" s="758"/>
      <c r="V431" s="758"/>
      <c r="W431" s="758"/>
      <c r="X431" s="758"/>
      <c r="Y431" s="758"/>
      <c r="Z431" s="758"/>
    </row>
    <row r="432" spans="1:26" ht="15.75" customHeight="1">
      <c r="A432" s="758"/>
      <c r="B432" s="758"/>
      <c r="C432" s="758"/>
      <c r="D432" s="758"/>
      <c r="E432" s="758"/>
      <c r="F432" s="759"/>
      <c r="G432" s="758"/>
      <c r="H432" s="758"/>
      <c r="I432" s="758"/>
      <c r="J432" s="758"/>
      <c r="K432" s="758"/>
      <c r="L432" s="758"/>
      <c r="M432" s="758"/>
      <c r="N432" s="758"/>
      <c r="O432" s="758"/>
      <c r="P432" s="758"/>
      <c r="Q432" s="758"/>
      <c r="R432" s="758"/>
      <c r="S432" s="758"/>
      <c r="T432" s="758"/>
      <c r="U432" s="758"/>
      <c r="V432" s="758"/>
      <c r="W432" s="758"/>
      <c r="X432" s="758"/>
      <c r="Y432" s="758"/>
      <c r="Z432" s="758"/>
    </row>
    <row r="433" spans="1:26" ht="15.75" customHeight="1">
      <c r="A433" s="758"/>
      <c r="B433" s="758"/>
      <c r="C433" s="758"/>
      <c r="D433" s="758"/>
      <c r="E433" s="758"/>
      <c r="F433" s="759"/>
      <c r="G433" s="758"/>
      <c r="H433" s="758"/>
      <c r="I433" s="758"/>
      <c r="J433" s="758"/>
      <c r="K433" s="758"/>
      <c r="L433" s="758"/>
      <c r="M433" s="758"/>
      <c r="N433" s="758"/>
      <c r="O433" s="758"/>
      <c r="P433" s="758"/>
      <c r="Q433" s="758"/>
      <c r="R433" s="758"/>
      <c r="S433" s="758"/>
      <c r="T433" s="758"/>
      <c r="U433" s="758"/>
      <c r="V433" s="758"/>
      <c r="W433" s="758"/>
      <c r="X433" s="758"/>
      <c r="Y433" s="758"/>
      <c r="Z433" s="758"/>
    </row>
    <row r="434" spans="1:26" ht="15.75" customHeight="1">
      <c r="A434" s="758"/>
      <c r="B434" s="758"/>
      <c r="C434" s="758"/>
      <c r="D434" s="758"/>
      <c r="E434" s="758"/>
      <c r="F434" s="759"/>
      <c r="G434" s="758"/>
      <c r="H434" s="758"/>
      <c r="I434" s="758"/>
      <c r="J434" s="758"/>
      <c r="K434" s="758"/>
      <c r="L434" s="758"/>
      <c r="M434" s="758"/>
      <c r="N434" s="758"/>
      <c r="O434" s="758"/>
      <c r="P434" s="758"/>
      <c r="Q434" s="758"/>
      <c r="R434" s="758"/>
      <c r="S434" s="758"/>
      <c r="T434" s="758"/>
      <c r="U434" s="758"/>
      <c r="V434" s="758"/>
      <c r="W434" s="758"/>
      <c r="X434" s="758"/>
      <c r="Y434" s="758"/>
      <c r="Z434" s="758"/>
    </row>
    <row r="435" spans="1:26" ht="15.75" customHeight="1">
      <c r="A435" s="758"/>
      <c r="B435" s="758"/>
      <c r="C435" s="758"/>
      <c r="D435" s="758"/>
      <c r="E435" s="758"/>
      <c r="F435" s="759"/>
      <c r="G435" s="758"/>
      <c r="H435" s="758"/>
      <c r="I435" s="758"/>
      <c r="J435" s="758"/>
      <c r="K435" s="758"/>
      <c r="L435" s="758"/>
      <c r="M435" s="758"/>
      <c r="N435" s="758"/>
      <c r="O435" s="758"/>
      <c r="P435" s="758"/>
      <c r="Q435" s="758"/>
      <c r="R435" s="758"/>
      <c r="S435" s="758"/>
      <c r="T435" s="758"/>
      <c r="U435" s="758"/>
      <c r="V435" s="758"/>
      <c r="W435" s="758"/>
      <c r="X435" s="758"/>
      <c r="Y435" s="758"/>
      <c r="Z435" s="758"/>
    </row>
    <row r="436" spans="1:26" ht="15.75" customHeight="1">
      <c r="A436" s="758"/>
      <c r="B436" s="758"/>
      <c r="C436" s="758"/>
      <c r="D436" s="758"/>
      <c r="E436" s="758"/>
      <c r="F436" s="759"/>
      <c r="G436" s="758"/>
      <c r="H436" s="758"/>
      <c r="I436" s="758"/>
      <c r="J436" s="758"/>
      <c r="K436" s="758"/>
      <c r="L436" s="758"/>
      <c r="M436" s="758"/>
      <c r="N436" s="758"/>
      <c r="O436" s="758"/>
      <c r="P436" s="758"/>
      <c r="Q436" s="758"/>
      <c r="R436" s="758"/>
      <c r="S436" s="758"/>
      <c r="T436" s="758"/>
      <c r="U436" s="758"/>
      <c r="V436" s="758"/>
      <c r="W436" s="758"/>
      <c r="X436" s="758"/>
      <c r="Y436" s="758"/>
      <c r="Z436" s="758"/>
    </row>
    <row r="437" spans="1:26" ht="15.75" customHeight="1">
      <c r="A437" s="758"/>
      <c r="B437" s="758"/>
      <c r="C437" s="758"/>
      <c r="D437" s="758"/>
      <c r="E437" s="758"/>
      <c r="F437" s="759"/>
      <c r="G437" s="758"/>
      <c r="H437" s="758"/>
      <c r="I437" s="758"/>
      <c r="J437" s="758"/>
      <c r="K437" s="758"/>
      <c r="L437" s="758"/>
      <c r="M437" s="758"/>
      <c r="N437" s="758"/>
      <c r="O437" s="758"/>
      <c r="P437" s="758"/>
      <c r="Q437" s="758"/>
      <c r="R437" s="758"/>
      <c r="S437" s="758"/>
      <c r="T437" s="758"/>
      <c r="U437" s="758"/>
      <c r="V437" s="758"/>
      <c r="W437" s="758"/>
      <c r="X437" s="758"/>
      <c r="Y437" s="758"/>
      <c r="Z437" s="758"/>
    </row>
    <row r="438" spans="1:26" ht="15.75" customHeight="1">
      <c r="A438" s="758"/>
      <c r="B438" s="758"/>
      <c r="C438" s="758"/>
      <c r="D438" s="758"/>
      <c r="E438" s="758"/>
      <c r="F438" s="759"/>
      <c r="G438" s="758"/>
      <c r="H438" s="758"/>
      <c r="I438" s="758"/>
      <c r="J438" s="758"/>
      <c r="K438" s="758"/>
      <c r="L438" s="758"/>
      <c r="M438" s="758"/>
      <c r="N438" s="758"/>
      <c r="O438" s="758"/>
      <c r="P438" s="758"/>
      <c r="Q438" s="758"/>
      <c r="R438" s="758"/>
      <c r="S438" s="758"/>
      <c r="T438" s="758"/>
      <c r="U438" s="758"/>
      <c r="V438" s="758"/>
      <c r="W438" s="758"/>
      <c r="X438" s="758"/>
      <c r="Y438" s="758"/>
      <c r="Z438" s="758"/>
    </row>
    <row r="439" spans="1:26" ht="15.75" customHeight="1">
      <c r="A439" s="758"/>
      <c r="B439" s="758"/>
      <c r="C439" s="758"/>
      <c r="D439" s="758"/>
      <c r="E439" s="758"/>
      <c r="F439" s="759"/>
      <c r="G439" s="758"/>
      <c r="H439" s="758"/>
      <c r="I439" s="758"/>
      <c r="J439" s="758"/>
      <c r="K439" s="758"/>
      <c r="L439" s="758"/>
      <c r="M439" s="758"/>
      <c r="N439" s="758"/>
      <c r="O439" s="758"/>
      <c r="P439" s="758"/>
      <c r="Q439" s="758"/>
      <c r="R439" s="758"/>
      <c r="S439" s="758"/>
      <c r="T439" s="758"/>
      <c r="U439" s="758"/>
      <c r="V439" s="758"/>
      <c r="W439" s="758"/>
      <c r="X439" s="758"/>
      <c r="Y439" s="758"/>
      <c r="Z439" s="758"/>
    </row>
    <row r="440" spans="1:26" ht="15.75" customHeight="1">
      <c r="A440" s="758"/>
      <c r="B440" s="758"/>
      <c r="C440" s="758"/>
      <c r="D440" s="758"/>
      <c r="E440" s="758"/>
      <c r="F440" s="759"/>
      <c r="G440" s="758"/>
      <c r="H440" s="758"/>
      <c r="I440" s="758"/>
      <c r="J440" s="758"/>
      <c r="K440" s="758"/>
      <c r="L440" s="758"/>
      <c r="M440" s="758"/>
      <c r="N440" s="758"/>
      <c r="O440" s="758"/>
      <c r="P440" s="758"/>
      <c r="Q440" s="758"/>
      <c r="R440" s="758"/>
      <c r="S440" s="758"/>
      <c r="T440" s="758"/>
      <c r="U440" s="758"/>
      <c r="V440" s="758"/>
      <c r="W440" s="758"/>
      <c r="X440" s="758"/>
      <c r="Y440" s="758"/>
      <c r="Z440" s="758"/>
    </row>
    <row r="441" spans="1:26" ht="15.75" customHeight="1">
      <c r="A441" s="758"/>
      <c r="B441" s="758"/>
      <c r="C441" s="758"/>
      <c r="D441" s="758"/>
      <c r="E441" s="758"/>
      <c r="F441" s="759"/>
      <c r="G441" s="758"/>
      <c r="H441" s="758"/>
      <c r="I441" s="758"/>
      <c r="J441" s="758"/>
      <c r="K441" s="758"/>
      <c r="L441" s="758"/>
      <c r="M441" s="758"/>
      <c r="N441" s="758"/>
      <c r="O441" s="758"/>
      <c r="P441" s="758"/>
      <c r="Q441" s="758"/>
      <c r="R441" s="758"/>
      <c r="S441" s="758"/>
      <c r="T441" s="758"/>
      <c r="U441" s="758"/>
      <c r="V441" s="758"/>
      <c r="W441" s="758"/>
      <c r="X441" s="758"/>
      <c r="Y441" s="758"/>
      <c r="Z441" s="758"/>
    </row>
    <row r="442" spans="1:26" ht="15.75" customHeight="1">
      <c r="A442" s="758"/>
      <c r="B442" s="758"/>
      <c r="C442" s="758"/>
      <c r="D442" s="758"/>
      <c r="E442" s="758"/>
      <c r="F442" s="759"/>
      <c r="G442" s="758"/>
      <c r="H442" s="758"/>
      <c r="I442" s="758"/>
      <c r="J442" s="758"/>
      <c r="K442" s="758"/>
      <c r="L442" s="758"/>
      <c r="M442" s="758"/>
      <c r="N442" s="758"/>
      <c r="O442" s="758"/>
      <c r="P442" s="758"/>
      <c r="Q442" s="758"/>
      <c r="R442" s="758"/>
      <c r="S442" s="758"/>
      <c r="T442" s="758"/>
      <c r="U442" s="758"/>
      <c r="V442" s="758"/>
      <c r="W442" s="758"/>
      <c r="X442" s="758"/>
      <c r="Y442" s="758"/>
      <c r="Z442" s="758"/>
    </row>
    <row r="443" spans="1:26" ht="15.75" customHeight="1">
      <c r="A443" s="758"/>
      <c r="B443" s="758"/>
      <c r="C443" s="758"/>
      <c r="D443" s="758"/>
      <c r="E443" s="758"/>
      <c r="F443" s="759"/>
      <c r="G443" s="758"/>
      <c r="H443" s="758"/>
      <c r="I443" s="758"/>
      <c r="J443" s="758"/>
      <c r="K443" s="758"/>
      <c r="L443" s="758"/>
      <c r="M443" s="758"/>
      <c r="N443" s="758"/>
      <c r="O443" s="758"/>
      <c r="P443" s="758"/>
      <c r="Q443" s="758"/>
      <c r="R443" s="758"/>
      <c r="S443" s="758"/>
      <c r="T443" s="758"/>
      <c r="U443" s="758"/>
      <c r="V443" s="758"/>
      <c r="W443" s="758"/>
      <c r="X443" s="758"/>
      <c r="Y443" s="758"/>
      <c r="Z443" s="758"/>
    </row>
    <row r="444" spans="1:26" ht="15.75" customHeight="1">
      <c r="A444" s="758"/>
      <c r="B444" s="758"/>
      <c r="C444" s="758"/>
      <c r="D444" s="758"/>
      <c r="E444" s="758"/>
      <c r="F444" s="759"/>
      <c r="G444" s="758"/>
      <c r="H444" s="758"/>
      <c r="I444" s="758"/>
      <c r="J444" s="758"/>
      <c r="K444" s="758"/>
      <c r="L444" s="758"/>
      <c r="M444" s="758"/>
      <c r="N444" s="758"/>
      <c r="O444" s="758"/>
      <c r="P444" s="758"/>
      <c r="Q444" s="758"/>
      <c r="R444" s="758"/>
      <c r="S444" s="758"/>
      <c r="T444" s="758"/>
      <c r="U444" s="758"/>
      <c r="V444" s="758"/>
      <c r="W444" s="758"/>
      <c r="X444" s="758"/>
      <c r="Y444" s="758"/>
      <c r="Z444" s="758"/>
    </row>
    <row r="445" spans="1:26" ht="15.75" customHeight="1">
      <c r="A445" s="758"/>
      <c r="B445" s="758"/>
      <c r="C445" s="758"/>
      <c r="D445" s="758"/>
      <c r="E445" s="758"/>
      <c r="F445" s="759"/>
      <c r="G445" s="758"/>
      <c r="H445" s="758"/>
      <c r="I445" s="758"/>
      <c r="J445" s="758"/>
      <c r="K445" s="758"/>
      <c r="L445" s="758"/>
      <c r="M445" s="758"/>
      <c r="N445" s="758"/>
      <c r="O445" s="758"/>
      <c r="P445" s="758"/>
      <c r="Q445" s="758"/>
      <c r="R445" s="758"/>
      <c r="S445" s="758"/>
      <c r="T445" s="758"/>
      <c r="U445" s="758"/>
      <c r="V445" s="758"/>
      <c r="W445" s="758"/>
      <c r="X445" s="758"/>
      <c r="Y445" s="758"/>
      <c r="Z445" s="758"/>
    </row>
    <row r="446" spans="1:26" ht="15.75" customHeight="1">
      <c r="A446" s="758"/>
      <c r="B446" s="758"/>
      <c r="C446" s="758"/>
      <c r="D446" s="758"/>
      <c r="E446" s="758"/>
      <c r="F446" s="759"/>
      <c r="G446" s="758"/>
      <c r="H446" s="758"/>
      <c r="I446" s="758"/>
      <c r="J446" s="758"/>
      <c r="K446" s="758"/>
      <c r="L446" s="758"/>
      <c r="M446" s="758"/>
      <c r="N446" s="758"/>
      <c r="O446" s="758"/>
      <c r="P446" s="758"/>
      <c r="Q446" s="758"/>
      <c r="R446" s="758"/>
      <c r="S446" s="758"/>
      <c r="T446" s="758"/>
      <c r="U446" s="758"/>
      <c r="V446" s="758"/>
      <c r="W446" s="758"/>
      <c r="X446" s="758"/>
      <c r="Y446" s="758"/>
      <c r="Z446" s="758"/>
    </row>
    <row r="447" spans="1:26" ht="15.75" customHeight="1">
      <c r="A447" s="758"/>
      <c r="B447" s="758"/>
      <c r="C447" s="758"/>
      <c r="D447" s="758"/>
      <c r="E447" s="758"/>
      <c r="F447" s="759"/>
      <c r="G447" s="758"/>
      <c r="H447" s="758"/>
      <c r="I447" s="758"/>
      <c r="J447" s="758"/>
      <c r="K447" s="758"/>
      <c r="L447" s="758"/>
      <c r="M447" s="758"/>
      <c r="N447" s="758"/>
      <c r="O447" s="758"/>
      <c r="P447" s="758"/>
      <c r="Q447" s="758"/>
      <c r="R447" s="758"/>
      <c r="S447" s="758"/>
      <c r="T447" s="758"/>
      <c r="U447" s="758"/>
      <c r="V447" s="758"/>
      <c r="W447" s="758"/>
      <c r="X447" s="758"/>
      <c r="Y447" s="758"/>
      <c r="Z447" s="758"/>
    </row>
    <row r="448" spans="1:26" ht="15.75" customHeight="1">
      <c r="A448" s="758"/>
      <c r="B448" s="758"/>
      <c r="C448" s="758"/>
      <c r="D448" s="758"/>
      <c r="E448" s="758"/>
      <c r="F448" s="759"/>
      <c r="G448" s="758"/>
      <c r="H448" s="758"/>
      <c r="I448" s="758"/>
      <c r="J448" s="758"/>
      <c r="K448" s="758"/>
      <c r="L448" s="758"/>
      <c r="M448" s="758"/>
      <c r="N448" s="758"/>
      <c r="O448" s="758"/>
      <c r="P448" s="758"/>
      <c r="Q448" s="758"/>
      <c r="R448" s="758"/>
      <c r="S448" s="758"/>
      <c r="T448" s="758"/>
      <c r="U448" s="758"/>
      <c r="V448" s="758"/>
      <c r="W448" s="758"/>
      <c r="X448" s="758"/>
      <c r="Y448" s="758"/>
      <c r="Z448" s="758"/>
    </row>
    <row r="449" spans="1:26" ht="15.75" customHeight="1">
      <c r="A449" s="758"/>
      <c r="B449" s="758"/>
      <c r="C449" s="758"/>
      <c r="D449" s="758"/>
      <c r="E449" s="758"/>
      <c r="F449" s="759"/>
      <c r="G449" s="758"/>
      <c r="H449" s="758"/>
      <c r="I449" s="758"/>
      <c r="J449" s="758"/>
      <c r="K449" s="758"/>
      <c r="L449" s="758"/>
      <c r="M449" s="758"/>
      <c r="N449" s="758"/>
      <c r="O449" s="758"/>
      <c r="P449" s="758"/>
      <c r="Q449" s="758"/>
      <c r="R449" s="758"/>
      <c r="S449" s="758"/>
      <c r="T449" s="758"/>
      <c r="U449" s="758"/>
      <c r="V449" s="758"/>
      <c r="W449" s="758"/>
      <c r="X449" s="758"/>
      <c r="Y449" s="758"/>
      <c r="Z449" s="758"/>
    </row>
    <row r="450" spans="1:26" ht="15.75" customHeight="1">
      <c r="A450" s="758"/>
      <c r="B450" s="758"/>
      <c r="C450" s="758"/>
      <c r="D450" s="758"/>
      <c r="E450" s="758"/>
      <c r="F450" s="759"/>
      <c r="G450" s="758"/>
      <c r="H450" s="758"/>
      <c r="I450" s="758"/>
      <c r="J450" s="758"/>
      <c r="K450" s="758"/>
      <c r="L450" s="758"/>
      <c r="M450" s="758"/>
      <c r="N450" s="758"/>
      <c r="O450" s="758"/>
      <c r="P450" s="758"/>
      <c r="Q450" s="758"/>
      <c r="R450" s="758"/>
      <c r="S450" s="758"/>
      <c r="T450" s="758"/>
      <c r="U450" s="758"/>
      <c r="V450" s="758"/>
      <c r="W450" s="758"/>
      <c r="X450" s="758"/>
      <c r="Y450" s="758"/>
      <c r="Z450" s="758"/>
    </row>
    <row r="451" spans="1:26" ht="15.75" customHeight="1">
      <c r="A451" s="758"/>
      <c r="B451" s="758"/>
      <c r="C451" s="758"/>
      <c r="D451" s="758"/>
      <c r="E451" s="758"/>
      <c r="F451" s="759"/>
      <c r="G451" s="758"/>
      <c r="H451" s="758"/>
      <c r="I451" s="758"/>
      <c r="J451" s="758"/>
      <c r="K451" s="758"/>
      <c r="L451" s="758"/>
      <c r="M451" s="758"/>
      <c r="N451" s="758"/>
      <c r="O451" s="758"/>
      <c r="P451" s="758"/>
      <c r="Q451" s="758"/>
      <c r="R451" s="758"/>
      <c r="S451" s="758"/>
      <c r="T451" s="758"/>
      <c r="U451" s="758"/>
      <c r="V451" s="758"/>
      <c r="W451" s="758"/>
      <c r="X451" s="758"/>
      <c r="Y451" s="758"/>
      <c r="Z451" s="758"/>
    </row>
    <row r="452" spans="1:26" ht="15.75" customHeight="1">
      <c r="A452" s="758"/>
      <c r="B452" s="758"/>
      <c r="C452" s="758"/>
      <c r="D452" s="758"/>
      <c r="E452" s="758"/>
      <c r="F452" s="759"/>
      <c r="G452" s="758"/>
      <c r="H452" s="758"/>
      <c r="I452" s="758"/>
      <c r="J452" s="758"/>
      <c r="K452" s="758"/>
      <c r="L452" s="758"/>
      <c r="M452" s="758"/>
      <c r="N452" s="758"/>
      <c r="O452" s="758"/>
      <c r="P452" s="758"/>
      <c r="Q452" s="758"/>
      <c r="R452" s="758"/>
      <c r="S452" s="758"/>
      <c r="T452" s="758"/>
      <c r="U452" s="758"/>
      <c r="V452" s="758"/>
      <c r="W452" s="758"/>
      <c r="X452" s="758"/>
      <c r="Y452" s="758"/>
      <c r="Z452" s="758"/>
    </row>
    <row r="453" spans="1:26" ht="15.75" customHeight="1">
      <c r="A453" s="758"/>
      <c r="B453" s="758"/>
      <c r="C453" s="758"/>
      <c r="D453" s="758"/>
      <c r="E453" s="758"/>
      <c r="F453" s="759"/>
      <c r="G453" s="758"/>
      <c r="H453" s="758"/>
      <c r="I453" s="758"/>
      <c r="J453" s="758"/>
      <c r="K453" s="758"/>
      <c r="L453" s="758"/>
      <c r="M453" s="758"/>
      <c r="N453" s="758"/>
      <c r="O453" s="758"/>
      <c r="P453" s="758"/>
      <c r="Q453" s="758"/>
      <c r="R453" s="758"/>
      <c r="S453" s="758"/>
      <c r="T453" s="758"/>
      <c r="U453" s="758"/>
      <c r="V453" s="758"/>
      <c r="W453" s="758"/>
      <c r="X453" s="758"/>
      <c r="Y453" s="758"/>
      <c r="Z453" s="758"/>
    </row>
    <row r="454" spans="1:26" ht="15.75" customHeight="1">
      <c r="A454" s="758"/>
      <c r="B454" s="758"/>
      <c r="C454" s="758"/>
      <c r="D454" s="758"/>
      <c r="E454" s="758"/>
      <c r="F454" s="759"/>
      <c r="G454" s="758"/>
      <c r="H454" s="758"/>
      <c r="I454" s="758"/>
      <c r="J454" s="758"/>
      <c r="K454" s="758"/>
      <c r="L454" s="758"/>
      <c r="M454" s="758"/>
      <c r="N454" s="758"/>
      <c r="O454" s="758"/>
      <c r="P454" s="758"/>
      <c r="Q454" s="758"/>
      <c r="R454" s="758"/>
      <c r="S454" s="758"/>
      <c r="T454" s="758"/>
      <c r="U454" s="758"/>
      <c r="V454" s="758"/>
      <c r="W454" s="758"/>
      <c r="X454" s="758"/>
      <c r="Y454" s="758"/>
      <c r="Z454" s="758"/>
    </row>
    <row r="455" spans="1:26" ht="15.75" customHeight="1">
      <c r="A455" s="758"/>
      <c r="B455" s="758"/>
      <c r="C455" s="758"/>
      <c r="D455" s="758"/>
      <c r="E455" s="758"/>
      <c r="F455" s="759"/>
      <c r="G455" s="758"/>
      <c r="H455" s="758"/>
      <c r="I455" s="758"/>
      <c r="J455" s="758"/>
      <c r="K455" s="758"/>
      <c r="L455" s="758"/>
      <c r="M455" s="758"/>
      <c r="N455" s="758"/>
      <c r="O455" s="758"/>
      <c r="P455" s="758"/>
      <c r="Q455" s="758"/>
      <c r="R455" s="758"/>
      <c r="S455" s="758"/>
      <c r="T455" s="758"/>
      <c r="U455" s="758"/>
      <c r="V455" s="758"/>
      <c r="W455" s="758"/>
      <c r="X455" s="758"/>
      <c r="Y455" s="758"/>
      <c r="Z455" s="758"/>
    </row>
    <row r="456" spans="1:26" ht="15.75" customHeight="1">
      <c r="A456" s="758"/>
      <c r="B456" s="758"/>
      <c r="C456" s="758"/>
      <c r="D456" s="758"/>
      <c r="E456" s="758"/>
      <c r="F456" s="759"/>
      <c r="G456" s="758"/>
      <c r="H456" s="758"/>
      <c r="I456" s="758"/>
      <c r="J456" s="758"/>
      <c r="K456" s="758"/>
      <c r="L456" s="758"/>
      <c r="M456" s="758"/>
      <c r="N456" s="758"/>
      <c r="O456" s="758"/>
      <c r="P456" s="758"/>
      <c r="Q456" s="758"/>
      <c r="R456" s="758"/>
      <c r="S456" s="758"/>
      <c r="T456" s="758"/>
      <c r="U456" s="758"/>
      <c r="V456" s="758"/>
      <c r="W456" s="758"/>
      <c r="X456" s="758"/>
      <c r="Y456" s="758"/>
      <c r="Z456" s="758"/>
    </row>
    <row r="457" spans="1:26" ht="15.75" customHeight="1">
      <c r="A457" s="758"/>
      <c r="B457" s="758"/>
      <c r="C457" s="758"/>
      <c r="D457" s="758"/>
      <c r="E457" s="758"/>
      <c r="F457" s="759"/>
      <c r="G457" s="758"/>
      <c r="H457" s="758"/>
      <c r="I457" s="758"/>
      <c r="J457" s="758"/>
      <c r="K457" s="758"/>
      <c r="L457" s="758"/>
      <c r="M457" s="758"/>
      <c r="N457" s="758"/>
      <c r="O457" s="758"/>
      <c r="P457" s="758"/>
      <c r="Q457" s="758"/>
      <c r="R457" s="758"/>
      <c r="S457" s="758"/>
      <c r="T457" s="758"/>
      <c r="U457" s="758"/>
      <c r="V457" s="758"/>
      <c r="W457" s="758"/>
      <c r="X457" s="758"/>
      <c r="Y457" s="758"/>
      <c r="Z457" s="758"/>
    </row>
    <row r="458" spans="1:26" ht="15.75" customHeight="1">
      <c r="A458" s="758"/>
      <c r="B458" s="758"/>
      <c r="C458" s="758"/>
      <c r="D458" s="758"/>
      <c r="E458" s="758"/>
      <c r="F458" s="759"/>
      <c r="G458" s="758"/>
      <c r="H458" s="758"/>
      <c r="I458" s="758"/>
      <c r="J458" s="758"/>
      <c r="K458" s="758"/>
      <c r="L458" s="758"/>
      <c r="M458" s="758"/>
      <c r="N458" s="758"/>
      <c r="O458" s="758"/>
      <c r="P458" s="758"/>
      <c r="Q458" s="758"/>
      <c r="R458" s="758"/>
      <c r="S458" s="758"/>
      <c r="T458" s="758"/>
      <c r="U458" s="758"/>
      <c r="V458" s="758"/>
      <c r="W458" s="758"/>
      <c r="X458" s="758"/>
      <c r="Y458" s="758"/>
      <c r="Z458" s="758"/>
    </row>
    <row r="459" spans="1:26" ht="15.75" customHeight="1">
      <c r="A459" s="758"/>
      <c r="B459" s="758"/>
      <c r="C459" s="758"/>
      <c r="D459" s="758"/>
      <c r="E459" s="758"/>
      <c r="F459" s="759"/>
      <c r="G459" s="758"/>
      <c r="H459" s="758"/>
      <c r="I459" s="758"/>
      <c r="J459" s="758"/>
      <c r="K459" s="758"/>
      <c r="L459" s="758"/>
      <c r="M459" s="758"/>
      <c r="N459" s="758"/>
      <c r="O459" s="758"/>
      <c r="P459" s="758"/>
      <c r="Q459" s="758"/>
      <c r="R459" s="758"/>
      <c r="S459" s="758"/>
      <c r="T459" s="758"/>
      <c r="U459" s="758"/>
      <c r="V459" s="758"/>
      <c r="W459" s="758"/>
      <c r="X459" s="758"/>
      <c r="Y459" s="758"/>
      <c r="Z459" s="758"/>
    </row>
    <row r="460" spans="1:26" ht="15.75" customHeight="1">
      <c r="A460" s="758"/>
      <c r="B460" s="758"/>
      <c r="C460" s="758"/>
      <c r="D460" s="758"/>
      <c r="E460" s="758"/>
      <c r="F460" s="759"/>
      <c r="G460" s="758"/>
      <c r="H460" s="758"/>
      <c r="I460" s="758"/>
      <c r="J460" s="758"/>
      <c r="K460" s="758"/>
      <c r="L460" s="758"/>
      <c r="M460" s="758"/>
      <c r="N460" s="758"/>
      <c r="O460" s="758"/>
      <c r="P460" s="758"/>
      <c r="Q460" s="758"/>
      <c r="R460" s="758"/>
      <c r="S460" s="758"/>
      <c r="T460" s="758"/>
      <c r="U460" s="758"/>
      <c r="V460" s="758"/>
      <c r="W460" s="758"/>
      <c r="X460" s="758"/>
      <c r="Y460" s="758"/>
      <c r="Z460" s="758"/>
    </row>
    <row r="461" spans="1:26" ht="15.75" customHeight="1">
      <c r="A461" s="758"/>
      <c r="B461" s="758"/>
      <c r="C461" s="758"/>
      <c r="D461" s="758"/>
      <c r="E461" s="758"/>
      <c r="F461" s="759"/>
      <c r="G461" s="758"/>
      <c r="H461" s="758"/>
      <c r="I461" s="758"/>
      <c r="J461" s="758"/>
      <c r="K461" s="758"/>
      <c r="L461" s="758"/>
      <c r="M461" s="758"/>
      <c r="N461" s="758"/>
      <c r="O461" s="758"/>
      <c r="P461" s="758"/>
      <c r="Q461" s="758"/>
      <c r="R461" s="758"/>
      <c r="S461" s="758"/>
      <c r="T461" s="758"/>
      <c r="U461" s="758"/>
      <c r="V461" s="758"/>
      <c r="W461" s="758"/>
      <c r="X461" s="758"/>
      <c r="Y461" s="758"/>
      <c r="Z461" s="758"/>
    </row>
    <row r="462" spans="1:26" ht="15.75" customHeight="1">
      <c r="A462" s="758"/>
      <c r="B462" s="758"/>
      <c r="C462" s="758"/>
      <c r="D462" s="758"/>
      <c r="E462" s="758"/>
      <c r="F462" s="759"/>
      <c r="G462" s="758"/>
      <c r="H462" s="758"/>
      <c r="I462" s="758"/>
      <c r="J462" s="758"/>
      <c r="K462" s="758"/>
      <c r="L462" s="758"/>
      <c r="M462" s="758"/>
      <c r="N462" s="758"/>
      <c r="O462" s="758"/>
      <c r="P462" s="758"/>
      <c r="Q462" s="758"/>
      <c r="R462" s="758"/>
      <c r="S462" s="758"/>
      <c r="T462" s="758"/>
      <c r="U462" s="758"/>
      <c r="V462" s="758"/>
      <c r="W462" s="758"/>
      <c r="X462" s="758"/>
      <c r="Y462" s="758"/>
      <c r="Z462" s="758"/>
    </row>
    <row r="463" spans="1:26" ht="15.75" customHeight="1">
      <c r="A463" s="758"/>
      <c r="B463" s="758"/>
      <c r="C463" s="758"/>
      <c r="D463" s="758"/>
      <c r="E463" s="758"/>
      <c r="F463" s="759"/>
      <c r="G463" s="758"/>
      <c r="H463" s="758"/>
      <c r="I463" s="758"/>
      <c r="J463" s="758"/>
      <c r="K463" s="758"/>
      <c r="L463" s="758"/>
      <c r="M463" s="758"/>
      <c r="N463" s="758"/>
      <c r="O463" s="758"/>
      <c r="P463" s="758"/>
      <c r="Q463" s="758"/>
      <c r="R463" s="758"/>
      <c r="S463" s="758"/>
      <c r="T463" s="758"/>
      <c r="U463" s="758"/>
      <c r="V463" s="758"/>
      <c r="W463" s="758"/>
      <c r="X463" s="758"/>
      <c r="Y463" s="758"/>
      <c r="Z463" s="758"/>
    </row>
    <row r="464" spans="1:26" ht="15.75" customHeight="1">
      <c r="A464" s="758"/>
      <c r="B464" s="758"/>
      <c r="C464" s="758"/>
      <c r="D464" s="758"/>
      <c r="E464" s="758"/>
      <c r="F464" s="759"/>
      <c r="G464" s="758"/>
      <c r="H464" s="758"/>
      <c r="I464" s="758"/>
      <c r="J464" s="758"/>
      <c r="K464" s="758"/>
      <c r="L464" s="758"/>
      <c r="M464" s="758"/>
      <c r="N464" s="758"/>
      <c r="O464" s="758"/>
      <c r="P464" s="758"/>
      <c r="Q464" s="758"/>
      <c r="R464" s="758"/>
      <c r="S464" s="758"/>
      <c r="T464" s="758"/>
      <c r="U464" s="758"/>
      <c r="V464" s="758"/>
      <c r="W464" s="758"/>
      <c r="X464" s="758"/>
      <c r="Y464" s="758"/>
      <c r="Z464" s="758"/>
    </row>
    <row r="465" spans="1:26" ht="15.75" customHeight="1">
      <c r="A465" s="758"/>
      <c r="B465" s="758"/>
      <c r="C465" s="758"/>
      <c r="D465" s="758"/>
      <c r="E465" s="758"/>
      <c r="F465" s="759"/>
      <c r="G465" s="758"/>
      <c r="H465" s="758"/>
      <c r="I465" s="758"/>
      <c r="J465" s="758"/>
      <c r="K465" s="758"/>
      <c r="L465" s="758"/>
      <c r="M465" s="758"/>
      <c r="N465" s="758"/>
      <c r="O465" s="758"/>
      <c r="P465" s="758"/>
      <c r="Q465" s="758"/>
      <c r="R465" s="758"/>
      <c r="S465" s="758"/>
      <c r="T465" s="758"/>
      <c r="U465" s="758"/>
      <c r="V465" s="758"/>
      <c r="W465" s="758"/>
      <c r="X465" s="758"/>
      <c r="Y465" s="758"/>
      <c r="Z465" s="758"/>
    </row>
    <row r="466" spans="1:26" ht="15.75" customHeight="1">
      <c r="A466" s="758"/>
      <c r="B466" s="758"/>
      <c r="C466" s="758"/>
      <c r="D466" s="758"/>
      <c r="E466" s="758"/>
      <c r="F466" s="759"/>
      <c r="G466" s="758"/>
      <c r="H466" s="758"/>
      <c r="I466" s="758"/>
      <c r="J466" s="758"/>
      <c r="K466" s="758"/>
      <c r="L466" s="758"/>
      <c r="M466" s="758"/>
      <c r="N466" s="758"/>
      <c r="O466" s="758"/>
      <c r="P466" s="758"/>
      <c r="Q466" s="758"/>
      <c r="R466" s="758"/>
      <c r="S466" s="758"/>
      <c r="T466" s="758"/>
      <c r="U466" s="758"/>
      <c r="V466" s="758"/>
      <c r="W466" s="758"/>
      <c r="X466" s="758"/>
      <c r="Y466" s="758"/>
      <c r="Z466" s="758"/>
    </row>
    <row r="467" spans="1:26" ht="15.75" customHeight="1">
      <c r="A467" s="758"/>
      <c r="B467" s="758"/>
      <c r="C467" s="758"/>
      <c r="D467" s="758"/>
      <c r="E467" s="758"/>
      <c r="F467" s="759"/>
      <c r="G467" s="758"/>
      <c r="H467" s="758"/>
      <c r="I467" s="758"/>
      <c r="J467" s="758"/>
      <c r="K467" s="758"/>
      <c r="L467" s="758"/>
      <c r="M467" s="758"/>
      <c r="N467" s="758"/>
      <c r="O467" s="758"/>
      <c r="P467" s="758"/>
      <c r="Q467" s="758"/>
      <c r="R467" s="758"/>
      <c r="S467" s="758"/>
      <c r="T467" s="758"/>
      <c r="U467" s="758"/>
      <c r="V467" s="758"/>
      <c r="W467" s="758"/>
      <c r="X467" s="758"/>
      <c r="Y467" s="758"/>
      <c r="Z467" s="758"/>
    </row>
    <row r="468" spans="1:26" ht="15.75" customHeight="1">
      <c r="A468" s="758"/>
      <c r="B468" s="758"/>
      <c r="C468" s="758"/>
      <c r="D468" s="758"/>
      <c r="E468" s="758"/>
      <c r="F468" s="759"/>
      <c r="G468" s="758"/>
      <c r="H468" s="758"/>
      <c r="I468" s="758"/>
      <c r="J468" s="758"/>
      <c r="K468" s="758"/>
      <c r="L468" s="758"/>
      <c r="M468" s="758"/>
      <c r="N468" s="758"/>
      <c r="O468" s="758"/>
      <c r="P468" s="758"/>
      <c r="Q468" s="758"/>
      <c r="R468" s="758"/>
      <c r="S468" s="758"/>
      <c r="T468" s="758"/>
      <c r="U468" s="758"/>
      <c r="V468" s="758"/>
      <c r="W468" s="758"/>
      <c r="X468" s="758"/>
      <c r="Y468" s="758"/>
      <c r="Z468" s="758"/>
    </row>
    <row r="469" spans="1:26" ht="15.75" customHeight="1">
      <c r="A469" s="758"/>
      <c r="B469" s="758"/>
      <c r="C469" s="758"/>
      <c r="D469" s="758"/>
      <c r="E469" s="758"/>
      <c r="F469" s="759"/>
      <c r="G469" s="758"/>
      <c r="H469" s="758"/>
      <c r="I469" s="758"/>
      <c r="J469" s="758"/>
      <c r="K469" s="758"/>
      <c r="L469" s="758"/>
      <c r="M469" s="758"/>
      <c r="N469" s="758"/>
      <c r="O469" s="758"/>
      <c r="P469" s="758"/>
      <c r="Q469" s="758"/>
      <c r="R469" s="758"/>
      <c r="S469" s="758"/>
      <c r="T469" s="758"/>
      <c r="U469" s="758"/>
      <c r="V469" s="758"/>
      <c r="W469" s="758"/>
      <c r="X469" s="758"/>
      <c r="Y469" s="758"/>
      <c r="Z469" s="758"/>
    </row>
    <row r="470" spans="1:26" ht="15.75" customHeight="1">
      <c r="A470" s="758"/>
      <c r="B470" s="758"/>
      <c r="C470" s="758"/>
      <c r="D470" s="758"/>
      <c r="E470" s="758"/>
      <c r="F470" s="759"/>
      <c r="G470" s="758"/>
      <c r="H470" s="758"/>
      <c r="I470" s="758"/>
      <c r="J470" s="758"/>
      <c r="K470" s="758"/>
      <c r="L470" s="758"/>
      <c r="M470" s="758"/>
      <c r="N470" s="758"/>
      <c r="O470" s="758"/>
      <c r="P470" s="758"/>
      <c r="Q470" s="758"/>
      <c r="R470" s="758"/>
      <c r="S470" s="758"/>
      <c r="T470" s="758"/>
      <c r="U470" s="758"/>
      <c r="V470" s="758"/>
      <c r="W470" s="758"/>
      <c r="X470" s="758"/>
      <c r="Y470" s="758"/>
      <c r="Z470" s="758"/>
    </row>
    <row r="471" spans="1:26" ht="15.75" customHeight="1">
      <c r="A471" s="758"/>
      <c r="B471" s="758"/>
      <c r="C471" s="758"/>
      <c r="D471" s="758"/>
      <c r="E471" s="758"/>
      <c r="F471" s="759"/>
      <c r="G471" s="758"/>
      <c r="H471" s="758"/>
      <c r="I471" s="758"/>
      <c r="J471" s="758"/>
      <c r="K471" s="758"/>
      <c r="L471" s="758"/>
      <c r="M471" s="758"/>
      <c r="N471" s="758"/>
      <c r="O471" s="758"/>
      <c r="P471" s="758"/>
      <c r="Q471" s="758"/>
      <c r="R471" s="758"/>
      <c r="S471" s="758"/>
      <c r="T471" s="758"/>
      <c r="U471" s="758"/>
      <c r="V471" s="758"/>
      <c r="W471" s="758"/>
      <c r="X471" s="758"/>
      <c r="Y471" s="758"/>
      <c r="Z471" s="758"/>
    </row>
    <row r="472" spans="1:26" ht="15.75" customHeight="1">
      <c r="A472" s="758"/>
      <c r="B472" s="758"/>
      <c r="C472" s="758"/>
      <c r="D472" s="758"/>
      <c r="E472" s="758"/>
      <c r="F472" s="759"/>
      <c r="G472" s="758"/>
      <c r="H472" s="758"/>
      <c r="I472" s="758"/>
      <c r="J472" s="758"/>
      <c r="K472" s="758"/>
      <c r="L472" s="758"/>
      <c r="M472" s="758"/>
      <c r="N472" s="758"/>
      <c r="O472" s="758"/>
      <c r="P472" s="758"/>
      <c r="Q472" s="758"/>
      <c r="R472" s="758"/>
      <c r="S472" s="758"/>
      <c r="T472" s="758"/>
      <c r="U472" s="758"/>
      <c r="V472" s="758"/>
      <c r="W472" s="758"/>
      <c r="X472" s="758"/>
      <c r="Y472" s="758"/>
      <c r="Z472" s="758"/>
    </row>
    <row r="473" spans="1:26" ht="15.75" customHeight="1">
      <c r="A473" s="758"/>
      <c r="B473" s="758"/>
      <c r="C473" s="758"/>
      <c r="D473" s="758"/>
      <c r="E473" s="758"/>
      <c r="F473" s="759"/>
      <c r="G473" s="758"/>
      <c r="H473" s="758"/>
      <c r="I473" s="758"/>
      <c r="J473" s="758"/>
      <c r="K473" s="758"/>
      <c r="L473" s="758"/>
      <c r="M473" s="758"/>
      <c r="N473" s="758"/>
      <c r="O473" s="758"/>
      <c r="P473" s="758"/>
      <c r="Q473" s="758"/>
      <c r="R473" s="758"/>
      <c r="S473" s="758"/>
      <c r="T473" s="758"/>
      <c r="U473" s="758"/>
      <c r="V473" s="758"/>
      <c r="W473" s="758"/>
      <c r="X473" s="758"/>
      <c r="Y473" s="758"/>
      <c r="Z473" s="758"/>
    </row>
    <row r="474" spans="1:26" ht="15.75" customHeight="1">
      <c r="A474" s="758"/>
      <c r="B474" s="758"/>
      <c r="C474" s="758"/>
      <c r="D474" s="758"/>
      <c r="E474" s="758"/>
      <c r="F474" s="759"/>
      <c r="G474" s="758"/>
      <c r="H474" s="758"/>
      <c r="I474" s="758"/>
      <c r="J474" s="758"/>
      <c r="K474" s="758"/>
      <c r="L474" s="758"/>
      <c r="M474" s="758"/>
      <c r="N474" s="758"/>
      <c r="O474" s="758"/>
      <c r="P474" s="758"/>
      <c r="Q474" s="758"/>
      <c r="R474" s="758"/>
      <c r="S474" s="758"/>
      <c r="T474" s="758"/>
      <c r="U474" s="758"/>
      <c r="V474" s="758"/>
      <c r="W474" s="758"/>
      <c r="X474" s="758"/>
      <c r="Y474" s="758"/>
      <c r="Z474" s="758"/>
    </row>
    <row r="475" spans="1:26" ht="15.75" customHeight="1">
      <c r="A475" s="758"/>
      <c r="B475" s="758"/>
      <c r="C475" s="758"/>
      <c r="D475" s="758"/>
      <c r="E475" s="758"/>
      <c r="F475" s="759"/>
      <c r="G475" s="758"/>
      <c r="H475" s="758"/>
      <c r="I475" s="758"/>
      <c r="J475" s="758"/>
      <c r="K475" s="758"/>
      <c r="L475" s="758"/>
      <c r="M475" s="758"/>
      <c r="N475" s="758"/>
      <c r="O475" s="758"/>
      <c r="P475" s="758"/>
      <c r="Q475" s="758"/>
      <c r="R475" s="758"/>
      <c r="S475" s="758"/>
      <c r="T475" s="758"/>
      <c r="U475" s="758"/>
      <c r="V475" s="758"/>
      <c r="W475" s="758"/>
      <c r="X475" s="758"/>
      <c r="Y475" s="758"/>
      <c r="Z475" s="758"/>
    </row>
    <row r="476" spans="1:26" ht="15.75" customHeight="1">
      <c r="A476" s="758"/>
      <c r="B476" s="758"/>
      <c r="C476" s="758"/>
      <c r="D476" s="758"/>
      <c r="E476" s="758"/>
      <c r="F476" s="759"/>
      <c r="G476" s="758"/>
      <c r="H476" s="758"/>
      <c r="I476" s="758"/>
      <c r="J476" s="758"/>
      <c r="K476" s="758"/>
      <c r="L476" s="758"/>
      <c r="M476" s="758"/>
      <c r="N476" s="758"/>
      <c r="O476" s="758"/>
      <c r="P476" s="758"/>
      <c r="Q476" s="758"/>
      <c r="R476" s="758"/>
      <c r="S476" s="758"/>
      <c r="T476" s="758"/>
      <c r="U476" s="758"/>
      <c r="V476" s="758"/>
      <c r="W476" s="758"/>
      <c r="X476" s="758"/>
      <c r="Y476" s="758"/>
      <c r="Z476" s="758"/>
    </row>
    <row r="477" spans="1:26" ht="15.75" customHeight="1">
      <c r="A477" s="758"/>
      <c r="B477" s="758"/>
      <c r="C477" s="758"/>
      <c r="D477" s="758"/>
      <c r="E477" s="758"/>
      <c r="F477" s="759"/>
      <c r="G477" s="758"/>
      <c r="H477" s="758"/>
      <c r="I477" s="758"/>
      <c r="J477" s="758"/>
      <c r="K477" s="758"/>
      <c r="L477" s="758"/>
      <c r="M477" s="758"/>
      <c r="N477" s="758"/>
      <c r="O477" s="758"/>
      <c r="P477" s="758"/>
      <c r="Q477" s="758"/>
      <c r="R477" s="758"/>
      <c r="S477" s="758"/>
      <c r="T477" s="758"/>
      <c r="U477" s="758"/>
      <c r="V477" s="758"/>
      <c r="W477" s="758"/>
      <c r="X477" s="758"/>
      <c r="Y477" s="758"/>
      <c r="Z477" s="758"/>
    </row>
    <row r="478" spans="1:26" ht="15.75" customHeight="1">
      <c r="A478" s="758"/>
      <c r="B478" s="758"/>
      <c r="C478" s="758"/>
      <c r="D478" s="758"/>
      <c r="E478" s="758"/>
      <c r="F478" s="759"/>
      <c r="G478" s="758"/>
      <c r="H478" s="758"/>
      <c r="I478" s="758"/>
      <c r="J478" s="758"/>
      <c r="K478" s="758"/>
      <c r="L478" s="758"/>
      <c r="M478" s="758"/>
      <c r="N478" s="758"/>
      <c r="O478" s="758"/>
      <c r="P478" s="758"/>
      <c r="Q478" s="758"/>
      <c r="R478" s="758"/>
      <c r="S478" s="758"/>
      <c r="T478" s="758"/>
      <c r="U478" s="758"/>
      <c r="V478" s="758"/>
      <c r="W478" s="758"/>
      <c r="X478" s="758"/>
      <c r="Y478" s="758"/>
      <c r="Z478" s="758"/>
    </row>
    <row r="479" spans="1:26" ht="15.75" customHeight="1">
      <c r="A479" s="758"/>
      <c r="B479" s="758"/>
      <c r="C479" s="758"/>
      <c r="D479" s="758"/>
      <c r="E479" s="758"/>
      <c r="F479" s="759"/>
      <c r="G479" s="758"/>
      <c r="H479" s="758"/>
      <c r="I479" s="758"/>
      <c r="J479" s="758"/>
      <c r="K479" s="758"/>
      <c r="L479" s="758"/>
      <c r="M479" s="758"/>
      <c r="N479" s="758"/>
      <c r="O479" s="758"/>
      <c r="P479" s="758"/>
      <c r="Q479" s="758"/>
      <c r="R479" s="758"/>
      <c r="S479" s="758"/>
      <c r="T479" s="758"/>
      <c r="U479" s="758"/>
      <c r="V479" s="758"/>
      <c r="W479" s="758"/>
      <c r="X479" s="758"/>
      <c r="Y479" s="758"/>
      <c r="Z479" s="758"/>
    </row>
    <row r="480" spans="1:26" ht="15.75" customHeight="1">
      <c r="A480" s="758"/>
      <c r="B480" s="758"/>
      <c r="C480" s="758"/>
      <c r="D480" s="758"/>
      <c r="E480" s="758"/>
      <c r="F480" s="759"/>
      <c r="G480" s="758"/>
      <c r="H480" s="758"/>
      <c r="I480" s="758"/>
      <c r="J480" s="758"/>
      <c r="K480" s="758"/>
      <c r="L480" s="758"/>
      <c r="M480" s="758"/>
      <c r="N480" s="758"/>
      <c r="O480" s="758"/>
      <c r="P480" s="758"/>
      <c r="Q480" s="758"/>
      <c r="R480" s="758"/>
      <c r="S480" s="758"/>
      <c r="T480" s="758"/>
      <c r="U480" s="758"/>
      <c r="V480" s="758"/>
      <c r="W480" s="758"/>
      <c r="X480" s="758"/>
      <c r="Y480" s="758"/>
      <c r="Z480" s="758"/>
    </row>
    <row r="481" spans="1:26" ht="15.75" customHeight="1">
      <c r="A481" s="758"/>
      <c r="B481" s="758"/>
      <c r="C481" s="758"/>
      <c r="D481" s="758"/>
      <c r="E481" s="758"/>
      <c r="F481" s="759"/>
      <c r="G481" s="758"/>
      <c r="H481" s="758"/>
      <c r="I481" s="758"/>
      <c r="J481" s="758"/>
      <c r="K481" s="758"/>
      <c r="L481" s="758"/>
      <c r="M481" s="758"/>
      <c r="N481" s="758"/>
      <c r="O481" s="758"/>
      <c r="P481" s="758"/>
      <c r="Q481" s="758"/>
      <c r="R481" s="758"/>
      <c r="S481" s="758"/>
      <c r="T481" s="758"/>
      <c r="U481" s="758"/>
      <c r="V481" s="758"/>
      <c r="W481" s="758"/>
      <c r="X481" s="758"/>
      <c r="Y481" s="758"/>
      <c r="Z481" s="758"/>
    </row>
    <row r="482" spans="1:26" ht="15.75" customHeight="1">
      <c r="A482" s="758"/>
      <c r="B482" s="758"/>
      <c r="C482" s="758"/>
      <c r="D482" s="758"/>
      <c r="E482" s="758"/>
      <c r="F482" s="759"/>
      <c r="G482" s="758"/>
      <c r="H482" s="758"/>
      <c r="I482" s="758"/>
      <c r="J482" s="758"/>
      <c r="K482" s="758"/>
      <c r="L482" s="758"/>
      <c r="M482" s="758"/>
      <c r="N482" s="758"/>
      <c r="O482" s="758"/>
      <c r="P482" s="758"/>
      <c r="Q482" s="758"/>
      <c r="R482" s="758"/>
      <c r="S482" s="758"/>
      <c r="T482" s="758"/>
      <c r="U482" s="758"/>
      <c r="V482" s="758"/>
      <c r="W482" s="758"/>
      <c r="X482" s="758"/>
      <c r="Y482" s="758"/>
      <c r="Z482" s="758"/>
    </row>
    <row r="483" spans="1:26" ht="15.75" customHeight="1">
      <c r="A483" s="758"/>
      <c r="B483" s="758"/>
      <c r="C483" s="758"/>
      <c r="D483" s="758"/>
      <c r="E483" s="758"/>
      <c r="F483" s="759"/>
      <c r="G483" s="758"/>
      <c r="H483" s="758"/>
      <c r="I483" s="758"/>
      <c r="J483" s="758"/>
      <c r="K483" s="758"/>
      <c r="L483" s="758"/>
      <c r="M483" s="758"/>
      <c r="N483" s="758"/>
      <c r="O483" s="758"/>
      <c r="P483" s="758"/>
      <c r="Q483" s="758"/>
      <c r="R483" s="758"/>
      <c r="S483" s="758"/>
      <c r="T483" s="758"/>
      <c r="U483" s="758"/>
      <c r="V483" s="758"/>
      <c r="W483" s="758"/>
      <c r="X483" s="758"/>
      <c r="Y483" s="758"/>
      <c r="Z483" s="758"/>
    </row>
    <row r="484" spans="1:26" ht="15.75" customHeight="1">
      <c r="A484" s="758"/>
      <c r="B484" s="758"/>
      <c r="C484" s="758"/>
      <c r="D484" s="758"/>
      <c r="E484" s="758"/>
      <c r="F484" s="759"/>
      <c r="G484" s="758"/>
      <c r="H484" s="758"/>
      <c r="I484" s="758"/>
      <c r="J484" s="758"/>
      <c r="K484" s="758"/>
      <c r="L484" s="758"/>
      <c r="M484" s="758"/>
      <c r="N484" s="758"/>
      <c r="O484" s="758"/>
      <c r="P484" s="758"/>
      <c r="Q484" s="758"/>
      <c r="R484" s="758"/>
      <c r="S484" s="758"/>
      <c r="T484" s="758"/>
      <c r="U484" s="758"/>
      <c r="V484" s="758"/>
      <c r="W484" s="758"/>
      <c r="X484" s="758"/>
      <c r="Y484" s="758"/>
      <c r="Z484" s="758"/>
    </row>
    <row r="485" spans="1:26" ht="15.75" customHeight="1">
      <c r="A485" s="758"/>
      <c r="B485" s="758"/>
      <c r="C485" s="758"/>
      <c r="D485" s="758"/>
      <c r="E485" s="758"/>
      <c r="F485" s="759"/>
      <c r="G485" s="758"/>
      <c r="H485" s="758"/>
      <c r="I485" s="758"/>
      <c r="J485" s="758"/>
      <c r="K485" s="758"/>
      <c r="L485" s="758"/>
      <c r="M485" s="758"/>
      <c r="N485" s="758"/>
      <c r="O485" s="758"/>
      <c r="P485" s="758"/>
      <c r="Q485" s="758"/>
      <c r="R485" s="758"/>
      <c r="S485" s="758"/>
      <c r="T485" s="758"/>
      <c r="U485" s="758"/>
      <c r="V485" s="758"/>
      <c r="W485" s="758"/>
      <c r="X485" s="758"/>
      <c r="Y485" s="758"/>
      <c r="Z485" s="758"/>
    </row>
    <row r="486" spans="1:26" ht="15.75" customHeight="1">
      <c r="A486" s="758"/>
      <c r="B486" s="758"/>
      <c r="C486" s="758"/>
      <c r="D486" s="758"/>
      <c r="E486" s="758"/>
      <c r="F486" s="759"/>
      <c r="G486" s="758"/>
      <c r="H486" s="758"/>
      <c r="I486" s="758"/>
      <c r="J486" s="758"/>
      <c r="K486" s="758"/>
      <c r="L486" s="758"/>
      <c r="M486" s="758"/>
      <c r="N486" s="758"/>
      <c r="O486" s="758"/>
      <c r="P486" s="758"/>
      <c r="Q486" s="758"/>
      <c r="R486" s="758"/>
      <c r="S486" s="758"/>
      <c r="T486" s="758"/>
      <c r="U486" s="758"/>
      <c r="V486" s="758"/>
      <c r="W486" s="758"/>
      <c r="X486" s="758"/>
      <c r="Y486" s="758"/>
      <c r="Z486" s="758"/>
    </row>
    <row r="487" spans="1:26" ht="15.75" customHeight="1">
      <c r="A487" s="758"/>
      <c r="B487" s="758"/>
      <c r="C487" s="758"/>
      <c r="D487" s="758"/>
      <c r="E487" s="758"/>
      <c r="F487" s="759"/>
      <c r="G487" s="758"/>
      <c r="H487" s="758"/>
      <c r="I487" s="758"/>
      <c r="J487" s="758"/>
      <c r="K487" s="758"/>
      <c r="L487" s="758"/>
      <c r="M487" s="758"/>
      <c r="N487" s="758"/>
      <c r="O487" s="758"/>
      <c r="P487" s="758"/>
      <c r="Q487" s="758"/>
      <c r="R487" s="758"/>
      <c r="S487" s="758"/>
      <c r="T487" s="758"/>
      <c r="U487" s="758"/>
      <c r="V487" s="758"/>
      <c r="W487" s="758"/>
      <c r="X487" s="758"/>
      <c r="Y487" s="758"/>
      <c r="Z487" s="758"/>
    </row>
    <row r="488" spans="1:26" ht="15.75" customHeight="1">
      <c r="A488" s="758"/>
      <c r="B488" s="758"/>
      <c r="C488" s="758"/>
      <c r="D488" s="758"/>
      <c r="E488" s="758"/>
      <c r="F488" s="759"/>
      <c r="G488" s="758"/>
      <c r="H488" s="758"/>
      <c r="I488" s="758"/>
      <c r="J488" s="758"/>
      <c r="K488" s="758"/>
      <c r="L488" s="758"/>
      <c r="M488" s="758"/>
      <c r="N488" s="758"/>
      <c r="O488" s="758"/>
      <c r="P488" s="758"/>
      <c r="Q488" s="758"/>
      <c r="R488" s="758"/>
      <c r="S488" s="758"/>
      <c r="T488" s="758"/>
      <c r="U488" s="758"/>
      <c r="V488" s="758"/>
      <c r="W488" s="758"/>
      <c r="X488" s="758"/>
      <c r="Y488" s="758"/>
      <c r="Z488" s="758"/>
    </row>
    <row r="489" spans="1:26" ht="15.75" customHeight="1">
      <c r="A489" s="758"/>
      <c r="B489" s="758"/>
      <c r="C489" s="758"/>
      <c r="D489" s="758"/>
      <c r="E489" s="758"/>
      <c r="F489" s="759"/>
      <c r="G489" s="758"/>
      <c r="H489" s="758"/>
      <c r="I489" s="758"/>
      <c r="J489" s="758"/>
      <c r="K489" s="758"/>
      <c r="L489" s="758"/>
      <c r="M489" s="758"/>
      <c r="N489" s="758"/>
      <c r="O489" s="758"/>
      <c r="P489" s="758"/>
      <c r="Q489" s="758"/>
      <c r="R489" s="758"/>
      <c r="S489" s="758"/>
      <c r="T489" s="758"/>
      <c r="U489" s="758"/>
      <c r="V489" s="758"/>
      <c r="W489" s="758"/>
      <c r="X489" s="758"/>
      <c r="Y489" s="758"/>
      <c r="Z489" s="758"/>
    </row>
    <row r="490" spans="1:26" ht="15.75" customHeight="1">
      <c r="A490" s="758"/>
      <c r="B490" s="758"/>
      <c r="C490" s="758"/>
      <c r="D490" s="758"/>
      <c r="E490" s="758"/>
      <c r="F490" s="759"/>
      <c r="G490" s="758"/>
      <c r="H490" s="758"/>
      <c r="I490" s="758"/>
      <c r="J490" s="758"/>
      <c r="K490" s="758"/>
      <c r="L490" s="758"/>
      <c r="M490" s="758"/>
      <c r="N490" s="758"/>
      <c r="O490" s="758"/>
      <c r="P490" s="758"/>
      <c r="Q490" s="758"/>
      <c r="R490" s="758"/>
      <c r="S490" s="758"/>
      <c r="T490" s="758"/>
      <c r="U490" s="758"/>
      <c r="V490" s="758"/>
      <c r="W490" s="758"/>
      <c r="X490" s="758"/>
      <c r="Y490" s="758"/>
      <c r="Z490" s="758"/>
    </row>
    <row r="491" spans="1:26" ht="15.75" customHeight="1">
      <c r="A491" s="758"/>
      <c r="B491" s="758"/>
      <c r="C491" s="758"/>
      <c r="D491" s="758"/>
      <c r="E491" s="758"/>
      <c r="F491" s="759"/>
      <c r="G491" s="758"/>
      <c r="H491" s="758"/>
      <c r="I491" s="758"/>
      <c r="J491" s="758"/>
      <c r="K491" s="758"/>
      <c r="L491" s="758"/>
      <c r="M491" s="758"/>
      <c r="N491" s="758"/>
      <c r="O491" s="758"/>
      <c r="P491" s="758"/>
      <c r="Q491" s="758"/>
      <c r="R491" s="758"/>
      <c r="S491" s="758"/>
      <c r="T491" s="758"/>
      <c r="U491" s="758"/>
      <c r="V491" s="758"/>
      <c r="W491" s="758"/>
      <c r="X491" s="758"/>
      <c r="Y491" s="758"/>
      <c r="Z491" s="758"/>
    </row>
    <row r="492" spans="1:26" ht="15.75" customHeight="1">
      <c r="A492" s="758"/>
      <c r="B492" s="758"/>
      <c r="C492" s="758"/>
      <c r="D492" s="758"/>
      <c r="E492" s="758"/>
      <c r="F492" s="759"/>
      <c r="G492" s="758"/>
      <c r="H492" s="758"/>
      <c r="I492" s="758"/>
      <c r="J492" s="758"/>
      <c r="K492" s="758"/>
      <c r="L492" s="758"/>
      <c r="M492" s="758"/>
      <c r="N492" s="758"/>
      <c r="O492" s="758"/>
      <c r="P492" s="758"/>
      <c r="Q492" s="758"/>
      <c r="R492" s="758"/>
      <c r="S492" s="758"/>
      <c r="T492" s="758"/>
      <c r="U492" s="758"/>
      <c r="V492" s="758"/>
      <c r="W492" s="758"/>
      <c r="X492" s="758"/>
      <c r="Y492" s="758"/>
      <c r="Z492" s="758"/>
    </row>
    <row r="493" spans="1:26" ht="15.75" customHeight="1">
      <c r="A493" s="758"/>
      <c r="B493" s="758"/>
      <c r="C493" s="758"/>
      <c r="D493" s="758"/>
      <c r="E493" s="758"/>
      <c r="F493" s="759"/>
      <c r="G493" s="758"/>
      <c r="H493" s="758"/>
      <c r="I493" s="758"/>
      <c r="J493" s="758"/>
      <c r="K493" s="758"/>
      <c r="L493" s="758"/>
      <c r="M493" s="758"/>
      <c r="N493" s="758"/>
      <c r="O493" s="758"/>
      <c r="P493" s="758"/>
      <c r="Q493" s="758"/>
      <c r="R493" s="758"/>
      <c r="S493" s="758"/>
      <c r="T493" s="758"/>
      <c r="U493" s="758"/>
      <c r="V493" s="758"/>
      <c r="W493" s="758"/>
      <c r="X493" s="758"/>
      <c r="Y493" s="758"/>
      <c r="Z493" s="758"/>
    </row>
    <row r="494" spans="1:26" ht="15.75" customHeight="1">
      <c r="A494" s="758"/>
      <c r="B494" s="758"/>
      <c r="C494" s="758"/>
      <c r="D494" s="758"/>
      <c r="E494" s="758"/>
      <c r="F494" s="759"/>
      <c r="G494" s="758"/>
      <c r="H494" s="758"/>
      <c r="I494" s="758"/>
      <c r="J494" s="758"/>
      <c r="K494" s="758"/>
      <c r="L494" s="758"/>
      <c r="M494" s="758"/>
      <c r="N494" s="758"/>
      <c r="O494" s="758"/>
      <c r="P494" s="758"/>
      <c r="Q494" s="758"/>
      <c r="R494" s="758"/>
      <c r="S494" s="758"/>
      <c r="T494" s="758"/>
      <c r="U494" s="758"/>
      <c r="V494" s="758"/>
      <c r="W494" s="758"/>
      <c r="X494" s="758"/>
      <c r="Y494" s="758"/>
      <c r="Z494" s="758"/>
    </row>
    <row r="495" spans="1:26" ht="15.75" customHeight="1">
      <c r="A495" s="758"/>
      <c r="B495" s="758"/>
      <c r="C495" s="758"/>
      <c r="D495" s="758"/>
      <c r="E495" s="758"/>
      <c r="F495" s="759"/>
      <c r="G495" s="758"/>
      <c r="H495" s="758"/>
      <c r="I495" s="758"/>
      <c r="J495" s="758"/>
      <c r="K495" s="758"/>
      <c r="L495" s="758"/>
      <c r="M495" s="758"/>
      <c r="N495" s="758"/>
      <c r="O495" s="758"/>
      <c r="P495" s="758"/>
      <c r="Q495" s="758"/>
      <c r="R495" s="758"/>
      <c r="S495" s="758"/>
      <c r="T495" s="758"/>
      <c r="U495" s="758"/>
      <c r="V495" s="758"/>
      <c r="W495" s="758"/>
      <c r="X495" s="758"/>
      <c r="Y495" s="758"/>
      <c r="Z495" s="758"/>
    </row>
    <row r="496" spans="1:26" ht="15.75" customHeight="1">
      <c r="A496" s="758"/>
      <c r="B496" s="758"/>
      <c r="C496" s="758"/>
      <c r="D496" s="758"/>
      <c r="E496" s="758"/>
      <c r="F496" s="759"/>
      <c r="G496" s="758"/>
      <c r="H496" s="758"/>
      <c r="I496" s="758"/>
      <c r="J496" s="758"/>
      <c r="K496" s="758"/>
      <c r="L496" s="758"/>
      <c r="M496" s="758"/>
      <c r="N496" s="758"/>
      <c r="O496" s="758"/>
      <c r="P496" s="758"/>
      <c r="Q496" s="758"/>
      <c r="R496" s="758"/>
      <c r="S496" s="758"/>
      <c r="T496" s="758"/>
      <c r="U496" s="758"/>
      <c r="V496" s="758"/>
      <c r="W496" s="758"/>
      <c r="X496" s="758"/>
      <c r="Y496" s="758"/>
      <c r="Z496" s="758"/>
    </row>
    <row r="497" spans="1:26" ht="15.75" customHeight="1">
      <c r="A497" s="758"/>
      <c r="B497" s="758"/>
      <c r="C497" s="758"/>
      <c r="D497" s="758"/>
      <c r="E497" s="758"/>
      <c r="F497" s="759"/>
      <c r="G497" s="758"/>
      <c r="H497" s="758"/>
      <c r="I497" s="758"/>
      <c r="J497" s="758"/>
      <c r="K497" s="758"/>
      <c r="L497" s="758"/>
      <c r="M497" s="758"/>
      <c r="N497" s="758"/>
      <c r="O497" s="758"/>
      <c r="P497" s="758"/>
      <c r="Q497" s="758"/>
      <c r="R497" s="758"/>
      <c r="S497" s="758"/>
      <c r="T497" s="758"/>
      <c r="U497" s="758"/>
      <c r="V497" s="758"/>
      <c r="W497" s="758"/>
      <c r="X497" s="758"/>
      <c r="Y497" s="758"/>
      <c r="Z497" s="758"/>
    </row>
    <row r="498" spans="1:26" ht="15.75" customHeight="1">
      <c r="A498" s="758"/>
      <c r="B498" s="758"/>
      <c r="C498" s="758"/>
      <c r="D498" s="758"/>
      <c r="E498" s="758"/>
      <c r="F498" s="759"/>
      <c r="G498" s="758"/>
      <c r="H498" s="758"/>
      <c r="I498" s="758"/>
      <c r="J498" s="758"/>
      <c r="K498" s="758"/>
      <c r="L498" s="758"/>
      <c r="M498" s="758"/>
      <c r="N498" s="758"/>
      <c r="O498" s="758"/>
      <c r="P498" s="758"/>
      <c r="Q498" s="758"/>
      <c r="R498" s="758"/>
      <c r="S498" s="758"/>
      <c r="T498" s="758"/>
      <c r="U498" s="758"/>
      <c r="V498" s="758"/>
      <c r="W498" s="758"/>
      <c r="X498" s="758"/>
      <c r="Y498" s="758"/>
      <c r="Z498" s="758"/>
    </row>
    <row r="499" spans="1:26" ht="15.75" customHeight="1">
      <c r="A499" s="758"/>
      <c r="B499" s="758"/>
      <c r="C499" s="758"/>
      <c r="D499" s="758"/>
      <c r="E499" s="758"/>
      <c r="F499" s="759"/>
      <c r="G499" s="758"/>
      <c r="H499" s="758"/>
      <c r="I499" s="758"/>
      <c r="J499" s="758"/>
      <c r="K499" s="758"/>
      <c r="L499" s="758"/>
      <c r="M499" s="758"/>
      <c r="N499" s="758"/>
      <c r="O499" s="758"/>
      <c r="P499" s="758"/>
      <c r="Q499" s="758"/>
      <c r="R499" s="758"/>
      <c r="S499" s="758"/>
      <c r="T499" s="758"/>
      <c r="U499" s="758"/>
      <c r="V499" s="758"/>
      <c r="W499" s="758"/>
      <c r="X499" s="758"/>
      <c r="Y499" s="758"/>
      <c r="Z499" s="758"/>
    </row>
    <row r="500" spans="1:26" ht="15.75" customHeight="1">
      <c r="A500" s="758"/>
      <c r="B500" s="758"/>
      <c r="C500" s="758"/>
      <c r="D500" s="758"/>
      <c r="E500" s="758"/>
      <c r="F500" s="759"/>
      <c r="G500" s="758"/>
      <c r="H500" s="758"/>
      <c r="I500" s="758"/>
      <c r="J500" s="758"/>
      <c r="K500" s="758"/>
      <c r="L500" s="758"/>
      <c r="M500" s="758"/>
      <c r="N500" s="758"/>
      <c r="O500" s="758"/>
      <c r="P500" s="758"/>
      <c r="Q500" s="758"/>
      <c r="R500" s="758"/>
      <c r="S500" s="758"/>
      <c r="T500" s="758"/>
      <c r="U500" s="758"/>
      <c r="V500" s="758"/>
      <c r="W500" s="758"/>
      <c r="X500" s="758"/>
      <c r="Y500" s="758"/>
      <c r="Z500" s="758"/>
    </row>
    <row r="501" spans="1:26" ht="15.75" customHeight="1">
      <c r="A501" s="758"/>
      <c r="B501" s="758"/>
      <c r="C501" s="758"/>
      <c r="D501" s="758"/>
      <c r="E501" s="758"/>
      <c r="F501" s="759"/>
      <c r="G501" s="758"/>
      <c r="H501" s="758"/>
      <c r="I501" s="758"/>
      <c r="J501" s="758"/>
      <c r="K501" s="758"/>
      <c r="L501" s="758"/>
      <c r="M501" s="758"/>
      <c r="N501" s="758"/>
      <c r="O501" s="758"/>
      <c r="P501" s="758"/>
      <c r="Q501" s="758"/>
      <c r="R501" s="758"/>
      <c r="S501" s="758"/>
      <c r="T501" s="758"/>
      <c r="U501" s="758"/>
      <c r="V501" s="758"/>
      <c r="W501" s="758"/>
      <c r="X501" s="758"/>
      <c r="Y501" s="758"/>
      <c r="Z501" s="758"/>
    </row>
    <row r="502" spans="1:26" ht="15.75" customHeight="1">
      <c r="A502" s="758"/>
      <c r="B502" s="758"/>
      <c r="C502" s="758"/>
      <c r="D502" s="758"/>
      <c r="E502" s="758"/>
      <c r="F502" s="759"/>
      <c r="G502" s="758"/>
      <c r="H502" s="758"/>
      <c r="I502" s="758"/>
      <c r="J502" s="758"/>
      <c r="K502" s="758"/>
      <c r="L502" s="758"/>
      <c r="M502" s="758"/>
      <c r="N502" s="758"/>
      <c r="O502" s="758"/>
      <c r="P502" s="758"/>
      <c r="Q502" s="758"/>
      <c r="R502" s="758"/>
      <c r="S502" s="758"/>
      <c r="T502" s="758"/>
      <c r="U502" s="758"/>
      <c r="V502" s="758"/>
      <c r="W502" s="758"/>
      <c r="X502" s="758"/>
      <c r="Y502" s="758"/>
      <c r="Z502" s="758"/>
    </row>
    <row r="503" spans="1:26" ht="15.75" customHeight="1">
      <c r="A503" s="758"/>
      <c r="B503" s="758"/>
      <c r="C503" s="758"/>
      <c r="D503" s="758"/>
      <c r="E503" s="758"/>
      <c r="F503" s="759"/>
      <c r="G503" s="758"/>
      <c r="H503" s="758"/>
      <c r="I503" s="758"/>
      <c r="J503" s="758"/>
      <c r="K503" s="758"/>
      <c r="L503" s="758"/>
      <c r="M503" s="758"/>
      <c r="N503" s="758"/>
      <c r="O503" s="758"/>
      <c r="P503" s="758"/>
      <c r="Q503" s="758"/>
      <c r="R503" s="758"/>
      <c r="S503" s="758"/>
      <c r="T503" s="758"/>
      <c r="U503" s="758"/>
      <c r="V503" s="758"/>
      <c r="W503" s="758"/>
      <c r="X503" s="758"/>
      <c r="Y503" s="758"/>
      <c r="Z503" s="758"/>
    </row>
    <row r="504" spans="1:26" ht="15.75" customHeight="1">
      <c r="A504" s="758"/>
      <c r="B504" s="758"/>
      <c r="C504" s="758"/>
      <c r="D504" s="758"/>
      <c r="E504" s="758"/>
      <c r="F504" s="759"/>
      <c r="G504" s="758"/>
      <c r="H504" s="758"/>
      <c r="I504" s="758"/>
      <c r="J504" s="758"/>
      <c r="K504" s="758"/>
      <c r="L504" s="758"/>
      <c r="M504" s="758"/>
      <c r="N504" s="758"/>
      <c r="O504" s="758"/>
      <c r="P504" s="758"/>
      <c r="Q504" s="758"/>
      <c r="R504" s="758"/>
      <c r="S504" s="758"/>
      <c r="T504" s="758"/>
      <c r="U504" s="758"/>
      <c r="V504" s="758"/>
      <c r="W504" s="758"/>
      <c r="X504" s="758"/>
      <c r="Y504" s="758"/>
      <c r="Z504" s="758"/>
    </row>
    <row r="505" spans="1:26" ht="15.75" customHeight="1">
      <c r="A505" s="758"/>
      <c r="B505" s="758"/>
      <c r="C505" s="758"/>
      <c r="D505" s="758"/>
      <c r="E505" s="758"/>
      <c r="F505" s="759"/>
      <c r="G505" s="758"/>
      <c r="H505" s="758"/>
      <c r="I505" s="758"/>
      <c r="J505" s="758"/>
      <c r="K505" s="758"/>
      <c r="L505" s="758"/>
      <c r="M505" s="758"/>
      <c r="N505" s="758"/>
      <c r="O505" s="758"/>
      <c r="P505" s="758"/>
      <c r="Q505" s="758"/>
      <c r="R505" s="758"/>
      <c r="S505" s="758"/>
      <c r="T505" s="758"/>
      <c r="U505" s="758"/>
      <c r="V505" s="758"/>
      <c r="W505" s="758"/>
      <c r="X505" s="758"/>
      <c r="Y505" s="758"/>
      <c r="Z505" s="758"/>
    </row>
    <row r="506" spans="1:26" ht="15.75" customHeight="1">
      <c r="A506" s="758"/>
      <c r="B506" s="758"/>
      <c r="C506" s="758"/>
      <c r="D506" s="758"/>
      <c r="E506" s="758"/>
      <c r="F506" s="759"/>
      <c r="G506" s="758"/>
      <c r="H506" s="758"/>
      <c r="I506" s="758"/>
      <c r="J506" s="758"/>
      <c r="K506" s="758"/>
      <c r="L506" s="758"/>
      <c r="M506" s="758"/>
      <c r="N506" s="758"/>
      <c r="O506" s="758"/>
      <c r="P506" s="758"/>
      <c r="Q506" s="758"/>
      <c r="R506" s="758"/>
      <c r="S506" s="758"/>
      <c r="T506" s="758"/>
      <c r="U506" s="758"/>
      <c r="V506" s="758"/>
      <c r="W506" s="758"/>
      <c r="X506" s="758"/>
      <c r="Y506" s="758"/>
      <c r="Z506" s="758"/>
    </row>
    <row r="507" spans="1:26" ht="15.75" customHeight="1">
      <c r="A507" s="758"/>
      <c r="B507" s="758"/>
      <c r="C507" s="758"/>
      <c r="D507" s="758"/>
      <c r="E507" s="758"/>
      <c r="F507" s="759"/>
      <c r="G507" s="758"/>
      <c r="H507" s="758"/>
      <c r="I507" s="758"/>
      <c r="J507" s="758"/>
      <c r="K507" s="758"/>
      <c r="L507" s="758"/>
      <c r="M507" s="758"/>
      <c r="N507" s="758"/>
      <c r="O507" s="758"/>
      <c r="P507" s="758"/>
      <c r="Q507" s="758"/>
      <c r="R507" s="758"/>
      <c r="S507" s="758"/>
      <c r="T507" s="758"/>
      <c r="U507" s="758"/>
      <c r="V507" s="758"/>
      <c r="W507" s="758"/>
      <c r="X507" s="758"/>
      <c r="Y507" s="758"/>
      <c r="Z507" s="758"/>
    </row>
    <row r="508" spans="1:26" ht="15.75" customHeight="1">
      <c r="A508" s="758"/>
      <c r="B508" s="758"/>
      <c r="C508" s="758"/>
      <c r="D508" s="758"/>
      <c r="E508" s="758"/>
      <c r="F508" s="759"/>
      <c r="G508" s="758"/>
      <c r="H508" s="758"/>
      <c r="I508" s="758"/>
      <c r="J508" s="758"/>
      <c r="K508" s="758"/>
      <c r="L508" s="758"/>
      <c r="M508" s="758"/>
      <c r="N508" s="758"/>
      <c r="O508" s="758"/>
      <c r="P508" s="758"/>
      <c r="Q508" s="758"/>
      <c r="R508" s="758"/>
      <c r="S508" s="758"/>
      <c r="T508" s="758"/>
      <c r="U508" s="758"/>
      <c r="V508" s="758"/>
      <c r="W508" s="758"/>
      <c r="X508" s="758"/>
      <c r="Y508" s="758"/>
      <c r="Z508" s="758"/>
    </row>
    <row r="509" spans="1:26" ht="15.75" customHeight="1">
      <c r="A509" s="758"/>
      <c r="B509" s="758"/>
      <c r="C509" s="758"/>
      <c r="D509" s="758"/>
      <c r="E509" s="758"/>
      <c r="F509" s="759"/>
      <c r="G509" s="758"/>
      <c r="H509" s="758"/>
      <c r="I509" s="758"/>
      <c r="J509" s="758"/>
      <c r="K509" s="758"/>
      <c r="L509" s="758"/>
      <c r="M509" s="758"/>
      <c r="N509" s="758"/>
      <c r="O509" s="758"/>
      <c r="P509" s="758"/>
      <c r="Q509" s="758"/>
      <c r="R509" s="758"/>
      <c r="S509" s="758"/>
      <c r="T509" s="758"/>
      <c r="U509" s="758"/>
      <c r="V509" s="758"/>
      <c r="W509" s="758"/>
      <c r="X509" s="758"/>
      <c r="Y509" s="758"/>
      <c r="Z509" s="758"/>
    </row>
    <row r="510" spans="1:26" ht="15.75" customHeight="1">
      <c r="A510" s="758"/>
      <c r="B510" s="758"/>
      <c r="C510" s="758"/>
      <c r="D510" s="758"/>
      <c r="E510" s="758"/>
      <c r="F510" s="759"/>
      <c r="G510" s="758"/>
      <c r="H510" s="758"/>
      <c r="I510" s="758"/>
      <c r="J510" s="758"/>
      <c r="K510" s="758"/>
      <c r="L510" s="758"/>
      <c r="M510" s="758"/>
      <c r="N510" s="758"/>
      <c r="O510" s="758"/>
      <c r="P510" s="758"/>
      <c r="Q510" s="758"/>
      <c r="R510" s="758"/>
      <c r="S510" s="758"/>
      <c r="T510" s="758"/>
      <c r="U510" s="758"/>
      <c r="V510" s="758"/>
      <c r="W510" s="758"/>
      <c r="X510" s="758"/>
      <c r="Y510" s="758"/>
      <c r="Z510" s="758"/>
    </row>
    <row r="511" spans="1:26" ht="15.75" customHeight="1">
      <c r="A511" s="758"/>
      <c r="B511" s="758"/>
      <c r="C511" s="758"/>
      <c r="D511" s="758"/>
      <c r="E511" s="758"/>
      <c r="F511" s="759"/>
      <c r="G511" s="758"/>
      <c r="H511" s="758"/>
      <c r="I511" s="758"/>
      <c r="J511" s="758"/>
      <c r="K511" s="758"/>
      <c r="L511" s="758"/>
      <c r="M511" s="758"/>
      <c r="N511" s="758"/>
      <c r="O511" s="758"/>
      <c r="P511" s="758"/>
      <c r="Q511" s="758"/>
      <c r="R511" s="758"/>
      <c r="S511" s="758"/>
      <c r="T511" s="758"/>
      <c r="U511" s="758"/>
      <c r="V511" s="758"/>
      <c r="W511" s="758"/>
      <c r="X511" s="758"/>
      <c r="Y511" s="758"/>
      <c r="Z511" s="758"/>
    </row>
    <row r="512" spans="1:26" ht="15.75" customHeight="1">
      <c r="A512" s="758"/>
      <c r="B512" s="758"/>
      <c r="C512" s="758"/>
      <c r="D512" s="758"/>
      <c r="E512" s="758"/>
      <c r="F512" s="759"/>
      <c r="G512" s="758"/>
      <c r="H512" s="758"/>
      <c r="I512" s="758"/>
      <c r="J512" s="758"/>
      <c r="K512" s="758"/>
      <c r="L512" s="758"/>
      <c r="M512" s="758"/>
      <c r="N512" s="758"/>
      <c r="O512" s="758"/>
      <c r="P512" s="758"/>
      <c r="Q512" s="758"/>
      <c r="R512" s="758"/>
      <c r="S512" s="758"/>
      <c r="T512" s="758"/>
      <c r="U512" s="758"/>
      <c r="V512" s="758"/>
      <c r="W512" s="758"/>
      <c r="X512" s="758"/>
      <c r="Y512" s="758"/>
      <c r="Z512" s="758"/>
    </row>
    <row r="513" spans="1:26" ht="15.75" customHeight="1">
      <c r="A513" s="758"/>
      <c r="B513" s="758"/>
      <c r="C513" s="758"/>
      <c r="D513" s="758"/>
      <c r="E513" s="758"/>
      <c r="F513" s="759"/>
      <c r="G513" s="758"/>
      <c r="H513" s="758"/>
      <c r="I513" s="758"/>
      <c r="J513" s="758"/>
      <c r="K513" s="758"/>
      <c r="L513" s="758"/>
      <c r="M513" s="758"/>
      <c r="N513" s="758"/>
      <c r="O513" s="758"/>
      <c r="P513" s="758"/>
      <c r="Q513" s="758"/>
      <c r="R513" s="758"/>
      <c r="S513" s="758"/>
      <c r="T513" s="758"/>
      <c r="U513" s="758"/>
      <c r="V513" s="758"/>
      <c r="W513" s="758"/>
      <c r="X513" s="758"/>
      <c r="Y513" s="758"/>
      <c r="Z513" s="758"/>
    </row>
    <row r="514" spans="1:26" ht="15.75" customHeight="1">
      <c r="A514" s="758"/>
      <c r="B514" s="758"/>
      <c r="C514" s="758"/>
      <c r="D514" s="758"/>
      <c r="E514" s="758"/>
      <c r="F514" s="759"/>
      <c r="G514" s="758"/>
      <c r="H514" s="758"/>
      <c r="I514" s="758"/>
      <c r="J514" s="758"/>
      <c r="K514" s="758"/>
      <c r="L514" s="758"/>
      <c r="M514" s="758"/>
      <c r="N514" s="758"/>
      <c r="O514" s="758"/>
      <c r="P514" s="758"/>
      <c r="Q514" s="758"/>
      <c r="R514" s="758"/>
      <c r="S514" s="758"/>
      <c r="T514" s="758"/>
      <c r="U514" s="758"/>
      <c r="V514" s="758"/>
      <c r="W514" s="758"/>
      <c r="X514" s="758"/>
      <c r="Y514" s="758"/>
      <c r="Z514" s="758"/>
    </row>
    <row r="515" spans="1:26" ht="15.75" customHeight="1">
      <c r="A515" s="758"/>
      <c r="B515" s="758"/>
      <c r="C515" s="758"/>
      <c r="D515" s="758"/>
      <c r="E515" s="758"/>
      <c r="F515" s="759"/>
      <c r="G515" s="758"/>
      <c r="H515" s="758"/>
      <c r="I515" s="758"/>
      <c r="J515" s="758"/>
      <c r="K515" s="758"/>
      <c r="L515" s="758"/>
      <c r="M515" s="758"/>
      <c r="N515" s="758"/>
      <c r="O515" s="758"/>
      <c r="P515" s="758"/>
      <c r="Q515" s="758"/>
      <c r="R515" s="758"/>
      <c r="S515" s="758"/>
      <c r="T515" s="758"/>
      <c r="U515" s="758"/>
      <c r="V515" s="758"/>
      <c r="W515" s="758"/>
      <c r="X515" s="758"/>
      <c r="Y515" s="758"/>
      <c r="Z515" s="758"/>
    </row>
    <row r="516" spans="1:26" ht="15.75" customHeight="1">
      <c r="A516" s="758"/>
      <c r="B516" s="758"/>
      <c r="C516" s="758"/>
      <c r="D516" s="758"/>
      <c r="E516" s="758"/>
      <c r="F516" s="759"/>
      <c r="G516" s="758"/>
      <c r="H516" s="758"/>
      <c r="I516" s="758"/>
      <c r="J516" s="758"/>
      <c r="K516" s="758"/>
      <c r="L516" s="758"/>
      <c r="M516" s="758"/>
      <c r="N516" s="758"/>
      <c r="O516" s="758"/>
      <c r="P516" s="758"/>
      <c r="Q516" s="758"/>
      <c r="R516" s="758"/>
      <c r="S516" s="758"/>
      <c r="T516" s="758"/>
      <c r="U516" s="758"/>
      <c r="V516" s="758"/>
      <c r="W516" s="758"/>
      <c r="X516" s="758"/>
      <c r="Y516" s="758"/>
      <c r="Z516" s="758"/>
    </row>
    <row r="517" spans="1:26" ht="15.75" customHeight="1">
      <c r="A517" s="758"/>
      <c r="B517" s="758"/>
      <c r="C517" s="758"/>
      <c r="D517" s="758"/>
      <c r="E517" s="758"/>
      <c r="F517" s="759"/>
      <c r="G517" s="758"/>
      <c r="H517" s="758"/>
      <c r="I517" s="758"/>
      <c r="J517" s="758"/>
      <c r="K517" s="758"/>
      <c r="L517" s="758"/>
      <c r="M517" s="758"/>
      <c r="N517" s="758"/>
      <c r="O517" s="758"/>
      <c r="P517" s="758"/>
      <c r="Q517" s="758"/>
      <c r="R517" s="758"/>
      <c r="S517" s="758"/>
      <c r="T517" s="758"/>
      <c r="U517" s="758"/>
      <c r="V517" s="758"/>
      <c r="W517" s="758"/>
      <c r="X517" s="758"/>
      <c r="Y517" s="758"/>
      <c r="Z517" s="758"/>
    </row>
    <row r="518" spans="1:26" ht="15.75" customHeight="1">
      <c r="A518" s="758"/>
      <c r="B518" s="758"/>
      <c r="C518" s="758"/>
      <c r="D518" s="758"/>
      <c r="E518" s="758"/>
      <c r="F518" s="759"/>
      <c r="G518" s="758"/>
      <c r="H518" s="758"/>
      <c r="I518" s="758"/>
      <c r="J518" s="758"/>
      <c r="K518" s="758"/>
      <c r="L518" s="758"/>
      <c r="M518" s="758"/>
      <c r="N518" s="758"/>
      <c r="O518" s="758"/>
      <c r="P518" s="758"/>
      <c r="Q518" s="758"/>
      <c r="R518" s="758"/>
      <c r="S518" s="758"/>
      <c r="T518" s="758"/>
      <c r="U518" s="758"/>
      <c r="V518" s="758"/>
      <c r="W518" s="758"/>
      <c r="X518" s="758"/>
      <c r="Y518" s="758"/>
      <c r="Z518" s="758"/>
    </row>
    <row r="519" spans="1:26" ht="15.75" customHeight="1">
      <c r="A519" s="758"/>
      <c r="B519" s="758"/>
      <c r="C519" s="758"/>
      <c r="D519" s="758"/>
      <c r="E519" s="758"/>
      <c r="F519" s="759"/>
      <c r="G519" s="758"/>
      <c r="H519" s="758"/>
      <c r="I519" s="758"/>
      <c r="J519" s="758"/>
      <c r="K519" s="758"/>
      <c r="L519" s="758"/>
      <c r="M519" s="758"/>
      <c r="N519" s="758"/>
      <c r="O519" s="758"/>
      <c r="P519" s="758"/>
      <c r="Q519" s="758"/>
      <c r="R519" s="758"/>
      <c r="S519" s="758"/>
      <c r="T519" s="758"/>
      <c r="U519" s="758"/>
      <c r="V519" s="758"/>
      <c r="W519" s="758"/>
      <c r="X519" s="758"/>
      <c r="Y519" s="758"/>
      <c r="Z519" s="758"/>
    </row>
    <row r="520" spans="1:26" ht="15.75" customHeight="1">
      <c r="A520" s="758"/>
      <c r="B520" s="758"/>
      <c r="C520" s="758"/>
      <c r="D520" s="758"/>
      <c r="E520" s="758"/>
      <c r="F520" s="759"/>
      <c r="G520" s="758"/>
      <c r="H520" s="758"/>
      <c r="I520" s="758"/>
      <c r="J520" s="758"/>
      <c r="K520" s="758"/>
      <c r="L520" s="758"/>
      <c r="M520" s="758"/>
      <c r="N520" s="758"/>
      <c r="O520" s="758"/>
      <c r="P520" s="758"/>
      <c r="Q520" s="758"/>
      <c r="R520" s="758"/>
      <c r="S520" s="758"/>
      <c r="T520" s="758"/>
      <c r="U520" s="758"/>
      <c r="V520" s="758"/>
      <c r="W520" s="758"/>
      <c r="X520" s="758"/>
      <c r="Y520" s="758"/>
      <c r="Z520" s="758"/>
    </row>
    <row r="521" spans="1:26" ht="15.75" customHeight="1">
      <c r="A521" s="758"/>
      <c r="B521" s="758"/>
      <c r="C521" s="758"/>
      <c r="D521" s="758"/>
      <c r="E521" s="758"/>
      <c r="F521" s="759"/>
      <c r="G521" s="758"/>
      <c r="H521" s="758"/>
      <c r="I521" s="758"/>
      <c r="J521" s="758"/>
      <c r="K521" s="758"/>
      <c r="L521" s="758"/>
      <c r="M521" s="758"/>
      <c r="N521" s="758"/>
      <c r="O521" s="758"/>
      <c r="P521" s="758"/>
      <c r="Q521" s="758"/>
      <c r="R521" s="758"/>
      <c r="S521" s="758"/>
      <c r="T521" s="758"/>
      <c r="U521" s="758"/>
      <c r="V521" s="758"/>
      <c r="W521" s="758"/>
      <c r="X521" s="758"/>
      <c r="Y521" s="758"/>
      <c r="Z521" s="758"/>
    </row>
    <row r="522" spans="1:26" ht="15.75" customHeight="1">
      <c r="A522" s="758"/>
      <c r="B522" s="758"/>
      <c r="C522" s="758"/>
      <c r="D522" s="758"/>
      <c r="E522" s="758"/>
      <c r="F522" s="759"/>
      <c r="G522" s="758"/>
      <c r="H522" s="758"/>
      <c r="I522" s="758"/>
      <c r="J522" s="758"/>
      <c r="K522" s="758"/>
      <c r="L522" s="758"/>
      <c r="M522" s="758"/>
      <c r="N522" s="758"/>
      <c r="O522" s="758"/>
      <c r="P522" s="758"/>
      <c r="Q522" s="758"/>
      <c r="R522" s="758"/>
      <c r="S522" s="758"/>
      <c r="T522" s="758"/>
      <c r="U522" s="758"/>
      <c r="V522" s="758"/>
      <c r="W522" s="758"/>
      <c r="X522" s="758"/>
      <c r="Y522" s="758"/>
      <c r="Z522" s="758"/>
    </row>
    <row r="523" spans="1:26" ht="15.75" customHeight="1">
      <c r="A523" s="758"/>
      <c r="B523" s="758"/>
      <c r="C523" s="758"/>
      <c r="D523" s="758"/>
      <c r="E523" s="758"/>
      <c r="F523" s="759"/>
      <c r="G523" s="758"/>
      <c r="H523" s="758"/>
      <c r="I523" s="758"/>
      <c r="J523" s="758"/>
      <c r="K523" s="758"/>
      <c r="L523" s="758"/>
      <c r="M523" s="758"/>
      <c r="N523" s="758"/>
      <c r="O523" s="758"/>
      <c r="P523" s="758"/>
      <c r="Q523" s="758"/>
      <c r="R523" s="758"/>
      <c r="S523" s="758"/>
      <c r="T523" s="758"/>
      <c r="U523" s="758"/>
      <c r="V523" s="758"/>
      <c r="W523" s="758"/>
      <c r="X523" s="758"/>
      <c r="Y523" s="758"/>
      <c r="Z523" s="758"/>
    </row>
    <row r="524" spans="1:26" ht="15.75" customHeight="1">
      <c r="A524" s="758"/>
      <c r="B524" s="758"/>
      <c r="C524" s="758"/>
      <c r="D524" s="758"/>
      <c r="E524" s="758"/>
      <c r="F524" s="759"/>
      <c r="G524" s="758"/>
      <c r="H524" s="758"/>
      <c r="I524" s="758"/>
      <c r="J524" s="758"/>
      <c r="K524" s="758"/>
      <c r="L524" s="758"/>
      <c r="M524" s="758"/>
      <c r="N524" s="758"/>
      <c r="O524" s="758"/>
      <c r="P524" s="758"/>
      <c r="Q524" s="758"/>
      <c r="R524" s="758"/>
      <c r="S524" s="758"/>
      <c r="T524" s="758"/>
      <c r="U524" s="758"/>
      <c r="V524" s="758"/>
      <c r="W524" s="758"/>
      <c r="X524" s="758"/>
      <c r="Y524" s="758"/>
      <c r="Z524" s="758"/>
    </row>
    <row r="525" spans="1:26" ht="15.75" customHeight="1">
      <c r="A525" s="758"/>
      <c r="B525" s="758"/>
      <c r="C525" s="758"/>
      <c r="D525" s="758"/>
      <c r="E525" s="758"/>
      <c r="F525" s="759"/>
      <c r="G525" s="758"/>
      <c r="H525" s="758"/>
      <c r="I525" s="758"/>
      <c r="J525" s="758"/>
      <c r="K525" s="758"/>
      <c r="L525" s="758"/>
      <c r="M525" s="758"/>
      <c r="N525" s="758"/>
      <c r="O525" s="758"/>
      <c r="P525" s="758"/>
      <c r="Q525" s="758"/>
      <c r="R525" s="758"/>
      <c r="S525" s="758"/>
      <c r="T525" s="758"/>
      <c r="U525" s="758"/>
      <c r="V525" s="758"/>
      <c r="W525" s="758"/>
      <c r="X525" s="758"/>
      <c r="Y525" s="758"/>
      <c r="Z525" s="758"/>
    </row>
    <row r="526" spans="1:26" ht="15.75" customHeight="1">
      <c r="A526" s="758"/>
      <c r="B526" s="758"/>
      <c r="C526" s="758"/>
      <c r="D526" s="758"/>
      <c r="E526" s="758"/>
      <c r="F526" s="759"/>
      <c r="G526" s="758"/>
      <c r="H526" s="758"/>
      <c r="I526" s="758"/>
      <c r="J526" s="758"/>
      <c r="K526" s="758"/>
      <c r="L526" s="758"/>
      <c r="M526" s="758"/>
      <c r="N526" s="758"/>
      <c r="O526" s="758"/>
      <c r="P526" s="758"/>
      <c r="Q526" s="758"/>
      <c r="R526" s="758"/>
      <c r="S526" s="758"/>
      <c r="T526" s="758"/>
      <c r="U526" s="758"/>
      <c r="V526" s="758"/>
      <c r="W526" s="758"/>
      <c r="X526" s="758"/>
      <c r="Y526" s="758"/>
      <c r="Z526" s="758"/>
    </row>
    <row r="527" spans="1:26" ht="15.75" customHeight="1">
      <c r="A527" s="758"/>
      <c r="B527" s="758"/>
      <c r="C527" s="758"/>
      <c r="D527" s="758"/>
      <c r="E527" s="758"/>
      <c r="F527" s="759"/>
      <c r="G527" s="758"/>
      <c r="H527" s="758"/>
      <c r="I527" s="758"/>
      <c r="J527" s="758"/>
      <c r="K527" s="758"/>
      <c r="L527" s="758"/>
      <c r="M527" s="758"/>
      <c r="N527" s="758"/>
      <c r="O527" s="758"/>
      <c r="P527" s="758"/>
      <c r="Q527" s="758"/>
      <c r="R527" s="758"/>
      <c r="S527" s="758"/>
      <c r="T527" s="758"/>
      <c r="U527" s="758"/>
      <c r="V527" s="758"/>
      <c r="W527" s="758"/>
      <c r="X527" s="758"/>
      <c r="Y527" s="758"/>
      <c r="Z527" s="758"/>
    </row>
    <row r="528" spans="1:26" ht="15.75" customHeight="1">
      <c r="A528" s="758"/>
      <c r="B528" s="758"/>
      <c r="C528" s="758"/>
      <c r="D528" s="758"/>
      <c r="E528" s="758"/>
      <c r="F528" s="759"/>
      <c r="G528" s="758"/>
      <c r="H528" s="758"/>
      <c r="I528" s="758"/>
      <c r="J528" s="758"/>
      <c r="K528" s="758"/>
      <c r="L528" s="758"/>
      <c r="M528" s="758"/>
      <c r="N528" s="758"/>
      <c r="O528" s="758"/>
      <c r="P528" s="758"/>
      <c r="Q528" s="758"/>
      <c r="R528" s="758"/>
      <c r="S528" s="758"/>
      <c r="T528" s="758"/>
      <c r="U528" s="758"/>
      <c r="V528" s="758"/>
      <c r="W528" s="758"/>
      <c r="X528" s="758"/>
      <c r="Y528" s="758"/>
      <c r="Z528" s="758"/>
    </row>
    <row r="529" spans="1:26" ht="15.75" customHeight="1">
      <c r="A529" s="758"/>
      <c r="B529" s="758"/>
      <c r="C529" s="758"/>
      <c r="D529" s="758"/>
      <c r="E529" s="758"/>
      <c r="F529" s="759"/>
      <c r="G529" s="758"/>
      <c r="H529" s="758"/>
      <c r="I529" s="758"/>
      <c r="J529" s="758"/>
      <c r="K529" s="758"/>
      <c r="L529" s="758"/>
      <c r="M529" s="758"/>
      <c r="N529" s="758"/>
      <c r="O529" s="758"/>
      <c r="P529" s="758"/>
      <c r="Q529" s="758"/>
      <c r="R529" s="758"/>
      <c r="S529" s="758"/>
      <c r="T529" s="758"/>
      <c r="U529" s="758"/>
      <c r="V529" s="758"/>
      <c r="W529" s="758"/>
      <c r="X529" s="758"/>
      <c r="Y529" s="758"/>
      <c r="Z529" s="758"/>
    </row>
    <row r="530" spans="1:26" ht="15.75" customHeight="1">
      <c r="A530" s="758"/>
      <c r="B530" s="758"/>
      <c r="C530" s="758"/>
      <c r="D530" s="758"/>
      <c r="E530" s="758"/>
      <c r="F530" s="759"/>
      <c r="G530" s="758"/>
      <c r="H530" s="758"/>
      <c r="I530" s="758"/>
      <c r="J530" s="758"/>
      <c r="K530" s="758"/>
      <c r="L530" s="758"/>
      <c r="M530" s="758"/>
      <c r="N530" s="758"/>
      <c r="O530" s="758"/>
      <c r="P530" s="758"/>
      <c r="Q530" s="758"/>
      <c r="R530" s="758"/>
      <c r="S530" s="758"/>
      <c r="T530" s="758"/>
      <c r="U530" s="758"/>
      <c r="V530" s="758"/>
      <c r="W530" s="758"/>
      <c r="X530" s="758"/>
      <c r="Y530" s="758"/>
      <c r="Z530" s="758"/>
    </row>
    <row r="531" spans="1:26" ht="15.75" customHeight="1">
      <c r="A531" s="758"/>
      <c r="B531" s="758"/>
      <c r="C531" s="758"/>
      <c r="D531" s="758"/>
      <c r="E531" s="758"/>
      <c r="F531" s="759"/>
      <c r="G531" s="758"/>
      <c r="H531" s="758"/>
      <c r="I531" s="758"/>
      <c r="J531" s="758"/>
      <c r="K531" s="758"/>
      <c r="L531" s="758"/>
      <c r="M531" s="758"/>
      <c r="N531" s="758"/>
      <c r="O531" s="758"/>
      <c r="P531" s="758"/>
      <c r="Q531" s="758"/>
      <c r="R531" s="758"/>
      <c r="S531" s="758"/>
      <c r="T531" s="758"/>
      <c r="U531" s="758"/>
      <c r="V531" s="758"/>
      <c r="W531" s="758"/>
      <c r="X531" s="758"/>
      <c r="Y531" s="758"/>
      <c r="Z531" s="758"/>
    </row>
    <row r="532" spans="1:26" ht="15.75" customHeight="1">
      <c r="A532" s="758"/>
      <c r="B532" s="758"/>
      <c r="C532" s="758"/>
      <c r="D532" s="758"/>
      <c r="E532" s="758"/>
      <c r="F532" s="759"/>
      <c r="G532" s="758"/>
      <c r="H532" s="758"/>
      <c r="I532" s="758"/>
      <c r="J532" s="758"/>
      <c r="K532" s="758"/>
      <c r="L532" s="758"/>
      <c r="M532" s="758"/>
      <c r="N532" s="758"/>
      <c r="O532" s="758"/>
      <c r="P532" s="758"/>
      <c r="Q532" s="758"/>
      <c r="R532" s="758"/>
      <c r="S532" s="758"/>
      <c r="T532" s="758"/>
      <c r="U532" s="758"/>
      <c r="V532" s="758"/>
      <c r="W532" s="758"/>
      <c r="X532" s="758"/>
      <c r="Y532" s="758"/>
      <c r="Z532" s="758"/>
    </row>
    <row r="533" spans="1:26" ht="15.75" customHeight="1">
      <c r="A533" s="758"/>
      <c r="B533" s="758"/>
      <c r="C533" s="758"/>
      <c r="D533" s="758"/>
      <c r="E533" s="758"/>
      <c r="F533" s="759"/>
      <c r="G533" s="758"/>
      <c r="H533" s="758"/>
      <c r="I533" s="758"/>
      <c r="J533" s="758"/>
      <c r="K533" s="758"/>
      <c r="L533" s="758"/>
      <c r="M533" s="758"/>
      <c r="N533" s="758"/>
      <c r="O533" s="758"/>
      <c r="P533" s="758"/>
      <c r="Q533" s="758"/>
      <c r="R533" s="758"/>
      <c r="S533" s="758"/>
      <c r="T533" s="758"/>
      <c r="U533" s="758"/>
      <c r="V533" s="758"/>
      <c r="W533" s="758"/>
      <c r="X533" s="758"/>
      <c r="Y533" s="758"/>
      <c r="Z533" s="758"/>
    </row>
    <row r="534" spans="1:26" ht="15.75" customHeight="1">
      <c r="A534" s="758"/>
      <c r="B534" s="758"/>
      <c r="C534" s="758"/>
      <c r="D534" s="758"/>
      <c r="E534" s="758"/>
      <c r="F534" s="759"/>
      <c r="G534" s="758"/>
      <c r="H534" s="758"/>
      <c r="I534" s="758"/>
      <c r="J534" s="758"/>
      <c r="K534" s="758"/>
      <c r="L534" s="758"/>
      <c r="M534" s="758"/>
      <c r="N534" s="758"/>
      <c r="O534" s="758"/>
      <c r="P534" s="758"/>
      <c r="Q534" s="758"/>
      <c r="R534" s="758"/>
      <c r="S534" s="758"/>
      <c r="T534" s="758"/>
      <c r="U534" s="758"/>
      <c r="V534" s="758"/>
      <c r="W534" s="758"/>
      <c r="X534" s="758"/>
      <c r="Y534" s="758"/>
      <c r="Z534" s="758"/>
    </row>
    <row r="535" spans="1:26" ht="15.75" customHeight="1">
      <c r="A535" s="758"/>
      <c r="B535" s="758"/>
      <c r="C535" s="758"/>
      <c r="D535" s="758"/>
      <c r="E535" s="758"/>
      <c r="F535" s="759"/>
      <c r="G535" s="758"/>
      <c r="H535" s="758"/>
      <c r="I535" s="758"/>
      <c r="J535" s="758"/>
      <c r="K535" s="758"/>
      <c r="L535" s="758"/>
      <c r="M535" s="758"/>
      <c r="N535" s="758"/>
      <c r="O535" s="758"/>
      <c r="P535" s="758"/>
      <c r="Q535" s="758"/>
      <c r="R535" s="758"/>
      <c r="S535" s="758"/>
      <c r="T535" s="758"/>
      <c r="U535" s="758"/>
      <c r="V535" s="758"/>
      <c r="W535" s="758"/>
      <c r="X535" s="758"/>
      <c r="Y535" s="758"/>
      <c r="Z535" s="758"/>
    </row>
    <row r="536" spans="1:26" ht="15.75" customHeight="1">
      <c r="A536" s="758"/>
      <c r="B536" s="758"/>
      <c r="C536" s="758"/>
      <c r="D536" s="758"/>
      <c r="E536" s="758"/>
      <c r="F536" s="759"/>
      <c r="G536" s="758"/>
      <c r="H536" s="758"/>
      <c r="I536" s="758"/>
      <c r="J536" s="758"/>
      <c r="K536" s="758"/>
      <c r="L536" s="758"/>
      <c r="M536" s="758"/>
      <c r="N536" s="758"/>
      <c r="O536" s="758"/>
      <c r="P536" s="758"/>
      <c r="Q536" s="758"/>
      <c r="R536" s="758"/>
      <c r="S536" s="758"/>
      <c r="T536" s="758"/>
      <c r="U536" s="758"/>
      <c r="V536" s="758"/>
      <c r="W536" s="758"/>
      <c r="X536" s="758"/>
      <c r="Y536" s="758"/>
      <c r="Z536" s="758"/>
    </row>
    <row r="537" spans="1:26" ht="15.75" customHeight="1">
      <c r="A537" s="758"/>
      <c r="B537" s="758"/>
      <c r="C537" s="758"/>
      <c r="D537" s="758"/>
      <c r="E537" s="758"/>
      <c r="F537" s="759"/>
      <c r="G537" s="758"/>
      <c r="H537" s="758"/>
      <c r="I537" s="758"/>
      <c r="J537" s="758"/>
      <c r="K537" s="758"/>
      <c r="L537" s="758"/>
      <c r="M537" s="758"/>
      <c r="N537" s="758"/>
      <c r="O537" s="758"/>
      <c r="P537" s="758"/>
      <c r="Q537" s="758"/>
      <c r="R537" s="758"/>
      <c r="S537" s="758"/>
      <c r="T537" s="758"/>
      <c r="U537" s="758"/>
      <c r="V537" s="758"/>
      <c r="W537" s="758"/>
      <c r="X537" s="758"/>
      <c r="Y537" s="758"/>
      <c r="Z537" s="758"/>
    </row>
    <row r="538" spans="1:26" ht="15.75" customHeight="1">
      <c r="A538" s="758"/>
      <c r="B538" s="758"/>
      <c r="C538" s="758"/>
      <c r="D538" s="758"/>
      <c r="E538" s="758"/>
      <c r="F538" s="759"/>
      <c r="G538" s="758"/>
      <c r="H538" s="758"/>
      <c r="I538" s="758"/>
      <c r="J538" s="758"/>
      <c r="K538" s="758"/>
      <c r="L538" s="758"/>
      <c r="M538" s="758"/>
      <c r="N538" s="758"/>
      <c r="O538" s="758"/>
      <c r="P538" s="758"/>
      <c r="Q538" s="758"/>
      <c r="R538" s="758"/>
      <c r="S538" s="758"/>
      <c r="T538" s="758"/>
      <c r="U538" s="758"/>
      <c r="V538" s="758"/>
      <c r="W538" s="758"/>
      <c r="X538" s="758"/>
      <c r="Y538" s="758"/>
      <c r="Z538" s="758"/>
    </row>
    <row r="539" spans="1:26" ht="15.75" customHeight="1">
      <c r="A539" s="758"/>
      <c r="B539" s="758"/>
      <c r="C539" s="758"/>
      <c r="D539" s="758"/>
      <c r="E539" s="758"/>
      <c r="F539" s="759"/>
      <c r="G539" s="758"/>
      <c r="H539" s="758"/>
      <c r="I539" s="758"/>
      <c r="J539" s="758"/>
      <c r="K539" s="758"/>
      <c r="L539" s="758"/>
      <c r="M539" s="758"/>
      <c r="N539" s="758"/>
      <c r="O539" s="758"/>
      <c r="P539" s="758"/>
      <c r="Q539" s="758"/>
      <c r="R539" s="758"/>
      <c r="S539" s="758"/>
      <c r="T539" s="758"/>
      <c r="U539" s="758"/>
      <c r="V539" s="758"/>
      <c r="W539" s="758"/>
      <c r="X539" s="758"/>
      <c r="Y539" s="758"/>
      <c r="Z539" s="758"/>
    </row>
    <row r="540" spans="1:26" ht="15.75" customHeight="1">
      <c r="A540" s="758"/>
      <c r="B540" s="758"/>
      <c r="C540" s="758"/>
      <c r="D540" s="758"/>
      <c r="E540" s="758"/>
      <c r="F540" s="759"/>
      <c r="G540" s="758"/>
      <c r="H540" s="758"/>
      <c r="I540" s="758"/>
      <c r="J540" s="758"/>
      <c r="K540" s="758"/>
      <c r="L540" s="758"/>
      <c r="M540" s="758"/>
      <c r="N540" s="758"/>
      <c r="O540" s="758"/>
      <c r="P540" s="758"/>
      <c r="Q540" s="758"/>
      <c r="R540" s="758"/>
      <c r="S540" s="758"/>
      <c r="T540" s="758"/>
      <c r="U540" s="758"/>
      <c r="V540" s="758"/>
      <c r="W540" s="758"/>
      <c r="X540" s="758"/>
      <c r="Y540" s="758"/>
      <c r="Z540" s="758"/>
    </row>
    <row r="541" spans="1:26" ht="15.75" customHeight="1">
      <c r="A541" s="758"/>
      <c r="B541" s="758"/>
      <c r="C541" s="758"/>
      <c r="D541" s="758"/>
      <c r="E541" s="758"/>
      <c r="F541" s="759"/>
      <c r="G541" s="758"/>
      <c r="H541" s="758"/>
      <c r="I541" s="758"/>
      <c r="J541" s="758"/>
      <c r="K541" s="758"/>
      <c r="L541" s="758"/>
      <c r="M541" s="758"/>
      <c r="N541" s="758"/>
      <c r="O541" s="758"/>
      <c r="P541" s="758"/>
      <c r="Q541" s="758"/>
      <c r="R541" s="758"/>
      <c r="S541" s="758"/>
      <c r="T541" s="758"/>
      <c r="U541" s="758"/>
      <c r="V541" s="758"/>
      <c r="W541" s="758"/>
      <c r="X541" s="758"/>
      <c r="Y541" s="758"/>
      <c r="Z541" s="758"/>
    </row>
    <row r="542" spans="1:26" ht="15.75" customHeight="1">
      <c r="A542" s="758"/>
      <c r="B542" s="758"/>
      <c r="C542" s="758"/>
      <c r="D542" s="758"/>
      <c r="E542" s="758"/>
      <c r="F542" s="759"/>
      <c r="G542" s="758"/>
      <c r="H542" s="758"/>
      <c r="I542" s="758"/>
      <c r="J542" s="758"/>
      <c r="K542" s="758"/>
      <c r="L542" s="758"/>
      <c r="M542" s="758"/>
      <c r="N542" s="758"/>
      <c r="O542" s="758"/>
      <c r="P542" s="758"/>
      <c r="Q542" s="758"/>
      <c r="R542" s="758"/>
      <c r="S542" s="758"/>
      <c r="T542" s="758"/>
      <c r="U542" s="758"/>
      <c r="V542" s="758"/>
      <c r="W542" s="758"/>
      <c r="X542" s="758"/>
      <c r="Y542" s="758"/>
      <c r="Z542" s="758"/>
    </row>
    <row r="543" spans="1:26" ht="15.75" customHeight="1">
      <c r="A543" s="758"/>
      <c r="B543" s="758"/>
      <c r="C543" s="758"/>
      <c r="D543" s="758"/>
      <c r="E543" s="758"/>
      <c r="F543" s="759"/>
      <c r="G543" s="758"/>
      <c r="H543" s="758"/>
      <c r="I543" s="758"/>
      <c r="J543" s="758"/>
      <c r="K543" s="758"/>
      <c r="L543" s="758"/>
      <c r="M543" s="758"/>
      <c r="N543" s="758"/>
      <c r="O543" s="758"/>
      <c r="P543" s="758"/>
      <c r="Q543" s="758"/>
      <c r="R543" s="758"/>
      <c r="S543" s="758"/>
      <c r="T543" s="758"/>
      <c r="U543" s="758"/>
      <c r="V543" s="758"/>
      <c r="W543" s="758"/>
      <c r="X543" s="758"/>
      <c r="Y543" s="758"/>
      <c r="Z543" s="758"/>
    </row>
    <row r="544" spans="1:26" ht="15.75" customHeight="1">
      <c r="A544" s="758"/>
      <c r="B544" s="758"/>
      <c r="C544" s="758"/>
      <c r="D544" s="758"/>
      <c r="E544" s="758"/>
      <c r="F544" s="759"/>
      <c r="G544" s="758"/>
      <c r="H544" s="758"/>
      <c r="I544" s="758"/>
      <c r="J544" s="758"/>
      <c r="K544" s="758"/>
      <c r="L544" s="758"/>
      <c r="M544" s="758"/>
      <c r="N544" s="758"/>
      <c r="O544" s="758"/>
      <c r="P544" s="758"/>
      <c r="Q544" s="758"/>
      <c r="R544" s="758"/>
      <c r="S544" s="758"/>
      <c r="T544" s="758"/>
      <c r="U544" s="758"/>
      <c r="V544" s="758"/>
      <c r="W544" s="758"/>
      <c r="X544" s="758"/>
      <c r="Y544" s="758"/>
      <c r="Z544" s="758"/>
    </row>
    <row r="545" spans="1:26" ht="15.75" customHeight="1">
      <c r="A545" s="758"/>
      <c r="B545" s="758"/>
      <c r="C545" s="758"/>
      <c r="D545" s="758"/>
      <c r="E545" s="758"/>
      <c r="F545" s="759"/>
      <c r="G545" s="758"/>
      <c r="H545" s="758"/>
      <c r="I545" s="758"/>
      <c r="J545" s="758"/>
      <c r="K545" s="758"/>
      <c r="L545" s="758"/>
      <c r="M545" s="758"/>
      <c r="N545" s="758"/>
      <c r="O545" s="758"/>
      <c r="P545" s="758"/>
      <c r="Q545" s="758"/>
      <c r="R545" s="758"/>
      <c r="S545" s="758"/>
      <c r="T545" s="758"/>
      <c r="U545" s="758"/>
      <c r="V545" s="758"/>
      <c r="W545" s="758"/>
      <c r="X545" s="758"/>
      <c r="Y545" s="758"/>
      <c r="Z545" s="758"/>
    </row>
    <row r="546" spans="1:26" ht="15.75" customHeight="1">
      <c r="A546" s="758"/>
      <c r="B546" s="758"/>
      <c r="C546" s="758"/>
      <c r="D546" s="758"/>
      <c r="E546" s="758"/>
      <c r="F546" s="759"/>
      <c r="G546" s="758"/>
      <c r="H546" s="758"/>
      <c r="I546" s="758"/>
      <c r="J546" s="758"/>
      <c r="K546" s="758"/>
      <c r="L546" s="758"/>
      <c r="M546" s="758"/>
      <c r="N546" s="758"/>
      <c r="O546" s="758"/>
      <c r="P546" s="758"/>
      <c r="Q546" s="758"/>
      <c r="R546" s="758"/>
      <c r="S546" s="758"/>
      <c r="T546" s="758"/>
      <c r="U546" s="758"/>
      <c r="V546" s="758"/>
      <c r="W546" s="758"/>
      <c r="X546" s="758"/>
      <c r="Y546" s="758"/>
      <c r="Z546" s="758"/>
    </row>
    <row r="547" spans="1:26" ht="15.75" customHeight="1">
      <c r="A547" s="758"/>
      <c r="B547" s="758"/>
      <c r="C547" s="758"/>
      <c r="D547" s="758"/>
      <c r="E547" s="758"/>
      <c r="F547" s="759"/>
      <c r="G547" s="758"/>
      <c r="H547" s="758"/>
      <c r="I547" s="758"/>
      <c r="J547" s="758"/>
      <c r="K547" s="758"/>
      <c r="L547" s="758"/>
      <c r="M547" s="758"/>
      <c r="N547" s="758"/>
      <c r="O547" s="758"/>
      <c r="P547" s="758"/>
      <c r="Q547" s="758"/>
      <c r="R547" s="758"/>
      <c r="S547" s="758"/>
      <c r="T547" s="758"/>
      <c r="U547" s="758"/>
      <c r="V547" s="758"/>
      <c r="W547" s="758"/>
      <c r="X547" s="758"/>
      <c r="Y547" s="758"/>
      <c r="Z547" s="758"/>
    </row>
    <row r="548" spans="1:26" ht="15.75" customHeight="1">
      <c r="A548" s="758"/>
      <c r="B548" s="758"/>
      <c r="C548" s="758"/>
      <c r="D548" s="758"/>
      <c r="E548" s="758"/>
      <c r="F548" s="759"/>
      <c r="G548" s="758"/>
      <c r="H548" s="758"/>
      <c r="I548" s="758"/>
      <c r="J548" s="758"/>
      <c r="K548" s="758"/>
      <c r="L548" s="758"/>
      <c r="M548" s="758"/>
      <c r="N548" s="758"/>
      <c r="O548" s="758"/>
      <c r="P548" s="758"/>
      <c r="Q548" s="758"/>
      <c r="R548" s="758"/>
      <c r="S548" s="758"/>
      <c r="T548" s="758"/>
      <c r="U548" s="758"/>
      <c r="V548" s="758"/>
      <c r="W548" s="758"/>
      <c r="X548" s="758"/>
      <c r="Y548" s="758"/>
      <c r="Z548" s="758"/>
    </row>
    <row r="549" spans="1:26" ht="15.75" customHeight="1">
      <c r="A549" s="758"/>
      <c r="B549" s="758"/>
      <c r="C549" s="758"/>
      <c r="D549" s="758"/>
      <c r="E549" s="758"/>
      <c r="F549" s="759"/>
      <c r="G549" s="758"/>
      <c r="H549" s="758"/>
      <c r="I549" s="758"/>
      <c r="J549" s="758"/>
      <c r="K549" s="758"/>
      <c r="L549" s="758"/>
      <c r="M549" s="758"/>
      <c r="N549" s="758"/>
      <c r="O549" s="758"/>
      <c r="P549" s="758"/>
      <c r="Q549" s="758"/>
      <c r="R549" s="758"/>
      <c r="S549" s="758"/>
      <c r="T549" s="758"/>
      <c r="U549" s="758"/>
      <c r="V549" s="758"/>
      <c r="W549" s="758"/>
      <c r="X549" s="758"/>
      <c r="Y549" s="758"/>
      <c r="Z549" s="758"/>
    </row>
    <row r="550" spans="1:26" ht="15.75" customHeight="1">
      <c r="A550" s="758"/>
      <c r="B550" s="758"/>
      <c r="C550" s="758"/>
      <c r="D550" s="758"/>
      <c r="E550" s="758"/>
      <c r="F550" s="759"/>
      <c r="G550" s="758"/>
      <c r="H550" s="758"/>
      <c r="I550" s="758"/>
      <c r="J550" s="758"/>
      <c r="K550" s="758"/>
      <c r="L550" s="758"/>
      <c r="M550" s="758"/>
      <c r="N550" s="758"/>
      <c r="O550" s="758"/>
      <c r="P550" s="758"/>
      <c r="Q550" s="758"/>
      <c r="R550" s="758"/>
      <c r="S550" s="758"/>
      <c r="T550" s="758"/>
      <c r="U550" s="758"/>
      <c r="V550" s="758"/>
      <c r="W550" s="758"/>
      <c r="X550" s="758"/>
      <c r="Y550" s="758"/>
      <c r="Z550" s="758"/>
    </row>
    <row r="551" spans="1:26" ht="15.75" customHeight="1">
      <c r="A551" s="758"/>
      <c r="B551" s="758"/>
      <c r="C551" s="758"/>
      <c r="D551" s="758"/>
      <c r="E551" s="758"/>
      <c r="F551" s="759"/>
      <c r="G551" s="758"/>
      <c r="H551" s="758"/>
      <c r="I551" s="758"/>
      <c r="J551" s="758"/>
      <c r="K551" s="758"/>
      <c r="L551" s="758"/>
      <c r="M551" s="758"/>
      <c r="N551" s="758"/>
      <c r="O551" s="758"/>
      <c r="P551" s="758"/>
      <c r="Q551" s="758"/>
      <c r="R551" s="758"/>
      <c r="S551" s="758"/>
      <c r="T551" s="758"/>
      <c r="U551" s="758"/>
      <c r="V551" s="758"/>
      <c r="W551" s="758"/>
      <c r="X551" s="758"/>
      <c r="Y551" s="758"/>
      <c r="Z551" s="758"/>
    </row>
    <row r="552" spans="1:26" ht="15.75" customHeight="1">
      <c r="A552" s="758"/>
      <c r="B552" s="758"/>
      <c r="C552" s="758"/>
      <c r="D552" s="758"/>
      <c r="E552" s="758"/>
      <c r="F552" s="759"/>
      <c r="G552" s="758"/>
      <c r="H552" s="758"/>
      <c r="I552" s="758"/>
      <c r="J552" s="758"/>
      <c r="K552" s="758"/>
      <c r="L552" s="758"/>
      <c r="M552" s="758"/>
      <c r="N552" s="758"/>
      <c r="O552" s="758"/>
      <c r="P552" s="758"/>
      <c r="Q552" s="758"/>
      <c r="R552" s="758"/>
      <c r="S552" s="758"/>
      <c r="T552" s="758"/>
      <c r="U552" s="758"/>
      <c r="V552" s="758"/>
      <c r="W552" s="758"/>
      <c r="X552" s="758"/>
      <c r="Y552" s="758"/>
      <c r="Z552" s="758"/>
    </row>
    <row r="553" spans="1:26" ht="15.75" customHeight="1">
      <c r="A553" s="758"/>
      <c r="B553" s="758"/>
      <c r="C553" s="758"/>
      <c r="D553" s="758"/>
      <c r="E553" s="758"/>
      <c r="F553" s="759"/>
      <c r="G553" s="758"/>
      <c r="H553" s="758"/>
      <c r="I553" s="758"/>
      <c r="J553" s="758"/>
      <c r="K553" s="758"/>
      <c r="L553" s="758"/>
      <c r="M553" s="758"/>
      <c r="N553" s="758"/>
      <c r="O553" s="758"/>
      <c r="P553" s="758"/>
      <c r="Q553" s="758"/>
      <c r="R553" s="758"/>
      <c r="S553" s="758"/>
      <c r="T553" s="758"/>
      <c r="U553" s="758"/>
      <c r="V553" s="758"/>
      <c r="W553" s="758"/>
      <c r="X553" s="758"/>
      <c r="Y553" s="758"/>
      <c r="Z553" s="758"/>
    </row>
    <row r="554" spans="1:26" ht="15.75" customHeight="1">
      <c r="A554" s="758"/>
      <c r="B554" s="758"/>
      <c r="C554" s="758"/>
      <c r="D554" s="758"/>
      <c r="E554" s="758"/>
      <c r="F554" s="759"/>
      <c r="G554" s="758"/>
      <c r="H554" s="758"/>
      <c r="I554" s="758"/>
      <c r="J554" s="758"/>
      <c r="K554" s="758"/>
      <c r="L554" s="758"/>
      <c r="M554" s="758"/>
      <c r="N554" s="758"/>
      <c r="O554" s="758"/>
      <c r="P554" s="758"/>
      <c r="Q554" s="758"/>
      <c r="R554" s="758"/>
      <c r="S554" s="758"/>
      <c r="T554" s="758"/>
      <c r="U554" s="758"/>
      <c r="V554" s="758"/>
      <c r="W554" s="758"/>
      <c r="X554" s="758"/>
      <c r="Y554" s="758"/>
      <c r="Z554" s="758"/>
    </row>
    <row r="555" spans="1:26" ht="15.75" customHeight="1">
      <c r="A555" s="758"/>
      <c r="B555" s="758"/>
      <c r="C555" s="758"/>
      <c r="D555" s="758"/>
      <c r="E555" s="758"/>
      <c r="F555" s="759"/>
      <c r="G555" s="758"/>
      <c r="H555" s="758"/>
      <c r="I555" s="758"/>
      <c r="J555" s="758"/>
      <c r="K555" s="758"/>
      <c r="L555" s="758"/>
      <c r="M555" s="758"/>
      <c r="N555" s="758"/>
      <c r="O555" s="758"/>
      <c r="P555" s="758"/>
      <c r="Q555" s="758"/>
      <c r="R555" s="758"/>
      <c r="S555" s="758"/>
      <c r="T555" s="758"/>
      <c r="U555" s="758"/>
      <c r="V555" s="758"/>
      <c r="W555" s="758"/>
      <c r="X555" s="758"/>
      <c r="Y555" s="758"/>
      <c r="Z555" s="758"/>
    </row>
    <row r="556" spans="1:26" ht="15.75" customHeight="1">
      <c r="A556" s="758"/>
      <c r="B556" s="758"/>
      <c r="C556" s="758"/>
      <c r="D556" s="758"/>
      <c r="E556" s="758"/>
      <c r="F556" s="759"/>
      <c r="G556" s="758"/>
      <c r="H556" s="758"/>
      <c r="I556" s="758"/>
      <c r="J556" s="758"/>
      <c r="K556" s="758"/>
      <c r="L556" s="758"/>
      <c r="M556" s="758"/>
      <c r="N556" s="758"/>
      <c r="O556" s="758"/>
      <c r="P556" s="758"/>
      <c r="Q556" s="758"/>
      <c r="R556" s="758"/>
      <c r="S556" s="758"/>
      <c r="T556" s="758"/>
      <c r="U556" s="758"/>
      <c r="V556" s="758"/>
      <c r="W556" s="758"/>
      <c r="X556" s="758"/>
      <c r="Y556" s="758"/>
      <c r="Z556" s="758"/>
    </row>
    <row r="557" spans="1:26" ht="15.75" customHeight="1">
      <c r="A557" s="758"/>
      <c r="B557" s="758"/>
      <c r="C557" s="758"/>
      <c r="D557" s="758"/>
      <c r="E557" s="758"/>
      <c r="F557" s="759"/>
      <c r="G557" s="758"/>
      <c r="H557" s="758"/>
      <c r="I557" s="758"/>
      <c r="J557" s="758"/>
      <c r="K557" s="758"/>
      <c r="L557" s="758"/>
      <c r="M557" s="758"/>
      <c r="N557" s="758"/>
      <c r="O557" s="758"/>
      <c r="P557" s="758"/>
      <c r="Q557" s="758"/>
      <c r="R557" s="758"/>
      <c r="S557" s="758"/>
      <c r="T557" s="758"/>
      <c r="U557" s="758"/>
      <c r="V557" s="758"/>
      <c r="W557" s="758"/>
      <c r="X557" s="758"/>
      <c r="Y557" s="758"/>
      <c r="Z557" s="758"/>
    </row>
    <row r="558" spans="1:26" ht="15.75" customHeight="1">
      <c r="A558" s="758"/>
      <c r="B558" s="758"/>
      <c r="C558" s="758"/>
      <c r="D558" s="758"/>
      <c r="E558" s="758"/>
      <c r="F558" s="759"/>
      <c r="G558" s="758"/>
      <c r="H558" s="758"/>
      <c r="I558" s="758"/>
      <c r="J558" s="758"/>
      <c r="K558" s="758"/>
      <c r="L558" s="758"/>
      <c r="M558" s="758"/>
      <c r="N558" s="758"/>
      <c r="O558" s="758"/>
      <c r="P558" s="758"/>
      <c r="Q558" s="758"/>
      <c r="R558" s="758"/>
      <c r="S558" s="758"/>
      <c r="T558" s="758"/>
      <c r="U558" s="758"/>
      <c r="V558" s="758"/>
      <c r="W558" s="758"/>
      <c r="X558" s="758"/>
      <c r="Y558" s="758"/>
      <c r="Z558" s="758"/>
    </row>
    <row r="559" spans="1:26" ht="15.75" customHeight="1">
      <c r="A559" s="758"/>
      <c r="B559" s="758"/>
      <c r="C559" s="758"/>
      <c r="D559" s="758"/>
      <c r="E559" s="758"/>
      <c r="F559" s="759"/>
      <c r="G559" s="758"/>
      <c r="H559" s="758"/>
      <c r="I559" s="758"/>
      <c r="J559" s="758"/>
      <c r="K559" s="758"/>
      <c r="L559" s="758"/>
      <c r="M559" s="758"/>
      <c r="N559" s="758"/>
      <c r="O559" s="758"/>
      <c r="P559" s="758"/>
      <c r="Q559" s="758"/>
      <c r="R559" s="758"/>
      <c r="S559" s="758"/>
      <c r="T559" s="758"/>
      <c r="U559" s="758"/>
      <c r="V559" s="758"/>
      <c r="W559" s="758"/>
      <c r="X559" s="758"/>
      <c r="Y559" s="758"/>
      <c r="Z559" s="758"/>
    </row>
    <row r="560" spans="1:26" ht="15.75" customHeight="1">
      <c r="A560" s="758"/>
      <c r="B560" s="758"/>
      <c r="C560" s="758"/>
      <c r="D560" s="758"/>
      <c r="E560" s="758"/>
      <c r="F560" s="759"/>
      <c r="G560" s="758"/>
      <c r="H560" s="758"/>
      <c r="I560" s="758"/>
      <c r="J560" s="758"/>
      <c r="K560" s="758"/>
      <c r="L560" s="758"/>
      <c r="M560" s="758"/>
      <c r="N560" s="758"/>
      <c r="O560" s="758"/>
      <c r="P560" s="758"/>
      <c r="Q560" s="758"/>
      <c r="R560" s="758"/>
      <c r="S560" s="758"/>
      <c r="T560" s="758"/>
      <c r="U560" s="758"/>
      <c r="V560" s="758"/>
      <c r="W560" s="758"/>
      <c r="X560" s="758"/>
      <c r="Y560" s="758"/>
      <c r="Z560" s="758"/>
    </row>
    <row r="561" spans="1:26" ht="15.75" customHeight="1">
      <c r="A561" s="758"/>
      <c r="B561" s="758"/>
      <c r="C561" s="758"/>
      <c r="D561" s="758"/>
      <c r="E561" s="758"/>
      <c r="F561" s="759"/>
      <c r="G561" s="758"/>
      <c r="H561" s="758"/>
      <c r="I561" s="758"/>
      <c r="J561" s="758"/>
      <c r="K561" s="758"/>
      <c r="L561" s="758"/>
      <c r="M561" s="758"/>
      <c r="N561" s="758"/>
      <c r="O561" s="758"/>
      <c r="P561" s="758"/>
      <c r="Q561" s="758"/>
      <c r="R561" s="758"/>
      <c r="S561" s="758"/>
      <c r="T561" s="758"/>
      <c r="U561" s="758"/>
      <c r="V561" s="758"/>
      <c r="W561" s="758"/>
      <c r="X561" s="758"/>
      <c r="Y561" s="758"/>
      <c r="Z561" s="758"/>
    </row>
    <row r="562" spans="1:26" ht="15.75" customHeight="1">
      <c r="A562" s="758"/>
      <c r="B562" s="758"/>
      <c r="C562" s="758"/>
      <c r="D562" s="758"/>
      <c r="E562" s="758"/>
      <c r="F562" s="759"/>
      <c r="G562" s="758"/>
      <c r="H562" s="758"/>
      <c r="I562" s="758"/>
      <c r="J562" s="758"/>
      <c r="K562" s="758"/>
      <c r="L562" s="758"/>
      <c r="M562" s="758"/>
      <c r="N562" s="758"/>
      <c r="O562" s="758"/>
      <c r="P562" s="758"/>
      <c r="Q562" s="758"/>
      <c r="R562" s="758"/>
      <c r="S562" s="758"/>
      <c r="T562" s="758"/>
      <c r="U562" s="758"/>
      <c r="V562" s="758"/>
      <c r="W562" s="758"/>
      <c r="X562" s="758"/>
      <c r="Y562" s="758"/>
      <c r="Z562" s="758"/>
    </row>
    <row r="563" spans="1:26" ht="15.75" customHeight="1">
      <c r="A563" s="758"/>
      <c r="B563" s="758"/>
      <c r="C563" s="758"/>
      <c r="D563" s="758"/>
      <c r="E563" s="758"/>
      <c r="F563" s="759"/>
      <c r="G563" s="758"/>
      <c r="H563" s="758"/>
      <c r="I563" s="758"/>
      <c r="J563" s="758"/>
      <c r="K563" s="758"/>
      <c r="L563" s="758"/>
      <c r="M563" s="758"/>
      <c r="N563" s="758"/>
      <c r="O563" s="758"/>
      <c r="P563" s="758"/>
      <c r="Q563" s="758"/>
      <c r="R563" s="758"/>
      <c r="S563" s="758"/>
      <c r="T563" s="758"/>
      <c r="U563" s="758"/>
      <c r="V563" s="758"/>
      <c r="W563" s="758"/>
      <c r="X563" s="758"/>
      <c r="Y563" s="758"/>
      <c r="Z563" s="758"/>
    </row>
    <row r="564" spans="1:26" ht="15.75" customHeight="1">
      <c r="A564" s="758"/>
      <c r="B564" s="758"/>
      <c r="C564" s="758"/>
      <c r="D564" s="758"/>
      <c r="E564" s="758"/>
      <c r="F564" s="759"/>
      <c r="G564" s="758"/>
      <c r="H564" s="758"/>
      <c r="I564" s="758"/>
      <c r="J564" s="758"/>
      <c r="K564" s="758"/>
      <c r="L564" s="758"/>
      <c r="M564" s="758"/>
      <c r="N564" s="758"/>
      <c r="O564" s="758"/>
      <c r="P564" s="758"/>
      <c r="Q564" s="758"/>
      <c r="R564" s="758"/>
      <c r="S564" s="758"/>
      <c r="T564" s="758"/>
      <c r="U564" s="758"/>
      <c r="V564" s="758"/>
      <c r="W564" s="758"/>
      <c r="X564" s="758"/>
      <c r="Y564" s="758"/>
      <c r="Z564" s="758"/>
    </row>
    <row r="565" spans="1:26" ht="15.75" customHeight="1">
      <c r="A565" s="758"/>
      <c r="B565" s="758"/>
      <c r="C565" s="758"/>
      <c r="D565" s="758"/>
      <c r="E565" s="758"/>
      <c r="F565" s="759"/>
      <c r="G565" s="758"/>
      <c r="H565" s="758"/>
      <c r="I565" s="758"/>
      <c r="J565" s="758"/>
      <c r="K565" s="758"/>
      <c r="L565" s="758"/>
      <c r="M565" s="758"/>
      <c r="N565" s="758"/>
      <c r="O565" s="758"/>
      <c r="P565" s="758"/>
      <c r="Q565" s="758"/>
      <c r="R565" s="758"/>
      <c r="S565" s="758"/>
      <c r="T565" s="758"/>
      <c r="U565" s="758"/>
      <c r="V565" s="758"/>
      <c r="W565" s="758"/>
      <c r="X565" s="758"/>
      <c r="Y565" s="758"/>
      <c r="Z565" s="758"/>
    </row>
    <row r="566" spans="1:26" ht="15.75" customHeight="1">
      <c r="A566" s="758"/>
      <c r="B566" s="758"/>
      <c r="C566" s="758"/>
      <c r="D566" s="758"/>
      <c r="E566" s="758"/>
      <c r="F566" s="759"/>
      <c r="G566" s="758"/>
      <c r="H566" s="758"/>
      <c r="I566" s="758"/>
      <c r="J566" s="758"/>
      <c r="K566" s="758"/>
      <c r="L566" s="758"/>
      <c r="M566" s="758"/>
      <c r="N566" s="758"/>
      <c r="O566" s="758"/>
      <c r="P566" s="758"/>
      <c r="Q566" s="758"/>
      <c r="R566" s="758"/>
      <c r="S566" s="758"/>
      <c r="T566" s="758"/>
      <c r="U566" s="758"/>
      <c r="V566" s="758"/>
      <c r="W566" s="758"/>
      <c r="X566" s="758"/>
      <c r="Y566" s="758"/>
      <c r="Z566" s="758"/>
    </row>
    <row r="567" spans="1:26" ht="15.75" customHeight="1">
      <c r="A567" s="758"/>
      <c r="B567" s="758"/>
      <c r="C567" s="758"/>
      <c r="D567" s="758"/>
      <c r="E567" s="758"/>
      <c r="F567" s="759"/>
      <c r="G567" s="758"/>
      <c r="H567" s="758"/>
      <c r="I567" s="758"/>
      <c r="J567" s="758"/>
      <c r="K567" s="758"/>
      <c r="L567" s="758"/>
      <c r="M567" s="758"/>
      <c r="N567" s="758"/>
      <c r="O567" s="758"/>
      <c r="P567" s="758"/>
      <c r="Q567" s="758"/>
      <c r="R567" s="758"/>
      <c r="S567" s="758"/>
      <c r="T567" s="758"/>
      <c r="U567" s="758"/>
      <c r="V567" s="758"/>
      <c r="W567" s="758"/>
      <c r="X567" s="758"/>
      <c r="Y567" s="758"/>
      <c r="Z567" s="758"/>
    </row>
    <row r="568" spans="1:26" ht="15.75" customHeight="1">
      <c r="A568" s="758"/>
      <c r="B568" s="758"/>
      <c r="C568" s="758"/>
      <c r="D568" s="758"/>
      <c r="E568" s="758"/>
      <c r="F568" s="759"/>
      <c r="G568" s="758"/>
      <c r="H568" s="758"/>
      <c r="I568" s="758"/>
      <c r="J568" s="758"/>
      <c r="K568" s="758"/>
      <c r="L568" s="758"/>
      <c r="M568" s="758"/>
      <c r="N568" s="758"/>
      <c r="O568" s="758"/>
      <c r="P568" s="758"/>
      <c r="Q568" s="758"/>
      <c r="R568" s="758"/>
      <c r="S568" s="758"/>
      <c r="T568" s="758"/>
      <c r="U568" s="758"/>
      <c r="V568" s="758"/>
      <c r="W568" s="758"/>
      <c r="X568" s="758"/>
      <c r="Y568" s="758"/>
      <c r="Z568" s="758"/>
    </row>
    <row r="569" spans="1:26" ht="15.75" customHeight="1">
      <c r="A569" s="758"/>
      <c r="B569" s="758"/>
      <c r="C569" s="758"/>
      <c r="D569" s="758"/>
      <c r="E569" s="758"/>
      <c r="F569" s="759"/>
      <c r="G569" s="758"/>
      <c r="H569" s="758"/>
      <c r="I569" s="758"/>
      <c r="J569" s="758"/>
      <c r="K569" s="758"/>
      <c r="L569" s="758"/>
      <c r="M569" s="758"/>
      <c r="N569" s="758"/>
      <c r="O569" s="758"/>
      <c r="P569" s="758"/>
      <c r="Q569" s="758"/>
      <c r="R569" s="758"/>
      <c r="S569" s="758"/>
      <c r="T569" s="758"/>
      <c r="U569" s="758"/>
      <c r="V569" s="758"/>
      <c r="W569" s="758"/>
      <c r="X569" s="758"/>
      <c r="Y569" s="758"/>
      <c r="Z569" s="758"/>
    </row>
    <row r="570" spans="1:26" ht="15.75" customHeight="1">
      <c r="A570" s="758"/>
      <c r="B570" s="758"/>
      <c r="C570" s="758"/>
      <c r="D570" s="758"/>
      <c r="E570" s="758"/>
      <c r="F570" s="759"/>
      <c r="G570" s="758"/>
      <c r="H570" s="758"/>
      <c r="I570" s="758"/>
      <c r="J570" s="758"/>
      <c r="K570" s="758"/>
      <c r="L570" s="758"/>
      <c r="M570" s="758"/>
      <c r="N570" s="758"/>
      <c r="O570" s="758"/>
      <c r="P570" s="758"/>
      <c r="Q570" s="758"/>
      <c r="R570" s="758"/>
      <c r="S570" s="758"/>
      <c r="T570" s="758"/>
      <c r="U570" s="758"/>
      <c r="V570" s="758"/>
      <c r="W570" s="758"/>
      <c r="X570" s="758"/>
      <c r="Y570" s="758"/>
      <c r="Z570" s="758"/>
    </row>
    <row r="571" spans="1:26" ht="15.75" customHeight="1">
      <c r="A571" s="758"/>
      <c r="B571" s="758"/>
      <c r="C571" s="758"/>
      <c r="D571" s="758"/>
      <c r="E571" s="758"/>
      <c r="F571" s="759"/>
      <c r="G571" s="758"/>
      <c r="H571" s="758"/>
      <c r="I571" s="758"/>
      <c r="J571" s="758"/>
      <c r="K571" s="758"/>
      <c r="L571" s="758"/>
      <c r="M571" s="758"/>
      <c r="N571" s="758"/>
      <c r="O571" s="758"/>
      <c r="P571" s="758"/>
      <c r="Q571" s="758"/>
      <c r="R571" s="758"/>
      <c r="S571" s="758"/>
      <c r="T571" s="758"/>
      <c r="U571" s="758"/>
      <c r="V571" s="758"/>
      <c r="W571" s="758"/>
      <c r="X571" s="758"/>
      <c r="Y571" s="758"/>
      <c r="Z571" s="758"/>
    </row>
    <row r="572" spans="1:26" ht="15.75" customHeight="1">
      <c r="A572" s="758"/>
      <c r="B572" s="758"/>
      <c r="C572" s="758"/>
      <c r="D572" s="758"/>
      <c r="E572" s="758"/>
      <c r="F572" s="759"/>
      <c r="G572" s="758"/>
      <c r="H572" s="758"/>
      <c r="I572" s="758"/>
      <c r="J572" s="758"/>
      <c r="K572" s="758"/>
      <c r="L572" s="758"/>
      <c r="M572" s="758"/>
      <c r="N572" s="758"/>
      <c r="O572" s="758"/>
      <c r="P572" s="758"/>
      <c r="Q572" s="758"/>
      <c r="R572" s="758"/>
      <c r="S572" s="758"/>
      <c r="T572" s="758"/>
      <c r="U572" s="758"/>
      <c r="V572" s="758"/>
      <c r="W572" s="758"/>
      <c r="X572" s="758"/>
      <c r="Y572" s="758"/>
      <c r="Z572" s="758"/>
    </row>
    <row r="573" spans="1:26" ht="15.75" customHeight="1">
      <c r="A573" s="758"/>
      <c r="B573" s="758"/>
      <c r="C573" s="758"/>
      <c r="D573" s="758"/>
      <c r="E573" s="758"/>
      <c r="F573" s="759"/>
      <c r="G573" s="758"/>
      <c r="H573" s="758"/>
      <c r="I573" s="758"/>
      <c r="J573" s="758"/>
      <c r="K573" s="758"/>
      <c r="L573" s="758"/>
      <c r="M573" s="758"/>
      <c r="N573" s="758"/>
      <c r="O573" s="758"/>
      <c r="P573" s="758"/>
      <c r="Q573" s="758"/>
      <c r="R573" s="758"/>
      <c r="S573" s="758"/>
      <c r="T573" s="758"/>
      <c r="U573" s="758"/>
      <c r="V573" s="758"/>
      <c r="W573" s="758"/>
      <c r="X573" s="758"/>
      <c r="Y573" s="758"/>
      <c r="Z573" s="758"/>
    </row>
    <row r="574" spans="1:26" ht="15.75" customHeight="1">
      <c r="A574" s="758"/>
      <c r="B574" s="758"/>
      <c r="C574" s="758"/>
      <c r="D574" s="758"/>
      <c r="E574" s="758"/>
      <c r="F574" s="759"/>
      <c r="G574" s="758"/>
      <c r="H574" s="758"/>
      <c r="I574" s="758"/>
      <c r="J574" s="758"/>
      <c r="K574" s="758"/>
      <c r="L574" s="758"/>
      <c r="M574" s="758"/>
      <c r="N574" s="758"/>
      <c r="O574" s="758"/>
      <c r="P574" s="758"/>
      <c r="Q574" s="758"/>
      <c r="R574" s="758"/>
      <c r="S574" s="758"/>
      <c r="T574" s="758"/>
      <c r="U574" s="758"/>
      <c r="V574" s="758"/>
      <c r="W574" s="758"/>
      <c r="X574" s="758"/>
      <c r="Y574" s="758"/>
      <c r="Z574" s="758"/>
    </row>
    <row r="575" spans="1:26" ht="15.75" customHeight="1">
      <c r="A575" s="758"/>
      <c r="B575" s="758"/>
      <c r="C575" s="758"/>
      <c r="D575" s="758"/>
      <c r="E575" s="758"/>
      <c r="F575" s="759"/>
      <c r="G575" s="758"/>
      <c r="H575" s="758"/>
      <c r="I575" s="758"/>
      <c r="J575" s="758"/>
      <c r="K575" s="758"/>
      <c r="L575" s="758"/>
      <c r="M575" s="758"/>
      <c r="N575" s="758"/>
      <c r="O575" s="758"/>
      <c r="P575" s="758"/>
      <c r="Q575" s="758"/>
      <c r="R575" s="758"/>
      <c r="S575" s="758"/>
      <c r="T575" s="758"/>
      <c r="U575" s="758"/>
      <c r="V575" s="758"/>
      <c r="W575" s="758"/>
      <c r="X575" s="758"/>
      <c r="Y575" s="758"/>
      <c r="Z575" s="758"/>
    </row>
    <row r="576" spans="1:26" ht="15.75" customHeight="1">
      <c r="A576" s="758"/>
      <c r="B576" s="758"/>
      <c r="C576" s="758"/>
      <c r="D576" s="758"/>
      <c r="E576" s="758"/>
      <c r="F576" s="759"/>
      <c r="G576" s="758"/>
      <c r="H576" s="758"/>
      <c r="I576" s="758"/>
      <c r="J576" s="758"/>
      <c r="K576" s="758"/>
      <c r="L576" s="758"/>
      <c r="M576" s="758"/>
      <c r="N576" s="758"/>
      <c r="O576" s="758"/>
      <c r="P576" s="758"/>
      <c r="Q576" s="758"/>
      <c r="R576" s="758"/>
      <c r="S576" s="758"/>
      <c r="T576" s="758"/>
      <c r="U576" s="758"/>
      <c r="V576" s="758"/>
      <c r="W576" s="758"/>
      <c r="X576" s="758"/>
      <c r="Y576" s="758"/>
      <c r="Z576" s="758"/>
    </row>
    <row r="577" spans="1:26" ht="15.75" customHeight="1">
      <c r="A577" s="758"/>
      <c r="B577" s="758"/>
      <c r="C577" s="758"/>
      <c r="D577" s="758"/>
      <c r="E577" s="758"/>
      <c r="F577" s="759"/>
      <c r="G577" s="758"/>
      <c r="H577" s="758"/>
      <c r="I577" s="758"/>
      <c r="J577" s="758"/>
      <c r="K577" s="758"/>
      <c r="L577" s="758"/>
      <c r="M577" s="758"/>
      <c r="N577" s="758"/>
      <c r="O577" s="758"/>
      <c r="P577" s="758"/>
      <c r="Q577" s="758"/>
      <c r="R577" s="758"/>
      <c r="S577" s="758"/>
      <c r="T577" s="758"/>
      <c r="U577" s="758"/>
      <c r="V577" s="758"/>
      <c r="W577" s="758"/>
      <c r="X577" s="758"/>
      <c r="Y577" s="758"/>
      <c r="Z577" s="758"/>
    </row>
    <row r="578" spans="1:26" ht="15.75" customHeight="1">
      <c r="A578" s="758"/>
      <c r="B578" s="758"/>
      <c r="C578" s="758"/>
      <c r="D578" s="758"/>
      <c r="E578" s="758"/>
      <c r="F578" s="759"/>
      <c r="G578" s="758"/>
      <c r="H578" s="758"/>
      <c r="I578" s="758"/>
      <c r="J578" s="758"/>
      <c r="K578" s="758"/>
      <c r="L578" s="758"/>
      <c r="M578" s="758"/>
      <c r="N578" s="758"/>
      <c r="O578" s="758"/>
      <c r="P578" s="758"/>
      <c r="Q578" s="758"/>
      <c r="R578" s="758"/>
      <c r="S578" s="758"/>
      <c r="T578" s="758"/>
      <c r="U578" s="758"/>
      <c r="V578" s="758"/>
      <c r="W578" s="758"/>
      <c r="X578" s="758"/>
      <c r="Y578" s="758"/>
      <c r="Z578" s="758"/>
    </row>
    <row r="579" spans="1:26" ht="15.75" customHeight="1">
      <c r="A579" s="758"/>
      <c r="B579" s="758"/>
      <c r="C579" s="758"/>
      <c r="D579" s="758"/>
      <c r="E579" s="758"/>
      <c r="F579" s="759"/>
      <c r="G579" s="758"/>
      <c r="H579" s="758"/>
      <c r="I579" s="758"/>
      <c r="J579" s="758"/>
      <c r="K579" s="758"/>
      <c r="L579" s="758"/>
      <c r="M579" s="758"/>
      <c r="N579" s="758"/>
      <c r="O579" s="758"/>
      <c r="P579" s="758"/>
      <c r="Q579" s="758"/>
      <c r="R579" s="758"/>
      <c r="S579" s="758"/>
      <c r="T579" s="758"/>
      <c r="U579" s="758"/>
      <c r="V579" s="758"/>
      <c r="W579" s="758"/>
      <c r="X579" s="758"/>
      <c r="Y579" s="758"/>
      <c r="Z579" s="758"/>
    </row>
    <row r="580" spans="1:26" ht="15.75" customHeight="1">
      <c r="A580" s="758"/>
      <c r="B580" s="758"/>
      <c r="C580" s="758"/>
      <c r="D580" s="758"/>
      <c r="E580" s="758"/>
      <c r="F580" s="759"/>
      <c r="G580" s="758"/>
      <c r="H580" s="758"/>
      <c r="I580" s="758"/>
      <c r="J580" s="758"/>
      <c r="K580" s="758"/>
      <c r="L580" s="758"/>
      <c r="M580" s="758"/>
      <c r="N580" s="758"/>
      <c r="O580" s="758"/>
      <c r="P580" s="758"/>
      <c r="Q580" s="758"/>
      <c r="R580" s="758"/>
      <c r="S580" s="758"/>
      <c r="T580" s="758"/>
      <c r="U580" s="758"/>
      <c r="V580" s="758"/>
      <c r="W580" s="758"/>
      <c r="X580" s="758"/>
      <c r="Y580" s="758"/>
      <c r="Z580" s="758"/>
    </row>
    <row r="581" spans="1:26" ht="15.75" customHeight="1">
      <c r="A581" s="758"/>
      <c r="B581" s="758"/>
      <c r="C581" s="758"/>
      <c r="D581" s="758"/>
      <c r="E581" s="758"/>
      <c r="F581" s="759"/>
      <c r="G581" s="758"/>
      <c r="H581" s="758"/>
      <c r="I581" s="758"/>
      <c r="J581" s="758"/>
      <c r="K581" s="758"/>
      <c r="L581" s="758"/>
      <c r="M581" s="758"/>
      <c r="N581" s="758"/>
      <c r="O581" s="758"/>
      <c r="P581" s="758"/>
      <c r="Q581" s="758"/>
      <c r="R581" s="758"/>
      <c r="S581" s="758"/>
      <c r="T581" s="758"/>
      <c r="U581" s="758"/>
      <c r="V581" s="758"/>
      <c r="W581" s="758"/>
      <c r="X581" s="758"/>
      <c r="Y581" s="758"/>
      <c r="Z581" s="758"/>
    </row>
    <row r="582" spans="1:26" ht="15.75" customHeight="1">
      <c r="A582" s="758"/>
      <c r="B582" s="758"/>
      <c r="C582" s="758"/>
      <c r="D582" s="758"/>
      <c r="E582" s="758"/>
      <c r="F582" s="759"/>
      <c r="G582" s="758"/>
      <c r="H582" s="758"/>
      <c r="I582" s="758"/>
      <c r="J582" s="758"/>
      <c r="K582" s="758"/>
      <c r="L582" s="758"/>
      <c r="M582" s="758"/>
      <c r="N582" s="758"/>
      <c r="O582" s="758"/>
      <c r="P582" s="758"/>
      <c r="Q582" s="758"/>
      <c r="R582" s="758"/>
      <c r="S582" s="758"/>
      <c r="T582" s="758"/>
      <c r="U582" s="758"/>
      <c r="V582" s="758"/>
      <c r="W582" s="758"/>
      <c r="X582" s="758"/>
      <c r="Y582" s="758"/>
      <c r="Z582" s="758"/>
    </row>
    <row r="583" spans="1:26" ht="15.75" customHeight="1">
      <c r="A583" s="758"/>
      <c r="B583" s="758"/>
      <c r="C583" s="758"/>
      <c r="D583" s="758"/>
      <c r="E583" s="758"/>
      <c r="F583" s="759"/>
      <c r="G583" s="758"/>
      <c r="H583" s="758"/>
      <c r="I583" s="758"/>
      <c r="J583" s="758"/>
      <c r="K583" s="758"/>
      <c r="L583" s="758"/>
      <c r="M583" s="758"/>
      <c r="N583" s="758"/>
      <c r="O583" s="758"/>
      <c r="P583" s="758"/>
      <c r="Q583" s="758"/>
      <c r="R583" s="758"/>
      <c r="S583" s="758"/>
      <c r="T583" s="758"/>
      <c r="U583" s="758"/>
      <c r="V583" s="758"/>
      <c r="W583" s="758"/>
      <c r="X583" s="758"/>
      <c r="Y583" s="758"/>
      <c r="Z583" s="758"/>
    </row>
    <row r="584" spans="1:26" ht="15.75" customHeight="1">
      <c r="A584" s="758"/>
      <c r="B584" s="758"/>
      <c r="C584" s="758"/>
      <c r="D584" s="758"/>
      <c r="E584" s="758"/>
      <c r="F584" s="759"/>
      <c r="G584" s="758"/>
      <c r="H584" s="758"/>
      <c r="I584" s="758"/>
      <c r="J584" s="758"/>
      <c r="K584" s="758"/>
      <c r="L584" s="758"/>
      <c r="M584" s="758"/>
      <c r="N584" s="758"/>
      <c r="O584" s="758"/>
      <c r="P584" s="758"/>
      <c r="Q584" s="758"/>
      <c r="R584" s="758"/>
      <c r="S584" s="758"/>
      <c r="T584" s="758"/>
      <c r="U584" s="758"/>
      <c r="V584" s="758"/>
      <c r="W584" s="758"/>
      <c r="X584" s="758"/>
      <c r="Y584" s="758"/>
      <c r="Z584" s="758"/>
    </row>
    <row r="585" spans="1:26" ht="15.75" customHeight="1">
      <c r="A585" s="758"/>
      <c r="B585" s="758"/>
      <c r="C585" s="758"/>
      <c r="D585" s="758"/>
      <c r="E585" s="758"/>
      <c r="F585" s="759"/>
      <c r="G585" s="758"/>
      <c r="H585" s="758"/>
      <c r="I585" s="758"/>
      <c r="J585" s="758"/>
      <c r="K585" s="758"/>
      <c r="L585" s="758"/>
      <c r="M585" s="758"/>
      <c r="N585" s="758"/>
      <c r="O585" s="758"/>
      <c r="P585" s="758"/>
      <c r="Q585" s="758"/>
      <c r="R585" s="758"/>
      <c r="S585" s="758"/>
      <c r="T585" s="758"/>
      <c r="U585" s="758"/>
      <c r="V585" s="758"/>
      <c r="W585" s="758"/>
      <c r="X585" s="758"/>
      <c r="Y585" s="758"/>
      <c r="Z585" s="758"/>
    </row>
    <row r="586" spans="1:26" ht="15.75" customHeight="1">
      <c r="A586" s="758"/>
      <c r="B586" s="758"/>
      <c r="C586" s="758"/>
      <c r="D586" s="758"/>
      <c r="E586" s="758"/>
      <c r="F586" s="759"/>
      <c r="G586" s="758"/>
      <c r="H586" s="758"/>
      <c r="I586" s="758"/>
      <c r="J586" s="758"/>
      <c r="K586" s="758"/>
      <c r="L586" s="758"/>
      <c r="M586" s="758"/>
      <c r="N586" s="758"/>
      <c r="O586" s="758"/>
      <c r="P586" s="758"/>
      <c r="Q586" s="758"/>
      <c r="R586" s="758"/>
      <c r="S586" s="758"/>
      <c r="T586" s="758"/>
      <c r="U586" s="758"/>
      <c r="V586" s="758"/>
      <c r="W586" s="758"/>
      <c r="X586" s="758"/>
      <c r="Y586" s="758"/>
      <c r="Z586" s="758"/>
    </row>
    <row r="587" spans="1:26" ht="15.75" customHeight="1">
      <c r="A587" s="758"/>
      <c r="B587" s="758"/>
      <c r="C587" s="758"/>
      <c r="D587" s="758"/>
      <c r="E587" s="758"/>
      <c r="F587" s="759"/>
      <c r="G587" s="758"/>
      <c r="H587" s="758"/>
      <c r="I587" s="758"/>
      <c r="J587" s="758"/>
      <c r="K587" s="758"/>
      <c r="L587" s="758"/>
      <c r="M587" s="758"/>
      <c r="N587" s="758"/>
      <c r="O587" s="758"/>
      <c r="P587" s="758"/>
      <c r="Q587" s="758"/>
      <c r="R587" s="758"/>
      <c r="S587" s="758"/>
      <c r="T587" s="758"/>
      <c r="U587" s="758"/>
      <c r="V587" s="758"/>
      <c r="W587" s="758"/>
      <c r="X587" s="758"/>
      <c r="Y587" s="758"/>
      <c r="Z587" s="758"/>
    </row>
    <row r="588" spans="1:26" ht="15.75" customHeight="1">
      <c r="A588" s="758"/>
      <c r="B588" s="758"/>
      <c r="C588" s="758"/>
      <c r="D588" s="758"/>
      <c r="E588" s="758"/>
      <c r="F588" s="759"/>
      <c r="G588" s="758"/>
      <c r="H588" s="758"/>
      <c r="I588" s="758"/>
      <c r="J588" s="758"/>
      <c r="K588" s="758"/>
      <c r="L588" s="758"/>
      <c r="M588" s="758"/>
      <c r="N588" s="758"/>
      <c r="O588" s="758"/>
      <c r="P588" s="758"/>
      <c r="Q588" s="758"/>
      <c r="R588" s="758"/>
      <c r="S588" s="758"/>
      <c r="T588" s="758"/>
      <c r="U588" s="758"/>
      <c r="V588" s="758"/>
      <c r="W588" s="758"/>
      <c r="X588" s="758"/>
      <c r="Y588" s="758"/>
      <c r="Z588" s="758"/>
    </row>
    <row r="589" spans="1:26" ht="15.75" customHeight="1">
      <c r="A589" s="758"/>
      <c r="B589" s="758"/>
      <c r="C589" s="758"/>
      <c r="D589" s="758"/>
      <c r="E589" s="758"/>
      <c r="F589" s="759"/>
      <c r="G589" s="758"/>
      <c r="H589" s="758"/>
      <c r="I589" s="758"/>
      <c r="J589" s="758"/>
      <c r="K589" s="758"/>
      <c r="L589" s="758"/>
      <c r="M589" s="758"/>
      <c r="N589" s="758"/>
      <c r="O589" s="758"/>
      <c r="P589" s="758"/>
      <c r="Q589" s="758"/>
      <c r="R589" s="758"/>
      <c r="S589" s="758"/>
      <c r="T589" s="758"/>
      <c r="U589" s="758"/>
      <c r="V589" s="758"/>
      <c r="W589" s="758"/>
      <c r="X589" s="758"/>
      <c r="Y589" s="758"/>
      <c r="Z589" s="758"/>
    </row>
    <row r="590" spans="1:26" ht="15.75" customHeight="1">
      <c r="A590" s="758"/>
      <c r="B590" s="758"/>
      <c r="C590" s="758"/>
      <c r="D590" s="758"/>
      <c r="E590" s="758"/>
      <c r="F590" s="759"/>
      <c r="G590" s="758"/>
      <c r="H590" s="758"/>
      <c r="I590" s="758"/>
      <c r="J590" s="758"/>
      <c r="K590" s="758"/>
      <c r="L590" s="758"/>
      <c r="M590" s="758"/>
      <c r="N590" s="758"/>
      <c r="O590" s="758"/>
      <c r="P590" s="758"/>
      <c r="Q590" s="758"/>
      <c r="R590" s="758"/>
      <c r="S590" s="758"/>
      <c r="T590" s="758"/>
      <c r="U590" s="758"/>
      <c r="V590" s="758"/>
      <c r="W590" s="758"/>
      <c r="X590" s="758"/>
      <c r="Y590" s="758"/>
      <c r="Z590" s="758"/>
    </row>
    <row r="591" spans="1:26" ht="15.75" customHeight="1">
      <c r="A591" s="758"/>
      <c r="B591" s="758"/>
      <c r="C591" s="758"/>
      <c r="D591" s="758"/>
      <c r="E591" s="758"/>
      <c r="F591" s="759"/>
      <c r="G591" s="758"/>
      <c r="H591" s="758"/>
      <c r="I591" s="758"/>
      <c r="J591" s="758"/>
      <c r="K591" s="758"/>
      <c r="L591" s="758"/>
      <c r="M591" s="758"/>
      <c r="N591" s="758"/>
      <c r="O591" s="758"/>
      <c r="P591" s="758"/>
      <c r="Q591" s="758"/>
      <c r="R591" s="758"/>
      <c r="S591" s="758"/>
      <c r="T591" s="758"/>
      <c r="U591" s="758"/>
      <c r="V591" s="758"/>
      <c r="W591" s="758"/>
      <c r="X591" s="758"/>
      <c r="Y591" s="758"/>
      <c r="Z591" s="758"/>
    </row>
    <row r="592" spans="1:26" ht="15.75" customHeight="1">
      <c r="A592" s="758"/>
      <c r="B592" s="758"/>
      <c r="C592" s="758"/>
      <c r="D592" s="758"/>
      <c r="E592" s="758"/>
      <c r="F592" s="759"/>
      <c r="G592" s="758"/>
      <c r="H592" s="758"/>
      <c r="I592" s="758"/>
      <c r="J592" s="758"/>
      <c r="K592" s="758"/>
      <c r="L592" s="758"/>
      <c r="M592" s="758"/>
      <c r="N592" s="758"/>
      <c r="O592" s="758"/>
      <c r="P592" s="758"/>
      <c r="Q592" s="758"/>
      <c r="R592" s="758"/>
      <c r="S592" s="758"/>
      <c r="T592" s="758"/>
      <c r="U592" s="758"/>
      <c r="V592" s="758"/>
      <c r="W592" s="758"/>
      <c r="X592" s="758"/>
      <c r="Y592" s="758"/>
      <c r="Z592" s="758"/>
    </row>
    <row r="593" spans="1:26" ht="15.75" customHeight="1">
      <c r="A593" s="758"/>
      <c r="B593" s="758"/>
      <c r="C593" s="758"/>
      <c r="D593" s="758"/>
      <c r="E593" s="758"/>
      <c r="F593" s="759"/>
      <c r="G593" s="758"/>
      <c r="H593" s="758"/>
      <c r="I593" s="758"/>
      <c r="J593" s="758"/>
      <c r="K593" s="758"/>
      <c r="L593" s="758"/>
      <c r="M593" s="758"/>
      <c r="N593" s="758"/>
      <c r="O593" s="758"/>
      <c r="P593" s="758"/>
      <c r="Q593" s="758"/>
      <c r="R593" s="758"/>
      <c r="S593" s="758"/>
      <c r="T593" s="758"/>
      <c r="U593" s="758"/>
      <c r="V593" s="758"/>
      <c r="W593" s="758"/>
      <c r="X593" s="758"/>
      <c r="Y593" s="758"/>
      <c r="Z593" s="758"/>
    </row>
    <row r="594" spans="1:26" ht="15.75" customHeight="1">
      <c r="A594" s="758"/>
      <c r="B594" s="758"/>
      <c r="C594" s="758"/>
      <c r="D594" s="758"/>
      <c r="E594" s="758"/>
      <c r="F594" s="759"/>
      <c r="G594" s="758"/>
      <c r="H594" s="758"/>
      <c r="I594" s="758"/>
      <c r="J594" s="758"/>
      <c r="K594" s="758"/>
      <c r="L594" s="758"/>
      <c r="M594" s="758"/>
      <c r="N594" s="758"/>
      <c r="O594" s="758"/>
      <c r="P594" s="758"/>
      <c r="Q594" s="758"/>
      <c r="R594" s="758"/>
      <c r="S594" s="758"/>
      <c r="T594" s="758"/>
      <c r="U594" s="758"/>
      <c r="V594" s="758"/>
      <c r="W594" s="758"/>
      <c r="X594" s="758"/>
      <c r="Y594" s="758"/>
      <c r="Z594" s="758"/>
    </row>
    <row r="595" spans="1:26" ht="15.75" customHeight="1">
      <c r="A595" s="758"/>
      <c r="B595" s="758"/>
      <c r="C595" s="758"/>
      <c r="D595" s="758"/>
      <c r="E595" s="758"/>
      <c r="F595" s="759"/>
      <c r="G595" s="758"/>
      <c r="H595" s="758"/>
      <c r="I595" s="758"/>
      <c r="J595" s="758"/>
      <c r="K595" s="758"/>
      <c r="L595" s="758"/>
      <c r="M595" s="758"/>
      <c r="N595" s="758"/>
      <c r="O595" s="758"/>
      <c r="P595" s="758"/>
      <c r="Q595" s="758"/>
      <c r="R595" s="758"/>
      <c r="S595" s="758"/>
      <c r="T595" s="758"/>
      <c r="U595" s="758"/>
      <c r="V595" s="758"/>
      <c r="W595" s="758"/>
      <c r="X595" s="758"/>
      <c r="Y595" s="758"/>
      <c r="Z595" s="758"/>
    </row>
    <row r="596" spans="1:26" ht="15.75" customHeight="1">
      <c r="A596" s="758"/>
      <c r="B596" s="758"/>
      <c r="C596" s="758"/>
      <c r="D596" s="758"/>
      <c r="E596" s="758"/>
      <c r="F596" s="759"/>
      <c r="G596" s="758"/>
      <c r="H596" s="758"/>
      <c r="I596" s="758"/>
      <c r="J596" s="758"/>
      <c r="K596" s="758"/>
      <c r="L596" s="758"/>
      <c r="M596" s="758"/>
      <c r="N596" s="758"/>
      <c r="O596" s="758"/>
      <c r="P596" s="758"/>
      <c r="Q596" s="758"/>
      <c r="R596" s="758"/>
      <c r="S596" s="758"/>
      <c r="T596" s="758"/>
      <c r="U596" s="758"/>
      <c r="V596" s="758"/>
      <c r="W596" s="758"/>
      <c r="X596" s="758"/>
      <c r="Y596" s="758"/>
      <c r="Z596" s="758"/>
    </row>
    <row r="597" spans="1:26" ht="15.75" customHeight="1">
      <c r="A597" s="758"/>
      <c r="B597" s="758"/>
      <c r="C597" s="758"/>
      <c r="D597" s="758"/>
      <c r="E597" s="758"/>
      <c r="F597" s="759"/>
      <c r="G597" s="758"/>
      <c r="H597" s="758"/>
      <c r="I597" s="758"/>
      <c r="J597" s="758"/>
      <c r="K597" s="758"/>
      <c r="L597" s="758"/>
      <c r="M597" s="758"/>
      <c r="N597" s="758"/>
      <c r="O597" s="758"/>
      <c r="P597" s="758"/>
      <c r="Q597" s="758"/>
      <c r="R597" s="758"/>
      <c r="S597" s="758"/>
      <c r="T597" s="758"/>
      <c r="U597" s="758"/>
      <c r="V597" s="758"/>
      <c r="W597" s="758"/>
      <c r="X597" s="758"/>
      <c r="Y597" s="758"/>
      <c r="Z597" s="758"/>
    </row>
    <row r="598" spans="1:26" ht="15.75" customHeight="1">
      <c r="A598" s="758"/>
      <c r="B598" s="758"/>
      <c r="C598" s="758"/>
      <c r="D598" s="758"/>
      <c r="E598" s="758"/>
      <c r="F598" s="759"/>
      <c r="G598" s="758"/>
      <c r="H598" s="758"/>
      <c r="I598" s="758"/>
      <c r="J598" s="758"/>
      <c r="K598" s="758"/>
      <c r="L598" s="758"/>
      <c r="M598" s="758"/>
      <c r="N598" s="758"/>
      <c r="O598" s="758"/>
      <c r="P598" s="758"/>
      <c r="Q598" s="758"/>
      <c r="R598" s="758"/>
      <c r="S598" s="758"/>
      <c r="T598" s="758"/>
      <c r="U598" s="758"/>
      <c r="V598" s="758"/>
      <c r="W598" s="758"/>
      <c r="X598" s="758"/>
      <c r="Y598" s="758"/>
      <c r="Z598" s="758"/>
    </row>
    <row r="599" spans="1:26" ht="15.75" customHeight="1">
      <c r="A599" s="758"/>
      <c r="B599" s="758"/>
      <c r="C599" s="758"/>
      <c r="D599" s="758"/>
      <c r="E599" s="758"/>
      <c r="F599" s="759"/>
      <c r="G599" s="758"/>
      <c r="H599" s="758"/>
      <c r="I599" s="758"/>
      <c r="J599" s="758"/>
      <c r="K599" s="758"/>
      <c r="L599" s="758"/>
      <c r="M599" s="758"/>
      <c r="N599" s="758"/>
      <c r="O599" s="758"/>
      <c r="P599" s="758"/>
      <c r="Q599" s="758"/>
      <c r="R599" s="758"/>
      <c r="S599" s="758"/>
      <c r="T599" s="758"/>
      <c r="U599" s="758"/>
      <c r="V599" s="758"/>
      <c r="W599" s="758"/>
      <c r="X599" s="758"/>
      <c r="Y599" s="758"/>
      <c r="Z599" s="758"/>
    </row>
    <row r="600" spans="1:26" ht="15.75" customHeight="1">
      <c r="A600" s="758"/>
      <c r="B600" s="758"/>
      <c r="C600" s="758"/>
      <c r="D600" s="758"/>
      <c r="E600" s="758"/>
      <c r="F600" s="759"/>
      <c r="G600" s="758"/>
      <c r="H600" s="758"/>
      <c r="I600" s="758"/>
      <c r="J600" s="758"/>
      <c r="K600" s="758"/>
      <c r="L600" s="758"/>
      <c r="M600" s="758"/>
      <c r="N600" s="758"/>
      <c r="O600" s="758"/>
      <c r="P600" s="758"/>
      <c r="Q600" s="758"/>
      <c r="R600" s="758"/>
      <c r="S600" s="758"/>
      <c r="T600" s="758"/>
      <c r="U600" s="758"/>
      <c r="V600" s="758"/>
      <c r="W600" s="758"/>
      <c r="X600" s="758"/>
      <c r="Y600" s="758"/>
      <c r="Z600" s="758"/>
    </row>
    <row r="601" spans="1:26" ht="15.75" customHeight="1">
      <c r="A601" s="758"/>
      <c r="B601" s="758"/>
      <c r="C601" s="758"/>
      <c r="D601" s="758"/>
      <c r="E601" s="758"/>
      <c r="F601" s="759"/>
      <c r="G601" s="758"/>
      <c r="H601" s="758"/>
      <c r="I601" s="758"/>
      <c r="J601" s="758"/>
      <c r="K601" s="758"/>
      <c r="L601" s="758"/>
      <c r="M601" s="758"/>
      <c r="N601" s="758"/>
      <c r="O601" s="758"/>
      <c r="P601" s="758"/>
      <c r="Q601" s="758"/>
      <c r="R601" s="758"/>
      <c r="S601" s="758"/>
      <c r="T601" s="758"/>
      <c r="U601" s="758"/>
      <c r="V601" s="758"/>
      <c r="W601" s="758"/>
      <c r="X601" s="758"/>
      <c r="Y601" s="758"/>
      <c r="Z601" s="758"/>
    </row>
    <row r="602" spans="1:26" ht="15.75" customHeight="1">
      <c r="A602" s="758"/>
      <c r="B602" s="758"/>
      <c r="C602" s="758"/>
      <c r="D602" s="758"/>
      <c r="E602" s="758"/>
      <c r="F602" s="759"/>
      <c r="G602" s="758"/>
      <c r="H602" s="758"/>
      <c r="I602" s="758"/>
      <c r="J602" s="758"/>
      <c r="K602" s="758"/>
      <c r="L602" s="758"/>
      <c r="M602" s="758"/>
      <c r="N602" s="758"/>
      <c r="O602" s="758"/>
      <c r="P602" s="758"/>
      <c r="Q602" s="758"/>
      <c r="R602" s="758"/>
      <c r="S602" s="758"/>
      <c r="T602" s="758"/>
      <c r="U602" s="758"/>
      <c r="V602" s="758"/>
      <c r="W602" s="758"/>
      <c r="X602" s="758"/>
      <c r="Y602" s="758"/>
      <c r="Z602" s="758"/>
    </row>
    <row r="603" spans="1:26" ht="15.75" customHeight="1">
      <c r="A603" s="758"/>
      <c r="B603" s="758"/>
      <c r="C603" s="758"/>
      <c r="D603" s="758"/>
      <c r="E603" s="758"/>
      <c r="F603" s="759"/>
      <c r="G603" s="758"/>
      <c r="H603" s="758"/>
      <c r="I603" s="758"/>
      <c r="J603" s="758"/>
      <c r="K603" s="758"/>
      <c r="L603" s="758"/>
      <c r="M603" s="758"/>
      <c r="N603" s="758"/>
      <c r="O603" s="758"/>
      <c r="P603" s="758"/>
      <c r="Q603" s="758"/>
      <c r="R603" s="758"/>
      <c r="S603" s="758"/>
      <c r="T603" s="758"/>
      <c r="U603" s="758"/>
      <c r="V603" s="758"/>
      <c r="W603" s="758"/>
      <c r="X603" s="758"/>
      <c r="Y603" s="758"/>
      <c r="Z603" s="758"/>
    </row>
    <row r="604" spans="1:26" ht="15.75" customHeight="1">
      <c r="A604" s="758"/>
      <c r="B604" s="758"/>
      <c r="C604" s="758"/>
      <c r="D604" s="758"/>
      <c r="E604" s="758"/>
      <c r="F604" s="759"/>
      <c r="G604" s="758"/>
      <c r="H604" s="758"/>
      <c r="I604" s="758"/>
      <c r="J604" s="758"/>
      <c r="K604" s="758"/>
      <c r="L604" s="758"/>
      <c r="M604" s="758"/>
      <c r="N604" s="758"/>
      <c r="O604" s="758"/>
      <c r="P604" s="758"/>
      <c r="Q604" s="758"/>
      <c r="R604" s="758"/>
      <c r="S604" s="758"/>
      <c r="T604" s="758"/>
      <c r="U604" s="758"/>
      <c r="V604" s="758"/>
      <c r="W604" s="758"/>
      <c r="X604" s="758"/>
      <c r="Y604" s="758"/>
      <c r="Z604" s="758"/>
    </row>
    <row r="605" spans="1:26" ht="15.75" customHeight="1">
      <c r="A605" s="758"/>
      <c r="B605" s="758"/>
      <c r="C605" s="758"/>
      <c r="D605" s="758"/>
      <c r="E605" s="758"/>
      <c r="F605" s="759"/>
      <c r="G605" s="758"/>
      <c r="H605" s="758"/>
      <c r="I605" s="758"/>
      <c r="J605" s="758"/>
      <c r="K605" s="758"/>
      <c r="L605" s="758"/>
      <c r="M605" s="758"/>
      <c r="N605" s="758"/>
      <c r="O605" s="758"/>
      <c r="P605" s="758"/>
      <c r="Q605" s="758"/>
      <c r="R605" s="758"/>
      <c r="S605" s="758"/>
      <c r="T605" s="758"/>
      <c r="U605" s="758"/>
      <c r="V605" s="758"/>
      <c r="W605" s="758"/>
      <c r="X605" s="758"/>
      <c r="Y605" s="758"/>
      <c r="Z605" s="758"/>
    </row>
    <row r="606" spans="1:26" ht="15.75" customHeight="1">
      <c r="A606" s="758"/>
      <c r="B606" s="758"/>
      <c r="C606" s="758"/>
      <c r="D606" s="758"/>
      <c r="E606" s="758"/>
      <c r="F606" s="759"/>
      <c r="G606" s="758"/>
      <c r="H606" s="758"/>
      <c r="I606" s="758"/>
      <c r="J606" s="758"/>
      <c r="K606" s="758"/>
      <c r="L606" s="758"/>
      <c r="M606" s="758"/>
      <c r="N606" s="758"/>
      <c r="O606" s="758"/>
      <c r="P606" s="758"/>
      <c r="Q606" s="758"/>
      <c r="R606" s="758"/>
      <c r="S606" s="758"/>
      <c r="T606" s="758"/>
      <c r="U606" s="758"/>
      <c r="V606" s="758"/>
      <c r="W606" s="758"/>
      <c r="X606" s="758"/>
      <c r="Y606" s="758"/>
      <c r="Z606" s="758"/>
    </row>
    <row r="607" spans="1:26" ht="15.75" customHeight="1">
      <c r="A607" s="758"/>
      <c r="B607" s="758"/>
      <c r="C607" s="758"/>
      <c r="D607" s="758"/>
      <c r="E607" s="758"/>
      <c r="F607" s="759"/>
      <c r="G607" s="758"/>
      <c r="H607" s="758"/>
      <c r="I607" s="758"/>
      <c r="J607" s="758"/>
      <c r="K607" s="758"/>
      <c r="L607" s="758"/>
      <c r="M607" s="758"/>
      <c r="N607" s="758"/>
      <c r="O607" s="758"/>
      <c r="P607" s="758"/>
      <c r="Q607" s="758"/>
      <c r="R607" s="758"/>
      <c r="S607" s="758"/>
      <c r="T607" s="758"/>
      <c r="U607" s="758"/>
      <c r="V607" s="758"/>
      <c r="W607" s="758"/>
      <c r="X607" s="758"/>
      <c r="Y607" s="758"/>
      <c r="Z607" s="758"/>
    </row>
    <row r="608" spans="1:26" ht="15.75" customHeight="1">
      <c r="A608" s="758"/>
      <c r="B608" s="758"/>
      <c r="C608" s="758"/>
      <c r="D608" s="758"/>
      <c r="E608" s="758"/>
      <c r="F608" s="759"/>
      <c r="G608" s="758"/>
      <c r="H608" s="758"/>
      <c r="I608" s="758"/>
      <c r="J608" s="758"/>
      <c r="K608" s="758"/>
      <c r="L608" s="758"/>
      <c r="M608" s="758"/>
      <c r="N608" s="758"/>
      <c r="O608" s="758"/>
      <c r="P608" s="758"/>
      <c r="Q608" s="758"/>
      <c r="R608" s="758"/>
      <c r="S608" s="758"/>
      <c r="T608" s="758"/>
      <c r="U608" s="758"/>
      <c r="V608" s="758"/>
      <c r="W608" s="758"/>
      <c r="X608" s="758"/>
      <c r="Y608" s="758"/>
      <c r="Z608" s="758"/>
    </row>
    <row r="609" spans="1:26" ht="15.75" customHeight="1">
      <c r="A609" s="758"/>
      <c r="B609" s="758"/>
      <c r="C609" s="758"/>
      <c r="D609" s="758"/>
      <c r="E609" s="758"/>
      <c r="F609" s="759"/>
      <c r="G609" s="758"/>
      <c r="H609" s="758"/>
      <c r="I609" s="758"/>
      <c r="J609" s="758"/>
      <c r="K609" s="758"/>
      <c r="L609" s="758"/>
      <c r="M609" s="758"/>
      <c r="N609" s="758"/>
      <c r="O609" s="758"/>
      <c r="P609" s="758"/>
      <c r="Q609" s="758"/>
      <c r="R609" s="758"/>
      <c r="S609" s="758"/>
      <c r="T609" s="758"/>
      <c r="U609" s="758"/>
      <c r="V609" s="758"/>
      <c r="W609" s="758"/>
      <c r="X609" s="758"/>
      <c r="Y609" s="758"/>
      <c r="Z609" s="758"/>
    </row>
    <row r="610" spans="1:26" ht="15.75" customHeight="1">
      <c r="A610" s="758"/>
      <c r="B610" s="758"/>
      <c r="C610" s="758"/>
      <c r="D610" s="758"/>
      <c r="E610" s="758"/>
      <c r="F610" s="759"/>
      <c r="G610" s="758"/>
      <c r="H610" s="758"/>
      <c r="I610" s="758"/>
      <c r="J610" s="758"/>
      <c r="K610" s="758"/>
      <c r="L610" s="758"/>
      <c r="M610" s="758"/>
      <c r="N610" s="758"/>
      <c r="O610" s="758"/>
      <c r="P610" s="758"/>
      <c r="Q610" s="758"/>
      <c r="R610" s="758"/>
      <c r="S610" s="758"/>
      <c r="T610" s="758"/>
      <c r="U610" s="758"/>
      <c r="V610" s="758"/>
      <c r="W610" s="758"/>
      <c r="X610" s="758"/>
      <c r="Y610" s="758"/>
      <c r="Z610" s="758"/>
    </row>
    <row r="611" spans="1:26" ht="15.75" customHeight="1">
      <c r="A611" s="758"/>
      <c r="B611" s="758"/>
      <c r="C611" s="758"/>
      <c r="D611" s="758"/>
      <c r="E611" s="758"/>
      <c r="F611" s="759"/>
      <c r="G611" s="758"/>
      <c r="H611" s="758"/>
      <c r="I611" s="758"/>
      <c r="J611" s="758"/>
      <c r="K611" s="758"/>
      <c r="L611" s="758"/>
      <c r="M611" s="758"/>
      <c r="N611" s="758"/>
      <c r="O611" s="758"/>
      <c r="P611" s="758"/>
      <c r="Q611" s="758"/>
      <c r="R611" s="758"/>
      <c r="S611" s="758"/>
      <c r="T611" s="758"/>
      <c r="U611" s="758"/>
      <c r="V611" s="758"/>
      <c r="W611" s="758"/>
      <c r="X611" s="758"/>
      <c r="Y611" s="758"/>
      <c r="Z611" s="758"/>
    </row>
    <row r="612" spans="1:26" ht="15.75" customHeight="1">
      <c r="A612" s="758"/>
      <c r="B612" s="758"/>
      <c r="C612" s="758"/>
      <c r="D612" s="758"/>
      <c r="E612" s="758"/>
      <c r="F612" s="759"/>
      <c r="G612" s="758"/>
      <c r="H612" s="758"/>
      <c r="I612" s="758"/>
      <c r="J612" s="758"/>
      <c r="K612" s="758"/>
      <c r="L612" s="758"/>
      <c r="M612" s="758"/>
      <c r="N612" s="758"/>
      <c r="O612" s="758"/>
      <c r="P612" s="758"/>
      <c r="Q612" s="758"/>
      <c r="R612" s="758"/>
      <c r="S612" s="758"/>
      <c r="T612" s="758"/>
      <c r="U612" s="758"/>
      <c r="V612" s="758"/>
      <c r="W612" s="758"/>
      <c r="X612" s="758"/>
      <c r="Y612" s="758"/>
      <c r="Z612" s="758"/>
    </row>
    <row r="613" spans="1:26" ht="15.75" customHeight="1">
      <c r="A613" s="758"/>
      <c r="B613" s="758"/>
      <c r="C613" s="758"/>
      <c r="D613" s="758"/>
      <c r="E613" s="758"/>
      <c r="F613" s="759"/>
      <c r="G613" s="758"/>
      <c r="H613" s="758"/>
      <c r="I613" s="758"/>
      <c r="J613" s="758"/>
      <c r="K613" s="758"/>
      <c r="L613" s="758"/>
      <c r="M613" s="758"/>
      <c r="N613" s="758"/>
      <c r="O613" s="758"/>
      <c r="P613" s="758"/>
      <c r="Q613" s="758"/>
      <c r="R613" s="758"/>
      <c r="S613" s="758"/>
      <c r="T613" s="758"/>
      <c r="U613" s="758"/>
      <c r="V613" s="758"/>
      <c r="W613" s="758"/>
      <c r="X613" s="758"/>
      <c r="Y613" s="758"/>
      <c r="Z613" s="758"/>
    </row>
    <row r="614" spans="1:26" ht="15.75" customHeight="1">
      <c r="A614" s="758"/>
      <c r="B614" s="758"/>
      <c r="C614" s="758"/>
      <c r="D614" s="758"/>
      <c r="E614" s="758"/>
      <c r="F614" s="759"/>
      <c r="G614" s="758"/>
      <c r="H614" s="758"/>
      <c r="I614" s="758"/>
      <c r="J614" s="758"/>
      <c r="K614" s="758"/>
      <c r="L614" s="758"/>
      <c r="M614" s="758"/>
      <c r="N614" s="758"/>
      <c r="O614" s="758"/>
      <c r="P614" s="758"/>
      <c r="Q614" s="758"/>
      <c r="R614" s="758"/>
      <c r="S614" s="758"/>
      <c r="T614" s="758"/>
      <c r="U614" s="758"/>
      <c r="V614" s="758"/>
      <c r="W614" s="758"/>
      <c r="X614" s="758"/>
      <c r="Y614" s="758"/>
      <c r="Z614" s="758"/>
    </row>
    <row r="615" spans="1:26" ht="15.75" customHeight="1">
      <c r="A615" s="758"/>
      <c r="B615" s="758"/>
      <c r="C615" s="758"/>
      <c r="D615" s="758"/>
      <c r="E615" s="758"/>
      <c r="F615" s="759"/>
      <c r="G615" s="758"/>
      <c r="H615" s="758"/>
      <c r="I615" s="758"/>
      <c r="J615" s="758"/>
      <c r="K615" s="758"/>
      <c r="L615" s="758"/>
      <c r="M615" s="758"/>
      <c r="N615" s="758"/>
      <c r="O615" s="758"/>
      <c r="P615" s="758"/>
      <c r="Q615" s="758"/>
      <c r="R615" s="758"/>
      <c r="S615" s="758"/>
      <c r="T615" s="758"/>
      <c r="U615" s="758"/>
      <c r="V615" s="758"/>
      <c r="W615" s="758"/>
      <c r="X615" s="758"/>
      <c r="Y615" s="758"/>
      <c r="Z615" s="758"/>
    </row>
    <row r="616" spans="1:26" ht="15.75" customHeight="1">
      <c r="A616" s="758"/>
      <c r="B616" s="758"/>
      <c r="C616" s="758"/>
      <c r="D616" s="758"/>
      <c r="E616" s="758"/>
      <c r="F616" s="759"/>
      <c r="G616" s="758"/>
      <c r="H616" s="758"/>
      <c r="I616" s="758"/>
      <c r="J616" s="758"/>
      <c r="K616" s="758"/>
      <c r="L616" s="758"/>
      <c r="M616" s="758"/>
      <c r="N616" s="758"/>
      <c r="O616" s="758"/>
      <c r="P616" s="758"/>
      <c r="Q616" s="758"/>
      <c r="R616" s="758"/>
      <c r="S616" s="758"/>
      <c r="T616" s="758"/>
      <c r="U616" s="758"/>
      <c r="V616" s="758"/>
      <c r="W616" s="758"/>
      <c r="X616" s="758"/>
      <c r="Y616" s="758"/>
      <c r="Z616" s="758"/>
    </row>
    <row r="617" spans="1:26" ht="15.75" customHeight="1">
      <c r="A617" s="758"/>
      <c r="B617" s="758"/>
      <c r="C617" s="758"/>
      <c r="D617" s="758"/>
      <c r="E617" s="758"/>
      <c r="F617" s="759"/>
      <c r="G617" s="758"/>
      <c r="H617" s="758"/>
      <c r="I617" s="758"/>
      <c r="J617" s="758"/>
      <c r="K617" s="758"/>
      <c r="L617" s="758"/>
      <c r="M617" s="758"/>
      <c r="N617" s="758"/>
      <c r="O617" s="758"/>
      <c r="P617" s="758"/>
      <c r="Q617" s="758"/>
      <c r="R617" s="758"/>
      <c r="S617" s="758"/>
      <c r="T617" s="758"/>
      <c r="U617" s="758"/>
      <c r="V617" s="758"/>
      <c r="W617" s="758"/>
      <c r="X617" s="758"/>
      <c r="Y617" s="758"/>
      <c r="Z617" s="758"/>
    </row>
    <row r="618" spans="1:26" ht="15.75" customHeight="1">
      <c r="A618" s="758"/>
      <c r="B618" s="758"/>
      <c r="C618" s="758"/>
      <c r="D618" s="758"/>
      <c r="E618" s="758"/>
      <c r="F618" s="759"/>
      <c r="G618" s="758"/>
      <c r="H618" s="758"/>
      <c r="I618" s="758"/>
      <c r="J618" s="758"/>
      <c r="K618" s="758"/>
      <c r="L618" s="758"/>
      <c r="M618" s="758"/>
      <c r="N618" s="758"/>
      <c r="O618" s="758"/>
      <c r="P618" s="758"/>
      <c r="Q618" s="758"/>
      <c r="R618" s="758"/>
      <c r="S618" s="758"/>
      <c r="T618" s="758"/>
      <c r="U618" s="758"/>
      <c r="V618" s="758"/>
      <c r="W618" s="758"/>
      <c r="X618" s="758"/>
      <c r="Y618" s="758"/>
      <c r="Z618" s="758"/>
    </row>
    <row r="619" spans="1:26" ht="15.75" customHeight="1">
      <c r="A619" s="758"/>
      <c r="B619" s="758"/>
      <c r="C619" s="758"/>
      <c r="D619" s="758"/>
      <c r="E619" s="758"/>
      <c r="F619" s="759"/>
      <c r="G619" s="758"/>
      <c r="H619" s="758"/>
      <c r="I619" s="758"/>
      <c r="J619" s="758"/>
      <c r="K619" s="758"/>
      <c r="L619" s="758"/>
      <c r="M619" s="758"/>
      <c r="N619" s="758"/>
      <c r="O619" s="758"/>
      <c r="P619" s="758"/>
      <c r="Q619" s="758"/>
      <c r="R619" s="758"/>
      <c r="S619" s="758"/>
      <c r="T619" s="758"/>
      <c r="U619" s="758"/>
      <c r="V619" s="758"/>
      <c r="W619" s="758"/>
      <c r="X619" s="758"/>
      <c r="Y619" s="758"/>
      <c r="Z619" s="758"/>
    </row>
    <row r="620" spans="1:26" ht="15.75" customHeight="1">
      <c r="A620" s="758"/>
      <c r="B620" s="758"/>
      <c r="C620" s="758"/>
      <c r="D620" s="758"/>
      <c r="E620" s="758"/>
      <c r="F620" s="759"/>
      <c r="G620" s="758"/>
      <c r="H620" s="758"/>
      <c r="I620" s="758"/>
      <c r="J620" s="758"/>
      <c r="K620" s="758"/>
      <c r="L620" s="758"/>
      <c r="M620" s="758"/>
      <c r="N620" s="758"/>
      <c r="O620" s="758"/>
      <c r="P620" s="758"/>
      <c r="Q620" s="758"/>
      <c r="R620" s="758"/>
      <c r="S620" s="758"/>
      <c r="T620" s="758"/>
      <c r="U620" s="758"/>
      <c r="V620" s="758"/>
      <c r="W620" s="758"/>
      <c r="X620" s="758"/>
      <c r="Y620" s="758"/>
      <c r="Z620" s="758"/>
    </row>
    <row r="621" spans="1:26" ht="15.75" customHeight="1">
      <c r="A621" s="758"/>
      <c r="B621" s="758"/>
      <c r="C621" s="758"/>
      <c r="D621" s="758"/>
      <c r="E621" s="758"/>
      <c r="F621" s="759"/>
      <c r="G621" s="758"/>
      <c r="H621" s="758"/>
      <c r="I621" s="758"/>
      <c r="J621" s="758"/>
      <c r="K621" s="758"/>
      <c r="L621" s="758"/>
      <c r="M621" s="758"/>
      <c r="N621" s="758"/>
      <c r="O621" s="758"/>
      <c r="P621" s="758"/>
      <c r="Q621" s="758"/>
      <c r="R621" s="758"/>
      <c r="S621" s="758"/>
      <c r="T621" s="758"/>
      <c r="U621" s="758"/>
      <c r="V621" s="758"/>
      <c r="W621" s="758"/>
      <c r="X621" s="758"/>
      <c r="Y621" s="758"/>
      <c r="Z621" s="758"/>
    </row>
    <row r="622" spans="1:26" ht="15.75" customHeight="1">
      <c r="A622" s="758"/>
      <c r="B622" s="758"/>
      <c r="C622" s="758"/>
      <c r="D622" s="758"/>
      <c r="E622" s="758"/>
      <c r="F622" s="759"/>
      <c r="G622" s="758"/>
      <c r="H622" s="758"/>
      <c r="I622" s="758"/>
      <c r="J622" s="758"/>
      <c r="K622" s="758"/>
      <c r="L622" s="758"/>
      <c r="M622" s="758"/>
      <c r="N622" s="758"/>
      <c r="O622" s="758"/>
      <c r="P622" s="758"/>
      <c r="Q622" s="758"/>
      <c r="R622" s="758"/>
      <c r="S622" s="758"/>
      <c r="T622" s="758"/>
      <c r="U622" s="758"/>
      <c r="V622" s="758"/>
      <c r="W622" s="758"/>
      <c r="X622" s="758"/>
      <c r="Y622" s="758"/>
      <c r="Z622" s="758"/>
    </row>
    <row r="623" spans="1:26" ht="15.75" customHeight="1">
      <c r="A623" s="758"/>
      <c r="B623" s="758"/>
      <c r="C623" s="758"/>
      <c r="D623" s="758"/>
      <c r="E623" s="758"/>
      <c r="F623" s="759"/>
      <c r="G623" s="758"/>
      <c r="H623" s="758"/>
      <c r="I623" s="758"/>
      <c r="J623" s="758"/>
      <c r="K623" s="758"/>
      <c r="L623" s="758"/>
      <c r="M623" s="758"/>
      <c r="N623" s="758"/>
      <c r="O623" s="758"/>
      <c r="P623" s="758"/>
      <c r="Q623" s="758"/>
      <c r="R623" s="758"/>
      <c r="S623" s="758"/>
      <c r="T623" s="758"/>
      <c r="U623" s="758"/>
      <c r="V623" s="758"/>
      <c r="W623" s="758"/>
      <c r="X623" s="758"/>
      <c r="Y623" s="758"/>
      <c r="Z623" s="758"/>
    </row>
    <row r="624" spans="1:26" ht="15.75" customHeight="1">
      <c r="A624" s="758"/>
      <c r="B624" s="758"/>
      <c r="C624" s="758"/>
      <c r="D624" s="758"/>
      <c r="E624" s="758"/>
      <c r="F624" s="759"/>
      <c r="G624" s="758"/>
      <c r="H624" s="758"/>
      <c r="I624" s="758"/>
      <c r="J624" s="758"/>
      <c r="K624" s="758"/>
      <c r="L624" s="758"/>
      <c r="M624" s="758"/>
      <c r="N624" s="758"/>
      <c r="O624" s="758"/>
      <c r="P624" s="758"/>
      <c r="Q624" s="758"/>
      <c r="R624" s="758"/>
      <c r="S624" s="758"/>
      <c r="T624" s="758"/>
      <c r="U624" s="758"/>
      <c r="V624" s="758"/>
      <c r="W624" s="758"/>
      <c r="X624" s="758"/>
      <c r="Y624" s="758"/>
      <c r="Z624" s="758"/>
    </row>
    <row r="625" spans="1:26" ht="15.75" customHeight="1">
      <c r="A625" s="758"/>
      <c r="B625" s="758"/>
      <c r="C625" s="758"/>
      <c r="D625" s="758"/>
      <c r="E625" s="758"/>
      <c r="F625" s="759"/>
      <c r="G625" s="758"/>
      <c r="H625" s="758"/>
      <c r="I625" s="758"/>
      <c r="J625" s="758"/>
      <c r="K625" s="758"/>
      <c r="L625" s="758"/>
      <c r="M625" s="758"/>
      <c r="N625" s="758"/>
      <c r="O625" s="758"/>
      <c r="P625" s="758"/>
      <c r="Q625" s="758"/>
      <c r="R625" s="758"/>
      <c r="S625" s="758"/>
      <c r="T625" s="758"/>
      <c r="U625" s="758"/>
      <c r="V625" s="758"/>
      <c r="W625" s="758"/>
      <c r="X625" s="758"/>
      <c r="Y625" s="758"/>
      <c r="Z625" s="758"/>
    </row>
    <row r="626" spans="1:26" ht="15.75" customHeight="1">
      <c r="A626" s="758"/>
      <c r="B626" s="758"/>
      <c r="C626" s="758"/>
      <c r="D626" s="758"/>
      <c r="E626" s="758"/>
      <c r="F626" s="759"/>
      <c r="G626" s="758"/>
      <c r="H626" s="758"/>
      <c r="I626" s="758"/>
      <c r="J626" s="758"/>
      <c r="K626" s="758"/>
      <c r="L626" s="758"/>
      <c r="M626" s="758"/>
      <c r="N626" s="758"/>
      <c r="O626" s="758"/>
      <c r="P626" s="758"/>
      <c r="Q626" s="758"/>
      <c r="R626" s="758"/>
      <c r="S626" s="758"/>
      <c r="T626" s="758"/>
      <c r="U626" s="758"/>
      <c r="V626" s="758"/>
      <c r="W626" s="758"/>
      <c r="X626" s="758"/>
      <c r="Y626" s="758"/>
      <c r="Z626" s="758"/>
    </row>
    <row r="627" spans="1:26" ht="15.75" customHeight="1">
      <c r="A627" s="758"/>
      <c r="B627" s="758"/>
      <c r="C627" s="758"/>
      <c r="D627" s="758"/>
      <c r="E627" s="758"/>
      <c r="F627" s="759"/>
      <c r="G627" s="758"/>
      <c r="H627" s="758"/>
      <c r="I627" s="758"/>
      <c r="J627" s="758"/>
      <c r="K627" s="758"/>
      <c r="L627" s="758"/>
      <c r="M627" s="758"/>
      <c r="N627" s="758"/>
      <c r="O627" s="758"/>
      <c r="P627" s="758"/>
      <c r="Q627" s="758"/>
      <c r="R627" s="758"/>
      <c r="S627" s="758"/>
      <c r="T627" s="758"/>
      <c r="U627" s="758"/>
      <c r="V627" s="758"/>
      <c r="W627" s="758"/>
      <c r="X627" s="758"/>
      <c r="Y627" s="758"/>
      <c r="Z627" s="758"/>
    </row>
    <row r="628" spans="1:26" ht="15.75" customHeight="1">
      <c r="A628" s="758"/>
      <c r="B628" s="758"/>
      <c r="C628" s="758"/>
      <c r="D628" s="758"/>
      <c r="E628" s="758"/>
      <c r="F628" s="759"/>
      <c r="G628" s="758"/>
      <c r="H628" s="758"/>
      <c r="I628" s="758"/>
      <c r="J628" s="758"/>
      <c r="K628" s="758"/>
      <c r="L628" s="758"/>
      <c r="M628" s="758"/>
      <c r="N628" s="758"/>
      <c r="O628" s="758"/>
      <c r="P628" s="758"/>
      <c r="Q628" s="758"/>
      <c r="R628" s="758"/>
      <c r="S628" s="758"/>
      <c r="T628" s="758"/>
      <c r="U628" s="758"/>
      <c r="V628" s="758"/>
      <c r="W628" s="758"/>
      <c r="X628" s="758"/>
      <c r="Y628" s="758"/>
      <c r="Z628" s="758"/>
    </row>
    <row r="629" spans="1:26" ht="15.75" customHeight="1">
      <c r="A629" s="758"/>
      <c r="B629" s="758"/>
      <c r="C629" s="758"/>
      <c r="D629" s="758"/>
      <c r="E629" s="758"/>
      <c r="F629" s="759"/>
      <c r="G629" s="758"/>
      <c r="H629" s="758"/>
      <c r="I629" s="758"/>
      <c r="J629" s="758"/>
      <c r="K629" s="758"/>
      <c r="L629" s="758"/>
      <c r="M629" s="758"/>
      <c r="N629" s="758"/>
      <c r="O629" s="758"/>
      <c r="P629" s="758"/>
      <c r="Q629" s="758"/>
      <c r="R629" s="758"/>
      <c r="S629" s="758"/>
      <c r="T629" s="758"/>
      <c r="U629" s="758"/>
      <c r="V629" s="758"/>
      <c r="W629" s="758"/>
      <c r="X629" s="758"/>
      <c r="Y629" s="758"/>
      <c r="Z629" s="758"/>
    </row>
    <row r="630" spans="1:26" ht="15.75" customHeight="1">
      <c r="A630" s="758"/>
      <c r="B630" s="758"/>
      <c r="C630" s="758"/>
      <c r="D630" s="758"/>
      <c r="E630" s="758"/>
      <c r="F630" s="759"/>
      <c r="G630" s="758"/>
      <c r="H630" s="758"/>
      <c r="I630" s="758"/>
      <c r="J630" s="758"/>
      <c r="K630" s="758"/>
      <c r="L630" s="758"/>
      <c r="M630" s="758"/>
      <c r="N630" s="758"/>
      <c r="O630" s="758"/>
      <c r="P630" s="758"/>
      <c r="Q630" s="758"/>
      <c r="R630" s="758"/>
      <c r="S630" s="758"/>
      <c r="T630" s="758"/>
      <c r="U630" s="758"/>
      <c r="V630" s="758"/>
      <c r="W630" s="758"/>
      <c r="X630" s="758"/>
      <c r="Y630" s="758"/>
      <c r="Z630" s="758"/>
    </row>
    <row r="631" spans="1:26" ht="15.75" customHeight="1">
      <c r="A631" s="758"/>
      <c r="B631" s="758"/>
      <c r="C631" s="758"/>
      <c r="D631" s="758"/>
      <c r="E631" s="758"/>
      <c r="F631" s="759"/>
      <c r="G631" s="758"/>
      <c r="H631" s="758"/>
      <c r="I631" s="758"/>
      <c r="J631" s="758"/>
      <c r="K631" s="758"/>
      <c r="L631" s="758"/>
      <c r="M631" s="758"/>
      <c r="N631" s="758"/>
      <c r="O631" s="758"/>
      <c r="P631" s="758"/>
      <c r="Q631" s="758"/>
      <c r="R631" s="758"/>
      <c r="S631" s="758"/>
      <c r="T631" s="758"/>
      <c r="U631" s="758"/>
      <c r="V631" s="758"/>
      <c r="W631" s="758"/>
      <c r="X631" s="758"/>
      <c r="Y631" s="758"/>
      <c r="Z631" s="758"/>
    </row>
    <row r="632" spans="1:26" ht="15.75" customHeight="1">
      <c r="A632" s="758"/>
      <c r="B632" s="758"/>
      <c r="C632" s="758"/>
      <c r="D632" s="758"/>
      <c r="E632" s="758"/>
      <c r="F632" s="759"/>
      <c r="G632" s="758"/>
      <c r="H632" s="758"/>
      <c r="I632" s="758"/>
      <c r="J632" s="758"/>
      <c r="K632" s="758"/>
      <c r="L632" s="758"/>
      <c r="M632" s="758"/>
      <c r="N632" s="758"/>
      <c r="O632" s="758"/>
      <c r="P632" s="758"/>
      <c r="Q632" s="758"/>
      <c r="R632" s="758"/>
      <c r="S632" s="758"/>
      <c r="T632" s="758"/>
      <c r="U632" s="758"/>
      <c r="V632" s="758"/>
      <c r="W632" s="758"/>
      <c r="X632" s="758"/>
      <c r="Y632" s="758"/>
      <c r="Z632" s="758"/>
    </row>
    <row r="633" spans="1:26" ht="15.75" customHeight="1">
      <c r="A633" s="758"/>
      <c r="B633" s="758"/>
      <c r="C633" s="758"/>
      <c r="D633" s="758"/>
      <c r="E633" s="758"/>
      <c r="F633" s="759"/>
      <c r="G633" s="758"/>
      <c r="H633" s="758"/>
      <c r="I633" s="758"/>
      <c r="J633" s="758"/>
      <c r="K633" s="758"/>
      <c r="L633" s="758"/>
      <c r="M633" s="758"/>
      <c r="N633" s="758"/>
      <c r="O633" s="758"/>
      <c r="P633" s="758"/>
      <c r="Q633" s="758"/>
      <c r="R633" s="758"/>
      <c r="S633" s="758"/>
      <c r="T633" s="758"/>
      <c r="U633" s="758"/>
      <c r="V633" s="758"/>
      <c r="W633" s="758"/>
      <c r="X633" s="758"/>
      <c r="Y633" s="758"/>
      <c r="Z633" s="758"/>
    </row>
    <row r="634" spans="1:26" ht="15.75" customHeight="1">
      <c r="A634" s="758"/>
      <c r="B634" s="758"/>
      <c r="C634" s="758"/>
      <c r="D634" s="758"/>
      <c r="E634" s="758"/>
      <c r="F634" s="759"/>
      <c r="G634" s="758"/>
      <c r="H634" s="758"/>
      <c r="I634" s="758"/>
      <c r="J634" s="758"/>
      <c r="K634" s="758"/>
      <c r="L634" s="758"/>
      <c r="M634" s="758"/>
      <c r="N634" s="758"/>
      <c r="O634" s="758"/>
      <c r="P634" s="758"/>
      <c r="Q634" s="758"/>
      <c r="R634" s="758"/>
      <c r="S634" s="758"/>
      <c r="T634" s="758"/>
      <c r="U634" s="758"/>
      <c r="V634" s="758"/>
      <c r="W634" s="758"/>
      <c r="X634" s="758"/>
      <c r="Y634" s="758"/>
      <c r="Z634" s="758"/>
    </row>
    <row r="635" spans="1:26" ht="15.75" customHeight="1">
      <c r="A635" s="758"/>
      <c r="B635" s="758"/>
      <c r="C635" s="758"/>
      <c r="D635" s="758"/>
      <c r="E635" s="758"/>
      <c r="F635" s="759"/>
      <c r="G635" s="758"/>
      <c r="H635" s="758"/>
      <c r="I635" s="758"/>
      <c r="J635" s="758"/>
      <c r="K635" s="758"/>
      <c r="L635" s="758"/>
      <c r="M635" s="758"/>
      <c r="N635" s="758"/>
      <c r="O635" s="758"/>
      <c r="P635" s="758"/>
      <c r="Q635" s="758"/>
      <c r="R635" s="758"/>
      <c r="S635" s="758"/>
      <c r="T635" s="758"/>
      <c r="U635" s="758"/>
      <c r="V635" s="758"/>
      <c r="W635" s="758"/>
      <c r="X635" s="758"/>
      <c r="Y635" s="758"/>
      <c r="Z635" s="758"/>
    </row>
    <row r="636" spans="1:26" ht="15.75" customHeight="1">
      <c r="A636" s="758"/>
      <c r="B636" s="758"/>
      <c r="C636" s="758"/>
      <c r="D636" s="758"/>
      <c r="E636" s="758"/>
      <c r="F636" s="759"/>
      <c r="G636" s="758"/>
      <c r="H636" s="758"/>
      <c r="I636" s="758"/>
      <c r="J636" s="758"/>
      <c r="K636" s="758"/>
      <c r="L636" s="758"/>
      <c r="M636" s="758"/>
      <c r="N636" s="758"/>
      <c r="O636" s="758"/>
      <c r="P636" s="758"/>
      <c r="Q636" s="758"/>
      <c r="R636" s="758"/>
      <c r="S636" s="758"/>
      <c r="T636" s="758"/>
      <c r="U636" s="758"/>
      <c r="V636" s="758"/>
      <c r="W636" s="758"/>
      <c r="X636" s="758"/>
      <c r="Y636" s="758"/>
      <c r="Z636" s="758"/>
    </row>
    <row r="637" spans="1:26" ht="15.75" customHeight="1">
      <c r="A637" s="758"/>
      <c r="B637" s="758"/>
      <c r="C637" s="758"/>
      <c r="D637" s="758"/>
      <c r="E637" s="758"/>
      <c r="F637" s="759"/>
      <c r="G637" s="758"/>
      <c r="H637" s="758"/>
      <c r="I637" s="758"/>
      <c r="J637" s="758"/>
      <c r="K637" s="758"/>
      <c r="L637" s="758"/>
      <c r="M637" s="758"/>
      <c r="N637" s="758"/>
      <c r="O637" s="758"/>
      <c r="P637" s="758"/>
      <c r="Q637" s="758"/>
      <c r="R637" s="758"/>
      <c r="S637" s="758"/>
      <c r="T637" s="758"/>
      <c r="U637" s="758"/>
      <c r="V637" s="758"/>
      <c r="W637" s="758"/>
      <c r="X637" s="758"/>
      <c r="Y637" s="758"/>
      <c r="Z637" s="758"/>
    </row>
    <row r="638" spans="1:26" ht="15.75" customHeight="1">
      <c r="A638" s="758"/>
      <c r="B638" s="758"/>
      <c r="C638" s="758"/>
      <c r="D638" s="758"/>
      <c r="E638" s="758"/>
      <c r="F638" s="759"/>
      <c r="G638" s="758"/>
      <c r="H638" s="758"/>
      <c r="I638" s="758"/>
      <c r="J638" s="758"/>
      <c r="K638" s="758"/>
      <c r="L638" s="758"/>
      <c r="M638" s="758"/>
      <c r="N638" s="758"/>
      <c r="O638" s="758"/>
      <c r="P638" s="758"/>
      <c r="Q638" s="758"/>
      <c r="R638" s="758"/>
      <c r="S638" s="758"/>
      <c r="T638" s="758"/>
      <c r="U638" s="758"/>
      <c r="V638" s="758"/>
      <c r="W638" s="758"/>
      <c r="X638" s="758"/>
      <c r="Y638" s="758"/>
      <c r="Z638" s="758"/>
    </row>
    <row r="639" spans="1:26" ht="15.75" customHeight="1">
      <c r="A639" s="758"/>
      <c r="B639" s="758"/>
      <c r="C639" s="758"/>
      <c r="D639" s="758"/>
      <c r="E639" s="758"/>
      <c r="F639" s="759"/>
      <c r="G639" s="758"/>
      <c r="H639" s="758"/>
      <c r="I639" s="758"/>
      <c r="J639" s="758"/>
      <c r="K639" s="758"/>
      <c r="L639" s="758"/>
      <c r="M639" s="758"/>
      <c r="N639" s="758"/>
      <c r="O639" s="758"/>
      <c r="P639" s="758"/>
      <c r="Q639" s="758"/>
      <c r="R639" s="758"/>
      <c r="S639" s="758"/>
      <c r="T639" s="758"/>
      <c r="U639" s="758"/>
      <c r="V639" s="758"/>
      <c r="W639" s="758"/>
      <c r="X639" s="758"/>
      <c r="Y639" s="758"/>
      <c r="Z639" s="758"/>
    </row>
    <row r="640" spans="1:26" ht="15.75" customHeight="1">
      <c r="A640" s="758"/>
      <c r="B640" s="758"/>
      <c r="C640" s="758"/>
      <c r="D640" s="758"/>
      <c r="E640" s="758"/>
      <c r="F640" s="759"/>
      <c r="G640" s="758"/>
      <c r="H640" s="758"/>
      <c r="I640" s="758"/>
      <c r="J640" s="758"/>
      <c r="K640" s="758"/>
      <c r="L640" s="758"/>
      <c r="M640" s="758"/>
      <c r="N640" s="758"/>
      <c r="O640" s="758"/>
      <c r="P640" s="758"/>
      <c r="Q640" s="758"/>
      <c r="R640" s="758"/>
      <c r="S640" s="758"/>
      <c r="T640" s="758"/>
      <c r="U640" s="758"/>
      <c r="V640" s="758"/>
      <c r="W640" s="758"/>
      <c r="X640" s="758"/>
      <c r="Y640" s="758"/>
      <c r="Z640" s="758"/>
    </row>
    <row r="641" spans="1:26" ht="15.75" customHeight="1">
      <c r="A641" s="758"/>
      <c r="B641" s="758"/>
      <c r="C641" s="758"/>
      <c r="D641" s="758"/>
      <c r="E641" s="758"/>
      <c r="F641" s="759"/>
      <c r="G641" s="758"/>
      <c r="H641" s="758"/>
      <c r="I641" s="758"/>
      <c r="J641" s="758"/>
      <c r="K641" s="758"/>
      <c r="L641" s="758"/>
      <c r="M641" s="758"/>
      <c r="N641" s="758"/>
      <c r="O641" s="758"/>
      <c r="P641" s="758"/>
      <c r="Q641" s="758"/>
      <c r="R641" s="758"/>
      <c r="S641" s="758"/>
      <c r="T641" s="758"/>
      <c r="U641" s="758"/>
      <c r="V641" s="758"/>
      <c r="W641" s="758"/>
      <c r="X641" s="758"/>
      <c r="Y641" s="758"/>
      <c r="Z641" s="758"/>
    </row>
    <row r="642" spans="1:26" ht="15.75" customHeight="1">
      <c r="A642" s="758"/>
      <c r="B642" s="758"/>
      <c r="C642" s="758"/>
      <c r="D642" s="758"/>
      <c r="E642" s="758"/>
      <c r="F642" s="759"/>
      <c r="G642" s="758"/>
      <c r="H642" s="758"/>
      <c r="I642" s="758"/>
      <c r="J642" s="758"/>
      <c r="K642" s="758"/>
      <c r="L642" s="758"/>
      <c r="M642" s="758"/>
      <c r="N642" s="758"/>
      <c r="O642" s="758"/>
      <c r="P642" s="758"/>
      <c r="Q642" s="758"/>
      <c r="R642" s="758"/>
      <c r="S642" s="758"/>
      <c r="T642" s="758"/>
      <c r="U642" s="758"/>
      <c r="V642" s="758"/>
      <c r="W642" s="758"/>
      <c r="X642" s="758"/>
      <c r="Y642" s="758"/>
      <c r="Z642" s="758"/>
    </row>
    <row r="643" spans="1:26" ht="15.75" customHeight="1">
      <c r="A643" s="758"/>
      <c r="B643" s="758"/>
      <c r="C643" s="758"/>
      <c r="D643" s="758"/>
      <c r="E643" s="758"/>
      <c r="F643" s="759"/>
      <c r="G643" s="758"/>
      <c r="H643" s="758"/>
      <c r="I643" s="758"/>
      <c r="J643" s="758"/>
      <c r="K643" s="758"/>
      <c r="L643" s="758"/>
      <c r="M643" s="758"/>
      <c r="N643" s="758"/>
      <c r="O643" s="758"/>
      <c r="P643" s="758"/>
      <c r="Q643" s="758"/>
      <c r="R643" s="758"/>
      <c r="S643" s="758"/>
      <c r="T643" s="758"/>
      <c r="U643" s="758"/>
      <c r="V643" s="758"/>
      <c r="W643" s="758"/>
      <c r="X643" s="758"/>
      <c r="Y643" s="758"/>
      <c r="Z643" s="758"/>
    </row>
    <row r="644" spans="1:26" ht="15.75" customHeight="1">
      <c r="A644" s="758"/>
      <c r="B644" s="758"/>
      <c r="C644" s="758"/>
      <c r="D644" s="758"/>
      <c r="E644" s="758"/>
      <c r="F644" s="759"/>
      <c r="G644" s="758"/>
      <c r="H644" s="758"/>
      <c r="I644" s="758"/>
      <c r="J644" s="758"/>
      <c r="K644" s="758"/>
      <c r="L644" s="758"/>
      <c r="M644" s="758"/>
      <c r="N644" s="758"/>
      <c r="O644" s="758"/>
      <c r="P644" s="758"/>
      <c r="Q644" s="758"/>
      <c r="R644" s="758"/>
      <c r="S644" s="758"/>
      <c r="T644" s="758"/>
      <c r="U644" s="758"/>
      <c r="V644" s="758"/>
      <c r="W644" s="758"/>
      <c r="X644" s="758"/>
      <c r="Y644" s="758"/>
      <c r="Z644" s="758"/>
    </row>
    <row r="645" spans="1:26" ht="15.75" customHeight="1">
      <c r="A645" s="758"/>
      <c r="B645" s="758"/>
      <c r="C645" s="758"/>
      <c r="D645" s="758"/>
      <c r="E645" s="758"/>
      <c r="F645" s="759"/>
      <c r="G645" s="758"/>
      <c r="H645" s="758"/>
      <c r="I645" s="758"/>
      <c r="J645" s="758"/>
      <c r="K645" s="758"/>
      <c r="L645" s="758"/>
      <c r="M645" s="758"/>
      <c r="N645" s="758"/>
      <c r="O645" s="758"/>
      <c r="P645" s="758"/>
      <c r="Q645" s="758"/>
      <c r="R645" s="758"/>
      <c r="S645" s="758"/>
      <c r="T645" s="758"/>
      <c r="U645" s="758"/>
      <c r="V645" s="758"/>
      <c r="W645" s="758"/>
      <c r="X645" s="758"/>
      <c r="Y645" s="758"/>
      <c r="Z645" s="758"/>
    </row>
    <row r="646" spans="1:26" ht="15.75" customHeight="1">
      <c r="A646" s="758"/>
      <c r="B646" s="758"/>
      <c r="C646" s="758"/>
      <c r="D646" s="758"/>
      <c r="E646" s="758"/>
      <c r="F646" s="759"/>
      <c r="G646" s="758"/>
      <c r="H646" s="758"/>
      <c r="I646" s="758"/>
      <c r="J646" s="758"/>
      <c r="K646" s="758"/>
      <c r="L646" s="758"/>
      <c r="M646" s="758"/>
      <c r="N646" s="758"/>
      <c r="O646" s="758"/>
      <c r="P646" s="758"/>
      <c r="Q646" s="758"/>
      <c r="R646" s="758"/>
      <c r="S646" s="758"/>
      <c r="T646" s="758"/>
      <c r="U646" s="758"/>
      <c r="V646" s="758"/>
      <c r="W646" s="758"/>
      <c r="X646" s="758"/>
      <c r="Y646" s="758"/>
      <c r="Z646" s="758"/>
    </row>
    <row r="647" spans="1:26" ht="15.75" customHeight="1">
      <c r="A647" s="758"/>
      <c r="B647" s="758"/>
      <c r="C647" s="758"/>
      <c r="D647" s="758"/>
      <c r="E647" s="758"/>
      <c r="F647" s="759"/>
      <c r="G647" s="758"/>
      <c r="H647" s="758"/>
      <c r="I647" s="758"/>
      <c r="J647" s="758"/>
      <c r="K647" s="758"/>
      <c r="L647" s="758"/>
      <c r="M647" s="758"/>
      <c r="N647" s="758"/>
      <c r="O647" s="758"/>
      <c r="P647" s="758"/>
      <c r="Q647" s="758"/>
      <c r="R647" s="758"/>
      <c r="S647" s="758"/>
      <c r="T647" s="758"/>
      <c r="U647" s="758"/>
      <c r="V647" s="758"/>
      <c r="W647" s="758"/>
      <c r="X647" s="758"/>
      <c r="Y647" s="758"/>
      <c r="Z647" s="758"/>
    </row>
    <row r="648" spans="1:26" ht="15.75" customHeight="1">
      <c r="A648" s="758"/>
      <c r="B648" s="758"/>
      <c r="C648" s="758"/>
      <c r="D648" s="758"/>
      <c r="E648" s="758"/>
      <c r="F648" s="759"/>
      <c r="G648" s="758"/>
      <c r="H648" s="758"/>
      <c r="I648" s="758"/>
      <c r="J648" s="758"/>
      <c r="K648" s="758"/>
      <c r="L648" s="758"/>
      <c r="M648" s="758"/>
      <c r="N648" s="758"/>
      <c r="O648" s="758"/>
      <c r="P648" s="758"/>
      <c r="Q648" s="758"/>
      <c r="R648" s="758"/>
      <c r="S648" s="758"/>
      <c r="T648" s="758"/>
      <c r="U648" s="758"/>
      <c r="V648" s="758"/>
      <c r="W648" s="758"/>
      <c r="X648" s="758"/>
      <c r="Y648" s="758"/>
      <c r="Z648" s="758"/>
    </row>
    <row r="649" spans="1:26" ht="15.75" customHeight="1">
      <c r="A649" s="758"/>
      <c r="B649" s="758"/>
      <c r="C649" s="758"/>
      <c r="D649" s="758"/>
      <c r="E649" s="758"/>
      <c r="F649" s="759"/>
      <c r="G649" s="758"/>
      <c r="H649" s="758"/>
      <c r="I649" s="758"/>
      <c r="J649" s="758"/>
      <c r="K649" s="758"/>
      <c r="L649" s="758"/>
      <c r="M649" s="758"/>
      <c r="N649" s="758"/>
      <c r="O649" s="758"/>
      <c r="P649" s="758"/>
      <c r="Q649" s="758"/>
      <c r="R649" s="758"/>
      <c r="S649" s="758"/>
      <c r="T649" s="758"/>
      <c r="U649" s="758"/>
      <c r="V649" s="758"/>
      <c r="W649" s="758"/>
      <c r="X649" s="758"/>
      <c r="Y649" s="758"/>
      <c r="Z649" s="758"/>
    </row>
    <row r="650" spans="1:26" ht="15.75" customHeight="1">
      <c r="A650" s="758"/>
      <c r="B650" s="758"/>
      <c r="C650" s="758"/>
      <c r="D650" s="758"/>
      <c r="E650" s="758"/>
      <c r="F650" s="759"/>
      <c r="G650" s="758"/>
      <c r="H650" s="758"/>
      <c r="I650" s="758"/>
      <c r="J650" s="758"/>
      <c r="K650" s="758"/>
      <c r="L650" s="758"/>
      <c r="M650" s="758"/>
      <c r="N650" s="758"/>
      <c r="O650" s="758"/>
      <c r="P650" s="758"/>
      <c r="Q650" s="758"/>
      <c r="R650" s="758"/>
      <c r="S650" s="758"/>
      <c r="T650" s="758"/>
      <c r="U650" s="758"/>
      <c r="V650" s="758"/>
      <c r="W650" s="758"/>
      <c r="X650" s="758"/>
      <c r="Y650" s="758"/>
      <c r="Z650" s="758"/>
    </row>
    <row r="651" spans="1:26" ht="15.75" customHeight="1">
      <c r="A651" s="758"/>
      <c r="B651" s="758"/>
      <c r="C651" s="758"/>
      <c r="D651" s="758"/>
      <c r="E651" s="758"/>
      <c r="F651" s="759"/>
      <c r="G651" s="758"/>
      <c r="H651" s="758"/>
      <c r="I651" s="758"/>
      <c r="J651" s="758"/>
      <c r="K651" s="758"/>
      <c r="L651" s="758"/>
      <c r="M651" s="758"/>
      <c r="N651" s="758"/>
      <c r="O651" s="758"/>
      <c r="P651" s="758"/>
      <c r="Q651" s="758"/>
      <c r="R651" s="758"/>
      <c r="S651" s="758"/>
      <c r="T651" s="758"/>
      <c r="U651" s="758"/>
      <c r="V651" s="758"/>
      <c r="W651" s="758"/>
      <c r="X651" s="758"/>
      <c r="Y651" s="758"/>
      <c r="Z651" s="758"/>
    </row>
    <row r="652" spans="1:26" ht="15.75" customHeight="1">
      <c r="A652" s="758"/>
      <c r="B652" s="758"/>
      <c r="C652" s="758"/>
      <c r="D652" s="758"/>
      <c r="E652" s="758"/>
      <c r="F652" s="759"/>
      <c r="G652" s="758"/>
      <c r="H652" s="758"/>
      <c r="I652" s="758"/>
      <c r="J652" s="758"/>
      <c r="K652" s="758"/>
      <c r="L652" s="758"/>
      <c r="M652" s="758"/>
      <c r="N652" s="758"/>
      <c r="O652" s="758"/>
      <c r="P652" s="758"/>
      <c r="Q652" s="758"/>
      <c r="R652" s="758"/>
      <c r="S652" s="758"/>
      <c r="T652" s="758"/>
      <c r="U652" s="758"/>
      <c r="V652" s="758"/>
      <c r="W652" s="758"/>
      <c r="X652" s="758"/>
      <c r="Y652" s="758"/>
      <c r="Z652" s="758"/>
    </row>
    <row r="653" spans="1:26" ht="15.75" customHeight="1">
      <c r="A653" s="758"/>
      <c r="B653" s="758"/>
      <c r="C653" s="758"/>
      <c r="D653" s="758"/>
      <c r="E653" s="758"/>
      <c r="F653" s="759"/>
      <c r="G653" s="758"/>
      <c r="H653" s="758"/>
      <c r="I653" s="758"/>
      <c r="J653" s="758"/>
      <c r="K653" s="758"/>
      <c r="L653" s="758"/>
      <c r="M653" s="758"/>
      <c r="N653" s="758"/>
      <c r="O653" s="758"/>
      <c r="P653" s="758"/>
      <c r="Q653" s="758"/>
      <c r="R653" s="758"/>
      <c r="S653" s="758"/>
      <c r="T653" s="758"/>
      <c r="U653" s="758"/>
      <c r="V653" s="758"/>
      <c r="W653" s="758"/>
      <c r="X653" s="758"/>
      <c r="Y653" s="758"/>
      <c r="Z653" s="758"/>
    </row>
    <row r="654" spans="1:26" ht="15.75" customHeight="1">
      <c r="A654" s="758"/>
      <c r="B654" s="758"/>
      <c r="C654" s="758"/>
      <c r="D654" s="758"/>
      <c r="E654" s="758"/>
      <c r="F654" s="759"/>
      <c r="G654" s="758"/>
      <c r="H654" s="758"/>
      <c r="I654" s="758"/>
      <c r="J654" s="758"/>
      <c r="K654" s="758"/>
      <c r="L654" s="758"/>
      <c r="M654" s="758"/>
      <c r="N654" s="758"/>
      <c r="O654" s="758"/>
      <c r="P654" s="758"/>
      <c r="Q654" s="758"/>
      <c r="R654" s="758"/>
      <c r="S654" s="758"/>
      <c r="T654" s="758"/>
      <c r="U654" s="758"/>
      <c r="V654" s="758"/>
      <c r="W654" s="758"/>
      <c r="X654" s="758"/>
      <c r="Y654" s="758"/>
      <c r="Z654" s="758"/>
    </row>
    <row r="655" spans="1:26" ht="15.75" customHeight="1">
      <c r="A655" s="758"/>
      <c r="B655" s="758"/>
      <c r="C655" s="758"/>
      <c r="D655" s="758"/>
      <c r="E655" s="758"/>
      <c r="F655" s="759"/>
      <c r="G655" s="758"/>
      <c r="H655" s="758"/>
      <c r="I655" s="758"/>
      <c r="J655" s="758"/>
      <c r="K655" s="758"/>
      <c r="L655" s="758"/>
      <c r="M655" s="758"/>
      <c r="N655" s="758"/>
      <c r="O655" s="758"/>
      <c r="P655" s="758"/>
      <c r="Q655" s="758"/>
      <c r="R655" s="758"/>
      <c r="S655" s="758"/>
      <c r="T655" s="758"/>
      <c r="U655" s="758"/>
      <c r="V655" s="758"/>
      <c r="W655" s="758"/>
      <c r="X655" s="758"/>
      <c r="Y655" s="758"/>
      <c r="Z655" s="758"/>
    </row>
    <row r="656" spans="1:26" ht="15.75" customHeight="1">
      <c r="A656" s="758"/>
      <c r="B656" s="758"/>
      <c r="C656" s="758"/>
      <c r="D656" s="758"/>
      <c r="E656" s="758"/>
      <c r="F656" s="759"/>
      <c r="G656" s="758"/>
      <c r="H656" s="758"/>
      <c r="I656" s="758"/>
      <c r="J656" s="758"/>
      <c r="K656" s="758"/>
      <c r="L656" s="758"/>
      <c r="M656" s="758"/>
      <c r="N656" s="758"/>
      <c r="O656" s="758"/>
      <c r="P656" s="758"/>
      <c r="Q656" s="758"/>
      <c r="R656" s="758"/>
      <c r="S656" s="758"/>
      <c r="T656" s="758"/>
      <c r="U656" s="758"/>
      <c r="V656" s="758"/>
      <c r="W656" s="758"/>
      <c r="X656" s="758"/>
      <c r="Y656" s="758"/>
      <c r="Z656" s="758"/>
    </row>
    <row r="657" spans="1:26" ht="15.75" customHeight="1">
      <c r="A657" s="758"/>
      <c r="B657" s="758"/>
      <c r="C657" s="758"/>
      <c r="D657" s="758"/>
      <c r="E657" s="758"/>
      <c r="F657" s="759"/>
      <c r="G657" s="758"/>
      <c r="H657" s="758"/>
      <c r="I657" s="758"/>
      <c r="J657" s="758"/>
      <c r="K657" s="758"/>
      <c r="L657" s="758"/>
      <c r="M657" s="758"/>
      <c r="N657" s="758"/>
      <c r="O657" s="758"/>
      <c r="P657" s="758"/>
      <c r="Q657" s="758"/>
      <c r="R657" s="758"/>
      <c r="S657" s="758"/>
      <c r="T657" s="758"/>
      <c r="U657" s="758"/>
      <c r="V657" s="758"/>
      <c r="W657" s="758"/>
      <c r="X657" s="758"/>
      <c r="Y657" s="758"/>
      <c r="Z657" s="758"/>
    </row>
    <row r="658" spans="1:26" ht="15.75" customHeight="1">
      <c r="A658" s="758"/>
      <c r="B658" s="758"/>
      <c r="C658" s="758"/>
      <c r="D658" s="758"/>
      <c r="E658" s="758"/>
      <c r="F658" s="759"/>
      <c r="G658" s="758"/>
      <c r="H658" s="758"/>
      <c r="I658" s="758"/>
      <c r="J658" s="758"/>
      <c r="K658" s="758"/>
      <c r="L658" s="758"/>
      <c r="M658" s="758"/>
      <c r="N658" s="758"/>
      <c r="O658" s="758"/>
      <c r="P658" s="758"/>
      <c r="Q658" s="758"/>
      <c r="R658" s="758"/>
      <c r="S658" s="758"/>
      <c r="T658" s="758"/>
      <c r="U658" s="758"/>
      <c r="V658" s="758"/>
      <c r="W658" s="758"/>
      <c r="X658" s="758"/>
      <c r="Y658" s="758"/>
      <c r="Z658" s="758"/>
    </row>
    <row r="659" spans="1:26" ht="15.75" customHeight="1">
      <c r="A659" s="758"/>
      <c r="B659" s="758"/>
      <c r="C659" s="758"/>
      <c r="D659" s="758"/>
      <c r="E659" s="758"/>
      <c r="F659" s="759"/>
      <c r="G659" s="758"/>
      <c r="H659" s="758"/>
      <c r="I659" s="758"/>
      <c r="J659" s="758"/>
      <c r="K659" s="758"/>
      <c r="L659" s="758"/>
      <c r="M659" s="758"/>
      <c r="N659" s="758"/>
      <c r="O659" s="758"/>
      <c r="P659" s="758"/>
      <c r="Q659" s="758"/>
      <c r="R659" s="758"/>
      <c r="S659" s="758"/>
      <c r="T659" s="758"/>
      <c r="U659" s="758"/>
      <c r="V659" s="758"/>
      <c r="W659" s="758"/>
      <c r="X659" s="758"/>
      <c r="Y659" s="758"/>
      <c r="Z659" s="758"/>
    </row>
    <row r="660" spans="1:26" ht="15.75" customHeight="1">
      <c r="A660" s="758"/>
      <c r="B660" s="758"/>
      <c r="C660" s="758"/>
      <c r="D660" s="758"/>
      <c r="E660" s="758"/>
      <c r="F660" s="759"/>
      <c r="G660" s="758"/>
      <c r="H660" s="758"/>
      <c r="I660" s="758"/>
      <c r="J660" s="758"/>
      <c r="K660" s="758"/>
      <c r="L660" s="758"/>
      <c r="M660" s="758"/>
      <c r="N660" s="758"/>
      <c r="O660" s="758"/>
      <c r="P660" s="758"/>
      <c r="Q660" s="758"/>
      <c r="R660" s="758"/>
      <c r="S660" s="758"/>
      <c r="T660" s="758"/>
      <c r="U660" s="758"/>
      <c r="V660" s="758"/>
      <c r="W660" s="758"/>
      <c r="X660" s="758"/>
      <c r="Y660" s="758"/>
      <c r="Z660" s="758"/>
    </row>
    <row r="661" spans="1:26" ht="15.75" customHeight="1">
      <c r="A661" s="758"/>
      <c r="B661" s="758"/>
      <c r="C661" s="758"/>
      <c r="D661" s="758"/>
      <c r="E661" s="758"/>
      <c r="F661" s="759"/>
      <c r="G661" s="758"/>
      <c r="H661" s="758"/>
      <c r="I661" s="758"/>
      <c r="J661" s="758"/>
      <c r="K661" s="758"/>
      <c r="L661" s="758"/>
      <c r="M661" s="758"/>
      <c r="N661" s="758"/>
      <c r="O661" s="758"/>
      <c r="P661" s="758"/>
      <c r="Q661" s="758"/>
      <c r="R661" s="758"/>
      <c r="S661" s="758"/>
      <c r="T661" s="758"/>
      <c r="U661" s="758"/>
      <c r="V661" s="758"/>
      <c r="W661" s="758"/>
      <c r="X661" s="758"/>
      <c r="Y661" s="758"/>
      <c r="Z661" s="758"/>
    </row>
    <row r="662" spans="1:26" ht="15.75" customHeight="1">
      <c r="A662" s="758"/>
      <c r="B662" s="758"/>
      <c r="C662" s="758"/>
      <c r="D662" s="758"/>
      <c r="E662" s="758"/>
      <c r="F662" s="759"/>
      <c r="G662" s="758"/>
      <c r="H662" s="758"/>
      <c r="I662" s="758"/>
      <c r="J662" s="758"/>
      <c r="K662" s="758"/>
      <c r="L662" s="758"/>
      <c r="M662" s="758"/>
      <c r="N662" s="758"/>
      <c r="O662" s="758"/>
      <c r="P662" s="758"/>
      <c r="Q662" s="758"/>
      <c r="R662" s="758"/>
      <c r="S662" s="758"/>
      <c r="T662" s="758"/>
      <c r="U662" s="758"/>
      <c r="V662" s="758"/>
      <c r="W662" s="758"/>
      <c r="X662" s="758"/>
      <c r="Y662" s="758"/>
      <c r="Z662" s="758"/>
    </row>
    <row r="663" spans="1:26" ht="15.75" customHeight="1">
      <c r="A663" s="758"/>
      <c r="B663" s="758"/>
      <c r="C663" s="758"/>
      <c r="D663" s="758"/>
      <c r="E663" s="758"/>
      <c r="F663" s="759"/>
      <c r="G663" s="758"/>
      <c r="H663" s="758"/>
      <c r="I663" s="758"/>
      <c r="J663" s="758"/>
      <c r="K663" s="758"/>
      <c r="L663" s="758"/>
      <c r="M663" s="758"/>
      <c r="N663" s="758"/>
      <c r="O663" s="758"/>
      <c r="P663" s="758"/>
      <c r="Q663" s="758"/>
      <c r="R663" s="758"/>
      <c r="S663" s="758"/>
      <c r="T663" s="758"/>
      <c r="U663" s="758"/>
      <c r="V663" s="758"/>
      <c r="W663" s="758"/>
      <c r="X663" s="758"/>
      <c r="Y663" s="758"/>
      <c r="Z663" s="758"/>
    </row>
    <row r="664" spans="1:26" ht="15.75" customHeight="1">
      <c r="A664" s="758"/>
      <c r="B664" s="758"/>
      <c r="C664" s="758"/>
      <c r="D664" s="758"/>
      <c r="E664" s="758"/>
      <c r="F664" s="759"/>
      <c r="G664" s="758"/>
      <c r="H664" s="758"/>
      <c r="I664" s="758"/>
      <c r="J664" s="758"/>
      <c r="K664" s="758"/>
      <c r="L664" s="758"/>
      <c r="M664" s="758"/>
      <c r="N664" s="758"/>
      <c r="O664" s="758"/>
      <c r="P664" s="758"/>
      <c r="Q664" s="758"/>
      <c r="R664" s="758"/>
      <c r="S664" s="758"/>
      <c r="T664" s="758"/>
      <c r="U664" s="758"/>
      <c r="V664" s="758"/>
      <c r="W664" s="758"/>
      <c r="X664" s="758"/>
      <c r="Y664" s="758"/>
      <c r="Z664" s="758"/>
    </row>
    <row r="665" spans="1:26" ht="15.75" customHeight="1">
      <c r="A665" s="758"/>
      <c r="B665" s="758"/>
      <c r="C665" s="758"/>
      <c r="D665" s="758"/>
      <c r="E665" s="758"/>
      <c r="F665" s="759"/>
      <c r="G665" s="758"/>
      <c r="H665" s="758"/>
      <c r="I665" s="758"/>
      <c r="J665" s="758"/>
      <c r="K665" s="758"/>
      <c r="L665" s="758"/>
      <c r="M665" s="758"/>
      <c r="N665" s="758"/>
      <c r="O665" s="758"/>
      <c r="P665" s="758"/>
      <c r="Q665" s="758"/>
      <c r="R665" s="758"/>
      <c r="S665" s="758"/>
      <c r="T665" s="758"/>
      <c r="U665" s="758"/>
      <c r="V665" s="758"/>
      <c r="W665" s="758"/>
      <c r="X665" s="758"/>
      <c r="Y665" s="758"/>
      <c r="Z665" s="758"/>
    </row>
    <row r="666" spans="1:26" ht="15.75" customHeight="1">
      <c r="A666" s="758"/>
      <c r="B666" s="758"/>
      <c r="C666" s="758"/>
      <c r="D666" s="758"/>
      <c r="E666" s="758"/>
      <c r="F666" s="759"/>
      <c r="G666" s="758"/>
      <c r="H666" s="758"/>
      <c r="I666" s="758"/>
      <c r="J666" s="758"/>
      <c r="K666" s="758"/>
      <c r="L666" s="758"/>
      <c r="M666" s="758"/>
      <c r="N666" s="758"/>
      <c r="O666" s="758"/>
      <c r="P666" s="758"/>
      <c r="Q666" s="758"/>
      <c r="R666" s="758"/>
      <c r="S666" s="758"/>
      <c r="T666" s="758"/>
      <c r="U666" s="758"/>
      <c r="V666" s="758"/>
      <c r="W666" s="758"/>
      <c r="X666" s="758"/>
      <c r="Y666" s="758"/>
      <c r="Z666" s="758"/>
    </row>
    <row r="667" spans="1:26" ht="15.75" customHeight="1">
      <c r="A667" s="758"/>
      <c r="B667" s="758"/>
      <c r="C667" s="758"/>
      <c r="D667" s="758"/>
      <c r="E667" s="758"/>
      <c r="F667" s="759"/>
      <c r="G667" s="758"/>
      <c r="H667" s="758"/>
      <c r="I667" s="758"/>
      <c r="J667" s="758"/>
      <c r="K667" s="758"/>
      <c r="L667" s="758"/>
      <c r="M667" s="758"/>
      <c r="N667" s="758"/>
      <c r="O667" s="758"/>
      <c r="P667" s="758"/>
      <c r="Q667" s="758"/>
      <c r="R667" s="758"/>
      <c r="S667" s="758"/>
      <c r="T667" s="758"/>
      <c r="U667" s="758"/>
      <c r="V667" s="758"/>
      <c r="W667" s="758"/>
      <c r="X667" s="758"/>
      <c r="Y667" s="758"/>
      <c r="Z667" s="758"/>
    </row>
    <row r="668" spans="1:26" ht="15.75" customHeight="1">
      <c r="A668" s="758"/>
      <c r="B668" s="758"/>
      <c r="C668" s="758"/>
      <c r="D668" s="758"/>
      <c r="E668" s="758"/>
      <c r="F668" s="759"/>
      <c r="G668" s="758"/>
      <c r="H668" s="758"/>
      <c r="I668" s="758"/>
      <c r="J668" s="758"/>
      <c r="K668" s="758"/>
      <c r="L668" s="758"/>
      <c r="M668" s="758"/>
      <c r="N668" s="758"/>
      <c r="O668" s="758"/>
      <c r="P668" s="758"/>
      <c r="Q668" s="758"/>
      <c r="R668" s="758"/>
      <c r="S668" s="758"/>
      <c r="T668" s="758"/>
      <c r="U668" s="758"/>
      <c r="V668" s="758"/>
      <c r="W668" s="758"/>
      <c r="X668" s="758"/>
      <c r="Y668" s="758"/>
      <c r="Z668" s="758"/>
    </row>
    <row r="669" spans="1:26" ht="15.75" customHeight="1">
      <c r="A669" s="758"/>
      <c r="B669" s="758"/>
      <c r="C669" s="758"/>
      <c r="D669" s="758"/>
      <c r="E669" s="758"/>
      <c r="F669" s="759"/>
      <c r="G669" s="758"/>
      <c r="H669" s="758"/>
      <c r="I669" s="758"/>
      <c r="J669" s="758"/>
      <c r="K669" s="758"/>
      <c r="L669" s="758"/>
      <c r="M669" s="758"/>
      <c r="N669" s="758"/>
      <c r="O669" s="758"/>
      <c r="P669" s="758"/>
      <c r="Q669" s="758"/>
      <c r="R669" s="758"/>
      <c r="S669" s="758"/>
      <c r="T669" s="758"/>
      <c r="U669" s="758"/>
      <c r="V669" s="758"/>
      <c r="W669" s="758"/>
      <c r="X669" s="758"/>
      <c r="Y669" s="758"/>
      <c r="Z669" s="758"/>
    </row>
    <row r="670" spans="1:26" ht="15.75" customHeight="1">
      <c r="A670" s="758"/>
      <c r="B670" s="758"/>
      <c r="C670" s="758"/>
      <c r="D670" s="758"/>
      <c r="E670" s="758"/>
      <c r="F670" s="759"/>
      <c r="G670" s="758"/>
      <c r="H670" s="758"/>
      <c r="I670" s="758"/>
      <c r="J670" s="758"/>
      <c r="K670" s="758"/>
      <c r="L670" s="758"/>
      <c r="M670" s="758"/>
      <c r="N670" s="758"/>
      <c r="O670" s="758"/>
      <c r="P670" s="758"/>
      <c r="Q670" s="758"/>
      <c r="R670" s="758"/>
      <c r="S670" s="758"/>
      <c r="T670" s="758"/>
      <c r="U670" s="758"/>
      <c r="V670" s="758"/>
      <c r="W670" s="758"/>
      <c r="X670" s="758"/>
      <c r="Y670" s="758"/>
      <c r="Z670" s="758"/>
    </row>
    <row r="671" spans="1:26" ht="15.75" customHeight="1">
      <c r="A671" s="758"/>
      <c r="B671" s="758"/>
      <c r="C671" s="758"/>
      <c r="D671" s="758"/>
      <c r="E671" s="758"/>
      <c r="F671" s="759"/>
      <c r="G671" s="758"/>
      <c r="H671" s="758"/>
      <c r="I671" s="758"/>
      <c r="J671" s="758"/>
      <c r="K671" s="758"/>
      <c r="L671" s="758"/>
      <c r="M671" s="758"/>
      <c r="N671" s="758"/>
      <c r="O671" s="758"/>
      <c r="P671" s="758"/>
      <c r="Q671" s="758"/>
      <c r="R671" s="758"/>
      <c r="S671" s="758"/>
      <c r="T671" s="758"/>
      <c r="U671" s="758"/>
      <c r="V671" s="758"/>
      <c r="W671" s="758"/>
      <c r="X671" s="758"/>
      <c r="Y671" s="758"/>
      <c r="Z671" s="758"/>
    </row>
    <row r="672" spans="1:26" ht="15.75" customHeight="1">
      <c r="A672" s="758"/>
      <c r="B672" s="758"/>
      <c r="C672" s="758"/>
      <c r="D672" s="758"/>
      <c r="E672" s="758"/>
      <c r="F672" s="759"/>
      <c r="G672" s="758"/>
      <c r="H672" s="758"/>
      <c r="I672" s="758"/>
      <c r="J672" s="758"/>
      <c r="K672" s="758"/>
      <c r="L672" s="758"/>
      <c r="M672" s="758"/>
      <c r="N672" s="758"/>
      <c r="O672" s="758"/>
      <c r="P672" s="758"/>
      <c r="Q672" s="758"/>
      <c r="R672" s="758"/>
      <c r="S672" s="758"/>
      <c r="T672" s="758"/>
      <c r="U672" s="758"/>
      <c r="V672" s="758"/>
      <c r="W672" s="758"/>
      <c r="X672" s="758"/>
      <c r="Y672" s="758"/>
      <c r="Z672" s="758"/>
    </row>
    <row r="673" spans="1:26" ht="15.75" customHeight="1">
      <c r="A673" s="758"/>
      <c r="B673" s="758"/>
      <c r="C673" s="758"/>
      <c r="D673" s="758"/>
      <c r="E673" s="758"/>
      <c r="F673" s="759"/>
      <c r="G673" s="758"/>
      <c r="H673" s="758"/>
      <c r="I673" s="758"/>
      <c r="J673" s="758"/>
      <c r="K673" s="758"/>
      <c r="L673" s="758"/>
      <c r="M673" s="758"/>
      <c r="N673" s="758"/>
      <c r="O673" s="758"/>
      <c r="P673" s="758"/>
      <c r="Q673" s="758"/>
      <c r="R673" s="758"/>
      <c r="S673" s="758"/>
      <c r="T673" s="758"/>
      <c r="U673" s="758"/>
      <c r="V673" s="758"/>
      <c r="W673" s="758"/>
      <c r="X673" s="758"/>
      <c r="Y673" s="758"/>
      <c r="Z673" s="758"/>
    </row>
    <row r="674" spans="1:26" ht="15.75" customHeight="1">
      <c r="A674" s="758"/>
      <c r="B674" s="758"/>
      <c r="C674" s="758"/>
      <c r="D674" s="758"/>
      <c r="E674" s="758"/>
      <c r="F674" s="759"/>
      <c r="G674" s="758"/>
      <c r="H674" s="758"/>
      <c r="I674" s="758"/>
      <c r="J674" s="758"/>
      <c r="K674" s="758"/>
      <c r="L674" s="758"/>
      <c r="M674" s="758"/>
      <c r="N674" s="758"/>
      <c r="O674" s="758"/>
      <c r="P674" s="758"/>
      <c r="Q674" s="758"/>
      <c r="R674" s="758"/>
      <c r="S674" s="758"/>
      <c r="T674" s="758"/>
      <c r="U674" s="758"/>
      <c r="V674" s="758"/>
      <c r="W674" s="758"/>
      <c r="X674" s="758"/>
      <c r="Y674" s="758"/>
      <c r="Z674" s="758"/>
    </row>
    <row r="675" spans="1:26" ht="15.75" customHeight="1">
      <c r="A675" s="758"/>
      <c r="B675" s="758"/>
      <c r="C675" s="758"/>
      <c r="D675" s="758"/>
      <c r="E675" s="758"/>
      <c r="F675" s="759"/>
      <c r="G675" s="758"/>
      <c r="H675" s="758"/>
      <c r="I675" s="758"/>
      <c r="J675" s="758"/>
      <c r="K675" s="758"/>
      <c r="L675" s="758"/>
      <c r="M675" s="758"/>
      <c r="N675" s="758"/>
      <c r="O675" s="758"/>
      <c r="P675" s="758"/>
      <c r="Q675" s="758"/>
      <c r="R675" s="758"/>
      <c r="S675" s="758"/>
      <c r="T675" s="758"/>
      <c r="U675" s="758"/>
      <c r="V675" s="758"/>
      <c r="W675" s="758"/>
      <c r="X675" s="758"/>
      <c r="Y675" s="758"/>
      <c r="Z675" s="758"/>
    </row>
    <row r="676" spans="1:26" ht="15.75" customHeight="1">
      <c r="A676" s="758"/>
      <c r="B676" s="758"/>
      <c r="C676" s="758"/>
      <c r="D676" s="758"/>
      <c r="E676" s="758"/>
      <c r="F676" s="759"/>
      <c r="G676" s="758"/>
      <c r="H676" s="758"/>
      <c r="I676" s="758"/>
      <c r="J676" s="758"/>
      <c r="K676" s="758"/>
      <c r="L676" s="758"/>
      <c r="M676" s="758"/>
      <c r="N676" s="758"/>
      <c r="O676" s="758"/>
      <c r="P676" s="758"/>
      <c r="Q676" s="758"/>
      <c r="R676" s="758"/>
      <c r="S676" s="758"/>
      <c r="T676" s="758"/>
      <c r="U676" s="758"/>
      <c r="V676" s="758"/>
      <c r="W676" s="758"/>
      <c r="X676" s="758"/>
      <c r="Y676" s="758"/>
      <c r="Z676" s="758"/>
    </row>
    <row r="677" spans="1:26" ht="15.75" customHeight="1">
      <c r="A677" s="758"/>
      <c r="B677" s="758"/>
      <c r="C677" s="758"/>
      <c r="D677" s="758"/>
      <c r="E677" s="758"/>
      <c r="F677" s="759"/>
      <c r="G677" s="758"/>
      <c r="H677" s="758"/>
      <c r="I677" s="758"/>
      <c r="J677" s="758"/>
      <c r="K677" s="758"/>
      <c r="L677" s="758"/>
      <c r="M677" s="758"/>
      <c r="N677" s="758"/>
      <c r="O677" s="758"/>
      <c r="P677" s="758"/>
      <c r="Q677" s="758"/>
      <c r="R677" s="758"/>
      <c r="S677" s="758"/>
      <c r="T677" s="758"/>
      <c r="U677" s="758"/>
      <c r="V677" s="758"/>
      <c r="W677" s="758"/>
      <c r="X677" s="758"/>
      <c r="Y677" s="758"/>
      <c r="Z677" s="758"/>
    </row>
    <row r="678" spans="1:26" ht="15.75" customHeight="1">
      <c r="A678" s="758"/>
      <c r="B678" s="758"/>
      <c r="C678" s="758"/>
      <c r="D678" s="758"/>
      <c r="E678" s="758"/>
      <c r="F678" s="759"/>
      <c r="G678" s="758"/>
      <c r="H678" s="758"/>
      <c r="I678" s="758"/>
      <c r="J678" s="758"/>
      <c r="K678" s="758"/>
      <c r="L678" s="758"/>
      <c r="M678" s="758"/>
      <c r="N678" s="758"/>
      <c r="O678" s="758"/>
      <c r="P678" s="758"/>
      <c r="Q678" s="758"/>
      <c r="R678" s="758"/>
      <c r="S678" s="758"/>
      <c r="T678" s="758"/>
      <c r="U678" s="758"/>
      <c r="V678" s="758"/>
      <c r="W678" s="758"/>
      <c r="X678" s="758"/>
      <c r="Y678" s="758"/>
      <c r="Z678" s="758"/>
    </row>
    <row r="679" spans="1:26" ht="15.75" customHeight="1">
      <c r="A679" s="758"/>
      <c r="B679" s="758"/>
      <c r="C679" s="758"/>
      <c r="D679" s="758"/>
      <c r="E679" s="758"/>
      <c r="F679" s="759"/>
      <c r="G679" s="758"/>
      <c r="H679" s="758"/>
      <c r="I679" s="758"/>
      <c r="J679" s="758"/>
      <c r="K679" s="758"/>
      <c r="L679" s="758"/>
      <c r="M679" s="758"/>
      <c r="N679" s="758"/>
      <c r="O679" s="758"/>
      <c r="P679" s="758"/>
      <c r="Q679" s="758"/>
      <c r="R679" s="758"/>
      <c r="S679" s="758"/>
      <c r="T679" s="758"/>
      <c r="U679" s="758"/>
      <c r="V679" s="758"/>
      <c r="W679" s="758"/>
      <c r="X679" s="758"/>
      <c r="Y679" s="758"/>
      <c r="Z679" s="758"/>
    </row>
    <row r="680" spans="1:26" ht="15.75" customHeight="1">
      <c r="A680" s="758"/>
      <c r="B680" s="758"/>
      <c r="C680" s="758"/>
      <c r="D680" s="758"/>
      <c r="E680" s="758"/>
      <c r="F680" s="759"/>
      <c r="G680" s="758"/>
      <c r="H680" s="758"/>
      <c r="I680" s="758"/>
      <c r="J680" s="758"/>
      <c r="K680" s="758"/>
      <c r="L680" s="758"/>
      <c r="M680" s="758"/>
      <c r="N680" s="758"/>
      <c r="O680" s="758"/>
      <c r="P680" s="758"/>
      <c r="Q680" s="758"/>
      <c r="R680" s="758"/>
      <c r="S680" s="758"/>
      <c r="T680" s="758"/>
      <c r="U680" s="758"/>
      <c r="V680" s="758"/>
      <c r="W680" s="758"/>
      <c r="X680" s="758"/>
      <c r="Y680" s="758"/>
      <c r="Z680" s="758"/>
    </row>
    <row r="681" spans="1:26" ht="15.75" customHeight="1">
      <c r="A681" s="758"/>
      <c r="B681" s="758"/>
      <c r="C681" s="758"/>
      <c r="D681" s="758"/>
      <c r="E681" s="758"/>
      <c r="F681" s="759"/>
      <c r="G681" s="758"/>
      <c r="H681" s="758"/>
      <c r="I681" s="758"/>
      <c r="J681" s="758"/>
      <c r="K681" s="758"/>
      <c r="L681" s="758"/>
      <c r="M681" s="758"/>
      <c r="N681" s="758"/>
      <c r="O681" s="758"/>
      <c r="P681" s="758"/>
      <c r="Q681" s="758"/>
      <c r="R681" s="758"/>
      <c r="S681" s="758"/>
      <c r="T681" s="758"/>
      <c r="U681" s="758"/>
      <c r="V681" s="758"/>
      <c r="W681" s="758"/>
      <c r="X681" s="758"/>
      <c r="Y681" s="758"/>
      <c r="Z681" s="758"/>
    </row>
    <row r="682" spans="1:26" ht="15.75" customHeight="1">
      <c r="A682" s="758"/>
      <c r="B682" s="758"/>
      <c r="C682" s="758"/>
      <c r="D682" s="758"/>
      <c r="E682" s="758"/>
      <c r="F682" s="759"/>
      <c r="G682" s="758"/>
      <c r="H682" s="758"/>
      <c r="I682" s="758"/>
      <c r="J682" s="758"/>
      <c r="K682" s="758"/>
      <c r="L682" s="758"/>
      <c r="M682" s="758"/>
      <c r="N682" s="758"/>
      <c r="O682" s="758"/>
      <c r="P682" s="758"/>
      <c r="Q682" s="758"/>
      <c r="R682" s="758"/>
      <c r="S682" s="758"/>
      <c r="T682" s="758"/>
      <c r="U682" s="758"/>
      <c r="V682" s="758"/>
      <c r="W682" s="758"/>
      <c r="X682" s="758"/>
      <c r="Y682" s="758"/>
      <c r="Z682" s="758"/>
    </row>
    <row r="683" spans="1:26" ht="15.75" customHeight="1">
      <c r="A683" s="758"/>
      <c r="B683" s="758"/>
      <c r="C683" s="758"/>
      <c r="D683" s="758"/>
      <c r="E683" s="758"/>
      <c r="F683" s="759"/>
      <c r="G683" s="758"/>
      <c r="H683" s="758"/>
      <c r="I683" s="758"/>
      <c r="J683" s="758"/>
      <c r="K683" s="758"/>
      <c r="L683" s="758"/>
      <c r="M683" s="758"/>
      <c r="N683" s="758"/>
      <c r="O683" s="758"/>
      <c r="P683" s="758"/>
      <c r="Q683" s="758"/>
      <c r="R683" s="758"/>
      <c r="S683" s="758"/>
      <c r="T683" s="758"/>
      <c r="U683" s="758"/>
      <c r="V683" s="758"/>
      <c r="W683" s="758"/>
      <c r="X683" s="758"/>
      <c r="Y683" s="758"/>
      <c r="Z683" s="758"/>
    </row>
    <row r="684" spans="1:26" ht="15.75" customHeight="1">
      <c r="A684" s="758"/>
      <c r="B684" s="758"/>
      <c r="C684" s="758"/>
      <c r="D684" s="758"/>
      <c r="E684" s="758"/>
      <c r="F684" s="759"/>
      <c r="G684" s="758"/>
      <c r="H684" s="758"/>
      <c r="I684" s="758"/>
      <c r="J684" s="758"/>
      <c r="K684" s="758"/>
      <c r="L684" s="758"/>
      <c r="M684" s="758"/>
      <c r="N684" s="758"/>
      <c r="O684" s="758"/>
      <c r="P684" s="758"/>
      <c r="Q684" s="758"/>
      <c r="R684" s="758"/>
      <c r="S684" s="758"/>
      <c r="T684" s="758"/>
      <c r="U684" s="758"/>
      <c r="V684" s="758"/>
      <c r="W684" s="758"/>
      <c r="X684" s="758"/>
      <c r="Y684" s="758"/>
      <c r="Z684" s="758"/>
    </row>
    <row r="685" spans="1:26" ht="15.75" customHeight="1">
      <c r="A685" s="758"/>
      <c r="B685" s="758"/>
      <c r="C685" s="758"/>
      <c r="D685" s="758"/>
      <c r="E685" s="758"/>
      <c r="F685" s="759"/>
      <c r="G685" s="758"/>
      <c r="H685" s="758"/>
      <c r="I685" s="758"/>
      <c r="J685" s="758"/>
      <c r="K685" s="758"/>
      <c r="L685" s="758"/>
      <c r="M685" s="758"/>
      <c r="N685" s="758"/>
      <c r="O685" s="758"/>
      <c r="P685" s="758"/>
      <c r="Q685" s="758"/>
      <c r="R685" s="758"/>
      <c r="S685" s="758"/>
      <c r="T685" s="758"/>
      <c r="U685" s="758"/>
      <c r="V685" s="758"/>
      <c r="W685" s="758"/>
      <c r="X685" s="758"/>
      <c r="Y685" s="758"/>
      <c r="Z685" s="758"/>
    </row>
    <row r="686" spans="1:26" ht="15.75" customHeight="1">
      <c r="A686" s="758"/>
      <c r="B686" s="758"/>
      <c r="C686" s="758"/>
      <c r="D686" s="758"/>
      <c r="E686" s="758"/>
      <c r="F686" s="759"/>
      <c r="G686" s="758"/>
      <c r="H686" s="758"/>
      <c r="I686" s="758"/>
      <c r="J686" s="758"/>
      <c r="K686" s="758"/>
      <c r="L686" s="758"/>
      <c r="M686" s="758"/>
      <c r="N686" s="758"/>
      <c r="O686" s="758"/>
      <c r="P686" s="758"/>
      <c r="Q686" s="758"/>
      <c r="R686" s="758"/>
      <c r="S686" s="758"/>
      <c r="T686" s="758"/>
      <c r="U686" s="758"/>
      <c r="V686" s="758"/>
      <c r="W686" s="758"/>
      <c r="X686" s="758"/>
      <c r="Y686" s="758"/>
      <c r="Z686" s="758"/>
    </row>
    <row r="687" spans="1:26" ht="15.75" customHeight="1">
      <c r="A687" s="758"/>
      <c r="B687" s="758"/>
      <c r="C687" s="758"/>
      <c r="D687" s="758"/>
      <c r="E687" s="758"/>
      <c r="F687" s="759"/>
      <c r="G687" s="758"/>
      <c r="H687" s="758"/>
      <c r="I687" s="758"/>
      <c r="J687" s="758"/>
      <c r="K687" s="758"/>
      <c r="L687" s="758"/>
      <c r="M687" s="758"/>
      <c r="N687" s="758"/>
      <c r="O687" s="758"/>
      <c r="P687" s="758"/>
      <c r="Q687" s="758"/>
      <c r="R687" s="758"/>
      <c r="S687" s="758"/>
      <c r="T687" s="758"/>
      <c r="U687" s="758"/>
      <c r="V687" s="758"/>
      <c r="W687" s="758"/>
      <c r="X687" s="758"/>
      <c r="Y687" s="758"/>
      <c r="Z687" s="758"/>
    </row>
    <row r="688" spans="1:26" ht="15.75" customHeight="1">
      <c r="A688" s="758"/>
      <c r="B688" s="758"/>
      <c r="C688" s="758"/>
      <c r="D688" s="758"/>
      <c r="E688" s="758"/>
      <c r="F688" s="759"/>
      <c r="G688" s="758"/>
      <c r="H688" s="758"/>
      <c r="I688" s="758"/>
      <c r="J688" s="758"/>
      <c r="K688" s="758"/>
      <c r="L688" s="758"/>
      <c r="M688" s="758"/>
      <c r="N688" s="758"/>
      <c r="O688" s="758"/>
      <c r="P688" s="758"/>
      <c r="Q688" s="758"/>
      <c r="R688" s="758"/>
      <c r="S688" s="758"/>
      <c r="T688" s="758"/>
      <c r="U688" s="758"/>
      <c r="V688" s="758"/>
      <c r="W688" s="758"/>
      <c r="X688" s="758"/>
      <c r="Y688" s="758"/>
      <c r="Z688" s="758"/>
    </row>
    <row r="689" spans="1:26" ht="15.75" customHeight="1">
      <c r="A689" s="758"/>
      <c r="B689" s="758"/>
      <c r="C689" s="758"/>
      <c r="D689" s="758"/>
      <c r="E689" s="758"/>
      <c r="F689" s="759"/>
      <c r="G689" s="758"/>
      <c r="H689" s="758"/>
      <c r="I689" s="758"/>
      <c r="J689" s="758"/>
      <c r="K689" s="758"/>
      <c r="L689" s="758"/>
      <c r="M689" s="758"/>
      <c r="N689" s="758"/>
      <c r="O689" s="758"/>
      <c r="P689" s="758"/>
      <c r="Q689" s="758"/>
      <c r="R689" s="758"/>
      <c r="S689" s="758"/>
      <c r="T689" s="758"/>
      <c r="U689" s="758"/>
      <c r="V689" s="758"/>
      <c r="W689" s="758"/>
      <c r="X689" s="758"/>
      <c r="Y689" s="758"/>
      <c r="Z689" s="758"/>
    </row>
    <row r="690" spans="1:26" ht="15.75" customHeight="1">
      <c r="A690" s="758"/>
      <c r="B690" s="758"/>
      <c r="C690" s="758"/>
      <c r="D690" s="758"/>
      <c r="E690" s="758"/>
      <c r="F690" s="759"/>
      <c r="G690" s="758"/>
      <c r="H690" s="758"/>
      <c r="I690" s="758"/>
      <c r="J690" s="758"/>
      <c r="K690" s="758"/>
      <c r="L690" s="758"/>
      <c r="M690" s="758"/>
      <c r="N690" s="758"/>
      <c r="O690" s="758"/>
      <c r="P690" s="758"/>
      <c r="Q690" s="758"/>
      <c r="R690" s="758"/>
      <c r="S690" s="758"/>
      <c r="T690" s="758"/>
      <c r="U690" s="758"/>
      <c r="V690" s="758"/>
      <c r="W690" s="758"/>
      <c r="X690" s="758"/>
      <c r="Y690" s="758"/>
      <c r="Z690" s="758"/>
    </row>
    <row r="691" spans="1:26" ht="15.75" customHeight="1">
      <c r="A691" s="758"/>
      <c r="B691" s="758"/>
      <c r="C691" s="758"/>
      <c r="D691" s="758"/>
      <c r="E691" s="758"/>
      <c r="F691" s="759"/>
      <c r="G691" s="758"/>
      <c r="H691" s="758"/>
      <c r="I691" s="758"/>
      <c r="J691" s="758"/>
      <c r="K691" s="758"/>
      <c r="L691" s="758"/>
      <c r="M691" s="758"/>
      <c r="N691" s="758"/>
      <c r="O691" s="758"/>
      <c r="P691" s="758"/>
      <c r="Q691" s="758"/>
      <c r="R691" s="758"/>
      <c r="S691" s="758"/>
      <c r="T691" s="758"/>
      <c r="U691" s="758"/>
      <c r="V691" s="758"/>
      <c r="W691" s="758"/>
      <c r="X691" s="758"/>
      <c r="Y691" s="758"/>
      <c r="Z691" s="758"/>
    </row>
    <row r="692" spans="1:26" ht="15.75" customHeight="1">
      <c r="A692" s="758"/>
      <c r="B692" s="758"/>
      <c r="C692" s="758"/>
      <c r="D692" s="758"/>
      <c r="E692" s="758"/>
      <c r="F692" s="759"/>
      <c r="G692" s="758"/>
      <c r="H692" s="758"/>
      <c r="I692" s="758"/>
      <c r="J692" s="758"/>
      <c r="K692" s="758"/>
      <c r="L692" s="758"/>
      <c r="M692" s="758"/>
      <c r="N692" s="758"/>
      <c r="O692" s="758"/>
      <c r="P692" s="758"/>
      <c r="Q692" s="758"/>
      <c r="R692" s="758"/>
      <c r="S692" s="758"/>
      <c r="T692" s="758"/>
      <c r="U692" s="758"/>
      <c r="V692" s="758"/>
      <c r="W692" s="758"/>
      <c r="X692" s="758"/>
      <c r="Y692" s="758"/>
      <c r="Z692" s="758"/>
    </row>
    <row r="693" spans="1:26" ht="15.75" customHeight="1">
      <c r="A693" s="758"/>
      <c r="B693" s="758"/>
      <c r="C693" s="758"/>
      <c r="D693" s="758"/>
      <c r="E693" s="758"/>
      <c r="F693" s="759"/>
      <c r="G693" s="758"/>
      <c r="H693" s="758"/>
      <c r="I693" s="758"/>
      <c r="J693" s="758"/>
      <c r="K693" s="758"/>
      <c r="L693" s="758"/>
      <c r="M693" s="758"/>
      <c r="N693" s="758"/>
      <c r="O693" s="758"/>
      <c r="P693" s="758"/>
      <c r="Q693" s="758"/>
      <c r="R693" s="758"/>
      <c r="S693" s="758"/>
      <c r="T693" s="758"/>
      <c r="U693" s="758"/>
      <c r="V693" s="758"/>
      <c r="W693" s="758"/>
      <c r="X693" s="758"/>
      <c r="Y693" s="758"/>
      <c r="Z693" s="758"/>
    </row>
    <row r="694" spans="1:26" ht="15.75" customHeight="1">
      <c r="A694" s="758"/>
      <c r="B694" s="758"/>
      <c r="C694" s="758"/>
      <c r="D694" s="758"/>
      <c r="E694" s="758"/>
      <c r="F694" s="759"/>
      <c r="G694" s="758"/>
      <c r="H694" s="758"/>
      <c r="I694" s="758"/>
      <c r="J694" s="758"/>
      <c r="K694" s="758"/>
      <c r="L694" s="758"/>
      <c r="M694" s="758"/>
      <c r="N694" s="758"/>
      <c r="O694" s="758"/>
      <c r="P694" s="758"/>
      <c r="Q694" s="758"/>
      <c r="R694" s="758"/>
      <c r="S694" s="758"/>
      <c r="T694" s="758"/>
      <c r="U694" s="758"/>
      <c r="V694" s="758"/>
      <c r="W694" s="758"/>
      <c r="X694" s="758"/>
      <c r="Y694" s="758"/>
      <c r="Z694" s="758"/>
    </row>
    <row r="695" spans="1:26" ht="15.75" customHeight="1">
      <c r="A695" s="758"/>
      <c r="B695" s="758"/>
      <c r="C695" s="758"/>
      <c r="D695" s="758"/>
      <c r="E695" s="758"/>
      <c r="F695" s="759"/>
      <c r="G695" s="758"/>
      <c r="H695" s="758"/>
      <c r="I695" s="758"/>
      <c r="J695" s="758"/>
      <c r="K695" s="758"/>
      <c r="L695" s="758"/>
      <c r="M695" s="758"/>
      <c r="N695" s="758"/>
      <c r="O695" s="758"/>
      <c r="P695" s="758"/>
      <c r="Q695" s="758"/>
      <c r="R695" s="758"/>
      <c r="S695" s="758"/>
      <c r="T695" s="758"/>
      <c r="U695" s="758"/>
      <c r="V695" s="758"/>
      <c r="W695" s="758"/>
      <c r="X695" s="758"/>
      <c r="Y695" s="758"/>
      <c r="Z695" s="758"/>
    </row>
    <row r="696" spans="1:26" ht="15.75" customHeight="1">
      <c r="A696" s="758"/>
      <c r="B696" s="758"/>
      <c r="C696" s="758"/>
      <c r="D696" s="758"/>
      <c r="E696" s="758"/>
      <c r="F696" s="759"/>
      <c r="G696" s="758"/>
      <c r="H696" s="758"/>
      <c r="I696" s="758"/>
      <c r="J696" s="758"/>
      <c r="K696" s="758"/>
      <c r="L696" s="758"/>
      <c r="M696" s="758"/>
      <c r="N696" s="758"/>
      <c r="O696" s="758"/>
      <c r="P696" s="758"/>
      <c r="Q696" s="758"/>
      <c r="R696" s="758"/>
      <c r="S696" s="758"/>
      <c r="T696" s="758"/>
      <c r="U696" s="758"/>
      <c r="V696" s="758"/>
      <c r="W696" s="758"/>
      <c r="X696" s="758"/>
      <c r="Y696" s="758"/>
      <c r="Z696" s="758"/>
    </row>
    <row r="697" spans="1:26" ht="15.75" customHeight="1">
      <c r="A697" s="758"/>
      <c r="B697" s="758"/>
      <c r="C697" s="758"/>
      <c r="D697" s="758"/>
      <c r="E697" s="758"/>
      <c r="F697" s="759"/>
      <c r="G697" s="758"/>
      <c r="H697" s="758"/>
      <c r="I697" s="758"/>
      <c r="J697" s="758"/>
      <c r="K697" s="758"/>
      <c r="L697" s="758"/>
      <c r="M697" s="758"/>
      <c r="N697" s="758"/>
      <c r="O697" s="758"/>
      <c r="P697" s="758"/>
      <c r="Q697" s="758"/>
      <c r="R697" s="758"/>
      <c r="S697" s="758"/>
      <c r="T697" s="758"/>
      <c r="U697" s="758"/>
      <c r="V697" s="758"/>
      <c r="W697" s="758"/>
      <c r="X697" s="758"/>
      <c r="Y697" s="758"/>
      <c r="Z697" s="758"/>
    </row>
    <row r="698" spans="1:26" ht="15.75" customHeight="1">
      <c r="A698" s="758"/>
      <c r="B698" s="758"/>
      <c r="C698" s="758"/>
      <c r="D698" s="758"/>
      <c r="E698" s="758"/>
      <c r="F698" s="759"/>
      <c r="G698" s="758"/>
      <c r="H698" s="758"/>
      <c r="I698" s="758"/>
      <c r="J698" s="758"/>
      <c r="K698" s="758"/>
      <c r="L698" s="758"/>
      <c r="M698" s="758"/>
      <c r="N698" s="758"/>
      <c r="O698" s="758"/>
      <c r="P698" s="758"/>
      <c r="Q698" s="758"/>
      <c r="R698" s="758"/>
      <c r="S698" s="758"/>
      <c r="T698" s="758"/>
      <c r="U698" s="758"/>
      <c r="V698" s="758"/>
      <c r="W698" s="758"/>
      <c r="X698" s="758"/>
      <c r="Y698" s="758"/>
      <c r="Z698" s="758"/>
    </row>
    <row r="699" spans="1:26" ht="15.75" customHeight="1">
      <c r="A699" s="758"/>
      <c r="B699" s="758"/>
      <c r="C699" s="758"/>
      <c r="D699" s="758"/>
      <c r="E699" s="758"/>
      <c r="F699" s="759"/>
      <c r="G699" s="758"/>
      <c r="H699" s="758"/>
      <c r="I699" s="758"/>
      <c r="J699" s="758"/>
      <c r="K699" s="758"/>
      <c r="L699" s="758"/>
      <c r="M699" s="758"/>
      <c r="N699" s="758"/>
      <c r="O699" s="758"/>
      <c r="P699" s="758"/>
      <c r="Q699" s="758"/>
      <c r="R699" s="758"/>
      <c r="S699" s="758"/>
      <c r="T699" s="758"/>
      <c r="U699" s="758"/>
      <c r="V699" s="758"/>
      <c r="W699" s="758"/>
      <c r="X699" s="758"/>
      <c r="Y699" s="758"/>
      <c r="Z699" s="758"/>
    </row>
    <row r="700" spans="1:26" ht="15.75" customHeight="1">
      <c r="A700" s="758"/>
      <c r="B700" s="758"/>
      <c r="C700" s="758"/>
      <c r="D700" s="758"/>
      <c r="E700" s="758"/>
      <c r="F700" s="759"/>
      <c r="G700" s="758"/>
      <c r="H700" s="758"/>
      <c r="I700" s="758"/>
      <c r="J700" s="758"/>
      <c r="K700" s="758"/>
      <c r="L700" s="758"/>
      <c r="M700" s="758"/>
      <c r="N700" s="758"/>
      <c r="O700" s="758"/>
      <c r="P700" s="758"/>
      <c r="Q700" s="758"/>
      <c r="R700" s="758"/>
      <c r="S700" s="758"/>
      <c r="T700" s="758"/>
      <c r="U700" s="758"/>
      <c r="V700" s="758"/>
      <c r="W700" s="758"/>
      <c r="X700" s="758"/>
      <c r="Y700" s="758"/>
      <c r="Z700" s="758"/>
    </row>
    <row r="701" spans="1:26" ht="15.75" customHeight="1">
      <c r="A701" s="758"/>
      <c r="B701" s="758"/>
      <c r="C701" s="758"/>
      <c r="D701" s="758"/>
      <c r="E701" s="758"/>
      <c r="F701" s="759"/>
      <c r="G701" s="758"/>
      <c r="H701" s="758"/>
      <c r="I701" s="758"/>
      <c r="J701" s="758"/>
      <c r="K701" s="758"/>
      <c r="L701" s="758"/>
      <c r="M701" s="758"/>
      <c r="N701" s="758"/>
      <c r="O701" s="758"/>
      <c r="P701" s="758"/>
      <c r="Q701" s="758"/>
      <c r="R701" s="758"/>
      <c r="S701" s="758"/>
      <c r="T701" s="758"/>
      <c r="U701" s="758"/>
      <c r="V701" s="758"/>
      <c r="W701" s="758"/>
      <c r="X701" s="758"/>
      <c r="Y701" s="758"/>
      <c r="Z701" s="758"/>
    </row>
    <row r="702" spans="1:26" ht="15.75" customHeight="1">
      <c r="A702" s="758"/>
      <c r="B702" s="758"/>
      <c r="C702" s="758"/>
      <c r="D702" s="758"/>
      <c r="E702" s="758"/>
      <c r="F702" s="759"/>
      <c r="G702" s="758"/>
      <c r="H702" s="758"/>
      <c r="I702" s="758"/>
      <c r="J702" s="758"/>
      <c r="K702" s="758"/>
      <c r="L702" s="758"/>
      <c r="M702" s="758"/>
      <c r="N702" s="758"/>
      <c r="O702" s="758"/>
      <c r="P702" s="758"/>
      <c r="Q702" s="758"/>
      <c r="R702" s="758"/>
      <c r="S702" s="758"/>
      <c r="T702" s="758"/>
      <c r="U702" s="758"/>
      <c r="V702" s="758"/>
      <c r="W702" s="758"/>
      <c r="X702" s="758"/>
      <c r="Y702" s="758"/>
      <c r="Z702" s="758"/>
    </row>
    <row r="703" spans="1:26" ht="15.75" customHeight="1">
      <c r="A703" s="758"/>
      <c r="B703" s="758"/>
      <c r="C703" s="758"/>
      <c r="D703" s="758"/>
      <c r="E703" s="758"/>
      <c r="F703" s="759"/>
      <c r="G703" s="758"/>
      <c r="H703" s="758"/>
      <c r="I703" s="758"/>
      <c r="J703" s="758"/>
      <c r="K703" s="758"/>
      <c r="L703" s="758"/>
      <c r="M703" s="758"/>
      <c r="N703" s="758"/>
      <c r="O703" s="758"/>
      <c r="P703" s="758"/>
      <c r="Q703" s="758"/>
      <c r="R703" s="758"/>
      <c r="S703" s="758"/>
      <c r="T703" s="758"/>
      <c r="U703" s="758"/>
      <c r="V703" s="758"/>
      <c r="W703" s="758"/>
      <c r="X703" s="758"/>
      <c r="Y703" s="758"/>
      <c r="Z703" s="758"/>
    </row>
    <row r="704" spans="1:26" ht="15.75" customHeight="1">
      <c r="A704" s="758"/>
      <c r="B704" s="758"/>
      <c r="C704" s="758"/>
      <c r="D704" s="758"/>
      <c r="E704" s="758"/>
      <c r="F704" s="759"/>
      <c r="G704" s="758"/>
      <c r="H704" s="758"/>
      <c r="I704" s="758"/>
      <c r="J704" s="758"/>
      <c r="K704" s="758"/>
      <c r="L704" s="758"/>
      <c r="M704" s="758"/>
      <c r="N704" s="758"/>
      <c r="O704" s="758"/>
      <c r="P704" s="758"/>
      <c r="Q704" s="758"/>
      <c r="R704" s="758"/>
      <c r="S704" s="758"/>
      <c r="T704" s="758"/>
      <c r="U704" s="758"/>
      <c r="V704" s="758"/>
      <c r="W704" s="758"/>
      <c r="X704" s="758"/>
      <c r="Y704" s="758"/>
      <c r="Z704" s="758"/>
    </row>
    <row r="705" spans="1:26" ht="15.75" customHeight="1">
      <c r="A705" s="758"/>
      <c r="B705" s="758"/>
      <c r="C705" s="758"/>
      <c r="D705" s="758"/>
      <c r="E705" s="758"/>
      <c r="F705" s="759"/>
      <c r="G705" s="758"/>
      <c r="H705" s="758"/>
      <c r="I705" s="758"/>
      <c r="J705" s="758"/>
      <c r="K705" s="758"/>
      <c r="L705" s="758"/>
      <c r="M705" s="758"/>
      <c r="N705" s="758"/>
      <c r="O705" s="758"/>
      <c r="P705" s="758"/>
      <c r="Q705" s="758"/>
      <c r="R705" s="758"/>
      <c r="S705" s="758"/>
      <c r="T705" s="758"/>
      <c r="U705" s="758"/>
      <c r="V705" s="758"/>
      <c r="W705" s="758"/>
      <c r="X705" s="758"/>
      <c r="Y705" s="758"/>
      <c r="Z705" s="758"/>
    </row>
    <row r="706" spans="1:26" ht="15.75" customHeight="1">
      <c r="A706" s="758"/>
      <c r="B706" s="758"/>
      <c r="C706" s="758"/>
      <c r="D706" s="758"/>
      <c r="E706" s="758"/>
      <c r="F706" s="759"/>
      <c r="G706" s="758"/>
      <c r="H706" s="758"/>
      <c r="I706" s="758"/>
      <c r="J706" s="758"/>
      <c r="K706" s="758"/>
      <c r="L706" s="758"/>
      <c r="M706" s="758"/>
      <c r="N706" s="758"/>
      <c r="O706" s="758"/>
      <c r="P706" s="758"/>
      <c r="Q706" s="758"/>
      <c r="R706" s="758"/>
      <c r="S706" s="758"/>
      <c r="T706" s="758"/>
      <c r="U706" s="758"/>
      <c r="V706" s="758"/>
      <c r="W706" s="758"/>
      <c r="X706" s="758"/>
      <c r="Y706" s="758"/>
      <c r="Z706" s="758"/>
    </row>
    <row r="707" spans="1:26" ht="15.75" customHeight="1">
      <c r="A707" s="758"/>
      <c r="B707" s="758"/>
      <c r="C707" s="758"/>
      <c r="D707" s="758"/>
      <c r="E707" s="758"/>
      <c r="F707" s="759"/>
      <c r="G707" s="758"/>
      <c r="H707" s="758"/>
      <c r="I707" s="758"/>
      <c r="J707" s="758"/>
      <c r="K707" s="758"/>
      <c r="L707" s="758"/>
      <c r="M707" s="758"/>
      <c r="N707" s="758"/>
      <c r="O707" s="758"/>
      <c r="P707" s="758"/>
      <c r="Q707" s="758"/>
      <c r="R707" s="758"/>
      <c r="S707" s="758"/>
      <c r="T707" s="758"/>
      <c r="U707" s="758"/>
      <c r="V707" s="758"/>
      <c r="W707" s="758"/>
      <c r="X707" s="758"/>
      <c r="Y707" s="758"/>
      <c r="Z707" s="758"/>
    </row>
    <row r="708" spans="1:26" ht="15.75" customHeight="1">
      <c r="A708" s="758"/>
      <c r="B708" s="758"/>
      <c r="C708" s="758"/>
      <c r="D708" s="758"/>
      <c r="E708" s="758"/>
      <c r="F708" s="759"/>
      <c r="G708" s="758"/>
      <c r="H708" s="758"/>
      <c r="I708" s="758"/>
      <c r="J708" s="758"/>
      <c r="K708" s="758"/>
      <c r="L708" s="758"/>
      <c r="M708" s="758"/>
      <c r="N708" s="758"/>
      <c r="O708" s="758"/>
      <c r="P708" s="758"/>
      <c r="Q708" s="758"/>
      <c r="R708" s="758"/>
      <c r="S708" s="758"/>
      <c r="T708" s="758"/>
      <c r="U708" s="758"/>
      <c r="V708" s="758"/>
      <c r="W708" s="758"/>
      <c r="X708" s="758"/>
      <c r="Y708" s="758"/>
      <c r="Z708" s="758"/>
    </row>
    <row r="709" spans="1:26" ht="15.75" customHeight="1">
      <c r="A709" s="758"/>
      <c r="B709" s="758"/>
      <c r="C709" s="758"/>
      <c r="D709" s="758"/>
      <c r="E709" s="758"/>
      <c r="F709" s="759"/>
      <c r="G709" s="758"/>
      <c r="H709" s="758"/>
      <c r="I709" s="758"/>
      <c r="J709" s="758"/>
      <c r="K709" s="758"/>
      <c r="L709" s="758"/>
      <c r="M709" s="758"/>
      <c r="N709" s="758"/>
      <c r="O709" s="758"/>
      <c r="P709" s="758"/>
      <c r="Q709" s="758"/>
      <c r="R709" s="758"/>
      <c r="S709" s="758"/>
      <c r="T709" s="758"/>
      <c r="U709" s="758"/>
      <c r="V709" s="758"/>
      <c r="W709" s="758"/>
      <c r="X709" s="758"/>
      <c r="Y709" s="758"/>
      <c r="Z709" s="758"/>
    </row>
    <row r="710" spans="1:26" ht="15.75" customHeight="1">
      <c r="A710" s="758"/>
      <c r="B710" s="758"/>
      <c r="C710" s="758"/>
      <c r="D710" s="758"/>
      <c r="E710" s="758"/>
      <c r="F710" s="759"/>
      <c r="G710" s="758"/>
      <c r="H710" s="758"/>
      <c r="I710" s="758"/>
      <c r="J710" s="758"/>
      <c r="K710" s="758"/>
      <c r="L710" s="758"/>
      <c r="M710" s="758"/>
      <c r="N710" s="758"/>
      <c r="O710" s="758"/>
      <c r="P710" s="758"/>
      <c r="Q710" s="758"/>
      <c r="R710" s="758"/>
      <c r="S710" s="758"/>
      <c r="T710" s="758"/>
      <c r="U710" s="758"/>
      <c r="V710" s="758"/>
      <c r="W710" s="758"/>
      <c r="X710" s="758"/>
      <c r="Y710" s="758"/>
      <c r="Z710" s="758"/>
    </row>
    <row r="711" spans="1:26" ht="15.75" customHeight="1">
      <c r="A711" s="758"/>
      <c r="B711" s="758"/>
      <c r="C711" s="758"/>
      <c r="D711" s="758"/>
      <c r="E711" s="758"/>
      <c r="F711" s="759"/>
      <c r="G711" s="758"/>
      <c r="H711" s="758"/>
      <c r="I711" s="758"/>
      <c r="J711" s="758"/>
      <c r="K711" s="758"/>
      <c r="L711" s="758"/>
      <c r="M711" s="758"/>
      <c r="N711" s="758"/>
      <c r="O711" s="758"/>
      <c r="P711" s="758"/>
      <c r="Q711" s="758"/>
      <c r="R711" s="758"/>
      <c r="S711" s="758"/>
      <c r="T711" s="758"/>
      <c r="U711" s="758"/>
      <c r="V711" s="758"/>
      <c r="W711" s="758"/>
      <c r="X711" s="758"/>
      <c r="Y711" s="758"/>
      <c r="Z711" s="758"/>
    </row>
    <row r="712" spans="1:26" ht="15.75" customHeight="1">
      <c r="A712" s="758"/>
      <c r="B712" s="758"/>
      <c r="C712" s="758"/>
      <c r="D712" s="758"/>
      <c r="E712" s="758"/>
      <c r="F712" s="759"/>
      <c r="G712" s="758"/>
      <c r="H712" s="758"/>
      <c r="I712" s="758"/>
      <c r="J712" s="758"/>
      <c r="K712" s="758"/>
      <c r="L712" s="758"/>
      <c r="M712" s="758"/>
      <c r="N712" s="758"/>
      <c r="O712" s="758"/>
      <c r="P712" s="758"/>
      <c r="Q712" s="758"/>
      <c r="R712" s="758"/>
      <c r="S712" s="758"/>
      <c r="T712" s="758"/>
      <c r="U712" s="758"/>
      <c r="V712" s="758"/>
      <c r="W712" s="758"/>
      <c r="X712" s="758"/>
      <c r="Y712" s="758"/>
      <c r="Z712" s="758"/>
    </row>
    <row r="713" spans="1:26" ht="15.75" customHeight="1">
      <c r="A713" s="758"/>
      <c r="B713" s="758"/>
      <c r="C713" s="758"/>
      <c r="D713" s="758"/>
      <c r="E713" s="758"/>
      <c r="F713" s="759"/>
      <c r="G713" s="758"/>
      <c r="H713" s="758"/>
      <c r="I713" s="758"/>
      <c r="J713" s="758"/>
      <c r="K713" s="758"/>
      <c r="L713" s="758"/>
      <c r="M713" s="758"/>
      <c r="N713" s="758"/>
      <c r="O713" s="758"/>
      <c r="P713" s="758"/>
      <c r="Q713" s="758"/>
      <c r="R713" s="758"/>
      <c r="S713" s="758"/>
      <c r="T713" s="758"/>
      <c r="U713" s="758"/>
      <c r="V713" s="758"/>
      <c r="W713" s="758"/>
      <c r="X713" s="758"/>
      <c r="Y713" s="758"/>
      <c r="Z713" s="758"/>
    </row>
    <row r="714" spans="1:26" ht="15.75" customHeight="1">
      <c r="A714" s="758"/>
      <c r="B714" s="758"/>
      <c r="C714" s="758"/>
      <c r="D714" s="758"/>
      <c r="E714" s="758"/>
      <c r="F714" s="759"/>
      <c r="G714" s="758"/>
      <c r="H714" s="758"/>
      <c r="I714" s="758"/>
      <c r="J714" s="758"/>
      <c r="K714" s="758"/>
      <c r="L714" s="758"/>
      <c r="M714" s="758"/>
      <c r="N714" s="758"/>
      <c r="O714" s="758"/>
      <c r="P714" s="758"/>
      <c r="Q714" s="758"/>
      <c r="R714" s="758"/>
      <c r="S714" s="758"/>
      <c r="T714" s="758"/>
      <c r="U714" s="758"/>
      <c r="V714" s="758"/>
      <c r="W714" s="758"/>
      <c r="X714" s="758"/>
      <c r="Y714" s="758"/>
      <c r="Z714" s="758"/>
    </row>
    <row r="715" spans="1:26" ht="15.75" customHeight="1">
      <c r="A715" s="758"/>
      <c r="B715" s="758"/>
      <c r="C715" s="758"/>
      <c r="D715" s="758"/>
      <c r="E715" s="758"/>
      <c r="F715" s="759"/>
      <c r="G715" s="758"/>
      <c r="H715" s="758"/>
      <c r="I715" s="758"/>
      <c r="J715" s="758"/>
      <c r="K715" s="758"/>
      <c r="L715" s="758"/>
      <c r="M715" s="758"/>
      <c r="N715" s="758"/>
      <c r="O715" s="758"/>
      <c r="P715" s="758"/>
      <c r="Q715" s="758"/>
      <c r="R715" s="758"/>
      <c r="S715" s="758"/>
      <c r="T715" s="758"/>
      <c r="U715" s="758"/>
      <c r="V715" s="758"/>
      <c r="W715" s="758"/>
      <c r="X715" s="758"/>
      <c r="Y715" s="758"/>
      <c r="Z715" s="758"/>
    </row>
    <row r="716" spans="1:26" ht="15.75" customHeight="1">
      <c r="A716" s="758"/>
      <c r="B716" s="758"/>
      <c r="C716" s="758"/>
      <c r="D716" s="758"/>
      <c r="E716" s="758"/>
      <c r="F716" s="759"/>
      <c r="G716" s="758"/>
      <c r="H716" s="758"/>
      <c r="I716" s="758"/>
      <c r="J716" s="758"/>
      <c r="K716" s="758"/>
      <c r="L716" s="758"/>
      <c r="M716" s="758"/>
      <c r="N716" s="758"/>
      <c r="O716" s="758"/>
      <c r="P716" s="758"/>
      <c r="Q716" s="758"/>
      <c r="R716" s="758"/>
      <c r="S716" s="758"/>
      <c r="T716" s="758"/>
      <c r="U716" s="758"/>
      <c r="V716" s="758"/>
      <c r="W716" s="758"/>
      <c r="X716" s="758"/>
      <c r="Y716" s="758"/>
      <c r="Z716" s="758"/>
    </row>
    <row r="717" spans="1:26" ht="15.75" customHeight="1">
      <c r="A717" s="758"/>
      <c r="B717" s="758"/>
      <c r="C717" s="758"/>
      <c r="D717" s="758"/>
      <c r="E717" s="758"/>
      <c r="F717" s="759"/>
      <c r="G717" s="758"/>
      <c r="H717" s="758"/>
      <c r="I717" s="758"/>
      <c r="J717" s="758"/>
      <c r="K717" s="758"/>
      <c r="L717" s="758"/>
      <c r="M717" s="758"/>
      <c r="N717" s="758"/>
      <c r="O717" s="758"/>
      <c r="P717" s="758"/>
      <c r="Q717" s="758"/>
      <c r="R717" s="758"/>
      <c r="S717" s="758"/>
      <c r="T717" s="758"/>
      <c r="U717" s="758"/>
      <c r="V717" s="758"/>
      <c r="W717" s="758"/>
      <c r="X717" s="758"/>
      <c r="Y717" s="758"/>
      <c r="Z717" s="758"/>
    </row>
    <row r="718" spans="1:26" ht="15.75" customHeight="1">
      <c r="A718" s="758"/>
      <c r="B718" s="758"/>
      <c r="C718" s="758"/>
      <c r="D718" s="758"/>
      <c r="E718" s="758"/>
      <c r="F718" s="759"/>
      <c r="G718" s="758"/>
      <c r="H718" s="758"/>
      <c r="I718" s="758"/>
      <c r="J718" s="758"/>
      <c r="K718" s="758"/>
      <c r="L718" s="758"/>
      <c r="M718" s="758"/>
      <c r="N718" s="758"/>
      <c r="O718" s="758"/>
      <c r="P718" s="758"/>
      <c r="Q718" s="758"/>
      <c r="R718" s="758"/>
      <c r="S718" s="758"/>
      <c r="T718" s="758"/>
      <c r="U718" s="758"/>
      <c r="V718" s="758"/>
      <c r="W718" s="758"/>
      <c r="X718" s="758"/>
      <c r="Y718" s="758"/>
      <c r="Z718" s="758"/>
    </row>
    <row r="719" spans="1:26" ht="15.75" customHeight="1">
      <c r="A719" s="758"/>
      <c r="B719" s="758"/>
      <c r="C719" s="758"/>
      <c r="D719" s="758"/>
      <c r="E719" s="758"/>
      <c r="F719" s="759"/>
      <c r="G719" s="758"/>
      <c r="H719" s="758"/>
      <c r="I719" s="758"/>
      <c r="J719" s="758"/>
      <c r="K719" s="758"/>
      <c r="L719" s="758"/>
      <c r="M719" s="758"/>
      <c r="N719" s="758"/>
      <c r="O719" s="758"/>
      <c r="P719" s="758"/>
      <c r="Q719" s="758"/>
      <c r="R719" s="758"/>
      <c r="S719" s="758"/>
      <c r="T719" s="758"/>
      <c r="U719" s="758"/>
      <c r="V719" s="758"/>
      <c r="W719" s="758"/>
      <c r="X719" s="758"/>
      <c r="Y719" s="758"/>
      <c r="Z719" s="758"/>
    </row>
    <row r="720" spans="1:26" ht="15.75" customHeight="1">
      <c r="A720" s="758"/>
      <c r="B720" s="758"/>
      <c r="C720" s="758"/>
      <c r="D720" s="758"/>
      <c r="E720" s="758"/>
      <c r="F720" s="759"/>
      <c r="G720" s="758"/>
      <c r="H720" s="758"/>
      <c r="I720" s="758"/>
      <c r="J720" s="758"/>
      <c r="K720" s="758"/>
      <c r="L720" s="758"/>
      <c r="M720" s="758"/>
      <c r="N720" s="758"/>
      <c r="O720" s="758"/>
      <c r="P720" s="758"/>
      <c r="Q720" s="758"/>
      <c r="R720" s="758"/>
      <c r="S720" s="758"/>
      <c r="T720" s="758"/>
      <c r="U720" s="758"/>
      <c r="V720" s="758"/>
      <c r="W720" s="758"/>
      <c r="X720" s="758"/>
      <c r="Y720" s="758"/>
      <c r="Z720" s="758"/>
    </row>
    <row r="721" spans="1:26" ht="15.75" customHeight="1">
      <c r="A721" s="758"/>
      <c r="B721" s="758"/>
      <c r="C721" s="758"/>
      <c r="D721" s="758"/>
      <c r="E721" s="758"/>
      <c r="F721" s="759"/>
      <c r="G721" s="758"/>
      <c r="H721" s="758"/>
      <c r="I721" s="758"/>
      <c r="J721" s="758"/>
      <c r="K721" s="758"/>
      <c r="L721" s="758"/>
      <c r="M721" s="758"/>
      <c r="N721" s="758"/>
      <c r="O721" s="758"/>
      <c r="P721" s="758"/>
      <c r="Q721" s="758"/>
      <c r="R721" s="758"/>
      <c r="S721" s="758"/>
      <c r="T721" s="758"/>
      <c r="U721" s="758"/>
      <c r="V721" s="758"/>
      <c r="W721" s="758"/>
      <c r="X721" s="758"/>
      <c r="Y721" s="758"/>
      <c r="Z721" s="758"/>
    </row>
    <row r="722" spans="1:26" ht="15.75" customHeight="1">
      <c r="A722" s="758"/>
      <c r="B722" s="758"/>
      <c r="C722" s="758"/>
      <c r="D722" s="758"/>
      <c r="E722" s="758"/>
      <c r="F722" s="759"/>
      <c r="G722" s="758"/>
      <c r="H722" s="758"/>
      <c r="I722" s="758"/>
      <c r="J722" s="758"/>
      <c r="K722" s="758"/>
      <c r="L722" s="758"/>
      <c r="M722" s="758"/>
      <c r="N722" s="758"/>
      <c r="O722" s="758"/>
      <c r="P722" s="758"/>
      <c r="Q722" s="758"/>
      <c r="R722" s="758"/>
      <c r="S722" s="758"/>
      <c r="T722" s="758"/>
      <c r="U722" s="758"/>
      <c r="V722" s="758"/>
      <c r="W722" s="758"/>
      <c r="X722" s="758"/>
      <c r="Y722" s="758"/>
      <c r="Z722" s="758"/>
    </row>
    <row r="723" spans="1:26" ht="15.75" customHeight="1">
      <c r="A723" s="758"/>
      <c r="B723" s="758"/>
      <c r="C723" s="758"/>
      <c r="D723" s="758"/>
      <c r="E723" s="758"/>
      <c r="F723" s="759"/>
      <c r="G723" s="758"/>
      <c r="H723" s="758"/>
      <c r="I723" s="758"/>
      <c r="J723" s="758"/>
      <c r="K723" s="758"/>
      <c r="L723" s="758"/>
      <c r="M723" s="758"/>
      <c r="N723" s="758"/>
      <c r="O723" s="758"/>
      <c r="P723" s="758"/>
      <c r="Q723" s="758"/>
      <c r="R723" s="758"/>
      <c r="S723" s="758"/>
      <c r="T723" s="758"/>
      <c r="U723" s="758"/>
      <c r="V723" s="758"/>
      <c r="W723" s="758"/>
      <c r="X723" s="758"/>
      <c r="Y723" s="758"/>
      <c r="Z723" s="758"/>
    </row>
    <row r="724" spans="1:26" ht="15.75" customHeight="1">
      <c r="A724" s="758"/>
      <c r="B724" s="758"/>
      <c r="C724" s="758"/>
      <c r="D724" s="758"/>
      <c r="E724" s="758"/>
      <c r="F724" s="759"/>
      <c r="G724" s="758"/>
      <c r="H724" s="758"/>
      <c r="I724" s="758"/>
      <c r="J724" s="758"/>
      <c r="K724" s="758"/>
      <c r="L724" s="758"/>
      <c r="M724" s="758"/>
      <c r="N724" s="758"/>
      <c r="O724" s="758"/>
      <c r="P724" s="758"/>
      <c r="Q724" s="758"/>
      <c r="R724" s="758"/>
      <c r="S724" s="758"/>
      <c r="T724" s="758"/>
      <c r="U724" s="758"/>
      <c r="V724" s="758"/>
      <c r="W724" s="758"/>
      <c r="X724" s="758"/>
      <c r="Y724" s="758"/>
      <c r="Z724" s="758"/>
    </row>
    <row r="725" spans="1:26" ht="15.75" customHeight="1">
      <c r="A725" s="758"/>
      <c r="B725" s="758"/>
      <c r="C725" s="758"/>
      <c r="D725" s="758"/>
      <c r="E725" s="758"/>
      <c r="F725" s="759"/>
      <c r="G725" s="758"/>
      <c r="H725" s="758"/>
      <c r="I725" s="758"/>
      <c r="J725" s="758"/>
      <c r="K725" s="758"/>
      <c r="L725" s="758"/>
      <c r="M725" s="758"/>
      <c r="N725" s="758"/>
      <c r="O725" s="758"/>
      <c r="P725" s="758"/>
      <c r="Q725" s="758"/>
      <c r="R725" s="758"/>
      <c r="S725" s="758"/>
      <c r="T725" s="758"/>
      <c r="U725" s="758"/>
      <c r="V725" s="758"/>
      <c r="W725" s="758"/>
      <c r="X725" s="758"/>
      <c r="Y725" s="758"/>
      <c r="Z725" s="758"/>
    </row>
    <row r="726" spans="1:26" ht="15.75" customHeight="1">
      <c r="A726" s="758"/>
      <c r="B726" s="758"/>
      <c r="C726" s="758"/>
      <c r="D726" s="758"/>
      <c r="E726" s="758"/>
      <c r="F726" s="759"/>
      <c r="G726" s="758"/>
      <c r="H726" s="758"/>
      <c r="I726" s="758"/>
      <c r="J726" s="758"/>
      <c r="K726" s="758"/>
      <c r="L726" s="758"/>
      <c r="M726" s="758"/>
      <c r="N726" s="758"/>
      <c r="O726" s="758"/>
      <c r="P726" s="758"/>
      <c r="Q726" s="758"/>
      <c r="R726" s="758"/>
      <c r="S726" s="758"/>
      <c r="T726" s="758"/>
      <c r="U726" s="758"/>
      <c r="V726" s="758"/>
      <c r="W726" s="758"/>
      <c r="X726" s="758"/>
      <c r="Y726" s="758"/>
      <c r="Z726" s="758"/>
    </row>
    <row r="727" spans="1:26" ht="15.75" customHeight="1">
      <c r="A727" s="758"/>
      <c r="B727" s="758"/>
      <c r="C727" s="758"/>
      <c r="D727" s="758"/>
      <c r="E727" s="758"/>
      <c r="F727" s="759"/>
      <c r="G727" s="758"/>
      <c r="H727" s="758"/>
      <c r="I727" s="758"/>
      <c r="J727" s="758"/>
      <c r="K727" s="758"/>
      <c r="L727" s="758"/>
      <c r="M727" s="758"/>
      <c r="N727" s="758"/>
      <c r="O727" s="758"/>
      <c r="P727" s="758"/>
      <c r="Q727" s="758"/>
      <c r="R727" s="758"/>
      <c r="S727" s="758"/>
      <c r="T727" s="758"/>
      <c r="U727" s="758"/>
      <c r="V727" s="758"/>
      <c r="W727" s="758"/>
      <c r="X727" s="758"/>
      <c r="Y727" s="758"/>
      <c r="Z727" s="758"/>
    </row>
    <row r="728" spans="1:26" ht="15.75" customHeight="1">
      <c r="A728" s="758"/>
      <c r="B728" s="758"/>
      <c r="C728" s="758"/>
      <c r="D728" s="758"/>
      <c r="E728" s="758"/>
      <c r="F728" s="759"/>
      <c r="G728" s="758"/>
      <c r="H728" s="758"/>
      <c r="I728" s="758"/>
      <c r="J728" s="758"/>
      <c r="K728" s="758"/>
      <c r="L728" s="758"/>
      <c r="M728" s="758"/>
      <c r="N728" s="758"/>
      <c r="O728" s="758"/>
      <c r="P728" s="758"/>
      <c r="Q728" s="758"/>
      <c r="R728" s="758"/>
      <c r="S728" s="758"/>
      <c r="T728" s="758"/>
      <c r="U728" s="758"/>
      <c r="V728" s="758"/>
      <c r="W728" s="758"/>
      <c r="X728" s="758"/>
      <c r="Y728" s="758"/>
      <c r="Z728" s="758"/>
    </row>
    <row r="729" spans="1:26" ht="15.75" customHeight="1">
      <c r="A729" s="758"/>
      <c r="B729" s="758"/>
      <c r="C729" s="758"/>
      <c r="D729" s="758"/>
      <c r="E729" s="758"/>
      <c r="F729" s="759"/>
      <c r="G729" s="758"/>
      <c r="H729" s="758"/>
      <c r="I729" s="758"/>
      <c r="J729" s="758"/>
      <c r="K729" s="758"/>
      <c r="L729" s="758"/>
      <c r="M729" s="758"/>
      <c r="N729" s="758"/>
      <c r="O729" s="758"/>
      <c r="P729" s="758"/>
      <c r="Q729" s="758"/>
      <c r="R729" s="758"/>
      <c r="S729" s="758"/>
      <c r="T729" s="758"/>
      <c r="U729" s="758"/>
      <c r="V729" s="758"/>
      <c r="W729" s="758"/>
      <c r="X729" s="758"/>
      <c r="Y729" s="758"/>
      <c r="Z729" s="758"/>
    </row>
    <row r="730" spans="1:26" ht="15.75" customHeight="1">
      <c r="A730" s="758"/>
      <c r="B730" s="758"/>
      <c r="C730" s="758"/>
      <c r="D730" s="758"/>
      <c r="E730" s="758"/>
      <c r="F730" s="759"/>
      <c r="G730" s="758"/>
      <c r="H730" s="758"/>
      <c r="I730" s="758"/>
      <c r="J730" s="758"/>
      <c r="K730" s="758"/>
      <c r="L730" s="758"/>
      <c r="M730" s="758"/>
      <c r="N730" s="758"/>
      <c r="O730" s="758"/>
      <c r="P730" s="758"/>
      <c r="Q730" s="758"/>
      <c r="R730" s="758"/>
      <c r="S730" s="758"/>
      <c r="T730" s="758"/>
      <c r="U730" s="758"/>
      <c r="V730" s="758"/>
      <c r="W730" s="758"/>
      <c r="X730" s="758"/>
      <c r="Y730" s="758"/>
      <c r="Z730" s="758"/>
    </row>
    <row r="731" spans="1:26" ht="15.75" customHeight="1">
      <c r="A731" s="758"/>
      <c r="B731" s="758"/>
      <c r="C731" s="758"/>
      <c r="D731" s="758"/>
      <c r="E731" s="758"/>
      <c r="F731" s="759"/>
      <c r="G731" s="758"/>
      <c r="H731" s="758"/>
      <c r="I731" s="758"/>
      <c r="J731" s="758"/>
      <c r="K731" s="758"/>
      <c r="L731" s="758"/>
      <c r="M731" s="758"/>
      <c r="N731" s="758"/>
      <c r="O731" s="758"/>
      <c r="P731" s="758"/>
      <c r="Q731" s="758"/>
      <c r="R731" s="758"/>
      <c r="S731" s="758"/>
      <c r="T731" s="758"/>
      <c r="U731" s="758"/>
      <c r="V731" s="758"/>
      <c r="W731" s="758"/>
      <c r="X731" s="758"/>
      <c r="Y731" s="758"/>
      <c r="Z731" s="758"/>
    </row>
    <row r="732" spans="1:26" ht="15.75" customHeight="1">
      <c r="A732" s="758"/>
      <c r="B732" s="758"/>
      <c r="C732" s="758"/>
      <c r="D732" s="758"/>
      <c r="E732" s="758"/>
      <c r="F732" s="759"/>
      <c r="G732" s="758"/>
      <c r="H732" s="758"/>
      <c r="I732" s="758"/>
      <c r="J732" s="758"/>
      <c r="K732" s="758"/>
      <c r="L732" s="758"/>
      <c r="M732" s="758"/>
      <c r="N732" s="758"/>
      <c r="O732" s="758"/>
      <c r="P732" s="758"/>
      <c r="Q732" s="758"/>
      <c r="R732" s="758"/>
      <c r="S732" s="758"/>
      <c r="T732" s="758"/>
      <c r="U732" s="758"/>
      <c r="V732" s="758"/>
      <c r="W732" s="758"/>
      <c r="X732" s="758"/>
      <c r="Y732" s="758"/>
      <c r="Z732" s="758"/>
    </row>
    <row r="733" spans="1:26" ht="15.75" customHeight="1">
      <c r="A733" s="758"/>
      <c r="B733" s="758"/>
      <c r="C733" s="758"/>
      <c r="D733" s="758"/>
      <c r="E733" s="758"/>
      <c r="F733" s="759"/>
      <c r="G733" s="758"/>
      <c r="H733" s="758"/>
      <c r="I733" s="758"/>
      <c r="J733" s="758"/>
      <c r="K733" s="758"/>
      <c r="L733" s="758"/>
      <c r="M733" s="758"/>
      <c r="N733" s="758"/>
      <c r="O733" s="758"/>
      <c r="P733" s="758"/>
      <c r="Q733" s="758"/>
      <c r="R733" s="758"/>
      <c r="S733" s="758"/>
      <c r="T733" s="758"/>
      <c r="U733" s="758"/>
      <c r="V733" s="758"/>
      <c r="W733" s="758"/>
      <c r="X733" s="758"/>
      <c r="Y733" s="758"/>
      <c r="Z733" s="758"/>
    </row>
    <row r="734" spans="1:26" ht="15.75" customHeight="1">
      <c r="A734" s="758"/>
      <c r="B734" s="758"/>
      <c r="C734" s="758"/>
      <c r="D734" s="758"/>
      <c r="E734" s="758"/>
      <c r="F734" s="759"/>
      <c r="G734" s="758"/>
      <c r="H734" s="758"/>
      <c r="I734" s="758"/>
      <c r="J734" s="758"/>
      <c r="K734" s="758"/>
      <c r="L734" s="758"/>
      <c r="M734" s="758"/>
      <c r="N734" s="758"/>
      <c r="O734" s="758"/>
      <c r="P734" s="758"/>
      <c r="Q734" s="758"/>
      <c r="R734" s="758"/>
      <c r="S734" s="758"/>
      <c r="T734" s="758"/>
      <c r="U734" s="758"/>
      <c r="V734" s="758"/>
      <c r="W734" s="758"/>
      <c r="X734" s="758"/>
      <c r="Y734" s="758"/>
      <c r="Z734" s="758"/>
    </row>
    <row r="735" spans="1:26" ht="15.75" customHeight="1">
      <c r="A735" s="758"/>
      <c r="B735" s="758"/>
      <c r="C735" s="758"/>
      <c r="D735" s="758"/>
      <c r="E735" s="758"/>
      <c r="F735" s="759"/>
      <c r="G735" s="758"/>
      <c r="H735" s="758"/>
      <c r="I735" s="758"/>
      <c r="J735" s="758"/>
      <c r="K735" s="758"/>
      <c r="L735" s="758"/>
      <c r="M735" s="758"/>
      <c r="N735" s="758"/>
      <c r="O735" s="758"/>
      <c r="P735" s="758"/>
      <c r="Q735" s="758"/>
      <c r="R735" s="758"/>
      <c r="S735" s="758"/>
      <c r="T735" s="758"/>
      <c r="U735" s="758"/>
      <c r="V735" s="758"/>
      <c r="W735" s="758"/>
      <c r="X735" s="758"/>
      <c r="Y735" s="758"/>
      <c r="Z735" s="758"/>
    </row>
    <row r="736" spans="1:26" ht="15.75" customHeight="1">
      <c r="A736" s="758"/>
      <c r="B736" s="758"/>
      <c r="C736" s="758"/>
      <c r="D736" s="758"/>
      <c r="E736" s="758"/>
      <c r="F736" s="759"/>
      <c r="G736" s="758"/>
      <c r="H736" s="758"/>
      <c r="I736" s="758"/>
      <c r="J736" s="758"/>
      <c r="K736" s="758"/>
      <c r="L736" s="758"/>
      <c r="M736" s="758"/>
      <c r="N736" s="758"/>
      <c r="O736" s="758"/>
      <c r="P736" s="758"/>
      <c r="Q736" s="758"/>
      <c r="R736" s="758"/>
      <c r="S736" s="758"/>
      <c r="T736" s="758"/>
      <c r="U736" s="758"/>
      <c r="V736" s="758"/>
      <c r="W736" s="758"/>
      <c r="X736" s="758"/>
      <c r="Y736" s="758"/>
      <c r="Z736" s="758"/>
    </row>
    <row r="737" spans="1:26" ht="15.75" customHeight="1">
      <c r="A737" s="758"/>
      <c r="B737" s="758"/>
      <c r="C737" s="758"/>
      <c r="D737" s="758"/>
      <c r="E737" s="758"/>
      <c r="F737" s="759"/>
      <c r="G737" s="758"/>
      <c r="H737" s="758"/>
      <c r="I737" s="758"/>
      <c r="J737" s="758"/>
      <c r="K737" s="758"/>
      <c r="L737" s="758"/>
      <c r="M737" s="758"/>
      <c r="N737" s="758"/>
      <c r="O737" s="758"/>
      <c r="P737" s="758"/>
      <c r="Q737" s="758"/>
      <c r="R737" s="758"/>
      <c r="S737" s="758"/>
      <c r="T737" s="758"/>
      <c r="U737" s="758"/>
      <c r="V737" s="758"/>
      <c r="W737" s="758"/>
      <c r="X737" s="758"/>
      <c r="Y737" s="758"/>
      <c r="Z737" s="758"/>
    </row>
    <row r="738" spans="1:26" ht="15.75" customHeight="1">
      <c r="A738" s="758"/>
      <c r="B738" s="758"/>
      <c r="C738" s="758"/>
      <c r="D738" s="758"/>
      <c r="E738" s="758"/>
      <c r="F738" s="759"/>
      <c r="G738" s="758"/>
      <c r="H738" s="758"/>
      <c r="I738" s="758"/>
      <c r="J738" s="758"/>
      <c r="K738" s="758"/>
      <c r="L738" s="758"/>
      <c r="M738" s="758"/>
      <c r="N738" s="758"/>
      <c r="O738" s="758"/>
      <c r="P738" s="758"/>
      <c r="Q738" s="758"/>
      <c r="R738" s="758"/>
      <c r="S738" s="758"/>
      <c r="T738" s="758"/>
      <c r="U738" s="758"/>
      <c r="V738" s="758"/>
      <c r="W738" s="758"/>
      <c r="X738" s="758"/>
      <c r="Y738" s="758"/>
      <c r="Z738" s="758"/>
    </row>
    <row r="739" spans="1:26" ht="15.75" customHeight="1">
      <c r="A739" s="758"/>
      <c r="B739" s="758"/>
      <c r="C739" s="758"/>
      <c r="D739" s="758"/>
      <c r="E739" s="758"/>
      <c r="F739" s="759"/>
      <c r="G739" s="758"/>
      <c r="H739" s="758"/>
      <c r="I739" s="758"/>
      <c r="J739" s="758"/>
      <c r="K739" s="758"/>
      <c r="L739" s="758"/>
      <c r="M739" s="758"/>
      <c r="N739" s="758"/>
      <c r="O739" s="758"/>
      <c r="P739" s="758"/>
      <c r="Q739" s="758"/>
      <c r="R739" s="758"/>
      <c r="S739" s="758"/>
      <c r="T739" s="758"/>
      <c r="U739" s="758"/>
      <c r="V739" s="758"/>
      <c r="W739" s="758"/>
      <c r="X739" s="758"/>
      <c r="Y739" s="758"/>
      <c r="Z739" s="758"/>
    </row>
    <row r="740" spans="1:26" ht="15.75" customHeight="1">
      <c r="A740" s="758"/>
      <c r="B740" s="758"/>
      <c r="C740" s="758"/>
      <c r="D740" s="758"/>
      <c r="E740" s="758"/>
      <c r="F740" s="759"/>
      <c r="G740" s="758"/>
      <c r="H740" s="758"/>
      <c r="I740" s="758"/>
      <c r="J740" s="758"/>
      <c r="K740" s="758"/>
      <c r="L740" s="758"/>
      <c r="M740" s="758"/>
      <c r="N740" s="758"/>
      <c r="O740" s="758"/>
      <c r="P740" s="758"/>
      <c r="Q740" s="758"/>
      <c r="R740" s="758"/>
      <c r="S740" s="758"/>
      <c r="T740" s="758"/>
      <c r="U740" s="758"/>
      <c r="V740" s="758"/>
      <c r="W740" s="758"/>
      <c r="X740" s="758"/>
      <c r="Y740" s="758"/>
      <c r="Z740" s="758"/>
    </row>
    <row r="741" spans="1:26" ht="15.75" customHeight="1">
      <c r="A741" s="758"/>
      <c r="B741" s="758"/>
      <c r="C741" s="758"/>
      <c r="D741" s="758"/>
      <c r="E741" s="758"/>
      <c r="F741" s="759"/>
      <c r="G741" s="758"/>
      <c r="H741" s="758"/>
      <c r="I741" s="758"/>
      <c r="J741" s="758"/>
      <c r="K741" s="758"/>
      <c r="L741" s="758"/>
      <c r="M741" s="758"/>
      <c r="N741" s="758"/>
      <c r="O741" s="758"/>
      <c r="P741" s="758"/>
      <c r="Q741" s="758"/>
      <c r="R741" s="758"/>
      <c r="S741" s="758"/>
      <c r="T741" s="758"/>
      <c r="U741" s="758"/>
      <c r="V741" s="758"/>
      <c r="W741" s="758"/>
      <c r="X741" s="758"/>
      <c r="Y741" s="758"/>
      <c r="Z741" s="758"/>
    </row>
    <row r="742" spans="1:26" ht="15.75" customHeight="1">
      <c r="A742" s="758"/>
      <c r="B742" s="758"/>
      <c r="C742" s="758"/>
      <c r="D742" s="758"/>
      <c r="E742" s="758"/>
      <c r="F742" s="759"/>
      <c r="G742" s="758"/>
      <c r="H742" s="758"/>
      <c r="I742" s="758"/>
      <c r="J742" s="758"/>
      <c r="K742" s="758"/>
      <c r="L742" s="758"/>
      <c r="M742" s="758"/>
      <c r="N742" s="758"/>
      <c r="O742" s="758"/>
      <c r="P742" s="758"/>
      <c r="Q742" s="758"/>
      <c r="R742" s="758"/>
      <c r="S742" s="758"/>
      <c r="T742" s="758"/>
      <c r="U742" s="758"/>
      <c r="V742" s="758"/>
      <c r="W742" s="758"/>
      <c r="X742" s="758"/>
      <c r="Y742" s="758"/>
      <c r="Z742" s="758"/>
    </row>
    <row r="743" spans="1:26" ht="15.75" customHeight="1">
      <c r="A743" s="758"/>
      <c r="B743" s="758"/>
      <c r="C743" s="758"/>
      <c r="D743" s="758"/>
      <c r="E743" s="758"/>
      <c r="F743" s="759"/>
      <c r="G743" s="758"/>
      <c r="H743" s="758"/>
      <c r="I743" s="758"/>
      <c r="J743" s="758"/>
      <c r="K743" s="758"/>
      <c r="L743" s="758"/>
      <c r="M743" s="758"/>
      <c r="N743" s="758"/>
      <c r="O743" s="758"/>
      <c r="P743" s="758"/>
      <c r="Q743" s="758"/>
      <c r="R743" s="758"/>
      <c r="S743" s="758"/>
      <c r="T743" s="758"/>
      <c r="U743" s="758"/>
      <c r="V743" s="758"/>
      <c r="W743" s="758"/>
      <c r="X743" s="758"/>
      <c r="Y743" s="758"/>
      <c r="Z743" s="758"/>
    </row>
    <row r="744" spans="1:26" ht="15.75" customHeight="1">
      <c r="A744" s="758"/>
      <c r="B744" s="758"/>
      <c r="C744" s="758"/>
      <c r="D744" s="758"/>
      <c r="E744" s="758"/>
      <c r="F744" s="759"/>
      <c r="G744" s="758"/>
      <c r="H744" s="758"/>
      <c r="I744" s="758"/>
      <c r="J744" s="758"/>
      <c r="K744" s="758"/>
      <c r="L744" s="758"/>
      <c r="M744" s="758"/>
      <c r="N744" s="758"/>
      <c r="O744" s="758"/>
      <c r="P744" s="758"/>
      <c r="Q744" s="758"/>
      <c r="R744" s="758"/>
      <c r="S744" s="758"/>
      <c r="T744" s="758"/>
      <c r="U744" s="758"/>
      <c r="V744" s="758"/>
      <c r="W744" s="758"/>
      <c r="X744" s="758"/>
      <c r="Y744" s="758"/>
      <c r="Z744" s="758"/>
    </row>
    <row r="745" spans="1:26" ht="15.75" customHeight="1">
      <c r="A745" s="758"/>
      <c r="B745" s="758"/>
      <c r="C745" s="758"/>
      <c r="D745" s="758"/>
      <c r="E745" s="758"/>
      <c r="F745" s="759"/>
      <c r="G745" s="758"/>
      <c r="H745" s="758"/>
      <c r="I745" s="758"/>
      <c r="J745" s="758"/>
      <c r="K745" s="758"/>
      <c r="L745" s="758"/>
      <c r="M745" s="758"/>
      <c r="N745" s="758"/>
      <c r="O745" s="758"/>
      <c r="P745" s="758"/>
      <c r="Q745" s="758"/>
      <c r="R745" s="758"/>
      <c r="S745" s="758"/>
      <c r="T745" s="758"/>
      <c r="U745" s="758"/>
      <c r="V745" s="758"/>
      <c r="W745" s="758"/>
      <c r="X745" s="758"/>
      <c r="Y745" s="758"/>
      <c r="Z745" s="758"/>
    </row>
    <row r="746" spans="1:26" ht="15.75" customHeight="1">
      <c r="A746" s="758"/>
      <c r="B746" s="758"/>
      <c r="C746" s="758"/>
      <c r="D746" s="758"/>
      <c r="E746" s="758"/>
      <c r="F746" s="759"/>
      <c r="G746" s="758"/>
      <c r="H746" s="758"/>
      <c r="I746" s="758"/>
      <c r="J746" s="758"/>
      <c r="K746" s="758"/>
      <c r="L746" s="758"/>
      <c r="M746" s="758"/>
      <c r="N746" s="758"/>
      <c r="O746" s="758"/>
      <c r="P746" s="758"/>
      <c r="Q746" s="758"/>
      <c r="R746" s="758"/>
      <c r="S746" s="758"/>
      <c r="T746" s="758"/>
      <c r="U746" s="758"/>
      <c r="V746" s="758"/>
      <c r="W746" s="758"/>
      <c r="X746" s="758"/>
      <c r="Y746" s="758"/>
      <c r="Z746" s="758"/>
    </row>
    <row r="747" spans="1:26" ht="15.75" customHeight="1">
      <c r="A747" s="758"/>
      <c r="B747" s="758"/>
      <c r="C747" s="758"/>
      <c r="D747" s="758"/>
      <c r="E747" s="758"/>
      <c r="F747" s="759"/>
      <c r="G747" s="758"/>
      <c r="H747" s="758"/>
      <c r="I747" s="758"/>
      <c r="J747" s="758"/>
      <c r="K747" s="758"/>
      <c r="L747" s="758"/>
      <c r="M747" s="758"/>
      <c r="N747" s="758"/>
      <c r="O747" s="758"/>
      <c r="P747" s="758"/>
      <c r="Q747" s="758"/>
      <c r="R747" s="758"/>
      <c r="S747" s="758"/>
      <c r="T747" s="758"/>
      <c r="U747" s="758"/>
      <c r="V747" s="758"/>
      <c r="W747" s="758"/>
      <c r="X747" s="758"/>
      <c r="Y747" s="758"/>
      <c r="Z747" s="758"/>
    </row>
    <row r="748" spans="1:26" ht="15.75" customHeight="1">
      <c r="A748" s="758"/>
      <c r="B748" s="758"/>
      <c r="C748" s="758"/>
      <c r="D748" s="758"/>
      <c r="E748" s="758"/>
      <c r="F748" s="759"/>
      <c r="G748" s="758"/>
      <c r="H748" s="758"/>
      <c r="I748" s="758"/>
      <c r="J748" s="758"/>
      <c r="K748" s="758"/>
      <c r="L748" s="758"/>
      <c r="M748" s="758"/>
      <c r="N748" s="758"/>
      <c r="O748" s="758"/>
      <c r="P748" s="758"/>
      <c r="Q748" s="758"/>
      <c r="R748" s="758"/>
      <c r="S748" s="758"/>
      <c r="T748" s="758"/>
      <c r="U748" s="758"/>
      <c r="V748" s="758"/>
      <c r="W748" s="758"/>
      <c r="X748" s="758"/>
      <c r="Y748" s="758"/>
      <c r="Z748" s="758"/>
    </row>
    <row r="749" spans="1:26" ht="15.75" customHeight="1">
      <c r="A749" s="758"/>
      <c r="B749" s="758"/>
      <c r="C749" s="758"/>
      <c r="D749" s="758"/>
      <c r="E749" s="758"/>
      <c r="F749" s="759"/>
      <c r="G749" s="758"/>
      <c r="H749" s="758"/>
      <c r="I749" s="758"/>
      <c r="J749" s="758"/>
      <c r="K749" s="758"/>
      <c r="L749" s="758"/>
      <c r="M749" s="758"/>
      <c r="N749" s="758"/>
      <c r="O749" s="758"/>
      <c r="P749" s="758"/>
      <c r="Q749" s="758"/>
      <c r="R749" s="758"/>
      <c r="S749" s="758"/>
      <c r="T749" s="758"/>
      <c r="U749" s="758"/>
      <c r="V749" s="758"/>
      <c r="W749" s="758"/>
      <c r="X749" s="758"/>
      <c r="Y749" s="758"/>
      <c r="Z749" s="758"/>
    </row>
    <row r="750" spans="1:26" ht="15.75" customHeight="1">
      <c r="A750" s="758"/>
      <c r="B750" s="758"/>
      <c r="C750" s="758"/>
      <c r="D750" s="758"/>
      <c r="E750" s="758"/>
      <c r="F750" s="759"/>
      <c r="G750" s="758"/>
      <c r="H750" s="758"/>
      <c r="I750" s="758"/>
      <c r="J750" s="758"/>
      <c r="K750" s="758"/>
      <c r="L750" s="758"/>
      <c r="M750" s="758"/>
      <c r="N750" s="758"/>
      <c r="O750" s="758"/>
      <c r="P750" s="758"/>
      <c r="Q750" s="758"/>
      <c r="R750" s="758"/>
      <c r="S750" s="758"/>
      <c r="T750" s="758"/>
      <c r="U750" s="758"/>
      <c r="V750" s="758"/>
      <c r="W750" s="758"/>
      <c r="X750" s="758"/>
      <c r="Y750" s="758"/>
      <c r="Z750" s="758"/>
    </row>
    <row r="751" spans="1:26" ht="15.75" customHeight="1">
      <c r="A751" s="758"/>
      <c r="B751" s="758"/>
      <c r="C751" s="758"/>
      <c r="D751" s="758"/>
      <c r="E751" s="758"/>
      <c r="F751" s="759"/>
      <c r="G751" s="758"/>
      <c r="H751" s="758"/>
      <c r="I751" s="758"/>
      <c r="J751" s="758"/>
      <c r="K751" s="758"/>
      <c r="L751" s="758"/>
      <c r="M751" s="758"/>
      <c r="N751" s="758"/>
      <c r="O751" s="758"/>
      <c r="P751" s="758"/>
      <c r="Q751" s="758"/>
      <c r="R751" s="758"/>
      <c r="S751" s="758"/>
      <c r="T751" s="758"/>
      <c r="U751" s="758"/>
      <c r="V751" s="758"/>
      <c r="W751" s="758"/>
      <c r="X751" s="758"/>
      <c r="Y751" s="758"/>
      <c r="Z751" s="758"/>
    </row>
    <row r="752" spans="1:26" ht="15.75" customHeight="1">
      <c r="A752" s="758"/>
      <c r="B752" s="758"/>
      <c r="C752" s="758"/>
      <c r="D752" s="758"/>
      <c r="E752" s="758"/>
      <c r="F752" s="759"/>
      <c r="G752" s="758"/>
      <c r="H752" s="758"/>
      <c r="I752" s="758"/>
      <c r="J752" s="758"/>
      <c r="K752" s="758"/>
      <c r="L752" s="758"/>
      <c r="M752" s="758"/>
      <c r="N752" s="758"/>
      <c r="O752" s="758"/>
      <c r="P752" s="758"/>
      <c r="Q752" s="758"/>
      <c r="R752" s="758"/>
      <c r="S752" s="758"/>
      <c r="T752" s="758"/>
      <c r="U752" s="758"/>
      <c r="V752" s="758"/>
      <c r="W752" s="758"/>
      <c r="X752" s="758"/>
      <c r="Y752" s="758"/>
      <c r="Z752" s="758"/>
    </row>
    <row r="753" spans="1:26" ht="15.75" customHeight="1">
      <c r="A753" s="758"/>
      <c r="B753" s="758"/>
      <c r="C753" s="758"/>
      <c r="D753" s="758"/>
      <c r="E753" s="758"/>
      <c r="F753" s="759"/>
      <c r="G753" s="758"/>
      <c r="H753" s="758"/>
      <c r="I753" s="758"/>
      <c r="J753" s="758"/>
      <c r="K753" s="758"/>
      <c r="L753" s="758"/>
      <c r="M753" s="758"/>
      <c r="N753" s="758"/>
      <c r="O753" s="758"/>
      <c r="P753" s="758"/>
      <c r="Q753" s="758"/>
      <c r="R753" s="758"/>
      <c r="S753" s="758"/>
      <c r="T753" s="758"/>
      <c r="U753" s="758"/>
      <c r="V753" s="758"/>
      <c r="W753" s="758"/>
      <c r="X753" s="758"/>
      <c r="Y753" s="758"/>
      <c r="Z753" s="758"/>
    </row>
    <row r="754" spans="1:26" ht="15.75" customHeight="1">
      <c r="A754" s="758"/>
      <c r="B754" s="758"/>
      <c r="C754" s="758"/>
      <c r="D754" s="758"/>
      <c r="E754" s="758"/>
      <c r="F754" s="759"/>
      <c r="G754" s="758"/>
      <c r="H754" s="758"/>
      <c r="I754" s="758"/>
      <c r="J754" s="758"/>
      <c r="K754" s="758"/>
      <c r="L754" s="758"/>
      <c r="M754" s="758"/>
      <c r="N754" s="758"/>
      <c r="O754" s="758"/>
      <c r="P754" s="758"/>
      <c r="Q754" s="758"/>
      <c r="R754" s="758"/>
      <c r="S754" s="758"/>
      <c r="T754" s="758"/>
      <c r="U754" s="758"/>
      <c r="V754" s="758"/>
      <c r="W754" s="758"/>
      <c r="X754" s="758"/>
      <c r="Y754" s="758"/>
      <c r="Z754" s="758"/>
    </row>
    <row r="755" spans="1:26" ht="15.75" customHeight="1">
      <c r="A755" s="758"/>
      <c r="B755" s="758"/>
      <c r="C755" s="758"/>
      <c r="D755" s="758"/>
      <c r="E755" s="758"/>
      <c r="F755" s="759"/>
      <c r="G755" s="758"/>
      <c r="H755" s="758"/>
      <c r="I755" s="758"/>
      <c r="J755" s="758"/>
      <c r="K755" s="758"/>
      <c r="L755" s="758"/>
      <c r="M755" s="758"/>
      <c r="N755" s="758"/>
      <c r="O755" s="758"/>
      <c r="P755" s="758"/>
      <c r="Q755" s="758"/>
      <c r="R755" s="758"/>
      <c r="S755" s="758"/>
      <c r="T755" s="758"/>
      <c r="U755" s="758"/>
      <c r="V755" s="758"/>
      <c r="W755" s="758"/>
      <c r="X755" s="758"/>
      <c r="Y755" s="758"/>
      <c r="Z755" s="758"/>
    </row>
    <row r="756" spans="1:26" ht="15.75" customHeight="1">
      <c r="A756" s="758"/>
      <c r="B756" s="758"/>
      <c r="C756" s="758"/>
      <c r="D756" s="758"/>
      <c r="E756" s="758"/>
      <c r="F756" s="759"/>
      <c r="G756" s="758"/>
      <c r="H756" s="758"/>
      <c r="I756" s="758"/>
      <c r="J756" s="758"/>
      <c r="K756" s="758"/>
      <c r="L756" s="758"/>
      <c r="M756" s="758"/>
      <c r="N756" s="758"/>
      <c r="O756" s="758"/>
      <c r="P756" s="758"/>
      <c r="Q756" s="758"/>
      <c r="R756" s="758"/>
      <c r="S756" s="758"/>
      <c r="T756" s="758"/>
      <c r="U756" s="758"/>
      <c r="V756" s="758"/>
      <c r="W756" s="758"/>
      <c r="X756" s="758"/>
      <c r="Y756" s="758"/>
      <c r="Z756" s="758"/>
    </row>
    <row r="757" spans="1:26" ht="15.75" customHeight="1">
      <c r="A757" s="758"/>
      <c r="B757" s="758"/>
      <c r="C757" s="758"/>
      <c r="D757" s="758"/>
      <c r="E757" s="758"/>
      <c r="F757" s="759"/>
      <c r="G757" s="758"/>
      <c r="H757" s="758"/>
      <c r="I757" s="758"/>
      <c r="J757" s="758"/>
      <c r="K757" s="758"/>
      <c r="L757" s="758"/>
      <c r="M757" s="758"/>
      <c r="N757" s="758"/>
      <c r="O757" s="758"/>
      <c r="P757" s="758"/>
      <c r="Q757" s="758"/>
      <c r="R757" s="758"/>
      <c r="S757" s="758"/>
      <c r="T757" s="758"/>
      <c r="U757" s="758"/>
      <c r="V757" s="758"/>
      <c r="W757" s="758"/>
      <c r="X757" s="758"/>
      <c r="Y757" s="758"/>
      <c r="Z757" s="758"/>
    </row>
    <row r="758" spans="1:26" ht="15.75" customHeight="1">
      <c r="A758" s="758"/>
      <c r="B758" s="758"/>
      <c r="C758" s="758"/>
      <c r="D758" s="758"/>
      <c r="E758" s="758"/>
      <c r="F758" s="759"/>
      <c r="G758" s="758"/>
      <c r="H758" s="758"/>
      <c r="I758" s="758"/>
      <c r="J758" s="758"/>
      <c r="K758" s="758"/>
      <c r="L758" s="758"/>
      <c r="M758" s="758"/>
      <c r="N758" s="758"/>
      <c r="O758" s="758"/>
      <c r="P758" s="758"/>
      <c r="Q758" s="758"/>
      <c r="R758" s="758"/>
      <c r="S758" s="758"/>
      <c r="T758" s="758"/>
      <c r="U758" s="758"/>
      <c r="V758" s="758"/>
      <c r="W758" s="758"/>
      <c r="X758" s="758"/>
      <c r="Y758" s="758"/>
      <c r="Z758" s="758"/>
    </row>
    <row r="759" spans="1:26" ht="15.75" customHeight="1">
      <c r="A759" s="758"/>
      <c r="B759" s="758"/>
      <c r="C759" s="758"/>
      <c r="D759" s="758"/>
      <c r="E759" s="758"/>
      <c r="F759" s="759"/>
      <c r="G759" s="758"/>
      <c r="H759" s="758"/>
      <c r="I759" s="758"/>
      <c r="J759" s="758"/>
      <c r="K759" s="758"/>
      <c r="L759" s="758"/>
      <c r="M759" s="758"/>
      <c r="N759" s="758"/>
      <c r="O759" s="758"/>
      <c r="P759" s="758"/>
      <c r="Q759" s="758"/>
      <c r="R759" s="758"/>
      <c r="S759" s="758"/>
      <c r="T759" s="758"/>
      <c r="U759" s="758"/>
      <c r="V759" s="758"/>
      <c r="W759" s="758"/>
      <c r="X759" s="758"/>
      <c r="Y759" s="758"/>
      <c r="Z759" s="758"/>
    </row>
    <row r="760" spans="1:26" ht="15.75" customHeight="1">
      <c r="A760" s="758"/>
      <c r="B760" s="758"/>
      <c r="C760" s="758"/>
      <c r="D760" s="758"/>
      <c r="E760" s="758"/>
      <c r="F760" s="759"/>
      <c r="G760" s="758"/>
      <c r="H760" s="758"/>
      <c r="I760" s="758"/>
      <c r="J760" s="758"/>
      <c r="K760" s="758"/>
      <c r="L760" s="758"/>
      <c r="M760" s="758"/>
      <c r="N760" s="758"/>
      <c r="O760" s="758"/>
      <c r="P760" s="758"/>
      <c r="Q760" s="758"/>
      <c r="R760" s="758"/>
      <c r="S760" s="758"/>
      <c r="T760" s="758"/>
      <c r="U760" s="758"/>
      <c r="V760" s="758"/>
      <c r="W760" s="758"/>
      <c r="X760" s="758"/>
      <c r="Y760" s="758"/>
      <c r="Z760" s="758"/>
    </row>
    <row r="761" spans="1:26" ht="15.75" customHeight="1">
      <c r="A761" s="758"/>
      <c r="B761" s="758"/>
      <c r="C761" s="758"/>
      <c r="D761" s="758"/>
      <c r="E761" s="758"/>
      <c r="F761" s="759"/>
      <c r="G761" s="758"/>
      <c r="H761" s="758"/>
      <c r="I761" s="758"/>
      <c r="J761" s="758"/>
      <c r="K761" s="758"/>
      <c r="L761" s="758"/>
      <c r="M761" s="758"/>
      <c r="N761" s="758"/>
      <c r="O761" s="758"/>
      <c r="P761" s="758"/>
      <c r="Q761" s="758"/>
      <c r="R761" s="758"/>
      <c r="S761" s="758"/>
      <c r="T761" s="758"/>
      <c r="U761" s="758"/>
      <c r="V761" s="758"/>
      <c r="W761" s="758"/>
      <c r="X761" s="758"/>
      <c r="Y761" s="758"/>
      <c r="Z761" s="758"/>
    </row>
    <row r="762" spans="1:26" ht="15.75" customHeight="1">
      <c r="A762" s="758"/>
      <c r="B762" s="758"/>
      <c r="C762" s="758"/>
      <c r="D762" s="758"/>
      <c r="E762" s="758"/>
      <c r="F762" s="759"/>
      <c r="G762" s="758"/>
      <c r="H762" s="758"/>
      <c r="I762" s="758"/>
      <c r="J762" s="758"/>
      <c r="K762" s="758"/>
      <c r="L762" s="758"/>
      <c r="M762" s="758"/>
      <c r="N762" s="758"/>
      <c r="O762" s="758"/>
      <c r="P762" s="758"/>
      <c r="Q762" s="758"/>
      <c r="R762" s="758"/>
      <c r="S762" s="758"/>
      <c r="T762" s="758"/>
      <c r="U762" s="758"/>
      <c r="V762" s="758"/>
      <c r="W762" s="758"/>
      <c r="X762" s="758"/>
      <c r="Y762" s="758"/>
      <c r="Z762" s="758"/>
    </row>
    <row r="763" spans="1:26" ht="15.75" customHeight="1">
      <c r="A763" s="758"/>
      <c r="B763" s="758"/>
      <c r="C763" s="758"/>
      <c r="D763" s="758"/>
      <c r="E763" s="758"/>
      <c r="F763" s="759"/>
      <c r="G763" s="758"/>
      <c r="H763" s="758"/>
      <c r="I763" s="758"/>
      <c r="J763" s="758"/>
      <c r="K763" s="758"/>
      <c r="L763" s="758"/>
      <c r="M763" s="758"/>
      <c r="N763" s="758"/>
      <c r="O763" s="758"/>
      <c r="P763" s="758"/>
      <c r="Q763" s="758"/>
      <c r="R763" s="758"/>
      <c r="S763" s="758"/>
      <c r="T763" s="758"/>
      <c r="U763" s="758"/>
      <c r="V763" s="758"/>
      <c r="W763" s="758"/>
      <c r="X763" s="758"/>
      <c r="Y763" s="758"/>
      <c r="Z763" s="758"/>
    </row>
    <row r="764" spans="1:26" ht="15.75" customHeight="1">
      <c r="A764" s="758"/>
      <c r="B764" s="758"/>
      <c r="C764" s="758"/>
      <c r="D764" s="758"/>
      <c r="E764" s="758"/>
      <c r="F764" s="759"/>
      <c r="G764" s="758"/>
      <c r="H764" s="758"/>
      <c r="I764" s="758"/>
      <c r="J764" s="758"/>
      <c r="K764" s="758"/>
      <c r="L764" s="758"/>
      <c r="M764" s="758"/>
      <c r="N764" s="758"/>
      <c r="O764" s="758"/>
      <c r="P764" s="758"/>
      <c r="Q764" s="758"/>
      <c r="R764" s="758"/>
      <c r="S764" s="758"/>
      <c r="T764" s="758"/>
      <c r="U764" s="758"/>
      <c r="V764" s="758"/>
      <c r="W764" s="758"/>
      <c r="X764" s="758"/>
      <c r="Y764" s="758"/>
      <c r="Z764" s="758"/>
    </row>
    <row r="765" spans="1:26" ht="15.75" customHeight="1">
      <c r="A765" s="758"/>
      <c r="B765" s="758"/>
      <c r="C765" s="758"/>
      <c r="D765" s="758"/>
      <c r="E765" s="758"/>
      <c r="F765" s="759"/>
      <c r="G765" s="758"/>
      <c r="H765" s="758"/>
      <c r="I765" s="758"/>
      <c r="J765" s="758"/>
      <c r="K765" s="758"/>
      <c r="L765" s="758"/>
      <c r="M765" s="758"/>
      <c r="N765" s="758"/>
      <c r="O765" s="758"/>
      <c r="P765" s="758"/>
      <c r="Q765" s="758"/>
      <c r="R765" s="758"/>
      <c r="S765" s="758"/>
      <c r="T765" s="758"/>
      <c r="U765" s="758"/>
      <c r="V765" s="758"/>
      <c r="W765" s="758"/>
      <c r="X765" s="758"/>
      <c r="Y765" s="758"/>
      <c r="Z765" s="758"/>
    </row>
    <row r="766" spans="1:26" ht="15.75" customHeight="1">
      <c r="A766" s="758"/>
      <c r="B766" s="758"/>
      <c r="C766" s="758"/>
      <c r="D766" s="758"/>
      <c r="E766" s="758"/>
      <c r="F766" s="759"/>
      <c r="G766" s="758"/>
      <c r="H766" s="758"/>
      <c r="I766" s="758"/>
      <c r="J766" s="758"/>
      <c r="K766" s="758"/>
      <c r="L766" s="758"/>
      <c r="M766" s="758"/>
      <c r="N766" s="758"/>
      <c r="O766" s="758"/>
      <c r="P766" s="758"/>
      <c r="Q766" s="758"/>
      <c r="R766" s="758"/>
      <c r="S766" s="758"/>
      <c r="T766" s="758"/>
      <c r="U766" s="758"/>
      <c r="V766" s="758"/>
      <c r="W766" s="758"/>
      <c r="X766" s="758"/>
      <c r="Y766" s="758"/>
      <c r="Z766" s="758"/>
    </row>
    <row r="767" spans="1:26" ht="15.75" customHeight="1">
      <c r="A767" s="758"/>
      <c r="B767" s="758"/>
      <c r="C767" s="758"/>
      <c r="D767" s="758"/>
      <c r="E767" s="758"/>
      <c r="F767" s="759"/>
      <c r="G767" s="758"/>
      <c r="H767" s="758"/>
      <c r="I767" s="758"/>
      <c r="J767" s="758"/>
      <c r="K767" s="758"/>
      <c r="L767" s="758"/>
      <c r="M767" s="758"/>
      <c r="N767" s="758"/>
      <c r="O767" s="758"/>
      <c r="P767" s="758"/>
      <c r="Q767" s="758"/>
      <c r="R767" s="758"/>
      <c r="S767" s="758"/>
      <c r="T767" s="758"/>
      <c r="U767" s="758"/>
      <c r="V767" s="758"/>
      <c r="W767" s="758"/>
      <c r="X767" s="758"/>
      <c r="Y767" s="758"/>
      <c r="Z767" s="758"/>
    </row>
    <row r="768" spans="1:26" ht="15.75" customHeight="1">
      <c r="A768" s="758"/>
      <c r="B768" s="758"/>
      <c r="C768" s="758"/>
      <c r="D768" s="758"/>
      <c r="E768" s="758"/>
      <c r="F768" s="759"/>
      <c r="G768" s="758"/>
      <c r="H768" s="758"/>
      <c r="I768" s="758"/>
      <c r="J768" s="758"/>
      <c r="K768" s="758"/>
      <c r="L768" s="758"/>
      <c r="M768" s="758"/>
      <c r="N768" s="758"/>
      <c r="O768" s="758"/>
      <c r="P768" s="758"/>
      <c r="Q768" s="758"/>
      <c r="R768" s="758"/>
      <c r="S768" s="758"/>
      <c r="T768" s="758"/>
      <c r="U768" s="758"/>
      <c r="V768" s="758"/>
      <c r="W768" s="758"/>
      <c r="X768" s="758"/>
      <c r="Y768" s="758"/>
      <c r="Z768" s="758"/>
    </row>
    <row r="769" spans="1:26" ht="15.75" customHeight="1">
      <c r="A769" s="758"/>
      <c r="B769" s="758"/>
      <c r="C769" s="758"/>
      <c r="D769" s="758"/>
      <c r="E769" s="758"/>
      <c r="F769" s="759"/>
      <c r="G769" s="758"/>
      <c r="H769" s="758"/>
      <c r="I769" s="758"/>
      <c r="J769" s="758"/>
      <c r="K769" s="758"/>
      <c r="L769" s="758"/>
      <c r="M769" s="758"/>
      <c r="N769" s="758"/>
      <c r="O769" s="758"/>
      <c r="P769" s="758"/>
      <c r="Q769" s="758"/>
      <c r="R769" s="758"/>
      <c r="S769" s="758"/>
      <c r="T769" s="758"/>
      <c r="U769" s="758"/>
      <c r="V769" s="758"/>
      <c r="W769" s="758"/>
      <c r="X769" s="758"/>
      <c r="Y769" s="758"/>
      <c r="Z769" s="758"/>
    </row>
    <row r="770" spans="1:26" ht="15.75" customHeight="1">
      <c r="A770" s="758"/>
      <c r="B770" s="758"/>
      <c r="C770" s="758"/>
      <c r="D770" s="758"/>
      <c r="E770" s="758"/>
      <c r="F770" s="759"/>
      <c r="G770" s="758"/>
      <c r="H770" s="758"/>
      <c r="I770" s="758"/>
      <c r="J770" s="758"/>
      <c r="K770" s="758"/>
      <c r="L770" s="758"/>
      <c r="M770" s="758"/>
      <c r="N770" s="758"/>
      <c r="O770" s="758"/>
      <c r="P770" s="758"/>
      <c r="Q770" s="758"/>
      <c r="R770" s="758"/>
      <c r="S770" s="758"/>
      <c r="T770" s="758"/>
      <c r="U770" s="758"/>
      <c r="V770" s="758"/>
      <c r="W770" s="758"/>
      <c r="X770" s="758"/>
      <c r="Y770" s="758"/>
      <c r="Z770" s="758"/>
    </row>
    <row r="771" spans="1:26" ht="15.75" customHeight="1">
      <c r="A771" s="758"/>
      <c r="B771" s="758"/>
      <c r="C771" s="758"/>
      <c r="D771" s="758"/>
      <c r="E771" s="758"/>
      <c r="F771" s="759"/>
      <c r="G771" s="758"/>
      <c r="H771" s="758"/>
      <c r="I771" s="758"/>
      <c r="J771" s="758"/>
      <c r="K771" s="758"/>
      <c r="L771" s="758"/>
      <c r="M771" s="758"/>
      <c r="N771" s="758"/>
      <c r="O771" s="758"/>
      <c r="P771" s="758"/>
      <c r="Q771" s="758"/>
      <c r="R771" s="758"/>
      <c r="S771" s="758"/>
      <c r="T771" s="758"/>
      <c r="U771" s="758"/>
      <c r="V771" s="758"/>
      <c r="W771" s="758"/>
      <c r="X771" s="758"/>
      <c r="Y771" s="758"/>
      <c r="Z771" s="758"/>
    </row>
    <row r="772" spans="1:26" ht="15.75" customHeight="1">
      <c r="A772" s="758"/>
      <c r="B772" s="758"/>
      <c r="C772" s="758"/>
      <c r="D772" s="758"/>
      <c r="E772" s="758"/>
      <c r="F772" s="759"/>
      <c r="G772" s="758"/>
      <c r="H772" s="758"/>
      <c r="I772" s="758"/>
      <c r="J772" s="758"/>
      <c r="K772" s="758"/>
      <c r="L772" s="758"/>
      <c r="M772" s="758"/>
      <c r="N772" s="758"/>
      <c r="O772" s="758"/>
      <c r="P772" s="758"/>
      <c r="Q772" s="758"/>
      <c r="R772" s="758"/>
      <c r="S772" s="758"/>
      <c r="T772" s="758"/>
      <c r="U772" s="758"/>
      <c r="V772" s="758"/>
      <c r="W772" s="758"/>
      <c r="X772" s="758"/>
      <c r="Y772" s="758"/>
      <c r="Z772" s="758"/>
    </row>
    <row r="773" spans="1:26" ht="15.75" customHeight="1">
      <c r="A773" s="758"/>
      <c r="B773" s="758"/>
      <c r="C773" s="758"/>
      <c r="D773" s="758"/>
      <c r="E773" s="758"/>
      <c r="F773" s="759"/>
      <c r="G773" s="758"/>
      <c r="H773" s="758"/>
      <c r="I773" s="758"/>
      <c r="J773" s="758"/>
      <c r="K773" s="758"/>
      <c r="L773" s="758"/>
      <c r="M773" s="758"/>
      <c r="N773" s="758"/>
      <c r="O773" s="758"/>
      <c r="P773" s="758"/>
      <c r="Q773" s="758"/>
      <c r="R773" s="758"/>
      <c r="S773" s="758"/>
      <c r="T773" s="758"/>
      <c r="U773" s="758"/>
      <c r="V773" s="758"/>
      <c r="W773" s="758"/>
      <c r="X773" s="758"/>
      <c r="Y773" s="758"/>
      <c r="Z773" s="758"/>
    </row>
    <row r="774" spans="1:26" ht="15.75" customHeight="1">
      <c r="A774" s="758"/>
      <c r="B774" s="758"/>
      <c r="C774" s="758"/>
      <c r="D774" s="758"/>
      <c r="E774" s="758"/>
      <c r="F774" s="759"/>
      <c r="G774" s="758"/>
      <c r="H774" s="758"/>
      <c r="I774" s="758"/>
      <c r="J774" s="758"/>
      <c r="K774" s="758"/>
      <c r="L774" s="758"/>
      <c r="M774" s="758"/>
      <c r="N774" s="758"/>
      <c r="O774" s="758"/>
      <c r="P774" s="758"/>
      <c r="Q774" s="758"/>
      <c r="R774" s="758"/>
      <c r="S774" s="758"/>
      <c r="T774" s="758"/>
      <c r="U774" s="758"/>
      <c r="V774" s="758"/>
      <c r="W774" s="758"/>
      <c r="X774" s="758"/>
      <c r="Y774" s="758"/>
      <c r="Z774" s="758"/>
    </row>
    <row r="775" spans="1:26" ht="15.75" customHeight="1">
      <c r="A775" s="758"/>
      <c r="B775" s="758"/>
      <c r="C775" s="758"/>
      <c r="D775" s="758"/>
      <c r="E775" s="758"/>
      <c r="F775" s="759"/>
      <c r="G775" s="758"/>
      <c r="H775" s="758"/>
      <c r="I775" s="758"/>
      <c r="J775" s="758"/>
      <c r="K775" s="758"/>
      <c r="L775" s="758"/>
      <c r="M775" s="758"/>
      <c r="N775" s="758"/>
      <c r="O775" s="758"/>
      <c r="P775" s="758"/>
      <c r="Q775" s="758"/>
      <c r="R775" s="758"/>
      <c r="S775" s="758"/>
      <c r="T775" s="758"/>
      <c r="U775" s="758"/>
      <c r="V775" s="758"/>
      <c r="W775" s="758"/>
      <c r="X775" s="758"/>
      <c r="Y775" s="758"/>
      <c r="Z775" s="758"/>
    </row>
    <row r="776" spans="1:26" ht="15.75" customHeight="1">
      <c r="A776" s="758"/>
      <c r="B776" s="758"/>
      <c r="C776" s="758"/>
      <c r="D776" s="758"/>
      <c r="E776" s="758"/>
      <c r="F776" s="759"/>
      <c r="G776" s="758"/>
      <c r="H776" s="758"/>
      <c r="I776" s="758"/>
      <c r="J776" s="758"/>
      <c r="K776" s="758"/>
      <c r="L776" s="758"/>
      <c r="M776" s="758"/>
      <c r="N776" s="758"/>
      <c r="O776" s="758"/>
      <c r="P776" s="758"/>
      <c r="Q776" s="758"/>
      <c r="R776" s="758"/>
      <c r="S776" s="758"/>
      <c r="T776" s="758"/>
      <c r="U776" s="758"/>
      <c r="V776" s="758"/>
      <c r="W776" s="758"/>
      <c r="X776" s="758"/>
      <c r="Y776" s="758"/>
      <c r="Z776" s="758"/>
    </row>
    <row r="777" spans="1:26" ht="15.75" customHeight="1">
      <c r="A777" s="758"/>
      <c r="B777" s="758"/>
      <c r="C777" s="758"/>
      <c r="D777" s="758"/>
      <c r="E777" s="758"/>
      <c r="F777" s="759"/>
      <c r="G777" s="758"/>
      <c r="H777" s="758"/>
      <c r="I777" s="758"/>
      <c r="J777" s="758"/>
      <c r="K777" s="758"/>
      <c r="L777" s="758"/>
      <c r="M777" s="758"/>
      <c r="N777" s="758"/>
      <c r="O777" s="758"/>
      <c r="P777" s="758"/>
      <c r="Q777" s="758"/>
      <c r="R777" s="758"/>
      <c r="S777" s="758"/>
      <c r="T777" s="758"/>
      <c r="U777" s="758"/>
      <c r="V777" s="758"/>
      <c r="W777" s="758"/>
      <c r="X777" s="758"/>
      <c r="Y777" s="758"/>
      <c r="Z777" s="758"/>
    </row>
    <row r="778" spans="1:26" ht="15.75" customHeight="1">
      <c r="A778" s="758"/>
      <c r="B778" s="758"/>
      <c r="C778" s="758"/>
      <c r="D778" s="758"/>
      <c r="E778" s="758"/>
      <c r="F778" s="759"/>
      <c r="G778" s="758"/>
      <c r="H778" s="758"/>
      <c r="I778" s="758"/>
      <c r="J778" s="758"/>
      <c r="K778" s="758"/>
      <c r="L778" s="758"/>
      <c r="M778" s="758"/>
      <c r="N778" s="758"/>
      <c r="O778" s="758"/>
      <c r="P778" s="758"/>
      <c r="Q778" s="758"/>
      <c r="R778" s="758"/>
      <c r="S778" s="758"/>
      <c r="T778" s="758"/>
      <c r="U778" s="758"/>
      <c r="V778" s="758"/>
      <c r="W778" s="758"/>
      <c r="X778" s="758"/>
      <c r="Y778" s="758"/>
      <c r="Z778" s="758"/>
    </row>
    <row r="779" spans="1:26" ht="15.75" customHeight="1">
      <c r="A779" s="758"/>
      <c r="B779" s="758"/>
      <c r="C779" s="758"/>
      <c r="D779" s="758"/>
      <c r="E779" s="758"/>
      <c r="F779" s="759"/>
      <c r="G779" s="758"/>
      <c r="H779" s="758"/>
      <c r="I779" s="758"/>
      <c r="J779" s="758"/>
      <c r="K779" s="758"/>
      <c r="L779" s="758"/>
      <c r="M779" s="758"/>
      <c r="N779" s="758"/>
      <c r="O779" s="758"/>
      <c r="P779" s="758"/>
      <c r="Q779" s="758"/>
      <c r="R779" s="758"/>
      <c r="S779" s="758"/>
      <c r="T779" s="758"/>
      <c r="U779" s="758"/>
      <c r="V779" s="758"/>
      <c r="W779" s="758"/>
      <c r="X779" s="758"/>
      <c r="Y779" s="758"/>
      <c r="Z779" s="758"/>
    </row>
    <row r="780" spans="1:26" ht="15.75" customHeight="1">
      <c r="A780" s="758"/>
      <c r="B780" s="758"/>
      <c r="C780" s="758"/>
      <c r="D780" s="758"/>
      <c r="E780" s="758"/>
      <c r="F780" s="759"/>
      <c r="G780" s="758"/>
      <c r="H780" s="758"/>
      <c r="I780" s="758"/>
      <c r="J780" s="758"/>
      <c r="K780" s="758"/>
      <c r="L780" s="758"/>
      <c r="M780" s="758"/>
      <c r="N780" s="758"/>
      <c r="O780" s="758"/>
      <c r="P780" s="758"/>
      <c r="Q780" s="758"/>
      <c r="R780" s="758"/>
      <c r="S780" s="758"/>
      <c r="T780" s="758"/>
      <c r="U780" s="758"/>
      <c r="V780" s="758"/>
      <c r="W780" s="758"/>
      <c r="X780" s="758"/>
      <c r="Y780" s="758"/>
      <c r="Z780" s="758"/>
    </row>
    <row r="781" spans="1:26" ht="15.75" customHeight="1">
      <c r="A781" s="758"/>
      <c r="B781" s="758"/>
      <c r="C781" s="758"/>
      <c r="D781" s="758"/>
      <c r="E781" s="758"/>
      <c r="F781" s="759"/>
      <c r="G781" s="758"/>
      <c r="H781" s="758"/>
      <c r="I781" s="758"/>
      <c r="J781" s="758"/>
      <c r="K781" s="758"/>
      <c r="L781" s="758"/>
      <c r="M781" s="758"/>
      <c r="N781" s="758"/>
      <c r="O781" s="758"/>
      <c r="P781" s="758"/>
      <c r="Q781" s="758"/>
      <c r="R781" s="758"/>
      <c r="S781" s="758"/>
      <c r="T781" s="758"/>
      <c r="U781" s="758"/>
      <c r="V781" s="758"/>
      <c r="W781" s="758"/>
      <c r="X781" s="758"/>
      <c r="Y781" s="758"/>
      <c r="Z781" s="758"/>
    </row>
    <row r="782" spans="1:26" ht="15.75" customHeight="1">
      <c r="A782" s="758"/>
      <c r="B782" s="758"/>
      <c r="C782" s="758"/>
      <c r="D782" s="758"/>
      <c r="E782" s="758"/>
      <c r="F782" s="759"/>
      <c r="G782" s="758"/>
      <c r="H782" s="758"/>
      <c r="I782" s="758"/>
      <c r="J782" s="758"/>
      <c r="K782" s="758"/>
      <c r="L782" s="758"/>
      <c r="M782" s="758"/>
      <c r="N782" s="758"/>
      <c r="O782" s="758"/>
      <c r="P782" s="758"/>
      <c r="Q782" s="758"/>
      <c r="R782" s="758"/>
      <c r="S782" s="758"/>
      <c r="T782" s="758"/>
      <c r="U782" s="758"/>
      <c r="V782" s="758"/>
      <c r="W782" s="758"/>
      <c r="X782" s="758"/>
      <c r="Y782" s="758"/>
      <c r="Z782" s="758"/>
    </row>
    <row r="783" spans="1:26" ht="15.75" customHeight="1">
      <c r="A783" s="758"/>
      <c r="B783" s="758"/>
      <c r="C783" s="758"/>
      <c r="D783" s="758"/>
      <c r="E783" s="758"/>
      <c r="F783" s="759"/>
      <c r="G783" s="758"/>
      <c r="H783" s="758"/>
      <c r="I783" s="758"/>
      <c r="J783" s="758"/>
      <c r="K783" s="758"/>
      <c r="L783" s="758"/>
      <c r="M783" s="758"/>
      <c r="N783" s="758"/>
      <c r="O783" s="758"/>
      <c r="P783" s="758"/>
      <c r="Q783" s="758"/>
      <c r="R783" s="758"/>
      <c r="S783" s="758"/>
      <c r="T783" s="758"/>
      <c r="U783" s="758"/>
      <c r="V783" s="758"/>
      <c r="W783" s="758"/>
      <c r="X783" s="758"/>
      <c r="Y783" s="758"/>
      <c r="Z783" s="758"/>
    </row>
    <row r="784" spans="1:26" ht="15.75" customHeight="1">
      <c r="A784" s="758"/>
      <c r="B784" s="758"/>
      <c r="C784" s="758"/>
      <c r="D784" s="758"/>
      <c r="E784" s="758"/>
      <c r="F784" s="759"/>
      <c r="G784" s="758"/>
      <c r="H784" s="758"/>
      <c r="I784" s="758"/>
      <c r="J784" s="758"/>
      <c r="K784" s="758"/>
      <c r="L784" s="758"/>
      <c r="M784" s="758"/>
      <c r="N784" s="758"/>
      <c r="O784" s="758"/>
      <c r="P784" s="758"/>
      <c r="Q784" s="758"/>
      <c r="R784" s="758"/>
      <c r="S784" s="758"/>
      <c r="T784" s="758"/>
      <c r="U784" s="758"/>
      <c r="V784" s="758"/>
      <c r="W784" s="758"/>
      <c r="X784" s="758"/>
      <c r="Y784" s="758"/>
      <c r="Z784" s="758"/>
    </row>
    <row r="785" spans="1:26" ht="15.75" customHeight="1">
      <c r="A785" s="758"/>
      <c r="B785" s="758"/>
      <c r="C785" s="758"/>
      <c r="D785" s="758"/>
      <c r="E785" s="758"/>
      <c r="F785" s="759"/>
      <c r="G785" s="758"/>
      <c r="H785" s="758"/>
      <c r="I785" s="758"/>
      <c r="J785" s="758"/>
      <c r="K785" s="758"/>
      <c r="L785" s="758"/>
      <c r="M785" s="758"/>
      <c r="N785" s="758"/>
      <c r="O785" s="758"/>
      <c r="P785" s="758"/>
      <c r="Q785" s="758"/>
      <c r="R785" s="758"/>
      <c r="S785" s="758"/>
      <c r="T785" s="758"/>
      <c r="U785" s="758"/>
      <c r="V785" s="758"/>
      <c r="W785" s="758"/>
      <c r="X785" s="758"/>
      <c r="Y785" s="758"/>
      <c r="Z785" s="758"/>
    </row>
    <row r="786" spans="1:26" ht="15.75" customHeight="1">
      <c r="A786" s="758"/>
      <c r="B786" s="758"/>
      <c r="C786" s="758"/>
      <c r="D786" s="758"/>
      <c r="E786" s="758"/>
      <c r="F786" s="759"/>
      <c r="G786" s="758"/>
      <c r="H786" s="758"/>
      <c r="I786" s="758"/>
      <c r="J786" s="758"/>
      <c r="K786" s="758"/>
      <c r="L786" s="758"/>
      <c r="M786" s="758"/>
      <c r="N786" s="758"/>
      <c r="O786" s="758"/>
      <c r="P786" s="758"/>
      <c r="Q786" s="758"/>
      <c r="R786" s="758"/>
      <c r="S786" s="758"/>
      <c r="T786" s="758"/>
      <c r="U786" s="758"/>
      <c r="V786" s="758"/>
      <c r="W786" s="758"/>
      <c r="X786" s="758"/>
      <c r="Y786" s="758"/>
      <c r="Z786" s="758"/>
    </row>
    <row r="787" spans="1:26" ht="15.75" customHeight="1">
      <c r="A787" s="758"/>
      <c r="B787" s="758"/>
      <c r="C787" s="758"/>
      <c r="D787" s="758"/>
      <c r="E787" s="758"/>
      <c r="F787" s="759"/>
      <c r="G787" s="758"/>
      <c r="H787" s="758"/>
      <c r="I787" s="758"/>
      <c r="J787" s="758"/>
      <c r="K787" s="758"/>
      <c r="L787" s="758"/>
      <c r="M787" s="758"/>
      <c r="N787" s="758"/>
      <c r="O787" s="758"/>
      <c r="P787" s="758"/>
      <c r="Q787" s="758"/>
      <c r="R787" s="758"/>
      <c r="S787" s="758"/>
      <c r="T787" s="758"/>
      <c r="U787" s="758"/>
      <c r="V787" s="758"/>
      <c r="W787" s="758"/>
      <c r="X787" s="758"/>
      <c r="Y787" s="758"/>
      <c r="Z787" s="758"/>
    </row>
    <row r="788" spans="1:26" ht="15.75" customHeight="1">
      <c r="A788" s="758"/>
      <c r="B788" s="758"/>
      <c r="C788" s="758"/>
      <c r="D788" s="758"/>
      <c r="E788" s="758"/>
      <c r="F788" s="759"/>
      <c r="G788" s="758"/>
      <c r="H788" s="758"/>
      <c r="I788" s="758"/>
      <c r="J788" s="758"/>
      <c r="K788" s="758"/>
      <c r="L788" s="758"/>
      <c r="M788" s="758"/>
      <c r="N788" s="758"/>
      <c r="O788" s="758"/>
      <c r="P788" s="758"/>
      <c r="Q788" s="758"/>
      <c r="R788" s="758"/>
      <c r="S788" s="758"/>
      <c r="T788" s="758"/>
      <c r="U788" s="758"/>
      <c r="V788" s="758"/>
      <c r="W788" s="758"/>
      <c r="X788" s="758"/>
      <c r="Y788" s="758"/>
      <c r="Z788" s="758"/>
    </row>
    <row r="789" spans="1:26" ht="15.75" customHeight="1">
      <c r="A789" s="758"/>
      <c r="B789" s="758"/>
      <c r="C789" s="758"/>
      <c r="D789" s="758"/>
      <c r="E789" s="758"/>
      <c r="F789" s="759"/>
      <c r="G789" s="758"/>
      <c r="H789" s="758"/>
      <c r="I789" s="758"/>
      <c r="J789" s="758"/>
      <c r="K789" s="758"/>
      <c r="L789" s="758"/>
      <c r="M789" s="758"/>
      <c r="N789" s="758"/>
      <c r="O789" s="758"/>
      <c r="P789" s="758"/>
      <c r="Q789" s="758"/>
      <c r="R789" s="758"/>
      <c r="S789" s="758"/>
      <c r="T789" s="758"/>
      <c r="U789" s="758"/>
      <c r="V789" s="758"/>
      <c r="W789" s="758"/>
      <c r="X789" s="758"/>
      <c r="Y789" s="758"/>
      <c r="Z789" s="758"/>
    </row>
    <row r="790" spans="1:26" ht="15.75" customHeight="1">
      <c r="A790" s="758"/>
      <c r="B790" s="758"/>
      <c r="C790" s="758"/>
      <c r="D790" s="758"/>
      <c r="E790" s="758"/>
      <c r="F790" s="759"/>
      <c r="G790" s="758"/>
      <c r="H790" s="758"/>
      <c r="I790" s="758"/>
      <c r="J790" s="758"/>
      <c r="K790" s="758"/>
      <c r="L790" s="758"/>
      <c r="M790" s="758"/>
      <c r="N790" s="758"/>
      <c r="O790" s="758"/>
      <c r="P790" s="758"/>
      <c r="Q790" s="758"/>
      <c r="R790" s="758"/>
      <c r="S790" s="758"/>
      <c r="T790" s="758"/>
      <c r="U790" s="758"/>
      <c r="V790" s="758"/>
      <c r="W790" s="758"/>
      <c r="X790" s="758"/>
      <c r="Y790" s="758"/>
      <c r="Z790" s="758"/>
    </row>
    <row r="791" spans="1:26" ht="15.75" customHeight="1">
      <c r="A791" s="758"/>
      <c r="B791" s="758"/>
      <c r="C791" s="758"/>
      <c r="D791" s="758"/>
      <c r="E791" s="758"/>
      <c r="F791" s="759"/>
      <c r="G791" s="758"/>
      <c r="H791" s="758"/>
      <c r="I791" s="758"/>
      <c r="J791" s="758"/>
      <c r="K791" s="758"/>
      <c r="L791" s="758"/>
      <c r="M791" s="758"/>
      <c r="N791" s="758"/>
      <c r="O791" s="758"/>
      <c r="P791" s="758"/>
      <c r="Q791" s="758"/>
      <c r="R791" s="758"/>
      <c r="S791" s="758"/>
      <c r="T791" s="758"/>
      <c r="U791" s="758"/>
      <c r="V791" s="758"/>
      <c r="W791" s="758"/>
      <c r="X791" s="758"/>
      <c r="Y791" s="758"/>
      <c r="Z791" s="758"/>
    </row>
    <row r="792" spans="1:26" ht="15.75" customHeight="1">
      <c r="A792" s="758"/>
      <c r="B792" s="758"/>
      <c r="C792" s="758"/>
      <c r="D792" s="758"/>
      <c r="E792" s="758"/>
      <c r="F792" s="759"/>
      <c r="G792" s="758"/>
      <c r="H792" s="758"/>
      <c r="I792" s="758"/>
      <c r="J792" s="758"/>
      <c r="K792" s="758"/>
      <c r="L792" s="758"/>
      <c r="M792" s="758"/>
      <c r="N792" s="758"/>
      <c r="O792" s="758"/>
      <c r="P792" s="758"/>
      <c r="Q792" s="758"/>
      <c r="R792" s="758"/>
      <c r="S792" s="758"/>
      <c r="T792" s="758"/>
      <c r="U792" s="758"/>
      <c r="V792" s="758"/>
      <c r="W792" s="758"/>
      <c r="X792" s="758"/>
      <c r="Y792" s="758"/>
      <c r="Z792" s="758"/>
    </row>
    <row r="793" spans="1:26" ht="15.75" customHeight="1">
      <c r="A793" s="758"/>
      <c r="B793" s="758"/>
      <c r="C793" s="758"/>
      <c r="D793" s="758"/>
      <c r="E793" s="758"/>
      <c r="F793" s="759"/>
      <c r="G793" s="758"/>
      <c r="H793" s="758"/>
      <c r="I793" s="758"/>
      <c r="J793" s="758"/>
      <c r="K793" s="758"/>
      <c r="L793" s="758"/>
      <c r="M793" s="758"/>
      <c r="N793" s="758"/>
      <c r="O793" s="758"/>
      <c r="P793" s="758"/>
      <c r="Q793" s="758"/>
      <c r="R793" s="758"/>
      <c r="S793" s="758"/>
      <c r="T793" s="758"/>
      <c r="U793" s="758"/>
      <c r="V793" s="758"/>
      <c r="W793" s="758"/>
      <c r="X793" s="758"/>
      <c r="Y793" s="758"/>
      <c r="Z793" s="758"/>
    </row>
    <row r="794" spans="1:26" ht="15.75" customHeight="1">
      <c r="A794" s="758"/>
      <c r="B794" s="758"/>
      <c r="C794" s="758"/>
      <c r="D794" s="758"/>
      <c r="E794" s="758"/>
      <c r="F794" s="759"/>
      <c r="G794" s="758"/>
      <c r="H794" s="758"/>
      <c r="I794" s="758"/>
      <c r="J794" s="758"/>
      <c r="K794" s="758"/>
      <c r="L794" s="758"/>
      <c r="M794" s="758"/>
      <c r="N794" s="758"/>
      <c r="O794" s="758"/>
      <c r="P794" s="758"/>
      <c r="Q794" s="758"/>
      <c r="R794" s="758"/>
      <c r="S794" s="758"/>
      <c r="T794" s="758"/>
      <c r="U794" s="758"/>
      <c r="V794" s="758"/>
      <c r="W794" s="758"/>
      <c r="X794" s="758"/>
      <c r="Y794" s="758"/>
      <c r="Z794" s="758"/>
    </row>
    <row r="795" spans="1:26" ht="15.75" customHeight="1">
      <c r="A795" s="758"/>
      <c r="B795" s="758"/>
      <c r="C795" s="758"/>
      <c r="D795" s="758"/>
      <c r="E795" s="758"/>
      <c r="F795" s="759"/>
      <c r="G795" s="758"/>
      <c r="H795" s="758"/>
      <c r="I795" s="758"/>
      <c r="J795" s="758"/>
      <c r="K795" s="758"/>
      <c r="L795" s="758"/>
      <c r="M795" s="758"/>
      <c r="N795" s="758"/>
      <c r="O795" s="758"/>
      <c r="P795" s="758"/>
      <c r="Q795" s="758"/>
      <c r="R795" s="758"/>
      <c r="S795" s="758"/>
      <c r="T795" s="758"/>
      <c r="U795" s="758"/>
      <c r="V795" s="758"/>
      <c r="W795" s="758"/>
      <c r="X795" s="758"/>
      <c r="Y795" s="758"/>
      <c r="Z795" s="758"/>
    </row>
    <row r="796" spans="1:26" ht="15.75" customHeight="1">
      <c r="A796" s="758"/>
      <c r="B796" s="758"/>
      <c r="C796" s="758"/>
      <c r="D796" s="758"/>
      <c r="E796" s="758"/>
      <c r="F796" s="759"/>
      <c r="G796" s="758"/>
      <c r="H796" s="758"/>
      <c r="I796" s="758"/>
      <c r="J796" s="758"/>
      <c r="K796" s="758"/>
      <c r="L796" s="758"/>
      <c r="M796" s="758"/>
      <c r="N796" s="758"/>
      <c r="O796" s="758"/>
      <c r="P796" s="758"/>
      <c r="Q796" s="758"/>
      <c r="R796" s="758"/>
      <c r="S796" s="758"/>
      <c r="T796" s="758"/>
      <c r="U796" s="758"/>
      <c r="V796" s="758"/>
      <c r="W796" s="758"/>
      <c r="X796" s="758"/>
      <c r="Y796" s="758"/>
      <c r="Z796" s="758"/>
    </row>
    <row r="797" spans="1:26" ht="15.75" customHeight="1">
      <c r="A797" s="758"/>
      <c r="B797" s="758"/>
      <c r="C797" s="758"/>
      <c r="D797" s="758"/>
      <c r="E797" s="758"/>
      <c r="F797" s="759"/>
      <c r="G797" s="758"/>
      <c r="H797" s="758"/>
      <c r="I797" s="758"/>
      <c r="J797" s="758"/>
      <c r="K797" s="758"/>
      <c r="L797" s="758"/>
      <c r="M797" s="758"/>
      <c r="N797" s="758"/>
      <c r="O797" s="758"/>
      <c r="P797" s="758"/>
      <c r="Q797" s="758"/>
      <c r="R797" s="758"/>
      <c r="S797" s="758"/>
      <c r="T797" s="758"/>
      <c r="U797" s="758"/>
      <c r="V797" s="758"/>
      <c r="W797" s="758"/>
      <c r="X797" s="758"/>
      <c r="Y797" s="758"/>
      <c r="Z797" s="758"/>
    </row>
    <row r="798" spans="1:26" ht="15.75" customHeight="1">
      <c r="A798" s="758"/>
      <c r="B798" s="758"/>
      <c r="C798" s="758"/>
      <c r="D798" s="758"/>
      <c r="E798" s="758"/>
      <c r="F798" s="759"/>
      <c r="G798" s="758"/>
      <c r="H798" s="758"/>
      <c r="I798" s="758"/>
      <c r="J798" s="758"/>
      <c r="K798" s="758"/>
      <c r="L798" s="758"/>
      <c r="M798" s="758"/>
      <c r="N798" s="758"/>
      <c r="O798" s="758"/>
      <c r="P798" s="758"/>
      <c r="Q798" s="758"/>
      <c r="R798" s="758"/>
      <c r="S798" s="758"/>
      <c r="T798" s="758"/>
      <c r="U798" s="758"/>
      <c r="V798" s="758"/>
      <c r="W798" s="758"/>
      <c r="X798" s="758"/>
      <c r="Y798" s="758"/>
      <c r="Z798" s="758"/>
    </row>
    <row r="799" spans="1:26" ht="15.75" customHeight="1">
      <c r="A799" s="758"/>
      <c r="B799" s="758"/>
      <c r="C799" s="758"/>
      <c r="D799" s="758"/>
      <c r="E799" s="758"/>
      <c r="F799" s="759"/>
      <c r="G799" s="758"/>
      <c r="H799" s="758"/>
      <c r="I799" s="758"/>
      <c r="J799" s="758"/>
      <c r="K799" s="758"/>
      <c r="L799" s="758"/>
      <c r="M799" s="758"/>
      <c r="N799" s="758"/>
      <c r="O799" s="758"/>
      <c r="P799" s="758"/>
      <c r="Q799" s="758"/>
      <c r="R799" s="758"/>
      <c r="S799" s="758"/>
      <c r="T799" s="758"/>
      <c r="U799" s="758"/>
      <c r="V799" s="758"/>
      <c r="W799" s="758"/>
      <c r="X799" s="758"/>
      <c r="Y799" s="758"/>
      <c r="Z799" s="758"/>
    </row>
    <row r="800" spans="1:26" ht="15.75" customHeight="1">
      <c r="A800" s="758"/>
      <c r="B800" s="758"/>
      <c r="C800" s="758"/>
      <c r="D800" s="758"/>
      <c r="E800" s="758"/>
      <c r="F800" s="759"/>
      <c r="G800" s="758"/>
      <c r="H800" s="758"/>
      <c r="I800" s="758"/>
      <c r="J800" s="758"/>
      <c r="K800" s="758"/>
      <c r="L800" s="758"/>
      <c r="M800" s="758"/>
      <c r="N800" s="758"/>
      <c r="O800" s="758"/>
      <c r="P800" s="758"/>
      <c r="Q800" s="758"/>
      <c r="R800" s="758"/>
      <c r="S800" s="758"/>
      <c r="T800" s="758"/>
      <c r="U800" s="758"/>
      <c r="V800" s="758"/>
      <c r="W800" s="758"/>
      <c r="X800" s="758"/>
      <c r="Y800" s="758"/>
      <c r="Z800" s="758"/>
    </row>
    <row r="801" spans="1:26" ht="15.75" customHeight="1">
      <c r="A801" s="758"/>
      <c r="B801" s="758"/>
      <c r="C801" s="758"/>
      <c r="D801" s="758"/>
      <c r="E801" s="758"/>
      <c r="F801" s="759"/>
      <c r="G801" s="758"/>
      <c r="H801" s="758"/>
      <c r="I801" s="758"/>
      <c r="J801" s="758"/>
      <c r="K801" s="758"/>
      <c r="L801" s="758"/>
      <c r="M801" s="758"/>
      <c r="N801" s="758"/>
      <c r="O801" s="758"/>
      <c r="P801" s="758"/>
      <c r="Q801" s="758"/>
      <c r="R801" s="758"/>
      <c r="S801" s="758"/>
      <c r="T801" s="758"/>
      <c r="U801" s="758"/>
      <c r="V801" s="758"/>
      <c r="W801" s="758"/>
      <c r="X801" s="758"/>
      <c r="Y801" s="758"/>
      <c r="Z801" s="758"/>
    </row>
    <row r="802" spans="1:26" ht="15.75" customHeight="1">
      <c r="A802" s="758"/>
      <c r="B802" s="758"/>
      <c r="C802" s="758"/>
      <c r="D802" s="758"/>
      <c r="E802" s="758"/>
      <c r="F802" s="759"/>
      <c r="G802" s="758"/>
      <c r="H802" s="758"/>
      <c r="I802" s="758"/>
      <c r="J802" s="758"/>
      <c r="K802" s="758"/>
      <c r="L802" s="758"/>
      <c r="M802" s="758"/>
      <c r="N802" s="758"/>
      <c r="O802" s="758"/>
      <c r="P802" s="758"/>
      <c r="Q802" s="758"/>
      <c r="R802" s="758"/>
      <c r="S802" s="758"/>
      <c r="T802" s="758"/>
      <c r="U802" s="758"/>
      <c r="V802" s="758"/>
      <c r="W802" s="758"/>
      <c r="X802" s="758"/>
      <c r="Y802" s="758"/>
      <c r="Z802" s="758"/>
    </row>
    <row r="803" spans="1:26" ht="15.75" customHeight="1">
      <c r="A803" s="758"/>
      <c r="B803" s="758"/>
      <c r="C803" s="758"/>
      <c r="D803" s="758"/>
      <c r="E803" s="758"/>
      <c r="F803" s="759"/>
      <c r="G803" s="758"/>
      <c r="H803" s="758"/>
      <c r="I803" s="758"/>
      <c r="J803" s="758"/>
      <c r="K803" s="758"/>
      <c r="L803" s="758"/>
      <c r="M803" s="758"/>
      <c r="N803" s="758"/>
      <c r="O803" s="758"/>
      <c r="P803" s="758"/>
      <c r="Q803" s="758"/>
      <c r="R803" s="758"/>
      <c r="S803" s="758"/>
      <c r="T803" s="758"/>
      <c r="U803" s="758"/>
      <c r="V803" s="758"/>
      <c r="W803" s="758"/>
      <c r="X803" s="758"/>
      <c r="Y803" s="758"/>
      <c r="Z803" s="758"/>
    </row>
    <row r="804" spans="1:26" ht="15.75" customHeight="1">
      <c r="A804" s="758"/>
      <c r="B804" s="758"/>
      <c r="C804" s="758"/>
      <c r="D804" s="758"/>
      <c r="E804" s="758"/>
      <c r="F804" s="759"/>
      <c r="G804" s="758"/>
      <c r="H804" s="758"/>
      <c r="I804" s="758"/>
      <c r="J804" s="758"/>
      <c r="K804" s="758"/>
      <c r="L804" s="758"/>
      <c r="M804" s="758"/>
      <c r="N804" s="758"/>
      <c r="O804" s="758"/>
      <c r="P804" s="758"/>
      <c r="Q804" s="758"/>
      <c r="R804" s="758"/>
      <c r="S804" s="758"/>
      <c r="T804" s="758"/>
      <c r="U804" s="758"/>
      <c r="V804" s="758"/>
      <c r="W804" s="758"/>
      <c r="X804" s="758"/>
      <c r="Y804" s="758"/>
      <c r="Z804" s="758"/>
    </row>
    <row r="805" spans="1:26" ht="15.75" customHeight="1">
      <c r="A805" s="758"/>
      <c r="B805" s="758"/>
      <c r="C805" s="758"/>
      <c r="D805" s="758"/>
      <c r="E805" s="758"/>
      <c r="F805" s="759"/>
      <c r="G805" s="758"/>
      <c r="H805" s="758"/>
      <c r="I805" s="758"/>
      <c r="J805" s="758"/>
      <c r="K805" s="758"/>
      <c r="L805" s="758"/>
      <c r="M805" s="758"/>
      <c r="N805" s="758"/>
      <c r="O805" s="758"/>
      <c r="P805" s="758"/>
      <c r="Q805" s="758"/>
      <c r="R805" s="758"/>
      <c r="S805" s="758"/>
      <c r="T805" s="758"/>
      <c r="U805" s="758"/>
      <c r="V805" s="758"/>
      <c r="W805" s="758"/>
      <c r="X805" s="758"/>
      <c r="Y805" s="758"/>
      <c r="Z805" s="758"/>
    </row>
    <row r="806" spans="1:26" ht="15.75" customHeight="1">
      <c r="A806" s="758"/>
      <c r="B806" s="758"/>
      <c r="C806" s="758"/>
      <c r="D806" s="758"/>
      <c r="E806" s="758"/>
      <c r="F806" s="759"/>
      <c r="G806" s="758"/>
      <c r="H806" s="758"/>
      <c r="I806" s="758"/>
      <c r="J806" s="758"/>
      <c r="K806" s="758"/>
      <c r="L806" s="758"/>
      <c r="M806" s="758"/>
      <c r="N806" s="758"/>
      <c r="O806" s="758"/>
      <c r="P806" s="758"/>
      <c r="Q806" s="758"/>
      <c r="R806" s="758"/>
      <c r="S806" s="758"/>
      <c r="T806" s="758"/>
      <c r="U806" s="758"/>
      <c r="V806" s="758"/>
      <c r="W806" s="758"/>
      <c r="X806" s="758"/>
      <c r="Y806" s="758"/>
      <c r="Z806" s="758"/>
    </row>
    <row r="807" spans="1:26" ht="15.75" customHeight="1">
      <c r="A807" s="758"/>
      <c r="B807" s="758"/>
      <c r="C807" s="758"/>
      <c r="D807" s="758"/>
      <c r="E807" s="758"/>
      <c r="F807" s="759"/>
      <c r="G807" s="758"/>
      <c r="H807" s="758"/>
      <c r="I807" s="758"/>
      <c r="J807" s="758"/>
      <c r="K807" s="758"/>
      <c r="L807" s="758"/>
      <c r="M807" s="758"/>
      <c r="N807" s="758"/>
      <c r="O807" s="758"/>
      <c r="P807" s="758"/>
      <c r="Q807" s="758"/>
      <c r="R807" s="758"/>
      <c r="S807" s="758"/>
      <c r="T807" s="758"/>
      <c r="U807" s="758"/>
      <c r="V807" s="758"/>
      <c r="W807" s="758"/>
      <c r="X807" s="758"/>
      <c r="Y807" s="758"/>
      <c r="Z807" s="758"/>
    </row>
    <row r="808" spans="1:26" ht="15.75" customHeight="1">
      <c r="A808" s="758"/>
      <c r="B808" s="758"/>
      <c r="C808" s="758"/>
      <c r="D808" s="758"/>
      <c r="E808" s="758"/>
      <c r="F808" s="759"/>
      <c r="G808" s="758"/>
      <c r="H808" s="758"/>
      <c r="I808" s="758"/>
      <c r="J808" s="758"/>
      <c r="K808" s="758"/>
      <c r="L808" s="758"/>
      <c r="M808" s="758"/>
      <c r="N808" s="758"/>
      <c r="O808" s="758"/>
      <c r="P808" s="758"/>
      <c r="Q808" s="758"/>
      <c r="R808" s="758"/>
      <c r="S808" s="758"/>
      <c r="T808" s="758"/>
      <c r="U808" s="758"/>
      <c r="V808" s="758"/>
      <c r="W808" s="758"/>
      <c r="X808" s="758"/>
      <c r="Y808" s="758"/>
      <c r="Z808" s="758"/>
    </row>
    <row r="809" spans="1:26" ht="15.75" customHeight="1">
      <c r="A809" s="758"/>
      <c r="B809" s="758"/>
      <c r="C809" s="758"/>
      <c r="D809" s="758"/>
      <c r="E809" s="758"/>
      <c r="F809" s="759"/>
      <c r="G809" s="758"/>
      <c r="H809" s="758"/>
      <c r="I809" s="758"/>
      <c r="J809" s="758"/>
      <c r="K809" s="758"/>
      <c r="L809" s="758"/>
      <c r="M809" s="758"/>
      <c r="N809" s="758"/>
      <c r="O809" s="758"/>
      <c r="P809" s="758"/>
      <c r="Q809" s="758"/>
      <c r="R809" s="758"/>
      <c r="S809" s="758"/>
      <c r="T809" s="758"/>
      <c r="U809" s="758"/>
      <c r="V809" s="758"/>
      <c r="W809" s="758"/>
      <c r="X809" s="758"/>
      <c r="Y809" s="758"/>
      <c r="Z809" s="758"/>
    </row>
    <row r="810" spans="1:26" ht="15.75" customHeight="1">
      <c r="A810" s="758"/>
      <c r="B810" s="758"/>
      <c r="C810" s="758"/>
      <c r="D810" s="758"/>
      <c r="E810" s="758"/>
      <c r="F810" s="759"/>
      <c r="G810" s="758"/>
      <c r="H810" s="758"/>
      <c r="I810" s="758"/>
      <c r="J810" s="758"/>
      <c r="K810" s="758"/>
      <c r="L810" s="758"/>
      <c r="M810" s="758"/>
      <c r="N810" s="758"/>
      <c r="O810" s="758"/>
      <c r="P810" s="758"/>
      <c r="Q810" s="758"/>
      <c r="R810" s="758"/>
      <c r="S810" s="758"/>
      <c r="T810" s="758"/>
      <c r="U810" s="758"/>
      <c r="V810" s="758"/>
      <c r="W810" s="758"/>
      <c r="X810" s="758"/>
      <c r="Y810" s="758"/>
      <c r="Z810" s="758"/>
    </row>
    <row r="811" spans="1:26" ht="15.75" customHeight="1">
      <c r="A811" s="758"/>
      <c r="B811" s="758"/>
      <c r="C811" s="758"/>
      <c r="D811" s="758"/>
      <c r="E811" s="758"/>
      <c r="F811" s="759"/>
      <c r="G811" s="758"/>
      <c r="H811" s="758"/>
      <c r="I811" s="758"/>
      <c r="J811" s="758"/>
      <c r="K811" s="758"/>
      <c r="L811" s="758"/>
      <c r="M811" s="758"/>
      <c r="N811" s="758"/>
      <c r="O811" s="758"/>
      <c r="P811" s="758"/>
      <c r="Q811" s="758"/>
      <c r="R811" s="758"/>
      <c r="S811" s="758"/>
      <c r="T811" s="758"/>
      <c r="U811" s="758"/>
      <c r="V811" s="758"/>
      <c r="W811" s="758"/>
      <c r="X811" s="758"/>
      <c r="Y811" s="758"/>
      <c r="Z811" s="758"/>
    </row>
    <row r="812" spans="1:26" ht="15.75" customHeight="1">
      <c r="A812" s="758"/>
      <c r="B812" s="758"/>
      <c r="C812" s="758"/>
      <c r="D812" s="758"/>
      <c r="E812" s="758"/>
      <c r="F812" s="759"/>
      <c r="G812" s="758"/>
      <c r="H812" s="758"/>
      <c r="I812" s="758"/>
      <c r="J812" s="758"/>
      <c r="K812" s="758"/>
      <c r="L812" s="758"/>
      <c r="M812" s="758"/>
      <c r="N812" s="758"/>
      <c r="O812" s="758"/>
      <c r="P812" s="758"/>
      <c r="Q812" s="758"/>
      <c r="R812" s="758"/>
      <c r="S812" s="758"/>
      <c r="T812" s="758"/>
      <c r="U812" s="758"/>
      <c r="V812" s="758"/>
      <c r="W812" s="758"/>
      <c r="X812" s="758"/>
      <c r="Y812" s="758"/>
      <c r="Z812" s="758"/>
    </row>
    <row r="813" spans="1:26" ht="15.75" customHeight="1">
      <c r="A813" s="758"/>
      <c r="B813" s="758"/>
      <c r="C813" s="758"/>
      <c r="D813" s="758"/>
      <c r="E813" s="758"/>
      <c r="F813" s="759"/>
      <c r="G813" s="758"/>
      <c r="H813" s="758"/>
      <c r="I813" s="758"/>
      <c r="J813" s="758"/>
      <c r="K813" s="758"/>
      <c r="L813" s="758"/>
      <c r="M813" s="758"/>
      <c r="N813" s="758"/>
      <c r="O813" s="758"/>
      <c r="P813" s="758"/>
      <c r="Q813" s="758"/>
      <c r="R813" s="758"/>
      <c r="S813" s="758"/>
      <c r="T813" s="758"/>
      <c r="U813" s="758"/>
      <c r="V813" s="758"/>
      <c r="W813" s="758"/>
      <c r="X813" s="758"/>
      <c r="Y813" s="758"/>
      <c r="Z813" s="758"/>
    </row>
    <row r="814" spans="1:26" ht="15.75" customHeight="1">
      <c r="A814" s="758"/>
      <c r="B814" s="758"/>
      <c r="C814" s="758"/>
      <c r="D814" s="758"/>
      <c r="E814" s="758"/>
      <c r="F814" s="759"/>
      <c r="G814" s="758"/>
      <c r="H814" s="758"/>
      <c r="I814" s="758"/>
      <c r="J814" s="758"/>
      <c r="K814" s="758"/>
      <c r="L814" s="758"/>
      <c r="M814" s="758"/>
      <c r="N814" s="758"/>
      <c r="O814" s="758"/>
      <c r="P814" s="758"/>
      <c r="Q814" s="758"/>
      <c r="R814" s="758"/>
      <c r="S814" s="758"/>
      <c r="T814" s="758"/>
      <c r="U814" s="758"/>
      <c r="V814" s="758"/>
      <c r="W814" s="758"/>
      <c r="X814" s="758"/>
      <c r="Y814" s="758"/>
      <c r="Z814" s="758"/>
    </row>
    <row r="815" spans="1:26" ht="15.75" customHeight="1">
      <c r="A815" s="758"/>
      <c r="B815" s="758"/>
      <c r="C815" s="758"/>
      <c r="D815" s="758"/>
      <c r="E815" s="758"/>
      <c r="F815" s="759"/>
      <c r="G815" s="758"/>
      <c r="H815" s="758"/>
      <c r="I815" s="758"/>
      <c r="J815" s="758"/>
      <c r="K815" s="758"/>
      <c r="L815" s="758"/>
      <c r="M815" s="758"/>
      <c r="N815" s="758"/>
      <c r="O815" s="758"/>
      <c r="P815" s="758"/>
      <c r="Q815" s="758"/>
      <c r="R815" s="758"/>
      <c r="S815" s="758"/>
      <c r="T815" s="758"/>
      <c r="U815" s="758"/>
      <c r="V815" s="758"/>
      <c r="W815" s="758"/>
      <c r="X815" s="758"/>
      <c r="Y815" s="758"/>
      <c r="Z815" s="758"/>
    </row>
    <row r="816" spans="1:26" ht="15.75" customHeight="1">
      <c r="A816" s="758"/>
      <c r="B816" s="758"/>
      <c r="C816" s="758"/>
      <c r="D816" s="758"/>
      <c r="E816" s="758"/>
      <c r="F816" s="759"/>
      <c r="G816" s="758"/>
      <c r="H816" s="758"/>
      <c r="I816" s="758"/>
      <c r="J816" s="758"/>
      <c r="K816" s="758"/>
      <c r="L816" s="758"/>
      <c r="M816" s="758"/>
      <c r="N816" s="758"/>
      <c r="O816" s="758"/>
      <c r="P816" s="758"/>
      <c r="Q816" s="758"/>
      <c r="R816" s="758"/>
      <c r="S816" s="758"/>
      <c r="T816" s="758"/>
      <c r="U816" s="758"/>
      <c r="V816" s="758"/>
      <c r="W816" s="758"/>
      <c r="X816" s="758"/>
      <c r="Y816" s="758"/>
      <c r="Z816" s="758"/>
    </row>
    <row r="817" spans="1:26" ht="15.75" customHeight="1">
      <c r="A817" s="758"/>
      <c r="B817" s="758"/>
      <c r="C817" s="758"/>
      <c r="D817" s="758"/>
      <c r="E817" s="758"/>
      <c r="F817" s="759"/>
      <c r="G817" s="758"/>
      <c r="H817" s="758"/>
      <c r="I817" s="758"/>
      <c r="J817" s="758"/>
      <c r="K817" s="758"/>
      <c r="L817" s="758"/>
      <c r="M817" s="758"/>
      <c r="N817" s="758"/>
      <c r="O817" s="758"/>
      <c r="P817" s="758"/>
      <c r="Q817" s="758"/>
      <c r="R817" s="758"/>
      <c r="S817" s="758"/>
      <c r="T817" s="758"/>
      <c r="U817" s="758"/>
      <c r="V817" s="758"/>
      <c r="W817" s="758"/>
      <c r="X817" s="758"/>
      <c r="Y817" s="758"/>
      <c r="Z817" s="758"/>
    </row>
    <row r="818" spans="1:26" ht="15.75" customHeight="1">
      <c r="A818" s="758"/>
      <c r="B818" s="758"/>
      <c r="C818" s="758"/>
      <c r="D818" s="758"/>
      <c r="E818" s="758"/>
      <c r="F818" s="759"/>
      <c r="G818" s="758"/>
      <c r="H818" s="758"/>
      <c r="I818" s="758"/>
      <c r="J818" s="758"/>
      <c r="K818" s="758"/>
      <c r="L818" s="758"/>
      <c r="M818" s="758"/>
      <c r="N818" s="758"/>
      <c r="O818" s="758"/>
      <c r="P818" s="758"/>
      <c r="Q818" s="758"/>
      <c r="R818" s="758"/>
      <c r="S818" s="758"/>
      <c r="T818" s="758"/>
      <c r="U818" s="758"/>
      <c r="V818" s="758"/>
      <c r="W818" s="758"/>
      <c r="X818" s="758"/>
      <c r="Y818" s="758"/>
      <c r="Z818" s="758"/>
    </row>
    <row r="819" spans="1:26" ht="15.75" customHeight="1">
      <c r="A819" s="758"/>
      <c r="B819" s="758"/>
      <c r="C819" s="758"/>
      <c r="D819" s="758"/>
      <c r="E819" s="758"/>
      <c r="F819" s="759"/>
      <c r="G819" s="758"/>
      <c r="H819" s="758"/>
      <c r="I819" s="758"/>
      <c r="J819" s="758"/>
      <c r="K819" s="758"/>
      <c r="L819" s="758"/>
      <c r="M819" s="758"/>
      <c r="N819" s="758"/>
      <c r="O819" s="758"/>
      <c r="P819" s="758"/>
      <c r="Q819" s="758"/>
      <c r="R819" s="758"/>
      <c r="S819" s="758"/>
      <c r="T819" s="758"/>
      <c r="U819" s="758"/>
      <c r="V819" s="758"/>
      <c r="W819" s="758"/>
      <c r="X819" s="758"/>
      <c r="Y819" s="758"/>
      <c r="Z819" s="758"/>
    </row>
    <row r="820" spans="1:26" ht="15.75" customHeight="1">
      <c r="A820" s="758"/>
      <c r="B820" s="758"/>
      <c r="C820" s="758"/>
      <c r="D820" s="758"/>
      <c r="E820" s="758"/>
      <c r="F820" s="759"/>
      <c r="G820" s="758"/>
      <c r="H820" s="758"/>
      <c r="I820" s="758"/>
      <c r="J820" s="758"/>
      <c r="K820" s="758"/>
      <c r="L820" s="758"/>
      <c r="M820" s="758"/>
      <c r="N820" s="758"/>
      <c r="O820" s="758"/>
      <c r="P820" s="758"/>
      <c r="Q820" s="758"/>
      <c r="R820" s="758"/>
      <c r="S820" s="758"/>
      <c r="T820" s="758"/>
      <c r="U820" s="758"/>
      <c r="V820" s="758"/>
      <c r="W820" s="758"/>
      <c r="X820" s="758"/>
      <c r="Y820" s="758"/>
      <c r="Z820" s="758"/>
    </row>
    <row r="821" spans="1:26" ht="15.75" customHeight="1">
      <c r="A821" s="758"/>
      <c r="B821" s="758"/>
      <c r="C821" s="758"/>
      <c r="D821" s="758"/>
      <c r="E821" s="758"/>
      <c r="F821" s="759"/>
      <c r="G821" s="758"/>
      <c r="H821" s="758"/>
      <c r="I821" s="758"/>
      <c r="J821" s="758"/>
      <c r="K821" s="758"/>
      <c r="L821" s="758"/>
      <c r="M821" s="758"/>
      <c r="N821" s="758"/>
      <c r="O821" s="758"/>
      <c r="P821" s="758"/>
      <c r="Q821" s="758"/>
      <c r="R821" s="758"/>
      <c r="S821" s="758"/>
      <c r="T821" s="758"/>
      <c r="U821" s="758"/>
      <c r="V821" s="758"/>
      <c r="W821" s="758"/>
      <c r="X821" s="758"/>
      <c r="Y821" s="758"/>
      <c r="Z821" s="758"/>
    </row>
    <row r="822" spans="1:26" ht="15.75" customHeight="1">
      <c r="A822" s="758"/>
      <c r="B822" s="758"/>
      <c r="C822" s="758"/>
      <c r="D822" s="758"/>
      <c r="E822" s="758"/>
      <c r="F822" s="759"/>
      <c r="G822" s="758"/>
      <c r="H822" s="758"/>
      <c r="I822" s="758"/>
      <c r="J822" s="758"/>
      <c r="K822" s="758"/>
      <c r="L822" s="758"/>
      <c r="M822" s="758"/>
      <c r="N822" s="758"/>
      <c r="O822" s="758"/>
      <c r="P822" s="758"/>
      <c r="Q822" s="758"/>
      <c r="R822" s="758"/>
      <c r="S822" s="758"/>
      <c r="T822" s="758"/>
      <c r="U822" s="758"/>
      <c r="V822" s="758"/>
      <c r="W822" s="758"/>
      <c r="X822" s="758"/>
      <c r="Y822" s="758"/>
      <c r="Z822" s="758"/>
    </row>
    <row r="823" spans="1:26" ht="15.75" customHeight="1">
      <c r="A823" s="758"/>
      <c r="B823" s="758"/>
      <c r="C823" s="758"/>
      <c r="D823" s="758"/>
      <c r="E823" s="758"/>
      <c r="F823" s="759"/>
      <c r="G823" s="758"/>
      <c r="H823" s="758"/>
      <c r="I823" s="758"/>
      <c r="J823" s="758"/>
      <c r="K823" s="758"/>
      <c r="L823" s="758"/>
      <c r="M823" s="758"/>
      <c r="N823" s="758"/>
      <c r="O823" s="758"/>
      <c r="P823" s="758"/>
      <c r="Q823" s="758"/>
      <c r="R823" s="758"/>
      <c r="S823" s="758"/>
      <c r="T823" s="758"/>
      <c r="U823" s="758"/>
      <c r="V823" s="758"/>
      <c r="W823" s="758"/>
      <c r="X823" s="758"/>
      <c r="Y823" s="758"/>
      <c r="Z823" s="758"/>
    </row>
    <row r="824" spans="1:26" ht="15.75" customHeight="1">
      <c r="A824" s="758"/>
      <c r="B824" s="758"/>
      <c r="C824" s="758"/>
      <c r="D824" s="758"/>
      <c r="E824" s="758"/>
      <c r="F824" s="759"/>
      <c r="G824" s="758"/>
      <c r="H824" s="758"/>
      <c r="I824" s="758"/>
      <c r="J824" s="758"/>
      <c r="K824" s="758"/>
      <c r="L824" s="758"/>
      <c r="M824" s="758"/>
      <c r="N824" s="758"/>
      <c r="O824" s="758"/>
      <c r="P824" s="758"/>
      <c r="Q824" s="758"/>
      <c r="R824" s="758"/>
      <c r="S824" s="758"/>
      <c r="T824" s="758"/>
      <c r="U824" s="758"/>
      <c r="V824" s="758"/>
      <c r="W824" s="758"/>
      <c r="X824" s="758"/>
      <c r="Y824" s="758"/>
      <c r="Z824" s="758"/>
    </row>
    <row r="825" spans="1:26" ht="15.75" customHeight="1">
      <c r="A825" s="758"/>
      <c r="B825" s="758"/>
      <c r="C825" s="758"/>
      <c r="D825" s="758"/>
      <c r="E825" s="758"/>
      <c r="F825" s="759"/>
      <c r="G825" s="758"/>
      <c r="H825" s="758"/>
      <c r="I825" s="758"/>
      <c r="J825" s="758"/>
      <c r="K825" s="758"/>
      <c r="L825" s="758"/>
      <c r="M825" s="758"/>
      <c r="N825" s="758"/>
      <c r="O825" s="758"/>
      <c r="P825" s="758"/>
      <c r="Q825" s="758"/>
      <c r="R825" s="758"/>
      <c r="S825" s="758"/>
      <c r="T825" s="758"/>
      <c r="U825" s="758"/>
      <c r="V825" s="758"/>
      <c r="W825" s="758"/>
      <c r="X825" s="758"/>
      <c r="Y825" s="758"/>
      <c r="Z825" s="758"/>
    </row>
    <row r="826" spans="1:26" ht="15.75" customHeight="1">
      <c r="A826" s="758"/>
      <c r="B826" s="758"/>
      <c r="C826" s="758"/>
      <c r="D826" s="758"/>
      <c r="E826" s="758"/>
      <c r="F826" s="759"/>
      <c r="G826" s="758"/>
      <c r="H826" s="758"/>
      <c r="I826" s="758"/>
      <c r="J826" s="758"/>
      <c r="K826" s="758"/>
      <c r="L826" s="758"/>
      <c r="M826" s="758"/>
      <c r="N826" s="758"/>
      <c r="O826" s="758"/>
      <c r="P826" s="758"/>
      <c r="Q826" s="758"/>
      <c r="R826" s="758"/>
      <c r="S826" s="758"/>
      <c r="T826" s="758"/>
      <c r="U826" s="758"/>
      <c r="V826" s="758"/>
      <c r="W826" s="758"/>
      <c r="X826" s="758"/>
      <c r="Y826" s="758"/>
      <c r="Z826" s="758"/>
    </row>
    <row r="827" spans="1:26" ht="15.75" customHeight="1">
      <c r="A827" s="758"/>
      <c r="B827" s="758"/>
      <c r="C827" s="758"/>
      <c r="D827" s="758"/>
      <c r="E827" s="758"/>
      <c r="F827" s="759"/>
      <c r="G827" s="758"/>
      <c r="H827" s="758"/>
      <c r="I827" s="758"/>
      <c r="J827" s="758"/>
      <c r="K827" s="758"/>
      <c r="L827" s="758"/>
      <c r="M827" s="758"/>
      <c r="N827" s="758"/>
      <c r="O827" s="758"/>
      <c r="P827" s="758"/>
      <c r="Q827" s="758"/>
      <c r="R827" s="758"/>
      <c r="S827" s="758"/>
      <c r="T827" s="758"/>
      <c r="U827" s="758"/>
      <c r="V827" s="758"/>
      <c r="W827" s="758"/>
      <c r="X827" s="758"/>
      <c r="Y827" s="758"/>
      <c r="Z827" s="758"/>
    </row>
    <row r="828" spans="1:26" ht="15.75" customHeight="1">
      <c r="A828" s="758"/>
      <c r="B828" s="758"/>
      <c r="C828" s="758"/>
      <c r="D828" s="758"/>
      <c r="E828" s="758"/>
      <c r="F828" s="759"/>
      <c r="G828" s="758"/>
      <c r="H828" s="758"/>
      <c r="I828" s="758"/>
      <c r="J828" s="758"/>
      <c r="K828" s="758"/>
      <c r="L828" s="758"/>
      <c r="M828" s="758"/>
      <c r="N828" s="758"/>
      <c r="O828" s="758"/>
      <c r="P828" s="758"/>
      <c r="Q828" s="758"/>
      <c r="R828" s="758"/>
      <c r="S828" s="758"/>
      <c r="T828" s="758"/>
      <c r="U828" s="758"/>
      <c r="V828" s="758"/>
      <c r="W828" s="758"/>
      <c r="X828" s="758"/>
      <c r="Y828" s="758"/>
      <c r="Z828" s="758"/>
    </row>
    <row r="829" spans="1:26" ht="15.75" customHeight="1">
      <c r="A829" s="758"/>
      <c r="B829" s="758"/>
      <c r="C829" s="758"/>
      <c r="D829" s="758"/>
      <c r="E829" s="758"/>
      <c r="F829" s="759"/>
      <c r="G829" s="758"/>
      <c r="H829" s="758"/>
      <c r="I829" s="758"/>
      <c r="J829" s="758"/>
      <c r="K829" s="758"/>
      <c r="L829" s="758"/>
      <c r="M829" s="758"/>
      <c r="N829" s="758"/>
      <c r="O829" s="758"/>
      <c r="P829" s="758"/>
      <c r="Q829" s="758"/>
      <c r="R829" s="758"/>
      <c r="S829" s="758"/>
      <c r="T829" s="758"/>
      <c r="U829" s="758"/>
      <c r="V829" s="758"/>
      <c r="W829" s="758"/>
      <c r="X829" s="758"/>
      <c r="Y829" s="758"/>
      <c r="Z829" s="758"/>
    </row>
    <row r="830" spans="1:26" ht="15.75" customHeight="1">
      <c r="A830" s="758"/>
      <c r="B830" s="758"/>
      <c r="C830" s="758"/>
      <c r="D830" s="758"/>
      <c r="E830" s="758"/>
      <c r="F830" s="759"/>
      <c r="G830" s="758"/>
      <c r="H830" s="758"/>
      <c r="I830" s="758"/>
      <c r="J830" s="758"/>
      <c r="K830" s="758"/>
      <c r="L830" s="758"/>
      <c r="M830" s="758"/>
      <c r="N830" s="758"/>
      <c r="O830" s="758"/>
      <c r="P830" s="758"/>
      <c r="Q830" s="758"/>
      <c r="R830" s="758"/>
      <c r="S830" s="758"/>
      <c r="T830" s="758"/>
      <c r="U830" s="758"/>
      <c r="V830" s="758"/>
      <c r="W830" s="758"/>
      <c r="X830" s="758"/>
      <c r="Y830" s="758"/>
      <c r="Z830" s="758"/>
    </row>
    <row r="831" spans="1:26" ht="15.75" customHeight="1">
      <c r="A831" s="758"/>
      <c r="B831" s="758"/>
      <c r="C831" s="758"/>
      <c r="D831" s="758"/>
      <c r="E831" s="758"/>
      <c r="F831" s="759"/>
      <c r="G831" s="758"/>
      <c r="H831" s="758"/>
      <c r="I831" s="758"/>
      <c r="J831" s="758"/>
      <c r="K831" s="758"/>
      <c r="L831" s="758"/>
      <c r="M831" s="758"/>
      <c r="N831" s="758"/>
      <c r="O831" s="758"/>
      <c r="P831" s="758"/>
      <c r="Q831" s="758"/>
      <c r="R831" s="758"/>
      <c r="S831" s="758"/>
      <c r="T831" s="758"/>
      <c r="U831" s="758"/>
      <c r="V831" s="758"/>
      <c r="W831" s="758"/>
      <c r="X831" s="758"/>
      <c r="Y831" s="758"/>
      <c r="Z831" s="758"/>
    </row>
    <row r="832" spans="1:26" ht="15.75" customHeight="1">
      <c r="A832" s="758"/>
      <c r="B832" s="758"/>
      <c r="C832" s="758"/>
      <c r="D832" s="758"/>
      <c r="E832" s="758"/>
      <c r="F832" s="759"/>
      <c r="G832" s="758"/>
      <c r="H832" s="758"/>
      <c r="I832" s="758"/>
      <c r="J832" s="758"/>
      <c r="K832" s="758"/>
      <c r="L832" s="758"/>
      <c r="M832" s="758"/>
      <c r="N832" s="758"/>
      <c r="O832" s="758"/>
      <c r="P832" s="758"/>
      <c r="Q832" s="758"/>
      <c r="R832" s="758"/>
      <c r="S832" s="758"/>
      <c r="T832" s="758"/>
      <c r="U832" s="758"/>
      <c r="V832" s="758"/>
      <c r="W832" s="758"/>
      <c r="X832" s="758"/>
      <c r="Y832" s="758"/>
      <c r="Z832" s="758"/>
    </row>
    <row r="833" spans="1:26" ht="15.75" customHeight="1">
      <c r="A833" s="758"/>
      <c r="B833" s="758"/>
      <c r="C833" s="758"/>
      <c r="D833" s="758"/>
      <c r="E833" s="758"/>
      <c r="F833" s="759"/>
      <c r="G833" s="758"/>
      <c r="H833" s="758"/>
      <c r="I833" s="758"/>
      <c r="J833" s="758"/>
      <c r="K833" s="758"/>
      <c r="L833" s="758"/>
      <c r="M833" s="758"/>
      <c r="N833" s="758"/>
      <c r="O833" s="758"/>
      <c r="P833" s="758"/>
      <c r="Q833" s="758"/>
      <c r="R833" s="758"/>
      <c r="S833" s="758"/>
      <c r="T833" s="758"/>
      <c r="U833" s="758"/>
      <c r="V833" s="758"/>
      <c r="W833" s="758"/>
      <c r="X833" s="758"/>
      <c r="Y833" s="758"/>
      <c r="Z833" s="758"/>
    </row>
    <row r="834" spans="1:26" ht="15.75" customHeight="1">
      <c r="A834" s="758"/>
      <c r="B834" s="758"/>
      <c r="C834" s="758"/>
      <c r="D834" s="758"/>
      <c r="E834" s="758"/>
      <c r="F834" s="759"/>
      <c r="G834" s="758"/>
      <c r="H834" s="758"/>
      <c r="I834" s="758"/>
      <c r="J834" s="758"/>
      <c r="K834" s="758"/>
      <c r="L834" s="758"/>
      <c r="M834" s="758"/>
      <c r="N834" s="758"/>
      <c r="O834" s="758"/>
      <c r="P834" s="758"/>
      <c r="Q834" s="758"/>
      <c r="R834" s="758"/>
      <c r="S834" s="758"/>
      <c r="T834" s="758"/>
      <c r="U834" s="758"/>
      <c r="V834" s="758"/>
      <c r="W834" s="758"/>
      <c r="X834" s="758"/>
      <c r="Y834" s="758"/>
      <c r="Z834" s="758"/>
    </row>
    <row r="835" spans="1:26" ht="15.75" customHeight="1">
      <c r="A835" s="758"/>
      <c r="B835" s="758"/>
      <c r="C835" s="758"/>
      <c r="D835" s="758"/>
      <c r="E835" s="758"/>
      <c r="F835" s="759"/>
      <c r="G835" s="758"/>
      <c r="H835" s="758"/>
      <c r="I835" s="758"/>
      <c r="J835" s="758"/>
      <c r="K835" s="758"/>
      <c r="L835" s="758"/>
      <c r="M835" s="758"/>
      <c r="N835" s="758"/>
      <c r="O835" s="758"/>
      <c r="P835" s="758"/>
      <c r="Q835" s="758"/>
      <c r="R835" s="758"/>
      <c r="S835" s="758"/>
      <c r="T835" s="758"/>
      <c r="U835" s="758"/>
      <c r="V835" s="758"/>
      <c r="W835" s="758"/>
      <c r="X835" s="758"/>
      <c r="Y835" s="758"/>
      <c r="Z835" s="758"/>
    </row>
    <row r="836" spans="1:26" ht="15.75" customHeight="1">
      <c r="A836" s="758"/>
      <c r="B836" s="758"/>
      <c r="C836" s="758"/>
      <c r="D836" s="758"/>
      <c r="E836" s="758"/>
      <c r="F836" s="759"/>
      <c r="G836" s="758"/>
      <c r="H836" s="758"/>
      <c r="I836" s="758"/>
      <c r="J836" s="758"/>
      <c r="K836" s="758"/>
      <c r="L836" s="758"/>
      <c r="M836" s="758"/>
      <c r="N836" s="758"/>
      <c r="O836" s="758"/>
      <c r="P836" s="758"/>
      <c r="Q836" s="758"/>
      <c r="R836" s="758"/>
      <c r="S836" s="758"/>
      <c r="T836" s="758"/>
      <c r="U836" s="758"/>
      <c r="V836" s="758"/>
      <c r="W836" s="758"/>
      <c r="X836" s="758"/>
      <c r="Y836" s="758"/>
      <c r="Z836" s="758"/>
    </row>
    <row r="837" spans="1:26" ht="15.75" customHeight="1">
      <c r="A837" s="758"/>
      <c r="B837" s="758"/>
      <c r="C837" s="758"/>
      <c r="D837" s="758"/>
      <c r="E837" s="758"/>
      <c r="F837" s="759"/>
      <c r="G837" s="758"/>
      <c r="H837" s="758"/>
      <c r="I837" s="758"/>
      <c r="J837" s="758"/>
      <c r="K837" s="758"/>
      <c r="L837" s="758"/>
      <c r="M837" s="758"/>
      <c r="N837" s="758"/>
      <c r="O837" s="758"/>
      <c r="P837" s="758"/>
      <c r="Q837" s="758"/>
      <c r="R837" s="758"/>
      <c r="S837" s="758"/>
      <c r="T837" s="758"/>
      <c r="U837" s="758"/>
      <c r="V837" s="758"/>
      <c r="W837" s="758"/>
      <c r="X837" s="758"/>
      <c r="Y837" s="758"/>
      <c r="Z837" s="758"/>
    </row>
    <row r="838" spans="1:26" ht="15.75" customHeight="1">
      <c r="A838" s="758"/>
      <c r="B838" s="758"/>
      <c r="C838" s="758"/>
      <c r="D838" s="758"/>
      <c r="E838" s="758"/>
      <c r="F838" s="759"/>
      <c r="G838" s="758"/>
      <c r="H838" s="758"/>
      <c r="I838" s="758"/>
      <c r="J838" s="758"/>
      <c r="K838" s="758"/>
      <c r="L838" s="758"/>
      <c r="M838" s="758"/>
      <c r="N838" s="758"/>
      <c r="O838" s="758"/>
      <c r="P838" s="758"/>
      <c r="Q838" s="758"/>
      <c r="R838" s="758"/>
      <c r="S838" s="758"/>
      <c r="T838" s="758"/>
      <c r="U838" s="758"/>
      <c r="V838" s="758"/>
      <c r="W838" s="758"/>
      <c r="X838" s="758"/>
      <c r="Y838" s="758"/>
      <c r="Z838" s="758"/>
    </row>
    <row r="839" spans="1:26" ht="15.75" customHeight="1">
      <c r="A839" s="758"/>
      <c r="B839" s="758"/>
      <c r="C839" s="758"/>
      <c r="D839" s="758"/>
      <c r="E839" s="758"/>
      <c r="F839" s="759"/>
      <c r="G839" s="758"/>
      <c r="H839" s="758"/>
      <c r="I839" s="758"/>
      <c r="J839" s="758"/>
      <c r="K839" s="758"/>
      <c r="L839" s="758"/>
      <c r="M839" s="758"/>
      <c r="N839" s="758"/>
      <c r="O839" s="758"/>
      <c r="P839" s="758"/>
      <c r="Q839" s="758"/>
      <c r="R839" s="758"/>
      <c r="S839" s="758"/>
      <c r="T839" s="758"/>
      <c r="U839" s="758"/>
      <c r="V839" s="758"/>
      <c r="W839" s="758"/>
      <c r="X839" s="758"/>
      <c r="Y839" s="758"/>
      <c r="Z839" s="758"/>
    </row>
    <row r="840" spans="1:26" ht="15.75" customHeight="1">
      <c r="A840" s="758"/>
      <c r="B840" s="758"/>
      <c r="C840" s="758"/>
      <c r="D840" s="758"/>
      <c r="E840" s="758"/>
      <c r="F840" s="759"/>
      <c r="G840" s="758"/>
      <c r="H840" s="758"/>
      <c r="I840" s="758"/>
      <c r="J840" s="758"/>
      <c r="K840" s="758"/>
      <c r="L840" s="758"/>
      <c r="M840" s="758"/>
      <c r="N840" s="758"/>
      <c r="O840" s="758"/>
      <c r="P840" s="758"/>
      <c r="Q840" s="758"/>
      <c r="R840" s="758"/>
      <c r="S840" s="758"/>
      <c r="T840" s="758"/>
      <c r="U840" s="758"/>
      <c r="V840" s="758"/>
      <c r="W840" s="758"/>
      <c r="X840" s="758"/>
      <c r="Y840" s="758"/>
      <c r="Z840" s="758"/>
    </row>
    <row r="841" spans="1:26" ht="15.75" customHeight="1">
      <c r="A841" s="758"/>
      <c r="B841" s="758"/>
      <c r="C841" s="758"/>
      <c r="D841" s="758"/>
      <c r="E841" s="758"/>
      <c r="F841" s="759"/>
      <c r="G841" s="758"/>
      <c r="H841" s="758"/>
      <c r="I841" s="758"/>
      <c r="J841" s="758"/>
      <c r="K841" s="758"/>
      <c r="L841" s="758"/>
      <c r="M841" s="758"/>
      <c r="N841" s="758"/>
      <c r="O841" s="758"/>
      <c r="P841" s="758"/>
      <c r="Q841" s="758"/>
      <c r="R841" s="758"/>
      <c r="S841" s="758"/>
      <c r="T841" s="758"/>
      <c r="U841" s="758"/>
      <c r="V841" s="758"/>
      <c r="W841" s="758"/>
      <c r="X841" s="758"/>
      <c r="Y841" s="758"/>
      <c r="Z841" s="758"/>
    </row>
    <row r="842" spans="1:26" ht="15.75" customHeight="1">
      <c r="A842" s="758"/>
      <c r="B842" s="758"/>
      <c r="C842" s="758"/>
      <c r="D842" s="758"/>
      <c r="E842" s="758"/>
      <c r="F842" s="759"/>
      <c r="G842" s="758"/>
      <c r="H842" s="758"/>
      <c r="I842" s="758"/>
      <c r="J842" s="758"/>
      <c r="K842" s="758"/>
      <c r="L842" s="758"/>
      <c r="M842" s="758"/>
      <c r="N842" s="758"/>
      <c r="O842" s="758"/>
      <c r="P842" s="758"/>
      <c r="Q842" s="758"/>
      <c r="R842" s="758"/>
      <c r="S842" s="758"/>
      <c r="T842" s="758"/>
      <c r="U842" s="758"/>
      <c r="V842" s="758"/>
      <c r="W842" s="758"/>
      <c r="X842" s="758"/>
      <c r="Y842" s="758"/>
      <c r="Z842" s="758"/>
    </row>
    <row r="843" spans="1:26" ht="15.75" customHeight="1">
      <c r="A843" s="758"/>
      <c r="B843" s="758"/>
      <c r="C843" s="758"/>
      <c r="D843" s="758"/>
      <c r="E843" s="758"/>
      <c r="F843" s="759"/>
      <c r="G843" s="758"/>
      <c r="H843" s="758"/>
      <c r="I843" s="758"/>
      <c r="J843" s="758"/>
      <c r="K843" s="758"/>
      <c r="L843" s="758"/>
      <c r="M843" s="758"/>
      <c r="N843" s="758"/>
      <c r="O843" s="758"/>
      <c r="P843" s="758"/>
      <c r="Q843" s="758"/>
      <c r="R843" s="758"/>
      <c r="S843" s="758"/>
      <c r="T843" s="758"/>
      <c r="U843" s="758"/>
      <c r="V843" s="758"/>
      <c r="W843" s="758"/>
      <c r="X843" s="758"/>
      <c r="Y843" s="758"/>
      <c r="Z843" s="758"/>
    </row>
    <row r="844" spans="1:26" ht="15.75" customHeight="1">
      <c r="A844" s="758"/>
      <c r="B844" s="758"/>
      <c r="C844" s="758"/>
      <c r="D844" s="758"/>
      <c r="E844" s="758"/>
      <c r="F844" s="759"/>
      <c r="G844" s="758"/>
      <c r="H844" s="758"/>
      <c r="I844" s="758"/>
      <c r="J844" s="758"/>
      <c r="K844" s="758"/>
      <c r="L844" s="758"/>
      <c r="M844" s="758"/>
      <c r="N844" s="758"/>
      <c r="O844" s="758"/>
      <c r="P844" s="758"/>
      <c r="Q844" s="758"/>
      <c r="R844" s="758"/>
      <c r="S844" s="758"/>
      <c r="T844" s="758"/>
      <c r="U844" s="758"/>
      <c r="V844" s="758"/>
      <c r="W844" s="758"/>
      <c r="X844" s="758"/>
      <c r="Y844" s="758"/>
      <c r="Z844" s="758"/>
    </row>
    <row r="845" spans="1:26" ht="15.75" customHeight="1">
      <c r="A845" s="758"/>
      <c r="B845" s="758"/>
      <c r="C845" s="758"/>
      <c r="D845" s="758"/>
      <c r="E845" s="758"/>
      <c r="F845" s="759"/>
      <c r="G845" s="758"/>
      <c r="H845" s="758"/>
      <c r="I845" s="758"/>
      <c r="J845" s="758"/>
      <c r="K845" s="758"/>
      <c r="L845" s="758"/>
      <c r="M845" s="758"/>
      <c r="N845" s="758"/>
      <c r="O845" s="758"/>
      <c r="P845" s="758"/>
      <c r="Q845" s="758"/>
      <c r="R845" s="758"/>
      <c r="S845" s="758"/>
      <c r="T845" s="758"/>
      <c r="U845" s="758"/>
      <c r="V845" s="758"/>
      <c r="W845" s="758"/>
      <c r="X845" s="758"/>
      <c r="Y845" s="758"/>
      <c r="Z845" s="758"/>
    </row>
    <row r="846" spans="1:26" ht="15.75" customHeight="1">
      <c r="A846" s="758"/>
      <c r="B846" s="758"/>
      <c r="C846" s="758"/>
      <c r="D846" s="758"/>
      <c r="E846" s="758"/>
      <c r="F846" s="759"/>
      <c r="G846" s="758"/>
      <c r="H846" s="758"/>
      <c r="I846" s="758"/>
      <c r="J846" s="758"/>
      <c r="K846" s="758"/>
      <c r="L846" s="758"/>
      <c r="M846" s="758"/>
      <c r="N846" s="758"/>
      <c r="O846" s="758"/>
      <c r="P846" s="758"/>
      <c r="Q846" s="758"/>
      <c r="R846" s="758"/>
      <c r="S846" s="758"/>
      <c r="T846" s="758"/>
      <c r="U846" s="758"/>
      <c r="V846" s="758"/>
      <c r="W846" s="758"/>
      <c r="X846" s="758"/>
      <c r="Y846" s="758"/>
      <c r="Z846" s="758"/>
    </row>
    <row r="847" spans="1:26" ht="15.75" customHeight="1">
      <c r="A847" s="758"/>
      <c r="B847" s="758"/>
      <c r="C847" s="758"/>
      <c r="D847" s="758"/>
      <c r="E847" s="758"/>
      <c r="F847" s="759"/>
      <c r="G847" s="758"/>
      <c r="H847" s="758"/>
      <c r="I847" s="758"/>
      <c r="J847" s="758"/>
      <c r="K847" s="758"/>
      <c r="L847" s="758"/>
      <c r="M847" s="758"/>
      <c r="N847" s="758"/>
      <c r="O847" s="758"/>
      <c r="P847" s="758"/>
      <c r="Q847" s="758"/>
      <c r="R847" s="758"/>
      <c r="S847" s="758"/>
      <c r="T847" s="758"/>
      <c r="U847" s="758"/>
      <c r="V847" s="758"/>
      <c r="W847" s="758"/>
      <c r="X847" s="758"/>
      <c r="Y847" s="758"/>
      <c r="Z847" s="758"/>
    </row>
    <row r="848" spans="1:26" ht="15.75" customHeight="1">
      <c r="A848" s="758"/>
      <c r="B848" s="758"/>
      <c r="C848" s="758"/>
      <c r="D848" s="758"/>
      <c r="E848" s="758"/>
      <c r="F848" s="759"/>
      <c r="G848" s="758"/>
      <c r="H848" s="758"/>
      <c r="I848" s="758"/>
      <c r="J848" s="758"/>
      <c r="K848" s="758"/>
      <c r="L848" s="758"/>
      <c r="M848" s="758"/>
      <c r="N848" s="758"/>
      <c r="O848" s="758"/>
      <c r="P848" s="758"/>
      <c r="Q848" s="758"/>
      <c r="R848" s="758"/>
      <c r="S848" s="758"/>
      <c r="T848" s="758"/>
      <c r="U848" s="758"/>
      <c r="V848" s="758"/>
      <c r="W848" s="758"/>
      <c r="X848" s="758"/>
      <c r="Y848" s="758"/>
      <c r="Z848" s="758"/>
    </row>
    <row r="849" spans="1:26" ht="15.75" customHeight="1">
      <c r="A849" s="758"/>
      <c r="B849" s="758"/>
      <c r="C849" s="758"/>
      <c r="D849" s="758"/>
      <c r="E849" s="758"/>
      <c r="F849" s="759"/>
      <c r="G849" s="758"/>
      <c r="H849" s="758"/>
      <c r="I849" s="758"/>
      <c r="J849" s="758"/>
      <c r="K849" s="758"/>
      <c r="L849" s="758"/>
      <c r="M849" s="758"/>
      <c r="N849" s="758"/>
      <c r="O849" s="758"/>
      <c r="P849" s="758"/>
      <c r="Q849" s="758"/>
      <c r="R849" s="758"/>
      <c r="S849" s="758"/>
      <c r="T849" s="758"/>
      <c r="U849" s="758"/>
      <c r="V849" s="758"/>
      <c r="W849" s="758"/>
      <c r="X849" s="758"/>
      <c r="Y849" s="758"/>
      <c r="Z849" s="758"/>
    </row>
    <row r="850" spans="1:26" ht="15.75" customHeight="1">
      <c r="A850" s="758"/>
      <c r="B850" s="758"/>
      <c r="C850" s="758"/>
      <c r="D850" s="758"/>
      <c r="E850" s="758"/>
      <c r="F850" s="759"/>
      <c r="G850" s="758"/>
      <c r="H850" s="758"/>
      <c r="I850" s="758"/>
      <c r="J850" s="758"/>
      <c r="K850" s="758"/>
      <c r="L850" s="758"/>
      <c r="M850" s="758"/>
      <c r="N850" s="758"/>
      <c r="O850" s="758"/>
      <c r="P850" s="758"/>
      <c r="Q850" s="758"/>
      <c r="R850" s="758"/>
      <c r="S850" s="758"/>
      <c r="T850" s="758"/>
      <c r="U850" s="758"/>
      <c r="V850" s="758"/>
      <c r="W850" s="758"/>
      <c r="X850" s="758"/>
      <c r="Y850" s="758"/>
      <c r="Z850" s="758"/>
    </row>
    <row r="851" spans="1:26" ht="15.75" customHeight="1">
      <c r="A851" s="758"/>
      <c r="B851" s="758"/>
      <c r="C851" s="758"/>
      <c r="D851" s="758"/>
      <c r="E851" s="758"/>
      <c r="F851" s="759"/>
      <c r="G851" s="758"/>
      <c r="H851" s="758"/>
      <c r="I851" s="758"/>
      <c r="J851" s="758"/>
      <c r="K851" s="758"/>
      <c r="L851" s="758"/>
      <c r="M851" s="758"/>
      <c r="N851" s="758"/>
      <c r="O851" s="758"/>
      <c r="P851" s="758"/>
      <c r="Q851" s="758"/>
      <c r="R851" s="758"/>
      <c r="S851" s="758"/>
      <c r="T851" s="758"/>
      <c r="U851" s="758"/>
      <c r="V851" s="758"/>
      <c r="W851" s="758"/>
      <c r="X851" s="758"/>
      <c r="Y851" s="758"/>
      <c r="Z851" s="758"/>
    </row>
    <row r="852" spans="1:26" ht="15.75" customHeight="1">
      <c r="A852" s="758"/>
      <c r="B852" s="758"/>
      <c r="C852" s="758"/>
      <c r="D852" s="758"/>
      <c r="E852" s="758"/>
      <c r="F852" s="759"/>
      <c r="G852" s="758"/>
      <c r="H852" s="758"/>
      <c r="I852" s="758"/>
      <c r="J852" s="758"/>
      <c r="K852" s="758"/>
      <c r="L852" s="758"/>
      <c r="M852" s="758"/>
      <c r="N852" s="758"/>
      <c r="O852" s="758"/>
      <c r="P852" s="758"/>
      <c r="Q852" s="758"/>
      <c r="R852" s="758"/>
      <c r="S852" s="758"/>
      <c r="T852" s="758"/>
      <c r="U852" s="758"/>
      <c r="V852" s="758"/>
      <c r="W852" s="758"/>
      <c r="X852" s="758"/>
      <c r="Y852" s="758"/>
      <c r="Z852" s="758"/>
    </row>
    <row r="853" spans="1:26" ht="15.75" customHeight="1">
      <c r="A853" s="758"/>
      <c r="B853" s="758"/>
      <c r="C853" s="758"/>
      <c r="D853" s="758"/>
      <c r="E853" s="758"/>
      <c r="F853" s="759"/>
      <c r="G853" s="758"/>
      <c r="H853" s="758"/>
      <c r="I853" s="758"/>
      <c r="J853" s="758"/>
      <c r="K853" s="758"/>
      <c r="L853" s="758"/>
      <c r="M853" s="758"/>
      <c r="N853" s="758"/>
      <c r="O853" s="758"/>
      <c r="P853" s="758"/>
      <c r="Q853" s="758"/>
      <c r="R853" s="758"/>
      <c r="S853" s="758"/>
      <c r="T853" s="758"/>
      <c r="U853" s="758"/>
      <c r="V853" s="758"/>
      <c r="W853" s="758"/>
      <c r="X853" s="758"/>
      <c r="Y853" s="758"/>
      <c r="Z853" s="758"/>
    </row>
    <row r="854" spans="1:26" ht="15.75" customHeight="1">
      <c r="A854" s="758"/>
      <c r="B854" s="758"/>
      <c r="C854" s="758"/>
      <c r="D854" s="758"/>
      <c r="E854" s="758"/>
      <c r="F854" s="759"/>
      <c r="G854" s="758"/>
      <c r="H854" s="758"/>
      <c r="I854" s="758"/>
      <c r="J854" s="758"/>
      <c r="K854" s="758"/>
      <c r="L854" s="758"/>
      <c r="M854" s="758"/>
      <c r="N854" s="758"/>
      <c r="O854" s="758"/>
      <c r="P854" s="758"/>
      <c r="Q854" s="758"/>
      <c r="R854" s="758"/>
      <c r="S854" s="758"/>
      <c r="T854" s="758"/>
      <c r="U854" s="758"/>
      <c r="V854" s="758"/>
      <c r="W854" s="758"/>
      <c r="X854" s="758"/>
      <c r="Y854" s="758"/>
      <c r="Z854" s="758"/>
    </row>
    <row r="855" spans="1:26" ht="15.75" customHeight="1">
      <c r="A855" s="758"/>
      <c r="B855" s="758"/>
      <c r="C855" s="758"/>
      <c r="D855" s="758"/>
      <c r="E855" s="758"/>
      <c r="F855" s="759"/>
      <c r="G855" s="758"/>
      <c r="H855" s="758"/>
      <c r="I855" s="758"/>
      <c r="J855" s="758"/>
      <c r="K855" s="758"/>
      <c r="L855" s="758"/>
      <c r="M855" s="758"/>
      <c r="N855" s="758"/>
      <c r="O855" s="758"/>
      <c r="P855" s="758"/>
      <c r="Q855" s="758"/>
      <c r="R855" s="758"/>
      <c r="S855" s="758"/>
      <c r="T855" s="758"/>
      <c r="U855" s="758"/>
      <c r="V855" s="758"/>
      <c r="W855" s="758"/>
      <c r="X855" s="758"/>
      <c r="Y855" s="758"/>
      <c r="Z855" s="758"/>
    </row>
    <row r="856" spans="1:26" ht="15.75" customHeight="1">
      <c r="A856" s="758"/>
      <c r="B856" s="758"/>
      <c r="C856" s="758"/>
      <c r="D856" s="758"/>
      <c r="E856" s="758"/>
      <c r="F856" s="759"/>
      <c r="G856" s="758"/>
      <c r="H856" s="758"/>
      <c r="I856" s="758"/>
      <c r="J856" s="758"/>
      <c r="K856" s="758"/>
      <c r="L856" s="758"/>
      <c r="M856" s="758"/>
      <c r="N856" s="758"/>
      <c r="O856" s="758"/>
      <c r="P856" s="758"/>
      <c r="Q856" s="758"/>
      <c r="R856" s="758"/>
      <c r="S856" s="758"/>
      <c r="T856" s="758"/>
      <c r="U856" s="758"/>
      <c r="V856" s="758"/>
      <c r="W856" s="758"/>
      <c r="X856" s="758"/>
      <c r="Y856" s="758"/>
      <c r="Z856" s="758"/>
    </row>
    <row r="857" spans="1:26" ht="15.75" customHeight="1">
      <c r="A857" s="758"/>
      <c r="B857" s="758"/>
      <c r="C857" s="758"/>
      <c r="D857" s="758"/>
      <c r="E857" s="758"/>
      <c r="F857" s="759"/>
      <c r="G857" s="758"/>
      <c r="H857" s="758"/>
      <c r="I857" s="758"/>
      <c r="J857" s="758"/>
      <c r="K857" s="758"/>
      <c r="L857" s="758"/>
      <c r="M857" s="758"/>
      <c r="N857" s="758"/>
      <c r="O857" s="758"/>
      <c r="P857" s="758"/>
      <c r="Q857" s="758"/>
      <c r="R857" s="758"/>
      <c r="S857" s="758"/>
      <c r="T857" s="758"/>
      <c r="U857" s="758"/>
      <c r="V857" s="758"/>
      <c r="W857" s="758"/>
      <c r="X857" s="758"/>
      <c r="Y857" s="758"/>
      <c r="Z857" s="758"/>
    </row>
    <row r="858" spans="1:26" ht="15.75" customHeight="1">
      <c r="A858" s="758"/>
      <c r="B858" s="758"/>
      <c r="C858" s="758"/>
      <c r="D858" s="758"/>
      <c r="E858" s="758"/>
      <c r="F858" s="759"/>
      <c r="G858" s="758"/>
      <c r="H858" s="758"/>
      <c r="I858" s="758"/>
      <c r="J858" s="758"/>
      <c r="K858" s="758"/>
      <c r="L858" s="758"/>
      <c r="M858" s="758"/>
      <c r="N858" s="758"/>
      <c r="O858" s="758"/>
      <c r="P858" s="758"/>
      <c r="Q858" s="758"/>
      <c r="R858" s="758"/>
      <c r="S858" s="758"/>
      <c r="T858" s="758"/>
      <c r="U858" s="758"/>
      <c r="V858" s="758"/>
      <c r="W858" s="758"/>
      <c r="X858" s="758"/>
      <c r="Y858" s="758"/>
      <c r="Z858" s="758"/>
    </row>
    <row r="859" spans="1:26" ht="15.75" customHeight="1">
      <c r="A859" s="758"/>
      <c r="B859" s="758"/>
      <c r="C859" s="758"/>
      <c r="D859" s="758"/>
      <c r="E859" s="758"/>
      <c r="F859" s="759"/>
      <c r="G859" s="758"/>
      <c r="H859" s="758"/>
      <c r="I859" s="758"/>
      <c r="J859" s="758"/>
      <c r="K859" s="758"/>
      <c r="L859" s="758"/>
      <c r="M859" s="758"/>
      <c r="N859" s="758"/>
      <c r="O859" s="758"/>
      <c r="P859" s="758"/>
      <c r="Q859" s="758"/>
      <c r="R859" s="758"/>
      <c r="S859" s="758"/>
      <c r="T859" s="758"/>
      <c r="U859" s="758"/>
      <c r="V859" s="758"/>
      <c r="W859" s="758"/>
      <c r="X859" s="758"/>
      <c r="Y859" s="758"/>
      <c r="Z859" s="758"/>
    </row>
    <row r="860" spans="1:26" ht="15.75" customHeight="1">
      <c r="A860" s="758"/>
      <c r="B860" s="758"/>
      <c r="C860" s="758"/>
      <c r="D860" s="758"/>
      <c r="E860" s="758"/>
      <c r="F860" s="759"/>
      <c r="G860" s="758"/>
      <c r="H860" s="758"/>
      <c r="I860" s="758"/>
      <c r="J860" s="758"/>
      <c r="K860" s="758"/>
      <c r="L860" s="758"/>
      <c r="M860" s="758"/>
      <c r="N860" s="758"/>
      <c r="O860" s="758"/>
      <c r="P860" s="758"/>
      <c r="Q860" s="758"/>
      <c r="R860" s="758"/>
      <c r="S860" s="758"/>
      <c r="T860" s="758"/>
      <c r="U860" s="758"/>
      <c r="V860" s="758"/>
      <c r="W860" s="758"/>
      <c r="X860" s="758"/>
      <c r="Y860" s="758"/>
      <c r="Z860" s="758"/>
    </row>
    <row r="861" spans="1:26" ht="15.75" customHeight="1">
      <c r="A861" s="758"/>
      <c r="B861" s="758"/>
      <c r="C861" s="758"/>
      <c r="D861" s="758"/>
      <c r="E861" s="758"/>
      <c r="F861" s="759"/>
      <c r="G861" s="758"/>
      <c r="H861" s="758"/>
      <c r="I861" s="758"/>
      <c r="J861" s="758"/>
      <c r="K861" s="758"/>
      <c r="L861" s="758"/>
      <c r="M861" s="758"/>
      <c r="N861" s="758"/>
      <c r="O861" s="758"/>
      <c r="P861" s="758"/>
      <c r="Q861" s="758"/>
      <c r="R861" s="758"/>
      <c r="S861" s="758"/>
      <c r="T861" s="758"/>
      <c r="U861" s="758"/>
      <c r="V861" s="758"/>
      <c r="W861" s="758"/>
      <c r="X861" s="758"/>
      <c r="Y861" s="758"/>
      <c r="Z861" s="758"/>
    </row>
    <row r="862" spans="1:26" ht="15.75" customHeight="1">
      <c r="A862" s="758"/>
      <c r="B862" s="758"/>
      <c r="C862" s="758"/>
      <c r="D862" s="758"/>
      <c r="E862" s="758"/>
      <c r="F862" s="759"/>
      <c r="G862" s="758"/>
      <c r="H862" s="758"/>
      <c r="I862" s="758"/>
      <c r="J862" s="758"/>
      <c r="K862" s="758"/>
      <c r="L862" s="758"/>
      <c r="M862" s="758"/>
      <c r="N862" s="758"/>
      <c r="O862" s="758"/>
      <c r="P862" s="758"/>
      <c r="Q862" s="758"/>
      <c r="R862" s="758"/>
      <c r="S862" s="758"/>
      <c r="T862" s="758"/>
      <c r="U862" s="758"/>
      <c r="V862" s="758"/>
      <c r="W862" s="758"/>
      <c r="X862" s="758"/>
      <c r="Y862" s="758"/>
      <c r="Z862" s="758"/>
    </row>
    <row r="863" spans="1:26" ht="15.75" customHeight="1">
      <c r="A863" s="758"/>
      <c r="B863" s="758"/>
      <c r="C863" s="758"/>
      <c r="D863" s="758"/>
      <c r="E863" s="758"/>
      <c r="F863" s="759"/>
      <c r="G863" s="758"/>
      <c r="H863" s="758"/>
      <c r="I863" s="758"/>
      <c r="J863" s="758"/>
      <c r="K863" s="758"/>
      <c r="L863" s="758"/>
      <c r="M863" s="758"/>
      <c r="N863" s="758"/>
      <c r="O863" s="758"/>
      <c r="P863" s="758"/>
      <c r="Q863" s="758"/>
      <c r="R863" s="758"/>
      <c r="S863" s="758"/>
      <c r="T863" s="758"/>
      <c r="U863" s="758"/>
      <c r="V863" s="758"/>
      <c r="W863" s="758"/>
      <c r="X863" s="758"/>
      <c r="Y863" s="758"/>
      <c r="Z863" s="758"/>
    </row>
    <row r="864" spans="1:26" ht="15.75" customHeight="1">
      <c r="A864" s="758"/>
      <c r="B864" s="758"/>
      <c r="C864" s="758"/>
      <c r="D864" s="758"/>
      <c r="E864" s="758"/>
      <c r="F864" s="759"/>
      <c r="G864" s="758"/>
      <c r="H864" s="758"/>
      <c r="I864" s="758"/>
      <c r="J864" s="758"/>
      <c r="K864" s="758"/>
      <c r="L864" s="758"/>
      <c r="M864" s="758"/>
      <c r="N864" s="758"/>
      <c r="O864" s="758"/>
      <c r="P864" s="758"/>
      <c r="Q864" s="758"/>
      <c r="R864" s="758"/>
      <c r="S864" s="758"/>
      <c r="T864" s="758"/>
      <c r="U864" s="758"/>
      <c r="V864" s="758"/>
      <c r="W864" s="758"/>
      <c r="X864" s="758"/>
      <c r="Y864" s="758"/>
      <c r="Z864" s="758"/>
    </row>
    <row r="865" spans="1:26" ht="15.75" customHeight="1">
      <c r="A865" s="758"/>
      <c r="B865" s="758"/>
      <c r="C865" s="758"/>
      <c r="D865" s="758"/>
      <c r="E865" s="758"/>
      <c r="F865" s="759"/>
      <c r="G865" s="758"/>
      <c r="H865" s="758"/>
      <c r="I865" s="758"/>
      <c r="J865" s="758"/>
      <c r="K865" s="758"/>
      <c r="L865" s="758"/>
      <c r="M865" s="758"/>
      <c r="N865" s="758"/>
      <c r="O865" s="758"/>
      <c r="P865" s="758"/>
      <c r="Q865" s="758"/>
      <c r="R865" s="758"/>
      <c r="S865" s="758"/>
      <c r="T865" s="758"/>
      <c r="U865" s="758"/>
      <c r="V865" s="758"/>
      <c r="W865" s="758"/>
      <c r="X865" s="758"/>
      <c r="Y865" s="758"/>
      <c r="Z865" s="758"/>
    </row>
    <row r="866" spans="1:26" ht="15.75" customHeight="1">
      <c r="A866" s="758"/>
      <c r="B866" s="758"/>
      <c r="C866" s="758"/>
      <c r="D866" s="758"/>
      <c r="E866" s="758"/>
      <c r="F866" s="759"/>
      <c r="G866" s="758"/>
      <c r="H866" s="758"/>
      <c r="I866" s="758"/>
      <c r="J866" s="758"/>
      <c r="K866" s="758"/>
      <c r="L866" s="758"/>
      <c r="M866" s="758"/>
      <c r="N866" s="758"/>
      <c r="O866" s="758"/>
      <c r="P866" s="758"/>
      <c r="Q866" s="758"/>
      <c r="R866" s="758"/>
      <c r="S866" s="758"/>
      <c r="T866" s="758"/>
      <c r="U866" s="758"/>
      <c r="V866" s="758"/>
      <c r="W866" s="758"/>
      <c r="X866" s="758"/>
      <c r="Y866" s="758"/>
      <c r="Z866" s="758"/>
    </row>
    <row r="867" spans="1:26" ht="15.75" customHeight="1">
      <c r="A867" s="758"/>
      <c r="B867" s="758"/>
      <c r="C867" s="758"/>
      <c r="D867" s="758"/>
      <c r="E867" s="758"/>
      <c r="F867" s="759"/>
      <c r="G867" s="758"/>
      <c r="H867" s="758"/>
      <c r="I867" s="758"/>
      <c r="J867" s="758"/>
      <c r="K867" s="758"/>
      <c r="L867" s="758"/>
      <c r="M867" s="758"/>
      <c r="N867" s="758"/>
      <c r="O867" s="758"/>
      <c r="P867" s="758"/>
      <c r="Q867" s="758"/>
      <c r="R867" s="758"/>
      <c r="S867" s="758"/>
      <c r="T867" s="758"/>
      <c r="U867" s="758"/>
      <c r="V867" s="758"/>
      <c r="W867" s="758"/>
      <c r="X867" s="758"/>
      <c r="Y867" s="758"/>
      <c r="Z867" s="758"/>
    </row>
    <row r="868" spans="1:26" ht="15.75" customHeight="1">
      <c r="A868" s="758"/>
      <c r="B868" s="758"/>
      <c r="C868" s="758"/>
      <c r="D868" s="758"/>
      <c r="E868" s="758"/>
      <c r="F868" s="759"/>
      <c r="G868" s="758"/>
      <c r="H868" s="758"/>
      <c r="I868" s="758"/>
      <c r="J868" s="758"/>
      <c r="K868" s="758"/>
      <c r="L868" s="758"/>
      <c r="M868" s="758"/>
      <c r="N868" s="758"/>
      <c r="O868" s="758"/>
      <c r="P868" s="758"/>
      <c r="Q868" s="758"/>
      <c r="R868" s="758"/>
      <c r="S868" s="758"/>
      <c r="T868" s="758"/>
      <c r="U868" s="758"/>
      <c r="V868" s="758"/>
      <c r="W868" s="758"/>
      <c r="X868" s="758"/>
      <c r="Y868" s="758"/>
      <c r="Z868" s="758"/>
    </row>
    <row r="869" spans="1:26" ht="15.75" customHeight="1">
      <c r="A869" s="758"/>
      <c r="B869" s="758"/>
      <c r="C869" s="758"/>
      <c r="D869" s="758"/>
      <c r="E869" s="758"/>
      <c r="F869" s="759"/>
      <c r="G869" s="758"/>
      <c r="H869" s="758"/>
      <c r="I869" s="758"/>
      <c r="J869" s="758"/>
      <c r="K869" s="758"/>
      <c r="L869" s="758"/>
      <c r="M869" s="758"/>
      <c r="N869" s="758"/>
      <c r="O869" s="758"/>
      <c r="P869" s="758"/>
      <c r="Q869" s="758"/>
      <c r="R869" s="758"/>
      <c r="S869" s="758"/>
      <c r="T869" s="758"/>
      <c r="U869" s="758"/>
      <c r="V869" s="758"/>
      <c r="W869" s="758"/>
      <c r="X869" s="758"/>
      <c r="Y869" s="758"/>
      <c r="Z869" s="758"/>
    </row>
    <row r="870" spans="1:26" ht="15.75" customHeight="1">
      <c r="A870" s="758"/>
      <c r="B870" s="758"/>
      <c r="C870" s="758"/>
      <c r="D870" s="758"/>
      <c r="E870" s="758"/>
      <c r="F870" s="759"/>
      <c r="G870" s="758"/>
      <c r="H870" s="758"/>
      <c r="I870" s="758"/>
      <c r="J870" s="758"/>
      <c r="K870" s="758"/>
      <c r="L870" s="758"/>
      <c r="M870" s="758"/>
      <c r="N870" s="758"/>
      <c r="O870" s="758"/>
      <c r="P870" s="758"/>
      <c r="Q870" s="758"/>
      <c r="R870" s="758"/>
      <c r="S870" s="758"/>
      <c r="T870" s="758"/>
      <c r="U870" s="758"/>
      <c r="V870" s="758"/>
      <c r="W870" s="758"/>
      <c r="X870" s="758"/>
      <c r="Y870" s="758"/>
      <c r="Z870" s="758"/>
    </row>
    <row r="871" spans="1:26" ht="15.75" customHeight="1">
      <c r="A871" s="758"/>
      <c r="B871" s="758"/>
      <c r="C871" s="758"/>
      <c r="D871" s="758"/>
      <c r="E871" s="758"/>
      <c r="F871" s="759"/>
      <c r="G871" s="758"/>
      <c r="H871" s="758"/>
      <c r="I871" s="758"/>
      <c r="J871" s="758"/>
      <c r="K871" s="758"/>
      <c r="L871" s="758"/>
      <c r="M871" s="758"/>
      <c r="N871" s="758"/>
      <c r="O871" s="758"/>
      <c r="P871" s="758"/>
      <c r="Q871" s="758"/>
      <c r="R871" s="758"/>
      <c r="S871" s="758"/>
      <c r="T871" s="758"/>
      <c r="U871" s="758"/>
      <c r="V871" s="758"/>
      <c r="W871" s="758"/>
      <c r="X871" s="758"/>
      <c r="Y871" s="758"/>
      <c r="Z871" s="758"/>
    </row>
    <row r="872" spans="1:26" ht="15.75" customHeight="1">
      <c r="A872" s="758"/>
      <c r="B872" s="758"/>
      <c r="C872" s="758"/>
      <c r="D872" s="758"/>
      <c r="E872" s="758"/>
      <c r="F872" s="759"/>
      <c r="G872" s="758"/>
      <c r="H872" s="758"/>
      <c r="I872" s="758"/>
      <c r="J872" s="758"/>
      <c r="K872" s="758"/>
      <c r="L872" s="758"/>
      <c r="M872" s="758"/>
      <c r="N872" s="758"/>
      <c r="O872" s="758"/>
      <c r="P872" s="758"/>
      <c r="Q872" s="758"/>
      <c r="R872" s="758"/>
      <c r="S872" s="758"/>
      <c r="T872" s="758"/>
      <c r="U872" s="758"/>
      <c r="V872" s="758"/>
      <c r="W872" s="758"/>
      <c r="X872" s="758"/>
      <c r="Y872" s="758"/>
      <c r="Z872" s="758"/>
    </row>
    <row r="873" spans="1:26" ht="15.75" customHeight="1">
      <c r="A873" s="758"/>
      <c r="B873" s="758"/>
      <c r="C873" s="758"/>
      <c r="D873" s="758"/>
      <c r="E873" s="758"/>
      <c r="F873" s="759"/>
      <c r="G873" s="758"/>
      <c r="H873" s="758"/>
      <c r="I873" s="758"/>
      <c r="J873" s="758"/>
      <c r="K873" s="758"/>
      <c r="L873" s="758"/>
      <c r="M873" s="758"/>
      <c r="N873" s="758"/>
      <c r="O873" s="758"/>
      <c r="P873" s="758"/>
      <c r="Q873" s="758"/>
      <c r="R873" s="758"/>
      <c r="S873" s="758"/>
      <c r="T873" s="758"/>
      <c r="U873" s="758"/>
      <c r="V873" s="758"/>
      <c r="W873" s="758"/>
      <c r="X873" s="758"/>
      <c r="Y873" s="758"/>
      <c r="Z873" s="758"/>
    </row>
    <row r="874" spans="1:26" ht="15.75" customHeight="1">
      <c r="A874" s="758"/>
      <c r="B874" s="758"/>
      <c r="C874" s="758"/>
      <c r="D874" s="758"/>
      <c r="E874" s="758"/>
      <c r="F874" s="759"/>
      <c r="G874" s="758"/>
      <c r="H874" s="758"/>
      <c r="I874" s="758"/>
      <c r="J874" s="758"/>
      <c r="K874" s="758"/>
      <c r="L874" s="758"/>
      <c r="M874" s="758"/>
      <c r="N874" s="758"/>
      <c r="O874" s="758"/>
      <c r="P874" s="758"/>
      <c r="Q874" s="758"/>
      <c r="R874" s="758"/>
      <c r="S874" s="758"/>
      <c r="T874" s="758"/>
      <c r="U874" s="758"/>
      <c r="V874" s="758"/>
      <c r="W874" s="758"/>
      <c r="X874" s="758"/>
      <c r="Y874" s="758"/>
      <c r="Z874" s="758"/>
    </row>
    <row r="875" spans="1:26" ht="15.75" customHeight="1">
      <c r="A875" s="758"/>
      <c r="B875" s="758"/>
      <c r="C875" s="758"/>
      <c r="D875" s="758"/>
      <c r="E875" s="758"/>
      <c r="F875" s="759"/>
      <c r="G875" s="758"/>
      <c r="H875" s="758"/>
      <c r="I875" s="758"/>
      <c r="J875" s="758"/>
      <c r="K875" s="758"/>
      <c r="L875" s="758"/>
      <c r="M875" s="758"/>
      <c r="N875" s="758"/>
      <c r="O875" s="758"/>
      <c r="P875" s="758"/>
      <c r="Q875" s="758"/>
      <c r="R875" s="758"/>
      <c r="S875" s="758"/>
      <c r="T875" s="758"/>
      <c r="U875" s="758"/>
      <c r="V875" s="758"/>
      <c r="W875" s="758"/>
      <c r="X875" s="758"/>
      <c r="Y875" s="758"/>
      <c r="Z875" s="758"/>
    </row>
    <row r="876" spans="1:26" ht="15.75" customHeight="1">
      <c r="A876" s="758"/>
      <c r="B876" s="758"/>
      <c r="C876" s="758"/>
      <c r="D876" s="758"/>
      <c r="E876" s="758"/>
      <c r="F876" s="759"/>
      <c r="G876" s="758"/>
      <c r="H876" s="758"/>
      <c r="I876" s="758"/>
      <c r="J876" s="758"/>
      <c r="K876" s="758"/>
      <c r="L876" s="758"/>
      <c r="M876" s="758"/>
      <c r="N876" s="758"/>
      <c r="O876" s="758"/>
      <c r="P876" s="758"/>
      <c r="Q876" s="758"/>
      <c r="R876" s="758"/>
      <c r="S876" s="758"/>
      <c r="T876" s="758"/>
      <c r="U876" s="758"/>
      <c r="V876" s="758"/>
      <c r="W876" s="758"/>
      <c r="X876" s="758"/>
      <c r="Y876" s="758"/>
      <c r="Z876" s="758"/>
    </row>
    <row r="877" spans="1:26" ht="15.75" customHeight="1">
      <c r="A877" s="758"/>
      <c r="B877" s="758"/>
      <c r="C877" s="758"/>
      <c r="D877" s="758"/>
      <c r="E877" s="758"/>
      <c r="F877" s="759"/>
      <c r="G877" s="758"/>
      <c r="H877" s="758"/>
      <c r="I877" s="758"/>
      <c r="J877" s="758"/>
      <c r="K877" s="758"/>
      <c r="L877" s="758"/>
      <c r="M877" s="758"/>
      <c r="N877" s="758"/>
      <c r="O877" s="758"/>
      <c r="P877" s="758"/>
      <c r="Q877" s="758"/>
      <c r="R877" s="758"/>
      <c r="S877" s="758"/>
      <c r="T877" s="758"/>
      <c r="U877" s="758"/>
      <c r="V877" s="758"/>
      <c r="W877" s="758"/>
      <c r="X877" s="758"/>
      <c r="Y877" s="758"/>
      <c r="Z877" s="758"/>
    </row>
    <row r="878" spans="1:26" ht="15.75" customHeight="1">
      <c r="A878" s="758"/>
      <c r="B878" s="758"/>
      <c r="C878" s="758"/>
      <c r="D878" s="758"/>
      <c r="E878" s="758"/>
      <c r="F878" s="759"/>
      <c r="G878" s="758"/>
      <c r="H878" s="758"/>
      <c r="I878" s="758"/>
      <c r="J878" s="758"/>
      <c r="K878" s="758"/>
      <c r="L878" s="758"/>
      <c r="M878" s="758"/>
      <c r="N878" s="758"/>
      <c r="O878" s="758"/>
      <c r="P878" s="758"/>
      <c r="Q878" s="758"/>
      <c r="R878" s="758"/>
      <c r="S878" s="758"/>
      <c r="T878" s="758"/>
      <c r="U878" s="758"/>
      <c r="V878" s="758"/>
      <c r="W878" s="758"/>
      <c r="X878" s="758"/>
      <c r="Y878" s="758"/>
      <c r="Z878" s="758"/>
    </row>
    <row r="879" spans="1:26" ht="15.75" customHeight="1">
      <c r="A879" s="758"/>
      <c r="B879" s="758"/>
      <c r="C879" s="758"/>
      <c r="D879" s="758"/>
      <c r="E879" s="758"/>
      <c r="F879" s="759"/>
      <c r="G879" s="758"/>
      <c r="H879" s="758"/>
      <c r="I879" s="758"/>
      <c r="J879" s="758"/>
      <c r="K879" s="758"/>
      <c r="L879" s="758"/>
      <c r="M879" s="758"/>
      <c r="N879" s="758"/>
      <c r="O879" s="758"/>
      <c r="P879" s="758"/>
      <c r="Q879" s="758"/>
      <c r="R879" s="758"/>
      <c r="S879" s="758"/>
      <c r="T879" s="758"/>
      <c r="U879" s="758"/>
      <c r="V879" s="758"/>
      <c r="W879" s="758"/>
      <c r="X879" s="758"/>
      <c r="Y879" s="758"/>
      <c r="Z879" s="758"/>
    </row>
    <row r="880" spans="1:26" ht="15.75" customHeight="1">
      <c r="A880" s="758"/>
      <c r="B880" s="758"/>
      <c r="C880" s="758"/>
      <c r="D880" s="758"/>
      <c r="E880" s="758"/>
      <c r="F880" s="759"/>
      <c r="G880" s="758"/>
      <c r="H880" s="758"/>
      <c r="I880" s="758"/>
      <c r="J880" s="758"/>
      <c r="K880" s="758"/>
      <c r="L880" s="758"/>
      <c r="M880" s="758"/>
      <c r="N880" s="758"/>
      <c r="O880" s="758"/>
      <c r="P880" s="758"/>
      <c r="Q880" s="758"/>
      <c r="R880" s="758"/>
      <c r="S880" s="758"/>
      <c r="T880" s="758"/>
      <c r="U880" s="758"/>
      <c r="V880" s="758"/>
      <c r="W880" s="758"/>
      <c r="X880" s="758"/>
      <c r="Y880" s="758"/>
      <c r="Z880" s="758"/>
    </row>
    <row r="881" spans="1:26" ht="15.75" customHeight="1">
      <c r="A881" s="758"/>
      <c r="B881" s="758"/>
      <c r="C881" s="758"/>
      <c r="D881" s="758"/>
      <c r="E881" s="758"/>
      <c r="F881" s="759"/>
      <c r="G881" s="758"/>
      <c r="H881" s="758"/>
      <c r="I881" s="758"/>
      <c r="J881" s="758"/>
      <c r="K881" s="758"/>
      <c r="L881" s="758"/>
      <c r="M881" s="758"/>
      <c r="N881" s="758"/>
      <c r="O881" s="758"/>
      <c r="P881" s="758"/>
      <c r="Q881" s="758"/>
      <c r="R881" s="758"/>
      <c r="S881" s="758"/>
      <c r="T881" s="758"/>
      <c r="U881" s="758"/>
      <c r="V881" s="758"/>
      <c r="W881" s="758"/>
      <c r="X881" s="758"/>
      <c r="Y881" s="758"/>
      <c r="Z881" s="758"/>
    </row>
    <row r="882" spans="1:26" ht="15.75" customHeight="1">
      <c r="A882" s="758"/>
      <c r="B882" s="758"/>
      <c r="C882" s="758"/>
      <c r="D882" s="758"/>
      <c r="E882" s="758"/>
      <c r="F882" s="759"/>
      <c r="G882" s="758"/>
      <c r="H882" s="758"/>
      <c r="I882" s="758"/>
      <c r="J882" s="758"/>
      <c r="K882" s="758"/>
      <c r="L882" s="758"/>
      <c r="M882" s="758"/>
      <c r="N882" s="758"/>
      <c r="O882" s="758"/>
      <c r="P882" s="758"/>
      <c r="Q882" s="758"/>
      <c r="R882" s="758"/>
      <c r="S882" s="758"/>
      <c r="T882" s="758"/>
      <c r="U882" s="758"/>
      <c r="V882" s="758"/>
      <c r="W882" s="758"/>
      <c r="X882" s="758"/>
      <c r="Y882" s="758"/>
      <c r="Z882" s="758"/>
    </row>
    <row r="883" spans="1:26" ht="15.75" customHeight="1">
      <c r="A883" s="758"/>
      <c r="B883" s="758"/>
      <c r="C883" s="758"/>
      <c r="D883" s="758"/>
      <c r="E883" s="758"/>
      <c r="F883" s="759"/>
      <c r="G883" s="758"/>
      <c r="H883" s="758"/>
      <c r="I883" s="758"/>
      <c r="J883" s="758"/>
      <c r="K883" s="758"/>
      <c r="L883" s="758"/>
      <c r="M883" s="758"/>
      <c r="N883" s="758"/>
      <c r="O883" s="758"/>
      <c r="P883" s="758"/>
      <c r="Q883" s="758"/>
      <c r="R883" s="758"/>
      <c r="S883" s="758"/>
      <c r="T883" s="758"/>
      <c r="U883" s="758"/>
      <c r="V883" s="758"/>
      <c r="W883" s="758"/>
      <c r="X883" s="758"/>
      <c r="Y883" s="758"/>
      <c r="Z883" s="758"/>
    </row>
    <row r="884" spans="1:26" ht="15.75" customHeight="1">
      <c r="A884" s="758"/>
      <c r="B884" s="758"/>
      <c r="C884" s="758"/>
      <c r="D884" s="758"/>
      <c r="E884" s="758"/>
      <c r="F884" s="759"/>
      <c r="G884" s="758"/>
      <c r="H884" s="758"/>
      <c r="I884" s="758"/>
      <c r="J884" s="758"/>
      <c r="K884" s="758"/>
      <c r="L884" s="758"/>
      <c r="M884" s="758"/>
      <c r="N884" s="758"/>
      <c r="O884" s="758"/>
      <c r="P884" s="758"/>
      <c r="Q884" s="758"/>
      <c r="R884" s="758"/>
      <c r="S884" s="758"/>
      <c r="T884" s="758"/>
      <c r="U884" s="758"/>
      <c r="V884" s="758"/>
      <c r="W884" s="758"/>
      <c r="X884" s="758"/>
      <c r="Y884" s="758"/>
      <c r="Z884" s="758"/>
    </row>
    <row r="885" spans="1:26" ht="15.75" customHeight="1">
      <c r="A885" s="758"/>
      <c r="B885" s="758"/>
      <c r="C885" s="758"/>
      <c r="D885" s="758"/>
      <c r="E885" s="758"/>
      <c r="F885" s="759"/>
      <c r="G885" s="758"/>
      <c r="H885" s="758"/>
      <c r="I885" s="758"/>
      <c r="J885" s="758"/>
      <c r="K885" s="758"/>
      <c r="L885" s="758"/>
      <c r="M885" s="758"/>
      <c r="N885" s="758"/>
      <c r="O885" s="758"/>
      <c r="P885" s="758"/>
      <c r="Q885" s="758"/>
      <c r="R885" s="758"/>
      <c r="S885" s="758"/>
      <c r="T885" s="758"/>
      <c r="U885" s="758"/>
      <c r="V885" s="758"/>
      <c r="W885" s="758"/>
      <c r="X885" s="758"/>
      <c r="Y885" s="758"/>
      <c r="Z885" s="758"/>
    </row>
    <row r="886" spans="1:26" ht="15.75" customHeight="1">
      <c r="A886" s="758"/>
      <c r="B886" s="758"/>
      <c r="C886" s="758"/>
      <c r="D886" s="758"/>
      <c r="E886" s="758"/>
      <c r="F886" s="759"/>
      <c r="G886" s="758"/>
      <c r="H886" s="758"/>
      <c r="I886" s="758"/>
      <c r="J886" s="758"/>
      <c r="K886" s="758"/>
      <c r="L886" s="758"/>
      <c r="M886" s="758"/>
      <c r="N886" s="758"/>
      <c r="O886" s="758"/>
      <c r="P886" s="758"/>
      <c r="Q886" s="758"/>
      <c r="R886" s="758"/>
      <c r="S886" s="758"/>
      <c r="T886" s="758"/>
      <c r="U886" s="758"/>
      <c r="V886" s="758"/>
      <c r="W886" s="758"/>
      <c r="X886" s="758"/>
      <c r="Y886" s="758"/>
      <c r="Z886" s="758"/>
    </row>
    <row r="887" spans="1:26" ht="15.75" customHeight="1">
      <c r="A887" s="758"/>
      <c r="B887" s="758"/>
      <c r="C887" s="758"/>
      <c r="D887" s="758"/>
      <c r="E887" s="758"/>
      <c r="F887" s="759"/>
      <c r="G887" s="758"/>
      <c r="H887" s="758"/>
      <c r="I887" s="758"/>
      <c r="J887" s="758"/>
      <c r="K887" s="758"/>
      <c r="L887" s="758"/>
      <c r="M887" s="758"/>
      <c r="N887" s="758"/>
      <c r="O887" s="758"/>
      <c r="P887" s="758"/>
      <c r="Q887" s="758"/>
      <c r="R887" s="758"/>
      <c r="S887" s="758"/>
      <c r="T887" s="758"/>
      <c r="U887" s="758"/>
      <c r="V887" s="758"/>
      <c r="W887" s="758"/>
      <c r="X887" s="758"/>
      <c r="Y887" s="758"/>
      <c r="Z887" s="758"/>
    </row>
    <row r="888" spans="1:26" ht="15.75" customHeight="1">
      <c r="A888" s="758"/>
      <c r="B888" s="758"/>
      <c r="C888" s="758"/>
      <c r="D888" s="758"/>
      <c r="E888" s="758"/>
      <c r="F888" s="759"/>
      <c r="G888" s="758"/>
      <c r="H888" s="758"/>
      <c r="I888" s="758"/>
      <c r="J888" s="758"/>
      <c r="K888" s="758"/>
      <c r="L888" s="758"/>
      <c r="M888" s="758"/>
      <c r="N888" s="758"/>
      <c r="O888" s="758"/>
      <c r="P888" s="758"/>
      <c r="Q888" s="758"/>
      <c r="R888" s="758"/>
      <c r="S888" s="758"/>
      <c r="T888" s="758"/>
      <c r="U888" s="758"/>
      <c r="V888" s="758"/>
      <c r="W888" s="758"/>
      <c r="X888" s="758"/>
      <c r="Y888" s="758"/>
      <c r="Z888" s="758"/>
    </row>
    <row r="889" spans="1:26" ht="15.75" customHeight="1">
      <c r="A889" s="758"/>
      <c r="B889" s="758"/>
      <c r="C889" s="758"/>
      <c r="D889" s="758"/>
      <c r="E889" s="758"/>
      <c r="F889" s="759"/>
      <c r="G889" s="758"/>
      <c r="H889" s="758"/>
      <c r="I889" s="758"/>
      <c r="J889" s="758"/>
      <c r="K889" s="758"/>
      <c r="L889" s="758"/>
      <c r="M889" s="758"/>
      <c r="N889" s="758"/>
      <c r="O889" s="758"/>
      <c r="P889" s="758"/>
      <c r="Q889" s="758"/>
      <c r="R889" s="758"/>
      <c r="S889" s="758"/>
      <c r="T889" s="758"/>
      <c r="U889" s="758"/>
      <c r="V889" s="758"/>
      <c r="W889" s="758"/>
      <c r="X889" s="758"/>
      <c r="Y889" s="758"/>
      <c r="Z889" s="758"/>
    </row>
    <row r="890" spans="1:26" ht="15.75" customHeight="1">
      <c r="A890" s="758"/>
      <c r="B890" s="758"/>
      <c r="C890" s="758"/>
      <c r="D890" s="758"/>
      <c r="E890" s="758"/>
      <c r="F890" s="759"/>
      <c r="G890" s="758"/>
      <c r="H890" s="758"/>
      <c r="I890" s="758"/>
      <c r="J890" s="758"/>
      <c r="K890" s="758"/>
      <c r="L890" s="758"/>
      <c r="M890" s="758"/>
      <c r="N890" s="758"/>
      <c r="O890" s="758"/>
      <c r="P890" s="758"/>
      <c r="Q890" s="758"/>
      <c r="R890" s="758"/>
      <c r="S890" s="758"/>
      <c r="T890" s="758"/>
      <c r="U890" s="758"/>
      <c r="V890" s="758"/>
      <c r="W890" s="758"/>
      <c r="X890" s="758"/>
      <c r="Y890" s="758"/>
      <c r="Z890" s="758"/>
    </row>
    <row r="891" spans="1:26" ht="15.75" customHeight="1">
      <c r="A891" s="758"/>
      <c r="B891" s="758"/>
      <c r="C891" s="758"/>
      <c r="D891" s="758"/>
      <c r="E891" s="758"/>
      <c r="F891" s="759"/>
      <c r="G891" s="758"/>
      <c r="H891" s="758"/>
      <c r="I891" s="758"/>
      <c r="J891" s="758"/>
      <c r="K891" s="758"/>
      <c r="L891" s="758"/>
      <c r="M891" s="758"/>
      <c r="N891" s="758"/>
      <c r="O891" s="758"/>
      <c r="P891" s="758"/>
      <c r="Q891" s="758"/>
      <c r="R891" s="758"/>
      <c r="S891" s="758"/>
      <c r="T891" s="758"/>
      <c r="U891" s="758"/>
      <c r="V891" s="758"/>
      <c r="W891" s="758"/>
      <c r="X891" s="758"/>
      <c r="Y891" s="758"/>
      <c r="Z891" s="758"/>
    </row>
    <row r="892" spans="1:26" ht="15.75" customHeight="1">
      <c r="A892" s="758"/>
      <c r="B892" s="758"/>
      <c r="C892" s="758"/>
      <c r="D892" s="758"/>
      <c r="E892" s="758"/>
      <c r="F892" s="759"/>
      <c r="G892" s="758"/>
      <c r="H892" s="758"/>
      <c r="I892" s="758"/>
      <c r="J892" s="758"/>
      <c r="K892" s="758"/>
      <c r="L892" s="758"/>
      <c r="M892" s="758"/>
      <c r="N892" s="758"/>
      <c r="O892" s="758"/>
      <c r="P892" s="758"/>
      <c r="Q892" s="758"/>
      <c r="R892" s="758"/>
      <c r="S892" s="758"/>
      <c r="T892" s="758"/>
      <c r="U892" s="758"/>
      <c r="V892" s="758"/>
      <c r="W892" s="758"/>
      <c r="X892" s="758"/>
      <c r="Y892" s="758"/>
      <c r="Z892" s="758"/>
    </row>
    <row r="893" spans="1:26" ht="15.75" customHeight="1">
      <c r="A893" s="758"/>
      <c r="B893" s="758"/>
      <c r="C893" s="758"/>
      <c r="D893" s="758"/>
      <c r="E893" s="758"/>
      <c r="F893" s="759"/>
      <c r="G893" s="758"/>
      <c r="H893" s="758"/>
      <c r="I893" s="758"/>
      <c r="J893" s="758"/>
      <c r="K893" s="758"/>
      <c r="L893" s="758"/>
      <c r="M893" s="758"/>
      <c r="N893" s="758"/>
      <c r="O893" s="758"/>
      <c r="P893" s="758"/>
      <c r="Q893" s="758"/>
      <c r="R893" s="758"/>
      <c r="S893" s="758"/>
      <c r="T893" s="758"/>
      <c r="U893" s="758"/>
      <c r="V893" s="758"/>
      <c r="W893" s="758"/>
      <c r="X893" s="758"/>
      <c r="Y893" s="758"/>
      <c r="Z893" s="758"/>
    </row>
    <row r="894" spans="1:26" ht="15.75" customHeight="1">
      <c r="A894" s="758"/>
      <c r="B894" s="758"/>
      <c r="C894" s="758"/>
      <c r="D894" s="758"/>
      <c r="E894" s="758"/>
      <c r="F894" s="759"/>
      <c r="G894" s="758"/>
      <c r="H894" s="758"/>
      <c r="I894" s="758"/>
      <c r="J894" s="758"/>
      <c r="K894" s="758"/>
      <c r="L894" s="758"/>
      <c r="M894" s="758"/>
      <c r="N894" s="758"/>
      <c r="O894" s="758"/>
      <c r="P894" s="758"/>
      <c r="Q894" s="758"/>
      <c r="R894" s="758"/>
      <c r="S894" s="758"/>
      <c r="T894" s="758"/>
      <c r="U894" s="758"/>
      <c r="V894" s="758"/>
      <c r="W894" s="758"/>
      <c r="X894" s="758"/>
      <c r="Y894" s="758"/>
      <c r="Z894" s="758"/>
    </row>
    <row r="895" spans="1:26" ht="15.75" customHeight="1">
      <c r="A895" s="758"/>
      <c r="B895" s="758"/>
      <c r="C895" s="758"/>
      <c r="D895" s="758"/>
      <c r="E895" s="758"/>
      <c r="F895" s="759"/>
      <c r="G895" s="758"/>
      <c r="H895" s="758"/>
      <c r="I895" s="758"/>
      <c r="J895" s="758"/>
      <c r="K895" s="758"/>
      <c r="L895" s="758"/>
      <c r="M895" s="758"/>
      <c r="N895" s="758"/>
      <c r="O895" s="758"/>
      <c r="P895" s="758"/>
      <c r="Q895" s="758"/>
      <c r="R895" s="758"/>
      <c r="S895" s="758"/>
      <c r="T895" s="758"/>
      <c r="U895" s="758"/>
      <c r="V895" s="758"/>
      <c r="W895" s="758"/>
      <c r="X895" s="758"/>
      <c r="Y895" s="758"/>
      <c r="Z895" s="758"/>
    </row>
    <row r="896" spans="1:26" ht="15.75" customHeight="1">
      <c r="A896" s="758"/>
      <c r="B896" s="758"/>
      <c r="C896" s="758"/>
      <c r="D896" s="758"/>
      <c r="E896" s="758"/>
      <c r="F896" s="759"/>
      <c r="G896" s="758"/>
      <c r="H896" s="758"/>
      <c r="I896" s="758"/>
      <c r="J896" s="758"/>
      <c r="K896" s="758"/>
      <c r="L896" s="758"/>
      <c r="M896" s="758"/>
      <c r="N896" s="758"/>
      <c r="O896" s="758"/>
      <c r="P896" s="758"/>
      <c r="Q896" s="758"/>
      <c r="R896" s="758"/>
      <c r="S896" s="758"/>
      <c r="T896" s="758"/>
      <c r="U896" s="758"/>
      <c r="V896" s="758"/>
      <c r="W896" s="758"/>
      <c r="X896" s="758"/>
      <c r="Y896" s="758"/>
      <c r="Z896" s="758"/>
    </row>
    <row r="897" spans="1:26" ht="15.75" customHeight="1">
      <c r="A897" s="758"/>
      <c r="B897" s="758"/>
      <c r="C897" s="758"/>
      <c r="D897" s="758"/>
      <c r="E897" s="758"/>
      <c r="F897" s="759"/>
      <c r="G897" s="758"/>
      <c r="H897" s="758"/>
      <c r="I897" s="758"/>
      <c r="J897" s="758"/>
      <c r="K897" s="758"/>
      <c r="L897" s="758"/>
      <c r="M897" s="758"/>
      <c r="N897" s="758"/>
      <c r="O897" s="758"/>
      <c r="P897" s="758"/>
      <c r="Q897" s="758"/>
      <c r="R897" s="758"/>
      <c r="S897" s="758"/>
      <c r="T897" s="758"/>
      <c r="U897" s="758"/>
      <c r="V897" s="758"/>
      <c r="W897" s="758"/>
      <c r="X897" s="758"/>
      <c r="Y897" s="758"/>
      <c r="Z897" s="758"/>
    </row>
    <row r="898" spans="1:26" ht="15.75" customHeight="1">
      <c r="A898" s="758"/>
      <c r="B898" s="758"/>
      <c r="C898" s="758"/>
      <c r="D898" s="758"/>
      <c r="E898" s="758"/>
      <c r="F898" s="759"/>
      <c r="G898" s="758"/>
      <c r="H898" s="758"/>
      <c r="I898" s="758"/>
      <c r="J898" s="758"/>
      <c r="K898" s="758"/>
      <c r="L898" s="758"/>
      <c r="M898" s="758"/>
      <c r="N898" s="758"/>
      <c r="O898" s="758"/>
      <c r="P898" s="758"/>
      <c r="Q898" s="758"/>
      <c r="R898" s="758"/>
      <c r="S898" s="758"/>
      <c r="T898" s="758"/>
      <c r="U898" s="758"/>
      <c r="V898" s="758"/>
      <c r="W898" s="758"/>
      <c r="X898" s="758"/>
      <c r="Y898" s="758"/>
      <c r="Z898" s="758"/>
    </row>
    <row r="899" spans="1:26" ht="15.75" customHeight="1">
      <c r="A899" s="758"/>
      <c r="B899" s="758"/>
      <c r="C899" s="758"/>
      <c r="D899" s="758"/>
      <c r="E899" s="758"/>
      <c r="F899" s="759"/>
      <c r="G899" s="758"/>
      <c r="H899" s="758"/>
      <c r="I899" s="758"/>
      <c r="J899" s="758"/>
      <c r="K899" s="758"/>
      <c r="L899" s="758"/>
      <c r="M899" s="758"/>
      <c r="N899" s="758"/>
      <c r="O899" s="758"/>
      <c r="P899" s="758"/>
      <c r="Q899" s="758"/>
      <c r="R899" s="758"/>
      <c r="S899" s="758"/>
      <c r="T899" s="758"/>
      <c r="U899" s="758"/>
      <c r="V899" s="758"/>
      <c r="W899" s="758"/>
      <c r="X899" s="758"/>
      <c r="Y899" s="758"/>
      <c r="Z899" s="758"/>
    </row>
    <row r="900" spans="1:26" ht="15.75" customHeight="1">
      <c r="A900" s="758"/>
      <c r="B900" s="758"/>
      <c r="C900" s="758"/>
      <c r="D900" s="758"/>
      <c r="E900" s="758"/>
      <c r="F900" s="759"/>
      <c r="G900" s="758"/>
      <c r="H900" s="758"/>
      <c r="I900" s="758"/>
      <c r="J900" s="758"/>
      <c r="K900" s="758"/>
      <c r="L900" s="758"/>
      <c r="M900" s="758"/>
      <c r="N900" s="758"/>
      <c r="O900" s="758"/>
      <c r="P900" s="758"/>
      <c r="Q900" s="758"/>
      <c r="R900" s="758"/>
      <c r="S900" s="758"/>
      <c r="T900" s="758"/>
      <c r="U900" s="758"/>
      <c r="V900" s="758"/>
      <c r="W900" s="758"/>
      <c r="X900" s="758"/>
      <c r="Y900" s="758"/>
      <c r="Z900" s="758"/>
    </row>
    <row r="901" spans="1:26" ht="15.75" customHeight="1">
      <c r="A901" s="758"/>
      <c r="B901" s="758"/>
      <c r="C901" s="758"/>
      <c r="D901" s="758"/>
      <c r="E901" s="758"/>
      <c r="F901" s="759"/>
      <c r="G901" s="758"/>
      <c r="H901" s="758"/>
      <c r="I901" s="758"/>
      <c r="J901" s="758"/>
      <c r="K901" s="758"/>
      <c r="L901" s="758"/>
      <c r="M901" s="758"/>
      <c r="N901" s="758"/>
      <c r="O901" s="758"/>
      <c r="P901" s="758"/>
      <c r="Q901" s="758"/>
      <c r="R901" s="758"/>
      <c r="S901" s="758"/>
      <c r="T901" s="758"/>
      <c r="U901" s="758"/>
      <c r="V901" s="758"/>
      <c r="W901" s="758"/>
      <c r="X901" s="758"/>
      <c r="Y901" s="758"/>
      <c r="Z901" s="758"/>
    </row>
    <row r="902" spans="1:26" ht="15.75" customHeight="1">
      <c r="A902" s="758"/>
      <c r="B902" s="758"/>
      <c r="C902" s="758"/>
      <c r="D902" s="758"/>
      <c r="E902" s="758"/>
      <c r="F902" s="759"/>
      <c r="G902" s="758"/>
      <c r="H902" s="758"/>
      <c r="I902" s="758"/>
      <c r="J902" s="758"/>
      <c r="K902" s="758"/>
      <c r="L902" s="758"/>
      <c r="M902" s="758"/>
      <c r="N902" s="758"/>
      <c r="O902" s="758"/>
      <c r="P902" s="758"/>
      <c r="Q902" s="758"/>
      <c r="R902" s="758"/>
      <c r="S902" s="758"/>
      <c r="T902" s="758"/>
      <c r="U902" s="758"/>
      <c r="V902" s="758"/>
      <c r="W902" s="758"/>
      <c r="X902" s="758"/>
      <c r="Y902" s="758"/>
      <c r="Z902" s="758"/>
    </row>
    <row r="903" spans="1:26" ht="15.75" customHeight="1">
      <c r="A903" s="758"/>
      <c r="B903" s="758"/>
      <c r="C903" s="758"/>
      <c r="D903" s="758"/>
      <c r="E903" s="758"/>
      <c r="F903" s="759"/>
      <c r="G903" s="758"/>
      <c r="H903" s="758"/>
      <c r="I903" s="758"/>
      <c r="J903" s="758"/>
      <c r="K903" s="758"/>
      <c r="L903" s="758"/>
      <c r="M903" s="758"/>
      <c r="N903" s="758"/>
      <c r="O903" s="758"/>
      <c r="P903" s="758"/>
      <c r="Q903" s="758"/>
      <c r="R903" s="758"/>
      <c r="S903" s="758"/>
      <c r="T903" s="758"/>
      <c r="U903" s="758"/>
      <c r="V903" s="758"/>
      <c r="W903" s="758"/>
      <c r="X903" s="758"/>
      <c r="Y903" s="758"/>
      <c r="Z903" s="758"/>
    </row>
    <row r="904" spans="1:26" ht="15.75" customHeight="1">
      <c r="A904" s="758"/>
      <c r="B904" s="758"/>
      <c r="C904" s="758"/>
      <c r="D904" s="758"/>
      <c r="E904" s="758"/>
      <c r="F904" s="759"/>
      <c r="G904" s="758"/>
      <c r="H904" s="758"/>
      <c r="I904" s="758"/>
      <c r="J904" s="758"/>
      <c r="K904" s="758"/>
      <c r="L904" s="758"/>
      <c r="M904" s="758"/>
      <c r="N904" s="758"/>
      <c r="O904" s="758"/>
      <c r="P904" s="758"/>
      <c r="Q904" s="758"/>
      <c r="R904" s="758"/>
      <c r="S904" s="758"/>
      <c r="T904" s="758"/>
      <c r="U904" s="758"/>
      <c r="V904" s="758"/>
      <c r="W904" s="758"/>
      <c r="X904" s="758"/>
      <c r="Y904" s="758"/>
      <c r="Z904" s="758"/>
    </row>
    <row r="905" spans="1:26" ht="15.75" customHeight="1">
      <c r="A905" s="758"/>
      <c r="B905" s="758"/>
      <c r="C905" s="758"/>
      <c r="D905" s="758"/>
      <c r="E905" s="758"/>
      <c r="F905" s="759"/>
      <c r="G905" s="758"/>
      <c r="H905" s="758"/>
      <c r="I905" s="758"/>
      <c r="J905" s="758"/>
      <c r="K905" s="758"/>
      <c r="L905" s="758"/>
      <c r="M905" s="758"/>
      <c r="N905" s="758"/>
      <c r="O905" s="758"/>
      <c r="P905" s="758"/>
      <c r="Q905" s="758"/>
      <c r="R905" s="758"/>
      <c r="S905" s="758"/>
      <c r="T905" s="758"/>
      <c r="U905" s="758"/>
      <c r="V905" s="758"/>
      <c r="W905" s="758"/>
      <c r="X905" s="758"/>
      <c r="Y905" s="758"/>
      <c r="Z905" s="758"/>
    </row>
    <row r="906" spans="1:26" ht="15.75" customHeight="1">
      <c r="A906" s="758"/>
      <c r="B906" s="758"/>
      <c r="C906" s="758"/>
      <c r="D906" s="758"/>
      <c r="E906" s="758"/>
      <c r="F906" s="759"/>
      <c r="G906" s="758"/>
      <c r="H906" s="758"/>
      <c r="I906" s="758"/>
      <c r="J906" s="758"/>
      <c r="K906" s="758"/>
      <c r="L906" s="758"/>
      <c r="M906" s="758"/>
      <c r="N906" s="758"/>
      <c r="O906" s="758"/>
      <c r="P906" s="758"/>
      <c r="Q906" s="758"/>
      <c r="R906" s="758"/>
      <c r="S906" s="758"/>
      <c r="T906" s="758"/>
      <c r="U906" s="758"/>
      <c r="V906" s="758"/>
      <c r="W906" s="758"/>
      <c r="X906" s="758"/>
      <c r="Y906" s="758"/>
      <c r="Z906" s="758"/>
    </row>
    <row r="907" spans="1:26" ht="15.75" customHeight="1">
      <c r="A907" s="758"/>
      <c r="B907" s="758"/>
      <c r="C907" s="758"/>
      <c r="D907" s="758"/>
      <c r="E907" s="758"/>
      <c r="F907" s="759"/>
      <c r="G907" s="758"/>
      <c r="H907" s="758"/>
      <c r="I907" s="758"/>
      <c r="J907" s="758"/>
      <c r="K907" s="758"/>
      <c r="L907" s="758"/>
      <c r="M907" s="758"/>
      <c r="N907" s="758"/>
      <c r="O907" s="758"/>
      <c r="P907" s="758"/>
      <c r="Q907" s="758"/>
      <c r="R907" s="758"/>
      <c r="S907" s="758"/>
      <c r="T907" s="758"/>
      <c r="U907" s="758"/>
      <c r="V907" s="758"/>
      <c r="W907" s="758"/>
      <c r="X907" s="758"/>
      <c r="Y907" s="758"/>
      <c r="Z907" s="758"/>
    </row>
    <row r="908" spans="1:26" ht="15.75" customHeight="1">
      <c r="A908" s="758"/>
      <c r="B908" s="758"/>
      <c r="C908" s="758"/>
      <c r="D908" s="758"/>
      <c r="E908" s="758"/>
      <c r="F908" s="759"/>
      <c r="G908" s="758"/>
      <c r="H908" s="758"/>
      <c r="I908" s="758"/>
      <c r="J908" s="758"/>
      <c r="K908" s="758"/>
      <c r="L908" s="758"/>
      <c r="M908" s="758"/>
      <c r="N908" s="758"/>
      <c r="O908" s="758"/>
      <c r="P908" s="758"/>
      <c r="Q908" s="758"/>
      <c r="R908" s="758"/>
      <c r="S908" s="758"/>
      <c r="T908" s="758"/>
      <c r="U908" s="758"/>
      <c r="V908" s="758"/>
      <c r="W908" s="758"/>
      <c r="X908" s="758"/>
      <c r="Y908" s="758"/>
      <c r="Z908" s="758"/>
    </row>
    <row r="909" spans="1:26" ht="15.75" customHeight="1">
      <c r="A909" s="758"/>
      <c r="B909" s="758"/>
      <c r="C909" s="758"/>
      <c r="D909" s="758"/>
      <c r="E909" s="758"/>
      <c r="F909" s="759"/>
      <c r="G909" s="758"/>
      <c r="H909" s="758"/>
      <c r="I909" s="758"/>
      <c r="J909" s="758"/>
      <c r="K909" s="758"/>
      <c r="L909" s="758"/>
      <c r="M909" s="758"/>
      <c r="N909" s="758"/>
      <c r="O909" s="758"/>
      <c r="P909" s="758"/>
      <c r="Q909" s="758"/>
      <c r="R909" s="758"/>
      <c r="S909" s="758"/>
      <c r="T909" s="758"/>
      <c r="U909" s="758"/>
      <c r="V909" s="758"/>
      <c r="W909" s="758"/>
      <c r="X909" s="758"/>
      <c r="Y909" s="758"/>
      <c r="Z909" s="758"/>
    </row>
    <row r="910" spans="1:26" ht="15.75" customHeight="1">
      <c r="A910" s="758"/>
      <c r="B910" s="758"/>
      <c r="C910" s="758"/>
      <c r="D910" s="758"/>
      <c r="E910" s="758"/>
      <c r="F910" s="759"/>
      <c r="G910" s="758"/>
      <c r="H910" s="758"/>
      <c r="I910" s="758"/>
      <c r="J910" s="758"/>
      <c r="K910" s="758"/>
      <c r="L910" s="758"/>
      <c r="M910" s="758"/>
      <c r="N910" s="758"/>
      <c r="O910" s="758"/>
      <c r="P910" s="758"/>
      <c r="Q910" s="758"/>
      <c r="R910" s="758"/>
      <c r="S910" s="758"/>
      <c r="T910" s="758"/>
      <c r="U910" s="758"/>
      <c r="V910" s="758"/>
      <c r="W910" s="758"/>
      <c r="X910" s="758"/>
      <c r="Y910" s="758"/>
      <c r="Z910" s="758"/>
    </row>
    <row r="911" spans="1:26" ht="15.75" customHeight="1">
      <c r="A911" s="758"/>
      <c r="B911" s="758"/>
      <c r="C911" s="758"/>
      <c r="D911" s="758"/>
      <c r="E911" s="758"/>
      <c r="F911" s="759"/>
      <c r="G911" s="758"/>
      <c r="H911" s="758"/>
      <c r="I911" s="758"/>
      <c r="J911" s="758"/>
      <c r="K911" s="758"/>
      <c r="L911" s="758"/>
      <c r="M911" s="758"/>
      <c r="N911" s="758"/>
      <c r="O911" s="758"/>
      <c r="P911" s="758"/>
      <c r="Q911" s="758"/>
      <c r="R911" s="758"/>
      <c r="S911" s="758"/>
      <c r="T911" s="758"/>
      <c r="U911" s="758"/>
      <c r="V911" s="758"/>
      <c r="W911" s="758"/>
      <c r="X911" s="758"/>
      <c r="Y911" s="758"/>
      <c r="Z911" s="758"/>
    </row>
    <row r="912" spans="1:26" ht="15.75" customHeight="1">
      <c r="A912" s="758"/>
      <c r="B912" s="758"/>
      <c r="C912" s="758"/>
      <c r="D912" s="758"/>
      <c r="E912" s="758"/>
      <c r="F912" s="759"/>
      <c r="G912" s="758"/>
      <c r="H912" s="758"/>
      <c r="I912" s="758"/>
      <c r="J912" s="758"/>
      <c r="K912" s="758"/>
      <c r="L912" s="758"/>
      <c r="M912" s="758"/>
      <c r="N912" s="758"/>
      <c r="O912" s="758"/>
      <c r="P912" s="758"/>
      <c r="Q912" s="758"/>
      <c r="R912" s="758"/>
      <c r="S912" s="758"/>
      <c r="T912" s="758"/>
      <c r="U912" s="758"/>
      <c r="V912" s="758"/>
      <c r="W912" s="758"/>
      <c r="X912" s="758"/>
      <c r="Y912" s="758"/>
      <c r="Z912" s="758"/>
    </row>
    <row r="913" spans="1:26" ht="15.75" customHeight="1">
      <c r="A913" s="758"/>
      <c r="B913" s="758"/>
      <c r="C913" s="758"/>
      <c r="D913" s="758"/>
      <c r="E913" s="758"/>
      <c r="F913" s="759"/>
      <c r="G913" s="758"/>
      <c r="H913" s="758"/>
      <c r="I913" s="758"/>
      <c r="J913" s="758"/>
      <c r="K913" s="758"/>
      <c r="L913" s="758"/>
      <c r="M913" s="758"/>
      <c r="N913" s="758"/>
      <c r="O913" s="758"/>
      <c r="P913" s="758"/>
      <c r="Q913" s="758"/>
      <c r="R913" s="758"/>
      <c r="S913" s="758"/>
      <c r="T913" s="758"/>
      <c r="U913" s="758"/>
      <c r="V913" s="758"/>
      <c r="W913" s="758"/>
      <c r="X913" s="758"/>
      <c r="Y913" s="758"/>
      <c r="Z913" s="758"/>
    </row>
    <row r="914" spans="1:26" ht="15.75" customHeight="1">
      <c r="A914" s="758"/>
      <c r="B914" s="758"/>
      <c r="C914" s="758"/>
      <c r="D914" s="758"/>
      <c r="E914" s="758"/>
      <c r="F914" s="759"/>
      <c r="G914" s="758"/>
      <c r="H914" s="758"/>
      <c r="I914" s="758"/>
      <c r="J914" s="758"/>
      <c r="K914" s="758"/>
      <c r="L914" s="758"/>
      <c r="M914" s="758"/>
      <c r="N914" s="758"/>
      <c r="O914" s="758"/>
      <c r="P914" s="758"/>
      <c r="Q914" s="758"/>
      <c r="R914" s="758"/>
      <c r="S914" s="758"/>
      <c r="T914" s="758"/>
      <c r="U914" s="758"/>
      <c r="V914" s="758"/>
      <c r="W914" s="758"/>
      <c r="X914" s="758"/>
      <c r="Y914" s="758"/>
      <c r="Z914" s="758"/>
    </row>
    <row r="915" spans="1:26" ht="15.75" customHeight="1">
      <c r="A915" s="758"/>
      <c r="B915" s="758"/>
      <c r="C915" s="758"/>
      <c r="D915" s="758"/>
      <c r="E915" s="758"/>
      <c r="F915" s="759"/>
      <c r="G915" s="758"/>
      <c r="H915" s="758"/>
      <c r="I915" s="758"/>
      <c r="J915" s="758"/>
      <c r="K915" s="758"/>
      <c r="L915" s="758"/>
      <c r="M915" s="758"/>
      <c r="N915" s="758"/>
      <c r="O915" s="758"/>
      <c r="P915" s="758"/>
      <c r="Q915" s="758"/>
      <c r="R915" s="758"/>
      <c r="S915" s="758"/>
      <c r="T915" s="758"/>
      <c r="U915" s="758"/>
      <c r="V915" s="758"/>
      <c r="W915" s="758"/>
      <c r="X915" s="758"/>
      <c r="Y915" s="758"/>
      <c r="Z915" s="758"/>
    </row>
    <row r="916" spans="1:26" ht="15.75" customHeight="1">
      <c r="A916" s="758"/>
      <c r="B916" s="758"/>
      <c r="C916" s="758"/>
      <c r="D916" s="758"/>
      <c r="E916" s="758"/>
      <c r="F916" s="759"/>
      <c r="G916" s="758"/>
      <c r="H916" s="758"/>
      <c r="I916" s="758"/>
      <c r="J916" s="758"/>
      <c r="K916" s="758"/>
      <c r="L916" s="758"/>
      <c r="M916" s="758"/>
      <c r="N916" s="758"/>
      <c r="O916" s="758"/>
      <c r="P916" s="758"/>
      <c r="Q916" s="758"/>
      <c r="R916" s="758"/>
      <c r="S916" s="758"/>
      <c r="T916" s="758"/>
      <c r="U916" s="758"/>
      <c r="V916" s="758"/>
      <c r="W916" s="758"/>
      <c r="X916" s="758"/>
      <c r="Y916" s="758"/>
      <c r="Z916" s="758"/>
    </row>
    <row r="917" spans="1:26" ht="15.75" customHeight="1">
      <c r="A917" s="758"/>
      <c r="B917" s="758"/>
      <c r="C917" s="758"/>
      <c r="D917" s="758"/>
      <c r="E917" s="758"/>
      <c r="F917" s="759"/>
      <c r="G917" s="758"/>
      <c r="H917" s="758"/>
      <c r="I917" s="758"/>
      <c r="J917" s="758"/>
      <c r="K917" s="758"/>
      <c r="L917" s="758"/>
      <c r="M917" s="758"/>
      <c r="N917" s="758"/>
      <c r="O917" s="758"/>
      <c r="P917" s="758"/>
      <c r="Q917" s="758"/>
      <c r="R917" s="758"/>
      <c r="S917" s="758"/>
      <c r="T917" s="758"/>
      <c r="U917" s="758"/>
      <c r="V917" s="758"/>
      <c r="W917" s="758"/>
      <c r="X917" s="758"/>
      <c r="Y917" s="758"/>
      <c r="Z917" s="758"/>
    </row>
    <row r="918" spans="1:26" ht="15.75" customHeight="1">
      <c r="A918" s="758"/>
      <c r="B918" s="758"/>
      <c r="C918" s="758"/>
      <c r="D918" s="758"/>
      <c r="E918" s="758"/>
      <c r="F918" s="759"/>
      <c r="G918" s="758"/>
      <c r="H918" s="758"/>
      <c r="I918" s="758"/>
      <c r="J918" s="758"/>
      <c r="K918" s="758"/>
      <c r="L918" s="758"/>
      <c r="M918" s="758"/>
      <c r="N918" s="758"/>
      <c r="O918" s="758"/>
      <c r="P918" s="758"/>
      <c r="Q918" s="758"/>
      <c r="R918" s="758"/>
      <c r="S918" s="758"/>
      <c r="T918" s="758"/>
      <c r="U918" s="758"/>
      <c r="V918" s="758"/>
      <c r="W918" s="758"/>
      <c r="X918" s="758"/>
      <c r="Y918" s="758"/>
      <c r="Z918" s="758"/>
    </row>
    <row r="919" spans="1:26" ht="15.75" customHeight="1">
      <c r="A919" s="758"/>
      <c r="B919" s="758"/>
      <c r="C919" s="758"/>
      <c r="D919" s="758"/>
      <c r="E919" s="758"/>
      <c r="F919" s="759"/>
      <c r="G919" s="758"/>
      <c r="H919" s="758"/>
      <c r="I919" s="758"/>
      <c r="J919" s="758"/>
      <c r="K919" s="758"/>
      <c r="L919" s="758"/>
      <c r="M919" s="758"/>
      <c r="N919" s="758"/>
      <c r="O919" s="758"/>
      <c r="P919" s="758"/>
      <c r="Q919" s="758"/>
      <c r="R919" s="758"/>
      <c r="S919" s="758"/>
      <c r="T919" s="758"/>
      <c r="U919" s="758"/>
      <c r="V919" s="758"/>
      <c r="W919" s="758"/>
      <c r="X919" s="758"/>
      <c r="Y919" s="758"/>
      <c r="Z919" s="758"/>
    </row>
    <row r="920" spans="1:26" ht="15.75" customHeight="1">
      <c r="A920" s="758"/>
      <c r="B920" s="758"/>
      <c r="C920" s="758"/>
      <c r="D920" s="758"/>
      <c r="E920" s="758"/>
      <c r="F920" s="759"/>
      <c r="G920" s="758"/>
      <c r="H920" s="758"/>
      <c r="I920" s="758"/>
      <c r="J920" s="758"/>
      <c r="K920" s="758"/>
      <c r="L920" s="758"/>
      <c r="M920" s="758"/>
      <c r="N920" s="758"/>
      <c r="O920" s="758"/>
      <c r="P920" s="758"/>
      <c r="Q920" s="758"/>
      <c r="R920" s="758"/>
      <c r="S920" s="758"/>
      <c r="T920" s="758"/>
      <c r="U920" s="758"/>
      <c r="V920" s="758"/>
      <c r="W920" s="758"/>
      <c r="X920" s="758"/>
      <c r="Y920" s="758"/>
      <c r="Z920" s="758"/>
    </row>
    <row r="921" spans="1:26" ht="15.75" customHeight="1">
      <c r="A921" s="758"/>
      <c r="B921" s="758"/>
      <c r="C921" s="758"/>
      <c r="D921" s="758"/>
      <c r="E921" s="758"/>
      <c r="F921" s="759"/>
      <c r="G921" s="758"/>
      <c r="H921" s="758"/>
      <c r="I921" s="758"/>
      <c r="J921" s="758"/>
      <c r="K921" s="758"/>
      <c r="L921" s="758"/>
      <c r="M921" s="758"/>
      <c r="N921" s="758"/>
      <c r="O921" s="758"/>
      <c r="P921" s="758"/>
      <c r="Q921" s="758"/>
      <c r="R921" s="758"/>
      <c r="S921" s="758"/>
      <c r="T921" s="758"/>
      <c r="U921" s="758"/>
      <c r="V921" s="758"/>
      <c r="W921" s="758"/>
      <c r="X921" s="758"/>
      <c r="Y921" s="758"/>
      <c r="Z921" s="758"/>
    </row>
    <row r="922" spans="1:26" ht="15.75" customHeight="1">
      <c r="A922" s="758"/>
      <c r="B922" s="758"/>
      <c r="C922" s="758"/>
      <c r="D922" s="758"/>
      <c r="E922" s="758"/>
      <c r="F922" s="759"/>
      <c r="G922" s="758"/>
      <c r="H922" s="758"/>
      <c r="I922" s="758"/>
      <c r="J922" s="758"/>
      <c r="K922" s="758"/>
      <c r="L922" s="758"/>
      <c r="M922" s="758"/>
      <c r="N922" s="758"/>
      <c r="O922" s="758"/>
      <c r="P922" s="758"/>
      <c r="Q922" s="758"/>
      <c r="R922" s="758"/>
      <c r="S922" s="758"/>
      <c r="T922" s="758"/>
      <c r="U922" s="758"/>
      <c r="V922" s="758"/>
      <c r="W922" s="758"/>
      <c r="X922" s="758"/>
      <c r="Y922" s="758"/>
      <c r="Z922" s="758"/>
    </row>
    <row r="923" spans="1:26" ht="15.75" customHeight="1">
      <c r="A923" s="758"/>
      <c r="B923" s="758"/>
      <c r="C923" s="758"/>
      <c r="D923" s="758"/>
      <c r="E923" s="758"/>
      <c r="F923" s="759"/>
      <c r="G923" s="758"/>
      <c r="H923" s="758"/>
      <c r="I923" s="758"/>
      <c r="J923" s="758"/>
      <c r="K923" s="758"/>
      <c r="L923" s="758"/>
      <c r="M923" s="758"/>
      <c r="N923" s="758"/>
      <c r="O923" s="758"/>
      <c r="P923" s="758"/>
      <c r="Q923" s="758"/>
      <c r="R923" s="758"/>
      <c r="S923" s="758"/>
      <c r="T923" s="758"/>
      <c r="U923" s="758"/>
      <c r="V923" s="758"/>
      <c r="W923" s="758"/>
      <c r="X923" s="758"/>
      <c r="Y923" s="758"/>
      <c r="Z923" s="758"/>
    </row>
    <row r="924" spans="1:26" ht="15.75" customHeight="1">
      <c r="A924" s="758"/>
      <c r="B924" s="758"/>
      <c r="C924" s="758"/>
      <c r="D924" s="758"/>
      <c r="E924" s="758"/>
      <c r="F924" s="759"/>
      <c r="G924" s="758"/>
      <c r="H924" s="758"/>
      <c r="I924" s="758"/>
      <c r="J924" s="758"/>
      <c r="K924" s="758"/>
      <c r="L924" s="758"/>
      <c r="M924" s="758"/>
      <c r="N924" s="758"/>
      <c r="O924" s="758"/>
      <c r="P924" s="758"/>
      <c r="Q924" s="758"/>
      <c r="R924" s="758"/>
      <c r="S924" s="758"/>
      <c r="T924" s="758"/>
      <c r="U924" s="758"/>
      <c r="V924" s="758"/>
      <c r="W924" s="758"/>
      <c r="X924" s="758"/>
      <c r="Y924" s="758"/>
      <c r="Z924" s="758"/>
    </row>
    <row r="925" spans="1:26" ht="15.75" customHeight="1">
      <c r="A925" s="758"/>
      <c r="B925" s="758"/>
      <c r="C925" s="758"/>
      <c r="D925" s="758"/>
      <c r="E925" s="758"/>
      <c r="F925" s="759"/>
      <c r="G925" s="758"/>
      <c r="H925" s="758"/>
      <c r="I925" s="758"/>
      <c r="J925" s="758"/>
      <c r="K925" s="758"/>
      <c r="L925" s="758"/>
      <c r="M925" s="758"/>
      <c r="N925" s="758"/>
      <c r="O925" s="758"/>
      <c r="P925" s="758"/>
      <c r="Q925" s="758"/>
      <c r="R925" s="758"/>
      <c r="S925" s="758"/>
      <c r="T925" s="758"/>
      <c r="U925" s="758"/>
      <c r="V925" s="758"/>
      <c r="W925" s="758"/>
      <c r="X925" s="758"/>
      <c r="Y925" s="758"/>
      <c r="Z925" s="758"/>
    </row>
    <row r="926" spans="1:26" ht="15.75" customHeight="1">
      <c r="A926" s="758"/>
      <c r="B926" s="758"/>
      <c r="C926" s="758"/>
      <c r="D926" s="758"/>
      <c r="E926" s="758"/>
      <c r="F926" s="759"/>
      <c r="G926" s="758"/>
      <c r="H926" s="758"/>
      <c r="I926" s="758"/>
      <c r="J926" s="758"/>
      <c r="K926" s="758"/>
      <c r="L926" s="758"/>
      <c r="M926" s="758"/>
      <c r="N926" s="758"/>
      <c r="O926" s="758"/>
      <c r="P926" s="758"/>
      <c r="Q926" s="758"/>
      <c r="R926" s="758"/>
      <c r="S926" s="758"/>
      <c r="T926" s="758"/>
      <c r="U926" s="758"/>
      <c r="V926" s="758"/>
      <c r="W926" s="758"/>
      <c r="X926" s="758"/>
      <c r="Y926" s="758"/>
      <c r="Z926" s="758"/>
    </row>
    <row r="927" spans="1:26" ht="15.75" customHeight="1">
      <c r="A927" s="758"/>
      <c r="B927" s="758"/>
      <c r="C927" s="758"/>
      <c r="D927" s="758"/>
      <c r="E927" s="758"/>
      <c r="F927" s="759"/>
      <c r="G927" s="758"/>
      <c r="H927" s="758"/>
      <c r="I927" s="758"/>
      <c r="J927" s="758"/>
      <c r="K927" s="758"/>
      <c r="L927" s="758"/>
      <c r="M927" s="758"/>
      <c r="N927" s="758"/>
      <c r="O927" s="758"/>
      <c r="P927" s="758"/>
      <c r="Q927" s="758"/>
      <c r="R927" s="758"/>
      <c r="S927" s="758"/>
      <c r="T927" s="758"/>
      <c r="U927" s="758"/>
      <c r="V927" s="758"/>
      <c r="W927" s="758"/>
      <c r="X927" s="758"/>
      <c r="Y927" s="758"/>
      <c r="Z927" s="758"/>
    </row>
    <row r="928" spans="1:26" ht="15.75" customHeight="1">
      <c r="A928" s="758"/>
      <c r="B928" s="758"/>
      <c r="C928" s="758"/>
      <c r="D928" s="758"/>
      <c r="E928" s="758"/>
      <c r="F928" s="759"/>
      <c r="G928" s="758"/>
      <c r="H928" s="758"/>
      <c r="I928" s="758"/>
      <c r="J928" s="758"/>
      <c r="K928" s="758"/>
      <c r="L928" s="758"/>
      <c r="M928" s="758"/>
      <c r="N928" s="758"/>
      <c r="O928" s="758"/>
      <c r="P928" s="758"/>
      <c r="Q928" s="758"/>
      <c r="R928" s="758"/>
      <c r="S928" s="758"/>
      <c r="T928" s="758"/>
      <c r="U928" s="758"/>
      <c r="V928" s="758"/>
      <c r="W928" s="758"/>
      <c r="X928" s="758"/>
      <c r="Y928" s="758"/>
      <c r="Z928" s="758"/>
    </row>
    <row r="929" spans="1:26" ht="15.75" customHeight="1">
      <c r="A929" s="758"/>
      <c r="B929" s="758"/>
      <c r="C929" s="758"/>
      <c r="D929" s="758"/>
      <c r="E929" s="758"/>
      <c r="F929" s="759"/>
      <c r="G929" s="758"/>
      <c r="H929" s="758"/>
      <c r="I929" s="758"/>
      <c r="J929" s="758"/>
      <c r="K929" s="758"/>
      <c r="L929" s="758"/>
      <c r="M929" s="758"/>
      <c r="N929" s="758"/>
      <c r="O929" s="758"/>
      <c r="P929" s="758"/>
      <c r="Q929" s="758"/>
      <c r="R929" s="758"/>
      <c r="S929" s="758"/>
      <c r="T929" s="758"/>
      <c r="U929" s="758"/>
      <c r="V929" s="758"/>
      <c r="W929" s="758"/>
      <c r="X929" s="758"/>
      <c r="Y929" s="758"/>
      <c r="Z929" s="758"/>
    </row>
    <row r="930" spans="1:26" ht="15.75" customHeight="1">
      <c r="A930" s="758"/>
      <c r="B930" s="758"/>
      <c r="C930" s="758"/>
      <c r="D930" s="758"/>
      <c r="E930" s="758"/>
      <c r="F930" s="759"/>
      <c r="G930" s="758"/>
      <c r="H930" s="758"/>
      <c r="I930" s="758"/>
      <c r="J930" s="758"/>
      <c r="K930" s="758"/>
      <c r="L930" s="758"/>
      <c r="M930" s="758"/>
      <c r="N930" s="758"/>
      <c r="O930" s="758"/>
      <c r="P930" s="758"/>
      <c r="Q930" s="758"/>
      <c r="R930" s="758"/>
      <c r="S930" s="758"/>
      <c r="T930" s="758"/>
      <c r="U930" s="758"/>
      <c r="V930" s="758"/>
      <c r="W930" s="758"/>
      <c r="X930" s="758"/>
      <c r="Y930" s="758"/>
      <c r="Z930" s="758"/>
    </row>
    <row r="931" spans="1:26" ht="15.75" customHeight="1">
      <c r="A931" s="758"/>
      <c r="B931" s="758"/>
      <c r="C931" s="758"/>
      <c r="D931" s="758"/>
      <c r="E931" s="758"/>
      <c r="F931" s="759"/>
      <c r="G931" s="758"/>
      <c r="H931" s="758"/>
      <c r="I931" s="758"/>
      <c r="J931" s="758"/>
      <c r="K931" s="758"/>
      <c r="L931" s="758"/>
      <c r="M931" s="758"/>
      <c r="N931" s="758"/>
      <c r="O931" s="758"/>
      <c r="P931" s="758"/>
      <c r="Q931" s="758"/>
      <c r="R931" s="758"/>
      <c r="S931" s="758"/>
      <c r="T931" s="758"/>
      <c r="U931" s="758"/>
      <c r="V931" s="758"/>
      <c r="W931" s="758"/>
      <c r="X931" s="758"/>
      <c r="Y931" s="758"/>
      <c r="Z931" s="758"/>
    </row>
    <row r="932" spans="1:26" ht="15.75" customHeight="1">
      <c r="A932" s="758"/>
      <c r="B932" s="758"/>
      <c r="C932" s="758"/>
      <c r="D932" s="758"/>
      <c r="E932" s="758"/>
      <c r="F932" s="759"/>
      <c r="G932" s="758"/>
      <c r="H932" s="758"/>
      <c r="I932" s="758"/>
      <c r="J932" s="758"/>
      <c r="K932" s="758"/>
      <c r="L932" s="758"/>
      <c r="M932" s="758"/>
      <c r="N932" s="758"/>
      <c r="O932" s="758"/>
      <c r="P932" s="758"/>
      <c r="Q932" s="758"/>
      <c r="R932" s="758"/>
      <c r="S932" s="758"/>
      <c r="T932" s="758"/>
      <c r="U932" s="758"/>
      <c r="V932" s="758"/>
      <c r="W932" s="758"/>
      <c r="X932" s="758"/>
      <c r="Y932" s="758"/>
      <c r="Z932" s="758"/>
    </row>
    <row r="933" spans="1:26" ht="15.75" customHeight="1">
      <c r="A933" s="758"/>
      <c r="B933" s="758"/>
      <c r="C933" s="758"/>
      <c r="D933" s="758"/>
      <c r="E933" s="758"/>
      <c r="F933" s="759"/>
      <c r="G933" s="758"/>
      <c r="H933" s="758"/>
      <c r="I933" s="758"/>
      <c r="J933" s="758"/>
      <c r="K933" s="758"/>
      <c r="L933" s="758"/>
      <c r="M933" s="758"/>
      <c r="N933" s="758"/>
      <c r="O933" s="758"/>
      <c r="P933" s="758"/>
      <c r="Q933" s="758"/>
      <c r="R933" s="758"/>
      <c r="S933" s="758"/>
      <c r="T933" s="758"/>
      <c r="U933" s="758"/>
      <c r="V933" s="758"/>
      <c r="W933" s="758"/>
      <c r="X933" s="758"/>
      <c r="Y933" s="758"/>
      <c r="Z933" s="758"/>
    </row>
    <row r="934" spans="1:26" ht="15.75" customHeight="1">
      <c r="A934" s="758"/>
      <c r="B934" s="758"/>
      <c r="C934" s="758"/>
      <c r="D934" s="758"/>
      <c r="E934" s="758"/>
      <c r="F934" s="759"/>
      <c r="G934" s="758"/>
      <c r="H934" s="758"/>
      <c r="I934" s="758"/>
      <c r="J934" s="758"/>
      <c r="K934" s="758"/>
      <c r="L934" s="758"/>
      <c r="M934" s="758"/>
      <c r="N934" s="758"/>
      <c r="O934" s="758"/>
      <c r="P934" s="758"/>
      <c r="Q934" s="758"/>
      <c r="R934" s="758"/>
      <c r="S934" s="758"/>
      <c r="T934" s="758"/>
      <c r="U934" s="758"/>
      <c r="V934" s="758"/>
      <c r="W934" s="758"/>
      <c r="X934" s="758"/>
      <c r="Y934" s="758"/>
      <c r="Z934" s="758"/>
    </row>
    <row r="935" spans="1:26" ht="15.75" customHeight="1">
      <c r="A935" s="758"/>
      <c r="B935" s="758"/>
      <c r="C935" s="758"/>
      <c r="D935" s="758"/>
      <c r="E935" s="758"/>
      <c r="F935" s="759"/>
      <c r="G935" s="758"/>
      <c r="H935" s="758"/>
      <c r="I935" s="758"/>
      <c r="J935" s="758"/>
      <c r="K935" s="758"/>
      <c r="L935" s="758"/>
      <c r="M935" s="758"/>
      <c r="N935" s="758"/>
      <c r="O935" s="758"/>
      <c r="P935" s="758"/>
      <c r="Q935" s="758"/>
      <c r="R935" s="758"/>
      <c r="S935" s="758"/>
      <c r="T935" s="758"/>
      <c r="U935" s="758"/>
      <c r="V935" s="758"/>
      <c r="W935" s="758"/>
      <c r="X935" s="758"/>
      <c r="Y935" s="758"/>
      <c r="Z935" s="758"/>
    </row>
    <row r="936" spans="1:26" ht="15.75" customHeight="1">
      <c r="A936" s="758"/>
      <c r="B936" s="758"/>
      <c r="C936" s="758"/>
      <c r="D936" s="758"/>
      <c r="E936" s="758"/>
      <c r="F936" s="759"/>
      <c r="G936" s="758"/>
      <c r="H936" s="758"/>
      <c r="I936" s="758"/>
      <c r="J936" s="758"/>
      <c r="K936" s="758"/>
      <c r="L936" s="758"/>
      <c r="M936" s="758"/>
      <c r="N936" s="758"/>
      <c r="O936" s="758"/>
      <c r="P936" s="758"/>
      <c r="Q936" s="758"/>
      <c r="R936" s="758"/>
      <c r="S936" s="758"/>
      <c r="T936" s="758"/>
      <c r="U936" s="758"/>
      <c r="V936" s="758"/>
      <c r="W936" s="758"/>
      <c r="X936" s="758"/>
      <c r="Y936" s="758"/>
      <c r="Z936" s="758"/>
    </row>
    <row r="937" spans="1:26" ht="15.75" customHeight="1">
      <c r="A937" s="758"/>
      <c r="B937" s="758"/>
      <c r="C937" s="758"/>
      <c r="D937" s="758"/>
      <c r="E937" s="758"/>
      <c r="F937" s="759"/>
      <c r="G937" s="758"/>
      <c r="H937" s="758"/>
      <c r="I937" s="758"/>
      <c r="J937" s="758"/>
      <c r="K937" s="758"/>
      <c r="L937" s="758"/>
      <c r="M937" s="758"/>
      <c r="N937" s="758"/>
      <c r="O937" s="758"/>
      <c r="P937" s="758"/>
      <c r="Q937" s="758"/>
      <c r="R937" s="758"/>
      <c r="S937" s="758"/>
      <c r="T937" s="758"/>
      <c r="U937" s="758"/>
      <c r="V937" s="758"/>
      <c r="W937" s="758"/>
      <c r="X937" s="758"/>
      <c r="Y937" s="758"/>
      <c r="Z937" s="758"/>
    </row>
    <row r="938" spans="1:26" ht="15.75" customHeight="1">
      <c r="A938" s="758"/>
      <c r="B938" s="758"/>
      <c r="C938" s="758"/>
      <c r="D938" s="758"/>
      <c r="E938" s="758"/>
      <c r="F938" s="759"/>
      <c r="G938" s="758"/>
      <c r="H938" s="758"/>
      <c r="I938" s="758"/>
      <c r="J938" s="758"/>
      <c r="K938" s="758"/>
      <c r="L938" s="758"/>
      <c r="M938" s="758"/>
      <c r="N938" s="758"/>
      <c r="O938" s="758"/>
      <c r="P938" s="758"/>
      <c r="Q938" s="758"/>
      <c r="R938" s="758"/>
      <c r="S938" s="758"/>
      <c r="T938" s="758"/>
      <c r="U938" s="758"/>
      <c r="V938" s="758"/>
      <c r="W938" s="758"/>
      <c r="X938" s="758"/>
      <c r="Y938" s="758"/>
      <c r="Z938" s="758"/>
    </row>
    <row r="939" spans="1:26" ht="15.75" customHeight="1">
      <c r="A939" s="758"/>
      <c r="B939" s="758"/>
      <c r="C939" s="758"/>
      <c r="D939" s="758"/>
      <c r="E939" s="758"/>
      <c r="F939" s="759"/>
      <c r="G939" s="758"/>
      <c r="H939" s="758"/>
      <c r="I939" s="758"/>
      <c r="J939" s="758"/>
      <c r="K939" s="758"/>
      <c r="L939" s="758"/>
      <c r="M939" s="758"/>
      <c r="N939" s="758"/>
      <c r="O939" s="758"/>
      <c r="P939" s="758"/>
      <c r="Q939" s="758"/>
      <c r="R939" s="758"/>
      <c r="S939" s="758"/>
      <c r="T939" s="758"/>
      <c r="U939" s="758"/>
      <c r="V939" s="758"/>
      <c r="W939" s="758"/>
      <c r="X939" s="758"/>
      <c r="Y939" s="758"/>
      <c r="Z939" s="758"/>
    </row>
    <row r="940" spans="1:26" ht="15.75" customHeight="1">
      <c r="A940" s="758"/>
      <c r="B940" s="758"/>
      <c r="C940" s="758"/>
      <c r="D940" s="758"/>
      <c r="E940" s="758"/>
      <c r="F940" s="759"/>
      <c r="G940" s="758"/>
      <c r="H940" s="758"/>
      <c r="I940" s="758"/>
      <c r="J940" s="758"/>
      <c r="K940" s="758"/>
      <c r="L940" s="758"/>
      <c r="M940" s="758"/>
      <c r="N940" s="758"/>
      <c r="O940" s="758"/>
      <c r="P940" s="758"/>
      <c r="Q940" s="758"/>
      <c r="R940" s="758"/>
      <c r="S940" s="758"/>
      <c r="T940" s="758"/>
      <c r="U940" s="758"/>
      <c r="V940" s="758"/>
      <c r="W940" s="758"/>
      <c r="X940" s="758"/>
      <c r="Y940" s="758"/>
      <c r="Z940" s="758"/>
    </row>
    <row r="941" spans="1:26" ht="15.75" customHeight="1">
      <c r="A941" s="758"/>
      <c r="B941" s="758"/>
      <c r="C941" s="758"/>
      <c r="D941" s="758"/>
      <c r="E941" s="758"/>
      <c r="F941" s="759"/>
      <c r="G941" s="758"/>
      <c r="H941" s="758"/>
      <c r="I941" s="758"/>
      <c r="J941" s="758"/>
      <c r="K941" s="758"/>
      <c r="L941" s="758"/>
      <c r="M941" s="758"/>
      <c r="N941" s="758"/>
      <c r="O941" s="758"/>
      <c r="P941" s="758"/>
      <c r="Q941" s="758"/>
      <c r="R941" s="758"/>
      <c r="S941" s="758"/>
      <c r="T941" s="758"/>
      <c r="U941" s="758"/>
      <c r="V941" s="758"/>
      <c r="W941" s="758"/>
      <c r="X941" s="758"/>
      <c r="Y941" s="758"/>
      <c r="Z941" s="758"/>
    </row>
    <row r="942" spans="1:26" ht="15.75" customHeight="1">
      <c r="A942" s="758"/>
      <c r="B942" s="758"/>
      <c r="C942" s="758"/>
      <c r="D942" s="758"/>
      <c r="E942" s="758"/>
      <c r="F942" s="759"/>
      <c r="G942" s="758"/>
      <c r="H942" s="758"/>
      <c r="I942" s="758"/>
      <c r="J942" s="758"/>
      <c r="K942" s="758"/>
      <c r="L942" s="758"/>
      <c r="M942" s="758"/>
      <c r="N942" s="758"/>
      <c r="O942" s="758"/>
      <c r="P942" s="758"/>
      <c r="Q942" s="758"/>
      <c r="R942" s="758"/>
      <c r="S942" s="758"/>
      <c r="T942" s="758"/>
      <c r="U942" s="758"/>
      <c r="V942" s="758"/>
      <c r="W942" s="758"/>
      <c r="X942" s="758"/>
      <c r="Y942" s="758"/>
      <c r="Z942" s="758"/>
    </row>
    <row r="943" spans="1:26" ht="15.75" customHeight="1">
      <c r="A943" s="758"/>
      <c r="B943" s="758"/>
      <c r="C943" s="758"/>
      <c r="D943" s="758"/>
      <c r="E943" s="758"/>
      <c r="F943" s="759"/>
      <c r="G943" s="758"/>
      <c r="H943" s="758"/>
      <c r="I943" s="758"/>
      <c r="J943" s="758"/>
      <c r="K943" s="758"/>
      <c r="L943" s="758"/>
      <c r="M943" s="758"/>
      <c r="N943" s="758"/>
      <c r="O943" s="758"/>
      <c r="P943" s="758"/>
      <c r="Q943" s="758"/>
      <c r="R943" s="758"/>
      <c r="S943" s="758"/>
      <c r="T943" s="758"/>
      <c r="U943" s="758"/>
      <c r="V943" s="758"/>
      <c r="W943" s="758"/>
      <c r="X943" s="758"/>
      <c r="Y943" s="758"/>
      <c r="Z943" s="758"/>
    </row>
    <row r="944" spans="1:26" ht="15.75" customHeight="1">
      <c r="A944" s="758"/>
      <c r="B944" s="758"/>
      <c r="C944" s="758"/>
      <c r="D944" s="758"/>
      <c r="E944" s="758"/>
      <c r="F944" s="759"/>
      <c r="G944" s="758"/>
      <c r="H944" s="758"/>
      <c r="I944" s="758"/>
      <c r="J944" s="758"/>
      <c r="K944" s="758"/>
      <c r="L944" s="758"/>
      <c r="M944" s="758"/>
      <c r="N944" s="758"/>
      <c r="O944" s="758"/>
      <c r="P944" s="758"/>
      <c r="Q944" s="758"/>
      <c r="R944" s="758"/>
      <c r="S944" s="758"/>
      <c r="T944" s="758"/>
      <c r="U944" s="758"/>
      <c r="V944" s="758"/>
      <c r="W944" s="758"/>
      <c r="X944" s="758"/>
      <c r="Y944" s="758"/>
      <c r="Z944" s="758"/>
    </row>
    <row r="945" spans="1:26" ht="15.75" customHeight="1">
      <c r="A945" s="758"/>
      <c r="B945" s="758"/>
      <c r="C945" s="758"/>
      <c r="D945" s="758"/>
      <c r="E945" s="758"/>
      <c r="F945" s="759"/>
      <c r="G945" s="758"/>
      <c r="H945" s="758"/>
      <c r="I945" s="758"/>
      <c r="J945" s="758"/>
      <c r="K945" s="758"/>
      <c r="L945" s="758"/>
      <c r="M945" s="758"/>
      <c r="N945" s="758"/>
      <c r="O945" s="758"/>
      <c r="P945" s="758"/>
      <c r="Q945" s="758"/>
      <c r="R945" s="758"/>
      <c r="S945" s="758"/>
      <c r="T945" s="758"/>
      <c r="U945" s="758"/>
      <c r="V945" s="758"/>
      <c r="W945" s="758"/>
      <c r="X945" s="758"/>
      <c r="Y945" s="758"/>
      <c r="Z945" s="758"/>
    </row>
    <row r="946" spans="1:26" ht="15.75" customHeight="1">
      <c r="A946" s="758"/>
      <c r="B946" s="758"/>
      <c r="C946" s="758"/>
      <c r="D946" s="758"/>
      <c r="E946" s="758"/>
      <c r="F946" s="759"/>
      <c r="G946" s="758"/>
      <c r="H946" s="758"/>
      <c r="I946" s="758"/>
      <c r="J946" s="758"/>
      <c r="K946" s="758"/>
      <c r="L946" s="758"/>
      <c r="M946" s="758"/>
      <c r="N946" s="758"/>
      <c r="O946" s="758"/>
      <c r="P946" s="758"/>
      <c r="Q946" s="758"/>
      <c r="R946" s="758"/>
      <c r="S946" s="758"/>
      <c r="T946" s="758"/>
      <c r="U946" s="758"/>
      <c r="V946" s="758"/>
      <c r="W946" s="758"/>
      <c r="X946" s="758"/>
      <c r="Y946" s="758"/>
      <c r="Z946" s="758"/>
    </row>
    <row r="947" spans="1:26" ht="15.75" customHeight="1">
      <c r="A947" s="758"/>
      <c r="B947" s="758"/>
      <c r="C947" s="758"/>
      <c r="D947" s="758"/>
      <c r="E947" s="758"/>
      <c r="F947" s="759"/>
      <c r="G947" s="758"/>
      <c r="H947" s="758"/>
      <c r="I947" s="758"/>
      <c r="J947" s="758"/>
      <c r="K947" s="758"/>
      <c r="L947" s="758"/>
      <c r="M947" s="758"/>
      <c r="N947" s="758"/>
      <c r="O947" s="758"/>
      <c r="P947" s="758"/>
      <c r="Q947" s="758"/>
      <c r="R947" s="758"/>
      <c r="S947" s="758"/>
      <c r="T947" s="758"/>
      <c r="U947" s="758"/>
      <c r="V947" s="758"/>
      <c r="W947" s="758"/>
      <c r="X947" s="758"/>
      <c r="Y947" s="758"/>
      <c r="Z947" s="758"/>
    </row>
    <row r="948" spans="1:26" ht="15.75" customHeight="1">
      <c r="A948" s="758"/>
      <c r="B948" s="758"/>
      <c r="C948" s="758"/>
      <c r="D948" s="758"/>
      <c r="E948" s="758"/>
      <c r="F948" s="759"/>
      <c r="G948" s="758"/>
      <c r="H948" s="758"/>
      <c r="I948" s="758"/>
      <c r="J948" s="758"/>
      <c r="K948" s="758"/>
      <c r="L948" s="758"/>
      <c r="M948" s="758"/>
      <c r="N948" s="758"/>
      <c r="O948" s="758"/>
      <c r="P948" s="758"/>
      <c r="Q948" s="758"/>
      <c r="R948" s="758"/>
      <c r="S948" s="758"/>
      <c r="T948" s="758"/>
      <c r="U948" s="758"/>
      <c r="V948" s="758"/>
      <c r="W948" s="758"/>
      <c r="X948" s="758"/>
      <c r="Y948" s="758"/>
      <c r="Z948" s="758"/>
    </row>
    <row r="949" spans="1:26" ht="15.75" customHeight="1">
      <c r="A949" s="758"/>
      <c r="B949" s="758"/>
      <c r="C949" s="758"/>
      <c r="D949" s="758"/>
      <c r="E949" s="758"/>
      <c r="F949" s="759"/>
      <c r="G949" s="758"/>
      <c r="H949" s="758"/>
      <c r="I949" s="758"/>
      <c r="J949" s="758"/>
      <c r="K949" s="758"/>
      <c r="L949" s="758"/>
      <c r="M949" s="758"/>
      <c r="N949" s="758"/>
      <c r="O949" s="758"/>
      <c r="P949" s="758"/>
      <c r="Q949" s="758"/>
      <c r="R949" s="758"/>
      <c r="S949" s="758"/>
      <c r="T949" s="758"/>
      <c r="U949" s="758"/>
      <c r="V949" s="758"/>
      <c r="W949" s="758"/>
      <c r="X949" s="758"/>
      <c r="Y949" s="758"/>
      <c r="Z949" s="758"/>
    </row>
    <row r="950" spans="1:26" ht="15.75" customHeight="1">
      <c r="A950" s="758"/>
      <c r="B950" s="758"/>
      <c r="C950" s="758"/>
      <c r="D950" s="758"/>
      <c r="E950" s="758"/>
      <c r="F950" s="759"/>
      <c r="G950" s="758"/>
      <c r="H950" s="758"/>
      <c r="I950" s="758"/>
      <c r="J950" s="758"/>
      <c r="K950" s="758"/>
      <c r="L950" s="758"/>
      <c r="M950" s="758"/>
      <c r="N950" s="758"/>
      <c r="O950" s="758"/>
      <c r="P950" s="758"/>
      <c r="Q950" s="758"/>
      <c r="R950" s="758"/>
      <c r="S950" s="758"/>
      <c r="T950" s="758"/>
      <c r="U950" s="758"/>
      <c r="V950" s="758"/>
      <c r="W950" s="758"/>
      <c r="X950" s="758"/>
      <c r="Y950" s="758"/>
      <c r="Z950" s="758"/>
    </row>
    <row r="951" spans="1:26" ht="15.75" customHeight="1">
      <c r="A951" s="758"/>
      <c r="B951" s="758"/>
      <c r="C951" s="758"/>
      <c r="D951" s="758"/>
      <c r="E951" s="758"/>
      <c r="F951" s="759"/>
      <c r="G951" s="758"/>
      <c r="H951" s="758"/>
      <c r="I951" s="758"/>
      <c r="J951" s="758"/>
      <c r="K951" s="758"/>
      <c r="L951" s="758"/>
      <c r="M951" s="758"/>
      <c r="N951" s="758"/>
      <c r="O951" s="758"/>
      <c r="P951" s="758"/>
      <c r="Q951" s="758"/>
      <c r="R951" s="758"/>
      <c r="S951" s="758"/>
      <c r="T951" s="758"/>
      <c r="U951" s="758"/>
      <c r="V951" s="758"/>
      <c r="W951" s="758"/>
      <c r="X951" s="758"/>
      <c r="Y951" s="758"/>
      <c r="Z951" s="758"/>
    </row>
    <row r="952" spans="1:26" ht="15.75" customHeight="1">
      <c r="A952" s="758"/>
      <c r="B952" s="758"/>
      <c r="C952" s="758"/>
      <c r="D952" s="758"/>
      <c r="E952" s="758"/>
      <c r="F952" s="759"/>
      <c r="G952" s="758"/>
      <c r="H952" s="758"/>
      <c r="I952" s="758"/>
      <c r="J952" s="758"/>
      <c r="K952" s="758"/>
      <c r="L952" s="758"/>
      <c r="M952" s="758"/>
      <c r="N952" s="758"/>
      <c r="O952" s="758"/>
      <c r="P952" s="758"/>
      <c r="Q952" s="758"/>
      <c r="R952" s="758"/>
      <c r="S952" s="758"/>
      <c r="T952" s="758"/>
      <c r="U952" s="758"/>
      <c r="V952" s="758"/>
      <c r="W952" s="758"/>
      <c r="X952" s="758"/>
      <c r="Y952" s="758"/>
      <c r="Z952" s="758"/>
    </row>
    <row r="953" spans="1:26" ht="15.75" customHeight="1">
      <c r="A953" s="758"/>
      <c r="B953" s="758"/>
      <c r="C953" s="758"/>
      <c r="D953" s="758"/>
      <c r="E953" s="758"/>
      <c r="F953" s="759"/>
      <c r="G953" s="758"/>
      <c r="H953" s="758"/>
      <c r="I953" s="758"/>
      <c r="J953" s="758"/>
      <c r="K953" s="758"/>
      <c r="L953" s="758"/>
      <c r="M953" s="758"/>
      <c r="N953" s="758"/>
      <c r="O953" s="758"/>
      <c r="P953" s="758"/>
      <c r="Q953" s="758"/>
      <c r="R953" s="758"/>
      <c r="S953" s="758"/>
      <c r="T953" s="758"/>
      <c r="U953" s="758"/>
      <c r="V953" s="758"/>
      <c r="W953" s="758"/>
      <c r="X953" s="758"/>
      <c r="Y953" s="758"/>
      <c r="Z953" s="758"/>
    </row>
    <row r="954" spans="1:26" ht="15.75" customHeight="1">
      <c r="A954" s="758"/>
      <c r="B954" s="758"/>
      <c r="C954" s="758"/>
      <c r="D954" s="758"/>
      <c r="E954" s="758"/>
      <c r="F954" s="759"/>
      <c r="G954" s="758"/>
      <c r="H954" s="758"/>
      <c r="I954" s="758"/>
      <c r="J954" s="758"/>
      <c r="K954" s="758"/>
      <c r="L954" s="758"/>
      <c r="M954" s="758"/>
      <c r="N954" s="758"/>
      <c r="O954" s="758"/>
      <c r="P954" s="758"/>
      <c r="Q954" s="758"/>
      <c r="R954" s="758"/>
      <c r="S954" s="758"/>
      <c r="T954" s="758"/>
      <c r="U954" s="758"/>
      <c r="V954" s="758"/>
      <c r="W954" s="758"/>
      <c r="X954" s="758"/>
      <c r="Y954" s="758"/>
      <c r="Z954" s="758"/>
    </row>
    <row r="955" spans="1:26" ht="15.75" customHeight="1">
      <c r="A955" s="758"/>
      <c r="B955" s="758"/>
      <c r="C955" s="758"/>
      <c r="D955" s="758"/>
      <c r="E955" s="758"/>
      <c r="F955" s="759"/>
      <c r="G955" s="758"/>
      <c r="H955" s="758"/>
      <c r="I955" s="758"/>
      <c r="J955" s="758"/>
      <c r="K955" s="758"/>
      <c r="L955" s="758"/>
      <c r="M955" s="758"/>
      <c r="N955" s="758"/>
      <c r="O955" s="758"/>
      <c r="P955" s="758"/>
      <c r="Q955" s="758"/>
      <c r="R955" s="758"/>
      <c r="S955" s="758"/>
      <c r="T955" s="758"/>
      <c r="U955" s="758"/>
      <c r="V955" s="758"/>
      <c r="W955" s="758"/>
      <c r="X955" s="758"/>
      <c r="Y955" s="758"/>
      <c r="Z955" s="758"/>
    </row>
    <row r="956" spans="1:26" ht="15.75" customHeight="1">
      <c r="A956" s="758"/>
      <c r="B956" s="758"/>
      <c r="C956" s="758"/>
      <c r="D956" s="758"/>
      <c r="E956" s="758"/>
      <c r="F956" s="759"/>
      <c r="G956" s="758"/>
      <c r="H956" s="758"/>
      <c r="I956" s="758"/>
      <c r="J956" s="758"/>
      <c r="K956" s="758"/>
      <c r="L956" s="758"/>
      <c r="M956" s="758"/>
      <c r="N956" s="758"/>
      <c r="O956" s="758"/>
      <c r="P956" s="758"/>
      <c r="Q956" s="758"/>
      <c r="R956" s="758"/>
      <c r="S956" s="758"/>
      <c r="T956" s="758"/>
      <c r="U956" s="758"/>
      <c r="V956" s="758"/>
      <c r="W956" s="758"/>
      <c r="X956" s="758"/>
      <c r="Y956" s="758"/>
      <c r="Z956" s="758"/>
    </row>
    <row r="957" spans="1:26" ht="15.75" customHeight="1">
      <c r="A957" s="758"/>
      <c r="B957" s="758"/>
      <c r="C957" s="758"/>
      <c r="D957" s="758"/>
      <c r="E957" s="758"/>
      <c r="F957" s="759"/>
      <c r="G957" s="758"/>
      <c r="H957" s="758"/>
      <c r="I957" s="758"/>
      <c r="J957" s="758"/>
      <c r="K957" s="758"/>
      <c r="L957" s="758"/>
      <c r="M957" s="758"/>
      <c r="N957" s="758"/>
      <c r="O957" s="758"/>
      <c r="P957" s="758"/>
      <c r="Q957" s="758"/>
      <c r="R957" s="758"/>
      <c r="S957" s="758"/>
      <c r="T957" s="758"/>
      <c r="U957" s="758"/>
      <c r="V957" s="758"/>
      <c r="W957" s="758"/>
      <c r="X957" s="758"/>
      <c r="Y957" s="758"/>
      <c r="Z957" s="758"/>
    </row>
    <row r="958" spans="1:26" ht="15.75" customHeight="1">
      <c r="A958" s="758"/>
      <c r="B958" s="758"/>
      <c r="C958" s="758"/>
      <c r="D958" s="758"/>
      <c r="E958" s="758"/>
      <c r="F958" s="759"/>
      <c r="G958" s="758"/>
      <c r="H958" s="758"/>
      <c r="I958" s="758"/>
      <c r="J958" s="758"/>
      <c r="K958" s="758"/>
      <c r="L958" s="758"/>
      <c r="M958" s="758"/>
      <c r="N958" s="758"/>
      <c r="O958" s="758"/>
      <c r="P958" s="758"/>
      <c r="Q958" s="758"/>
      <c r="R958" s="758"/>
      <c r="S958" s="758"/>
      <c r="T958" s="758"/>
      <c r="U958" s="758"/>
      <c r="V958" s="758"/>
      <c r="W958" s="758"/>
      <c r="X958" s="758"/>
      <c r="Y958" s="758"/>
      <c r="Z958" s="758"/>
    </row>
    <row r="959" spans="1:26" ht="15.75" customHeight="1">
      <c r="A959" s="758"/>
      <c r="B959" s="758"/>
      <c r="C959" s="758"/>
      <c r="D959" s="758"/>
      <c r="E959" s="758"/>
      <c r="F959" s="759"/>
      <c r="G959" s="758"/>
      <c r="H959" s="758"/>
      <c r="I959" s="758"/>
      <c r="J959" s="758"/>
      <c r="K959" s="758"/>
      <c r="L959" s="758"/>
      <c r="M959" s="758"/>
      <c r="N959" s="758"/>
      <c r="O959" s="758"/>
      <c r="P959" s="758"/>
      <c r="Q959" s="758"/>
      <c r="R959" s="758"/>
      <c r="S959" s="758"/>
      <c r="T959" s="758"/>
      <c r="U959" s="758"/>
      <c r="V959" s="758"/>
      <c r="W959" s="758"/>
      <c r="X959" s="758"/>
      <c r="Y959" s="758"/>
      <c r="Z959" s="758"/>
    </row>
    <row r="960" spans="1:26" ht="15.75" customHeight="1">
      <c r="A960" s="758"/>
      <c r="B960" s="758"/>
      <c r="C960" s="758"/>
      <c r="D960" s="758"/>
      <c r="E960" s="758"/>
      <c r="F960" s="759"/>
      <c r="G960" s="758"/>
      <c r="H960" s="758"/>
      <c r="I960" s="758"/>
      <c r="J960" s="758"/>
      <c r="K960" s="758"/>
      <c r="L960" s="758"/>
      <c r="M960" s="758"/>
      <c r="N960" s="758"/>
      <c r="O960" s="758"/>
      <c r="P960" s="758"/>
      <c r="Q960" s="758"/>
      <c r="R960" s="758"/>
      <c r="S960" s="758"/>
      <c r="T960" s="758"/>
      <c r="U960" s="758"/>
      <c r="V960" s="758"/>
      <c r="W960" s="758"/>
      <c r="X960" s="758"/>
      <c r="Y960" s="758"/>
      <c r="Z960" s="758"/>
    </row>
    <row r="961" spans="1:26" ht="15.75" customHeight="1">
      <c r="A961" s="758"/>
      <c r="B961" s="758"/>
      <c r="C961" s="758"/>
      <c r="D961" s="758"/>
      <c r="E961" s="758"/>
      <c r="F961" s="759"/>
      <c r="G961" s="758"/>
      <c r="H961" s="758"/>
      <c r="I961" s="758"/>
      <c r="J961" s="758"/>
      <c r="K961" s="758"/>
      <c r="L961" s="758"/>
      <c r="M961" s="758"/>
      <c r="N961" s="758"/>
      <c r="O961" s="758"/>
      <c r="P961" s="758"/>
      <c r="Q961" s="758"/>
      <c r="R961" s="758"/>
      <c r="S961" s="758"/>
      <c r="T961" s="758"/>
      <c r="U961" s="758"/>
      <c r="V961" s="758"/>
      <c r="W961" s="758"/>
      <c r="X961" s="758"/>
      <c r="Y961" s="758"/>
      <c r="Z961" s="758"/>
    </row>
    <row r="962" spans="1:26" ht="15.75" customHeight="1">
      <c r="A962" s="758"/>
      <c r="B962" s="758"/>
      <c r="C962" s="758"/>
      <c r="D962" s="758"/>
      <c r="E962" s="758"/>
      <c r="F962" s="759"/>
      <c r="G962" s="758"/>
      <c r="H962" s="758"/>
      <c r="I962" s="758"/>
      <c r="J962" s="758"/>
      <c r="K962" s="758"/>
      <c r="L962" s="758"/>
      <c r="M962" s="758"/>
      <c r="N962" s="758"/>
      <c r="O962" s="758"/>
      <c r="P962" s="758"/>
      <c r="Q962" s="758"/>
      <c r="R962" s="758"/>
      <c r="S962" s="758"/>
      <c r="T962" s="758"/>
      <c r="U962" s="758"/>
      <c r="V962" s="758"/>
      <c r="W962" s="758"/>
      <c r="X962" s="758"/>
      <c r="Y962" s="758"/>
      <c r="Z962" s="758"/>
    </row>
    <row r="963" spans="1:26" ht="15.75" customHeight="1">
      <c r="A963" s="758"/>
      <c r="B963" s="758"/>
      <c r="C963" s="758"/>
      <c r="D963" s="758"/>
      <c r="E963" s="758"/>
      <c r="F963" s="759"/>
      <c r="G963" s="758"/>
      <c r="H963" s="758"/>
      <c r="I963" s="758"/>
      <c r="J963" s="758"/>
      <c r="K963" s="758"/>
      <c r="L963" s="758"/>
      <c r="M963" s="758"/>
      <c r="N963" s="758"/>
      <c r="O963" s="758"/>
      <c r="P963" s="758"/>
      <c r="Q963" s="758"/>
      <c r="R963" s="758"/>
      <c r="S963" s="758"/>
      <c r="T963" s="758"/>
      <c r="U963" s="758"/>
      <c r="V963" s="758"/>
      <c r="W963" s="758"/>
      <c r="X963" s="758"/>
      <c r="Y963" s="758"/>
      <c r="Z963" s="758"/>
    </row>
    <row r="964" spans="1:26" ht="15.75" customHeight="1">
      <c r="A964" s="758"/>
      <c r="B964" s="758"/>
      <c r="C964" s="758"/>
      <c r="D964" s="758"/>
      <c r="E964" s="758"/>
      <c r="F964" s="759"/>
      <c r="G964" s="758"/>
      <c r="H964" s="758"/>
      <c r="I964" s="758"/>
      <c r="J964" s="758"/>
      <c r="K964" s="758"/>
      <c r="L964" s="758"/>
      <c r="M964" s="758"/>
      <c r="N964" s="758"/>
      <c r="O964" s="758"/>
      <c r="P964" s="758"/>
      <c r="Q964" s="758"/>
      <c r="R964" s="758"/>
      <c r="S964" s="758"/>
      <c r="T964" s="758"/>
      <c r="U964" s="758"/>
      <c r="V964" s="758"/>
      <c r="W964" s="758"/>
      <c r="X964" s="758"/>
      <c r="Y964" s="758"/>
      <c r="Z964" s="758"/>
    </row>
    <row r="965" spans="1:26" ht="15.75" customHeight="1">
      <c r="A965" s="758"/>
      <c r="B965" s="758"/>
      <c r="C965" s="758"/>
      <c r="D965" s="758"/>
      <c r="E965" s="758"/>
      <c r="F965" s="759"/>
      <c r="G965" s="758"/>
      <c r="H965" s="758"/>
      <c r="I965" s="758"/>
      <c r="J965" s="758"/>
      <c r="K965" s="758"/>
      <c r="L965" s="758"/>
      <c r="M965" s="758"/>
      <c r="N965" s="758"/>
      <c r="O965" s="758"/>
      <c r="P965" s="758"/>
      <c r="Q965" s="758"/>
      <c r="R965" s="758"/>
      <c r="S965" s="758"/>
      <c r="T965" s="758"/>
      <c r="U965" s="758"/>
      <c r="V965" s="758"/>
      <c r="W965" s="758"/>
      <c r="X965" s="758"/>
      <c r="Y965" s="758"/>
      <c r="Z965" s="758"/>
    </row>
    <row r="966" spans="1:26" ht="15.75" customHeight="1">
      <c r="A966" s="758"/>
      <c r="B966" s="758"/>
      <c r="C966" s="758"/>
      <c r="D966" s="758"/>
      <c r="E966" s="758"/>
      <c r="F966" s="759"/>
      <c r="G966" s="758"/>
      <c r="H966" s="758"/>
      <c r="I966" s="758"/>
      <c r="J966" s="758"/>
      <c r="K966" s="758"/>
      <c r="L966" s="758"/>
      <c r="M966" s="758"/>
      <c r="N966" s="758"/>
      <c r="O966" s="758"/>
      <c r="P966" s="758"/>
      <c r="Q966" s="758"/>
      <c r="R966" s="758"/>
      <c r="S966" s="758"/>
      <c r="T966" s="758"/>
      <c r="U966" s="758"/>
      <c r="V966" s="758"/>
      <c r="W966" s="758"/>
      <c r="X966" s="758"/>
      <c r="Y966" s="758"/>
      <c r="Z966" s="758"/>
    </row>
    <row r="967" spans="1:26" ht="15.75" customHeight="1">
      <c r="A967" s="758"/>
      <c r="B967" s="758"/>
      <c r="C967" s="758"/>
      <c r="D967" s="758"/>
      <c r="E967" s="758"/>
      <c r="F967" s="759"/>
      <c r="G967" s="758"/>
      <c r="H967" s="758"/>
      <c r="I967" s="758"/>
      <c r="J967" s="758"/>
      <c r="K967" s="758"/>
      <c r="L967" s="758"/>
      <c r="M967" s="758"/>
      <c r="N967" s="758"/>
      <c r="O967" s="758"/>
      <c r="P967" s="758"/>
      <c r="Q967" s="758"/>
      <c r="R967" s="758"/>
      <c r="S967" s="758"/>
      <c r="T967" s="758"/>
      <c r="U967" s="758"/>
      <c r="V967" s="758"/>
      <c r="W967" s="758"/>
      <c r="X967" s="758"/>
      <c r="Y967" s="758"/>
      <c r="Z967" s="758"/>
    </row>
    <row r="968" spans="1:26" ht="15.75" customHeight="1">
      <c r="A968" s="758"/>
      <c r="B968" s="758"/>
      <c r="C968" s="758"/>
      <c r="D968" s="758"/>
      <c r="E968" s="758"/>
      <c r="F968" s="759"/>
      <c r="G968" s="758"/>
      <c r="H968" s="758"/>
      <c r="I968" s="758"/>
      <c r="J968" s="758"/>
      <c r="K968" s="758"/>
      <c r="L968" s="758"/>
      <c r="M968" s="758"/>
      <c r="N968" s="758"/>
      <c r="O968" s="758"/>
      <c r="P968" s="758"/>
      <c r="Q968" s="758"/>
      <c r="R968" s="758"/>
      <c r="S968" s="758"/>
      <c r="T968" s="758"/>
      <c r="U968" s="758"/>
      <c r="V968" s="758"/>
      <c r="W968" s="758"/>
      <c r="X968" s="758"/>
      <c r="Y968" s="758"/>
      <c r="Z968" s="758"/>
    </row>
    <row r="969" spans="1:26" ht="15.75" customHeight="1">
      <c r="A969" s="758"/>
      <c r="B969" s="758"/>
      <c r="C969" s="758"/>
      <c r="D969" s="758"/>
      <c r="E969" s="758"/>
      <c r="F969" s="759"/>
      <c r="G969" s="758"/>
      <c r="H969" s="758"/>
      <c r="I969" s="758"/>
      <c r="J969" s="758"/>
      <c r="K969" s="758"/>
      <c r="L969" s="758"/>
      <c r="M969" s="758"/>
      <c r="N969" s="758"/>
      <c r="O969" s="758"/>
      <c r="P969" s="758"/>
      <c r="Q969" s="758"/>
      <c r="R969" s="758"/>
      <c r="S969" s="758"/>
      <c r="T969" s="758"/>
      <c r="U969" s="758"/>
      <c r="V969" s="758"/>
      <c r="W969" s="758"/>
      <c r="X969" s="758"/>
      <c r="Y969" s="758"/>
      <c r="Z969" s="758"/>
    </row>
    <row r="970" spans="1:26" ht="15.75" customHeight="1">
      <c r="A970" s="758"/>
      <c r="B970" s="758"/>
      <c r="C970" s="758"/>
      <c r="D970" s="758"/>
      <c r="E970" s="758"/>
      <c r="F970" s="759"/>
      <c r="G970" s="758"/>
      <c r="H970" s="758"/>
      <c r="I970" s="758"/>
      <c r="J970" s="758"/>
      <c r="K970" s="758"/>
      <c r="L970" s="758"/>
      <c r="M970" s="758"/>
      <c r="N970" s="758"/>
      <c r="O970" s="758"/>
      <c r="P970" s="758"/>
      <c r="Q970" s="758"/>
      <c r="R970" s="758"/>
      <c r="S970" s="758"/>
      <c r="T970" s="758"/>
      <c r="U970" s="758"/>
      <c r="V970" s="758"/>
      <c r="W970" s="758"/>
      <c r="X970" s="758"/>
      <c r="Y970" s="758"/>
      <c r="Z970" s="758"/>
    </row>
    <row r="971" spans="1:26" ht="15.75" customHeight="1">
      <c r="A971" s="758"/>
      <c r="B971" s="758"/>
      <c r="C971" s="758"/>
      <c r="D971" s="758"/>
      <c r="E971" s="758"/>
      <c r="F971" s="759"/>
      <c r="G971" s="758"/>
      <c r="H971" s="758"/>
      <c r="I971" s="758"/>
      <c r="J971" s="758"/>
      <c r="K971" s="758"/>
      <c r="L971" s="758"/>
      <c r="M971" s="758"/>
      <c r="N971" s="758"/>
      <c r="O971" s="758"/>
      <c r="P971" s="758"/>
      <c r="Q971" s="758"/>
      <c r="R971" s="758"/>
      <c r="S971" s="758"/>
      <c r="T971" s="758"/>
      <c r="U971" s="758"/>
      <c r="V971" s="758"/>
      <c r="W971" s="758"/>
      <c r="X971" s="758"/>
      <c r="Y971" s="758"/>
      <c r="Z971" s="758"/>
    </row>
    <row r="972" spans="1:26" ht="15.75" customHeight="1">
      <c r="A972" s="758"/>
      <c r="B972" s="758"/>
      <c r="C972" s="758"/>
      <c r="D972" s="758"/>
      <c r="E972" s="758"/>
      <c r="F972" s="759"/>
      <c r="G972" s="758"/>
      <c r="H972" s="758"/>
      <c r="I972" s="758"/>
      <c r="J972" s="758"/>
      <c r="K972" s="758"/>
      <c r="L972" s="758"/>
      <c r="M972" s="758"/>
      <c r="N972" s="758"/>
      <c r="O972" s="758"/>
      <c r="P972" s="758"/>
      <c r="Q972" s="758"/>
      <c r="R972" s="758"/>
      <c r="S972" s="758"/>
      <c r="T972" s="758"/>
      <c r="U972" s="758"/>
      <c r="V972" s="758"/>
      <c r="W972" s="758"/>
      <c r="X972" s="758"/>
      <c r="Y972" s="758"/>
      <c r="Z972" s="758"/>
    </row>
    <row r="973" spans="1:26" ht="15.75" customHeight="1">
      <c r="A973" s="758"/>
      <c r="B973" s="758"/>
      <c r="C973" s="758"/>
      <c r="D973" s="758"/>
      <c r="E973" s="758"/>
      <c r="F973" s="759"/>
      <c r="G973" s="758"/>
      <c r="H973" s="758"/>
      <c r="I973" s="758"/>
      <c r="J973" s="758"/>
      <c r="K973" s="758"/>
      <c r="L973" s="758"/>
      <c r="M973" s="758"/>
      <c r="N973" s="758"/>
      <c r="O973" s="758"/>
      <c r="P973" s="758"/>
      <c r="Q973" s="758"/>
      <c r="R973" s="758"/>
      <c r="S973" s="758"/>
      <c r="T973" s="758"/>
      <c r="U973" s="758"/>
      <c r="V973" s="758"/>
      <c r="W973" s="758"/>
      <c r="X973" s="758"/>
      <c r="Y973" s="758"/>
      <c r="Z973" s="758"/>
    </row>
    <row r="974" spans="1:26" ht="15.75" customHeight="1">
      <c r="A974" s="758"/>
      <c r="B974" s="758"/>
      <c r="C974" s="758"/>
      <c r="D974" s="758"/>
      <c r="E974" s="758"/>
      <c r="F974" s="759"/>
      <c r="G974" s="758"/>
      <c r="H974" s="758"/>
      <c r="I974" s="758"/>
      <c r="J974" s="758"/>
      <c r="K974" s="758"/>
      <c r="L974" s="758"/>
      <c r="M974" s="758"/>
      <c r="N974" s="758"/>
      <c r="O974" s="758"/>
      <c r="P974" s="758"/>
      <c r="Q974" s="758"/>
      <c r="R974" s="758"/>
      <c r="S974" s="758"/>
      <c r="T974" s="758"/>
      <c r="U974" s="758"/>
      <c r="V974" s="758"/>
      <c r="W974" s="758"/>
      <c r="X974" s="758"/>
      <c r="Y974" s="758"/>
      <c r="Z974" s="758"/>
    </row>
    <row r="975" spans="1:26" ht="15.75" customHeight="1">
      <c r="A975" s="758"/>
      <c r="B975" s="758"/>
      <c r="C975" s="758"/>
      <c r="D975" s="758"/>
      <c r="E975" s="758"/>
      <c r="F975" s="759"/>
      <c r="G975" s="758"/>
      <c r="H975" s="758"/>
      <c r="I975" s="758"/>
      <c r="J975" s="758"/>
      <c r="K975" s="758"/>
      <c r="L975" s="758"/>
      <c r="M975" s="758"/>
      <c r="N975" s="758"/>
      <c r="O975" s="758"/>
      <c r="P975" s="758"/>
      <c r="Q975" s="758"/>
      <c r="R975" s="758"/>
      <c r="S975" s="758"/>
      <c r="T975" s="758"/>
      <c r="U975" s="758"/>
      <c r="V975" s="758"/>
      <c r="W975" s="758"/>
      <c r="X975" s="758"/>
      <c r="Y975" s="758"/>
      <c r="Z975" s="758"/>
    </row>
    <row r="976" spans="1:26" ht="15.75" customHeight="1">
      <c r="A976" s="758"/>
      <c r="B976" s="758"/>
      <c r="C976" s="758"/>
      <c r="D976" s="758"/>
      <c r="E976" s="758"/>
      <c r="F976" s="759"/>
      <c r="G976" s="758"/>
      <c r="H976" s="758"/>
      <c r="I976" s="758"/>
      <c r="J976" s="758"/>
      <c r="K976" s="758"/>
      <c r="L976" s="758"/>
      <c r="M976" s="758"/>
      <c r="N976" s="758"/>
      <c r="O976" s="758"/>
      <c r="P976" s="758"/>
      <c r="Q976" s="758"/>
      <c r="R976" s="758"/>
      <c r="S976" s="758"/>
      <c r="T976" s="758"/>
      <c r="U976" s="758"/>
      <c r="V976" s="758"/>
      <c r="W976" s="758"/>
      <c r="X976" s="758"/>
      <c r="Y976" s="758"/>
      <c r="Z976" s="758"/>
    </row>
    <row r="977" spans="1:26" ht="15.75" customHeight="1">
      <c r="A977" s="758"/>
      <c r="B977" s="758"/>
      <c r="C977" s="758"/>
      <c r="D977" s="758"/>
      <c r="E977" s="758"/>
      <c r="F977" s="759"/>
      <c r="G977" s="758"/>
      <c r="H977" s="758"/>
      <c r="I977" s="758"/>
      <c r="J977" s="758"/>
      <c r="K977" s="758"/>
      <c r="L977" s="758"/>
      <c r="M977" s="758"/>
      <c r="N977" s="758"/>
      <c r="O977" s="758"/>
      <c r="P977" s="758"/>
      <c r="Q977" s="758"/>
      <c r="R977" s="758"/>
      <c r="S977" s="758"/>
      <c r="T977" s="758"/>
      <c r="U977" s="758"/>
      <c r="V977" s="758"/>
      <c r="W977" s="758"/>
      <c r="X977" s="758"/>
      <c r="Y977" s="758"/>
      <c r="Z977" s="758"/>
    </row>
    <row r="978" spans="1:26" ht="15.75" customHeight="1">
      <c r="A978" s="758"/>
      <c r="B978" s="758"/>
      <c r="C978" s="758"/>
      <c r="D978" s="758"/>
      <c r="E978" s="758"/>
      <c r="F978" s="759"/>
      <c r="G978" s="758"/>
      <c r="H978" s="758"/>
      <c r="I978" s="758"/>
      <c r="J978" s="758"/>
      <c r="K978" s="758"/>
      <c r="L978" s="758"/>
      <c r="M978" s="758"/>
      <c r="N978" s="758"/>
      <c r="O978" s="758"/>
      <c r="P978" s="758"/>
      <c r="Q978" s="758"/>
      <c r="R978" s="758"/>
      <c r="S978" s="758"/>
      <c r="T978" s="758"/>
      <c r="U978" s="758"/>
      <c r="V978" s="758"/>
      <c r="W978" s="758"/>
      <c r="X978" s="758"/>
      <c r="Y978" s="758"/>
      <c r="Z978" s="758"/>
    </row>
    <row r="979" spans="1:26" ht="15.75" customHeight="1">
      <c r="A979" s="758"/>
      <c r="B979" s="758"/>
      <c r="C979" s="758"/>
      <c r="D979" s="758"/>
      <c r="E979" s="758"/>
      <c r="F979" s="759"/>
      <c r="G979" s="758"/>
      <c r="H979" s="758"/>
      <c r="I979" s="758"/>
      <c r="J979" s="758"/>
      <c r="K979" s="758"/>
      <c r="L979" s="758"/>
      <c r="M979" s="758"/>
      <c r="N979" s="758"/>
      <c r="O979" s="758"/>
      <c r="P979" s="758"/>
      <c r="Q979" s="758"/>
      <c r="R979" s="758"/>
      <c r="S979" s="758"/>
      <c r="T979" s="758"/>
      <c r="U979" s="758"/>
      <c r="V979" s="758"/>
      <c r="W979" s="758"/>
      <c r="X979" s="758"/>
      <c r="Y979" s="758"/>
      <c r="Z979" s="758"/>
    </row>
    <row r="980" spans="1:26" ht="15.75" customHeight="1">
      <c r="A980" s="758"/>
      <c r="B980" s="758"/>
      <c r="C980" s="758"/>
      <c r="D980" s="758"/>
      <c r="E980" s="758"/>
      <c r="F980" s="759"/>
      <c r="G980" s="758"/>
      <c r="H980" s="758"/>
      <c r="I980" s="758"/>
      <c r="J980" s="758"/>
      <c r="K980" s="758"/>
      <c r="L980" s="758"/>
      <c r="M980" s="758"/>
      <c r="N980" s="758"/>
      <c r="O980" s="758"/>
      <c r="P980" s="758"/>
      <c r="Q980" s="758"/>
      <c r="R980" s="758"/>
      <c r="S980" s="758"/>
      <c r="T980" s="758"/>
      <c r="U980" s="758"/>
      <c r="V980" s="758"/>
      <c r="W980" s="758"/>
      <c r="X980" s="758"/>
      <c r="Y980" s="758"/>
      <c r="Z980" s="758"/>
    </row>
    <row r="981" spans="1:26" ht="15.75" customHeight="1">
      <c r="A981" s="758"/>
      <c r="B981" s="758"/>
      <c r="C981" s="758"/>
      <c r="D981" s="758"/>
      <c r="E981" s="758"/>
      <c r="F981" s="759"/>
      <c r="G981" s="758"/>
      <c r="H981" s="758"/>
      <c r="I981" s="758"/>
      <c r="J981" s="758"/>
      <c r="K981" s="758"/>
      <c r="L981" s="758"/>
      <c r="M981" s="758"/>
      <c r="N981" s="758"/>
      <c r="O981" s="758"/>
      <c r="P981" s="758"/>
      <c r="Q981" s="758"/>
      <c r="R981" s="758"/>
      <c r="S981" s="758"/>
      <c r="T981" s="758"/>
      <c r="U981" s="758"/>
      <c r="V981" s="758"/>
      <c r="W981" s="758"/>
      <c r="X981" s="758"/>
      <c r="Y981" s="758"/>
      <c r="Z981" s="758"/>
    </row>
    <row r="982" spans="1:26" ht="15.75" customHeight="1">
      <c r="A982" s="758"/>
      <c r="B982" s="758"/>
      <c r="C982" s="758"/>
      <c r="D982" s="758"/>
      <c r="E982" s="758"/>
      <c r="F982" s="759"/>
      <c r="G982" s="758"/>
      <c r="H982" s="758"/>
      <c r="I982" s="758"/>
      <c r="J982" s="758"/>
      <c r="K982" s="758"/>
      <c r="L982" s="758"/>
      <c r="M982" s="758"/>
      <c r="N982" s="758"/>
      <c r="O982" s="758"/>
      <c r="P982" s="758"/>
      <c r="Q982" s="758"/>
      <c r="R982" s="758"/>
      <c r="S982" s="758"/>
      <c r="T982" s="758"/>
      <c r="U982" s="758"/>
      <c r="V982" s="758"/>
      <c r="W982" s="758"/>
      <c r="X982" s="758"/>
      <c r="Y982" s="758"/>
      <c r="Z982" s="758"/>
    </row>
    <row r="983" spans="1:26" ht="15.75" customHeight="1">
      <c r="A983" s="758"/>
      <c r="B983" s="758"/>
      <c r="C983" s="758"/>
      <c r="D983" s="758"/>
      <c r="E983" s="758"/>
      <c r="F983" s="759"/>
      <c r="G983" s="758"/>
      <c r="H983" s="758"/>
      <c r="I983" s="758"/>
      <c r="J983" s="758"/>
      <c r="K983" s="758"/>
      <c r="L983" s="758"/>
      <c r="M983" s="758"/>
      <c r="N983" s="758"/>
      <c r="O983" s="758"/>
      <c r="P983" s="758"/>
      <c r="Q983" s="758"/>
      <c r="R983" s="758"/>
      <c r="S983" s="758"/>
      <c r="T983" s="758"/>
      <c r="U983" s="758"/>
      <c r="V983" s="758"/>
      <c r="W983" s="758"/>
      <c r="X983" s="758"/>
      <c r="Y983" s="758"/>
      <c r="Z983" s="758"/>
    </row>
    <row r="984" spans="1:26" ht="15.75" customHeight="1">
      <c r="A984" s="758"/>
      <c r="B984" s="758"/>
      <c r="C984" s="758"/>
      <c r="D984" s="758"/>
      <c r="E984" s="758"/>
      <c r="F984" s="759"/>
      <c r="G984" s="758"/>
      <c r="H984" s="758"/>
      <c r="I984" s="758"/>
      <c r="J984" s="758"/>
      <c r="K984" s="758"/>
      <c r="L984" s="758"/>
      <c r="M984" s="758"/>
      <c r="N984" s="758"/>
      <c r="O984" s="758"/>
      <c r="P984" s="758"/>
      <c r="Q984" s="758"/>
      <c r="R984" s="758"/>
      <c r="S984" s="758"/>
      <c r="T984" s="758"/>
      <c r="U984" s="758"/>
      <c r="V984" s="758"/>
      <c r="W984" s="758"/>
      <c r="X984" s="758"/>
      <c r="Y984" s="758"/>
      <c r="Z984" s="758"/>
    </row>
    <row r="985" spans="1:26" ht="15.75" customHeight="1">
      <c r="A985" s="758"/>
      <c r="B985" s="758"/>
      <c r="C985" s="758"/>
      <c r="D985" s="758"/>
      <c r="E985" s="758"/>
      <c r="F985" s="759"/>
      <c r="G985" s="758"/>
      <c r="H985" s="758"/>
      <c r="I985" s="758"/>
      <c r="J985" s="758"/>
      <c r="K985" s="758"/>
      <c r="L985" s="758"/>
      <c r="M985" s="758"/>
      <c r="N985" s="758"/>
      <c r="O985" s="758"/>
      <c r="P985" s="758"/>
      <c r="Q985" s="758"/>
      <c r="R985" s="758"/>
      <c r="S985" s="758"/>
      <c r="T985" s="758"/>
      <c r="U985" s="758"/>
      <c r="V985" s="758"/>
      <c r="W985" s="758"/>
      <c r="X985" s="758"/>
      <c r="Y985" s="758"/>
      <c r="Z985" s="758"/>
    </row>
    <row r="986" spans="1:26" ht="15.75" customHeight="1">
      <c r="A986" s="758"/>
      <c r="B986" s="758"/>
      <c r="C986" s="758"/>
      <c r="D986" s="758"/>
      <c r="E986" s="758"/>
      <c r="F986" s="759"/>
      <c r="G986" s="758"/>
      <c r="H986" s="758"/>
      <c r="I986" s="758"/>
      <c r="J986" s="758"/>
      <c r="K986" s="758"/>
      <c r="L986" s="758"/>
      <c r="M986" s="758"/>
      <c r="N986" s="758"/>
      <c r="O986" s="758"/>
      <c r="P986" s="758"/>
      <c r="Q986" s="758"/>
      <c r="R986" s="758"/>
      <c r="S986" s="758"/>
      <c r="T986" s="758"/>
      <c r="U986" s="758"/>
      <c r="V986" s="758"/>
      <c r="W986" s="758"/>
      <c r="X986" s="758"/>
      <c r="Y986" s="758"/>
      <c r="Z986" s="758"/>
    </row>
    <row r="987" spans="1:26" ht="15.75" customHeight="1">
      <c r="A987" s="758"/>
      <c r="B987" s="758"/>
      <c r="C987" s="758"/>
      <c r="D987" s="758"/>
      <c r="E987" s="758"/>
      <c r="F987" s="759"/>
      <c r="G987" s="758"/>
      <c r="H987" s="758"/>
      <c r="I987" s="758"/>
      <c r="J987" s="758"/>
      <c r="K987" s="758"/>
      <c r="L987" s="758"/>
      <c r="M987" s="758"/>
      <c r="N987" s="758"/>
      <c r="O987" s="758"/>
      <c r="P987" s="758"/>
      <c r="Q987" s="758"/>
      <c r="R987" s="758"/>
      <c r="S987" s="758"/>
      <c r="T987" s="758"/>
      <c r="U987" s="758"/>
      <c r="V987" s="758"/>
      <c r="W987" s="758"/>
      <c r="X987" s="758"/>
      <c r="Y987" s="758"/>
      <c r="Z987" s="758"/>
    </row>
    <row r="988" spans="1:26" ht="15.75" customHeight="1">
      <c r="A988" s="758"/>
      <c r="B988" s="758"/>
      <c r="C988" s="758"/>
      <c r="D988" s="758"/>
      <c r="E988" s="758"/>
      <c r="F988" s="759"/>
      <c r="G988" s="758"/>
      <c r="H988" s="758"/>
      <c r="I988" s="758"/>
      <c r="J988" s="758"/>
      <c r="K988" s="758"/>
      <c r="L988" s="758"/>
      <c r="M988" s="758"/>
      <c r="N988" s="758"/>
      <c r="O988" s="758"/>
      <c r="P988" s="758"/>
      <c r="Q988" s="758"/>
      <c r="R988" s="758"/>
      <c r="S988" s="758"/>
      <c r="T988" s="758"/>
      <c r="U988" s="758"/>
      <c r="V988" s="758"/>
      <c r="W988" s="758"/>
      <c r="X988" s="758"/>
      <c r="Y988" s="758"/>
      <c r="Z988" s="758"/>
    </row>
    <row r="989" spans="1:26" ht="15.75" customHeight="1">
      <c r="A989" s="758"/>
      <c r="B989" s="758"/>
      <c r="C989" s="758"/>
      <c r="D989" s="758"/>
      <c r="E989" s="758"/>
      <c r="F989" s="759"/>
      <c r="G989" s="758"/>
      <c r="H989" s="758"/>
      <c r="I989" s="758"/>
      <c r="J989" s="758"/>
      <c r="K989" s="758"/>
      <c r="L989" s="758"/>
      <c r="M989" s="758"/>
      <c r="N989" s="758"/>
      <c r="O989" s="758"/>
      <c r="P989" s="758"/>
      <c r="Q989" s="758"/>
      <c r="R989" s="758"/>
      <c r="S989" s="758"/>
      <c r="T989" s="758"/>
      <c r="U989" s="758"/>
      <c r="V989" s="758"/>
      <c r="W989" s="758"/>
      <c r="X989" s="758"/>
      <c r="Y989" s="758"/>
      <c r="Z989" s="758"/>
    </row>
    <row r="990" spans="1:26" ht="15.75" customHeight="1">
      <c r="A990" s="758"/>
      <c r="B990" s="758"/>
      <c r="C990" s="758"/>
      <c r="D990" s="758"/>
      <c r="E990" s="758"/>
      <c r="F990" s="759"/>
      <c r="G990" s="758"/>
      <c r="H990" s="758"/>
      <c r="I990" s="758"/>
      <c r="J990" s="758"/>
      <c r="K990" s="758"/>
      <c r="L990" s="758"/>
      <c r="M990" s="758"/>
      <c r="N990" s="758"/>
      <c r="O990" s="758"/>
      <c r="P990" s="758"/>
      <c r="Q990" s="758"/>
      <c r="R990" s="758"/>
      <c r="S990" s="758"/>
      <c r="T990" s="758"/>
      <c r="U990" s="758"/>
      <c r="V990" s="758"/>
      <c r="W990" s="758"/>
      <c r="X990" s="758"/>
      <c r="Y990" s="758"/>
      <c r="Z990" s="758"/>
    </row>
    <row r="991" spans="1:26" ht="15.75" customHeight="1">
      <c r="A991" s="758"/>
      <c r="B991" s="758"/>
      <c r="C991" s="758"/>
      <c r="D991" s="758"/>
      <c r="E991" s="758"/>
      <c r="F991" s="759"/>
      <c r="G991" s="758"/>
      <c r="H991" s="758"/>
      <c r="I991" s="758"/>
      <c r="J991" s="758"/>
      <c r="K991" s="758"/>
      <c r="L991" s="758"/>
      <c r="M991" s="758"/>
      <c r="N991" s="758"/>
      <c r="O991" s="758"/>
      <c r="P991" s="758"/>
      <c r="Q991" s="758"/>
      <c r="R991" s="758"/>
      <c r="S991" s="758"/>
      <c r="T991" s="758"/>
      <c r="U991" s="758"/>
      <c r="V991" s="758"/>
      <c r="W991" s="758"/>
      <c r="X991" s="758"/>
      <c r="Y991" s="758"/>
      <c r="Z991" s="758"/>
    </row>
    <row r="992" spans="1:26" ht="15.75" customHeight="1">
      <c r="A992" s="758"/>
      <c r="B992" s="758"/>
      <c r="C992" s="758"/>
      <c r="D992" s="758"/>
      <c r="E992" s="758"/>
      <c r="F992" s="759"/>
      <c r="G992" s="758"/>
      <c r="H992" s="758"/>
      <c r="I992" s="758"/>
      <c r="J992" s="758"/>
      <c r="K992" s="758"/>
      <c r="L992" s="758"/>
      <c r="M992" s="758"/>
      <c r="N992" s="758"/>
      <c r="O992" s="758"/>
      <c r="P992" s="758"/>
      <c r="Q992" s="758"/>
      <c r="R992" s="758"/>
      <c r="S992" s="758"/>
      <c r="T992" s="758"/>
      <c r="U992" s="758"/>
      <c r="V992" s="758"/>
      <c r="W992" s="758"/>
      <c r="X992" s="758"/>
      <c r="Y992" s="758"/>
      <c r="Z992" s="758"/>
    </row>
    <row r="993" spans="1:26" ht="15.75" customHeight="1">
      <c r="A993" s="758"/>
      <c r="B993" s="758"/>
      <c r="C993" s="758"/>
      <c r="D993" s="758"/>
      <c r="E993" s="758"/>
      <c r="F993" s="759"/>
      <c r="G993" s="758"/>
      <c r="H993" s="758"/>
      <c r="I993" s="758"/>
      <c r="J993" s="758"/>
      <c r="K993" s="758"/>
      <c r="L993" s="758"/>
      <c r="M993" s="758"/>
      <c r="N993" s="758"/>
      <c r="O993" s="758"/>
      <c r="P993" s="758"/>
      <c r="Q993" s="758"/>
      <c r="R993" s="758"/>
      <c r="S993" s="758"/>
      <c r="T993" s="758"/>
      <c r="U993" s="758"/>
      <c r="V993" s="758"/>
      <c r="W993" s="758"/>
      <c r="X993" s="758"/>
      <c r="Y993" s="758"/>
      <c r="Z993" s="758"/>
    </row>
    <row r="994" spans="1:26" ht="15.75" customHeight="1">
      <c r="A994" s="758"/>
      <c r="B994" s="758"/>
      <c r="C994" s="758"/>
      <c r="D994" s="758"/>
      <c r="E994" s="758"/>
      <c r="F994" s="759"/>
      <c r="G994" s="758"/>
      <c r="H994" s="758"/>
      <c r="I994" s="758"/>
      <c r="J994" s="758"/>
      <c r="K994" s="758"/>
      <c r="L994" s="758"/>
      <c r="M994" s="758"/>
      <c r="N994" s="758"/>
      <c r="O994" s="758"/>
      <c r="P994" s="758"/>
      <c r="Q994" s="758"/>
      <c r="R994" s="758"/>
      <c r="S994" s="758"/>
      <c r="T994" s="758"/>
      <c r="U994" s="758"/>
      <c r="V994" s="758"/>
      <c r="W994" s="758"/>
      <c r="X994" s="758"/>
      <c r="Y994" s="758"/>
      <c r="Z994" s="758"/>
    </row>
    <row r="995" spans="1:26" ht="15.75" customHeight="1">
      <c r="A995" s="758"/>
      <c r="B995" s="758"/>
      <c r="C995" s="758"/>
      <c r="D995" s="758"/>
      <c r="E995" s="758"/>
      <c r="F995" s="759"/>
      <c r="G995" s="758"/>
      <c r="H995" s="758"/>
      <c r="I995" s="758"/>
      <c r="J995" s="758"/>
      <c r="K995" s="758"/>
      <c r="L995" s="758"/>
      <c r="M995" s="758"/>
      <c r="N995" s="758"/>
      <c r="O995" s="758"/>
      <c r="P995" s="758"/>
      <c r="Q995" s="758"/>
      <c r="R995" s="758"/>
      <c r="S995" s="758"/>
      <c r="T995" s="758"/>
      <c r="U995" s="758"/>
      <c r="V995" s="758"/>
      <c r="W995" s="758"/>
      <c r="X995" s="758"/>
      <c r="Y995" s="758"/>
      <c r="Z995" s="758"/>
    </row>
    <row r="996" spans="1:26" ht="15.75" customHeight="1">
      <c r="A996" s="758"/>
      <c r="B996" s="758"/>
      <c r="C996" s="758"/>
      <c r="D996" s="758"/>
      <c r="E996" s="758"/>
      <c r="F996" s="759"/>
      <c r="G996" s="758"/>
      <c r="H996" s="758"/>
      <c r="I996" s="758"/>
      <c r="J996" s="758"/>
      <c r="K996" s="758"/>
      <c r="L996" s="758"/>
      <c r="M996" s="758"/>
      <c r="N996" s="758"/>
      <c r="O996" s="758"/>
      <c r="P996" s="758"/>
      <c r="Q996" s="758"/>
      <c r="R996" s="758"/>
      <c r="S996" s="758"/>
      <c r="T996" s="758"/>
      <c r="U996" s="758"/>
      <c r="V996" s="758"/>
      <c r="W996" s="758"/>
      <c r="X996" s="758"/>
      <c r="Y996" s="758"/>
      <c r="Z996" s="758"/>
    </row>
    <row r="997" spans="1:26" ht="15.75" customHeight="1">
      <c r="A997" s="758"/>
      <c r="B997" s="758"/>
      <c r="C997" s="758"/>
      <c r="D997" s="758"/>
      <c r="E997" s="758"/>
      <c r="F997" s="759"/>
      <c r="G997" s="758"/>
      <c r="H997" s="758"/>
      <c r="I997" s="758"/>
      <c r="J997" s="758"/>
      <c r="K997" s="758"/>
      <c r="L997" s="758"/>
      <c r="M997" s="758"/>
      <c r="N997" s="758"/>
      <c r="O997" s="758"/>
      <c r="P997" s="758"/>
      <c r="Q997" s="758"/>
      <c r="R997" s="758"/>
      <c r="S997" s="758"/>
      <c r="T997" s="758"/>
      <c r="U997" s="758"/>
      <c r="V997" s="758"/>
      <c r="W997" s="758"/>
      <c r="X997" s="758"/>
      <c r="Y997" s="758"/>
      <c r="Z997" s="758"/>
    </row>
    <row r="998" spans="1:26" ht="15.75" customHeight="1">
      <c r="A998" s="758"/>
      <c r="B998" s="758"/>
      <c r="C998" s="758"/>
      <c r="D998" s="758"/>
      <c r="E998" s="758"/>
      <c r="F998" s="759"/>
      <c r="G998" s="758"/>
      <c r="H998" s="758"/>
      <c r="I998" s="758"/>
      <c r="J998" s="758"/>
      <c r="K998" s="758"/>
      <c r="L998" s="758"/>
      <c r="M998" s="758"/>
      <c r="N998" s="758"/>
      <c r="O998" s="758"/>
      <c r="P998" s="758"/>
      <c r="Q998" s="758"/>
      <c r="R998" s="758"/>
      <c r="S998" s="758"/>
      <c r="T998" s="758"/>
      <c r="U998" s="758"/>
      <c r="V998" s="758"/>
      <c r="W998" s="758"/>
      <c r="X998" s="758"/>
      <c r="Y998" s="758"/>
      <c r="Z998" s="758"/>
    </row>
    <row r="999" spans="1:26" ht="15.75" customHeight="1">
      <c r="A999" s="758"/>
      <c r="B999" s="758"/>
      <c r="C999" s="758"/>
      <c r="D999" s="758"/>
      <c r="E999" s="758"/>
      <c r="F999" s="759"/>
      <c r="G999" s="758"/>
      <c r="H999" s="758"/>
      <c r="I999" s="758"/>
      <c r="J999" s="758"/>
      <c r="K999" s="758"/>
      <c r="L999" s="758"/>
      <c r="M999" s="758"/>
      <c r="N999" s="758"/>
      <c r="O999" s="758"/>
      <c r="P999" s="758"/>
      <c r="Q999" s="758"/>
      <c r="R999" s="758"/>
      <c r="S999" s="758"/>
      <c r="T999" s="758"/>
      <c r="U999" s="758"/>
      <c r="V999" s="758"/>
      <c r="W999" s="758"/>
      <c r="X999" s="758"/>
      <c r="Y999" s="758"/>
      <c r="Z999" s="758"/>
    </row>
    <row r="1000" spans="1:26" ht="15.75" customHeight="1">
      <c r="A1000" s="758"/>
      <c r="B1000" s="758"/>
      <c r="C1000" s="758"/>
      <c r="D1000" s="758"/>
      <c r="E1000" s="758"/>
      <c r="F1000" s="759"/>
      <c r="G1000" s="758"/>
      <c r="H1000" s="758"/>
      <c r="I1000" s="758"/>
      <c r="J1000" s="758"/>
      <c r="K1000" s="758"/>
      <c r="L1000" s="758"/>
      <c r="M1000" s="758"/>
      <c r="N1000" s="758"/>
      <c r="O1000" s="758"/>
      <c r="P1000" s="758"/>
      <c r="Q1000" s="758"/>
      <c r="R1000" s="758"/>
      <c r="S1000" s="758"/>
      <c r="T1000" s="758"/>
      <c r="U1000" s="758"/>
      <c r="V1000" s="758"/>
      <c r="W1000" s="758"/>
      <c r="X1000" s="758"/>
      <c r="Y1000" s="758"/>
      <c r="Z1000" s="758"/>
    </row>
  </sheetData>
  <mergeCells count="2">
    <mergeCell ref="A1:B1"/>
    <mergeCell ref="A2:B2"/>
  </mergeCells>
  <pageMargins left="0.7" right="0.7" top="0.75" bottom="0.75" header="0" footer="0"/>
  <pageSetup orientation="landscape" r:id="rId1"/>
  <headerFooter>
    <oddFooter>&amp;C&amp;P</oddFooter>
  </headerFooter>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D00-000000000000}">
  <sheetPr>
    <tabColor rgb="FF003366"/>
  </sheetPr>
  <dimension ref="A1:Z1001"/>
  <sheetViews>
    <sheetView view="pageBreakPreview" zoomScale="60" zoomScaleNormal="100" workbookViewId="0">
      <pane ySplit="2" topLeftCell="A72" activePane="bottomLeft" state="frozen"/>
      <selection pane="bottomLeft" activeCell="A81" sqref="A81:F81"/>
    </sheetView>
  </sheetViews>
  <sheetFormatPr defaultColWidth="14.40625" defaultRowHeight="15" customHeight="1"/>
  <cols>
    <col min="1" max="1" width="11.26953125" customWidth="1"/>
    <col min="2" max="2" width="60.40625" customWidth="1"/>
    <col min="3" max="4" width="15.54296875" hidden="1" customWidth="1"/>
    <col min="5" max="6" width="15.54296875" customWidth="1"/>
    <col min="7" max="7" width="20" customWidth="1"/>
    <col min="8" max="26" width="8" customWidth="1"/>
  </cols>
  <sheetData>
    <row r="1" spans="1:26" ht="15.75" customHeight="1">
      <c r="A1" s="789" t="s">
        <v>2648</v>
      </c>
      <c r="B1" s="789"/>
      <c r="C1" s="790"/>
      <c r="D1" s="790"/>
      <c r="E1" s="790"/>
      <c r="F1" s="790"/>
      <c r="G1" s="791"/>
      <c r="H1" s="791"/>
      <c r="I1" s="791"/>
      <c r="J1" s="791"/>
      <c r="K1" s="791"/>
      <c r="L1" s="791"/>
      <c r="M1" s="791"/>
      <c r="N1" s="791"/>
      <c r="O1" s="791"/>
      <c r="P1" s="791"/>
      <c r="Q1" s="791"/>
      <c r="R1" s="791"/>
      <c r="S1" s="791"/>
      <c r="T1" s="791"/>
      <c r="U1" s="791"/>
      <c r="V1" s="791"/>
      <c r="W1" s="791"/>
      <c r="X1" s="791"/>
      <c r="Y1" s="791"/>
      <c r="Z1" s="791"/>
    </row>
    <row r="2" spans="1:26" ht="66" customHeight="1">
      <c r="A2" s="1190" t="s">
        <v>2069</v>
      </c>
      <c r="B2" s="1156"/>
      <c r="C2" s="792" t="s">
        <v>204</v>
      </c>
      <c r="D2" s="793" t="s">
        <v>2070</v>
      </c>
      <c r="E2" s="793" t="s">
        <v>166</v>
      </c>
      <c r="F2" s="793" t="s">
        <v>201</v>
      </c>
      <c r="G2" s="626"/>
      <c r="H2" s="626"/>
      <c r="I2" s="626"/>
      <c r="J2" s="626"/>
      <c r="K2" s="626"/>
      <c r="L2" s="626"/>
      <c r="M2" s="626"/>
      <c r="N2" s="626"/>
      <c r="O2" s="626"/>
      <c r="P2" s="626"/>
      <c r="Q2" s="626"/>
      <c r="R2" s="626"/>
      <c r="S2" s="626"/>
      <c r="T2" s="626"/>
      <c r="U2" s="626"/>
      <c r="V2" s="626"/>
      <c r="W2" s="626"/>
      <c r="X2" s="626"/>
      <c r="Y2" s="626"/>
      <c r="Z2" s="626"/>
    </row>
    <row r="3" spans="1:26" ht="18.75" customHeight="1">
      <c r="A3" s="794">
        <v>10902</v>
      </c>
      <c r="B3" s="794" t="s">
        <v>2649</v>
      </c>
      <c r="C3" s="795"/>
      <c r="D3" s="795"/>
      <c r="E3" s="795"/>
      <c r="F3" s="795"/>
      <c r="G3" s="626"/>
      <c r="H3" s="626"/>
      <c r="I3" s="626"/>
      <c r="J3" s="626"/>
      <c r="K3" s="626"/>
      <c r="L3" s="626"/>
      <c r="M3" s="626"/>
      <c r="N3" s="626"/>
      <c r="O3" s="626"/>
      <c r="P3" s="626"/>
      <c r="Q3" s="626"/>
      <c r="R3" s="626"/>
      <c r="S3" s="626"/>
      <c r="T3" s="626"/>
      <c r="U3" s="626"/>
      <c r="V3" s="626"/>
      <c r="W3" s="626"/>
      <c r="X3" s="626"/>
      <c r="Y3" s="626"/>
      <c r="Z3" s="626"/>
    </row>
    <row r="4" spans="1:26" ht="18.75" hidden="1" customHeight="1">
      <c r="A4" s="794">
        <v>2100000</v>
      </c>
      <c r="B4" s="794" t="s">
        <v>2072</v>
      </c>
      <c r="C4" s="796"/>
      <c r="D4" s="796"/>
      <c r="E4" s="796"/>
      <c r="F4" s="796"/>
      <c r="G4" s="626"/>
      <c r="H4" s="626"/>
      <c r="I4" s="626"/>
      <c r="J4" s="626"/>
      <c r="K4" s="626"/>
      <c r="L4" s="626"/>
      <c r="M4" s="626"/>
      <c r="N4" s="626"/>
      <c r="O4" s="626"/>
      <c r="P4" s="626"/>
      <c r="Q4" s="626"/>
      <c r="R4" s="626"/>
      <c r="S4" s="626"/>
      <c r="T4" s="626"/>
      <c r="U4" s="626"/>
      <c r="V4" s="626"/>
      <c r="W4" s="626"/>
      <c r="X4" s="626"/>
      <c r="Y4" s="626"/>
      <c r="Z4" s="626"/>
    </row>
    <row r="5" spans="1:26" ht="18.75" hidden="1" customHeight="1">
      <c r="A5" s="794"/>
      <c r="B5" s="797" t="s">
        <v>2073</v>
      </c>
      <c r="C5" s="798"/>
      <c r="D5" s="798"/>
      <c r="E5" s="798"/>
      <c r="F5" s="798"/>
      <c r="G5" s="626"/>
      <c r="H5" s="626"/>
      <c r="I5" s="626"/>
      <c r="J5" s="626"/>
      <c r="K5" s="626"/>
      <c r="L5" s="626"/>
      <c r="M5" s="626"/>
      <c r="N5" s="626"/>
      <c r="O5" s="626"/>
      <c r="P5" s="626"/>
      <c r="Q5" s="626"/>
      <c r="R5" s="626"/>
      <c r="S5" s="626"/>
      <c r="T5" s="626"/>
      <c r="U5" s="626"/>
      <c r="V5" s="626"/>
      <c r="W5" s="626"/>
      <c r="X5" s="626"/>
      <c r="Y5" s="626"/>
      <c r="Z5" s="626"/>
    </row>
    <row r="6" spans="1:26" ht="18.75" hidden="1" customHeight="1">
      <c r="A6" s="646" t="s">
        <v>2074</v>
      </c>
      <c r="B6" s="799" t="s">
        <v>2075</v>
      </c>
      <c r="C6" s="798"/>
      <c r="D6" s="798"/>
      <c r="E6" s="798"/>
      <c r="F6" s="798"/>
      <c r="G6" s="626"/>
      <c r="H6" s="626"/>
      <c r="I6" s="626"/>
      <c r="J6" s="626"/>
      <c r="K6" s="626"/>
      <c r="L6" s="626"/>
      <c r="M6" s="626"/>
      <c r="N6" s="626"/>
      <c r="O6" s="626"/>
      <c r="P6" s="626"/>
      <c r="Q6" s="626"/>
      <c r="R6" s="626"/>
      <c r="S6" s="626"/>
      <c r="T6" s="626"/>
      <c r="U6" s="626"/>
      <c r="V6" s="626"/>
      <c r="W6" s="626"/>
      <c r="X6" s="626"/>
      <c r="Y6" s="626"/>
      <c r="Z6" s="626"/>
    </row>
    <row r="7" spans="1:26" ht="18.75" hidden="1" customHeight="1">
      <c r="A7" s="800" t="s">
        <v>2076</v>
      </c>
      <c r="B7" s="789"/>
      <c r="C7" s="473">
        <v>0</v>
      </c>
      <c r="D7" s="473"/>
      <c r="E7" s="473">
        <v>0</v>
      </c>
      <c r="F7" s="473"/>
      <c r="G7" s="626"/>
      <c r="H7" s="626"/>
      <c r="I7" s="626"/>
      <c r="J7" s="626"/>
      <c r="K7" s="626"/>
      <c r="L7" s="626"/>
      <c r="M7" s="626"/>
      <c r="N7" s="626"/>
      <c r="O7" s="626"/>
      <c r="P7" s="626"/>
      <c r="Q7" s="626"/>
      <c r="R7" s="626"/>
      <c r="S7" s="626"/>
      <c r="T7" s="626"/>
      <c r="U7" s="626"/>
      <c r="V7" s="626"/>
      <c r="W7" s="626"/>
      <c r="X7" s="626"/>
      <c r="Y7" s="626"/>
      <c r="Z7" s="626"/>
    </row>
    <row r="8" spans="1:26" ht="18.75" hidden="1" customHeight="1">
      <c r="A8" s="646"/>
      <c r="B8" s="801" t="s">
        <v>2077</v>
      </c>
      <c r="C8" s="798"/>
      <c r="D8" s="798"/>
      <c r="E8" s="798"/>
      <c r="F8" s="798"/>
      <c r="G8" s="626"/>
      <c r="H8" s="626"/>
      <c r="I8" s="626"/>
      <c r="J8" s="626"/>
      <c r="K8" s="626"/>
      <c r="L8" s="626"/>
      <c r="M8" s="626"/>
      <c r="N8" s="626"/>
      <c r="O8" s="626"/>
      <c r="P8" s="626"/>
      <c r="Q8" s="626"/>
      <c r="R8" s="626"/>
      <c r="S8" s="626"/>
      <c r="T8" s="626"/>
      <c r="U8" s="626"/>
      <c r="V8" s="626"/>
      <c r="W8" s="626"/>
      <c r="X8" s="626"/>
      <c r="Y8" s="626"/>
      <c r="Z8" s="626"/>
    </row>
    <row r="9" spans="1:26" ht="18.75" hidden="1" customHeight="1">
      <c r="A9" s="646" t="s">
        <v>2078</v>
      </c>
      <c r="B9" s="799" t="s">
        <v>2079</v>
      </c>
      <c r="C9" s="798"/>
      <c r="D9" s="798"/>
      <c r="E9" s="798"/>
      <c r="F9" s="798"/>
      <c r="G9" s="626"/>
      <c r="H9" s="626"/>
      <c r="I9" s="626"/>
      <c r="J9" s="626"/>
      <c r="K9" s="626"/>
      <c r="L9" s="626"/>
      <c r="M9" s="626"/>
      <c r="N9" s="626"/>
      <c r="O9" s="626"/>
      <c r="P9" s="626"/>
      <c r="Q9" s="626"/>
      <c r="R9" s="626"/>
      <c r="S9" s="626"/>
      <c r="T9" s="626"/>
      <c r="U9" s="626"/>
      <c r="V9" s="626"/>
      <c r="W9" s="626"/>
      <c r="X9" s="626"/>
      <c r="Y9" s="626"/>
      <c r="Z9" s="626"/>
    </row>
    <row r="10" spans="1:26" ht="18.75" hidden="1" customHeight="1">
      <c r="A10" s="646">
        <v>2110301</v>
      </c>
      <c r="B10" s="799" t="s">
        <v>2650</v>
      </c>
      <c r="C10" s="798"/>
      <c r="D10" s="798"/>
      <c r="E10" s="798"/>
      <c r="F10" s="798"/>
      <c r="G10" s="626"/>
      <c r="H10" s="626"/>
      <c r="I10" s="626"/>
      <c r="J10" s="626"/>
      <c r="K10" s="626"/>
      <c r="L10" s="626"/>
      <c r="M10" s="626"/>
      <c r="N10" s="626"/>
      <c r="O10" s="626"/>
      <c r="P10" s="626"/>
      <c r="Q10" s="626"/>
      <c r="R10" s="626"/>
      <c r="S10" s="626"/>
      <c r="T10" s="626"/>
      <c r="U10" s="626"/>
      <c r="V10" s="626"/>
      <c r="W10" s="626"/>
      <c r="X10" s="626"/>
      <c r="Y10" s="626"/>
      <c r="Z10" s="626"/>
    </row>
    <row r="11" spans="1:26" ht="18.75" hidden="1" customHeight="1">
      <c r="A11" s="646" t="s">
        <v>2080</v>
      </c>
      <c r="B11" s="799" t="s">
        <v>2081</v>
      </c>
      <c r="C11" s="798"/>
      <c r="D11" s="798"/>
      <c r="E11" s="798"/>
      <c r="F11" s="798"/>
      <c r="G11" s="626"/>
      <c r="H11" s="626"/>
      <c r="I11" s="626"/>
      <c r="J11" s="626"/>
      <c r="K11" s="626"/>
      <c r="L11" s="626"/>
      <c r="M11" s="626"/>
      <c r="N11" s="626"/>
      <c r="O11" s="626"/>
      <c r="P11" s="626"/>
      <c r="Q11" s="626"/>
      <c r="R11" s="626"/>
      <c r="S11" s="626"/>
      <c r="T11" s="626"/>
      <c r="U11" s="626"/>
      <c r="V11" s="626"/>
      <c r="W11" s="626"/>
      <c r="X11" s="626"/>
      <c r="Y11" s="626"/>
      <c r="Z11" s="626"/>
    </row>
    <row r="12" spans="1:26" ht="18.75" hidden="1" customHeight="1">
      <c r="A12" s="646" t="s">
        <v>2620</v>
      </c>
      <c r="B12" s="799" t="s">
        <v>2621</v>
      </c>
      <c r="C12" s="798"/>
      <c r="D12" s="798"/>
      <c r="E12" s="798"/>
      <c r="F12" s="798"/>
      <c r="G12" s="626"/>
      <c r="H12" s="626"/>
      <c r="I12" s="626"/>
      <c r="J12" s="626"/>
      <c r="K12" s="626"/>
      <c r="L12" s="626"/>
      <c r="M12" s="626"/>
      <c r="N12" s="626"/>
      <c r="O12" s="626"/>
      <c r="P12" s="626"/>
      <c r="Q12" s="626"/>
      <c r="R12" s="626"/>
      <c r="S12" s="626"/>
      <c r="T12" s="626"/>
      <c r="U12" s="626"/>
      <c r="V12" s="626"/>
      <c r="W12" s="626"/>
      <c r="X12" s="626"/>
      <c r="Y12" s="626"/>
      <c r="Z12" s="626"/>
    </row>
    <row r="13" spans="1:26" ht="18.75" hidden="1" customHeight="1">
      <c r="A13" s="646" t="s">
        <v>2622</v>
      </c>
      <c r="B13" s="799" t="s">
        <v>2623</v>
      </c>
      <c r="C13" s="798"/>
      <c r="D13" s="798"/>
      <c r="E13" s="798"/>
      <c r="F13" s="798"/>
      <c r="G13" s="626"/>
      <c r="H13" s="626"/>
      <c r="I13" s="626"/>
      <c r="J13" s="626"/>
      <c r="K13" s="626"/>
      <c r="L13" s="626"/>
      <c r="M13" s="626"/>
      <c r="N13" s="626"/>
      <c r="O13" s="626"/>
      <c r="P13" s="626"/>
      <c r="Q13" s="626"/>
      <c r="R13" s="626"/>
      <c r="S13" s="626"/>
      <c r="T13" s="626"/>
      <c r="U13" s="626"/>
      <c r="V13" s="626"/>
      <c r="W13" s="626"/>
      <c r="X13" s="626"/>
      <c r="Y13" s="626"/>
      <c r="Z13" s="626"/>
    </row>
    <row r="14" spans="1:26" ht="18.75" hidden="1" customHeight="1">
      <c r="A14" s="646" t="s">
        <v>2082</v>
      </c>
      <c r="B14" s="799" t="s">
        <v>2083</v>
      </c>
      <c r="C14" s="798"/>
      <c r="D14" s="798"/>
      <c r="E14" s="798"/>
      <c r="F14" s="798"/>
      <c r="G14" s="626"/>
      <c r="H14" s="626"/>
      <c r="I14" s="626"/>
      <c r="J14" s="626"/>
      <c r="K14" s="626"/>
      <c r="L14" s="626"/>
      <c r="M14" s="626"/>
      <c r="N14" s="626"/>
      <c r="O14" s="626"/>
      <c r="P14" s="626"/>
      <c r="Q14" s="626"/>
      <c r="R14" s="626"/>
      <c r="S14" s="626"/>
      <c r="T14" s="626"/>
      <c r="U14" s="626"/>
      <c r="V14" s="626"/>
      <c r="W14" s="626"/>
      <c r="X14" s="626"/>
      <c r="Y14" s="626"/>
      <c r="Z14" s="626"/>
    </row>
    <row r="15" spans="1:26" ht="18.75" hidden="1" customHeight="1">
      <c r="A15" s="646" t="s">
        <v>2455</v>
      </c>
      <c r="B15" s="799" t="s">
        <v>2456</v>
      </c>
      <c r="C15" s="798"/>
      <c r="D15" s="798"/>
      <c r="E15" s="798"/>
      <c r="F15" s="798"/>
      <c r="G15" s="626"/>
      <c r="H15" s="626"/>
      <c r="I15" s="626"/>
      <c r="J15" s="626"/>
      <c r="K15" s="626"/>
      <c r="L15" s="626"/>
      <c r="M15" s="626"/>
      <c r="N15" s="626"/>
      <c r="O15" s="626"/>
      <c r="P15" s="626"/>
      <c r="Q15" s="626"/>
      <c r="R15" s="626"/>
      <c r="S15" s="626"/>
      <c r="T15" s="626"/>
      <c r="U15" s="626"/>
      <c r="V15" s="626"/>
      <c r="W15" s="626"/>
      <c r="X15" s="626"/>
      <c r="Y15" s="626"/>
      <c r="Z15" s="626"/>
    </row>
    <row r="16" spans="1:26" ht="18.75" hidden="1" customHeight="1">
      <c r="A16" s="646" t="s">
        <v>2261</v>
      </c>
      <c r="B16" s="799" t="s">
        <v>2624</v>
      </c>
      <c r="C16" s="798"/>
      <c r="D16" s="798"/>
      <c r="E16" s="798"/>
      <c r="F16" s="798"/>
      <c r="G16" s="626"/>
      <c r="H16" s="626"/>
      <c r="I16" s="626"/>
      <c r="J16" s="626"/>
      <c r="K16" s="626"/>
      <c r="L16" s="626"/>
      <c r="M16" s="626"/>
      <c r="N16" s="626"/>
      <c r="O16" s="626"/>
      <c r="P16" s="626"/>
      <c r="Q16" s="626"/>
      <c r="R16" s="626"/>
      <c r="S16" s="626"/>
      <c r="T16" s="626"/>
      <c r="U16" s="626"/>
      <c r="V16" s="626"/>
      <c r="W16" s="626"/>
      <c r="X16" s="626"/>
      <c r="Y16" s="626"/>
      <c r="Z16" s="626"/>
    </row>
    <row r="17" spans="1:26" ht="18.75" hidden="1" customHeight="1">
      <c r="A17" s="646">
        <v>2110335</v>
      </c>
      <c r="B17" s="799" t="s">
        <v>2625</v>
      </c>
      <c r="C17" s="798"/>
      <c r="D17" s="798"/>
      <c r="E17" s="798"/>
      <c r="F17" s="798"/>
      <c r="G17" s="626"/>
      <c r="H17" s="626"/>
      <c r="I17" s="626"/>
      <c r="J17" s="626"/>
      <c r="K17" s="626"/>
      <c r="L17" s="626"/>
      <c r="M17" s="626"/>
      <c r="N17" s="626"/>
      <c r="O17" s="626"/>
      <c r="P17" s="626"/>
      <c r="Q17" s="626"/>
      <c r="R17" s="626"/>
      <c r="S17" s="626"/>
      <c r="T17" s="626"/>
      <c r="U17" s="626"/>
      <c r="V17" s="626"/>
      <c r="W17" s="626"/>
      <c r="X17" s="626"/>
      <c r="Y17" s="626"/>
      <c r="Z17" s="626"/>
    </row>
    <row r="18" spans="1:26" ht="18.75" hidden="1" customHeight="1">
      <c r="A18" s="800" t="s">
        <v>2076</v>
      </c>
      <c r="B18" s="789"/>
      <c r="C18" s="473">
        <v>0</v>
      </c>
      <c r="D18" s="473"/>
      <c r="E18" s="473">
        <v>0</v>
      </c>
      <c r="F18" s="473"/>
      <c r="G18" s="626"/>
      <c r="H18" s="626"/>
      <c r="I18" s="626"/>
      <c r="J18" s="626"/>
      <c r="K18" s="626"/>
      <c r="L18" s="626"/>
      <c r="M18" s="626"/>
      <c r="N18" s="626"/>
      <c r="O18" s="626"/>
      <c r="P18" s="626"/>
      <c r="Q18" s="626"/>
      <c r="R18" s="626"/>
      <c r="S18" s="626"/>
      <c r="T18" s="626"/>
      <c r="U18" s="626"/>
      <c r="V18" s="626"/>
      <c r="W18" s="626"/>
      <c r="X18" s="626"/>
      <c r="Y18" s="626"/>
      <c r="Z18" s="626"/>
    </row>
    <row r="19" spans="1:26" ht="18.75" hidden="1" customHeight="1">
      <c r="A19" s="800" t="s">
        <v>2089</v>
      </c>
      <c r="B19" s="789"/>
      <c r="C19" s="473">
        <v>0</v>
      </c>
      <c r="D19" s="473"/>
      <c r="E19" s="473">
        <v>0</v>
      </c>
      <c r="F19" s="473"/>
      <c r="G19" s="626"/>
      <c r="H19" s="626"/>
      <c r="I19" s="626"/>
      <c r="J19" s="626"/>
      <c r="K19" s="626"/>
      <c r="L19" s="626"/>
      <c r="M19" s="626"/>
      <c r="N19" s="626"/>
      <c r="O19" s="626"/>
      <c r="P19" s="626"/>
      <c r="Q19" s="626"/>
      <c r="R19" s="626"/>
      <c r="S19" s="626"/>
      <c r="T19" s="626"/>
      <c r="U19" s="626"/>
      <c r="V19" s="626"/>
      <c r="W19" s="626"/>
      <c r="X19" s="626"/>
      <c r="Y19" s="626"/>
      <c r="Z19" s="626"/>
    </row>
    <row r="20" spans="1:26" ht="18.75" customHeight="1">
      <c r="A20" s="794">
        <v>2200000</v>
      </c>
      <c r="B20" s="789" t="s">
        <v>2090</v>
      </c>
      <c r="C20" s="795"/>
      <c r="D20" s="795"/>
      <c r="E20" s="795"/>
      <c r="F20" s="795"/>
      <c r="G20" s="626"/>
      <c r="H20" s="626"/>
      <c r="I20" s="626"/>
      <c r="J20" s="626"/>
      <c r="K20" s="626"/>
      <c r="L20" s="626"/>
      <c r="M20" s="626"/>
      <c r="N20" s="626"/>
      <c r="O20" s="626"/>
      <c r="P20" s="626"/>
      <c r="Q20" s="626"/>
      <c r="R20" s="626"/>
      <c r="S20" s="626"/>
      <c r="T20" s="626"/>
      <c r="U20" s="626"/>
      <c r="V20" s="626"/>
      <c r="W20" s="626"/>
      <c r="X20" s="626"/>
      <c r="Y20" s="626"/>
      <c r="Z20" s="626"/>
    </row>
    <row r="21" spans="1:26" ht="18.75" hidden="1" customHeight="1">
      <c r="A21" s="799"/>
      <c r="B21" s="801" t="s">
        <v>2091</v>
      </c>
      <c r="C21" s="790"/>
      <c r="D21" s="790"/>
      <c r="E21" s="790"/>
      <c r="F21" s="790"/>
      <c r="G21" s="791"/>
      <c r="H21" s="791"/>
      <c r="I21" s="791"/>
      <c r="J21" s="791"/>
      <c r="K21" s="791"/>
      <c r="L21" s="791"/>
      <c r="M21" s="791"/>
      <c r="N21" s="791"/>
      <c r="O21" s="791"/>
      <c r="P21" s="791"/>
      <c r="Q21" s="791"/>
      <c r="R21" s="791"/>
      <c r="S21" s="791"/>
      <c r="T21" s="791"/>
      <c r="U21" s="791"/>
      <c r="V21" s="791"/>
      <c r="W21" s="791"/>
      <c r="X21" s="791"/>
      <c r="Y21" s="791"/>
      <c r="Z21" s="791"/>
    </row>
    <row r="22" spans="1:26" ht="18.75" hidden="1" customHeight="1">
      <c r="A22" s="799" t="s">
        <v>2092</v>
      </c>
      <c r="B22" s="799" t="s">
        <v>2093</v>
      </c>
      <c r="C22" s="790"/>
      <c r="D22" s="790"/>
      <c r="E22" s="790"/>
      <c r="F22" s="790"/>
      <c r="G22" s="791"/>
      <c r="H22" s="791"/>
      <c r="I22" s="791"/>
      <c r="J22" s="791"/>
      <c r="K22" s="791"/>
      <c r="L22" s="791"/>
      <c r="M22" s="791"/>
      <c r="N22" s="791"/>
      <c r="O22" s="791"/>
      <c r="P22" s="791"/>
      <c r="Q22" s="791"/>
      <c r="R22" s="791"/>
      <c r="S22" s="791"/>
      <c r="T22" s="791"/>
      <c r="U22" s="791"/>
      <c r="V22" s="791"/>
      <c r="W22" s="791"/>
      <c r="X22" s="791"/>
      <c r="Y22" s="791"/>
      <c r="Z22" s="791"/>
    </row>
    <row r="23" spans="1:26" ht="18.75" hidden="1" customHeight="1">
      <c r="A23" s="789" t="s">
        <v>2076</v>
      </c>
      <c r="B23" s="789"/>
      <c r="C23" s="473">
        <v>0</v>
      </c>
      <c r="D23" s="473"/>
      <c r="E23" s="473">
        <v>0</v>
      </c>
      <c r="F23" s="473"/>
      <c r="G23" s="791"/>
      <c r="H23" s="791"/>
      <c r="I23" s="791"/>
      <c r="J23" s="791"/>
      <c r="K23" s="791"/>
      <c r="L23" s="791"/>
      <c r="M23" s="791"/>
      <c r="N23" s="791"/>
      <c r="O23" s="791"/>
      <c r="P23" s="791"/>
      <c r="Q23" s="791"/>
      <c r="R23" s="791"/>
      <c r="S23" s="791"/>
      <c r="T23" s="791"/>
      <c r="U23" s="791"/>
      <c r="V23" s="791"/>
      <c r="W23" s="791"/>
      <c r="X23" s="791"/>
      <c r="Y23" s="791"/>
      <c r="Z23" s="791"/>
    </row>
    <row r="24" spans="1:26" ht="18.75" customHeight="1">
      <c r="A24" s="799"/>
      <c r="B24" s="801" t="s">
        <v>2096</v>
      </c>
      <c r="C24" s="790"/>
      <c r="D24" s="790"/>
      <c r="E24" s="790"/>
      <c r="F24" s="790"/>
      <c r="G24" s="791"/>
      <c r="H24" s="791"/>
      <c r="I24" s="791"/>
      <c r="J24" s="791"/>
      <c r="K24" s="791"/>
      <c r="L24" s="791"/>
      <c r="M24" s="791"/>
      <c r="N24" s="791"/>
      <c r="O24" s="791"/>
      <c r="P24" s="791"/>
      <c r="Q24" s="791"/>
      <c r="R24" s="791"/>
      <c r="S24" s="791"/>
      <c r="T24" s="791"/>
      <c r="U24" s="791"/>
      <c r="V24" s="791"/>
      <c r="W24" s="791"/>
      <c r="X24" s="791"/>
      <c r="Y24" s="791"/>
      <c r="Z24" s="791"/>
    </row>
    <row r="25" spans="1:26" ht="18.75" customHeight="1">
      <c r="A25" s="799" t="s">
        <v>2097</v>
      </c>
      <c r="B25" s="799" t="s">
        <v>2098</v>
      </c>
      <c r="C25" s="802">
        <v>30000</v>
      </c>
      <c r="D25" s="802"/>
      <c r="E25" s="802">
        <f t="shared" ref="E25:E26" si="0">SUM(C25:D25)</f>
        <v>30000</v>
      </c>
      <c r="F25" s="802">
        <v>50000</v>
      </c>
      <c r="G25" s="791"/>
      <c r="H25" s="791"/>
      <c r="I25" s="791"/>
      <c r="J25" s="791"/>
      <c r="K25" s="791"/>
      <c r="L25" s="791"/>
      <c r="M25" s="791"/>
      <c r="N25" s="791"/>
      <c r="O25" s="791"/>
      <c r="P25" s="791"/>
      <c r="Q25" s="791"/>
      <c r="R25" s="791"/>
      <c r="S25" s="791"/>
      <c r="T25" s="791"/>
      <c r="U25" s="791"/>
      <c r="V25" s="791"/>
      <c r="W25" s="791"/>
      <c r="X25" s="791"/>
      <c r="Y25" s="791"/>
      <c r="Z25" s="791"/>
    </row>
    <row r="26" spans="1:26" ht="18.75" hidden="1" customHeight="1">
      <c r="A26" s="799" t="s">
        <v>2099</v>
      </c>
      <c r="B26" s="799" t="s">
        <v>2100</v>
      </c>
      <c r="C26" s="802">
        <v>0</v>
      </c>
      <c r="D26" s="802"/>
      <c r="E26" s="802">
        <f t="shared" si="0"/>
        <v>0</v>
      </c>
      <c r="F26" s="802"/>
      <c r="G26" s="791"/>
      <c r="H26" s="791"/>
      <c r="I26" s="791"/>
      <c r="J26" s="791"/>
      <c r="K26" s="791"/>
      <c r="L26" s="791"/>
      <c r="M26" s="791"/>
      <c r="N26" s="791"/>
      <c r="O26" s="791"/>
      <c r="P26" s="791"/>
      <c r="Q26" s="791"/>
      <c r="R26" s="791"/>
      <c r="S26" s="791"/>
      <c r="T26" s="791"/>
      <c r="U26" s="791"/>
      <c r="V26" s="791"/>
      <c r="W26" s="791"/>
      <c r="X26" s="791"/>
      <c r="Y26" s="791"/>
      <c r="Z26" s="791"/>
    </row>
    <row r="27" spans="1:26" ht="18.75" customHeight="1">
      <c r="A27" s="1136" t="s">
        <v>2076</v>
      </c>
      <c r="B27" s="1136"/>
      <c r="C27" s="1137">
        <v>30000</v>
      </c>
      <c r="D27" s="1137">
        <f t="shared" ref="D27:F27" si="1">SUM(D25:D26)</f>
        <v>0</v>
      </c>
      <c r="E27" s="1137">
        <f t="shared" si="1"/>
        <v>30000</v>
      </c>
      <c r="F27" s="1137">
        <f t="shared" si="1"/>
        <v>50000</v>
      </c>
      <c r="G27" s="791"/>
      <c r="H27" s="791"/>
      <c r="I27" s="791"/>
      <c r="J27" s="791"/>
      <c r="K27" s="791"/>
      <c r="L27" s="791"/>
      <c r="M27" s="791"/>
      <c r="N27" s="791"/>
      <c r="O27" s="791"/>
      <c r="P27" s="791"/>
      <c r="Q27" s="791"/>
      <c r="R27" s="791"/>
      <c r="S27" s="791"/>
      <c r="T27" s="791"/>
      <c r="U27" s="791"/>
      <c r="V27" s="791"/>
      <c r="W27" s="791"/>
      <c r="X27" s="791"/>
      <c r="Y27" s="791"/>
      <c r="Z27" s="791"/>
    </row>
    <row r="28" spans="1:26" ht="18.75" customHeight="1">
      <c r="A28" s="799"/>
      <c r="B28" s="801" t="s">
        <v>2101</v>
      </c>
      <c r="C28" s="802"/>
      <c r="D28" s="802"/>
      <c r="E28" s="802"/>
      <c r="F28" s="802"/>
      <c r="G28" s="791"/>
      <c r="H28" s="791"/>
      <c r="I28" s="791"/>
      <c r="J28" s="791"/>
      <c r="K28" s="791"/>
      <c r="L28" s="791"/>
      <c r="M28" s="791"/>
      <c r="N28" s="791"/>
      <c r="O28" s="791"/>
      <c r="P28" s="791"/>
      <c r="Q28" s="791"/>
      <c r="R28" s="791"/>
      <c r="S28" s="791"/>
      <c r="T28" s="791"/>
      <c r="U28" s="791"/>
      <c r="V28" s="791"/>
      <c r="W28" s="791"/>
      <c r="X28" s="791"/>
      <c r="Y28" s="791"/>
      <c r="Z28" s="791"/>
    </row>
    <row r="29" spans="1:26" ht="18.75" customHeight="1">
      <c r="A29" s="799" t="s">
        <v>2102</v>
      </c>
      <c r="B29" s="799" t="s">
        <v>2103</v>
      </c>
      <c r="C29" s="802">
        <v>100000</v>
      </c>
      <c r="D29" s="802"/>
      <c r="E29" s="802">
        <f t="shared" ref="E29:E31" si="2">SUM(C29:D29)</f>
        <v>100000</v>
      </c>
      <c r="F29" s="802">
        <v>100000</v>
      </c>
      <c r="G29" s="791"/>
      <c r="H29" s="791"/>
      <c r="I29" s="791"/>
      <c r="J29" s="791"/>
      <c r="K29" s="791"/>
      <c r="L29" s="791"/>
      <c r="M29" s="791"/>
      <c r="N29" s="791"/>
      <c r="O29" s="791"/>
      <c r="P29" s="791"/>
      <c r="Q29" s="791"/>
      <c r="R29" s="791"/>
      <c r="S29" s="791"/>
      <c r="T29" s="791"/>
      <c r="U29" s="791"/>
      <c r="V29" s="791"/>
      <c r="W29" s="791"/>
      <c r="X29" s="791"/>
      <c r="Y29" s="791"/>
      <c r="Z29" s="791"/>
    </row>
    <row r="30" spans="1:26" ht="18.75" hidden="1" customHeight="1">
      <c r="A30" s="799" t="s">
        <v>2104</v>
      </c>
      <c r="B30" s="799" t="s">
        <v>2105</v>
      </c>
      <c r="C30" s="802">
        <v>0</v>
      </c>
      <c r="D30" s="802"/>
      <c r="E30" s="802">
        <f t="shared" si="2"/>
        <v>0</v>
      </c>
      <c r="F30" s="802">
        <v>0</v>
      </c>
      <c r="G30" s="791"/>
      <c r="H30" s="791"/>
      <c r="I30" s="791"/>
      <c r="J30" s="791"/>
      <c r="K30" s="791"/>
      <c r="L30" s="791"/>
      <c r="M30" s="791"/>
      <c r="N30" s="791"/>
      <c r="O30" s="791"/>
      <c r="P30" s="791"/>
      <c r="Q30" s="791"/>
      <c r="R30" s="791"/>
      <c r="S30" s="791"/>
      <c r="T30" s="791"/>
      <c r="U30" s="791"/>
      <c r="V30" s="791"/>
      <c r="W30" s="791"/>
      <c r="X30" s="791"/>
      <c r="Y30" s="791"/>
      <c r="Z30" s="791"/>
    </row>
    <row r="31" spans="1:26" ht="18.75" customHeight="1">
      <c r="A31" s="799" t="s">
        <v>2106</v>
      </c>
      <c r="B31" s="799" t="s">
        <v>2107</v>
      </c>
      <c r="C31" s="802">
        <v>450000</v>
      </c>
      <c r="D31" s="802"/>
      <c r="E31" s="802">
        <f t="shared" si="2"/>
        <v>450000</v>
      </c>
      <c r="F31" s="802">
        <v>450000</v>
      </c>
      <c r="G31" s="791"/>
      <c r="H31" s="791"/>
      <c r="I31" s="791"/>
      <c r="J31" s="791"/>
      <c r="K31" s="791"/>
      <c r="L31" s="791"/>
      <c r="M31" s="791"/>
      <c r="N31" s="791"/>
      <c r="O31" s="791"/>
      <c r="P31" s="791"/>
      <c r="Q31" s="791"/>
      <c r="R31" s="791"/>
      <c r="S31" s="791"/>
      <c r="T31" s="791"/>
      <c r="U31" s="791"/>
      <c r="V31" s="791"/>
      <c r="W31" s="791"/>
      <c r="X31" s="791"/>
      <c r="Y31" s="791"/>
      <c r="Z31" s="791"/>
    </row>
    <row r="32" spans="1:26" ht="18.75" customHeight="1">
      <c r="A32" s="1136" t="s">
        <v>2076</v>
      </c>
      <c r="B32" s="1136"/>
      <c r="C32" s="1137">
        <v>550000</v>
      </c>
      <c r="D32" s="1137">
        <f t="shared" ref="D32:F32" si="3">SUM(D29:D31)</f>
        <v>0</v>
      </c>
      <c r="E32" s="1137">
        <f t="shared" si="3"/>
        <v>550000</v>
      </c>
      <c r="F32" s="1137">
        <f t="shared" si="3"/>
        <v>550000</v>
      </c>
      <c r="G32" s="791"/>
      <c r="H32" s="791"/>
      <c r="I32" s="791"/>
      <c r="J32" s="791"/>
      <c r="K32" s="791"/>
      <c r="L32" s="791"/>
      <c r="M32" s="791"/>
      <c r="N32" s="791"/>
      <c r="O32" s="791"/>
      <c r="P32" s="791"/>
      <c r="Q32" s="791"/>
      <c r="R32" s="791"/>
      <c r="S32" s="791"/>
      <c r="T32" s="791"/>
      <c r="U32" s="791"/>
      <c r="V32" s="791"/>
      <c r="W32" s="791"/>
      <c r="X32" s="791"/>
      <c r="Y32" s="791"/>
      <c r="Z32" s="791"/>
    </row>
    <row r="33" spans="1:26" ht="18.75" customHeight="1">
      <c r="A33" s="799"/>
      <c r="B33" s="801" t="s">
        <v>2118</v>
      </c>
      <c r="C33" s="802"/>
      <c r="D33" s="802"/>
      <c r="E33" s="802"/>
      <c r="F33" s="802"/>
      <c r="G33" s="791"/>
      <c r="H33" s="791"/>
      <c r="I33" s="791"/>
      <c r="J33" s="791"/>
      <c r="K33" s="791"/>
      <c r="L33" s="791"/>
      <c r="M33" s="791"/>
      <c r="N33" s="791"/>
      <c r="O33" s="791"/>
      <c r="P33" s="791"/>
      <c r="Q33" s="791"/>
      <c r="R33" s="791"/>
      <c r="S33" s="791"/>
      <c r="T33" s="791"/>
      <c r="U33" s="791"/>
      <c r="V33" s="791"/>
      <c r="W33" s="791"/>
      <c r="X33" s="791"/>
      <c r="Y33" s="791"/>
      <c r="Z33" s="791"/>
    </row>
    <row r="34" spans="1:26" ht="18.75" customHeight="1">
      <c r="A34" s="799" t="s">
        <v>2119</v>
      </c>
      <c r="B34" s="799" t="s">
        <v>2120</v>
      </c>
      <c r="C34" s="802">
        <v>50000</v>
      </c>
      <c r="D34" s="802"/>
      <c r="E34" s="802">
        <f t="shared" ref="E34:E35" si="4">SUM(C34:D34)</f>
        <v>50000</v>
      </c>
      <c r="F34" s="802">
        <v>50000</v>
      </c>
      <c r="G34" s="791"/>
      <c r="H34" s="791"/>
      <c r="I34" s="791"/>
      <c r="J34" s="791"/>
      <c r="K34" s="791"/>
      <c r="L34" s="791"/>
      <c r="M34" s="791"/>
      <c r="N34" s="791"/>
      <c r="O34" s="791"/>
      <c r="P34" s="791"/>
      <c r="Q34" s="791"/>
      <c r="R34" s="791"/>
      <c r="S34" s="791"/>
      <c r="T34" s="791"/>
      <c r="U34" s="791"/>
      <c r="V34" s="791"/>
      <c r="W34" s="791"/>
      <c r="X34" s="791"/>
      <c r="Y34" s="791"/>
      <c r="Z34" s="791"/>
    </row>
    <row r="35" spans="1:26" ht="18.75" customHeight="1">
      <c r="A35" s="799" t="s">
        <v>2123</v>
      </c>
      <c r="B35" s="799" t="s">
        <v>2124</v>
      </c>
      <c r="C35" s="802">
        <v>100000</v>
      </c>
      <c r="D35" s="802"/>
      <c r="E35" s="802">
        <f t="shared" si="4"/>
        <v>100000</v>
      </c>
      <c r="F35" s="802">
        <v>100000</v>
      </c>
      <c r="G35" s="791"/>
      <c r="H35" s="791"/>
      <c r="I35" s="791"/>
      <c r="J35" s="791"/>
      <c r="K35" s="791"/>
      <c r="L35" s="791"/>
      <c r="M35" s="791"/>
      <c r="N35" s="791"/>
      <c r="O35" s="791"/>
      <c r="P35" s="791"/>
      <c r="Q35" s="791"/>
      <c r="R35" s="791"/>
      <c r="S35" s="791"/>
      <c r="T35" s="791"/>
      <c r="U35" s="791"/>
      <c r="V35" s="791"/>
      <c r="W35" s="791"/>
      <c r="X35" s="791"/>
      <c r="Y35" s="791"/>
      <c r="Z35" s="791"/>
    </row>
    <row r="36" spans="1:26" ht="18.75" customHeight="1">
      <c r="A36" s="1136" t="s">
        <v>2076</v>
      </c>
      <c r="B36" s="1136"/>
      <c r="C36" s="1137">
        <v>150000</v>
      </c>
      <c r="D36" s="1137">
        <f t="shared" ref="D36:F36" si="5">SUM(D34:D35)</f>
        <v>0</v>
      </c>
      <c r="E36" s="1137">
        <f t="shared" si="5"/>
        <v>150000</v>
      </c>
      <c r="F36" s="1137">
        <f t="shared" si="5"/>
        <v>150000</v>
      </c>
      <c r="G36" s="791"/>
      <c r="H36" s="791"/>
      <c r="I36" s="791"/>
      <c r="J36" s="791"/>
      <c r="K36" s="791"/>
      <c r="L36" s="791"/>
      <c r="M36" s="791"/>
      <c r="N36" s="791"/>
      <c r="O36" s="791"/>
      <c r="P36" s="791"/>
      <c r="Q36" s="791"/>
      <c r="R36" s="791"/>
      <c r="S36" s="791"/>
      <c r="T36" s="791"/>
      <c r="U36" s="791"/>
      <c r="V36" s="791"/>
      <c r="W36" s="791"/>
      <c r="X36" s="791"/>
      <c r="Y36" s="791"/>
      <c r="Z36" s="791"/>
    </row>
    <row r="37" spans="1:26" ht="18.75" hidden="1" customHeight="1">
      <c r="A37" s="799"/>
      <c r="B37" s="801" t="s">
        <v>2128</v>
      </c>
      <c r="C37" s="802">
        <v>0</v>
      </c>
      <c r="D37" s="802"/>
      <c r="E37" s="802">
        <f t="shared" ref="E37:E41" si="6">SUM(C37:D37)</f>
        <v>0</v>
      </c>
      <c r="F37" s="802"/>
      <c r="G37" s="791"/>
      <c r="H37" s="791"/>
      <c r="I37" s="791"/>
      <c r="J37" s="791"/>
      <c r="K37" s="791"/>
      <c r="L37" s="791"/>
      <c r="M37" s="791"/>
      <c r="N37" s="791"/>
      <c r="O37" s="791"/>
      <c r="P37" s="791"/>
      <c r="Q37" s="791"/>
      <c r="R37" s="791"/>
      <c r="S37" s="791"/>
      <c r="T37" s="791"/>
      <c r="U37" s="791"/>
      <c r="V37" s="791"/>
      <c r="W37" s="791"/>
      <c r="X37" s="791"/>
      <c r="Y37" s="791"/>
      <c r="Z37" s="791"/>
    </row>
    <row r="38" spans="1:26" ht="18.75" hidden="1" customHeight="1">
      <c r="A38" s="799" t="s">
        <v>2129</v>
      </c>
      <c r="B38" s="799" t="s">
        <v>2130</v>
      </c>
      <c r="C38" s="802">
        <v>0</v>
      </c>
      <c r="D38" s="802"/>
      <c r="E38" s="802">
        <f t="shared" si="6"/>
        <v>0</v>
      </c>
      <c r="F38" s="802"/>
      <c r="G38" s="791"/>
      <c r="H38" s="791"/>
      <c r="I38" s="791"/>
      <c r="J38" s="791"/>
      <c r="K38" s="791"/>
      <c r="L38" s="791"/>
      <c r="M38" s="791"/>
      <c r="N38" s="791"/>
      <c r="O38" s="791"/>
      <c r="P38" s="791"/>
      <c r="Q38" s="791"/>
      <c r="R38" s="791"/>
      <c r="S38" s="791"/>
      <c r="T38" s="791"/>
      <c r="U38" s="791"/>
      <c r="V38" s="791"/>
      <c r="W38" s="791"/>
      <c r="X38" s="791"/>
      <c r="Y38" s="791"/>
      <c r="Z38" s="791"/>
    </row>
    <row r="39" spans="1:26" ht="18.75" hidden="1" customHeight="1">
      <c r="A39" s="799" t="s">
        <v>2133</v>
      </c>
      <c r="B39" s="799" t="s">
        <v>2134</v>
      </c>
      <c r="C39" s="802">
        <v>0</v>
      </c>
      <c r="D39" s="802"/>
      <c r="E39" s="802">
        <f t="shared" si="6"/>
        <v>0</v>
      </c>
      <c r="F39" s="802"/>
      <c r="G39" s="791"/>
      <c r="H39" s="791"/>
      <c r="I39" s="791"/>
      <c r="J39" s="791"/>
      <c r="K39" s="791"/>
      <c r="L39" s="791"/>
      <c r="M39" s="791"/>
      <c r="N39" s="791"/>
      <c r="O39" s="791"/>
      <c r="P39" s="791"/>
      <c r="Q39" s="791"/>
      <c r="R39" s="791"/>
      <c r="S39" s="791"/>
      <c r="T39" s="791"/>
      <c r="U39" s="791"/>
      <c r="V39" s="791"/>
      <c r="W39" s="791"/>
      <c r="X39" s="791"/>
      <c r="Y39" s="791"/>
      <c r="Z39" s="791"/>
    </row>
    <row r="40" spans="1:26" ht="18.75" hidden="1" customHeight="1">
      <c r="A40" s="646">
        <v>2210799</v>
      </c>
      <c r="B40" s="799" t="s">
        <v>2128</v>
      </c>
      <c r="C40" s="802">
        <v>0</v>
      </c>
      <c r="D40" s="802"/>
      <c r="E40" s="802">
        <f t="shared" si="6"/>
        <v>0</v>
      </c>
      <c r="F40" s="802"/>
      <c r="G40" s="791"/>
      <c r="H40" s="791"/>
      <c r="I40" s="791"/>
      <c r="J40" s="791"/>
      <c r="K40" s="791"/>
      <c r="L40" s="791"/>
      <c r="M40" s="791"/>
      <c r="N40" s="791"/>
      <c r="O40" s="791"/>
      <c r="P40" s="791"/>
      <c r="Q40" s="791"/>
      <c r="R40" s="791"/>
      <c r="S40" s="791"/>
      <c r="T40" s="791"/>
      <c r="U40" s="791"/>
      <c r="V40" s="791"/>
      <c r="W40" s="791"/>
      <c r="X40" s="791"/>
      <c r="Y40" s="791"/>
      <c r="Z40" s="791"/>
    </row>
    <row r="41" spans="1:26" ht="18.75" hidden="1" customHeight="1">
      <c r="A41" s="789" t="s">
        <v>2076</v>
      </c>
      <c r="B41" s="789"/>
      <c r="C41" s="802">
        <v>0</v>
      </c>
      <c r="D41" s="802"/>
      <c r="E41" s="802">
        <f t="shared" si="6"/>
        <v>0</v>
      </c>
      <c r="F41" s="802"/>
      <c r="G41" s="791"/>
      <c r="H41" s="791"/>
      <c r="I41" s="791"/>
      <c r="J41" s="791"/>
      <c r="K41" s="791"/>
      <c r="L41" s="791"/>
      <c r="M41" s="791"/>
      <c r="N41" s="791"/>
      <c r="O41" s="791"/>
      <c r="P41" s="791"/>
      <c r="Q41" s="791"/>
      <c r="R41" s="791"/>
      <c r="S41" s="791"/>
      <c r="T41" s="791"/>
      <c r="U41" s="791"/>
      <c r="V41" s="791"/>
      <c r="W41" s="791"/>
      <c r="X41" s="791"/>
      <c r="Y41" s="791"/>
      <c r="Z41" s="791"/>
    </row>
    <row r="42" spans="1:26" ht="18.75" customHeight="1">
      <c r="A42" s="799"/>
      <c r="B42" s="801" t="s">
        <v>2244</v>
      </c>
      <c r="C42" s="802"/>
      <c r="D42" s="802"/>
      <c r="E42" s="802"/>
      <c r="F42" s="802"/>
      <c r="G42" s="791"/>
      <c r="H42" s="791"/>
      <c r="I42" s="791"/>
      <c r="J42" s="791"/>
      <c r="K42" s="791"/>
      <c r="L42" s="791"/>
      <c r="M42" s="791"/>
      <c r="N42" s="791"/>
      <c r="O42" s="791"/>
      <c r="P42" s="791"/>
      <c r="Q42" s="791"/>
      <c r="R42" s="791"/>
      <c r="S42" s="791"/>
      <c r="T42" s="791"/>
      <c r="U42" s="791"/>
      <c r="V42" s="791"/>
      <c r="W42" s="791"/>
      <c r="X42" s="791"/>
      <c r="Y42" s="791"/>
      <c r="Z42" s="791"/>
    </row>
    <row r="43" spans="1:26" ht="18.75" customHeight="1">
      <c r="A43" s="799" t="s">
        <v>2651</v>
      </c>
      <c r="B43" s="799" t="s">
        <v>2652</v>
      </c>
      <c r="C43" s="802">
        <v>550000</v>
      </c>
      <c r="D43" s="802"/>
      <c r="E43" s="802">
        <f>SUM(C43:D43)</f>
        <v>550000</v>
      </c>
      <c r="F43" s="802">
        <v>550000</v>
      </c>
      <c r="G43" s="791"/>
      <c r="H43" s="791"/>
      <c r="I43" s="791"/>
      <c r="J43" s="791"/>
      <c r="K43" s="791"/>
      <c r="L43" s="791"/>
      <c r="M43" s="791"/>
      <c r="N43" s="791"/>
      <c r="O43" s="791"/>
      <c r="P43" s="791"/>
      <c r="Q43" s="791"/>
      <c r="R43" s="791"/>
      <c r="S43" s="791"/>
      <c r="T43" s="791"/>
      <c r="U43" s="791"/>
      <c r="V43" s="791"/>
      <c r="W43" s="791"/>
      <c r="X43" s="791"/>
      <c r="Y43" s="791"/>
      <c r="Z43" s="791"/>
    </row>
    <row r="44" spans="1:26" ht="18.75" customHeight="1">
      <c r="A44" s="1136" t="s">
        <v>2076</v>
      </c>
      <c r="B44" s="1136"/>
      <c r="C44" s="1137">
        <v>550000</v>
      </c>
      <c r="D44" s="1137">
        <f t="shared" ref="D44:F44" si="7">SUM(D43)</f>
        <v>0</v>
      </c>
      <c r="E44" s="1137">
        <f t="shared" si="7"/>
        <v>550000</v>
      </c>
      <c r="F44" s="1137">
        <f t="shared" si="7"/>
        <v>550000</v>
      </c>
      <c r="G44" s="791"/>
      <c r="H44" s="791"/>
      <c r="I44" s="791"/>
      <c r="J44" s="791"/>
      <c r="K44" s="791"/>
      <c r="L44" s="791"/>
      <c r="M44" s="791"/>
      <c r="N44" s="791"/>
      <c r="O44" s="791"/>
      <c r="P44" s="791"/>
      <c r="Q44" s="791"/>
      <c r="R44" s="791"/>
      <c r="S44" s="791"/>
      <c r="T44" s="791"/>
      <c r="U44" s="791"/>
      <c r="V44" s="791"/>
      <c r="W44" s="791"/>
      <c r="X44" s="791"/>
      <c r="Y44" s="791"/>
      <c r="Z44" s="791"/>
    </row>
    <row r="45" spans="1:26" ht="18.75" hidden="1" customHeight="1">
      <c r="A45" s="799"/>
      <c r="B45" s="801" t="s">
        <v>2153</v>
      </c>
      <c r="C45" s="802">
        <v>0</v>
      </c>
      <c r="D45" s="802"/>
      <c r="E45" s="802">
        <f t="shared" ref="E45:E47" si="8">SUM(C45:D45)</f>
        <v>0</v>
      </c>
      <c r="F45" s="802"/>
      <c r="G45" s="791"/>
      <c r="H45" s="791"/>
      <c r="I45" s="791"/>
      <c r="J45" s="791"/>
      <c r="K45" s="791"/>
      <c r="L45" s="791"/>
      <c r="M45" s="791"/>
      <c r="N45" s="791"/>
      <c r="O45" s="791"/>
      <c r="P45" s="791"/>
      <c r="Q45" s="791"/>
      <c r="R45" s="791"/>
      <c r="S45" s="791"/>
      <c r="T45" s="791"/>
      <c r="U45" s="791"/>
      <c r="V45" s="791"/>
      <c r="W45" s="791"/>
      <c r="X45" s="791"/>
      <c r="Y45" s="791"/>
      <c r="Z45" s="791"/>
    </row>
    <row r="46" spans="1:26" ht="18.75" hidden="1" customHeight="1">
      <c r="A46" s="799" t="s">
        <v>2154</v>
      </c>
      <c r="B46" s="799" t="s">
        <v>2155</v>
      </c>
      <c r="C46" s="802">
        <v>0</v>
      </c>
      <c r="D46" s="802"/>
      <c r="E46" s="802">
        <f t="shared" si="8"/>
        <v>0</v>
      </c>
      <c r="F46" s="802"/>
      <c r="G46" s="791"/>
      <c r="H46" s="791"/>
      <c r="I46" s="791"/>
      <c r="J46" s="791"/>
      <c r="K46" s="791"/>
      <c r="L46" s="791"/>
      <c r="M46" s="791"/>
      <c r="N46" s="791"/>
      <c r="O46" s="791"/>
      <c r="P46" s="791"/>
      <c r="Q46" s="791"/>
      <c r="R46" s="791"/>
      <c r="S46" s="791"/>
      <c r="T46" s="791"/>
      <c r="U46" s="791"/>
      <c r="V46" s="791"/>
      <c r="W46" s="791"/>
      <c r="X46" s="791"/>
      <c r="Y46" s="791"/>
      <c r="Z46" s="791"/>
    </row>
    <row r="47" spans="1:26" ht="18.75" hidden="1" customHeight="1">
      <c r="A47" s="789" t="s">
        <v>2076</v>
      </c>
      <c r="B47" s="789"/>
      <c r="C47" s="802">
        <v>0</v>
      </c>
      <c r="D47" s="802"/>
      <c r="E47" s="802">
        <f t="shared" si="8"/>
        <v>0</v>
      </c>
      <c r="F47" s="802"/>
      <c r="G47" s="791"/>
      <c r="H47" s="791"/>
      <c r="I47" s="791"/>
      <c r="J47" s="791"/>
      <c r="K47" s="791"/>
      <c r="L47" s="791"/>
      <c r="M47" s="791"/>
      <c r="N47" s="791"/>
      <c r="O47" s="791"/>
      <c r="P47" s="791"/>
      <c r="Q47" s="791"/>
      <c r="R47" s="791"/>
      <c r="S47" s="791"/>
      <c r="T47" s="791"/>
      <c r="U47" s="791"/>
      <c r="V47" s="791"/>
      <c r="W47" s="791"/>
      <c r="X47" s="791"/>
      <c r="Y47" s="791"/>
      <c r="Z47" s="791"/>
    </row>
    <row r="48" spans="1:26" ht="18.75" customHeight="1">
      <c r="A48" s="799"/>
      <c r="B48" s="801" t="s">
        <v>2158</v>
      </c>
      <c r="C48" s="802"/>
      <c r="D48" s="802"/>
      <c r="E48" s="802"/>
      <c r="F48" s="802"/>
      <c r="G48" s="791"/>
      <c r="H48" s="791"/>
      <c r="I48" s="791"/>
      <c r="J48" s="791"/>
      <c r="K48" s="791"/>
      <c r="L48" s="791"/>
      <c r="M48" s="791"/>
      <c r="N48" s="791"/>
      <c r="O48" s="791"/>
      <c r="P48" s="791"/>
      <c r="Q48" s="791"/>
      <c r="R48" s="791"/>
      <c r="S48" s="791"/>
      <c r="T48" s="791"/>
      <c r="U48" s="791"/>
      <c r="V48" s="791"/>
      <c r="W48" s="791"/>
      <c r="X48" s="791"/>
      <c r="Y48" s="791"/>
      <c r="Z48" s="791"/>
    </row>
    <row r="49" spans="1:26" ht="18.75" customHeight="1">
      <c r="A49" s="799"/>
      <c r="B49" s="801" t="s">
        <v>2653</v>
      </c>
      <c r="C49" s="802"/>
      <c r="D49" s="802"/>
      <c r="E49" s="802"/>
      <c r="F49" s="802"/>
      <c r="G49" s="552"/>
      <c r="H49" s="552"/>
      <c r="I49" s="552"/>
      <c r="J49" s="552"/>
      <c r="K49" s="552"/>
      <c r="L49" s="552"/>
      <c r="M49" s="552"/>
      <c r="N49" s="552"/>
      <c r="O49" s="552"/>
      <c r="P49" s="552"/>
      <c r="Q49" s="552"/>
      <c r="R49" s="552"/>
      <c r="S49" s="552"/>
      <c r="T49" s="552"/>
      <c r="U49" s="552"/>
      <c r="V49" s="552"/>
      <c r="W49" s="552"/>
      <c r="X49" s="552"/>
      <c r="Y49" s="552"/>
      <c r="Z49" s="552"/>
    </row>
    <row r="50" spans="1:26" ht="18.75" customHeight="1">
      <c r="A50" s="799">
        <v>2210310</v>
      </c>
      <c r="B50" s="799" t="s">
        <v>2378</v>
      </c>
      <c r="C50" s="802">
        <v>20000000</v>
      </c>
      <c r="D50" s="802">
        <v>30000000</v>
      </c>
      <c r="E50" s="802">
        <f t="shared" ref="E50:E51" si="9">SUM(C50:D50)</f>
        <v>50000000</v>
      </c>
      <c r="F50" s="802">
        <v>69096481</v>
      </c>
      <c r="G50" s="803"/>
      <c r="H50" s="474"/>
      <c r="I50" s="474"/>
      <c r="J50" s="474"/>
      <c r="K50" s="474"/>
      <c r="L50" s="474"/>
      <c r="M50" s="474"/>
      <c r="N50" s="474"/>
      <c r="O50" s="474"/>
      <c r="P50" s="474"/>
      <c r="Q50" s="474"/>
      <c r="R50" s="474"/>
      <c r="S50" s="474"/>
      <c r="T50" s="474"/>
      <c r="U50" s="474"/>
      <c r="V50" s="474"/>
      <c r="W50" s="474"/>
      <c r="X50" s="474"/>
      <c r="Y50" s="474"/>
      <c r="Z50" s="474"/>
    </row>
    <row r="51" spans="1:26" ht="18.75" hidden="1" customHeight="1">
      <c r="A51" s="799"/>
      <c r="B51" s="799" t="s">
        <v>2654</v>
      </c>
      <c r="C51" s="802"/>
      <c r="D51" s="802"/>
      <c r="E51" s="802">
        <f t="shared" si="9"/>
        <v>0</v>
      </c>
      <c r="F51" s="802"/>
      <c r="G51" s="474"/>
      <c r="H51" s="474"/>
      <c r="I51" s="474"/>
      <c r="J51" s="474"/>
      <c r="K51" s="474"/>
      <c r="L51" s="474"/>
      <c r="M51" s="474"/>
      <c r="N51" s="474"/>
      <c r="O51" s="474"/>
      <c r="P51" s="474"/>
      <c r="Q51" s="474"/>
      <c r="R51" s="474"/>
      <c r="S51" s="474"/>
      <c r="T51" s="474"/>
      <c r="U51" s="474"/>
      <c r="V51" s="474"/>
      <c r="W51" s="474"/>
      <c r="X51" s="474"/>
      <c r="Y51" s="474"/>
      <c r="Z51" s="474"/>
    </row>
    <row r="52" spans="1:26" ht="18.75" customHeight="1">
      <c r="A52" s="799"/>
      <c r="B52" s="801" t="s">
        <v>2655</v>
      </c>
      <c r="C52" s="802"/>
      <c r="D52" s="802"/>
      <c r="E52" s="802"/>
      <c r="F52" s="802"/>
      <c r="G52" s="474"/>
      <c r="H52" s="474"/>
      <c r="I52" s="474"/>
      <c r="J52" s="474"/>
      <c r="K52" s="474"/>
      <c r="L52" s="474"/>
      <c r="M52" s="474"/>
      <c r="N52" s="474"/>
      <c r="O52" s="474"/>
      <c r="P52" s="474"/>
      <c r="Q52" s="474"/>
      <c r="R52" s="474"/>
      <c r="S52" s="474"/>
      <c r="T52" s="474"/>
      <c r="U52" s="474"/>
      <c r="V52" s="474"/>
      <c r="W52" s="474"/>
      <c r="X52" s="474"/>
      <c r="Y52" s="474"/>
      <c r="Z52" s="474"/>
    </row>
    <row r="53" spans="1:26" ht="18.75" hidden="1" customHeight="1">
      <c r="A53" s="799" t="s">
        <v>2123</v>
      </c>
      <c r="B53" s="799" t="s">
        <v>2124</v>
      </c>
      <c r="C53" s="802"/>
      <c r="D53" s="802"/>
      <c r="E53" s="802">
        <f t="shared" ref="E53:E54" si="10">SUM(C53:D53)</f>
        <v>0</v>
      </c>
      <c r="F53" s="802"/>
      <c r="G53" s="474"/>
      <c r="H53" s="474"/>
      <c r="I53" s="474"/>
      <c r="J53" s="474"/>
      <c r="K53" s="474"/>
      <c r="L53" s="474"/>
      <c r="M53" s="474"/>
      <c r="N53" s="474"/>
      <c r="O53" s="474"/>
      <c r="P53" s="474"/>
      <c r="Q53" s="474"/>
      <c r="R53" s="474"/>
      <c r="S53" s="474"/>
      <c r="T53" s="474"/>
      <c r="U53" s="474"/>
      <c r="V53" s="474"/>
      <c r="W53" s="474"/>
      <c r="X53" s="474"/>
      <c r="Y53" s="474"/>
      <c r="Z53" s="474"/>
    </row>
    <row r="54" spans="1:26" ht="18.75" customHeight="1">
      <c r="A54" s="799" t="s">
        <v>2106</v>
      </c>
      <c r="B54" s="799" t="s">
        <v>2107</v>
      </c>
      <c r="C54" s="802">
        <v>200000</v>
      </c>
      <c r="D54" s="802"/>
      <c r="E54" s="802">
        <f t="shared" si="10"/>
        <v>200000</v>
      </c>
      <c r="F54" s="802">
        <v>200000</v>
      </c>
      <c r="G54" s="474"/>
      <c r="H54" s="474"/>
      <c r="I54" s="474"/>
      <c r="J54" s="474"/>
      <c r="K54" s="474"/>
      <c r="L54" s="474"/>
      <c r="M54" s="474"/>
      <c r="N54" s="474"/>
      <c r="O54" s="474"/>
      <c r="P54" s="474"/>
      <c r="Q54" s="474"/>
      <c r="R54" s="474"/>
      <c r="S54" s="474"/>
      <c r="T54" s="474"/>
      <c r="U54" s="474"/>
      <c r="V54" s="474"/>
      <c r="W54" s="474"/>
      <c r="X54" s="474"/>
      <c r="Y54" s="474"/>
      <c r="Z54" s="474"/>
    </row>
    <row r="55" spans="1:26" ht="18.75" customHeight="1">
      <c r="A55" s="799"/>
      <c r="B55" s="801" t="s">
        <v>2656</v>
      </c>
      <c r="C55" s="802"/>
      <c r="D55" s="802"/>
      <c r="E55" s="802"/>
      <c r="F55" s="802"/>
      <c r="G55" s="474"/>
      <c r="H55" s="474"/>
      <c r="I55" s="474"/>
      <c r="J55" s="474"/>
      <c r="K55" s="474"/>
      <c r="L55" s="474"/>
      <c r="M55" s="474"/>
      <c r="N55" s="474"/>
      <c r="O55" s="474"/>
      <c r="P55" s="474"/>
      <c r="Q55" s="474"/>
      <c r="R55" s="474"/>
      <c r="S55" s="474"/>
      <c r="T55" s="474"/>
      <c r="U55" s="474"/>
      <c r="V55" s="474"/>
      <c r="W55" s="474"/>
      <c r="X55" s="474"/>
      <c r="Y55" s="474"/>
      <c r="Z55" s="474"/>
    </row>
    <row r="56" spans="1:26" ht="18.75" customHeight="1">
      <c r="A56" s="799">
        <v>2211031</v>
      </c>
      <c r="B56" s="799" t="s">
        <v>2657</v>
      </c>
      <c r="C56" s="802">
        <v>100000</v>
      </c>
      <c r="D56" s="802"/>
      <c r="E56" s="802">
        <f t="shared" ref="E56:E58" si="11">SUM(C56:D56)</f>
        <v>100000</v>
      </c>
      <c r="F56" s="802">
        <v>100000</v>
      </c>
      <c r="G56" s="474"/>
      <c r="H56" s="474"/>
      <c r="I56" s="474"/>
      <c r="J56" s="474"/>
      <c r="K56" s="474"/>
      <c r="L56" s="474"/>
      <c r="M56" s="474"/>
      <c r="N56" s="474"/>
      <c r="O56" s="474"/>
      <c r="P56" s="474"/>
      <c r="Q56" s="474"/>
      <c r="R56" s="474"/>
      <c r="S56" s="474"/>
      <c r="T56" s="474"/>
      <c r="U56" s="474"/>
      <c r="V56" s="474"/>
      <c r="W56" s="474"/>
      <c r="X56" s="474"/>
      <c r="Y56" s="474"/>
      <c r="Z56" s="474"/>
    </row>
    <row r="57" spans="1:26" ht="18.75" hidden="1" customHeight="1">
      <c r="A57" s="804" t="s">
        <v>2106</v>
      </c>
      <c r="B57" s="805" t="s">
        <v>2107</v>
      </c>
      <c r="C57" s="802"/>
      <c r="D57" s="802"/>
      <c r="E57" s="802">
        <f t="shared" si="11"/>
        <v>0</v>
      </c>
      <c r="F57" s="802">
        <v>0</v>
      </c>
      <c r="G57" s="474"/>
      <c r="H57" s="474"/>
      <c r="I57" s="474"/>
      <c r="J57" s="474"/>
      <c r="K57" s="474"/>
      <c r="L57" s="474"/>
      <c r="M57" s="474"/>
      <c r="N57" s="474"/>
      <c r="O57" s="474"/>
      <c r="P57" s="474"/>
      <c r="Q57" s="474"/>
      <c r="R57" s="474"/>
      <c r="S57" s="474"/>
      <c r="T57" s="474"/>
      <c r="U57" s="474"/>
      <c r="V57" s="474"/>
      <c r="W57" s="474"/>
      <c r="X57" s="474"/>
      <c r="Y57" s="474"/>
      <c r="Z57" s="474"/>
    </row>
    <row r="58" spans="1:26" ht="18.75" hidden="1" customHeight="1">
      <c r="A58" s="804" t="s">
        <v>2123</v>
      </c>
      <c r="B58" s="805" t="s">
        <v>2124</v>
      </c>
      <c r="C58" s="802"/>
      <c r="D58" s="802"/>
      <c r="E58" s="802">
        <f t="shared" si="11"/>
        <v>0</v>
      </c>
      <c r="F58" s="802">
        <v>0</v>
      </c>
      <c r="G58" s="474"/>
      <c r="H58" s="474"/>
      <c r="I58" s="474"/>
      <c r="J58" s="474"/>
      <c r="K58" s="474"/>
      <c r="L58" s="474"/>
      <c r="M58" s="474"/>
      <c r="N58" s="474"/>
      <c r="O58" s="474"/>
      <c r="P58" s="474"/>
      <c r="Q58" s="474"/>
      <c r="R58" s="474"/>
      <c r="S58" s="474"/>
      <c r="T58" s="474"/>
      <c r="U58" s="474"/>
      <c r="V58" s="474"/>
      <c r="W58" s="474"/>
      <c r="X58" s="474"/>
      <c r="Y58" s="474"/>
      <c r="Z58" s="474"/>
    </row>
    <row r="59" spans="1:26" ht="18.75" customHeight="1">
      <c r="A59" s="805"/>
      <c r="B59" s="801" t="s">
        <v>2658</v>
      </c>
      <c r="C59" s="802"/>
      <c r="D59" s="802"/>
      <c r="E59" s="802"/>
      <c r="F59" s="802"/>
      <c r="G59" s="474"/>
      <c r="H59" s="474"/>
      <c r="I59" s="474"/>
      <c r="J59" s="474"/>
      <c r="K59" s="474"/>
      <c r="L59" s="474"/>
      <c r="M59" s="474"/>
      <c r="N59" s="474"/>
      <c r="O59" s="474"/>
      <c r="P59" s="474"/>
      <c r="Q59" s="474"/>
      <c r="R59" s="474"/>
      <c r="S59" s="474"/>
      <c r="T59" s="474"/>
      <c r="U59" s="474"/>
      <c r="V59" s="474"/>
      <c r="W59" s="474"/>
      <c r="X59" s="474"/>
      <c r="Y59" s="474"/>
      <c r="Z59" s="474"/>
    </row>
    <row r="60" spans="1:26" ht="18.75" customHeight="1">
      <c r="A60" s="805" t="s">
        <v>2123</v>
      </c>
      <c r="B60" s="805" t="s">
        <v>2124</v>
      </c>
      <c r="C60" s="802">
        <v>300000</v>
      </c>
      <c r="D60" s="802"/>
      <c r="E60" s="802">
        <f t="shared" ref="E60:E61" si="12">SUM(C60:D60)</f>
        <v>300000</v>
      </c>
      <c r="F60" s="802">
        <v>300000</v>
      </c>
      <c r="G60" s="474"/>
      <c r="H60" s="474"/>
      <c r="I60" s="474"/>
      <c r="J60" s="474"/>
      <c r="K60" s="474"/>
      <c r="L60" s="474"/>
      <c r="M60" s="474"/>
      <c r="N60" s="474"/>
      <c r="O60" s="474"/>
      <c r="P60" s="474"/>
      <c r="Q60" s="474"/>
      <c r="R60" s="474"/>
      <c r="S60" s="474"/>
      <c r="T60" s="474"/>
      <c r="U60" s="474"/>
      <c r="V60" s="474"/>
      <c r="W60" s="474"/>
      <c r="X60" s="474"/>
      <c r="Y60" s="474"/>
      <c r="Z60" s="474"/>
    </row>
    <row r="61" spans="1:26" ht="18.75" customHeight="1">
      <c r="A61" s="804">
        <v>2211031</v>
      </c>
      <c r="B61" s="806" t="s">
        <v>2659</v>
      </c>
      <c r="C61" s="802">
        <v>500000</v>
      </c>
      <c r="D61" s="802"/>
      <c r="E61" s="802">
        <f t="shared" si="12"/>
        <v>500000</v>
      </c>
      <c r="F61" s="802">
        <v>500000</v>
      </c>
      <c r="G61" s="474"/>
      <c r="H61" s="474"/>
      <c r="I61" s="474"/>
      <c r="J61" s="474"/>
      <c r="K61" s="474"/>
      <c r="L61" s="474"/>
      <c r="M61" s="474"/>
      <c r="N61" s="474"/>
      <c r="O61" s="474"/>
      <c r="P61" s="474"/>
      <c r="Q61" s="474"/>
      <c r="R61" s="474"/>
      <c r="S61" s="474"/>
      <c r="T61" s="474"/>
      <c r="U61" s="474"/>
      <c r="V61" s="474"/>
      <c r="W61" s="474"/>
      <c r="X61" s="474"/>
      <c r="Y61" s="474"/>
      <c r="Z61" s="474"/>
    </row>
    <row r="62" spans="1:26" ht="18" customHeight="1">
      <c r="A62" s="799"/>
      <c r="B62" s="801" t="s">
        <v>2660</v>
      </c>
      <c r="C62" s="802"/>
      <c r="D62" s="802"/>
      <c r="E62" s="802"/>
      <c r="F62" s="802"/>
      <c r="G62" s="474"/>
      <c r="H62" s="474"/>
      <c r="I62" s="474"/>
      <c r="J62" s="474"/>
      <c r="K62" s="474"/>
      <c r="L62" s="474"/>
      <c r="M62" s="474"/>
      <c r="N62" s="474"/>
      <c r="O62" s="474"/>
      <c r="P62" s="474"/>
      <c r="Q62" s="474"/>
      <c r="R62" s="474"/>
      <c r="S62" s="474"/>
      <c r="T62" s="474"/>
      <c r="U62" s="474"/>
      <c r="V62" s="474"/>
      <c r="W62" s="474"/>
      <c r="X62" s="474"/>
      <c r="Y62" s="474"/>
      <c r="Z62" s="474"/>
    </row>
    <row r="63" spans="1:26" ht="18" customHeight="1">
      <c r="A63" s="799" t="s">
        <v>2123</v>
      </c>
      <c r="B63" s="799" t="s">
        <v>2124</v>
      </c>
      <c r="C63" s="802">
        <v>300000</v>
      </c>
      <c r="D63" s="802"/>
      <c r="E63" s="802">
        <f>SUM(C63:D63)</f>
        <v>300000</v>
      </c>
      <c r="F63" s="802">
        <v>300000</v>
      </c>
      <c r="G63" s="474"/>
      <c r="H63" s="474"/>
      <c r="I63" s="474"/>
      <c r="J63" s="474"/>
      <c r="K63" s="474"/>
      <c r="L63" s="474"/>
      <c r="M63" s="474"/>
      <c r="N63" s="474"/>
      <c r="O63" s="474"/>
      <c r="P63" s="474"/>
      <c r="Q63" s="474"/>
      <c r="R63" s="474"/>
      <c r="S63" s="474"/>
      <c r="T63" s="474"/>
      <c r="U63" s="474"/>
      <c r="V63" s="474"/>
      <c r="W63" s="474"/>
      <c r="X63" s="474"/>
      <c r="Y63" s="474"/>
      <c r="Z63" s="474"/>
    </row>
    <row r="64" spans="1:26" ht="18.75" customHeight="1">
      <c r="A64" s="799"/>
      <c r="B64" s="801" t="s">
        <v>2661</v>
      </c>
      <c r="C64" s="802"/>
      <c r="D64" s="802"/>
      <c r="E64" s="802"/>
      <c r="F64" s="802"/>
      <c r="G64" s="474"/>
      <c r="H64" s="474"/>
      <c r="I64" s="474"/>
      <c r="J64" s="474"/>
      <c r="K64" s="474"/>
      <c r="L64" s="474"/>
      <c r="M64" s="474"/>
      <c r="N64" s="474"/>
      <c r="O64" s="474"/>
      <c r="P64" s="474"/>
      <c r="Q64" s="474"/>
      <c r="R64" s="474"/>
      <c r="S64" s="474"/>
      <c r="T64" s="474"/>
      <c r="U64" s="474"/>
      <c r="V64" s="474"/>
      <c r="W64" s="474"/>
      <c r="X64" s="474"/>
      <c r="Y64" s="474"/>
      <c r="Z64" s="474"/>
    </row>
    <row r="65" spans="1:26" ht="18.75" hidden="1" customHeight="1">
      <c r="A65" s="799" t="s">
        <v>2106</v>
      </c>
      <c r="B65" s="799" t="s">
        <v>2107</v>
      </c>
      <c r="C65" s="802">
        <v>0</v>
      </c>
      <c r="D65" s="802"/>
      <c r="E65" s="802">
        <f t="shared" ref="E65:E66" si="13">SUM(C65:D65)</f>
        <v>0</v>
      </c>
      <c r="F65" s="802">
        <v>0</v>
      </c>
      <c r="G65" s="474"/>
      <c r="H65" s="474"/>
      <c r="I65" s="474"/>
      <c r="J65" s="474"/>
      <c r="K65" s="474"/>
      <c r="L65" s="474"/>
      <c r="M65" s="474"/>
      <c r="N65" s="474"/>
      <c r="O65" s="474"/>
      <c r="P65" s="474"/>
      <c r="Q65" s="474"/>
      <c r="R65" s="474"/>
      <c r="S65" s="474"/>
      <c r="T65" s="474"/>
      <c r="U65" s="474"/>
      <c r="V65" s="474"/>
      <c r="W65" s="474"/>
      <c r="X65" s="474"/>
      <c r="Y65" s="474"/>
      <c r="Z65" s="474"/>
    </row>
    <row r="66" spans="1:26" ht="18.75" customHeight="1">
      <c r="A66" s="799" t="s">
        <v>2123</v>
      </c>
      <c r="B66" s="799" t="s">
        <v>2124</v>
      </c>
      <c r="C66" s="802">
        <v>500000</v>
      </c>
      <c r="D66" s="802"/>
      <c r="E66" s="802">
        <f t="shared" si="13"/>
        <v>500000</v>
      </c>
      <c r="F66" s="802">
        <v>500000</v>
      </c>
      <c r="G66" s="474"/>
      <c r="H66" s="474"/>
      <c r="I66" s="474"/>
      <c r="J66" s="474"/>
      <c r="K66" s="474"/>
      <c r="L66" s="474"/>
      <c r="M66" s="474"/>
      <c r="N66" s="474"/>
      <c r="O66" s="474"/>
      <c r="P66" s="474"/>
      <c r="Q66" s="474"/>
      <c r="R66" s="474"/>
      <c r="S66" s="474"/>
      <c r="T66" s="474"/>
      <c r="U66" s="474"/>
      <c r="V66" s="474"/>
      <c r="W66" s="474"/>
      <c r="X66" s="474"/>
      <c r="Y66" s="474"/>
      <c r="Z66" s="474"/>
    </row>
    <row r="67" spans="1:26" ht="18.75" customHeight="1">
      <c r="A67" s="799"/>
      <c r="B67" s="801" t="s">
        <v>2662</v>
      </c>
      <c r="C67" s="802"/>
      <c r="D67" s="802"/>
      <c r="E67" s="802"/>
      <c r="F67" s="802"/>
      <c r="G67" s="474"/>
      <c r="H67" s="474"/>
      <c r="I67" s="474"/>
      <c r="J67" s="474"/>
      <c r="K67" s="474"/>
      <c r="L67" s="474"/>
      <c r="M67" s="474"/>
      <c r="N67" s="474"/>
      <c r="O67" s="474"/>
      <c r="P67" s="474"/>
      <c r="Q67" s="474"/>
      <c r="R67" s="474"/>
      <c r="S67" s="474"/>
      <c r="T67" s="474"/>
      <c r="U67" s="474"/>
      <c r="V67" s="474"/>
      <c r="W67" s="474"/>
      <c r="X67" s="474"/>
      <c r="Y67" s="474"/>
      <c r="Z67" s="474"/>
    </row>
    <row r="68" spans="1:26" ht="18.75" customHeight="1">
      <c r="A68" s="799" t="s">
        <v>2106</v>
      </c>
      <c r="B68" s="799" t="s">
        <v>2107</v>
      </c>
      <c r="C68" s="802">
        <v>400000</v>
      </c>
      <c r="D68" s="802"/>
      <c r="E68" s="802">
        <f t="shared" ref="E68:E71" si="14">SUM(C68:D68)</f>
        <v>400000</v>
      </c>
      <c r="F68" s="802">
        <v>400000</v>
      </c>
      <c r="G68" s="474"/>
      <c r="H68" s="474"/>
      <c r="I68" s="474"/>
      <c r="J68" s="474"/>
      <c r="K68" s="474"/>
      <c r="L68" s="474"/>
      <c r="M68" s="474"/>
      <c r="N68" s="474"/>
      <c r="O68" s="474"/>
      <c r="P68" s="474"/>
      <c r="Q68" s="474"/>
      <c r="R68" s="474"/>
      <c r="S68" s="474"/>
      <c r="T68" s="474"/>
      <c r="U68" s="474"/>
      <c r="V68" s="474"/>
      <c r="W68" s="474"/>
      <c r="X68" s="474"/>
      <c r="Y68" s="474"/>
      <c r="Z68" s="474"/>
    </row>
    <row r="69" spans="1:26" ht="18.75" hidden="1" customHeight="1">
      <c r="A69" s="799" t="s">
        <v>2123</v>
      </c>
      <c r="B69" s="799" t="s">
        <v>2124</v>
      </c>
      <c r="C69" s="802"/>
      <c r="D69" s="802"/>
      <c r="E69" s="802">
        <f t="shared" si="14"/>
        <v>0</v>
      </c>
      <c r="F69" s="802">
        <v>0</v>
      </c>
      <c r="G69" s="474"/>
      <c r="H69" s="474"/>
      <c r="I69" s="474"/>
      <c r="J69" s="474"/>
      <c r="K69" s="474"/>
      <c r="L69" s="474"/>
      <c r="M69" s="474"/>
      <c r="N69" s="474"/>
      <c r="O69" s="474"/>
      <c r="P69" s="474"/>
      <c r="Q69" s="474"/>
      <c r="R69" s="474"/>
      <c r="S69" s="474"/>
      <c r="T69" s="474"/>
      <c r="U69" s="474"/>
      <c r="V69" s="474"/>
      <c r="W69" s="474"/>
      <c r="X69" s="474"/>
      <c r="Y69" s="474"/>
      <c r="Z69" s="474"/>
    </row>
    <row r="70" spans="1:26" ht="18.75" hidden="1" customHeight="1">
      <c r="A70" s="799"/>
      <c r="B70" s="801" t="s">
        <v>2663</v>
      </c>
      <c r="C70" s="802"/>
      <c r="D70" s="802"/>
      <c r="E70" s="802">
        <f t="shared" si="14"/>
        <v>0</v>
      </c>
      <c r="F70" s="802">
        <v>0</v>
      </c>
      <c r="G70" s="474"/>
      <c r="H70" s="474"/>
      <c r="I70" s="474"/>
      <c r="J70" s="474"/>
      <c r="K70" s="474"/>
      <c r="L70" s="474"/>
      <c r="M70" s="474"/>
      <c r="N70" s="474"/>
      <c r="O70" s="474"/>
      <c r="P70" s="474"/>
      <c r="Q70" s="474"/>
      <c r="R70" s="474"/>
      <c r="S70" s="474"/>
      <c r="T70" s="474"/>
      <c r="U70" s="474"/>
      <c r="V70" s="474"/>
      <c r="W70" s="474"/>
      <c r="X70" s="474"/>
      <c r="Y70" s="474"/>
      <c r="Z70" s="474"/>
    </row>
    <row r="71" spans="1:26" ht="18.75" hidden="1" customHeight="1">
      <c r="A71" s="799" t="s">
        <v>2123</v>
      </c>
      <c r="B71" s="799" t="s">
        <v>2124</v>
      </c>
      <c r="C71" s="802"/>
      <c r="D71" s="802"/>
      <c r="E71" s="802">
        <f t="shared" si="14"/>
        <v>0</v>
      </c>
      <c r="F71" s="802">
        <v>0</v>
      </c>
      <c r="G71" s="474"/>
      <c r="H71" s="474"/>
      <c r="I71" s="474"/>
      <c r="J71" s="474"/>
      <c r="K71" s="474"/>
      <c r="L71" s="474"/>
      <c r="M71" s="474"/>
      <c r="N71" s="474"/>
      <c r="O71" s="474"/>
      <c r="P71" s="474"/>
      <c r="Q71" s="474"/>
      <c r="R71" s="474"/>
      <c r="S71" s="474"/>
      <c r="T71" s="474"/>
      <c r="U71" s="474"/>
      <c r="V71" s="474"/>
      <c r="W71" s="474"/>
      <c r="X71" s="474"/>
      <c r="Y71" s="474"/>
      <c r="Z71" s="474"/>
    </row>
    <row r="72" spans="1:26" ht="18.75" customHeight="1">
      <c r="A72" s="799"/>
      <c r="B72" s="801" t="s">
        <v>2664</v>
      </c>
      <c r="C72" s="802"/>
      <c r="D72" s="802"/>
      <c r="E72" s="802"/>
      <c r="F72" s="802"/>
      <c r="G72" s="474"/>
      <c r="H72" s="474"/>
      <c r="I72" s="474"/>
      <c r="J72" s="474"/>
      <c r="K72" s="474"/>
      <c r="L72" s="474"/>
      <c r="M72" s="474"/>
      <c r="N72" s="474"/>
      <c r="O72" s="474"/>
      <c r="P72" s="474"/>
      <c r="Q72" s="474"/>
      <c r="R72" s="474"/>
      <c r="S72" s="474"/>
      <c r="T72" s="474"/>
      <c r="U72" s="474"/>
      <c r="V72" s="474"/>
      <c r="W72" s="474"/>
      <c r="X72" s="474"/>
      <c r="Y72" s="474"/>
      <c r="Z72" s="474"/>
    </row>
    <row r="73" spans="1:26" ht="18.75" customHeight="1">
      <c r="A73" s="799" t="s">
        <v>2106</v>
      </c>
      <c r="B73" s="799" t="s">
        <v>2107</v>
      </c>
      <c r="C73" s="802">
        <v>700000</v>
      </c>
      <c r="D73" s="802"/>
      <c r="E73" s="802">
        <f>SUM(C73:D73)</f>
        <v>700000</v>
      </c>
      <c r="F73" s="802">
        <v>700000</v>
      </c>
      <c r="G73" s="474"/>
      <c r="H73" s="474"/>
      <c r="I73" s="474"/>
      <c r="J73" s="474"/>
      <c r="K73" s="474"/>
      <c r="L73" s="474"/>
      <c r="M73" s="474"/>
      <c r="N73" s="474"/>
      <c r="O73" s="474"/>
      <c r="P73" s="474"/>
      <c r="Q73" s="474"/>
      <c r="R73" s="474"/>
      <c r="S73" s="474"/>
      <c r="T73" s="474"/>
      <c r="U73" s="474"/>
      <c r="V73" s="474"/>
      <c r="W73" s="474"/>
      <c r="X73" s="474"/>
      <c r="Y73" s="474"/>
      <c r="Z73" s="474"/>
    </row>
    <row r="74" spans="1:26" ht="18.75" customHeight="1">
      <c r="A74" s="1136" t="s">
        <v>2076</v>
      </c>
      <c r="B74" s="1136"/>
      <c r="C74" s="1137">
        <v>23000000</v>
      </c>
      <c r="D74" s="1137">
        <f t="shared" ref="D74:F74" si="15">SUM(D50:D73)</f>
        <v>30000000</v>
      </c>
      <c r="E74" s="1137">
        <f t="shared" si="15"/>
        <v>53000000</v>
      </c>
      <c r="F74" s="1137">
        <f t="shared" si="15"/>
        <v>72096481</v>
      </c>
      <c r="G74" s="791"/>
      <c r="H74" s="791"/>
      <c r="I74" s="791"/>
      <c r="J74" s="791"/>
      <c r="K74" s="791"/>
      <c r="L74" s="791"/>
      <c r="M74" s="791"/>
      <c r="N74" s="791"/>
      <c r="O74" s="791"/>
      <c r="P74" s="791"/>
      <c r="Q74" s="791"/>
      <c r="R74" s="791"/>
      <c r="S74" s="791"/>
      <c r="T74" s="791"/>
      <c r="U74" s="791"/>
      <c r="V74" s="791"/>
      <c r="W74" s="791"/>
      <c r="X74" s="791"/>
      <c r="Y74" s="791"/>
      <c r="Z74" s="791"/>
    </row>
    <row r="75" spans="1:26" ht="18.75" hidden="1" customHeight="1">
      <c r="A75" s="799"/>
      <c r="B75" s="801" t="s">
        <v>2176</v>
      </c>
      <c r="C75" s="802">
        <v>0</v>
      </c>
      <c r="D75" s="802"/>
      <c r="E75" s="802">
        <f t="shared" ref="E75:E77" si="16">SUM(C75:D75)</f>
        <v>0</v>
      </c>
      <c r="F75" s="802"/>
      <c r="G75" s="791"/>
      <c r="H75" s="791"/>
      <c r="I75" s="791"/>
      <c r="J75" s="791"/>
      <c r="K75" s="791"/>
      <c r="L75" s="791"/>
      <c r="M75" s="791"/>
      <c r="N75" s="791"/>
      <c r="O75" s="791"/>
      <c r="P75" s="791"/>
      <c r="Q75" s="791"/>
      <c r="R75" s="791"/>
      <c r="S75" s="791"/>
      <c r="T75" s="791"/>
      <c r="U75" s="791"/>
      <c r="V75" s="791"/>
      <c r="W75" s="791"/>
      <c r="X75" s="791"/>
      <c r="Y75" s="791"/>
      <c r="Z75" s="791"/>
    </row>
    <row r="76" spans="1:26" ht="18.75" hidden="1" customHeight="1">
      <c r="A76" s="799" t="s">
        <v>2177</v>
      </c>
      <c r="B76" s="799" t="s">
        <v>2178</v>
      </c>
      <c r="C76" s="802">
        <v>0</v>
      </c>
      <c r="D76" s="802"/>
      <c r="E76" s="802">
        <f t="shared" si="16"/>
        <v>0</v>
      </c>
      <c r="F76" s="802"/>
      <c r="G76" s="791"/>
      <c r="H76" s="791"/>
      <c r="I76" s="791"/>
      <c r="J76" s="791"/>
      <c r="K76" s="791"/>
      <c r="L76" s="791"/>
      <c r="M76" s="791"/>
      <c r="N76" s="791"/>
      <c r="O76" s="791"/>
      <c r="P76" s="791"/>
      <c r="Q76" s="791"/>
      <c r="R76" s="791"/>
      <c r="S76" s="791"/>
      <c r="T76" s="791"/>
      <c r="U76" s="791"/>
      <c r="V76" s="791"/>
      <c r="W76" s="791"/>
      <c r="X76" s="791"/>
      <c r="Y76" s="791"/>
      <c r="Z76" s="791"/>
    </row>
    <row r="77" spans="1:26" ht="18.75" hidden="1" customHeight="1">
      <c r="A77" s="789" t="s">
        <v>2076</v>
      </c>
      <c r="B77" s="789"/>
      <c r="C77" s="802">
        <v>0</v>
      </c>
      <c r="D77" s="802"/>
      <c r="E77" s="802">
        <f t="shared" si="16"/>
        <v>0</v>
      </c>
      <c r="F77" s="802"/>
      <c r="G77" s="791"/>
      <c r="H77" s="791"/>
      <c r="I77" s="791"/>
      <c r="J77" s="791"/>
      <c r="K77" s="791"/>
      <c r="L77" s="791"/>
      <c r="M77" s="791"/>
      <c r="N77" s="791"/>
      <c r="O77" s="791"/>
      <c r="P77" s="791"/>
      <c r="Q77" s="791"/>
      <c r="R77" s="791"/>
      <c r="S77" s="791"/>
      <c r="T77" s="791"/>
      <c r="U77" s="791"/>
      <c r="V77" s="791"/>
      <c r="W77" s="791"/>
      <c r="X77" s="791"/>
      <c r="Y77" s="791"/>
      <c r="Z77" s="791"/>
    </row>
    <row r="78" spans="1:26" ht="18.75" customHeight="1">
      <c r="A78" s="789"/>
      <c r="B78" s="801" t="s">
        <v>2173</v>
      </c>
      <c r="C78" s="802"/>
      <c r="D78" s="802"/>
      <c r="E78" s="802"/>
      <c r="F78" s="802"/>
      <c r="G78" s="791"/>
      <c r="H78" s="791"/>
      <c r="I78" s="791"/>
      <c r="J78" s="791"/>
      <c r="K78" s="791"/>
      <c r="L78" s="791"/>
      <c r="M78" s="791"/>
      <c r="N78" s="791"/>
      <c r="O78" s="791"/>
      <c r="P78" s="791"/>
      <c r="Q78" s="791"/>
      <c r="R78" s="791"/>
      <c r="S78" s="791"/>
      <c r="T78" s="791"/>
      <c r="U78" s="791"/>
      <c r="V78" s="791"/>
      <c r="W78" s="791"/>
      <c r="X78" s="791"/>
      <c r="Y78" s="791"/>
      <c r="Z78" s="791"/>
    </row>
    <row r="79" spans="1:26" ht="18.75" customHeight="1">
      <c r="A79" s="799" t="s">
        <v>2174</v>
      </c>
      <c r="B79" s="799" t="s">
        <v>2175</v>
      </c>
      <c r="C79" s="802">
        <v>250000</v>
      </c>
      <c r="D79" s="802"/>
      <c r="E79" s="802">
        <f>SUM(C79:D79)</f>
        <v>250000</v>
      </c>
      <c r="F79" s="802">
        <v>250000</v>
      </c>
      <c r="G79" s="791"/>
      <c r="H79" s="791"/>
      <c r="I79" s="791"/>
      <c r="J79" s="791"/>
      <c r="K79" s="791"/>
      <c r="L79" s="791"/>
      <c r="M79" s="791"/>
      <c r="N79" s="791"/>
      <c r="O79" s="791"/>
      <c r="P79" s="791"/>
      <c r="Q79" s="791"/>
      <c r="R79" s="791"/>
      <c r="S79" s="791"/>
      <c r="T79" s="791"/>
      <c r="U79" s="791"/>
      <c r="V79" s="791"/>
      <c r="W79" s="791"/>
      <c r="X79" s="791"/>
      <c r="Y79" s="791"/>
      <c r="Z79" s="791"/>
    </row>
    <row r="80" spans="1:26" ht="18.75" customHeight="1">
      <c r="A80" s="1136" t="s">
        <v>2076</v>
      </c>
      <c r="B80" s="1136"/>
      <c r="C80" s="1137">
        <v>250000</v>
      </c>
      <c r="D80" s="1137">
        <f t="shared" ref="D80:F80" si="17">SUM(D79)</f>
        <v>0</v>
      </c>
      <c r="E80" s="1137">
        <f t="shared" si="17"/>
        <v>250000</v>
      </c>
      <c r="F80" s="1137">
        <f t="shared" si="17"/>
        <v>250000</v>
      </c>
      <c r="G80" s="791"/>
      <c r="H80" s="791"/>
      <c r="I80" s="791"/>
      <c r="J80" s="791"/>
      <c r="K80" s="791"/>
      <c r="L80" s="791"/>
      <c r="M80" s="791"/>
      <c r="N80" s="791"/>
      <c r="O80" s="791"/>
      <c r="P80" s="791"/>
      <c r="Q80" s="791"/>
      <c r="R80" s="791"/>
      <c r="S80" s="791"/>
      <c r="T80" s="791"/>
      <c r="U80" s="791"/>
      <c r="V80" s="791"/>
      <c r="W80" s="791"/>
      <c r="X80" s="791"/>
      <c r="Y80" s="791"/>
      <c r="Z80" s="791"/>
    </row>
    <row r="81" spans="1:26" ht="18.75" customHeight="1">
      <c r="A81" s="1138" t="s">
        <v>2445</v>
      </c>
      <c r="B81" s="1138"/>
      <c r="C81" s="1139">
        <v>24530000</v>
      </c>
      <c r="D81" s="1139">
        <f t="shared" ref="D81:F81" si="18">SUM(D80,D77,D74,D44,D41,D36,D32,D27)</f>
        <v>30000000</v>
      </c>
      <c r="E81" s="1139">
        <f t="shared" si="18"/>
        <v>54530000</v>
      </c>
      <c r="F81" s="1139">
        <f t="shared" si="18"/>
        <v>73646481</v>
      </c>
      <c r="G81" s="791"/>
      <c r="H81" s="791"/>
      <c r="I81" s="791"/>
      <c r="J81" s="791"/>
      <c r="K81" s="791"/>
      <c r="L81" s="791"/>
      <c r="M81" s="791"/>
      <c r="N81" s="791"/>
      <c r="O81" s="791"/>
      <c r="P81" s="791"/>
      <c r="Q81" s="791"/>
      <c r="R81" s="791"/>
      <c r="S81" s="791"/>
      <c r="T81" s="791"/>
      <c r="U81" s="791"/>
      <c r="V81" s="791"/>
      <c r="W81" s="791"/>
      <c r="X81" s="791"/>
      <c r="Y81" s="791"/>
      <c r="Z81" s="791"/>
    </row>
    <row r="82" spans="1:26" ht="18.75" hidden="1" customHeight="1">
      <c r="A82" s="789" t="s">
        <v>2665</v>
      </c>
      <c r="B82" s="789"/>
      <c r="C82" s="473">
        <v>45060002</v>
      </c>
      <c r="D82" s="473"/>
      <c r="E82" s="473">
        <v>45060002</v>
      </c>
      <c r="F82" s="473"/>
      <c r="G82" s="791"/>
      <c r="H82" s="791"/>
      <c r="I82" s="791"/>
      <c r="J82" s="791"/>
      <c r="K82" s="791"/>
      <c r="L82" s="791"/>
      <c r="M82" s="791"/>
      <c r="N82" s="791"/>
      <c r="O82" s="791"/>
      <c r="P82" s="791"/>
      <c r="Q82" s="791"/>
      <c r="R82" s="791"/>
      <c r="S82" s="791"/>
      <c r="T82" s="791"/>
      <c r="U82" s="791"/>
      <c r="V82" s="791"/>
      <c r="W82" s="791"/>
      <c r="X82" s="791"/>
      <c r="Y82" s="791"/>
      <c r="Z82" s="791"/>
    </row>
    <row r="83" spans="1:26" ht="15.75" customHeight="1">
      <c r="A83" s="552"/>
      <c r="B83" s="552"/>
      <c r="C83" s="552"/>
      <c r="D83" s="552"/>
      <c r="E83" s="552"/>
      <c r="F83" s="552"/>
      <c r="G83" s="791"/>
      <c r="H83" s="791"/>
      <c r="I83" s="791"/>
      <c r="J83" s="791"/>
      <c r="K83" s="791"/>
      <c r="L83" s="791"/>
      <c r="M83" s="791"/>
      <c r="N83" s="791"/>
      <c r="O83" s="791"/>
      <c r="P83" s="791"/>
      <c r="Q83" s="791"/>
      <c r="R83" s="791"/>
      <c r="S83" s="791"/>
      <c r="T83" s="791"/>
      <c r="U83" s="791"/>
      <c r="V83" s="791"/>
      <c r="W83" s="791"/>
      <c r="X83" s="791"/>
      <c r="Y83" s="791"/>
      <c r="Z83" s="791"/>
    </row>
    <row r="84" spans="1:26" ht="15.75" customHeight="1">
      <c r="A84" s="552"/>
      <c r="B84" s="552"/>
      <c r="C84" s="552"/>
      <c r="D84" s="552"/>
      <c r="E84" s="552"/>
      <c r="F84" s="552"/>
      <c r="G84" s="791"/>
      <c r="H84" s="791"/>
      <c r="I84" s="791"/>
      <c r="J84" s="791"/>
      <c r="K84" s="791"/>
      <c r="L84" s="791"/>
      <c r="M84" s="791"/>
      <c r="N84" s="791"/>
      <c r="O84" s="791"/>
      <c r="P84" s="791"/>
      <c r="Q84" s="791"/>
      <c r="R84" s="791"/>
      <c r="S84" s="791"/>
      <c r="T84" s="791"/>
      <c r="U84" s="791"/>
      <c r="V84" s="791"/>
      <c r="W84" s="791"/>
      <c r="X84" s="791"/>
      <c r="Y84" s="791"/>
      <c r="Z84" s="791"/>
    </row>
    <row r="85" spans="1:26" ht="15.75" customHeight="1">
      <c r="A85" s="552"/>
      <c r="B85" s="552"/>
      <c r="C85" s="552"/>
      <c r="D85" s="552"/>
      <c r="E85" s="552"/>
      <c r="F85" s="552"/>
      <c r="G85" s="791"/>
      <c r="H85" s="791"/>
      <c r="I85" s="791"/>
      <c r="J85" s="791"/>
      <c r="K85" s="791"/>
      <c r="L85" s="791"/>
      <c r="M85" s="791"/>
      <c r="N85" s="791"/>
      <c r="O85" s="791"/>
      <c r="P85" s="791"/>
      <c r="Q85" s="791"/>
      <c r="R85" s="791"/>
      <c r="S85" s="791"/>
      <c r="T85" s="791"/>
      <c r="U85" s="791"/>
      <c r="V85" s="791"/>
      <c r="W85" s="791"/>
      <c r="X85" s="791"/>
      <c r="Y85" s="791"/>
      <c r="Z85" s="791"/>
    </row>
    <row r="86" spans="1:26" ht="15.75" customHeight="1">
      <c r="A86" s="552"/>
      <c r="B86" s="552"/>
      <c r="C86" s="552"/>
      <c r="D86" s="552"/>
      <c r="E86" s="552"/>
      <c r="F86" s="552"/>
      <c r="G86" s="791"/>
      <c r="H86" s="791"/>
      <c r="I86" s="791"/>
      <c r="J86" s="791"/>
      <c r="K86" s="791"/>
      <c r="L86" s="791"/>
      <c r="M86" s="791"/>
      <c r="N86" s="791"/>
      <c r="O86" s="791"/>
      <c r="P86" s="791"/>
      <c r="Q86" s="791"/>
      <c r="R86" s="791"/>
      <c r="S86" s="791"/>
      <c r="T86" s="791"/>
      <c r="U86" s="791"/>
      <c r="V86" s="791"/>
      <c r="W86" s="791"/>
      <c r="X86" s="791"/>
      <c r="Y86" s="791"/>
      <c r="Z86" s="791"/>
    </row>
    <row r="87" spans="1:26" ht="15.75" customHeight="1">
      <c r="A87" s="552"/>
      <c r="B87" s="552"/>
      <c r="C87" s="552"/>
      <c r="D87" s="552"/>
      <c r="E87" s="552"/>
      <c r="F87" s="552"/>
      <c r="G87" s="791"/>
      <c r="H87" s="791"/>
      <c r="I87" s="791"/>
      <c r="J87" s="791"/>
      <c r="K87" s="791"/>
      <c r="L87" s="791"/>
      <c r="M87" s="791"/>
      <c r="N87" s="791"/>
      <c r="O87" s="791"/>
      <c r="P87" s="791"/>
      <c r="Q87" s="791"/>
      <c r="R87" s="791"/>
      <c r="S87" s="791"/>
      <c r="T87" s="791"/>
      <c r="U87" s="791"/>
      <c r="V87" s="791"/>
      <c r="W87" s="791"/>
      <c r="X87" s="791"/>
      <c r="Y87" s="791"/>
      <c r="Z87" s="791"/>
    </row>
    <row r="88" spans="1:26" ht="15.75" customHeight="1">
      <c r="A88" s="552"/>
      <c r="B88" s="552"/>
      <c r="C88" s="552"/>
      <c r="D88" s="552"/>
      <c r="E88" s="552"/>
      <c r="F88" s="552"/>
      <c r="G88" s="791"/>
      <c r="H88" s="791"/>
      <c r="I88" s="791"/>
      <c r="J88" s="791"/>
      <c r="K88" s="791"/>
      <c r="L88" s="791"/>
      <c r="M88" s="791"/>
      <c r="N88" s="791"/>
      <c r="O88" s="791"/>
      <c r="P88" s="791"/>
      <c r="Q88" s="791"/>
      <c r="R88" s="791"/>
      <c r="S88" s="791"/>
      <c r="T88" s="791"/>
      <c r="U88" s="791"/>
      <c r="V88" s="791"/>
      <c r="W88" s="791"/>
      <c r="X88" s="791"/>
      <c r="Y88" s="791"/>
      <c r="Z88" s="791"/>
    </row>
    <row r="89" spans="1:26" ht="15.75" customHeight="1">
      <c r="A89" s="552"/>
      <c r="B89" s="552"/>
      <c r="C89" s="552"/>
      <c r="D89" s="552"/>
      <c r="E89" s="552"/>
      <c r="F89" s="552"/>
      <c r="G89" s="791"/>
      <c r="H89" s="791"/>
      <c r="I89" s="791"/>
      <c r="J89" s="791"/>
      <c r="K89" s="791"/>
      <c r="L89" s="791"/>
      <c r="M89" s="791"/>
      <c r="N89" s="791"/>
      <c r="O89" s="791"/>
      <c r="P89" s="791"/>
      <c r="Q89" s="791"/>
      <c r="R89" s="791"/>
      <c r="S89" s="791"/>
      <c r="T89" s="791"/>
      <c r="U89" s="791"/>
      <c r="V89" s="791"/>
      <c r="W89" s="791"/>
      <c r="X89" s="791"/>
      <c r="Y89" s="791"/>
      <c r="Z89" s="791"/>
    </row>
    <row r="90" spans="1:26" ht="15.75" customHeight="1">
      <c r="A90" s="552"/>
      <c r="B90" s="552"/>
      <c r="C90" s="552"/>
      <c r="D90" s="552"/>
      <c r="E90" s="552"/>
      <c r="F90" s="552"/>
      <c r="G90" s="791"/>
      <c r="H90" s="791"/>
      <c r="I90" s="791"/>
      <c r="J90" s="791"/>
      <c r="K90" s="791"/>
      <c r="L90" s="791"/>
      <c r="M90" s="791"/>
      <c r="N90" s="791"/>
      <c r="O90" s="791"/>
      <c r="P90" s="791"/>
      <c r="Q90" s="791"/>
      <c r="R90" s="791"/>
      <c r="S90" s="791"/>
      <c r="T90" s="791"/>
      <c r="U90" s="791"/>
      <c r="V90" s="791"/>
      <c r="W90" s="791"/>
      <c r="X90" s="791"/>
      <c r="Y90" s="791"/>
      <c r="Z90" s="791"/>
    </row>
    <row r="91" spans="1:26" ht="15.75" customHeight="1">
      <c r="A91" s="552"/>
      <c r="B91" s="552"/>
      <c r="C91" s="552"/>
      <c r="D91" s="552"/>
      <c r="E91" s="552"/>
      <c r="F91" s="552"/>
      <c r="G91" s="791"/>
      <c r="H91" s="791"/>
      <c r="I91" s="791"/>
      <c r="J91" s="791"/>
      <c r="K91" s="791"/>
      <c r="L91" s="791"/>
      <c r="M91" s="791"/>
      <c r="N91" s="791"/>
      <c r="O91" s="791"/>
      <c r="P91" s="791"/>
      <c r="Q91" s="791"/>
      <c r="R91" s="791"/>
      <c r="S91" s="791"/>
      <c r="T91" s="791"/>
      <c r="U91" s="791"/>
      <c r="V91" s="791"/>
      <c r="W91" s="791"/>
      <c r="X91" s="791"/>
      <c r="Y91" s="791"/>
      <c r="Z91" s="791"/>
    </row>
    <row r="92" spans="1:26" ht="15.75" customHeight="1">
      <c r="A92" s="552"/>
      <c r="B92" s="552"/>
      <c r="C92" s="552"/>
      <c r="D92" s="552"/>
      <c r="E92" s="552"/>
      <c r="F92" s="552"/>
      <c r="G92" s="791"/>
      <c r="H92" s="791"/>
      <c r="I92" s="791"/>
      <c r="J92" s="791"/>
      <c r="K92" s="791"/>
      <c r="L92" s="791"/>
      <c r="M92" s="791"/>
      <c r="N92" s="791"/>
      <c r="O92" s="791"/>
      <c r="P92" s="791"/>
      <c r="Q92" s="791"/>
      <c r="R92" s="791"/>
      <c r="S92" s="791"/>
      <c r="T92" s="791"/>
      <c r="U92" s="791"/>
      <c r="V92" s="791"/>
      <c r="W92" s="791"/>
      <c r="X92" s="791"/>
      <c r="Y92" s="791"/>
      <c r="Z92" s="791"/>
    </row>
    <row r="93" spans="1:26" ht="15.75" customHeight="1">
      <c r="A93" s="552"/>
      <c r="B93" s="552"/>
      <c r="C93" s="552"/>
      <c r="D93" s="552"/>
      <c r="E93" s="552"/>
      <c r="F93" s="552"/>
      <c r="G93" s="791"/>
      <c r="H93" s="791"/>
      <c r="I93" s="791"/>
      <c r="J93" s="791"/>
      <c r="K93" s="791"/>
      <c r="L93" s="791"/>
      <c r="M93" s="791"/>
      <c r="N93" s="791"/>
      <c r="O93" s="791"/>
      <c r="P93" s="791"/>
      <c r="Q93" s="791"/>
      <c r="R93" s="791"/>
      <c r="S93" s="791"/>
      <c r="T93" s="791"/>
      <c r="U93" s="791"/>
      <c r="V93" s="791"/>
      <c r="W93" s="791"/>
      <c r="X93" s="791"/>
      <c r="Y93" s="791"/>
      <c r="Z93" s="791"/>
    </row>
    <row r="94" spans="1:26" ht="15.75" customHeight="1">
      <c r="A94" s="552"/>
      <c r="B94" s="552"/>
      <c r="C94" s="552"/>
      <c r="D94" s="552"/>
      <c r="E94" s="552"/>
      <c r="F94" s="552"/>
      <c r="G94" s="791"/>
      <c r="H94" s="791"/>
      <c r="I94" s="791"/>
      <c r="J94" s="791"/>
      <c r="K94" s="791"/>
      <c r="L94" s="791"/>
      <c r="M94" s="791"/>
      <c r="N94" s="791"/>
      <c r="O94" s="791"/>
      <c r="P94" s="791"/>
      <c r="Q94" s="791"/>
      <c r="R94" s="791"/>
      <c r="S94" s="791"/>
      <c r="T94" s="791"/>
      <c r="U94" s="791"/>
      <c r="V94" s="791"/>
      <c r="W94" s="791"/>
      <c r="X94" s="791"/>
      <c r="Y94" s="791"/>
      <c r="Z94" s="791"/>
    </row>
    <row r="95" spans="1:26" ht="15.75" customHeight="1">
      <c r="A95" s="552"/>
      <c r="B95" s="552"/>
      <c r="C95" s="552"/>
      <c r="D95" s="552"/>
      <c r="E95" s="552"/>
      <c r="F95" s="552"/>
      <c r="G95" s="791"/>
      <c r="H95" s="791"/>
      <c r="I95" s="791"/>
      <c r="J95" s="791"/>
      <c r="K95" s="791"/>
      <c r="L95" s="791"/>
      <c r="M95" s="791"/>
      <c r="N95" s="791"/>
      <c r="O95" s="791"/>
      <c r="P95" s="791"/>
      <c r="Q95" s="791"/>
      <c r="R95" s="791"/>
      <c r="S95" s="791"/>
      <c r="T95" s="791"/>
      <c r="U95" s="791"/>
      <c r="V95" s="791"/>
      <c r="W95" s="791"/>
      <c r="X95" s="791"/>
      <c r="Y95" s="791"/>
      <c r="Z95" s="791"/>
    </row>
    <row r="96" spans="1:26" ht="15.75" customHeight="1">
      <c r="A96" s="552"/>
      <c r="B96" s="552"/>
      <c r="C96" s="552"/>
      <c r="D96" s="552"/>
      <c r="E96" s="552"/>
      <c r="F96" s="552"/>
      <c r="G96" s="791"/>
      <c r="H96" s="791"/>
      <c r="I96" s="791"/>
      <c r="J96" s="791"/>
      <c r="K96" s="791"/>
      <c r="L96" s="791"/>
      <c r="M96" s="791"/>
      <c r="N96" s="791"/>
      <c r="O96" s="791"/>
      <c r="P96" s="791"/>
      <c r="Q96" s="791"/>
      <c r="R96" s="791"/>
      <c r="S96" s="791"/>
      <c r="T96" s="791"/>
      <c r="U96" s="791"/>
      <c r="V96" s="791"/>
      <c r="W96" s="791"/>
      <c r="X96" s="791"/>
      <c r="Y96" s="791"/>
      <c r="Z96" s="791"/>
    </row>
    <row r="97" spans="1:26" ht="15.75" customHeight="1">
      <c r="A97" s="552"/>
      <c r="B97" s="552"/>
      <c r="C97" s="552"/>
      <c r="D97" s="552"/>
      <c r="E97" s="552"/>
      <c r="F97" s="552"/>
      <c r="G97" s="791"/>
      <c r="H97" s="791"/>
      <c r="I97" s="791"/>
      <c r="J97" s="791"/>
      <c r="K97" s="791"/>
      <c r="L97" s="791"/>
      <c r="M97" s="791"/>
      <c r="N97" s="791"/>
      <c r="O97" s="791"/>
      <c r="P97" s="791"/>
      <c r="Q97" s="791"/>
      <c r="R97" s="791"/>
      <c r="S97" s="791"/>
      <c r="T97" s="791"/>
      <c r="U97" s="791"/>
      <c r="V97" s="791"/>
      <c r="W97" s="791"/>
      <c r="X97" s="791"/>
      <c r="Y97" s="791"/>
      <c r="Z97" s="791"/>
    </row>
    <row r="98" spans="1:26" ht="15.75" customHeight="1">
      <c r="A98" s="552"/>
      <c r="B98" s="552"/>
      <c r="C98" s="552"/>
      <c r="D98" s="552"/>
      <c r="E98" s="552"/>
      <c r="F98" s="552"/>
      <c r="G98" s="791"/>
      <c r="H98" s="791"/>
      <c r="I98" s="791"/>
      <c r="J98" s="791"/>
      <c r="K98" s="791"/>
      <c r="L98" s="791"/>
      <c r="M98" s="791"/>
      <c r="N98" s="791"/>
      <c r="O98" s="791"/>
      <c r="P98" s="791"/>
      <c r="Q98" s="791"/>
      <c r="R98" s="791"/>
      <c r="S98" s="791"/>
      <c r="T98" s="791"/>
      <c r="U98" s="791"/>
      <c r="V98" s="791"/>
      <c r="W98" s="791"/>
      <c r="X98" s="791"/>
      <c r="Y98" s="791"/>
      <c r="Z98" s="791"/>
    </row>
    <row r="99" spans="1:26" ht="15.75" customHeight="1">
      <c r="A99" s="552"/>
      <c r="B99" s="552"/>
      <c r="C99" s="552"/>
      <c r="D99" s="552"/>
      <c r="E99" s="552"/>
      <c r="F99" s="552"/>
      <c r="G99" s="791"/>
      <c r="H99" s="791"/>
      <c r="I99" s="791"/>
      <c r="J99" s="791"/>
      <c r="K99" s="791"/>
      <c r="L99" s="791"/>
      <c r="M99" s="791"/>
      <c r="N99" s="791"/>
      <c r="O99" s="791"/>
      <c r="P99" s="791"/>
      <c r="Q99" s="791"/>
      <c r="R99" s="791"/>
      <c r="S99" s="791"/>
      <c r="T99" s="791"/>
      <c r="U99" s="791"/>
      <c r="V99" s="791"/>
      <c r="W99" s="791"/>
      <c r="X99" s="791"/>
      <c r="Y99" s="791"/>
      <c r="Z99" s="791"/>
    </row>
    <row r="100" spans="1:26" ht="15.75" customHeight="1">
      <c r="A100" s="552"/>
      <c r="B100" s="552"/>
      <c r="C100" s="552"/>
      <c r="D100" s="552"/>
      <c r="E100" s="552"/>
      <c r="F100" s="552"/>
      <c r="G100" s="791"/>
      <c r="H100" s="791"/>
      <c r="I100" s="791"/>
      <c r="J100" s="791"/>
      <c r="K100" s="791"/>
      <c r="L100" s="791"/>
      <c r="M100" s="791"/>
      <c r="N100" s="791"/>
      <c r="O100" s="791"/>
      <c r="P100" s="791"/>
      <c r="Q100" s="791"/>
      <c r="R100" s="791"/>
      <c r="S100" s="791"/>
      <c r="T100" s="791"/>
      <c r="U100" s="791"/>
      <c r="V100" s="791"/>
      <c r="W100" s="791"/>
      <c r="X100" s="791"/>
      <c r="Y100" s="791"/>
      <c r="Z100" s="791"/>
    </row>
    <row r="101" spans="1:26" ht="15.75" customHeight="1">
      <c r="A101" s="552"/>
      <c r="B101" s="552"/>
      <c r="C101" s="552"/>
      <c r="D101" s="552"/>
      <c r="E101" s="552"/>
      <c r="F101" s="552"/>
      <c r="G101" s="791"/>
      <c r="H101" s="791"/>
      <c r="I101" s="791"/>
      <c r="J101" s="791"/>
      <c r="K101" s="791"/>
      <c r="L101" s="791"/>
      <c r="M101" s="791"/>
      <c r="N101" s="791"/>
      <c r="O101" s="791"/>
      <c r="P101" s="791"/>
      <c r="Q101" s="791"/>
      <c r="R101" s="791"/>
      <c r="S101" s="791"/>
      <c r="T101" s="791"/>
      <c r="U101" s="791"/>
      <c r="V101" s="791"/>
      <c r="W101" s="791"/>
      <c r="X101" s="791"/>
      <c r="Y101" s="791"/>
      <c r="Z101" s="791"/>
    </row>
    <row r="102" spans="1:26" ht="15.75" customHeight="1">
      <c r="A102" s="552"/>
      <c r="B102" s="552"/>
      <c r="C102" s="552"/>
      <c r="D102" s="552"/>
      <c r="E102" s="552"/>
      <c r="F102" s="552"/>
      <c r="G102" s="791"/>
      <c r="H102" s="791"/>
      <c r="I102" s="791"/>
      <c r="J102" s="791"/>
      <c r="K102" s="791"/>
      <c r="L102" s="791"/>
      <c r="M102" s="791"/>
      <c r="N102" s="791"/>
      <c r="O102" s="791"/>
      <c r="P102" s="791"/>
      <c r="Q102" s="791"/>
      <c r="R102" s="791"/>
      <c r="S102" s="791"/>
      <c r="T102" s="791"/>
      <c r="U102" s="791"/>
      <c r="V102" s="791"/>
      <c r="W102" s="791"/>
      <c r="X102" s="791"/>
      <c r="Y102" s="791"/>
      <c r="Z102" s="791"/>
    </row>
    <row r="103" spans="1:26" ht="15.75" customHeight="1">
      <c r="A103" s="552"/>
      <c r="B103" s="552"/>
      <c r="C103" s="552"/>
      <c r="D103" s="552"/>
      <c r="E103" s="552"/>
      <c r="F103" s="552"/>
      <c r="G103" s="791"/>
      <c r="H103" s="791"/>
      <c r="I103" s="791"/>
      <c r="J103" s="791"/>
      <c r="K103" s="791"/>
      <c r="L103" s="791"/>
      <c r="M103" s="791"/>
      <c r="N103" s="791"/>
      <c r="O103" s="791"/>
      <c r="P103" s="791"/>
      <c r="Q103" s="791"/>
      <c r="R103" s="791"/>
      <c r="S103" s="791"/>
      <c r="T103" s="791"/>
      <c r="U103" s="791"/>
      <c r="V103" s="791"/>
      <c r="W103" s="791"/>
      <c r="X103" s="791"/>
      <c r="Y103" s="791"/>
      <c r="Z103" s="791"/>
    </row>
    <row r="104" spans="1:26" ht="15.75" customHeight="1">
      <c r="A104" s="552"/>
      <c r="B104" s="552"/>
      <c r="C104" s="552"/>
      <c r="D104" s="552"/>
      <c r="E104" s="552"/>
      <c r="F104" s="552"/>
      <c r="G104" s="791"/>
      <c r="H104" s="791"/>
      <c r="I104" s="791"/>
      <c r="J104" s="791"/>
      <c r="K104" s="791"/>
      <c r="L104" s="791"/>
      <c r="M104" s="791"/>
      <c r="N104" s="791"/>
      <c r="O104" s="791"/>
      <c r="P104" s="791"/>
      <c r="Q104" s="791"/>
      <c r="R104" s="791"/>
      <c r="S104" s="791"/>
      <c r="T104" s="791"/>
      <c r="U104" s="791"/>
      <c r="V104" s="791"/>
      <c r="W104" s="791"/>
      <c r="X104" s="791"/>
      <c r="Y104" s="791"/>
      <c r="Z104" s="791"/>
    </row>
    <row r="105" spans="1:26" ht="15.75" customHeight="1">
      <c r="A105" s="552"/>
      <c r="B105" s="552"/>
      <c r="C105" s="552"/>
      <c r="D105" s="552"/>
      <c r="E105" s="552"/>
      <c r="F105" s="552"/>
      <c r="G105" s="791"/>
      <c r="H105" s="791"/>
      <c r="I105" s="791"/>
      <c r="J105" s="791"/>
      <c r="K105" s="791"/>
      <c r="L105" s="791"/>
      <c r="M105" s="791"/>
      <c r="N105" s="791"/>
      <c r="O105" s="791"/>
      <c r="P105" s="791"/>
      <c r="Q105" s="791"/>
      <c r="R105" s="791"/>
      <c r="S105" s="791"/>
      <c r="T105" s="791"/>
      <c r="U105" s="791"/>
      <c r="V105" s="791"/>
      <c r="W105" s="791"/>
      <c r="X105" s="791"/>
      <c r="Y105" s="791"/>
      <c r="Z105" s="791"/>
    </row>
    <row r="106" spans="1:26" ht="15.75" customHeight="1">
      <c r="A106" s="552"/>
      <c r="B106" s="552"/>
      <c r="C106" s="552"/>
      <c r="D106" s="552"/>
      <c r="E106" s="552"/>
      <c r="F106" s="552"/>
      <c r="G106" s="791"/>
      <c r="H106" s="791"/>
      <c r="I106" s="791"/>
      <c r="J106" s="791"/>
      <c r="K106" s="791"/>
      <c r="L106" s="791"/>
      <c r="M106" s="791"/>
      <c r="N106" s="791"/>
      <c r="O106" s="791"/>
      <c r="P106" s="791"/>
      <c r="Q106" s="791"/>
      <c r="R106" s="791"/>
      <c r="S106" s="791"/>
      <c r="T106" s="791"/>
      <c r="U106" s="791"/>
      <c r="V106" s="791"/>
      <c r="W106" s="791"/>
      <c r="X106" s="791"/>
      <c r="Y106" s="791"/>
      <c r="Z106" s="791"/>
    </row>
    <row r="107" spans="1:26" ht="15.75" customHeight="1">
      <c r="A107" s="552"/>
      <c r="B107" s="552"/>
      <c r="C107" s="552"/>
      <c r="D107" s="552"/>
      <c r="E107" s="552"/>
      <c r="F107" s="552"/>
      <c r="G107" s="791"/>
      <c r="H107" s="791"/>
      <c r="I107" s="791"/>
      <c r="J107" s="791"/>
      <c r="K107" s="791"/>
      <c r="L107" s="791"/>
      <c r="M107" s="791"/>
      <c r="N107" s="791"/>
      <c r="O107" s="791"/>
      <c r="P107" s="791"/>
      <c r="Q107" s="791"/>
      <c r="R107" s="791"/>
      <c r="S107" s="791"/>
      <c r="T107" s="791"/>
      <c r="U107" s="791"/>
      <c r="V107" s="791"/>
      <c r="W107" s="791"/>
      <c r="X107" s="791"/>
      <c r="Y107" s="791"/>
      <c r="Z107" s="791"/>
    </row>
    <row r="108" spans="1:26" ht="15.75" customHeight="1">
      <c r="A108" s="552"/>
      <c r="B108" s="552"/>
      <c r="C108" s="552"/>
      <c r="D108" s="552"/>
      <c r="E108" s="552"/>
      <c r="F108" s="552"/>
      <c r="G108" s="791"/>
      <c r="H108" s="791"/>
      <c r="I108" s="791"/>
      <c r="J108" s="791"/>
      <c r="K108" s="791"/>
      <c r="L108" s="791"/>
      <c r="M108" s="791"/>
      <c r="N108" s="791"/>
      <c r="O108" s="791"/>
      <c r="P108" s="791"/>
      <c r="Q108" s="791"/>
      <c r="R108" s="791"/>
      <c r="S108" s="791"/>
      <c r="T108" s="791"/>
      <c r="U108" s="791"/>
      <c r="V108" s="791"/>
      <c r="W108" s="791"/>
      <c r="X108" s="791"/>
      <c r="Y108" s="791"/>
      <c r="Z108" s="791"/>
    </row>
    <row r="109" spans="1:26" ht="15.75" customHeight="1">
      <c r="A109" s="552"/>
      <c r="B109" s="552"/>
      <c r="C109" s="552"/>
      <c r="D109" s="552"/>
      <c r="E109" s="552"/>
      <c r="F109" s="552"/>
      <c r="G109" s="791"/>
      <c r="H109" s="791"/>
      <c r="I109" s="791"/>
      <c r="J109" s="791"/>
      <c r="K109" s="791"/>
      <c r="L109" s="791"/>
      <c r="M109" s="791"/>
      <c r="N109" s="791"/>
      <c r="O109" s="791"/>
      <c r="P109" s="791"/>
      <c r="Q109" s="791"/>
      <c r="R109" s="791"/>
      <c r="S109" s="791"/>
      <c r="T109" s="791"/>
      <c r="U109" s="791"/>
      <c r="V109" s="791"/>
      <c r="W109" s="791"/>
      <c r="X109" s="791"/>
      <c r="Y109" s="791"/>
      <c r="Z109" s="791"/>
    </row>
    <row r="110" spans="1:26" ht="15.75" customHeight="1">
      <c r="A110" s="552"/>
      <c r="B110" s="552"/>
      <c r="C110" s="552"/>
      <c r="D110" s="552"/>
      <c r="E110" s="552"/>
      <c r="F110" s="552"/>
      <c r="G110" s="791"/>
      <c r="H110" s="791"/>
      <c r="I110" s="791"/>
      <c r="J110" s="791"/>
      <c r="K110" s="791"/>
      <c r="L110" s="791"/>
      <c r="M110" s="791"/>
      <c r="N110" s="791"/>
      <c r="O110" s="791"/>
      <c r="P110" s="791"/>
      <c r="Q110" s="791"/>
      <c r="R110" s="791"/>
      <c r="S110" s="791"/>
      <c r="T110" s="791"/>
      <c r="U110" s="791"/>
      <c r="V110" s="791"/>
      <c r="W110" s="791"/>
      <c r="X110" s="791"/>
      <c r="Y110" s="791"/>
      <c r="Z110" s="791"/>
    </row>
    <row r="111" spans="1:26" ht="15.75" customHeight="1">
      <c r="A111" s="552"/>
      <c r="B111" s="552"/>
      <c r="C111" s="552"/>
      <c r="D111" s="552"/>
      <c r="E111" s="552"/>
      <c r="F111" s="552"/>
      <c r="G111" s="791"/>
      <c r="H111" s="791"/>
      <c r="I111" s="791"/>
      <c r="J111" s="791"/>
      <c r="K111" s="791"/>
      <c r="L111" s="791"/>
      <c r="M111" s="791"/>
      <c r="N111" s="791"/>
      <c r="O111" s="791"/>
      <c r="P111" s="791"/>
      <c r="Q111" s="791"/>
      <c r="R111" s="791"/>
      <c r="S111" s="791"/>
      <c r="T111" s="791"/>
      <c r="U111" s="791"/>
      <c r="V111" s="791"/>
      <c r="W111" s="791"/>
      <c r="X111" s="791"/>
      <c r="Y111" s="791"/>
      <c r="Z111" s="791"/>
    </row>
    <row r="112" spans="1:26" ht="15.75" customHeight="1">
      <c r="A112" s="552"/>
      <c r="B112" s="552"/>
      <c r="C112" s="552"/>
      <c r="D112" s="552"/>
      <c r="E112" s="552"/>
      <c r="F112" s="552"/>
      <c r="G112" s="791"/>
      <c r="H112" s="791"/>
      <c r="I112" s="791"/>
      <c r="J112" s="791"/>
      <c r="K112" s="791"/>
      <c r="L112" s="791"/>
      <c r="M112" s="791"/>
      <c r="N112" s="791"/>
      <c r="O112" s="791"/>
      <c r="P112" s="791"/>
      <c r="Q112" s="791"/>
      <c r="R112" s="791"/>
      <c r="S112" s="791"/>
      <c r="T112" s="791"/>
      <c r="U112" s="791"/>
      <c r="V112" s="791"/>
      <c r="W112" s="791"/>
      <c r="X112" s="791"/>
      <c r="Y112" s="791"/>
      <c r="Z112" s="791"/>
    </row>
    <row r="113" spans="1:26" ht="15.75" customHeight="1">
      <c r="A113" s="552"/>
      <c r="B113" s="552"/>
      <c r="C113" s="552"/>
      <c r="D113" s="552"/>
      <c r="E113" s="552"/>
      <c r="F113" s="552"/>
      <c r="G113" s="791"/>
      <c r="H113" s="791"/>
      <c r="I113" s="791"/>
      <c r="J113" s="791"/>
      <c r="K113" s="791"/>
      <c r="L113" s="791"/>
      <c r="M113" s="791"/>
      <c r="N113" s="791"/>
      <c r="O113" s="791"/>
      <c r="P113" s="791"/>
      <c r="Q113" s="791"/>
      <c r="R113" s="791"/>
      <c r="S113" s="791"/>
      <c r="T113" s="791"/>
      <c r="U113" s="791"/>
      <c r="V113" s="791"/>
      <c r="W113" s="791"/>
      <c r="X113" s="791"/>
      <c r="Y113" s="791"/>
      <c r="Z113" s="791"/>
    </row>
    <row r="114" spans="1:26" ht="15.75" customHeight="1">
      <c r="A114" s="552"/>
      <c r="B114" s="552"/>
      <c r="C114" s="552"/>
      <c r="D114" s="552"/>
      <c r="E114" s="552"/>
      <c r="F114" s="552"/>
      <c r="G114" s="791"/>
      <c r="H114" s="791"/>
      <c r="I114" s="791"/>
      <c r="J114" s="791"/>
      <c r="K114" s="791"/>
      <c r="L114" s="791"/>
      <c r="M114" s="791"/>
      <c r="N114" s="791"/>
      <c r="O114" s="791"/>
      <c r="P114" s="791"/>
      <c r="Q114" s="791"/>
      <c r="R114" s="791"/>
      <c r="S114" s="791"/>
      <c r="T114" s="791"/>
      <c r="U114" s="791"/>
      <c r="V114" s="791"/>
      <c r="W114" s="791"/>
      <c r="X114" s="791"/>
      <c r="Y114" s="791"/>
      <c r="Z114" s="791"/>
    </row>
    <row r="115" spans="1:26" ht="15.75" customHeight="1">
      <c r="A115" s="552"/>
      <c r="B115" s="552"/>
      <c r="C115" s="552"/>
      <c r="D115" s="552"/>
      <c r="E115" s="552"/>
      <c r="F115" s="552"/>
      <c r="G115" s="791"/>
      <c r="H115" s="791"/>
      <c r="I115" s="791"/>
      <c r="J115" s="791"/>
      <c r="K115" s="791"/>
      <c r="L115" s="791"/>
      <c r="M115" s="791"/>
      <c r="N115" s="791"/>
      <c r="O115" s="791"/>
      <c r="P115" s="791"/>
      <c r="Q115" s="791"/>
      <c r="R115" s="791"/>
      <c r="S115" s="791"/>
      <c r="T115" s="791"/>
      <c r="U115" s="791"/>
      <c r="V115" s="791"/>
      <c r="W115" s="791"/>
      <c r="X115" s="791"/>
      <c r="Y115" s="791"/>
      <c r="Z115" s="791"/>
    </row>
    <row r="116" spans="1:26" ht="15.75" customHeight="1">
      <c r="A116" s="552"/>
      <c r="B116" s="552"/>
      <c r="C116" s="552"/>
      <c r="D116" s="552"/>
      <c r="E116" s="552"/>
      <c r="F116" s="552"/>
      <c r="G116" s="791"/>
      <c r="H116" s="791"/>
      <c r="I116" s="791"/>
      <c r="J116" s="791"/>
      <c r="K116" s="791"/>
      <c r="L116" s="791"/>
      <c r="M116" s="791"/>
      <c r="N116" s="791"/>
      <c r="O116" s="791"/>
      <c r="P116" s="791"/>
      <c r="Q116" s="791"/>
      <c r="R116" s="791"/>
      <c r="S116" s="791"/>
      <c r="T116" s="791"/>
      <c r="U116" s="791"/>
      <c r="V116" s="791"/>
      <c r="W116" s="791"/>
      <c r="X116" s="791"/>
      <c r="Y116" s="791"/>
      <c r="Z116" s="791"/>
    </row>
    <row r="117" spans="1:26" ht="15.75" customHeight="1">
      <c r="A117" s="552"/>
      <c r="B117" s="552"/>
      <c r="C117" s="552"/>
      <c r="D117" s="552"/>
      <c r="E117" s="552"/>
      <c r="F117" s="552"/>
      <c r="G117" s="791"/>
      <c r="H117" s="791"/>
      <c r="I117" s="791"/>
      <c r="J117" s="791"/>
      <c r="K117" s="791"/>
      <c r="L117" s="791"/>
      <c r="M117" s="791"/>
      <c r="N117" s="791"/>
      <c r="O117" s="791"/>
      <c r="P117" s="791"/>
      <c r="Q117" s="791"/>
      <c r="R117" s="791"/>
      <c r="S117" s="791"/>
      <c r="T117" s="791"/>
      <c r="U117" s="791"/>
      <c r="V117" s="791"/>
      <c r="W117" s="791"/>
      <c r="X117" s="791"/>
      <c r="Y117" s="791"/>
      <c r="Z117" s="791"/>
    </row>
    <row r="118" spans="1:26" ht="15.75" customHeight="1">
      <c r="A118" s="552"/>
      <c r="B118" s="552"/>
      <c r="C118" s="552"/>
      <c r="D118" s="552"/>
      <c r="E118" s="552"/>
      <c r="F118" s="552"/>
      <c r="G118" s="791"/>
      <c r="H118" s="791"/>
      <c r="I118" s="791"/>
      <c r="J118" s="791"/>
      <c r="K118" s="791"/>
      <c r="L118" s="791"/>
      <c r="M118" s="791"/>
      <c r="N118" s="791"/>
      <c r="O118" s="791"/>
      <c r="P118" s="791"/>
      <c r="Q118" s="791"/>
      <c r="R118" s="791"/>
      <c r="S118" s="791"/>
      <c r="T118" s="791"/>
      <c r="U118" s="791"/>
      <c r="V118" s="791"/>
      <c r="W118" s="791"/>
      <c r="X118" s="791"/>
      <c r="Y118" s="791"/>
      <c r="Z118" s="791"/>
    </row>
    <row r="119" spans="1:26" ht="15.75" customHeight="1">
      <c r="A119" s="552"/>
      <c r="B119" s="552"/>
      <c r="C119" s="552"/>
      <c r="D119" s="552"/>
      <c r="E119" s="552"/>
      <c r="F119" s="552"/>
      <c r="G119" s="791"/>
      <c r="H119" s="791"/>
      <c r="I119" s="791"/>
      <c r="J119" s="791"/>
      <c r="K119" s="791"/>
      <c r="L119" s="791"/>
      <c r="M119" s="791"/>
      <c r="N119" s="791"/>
      <c r="O119" s="791"/>
      <c r="P119" s="791"/>
      <c r="Q119" s="791"/>
      <c r="R119" s="791"/>
      <c r="S119" s="791"/>
      <c r="T119" s="791"/>
      <c r="U119" s="791"/>
      <c r="V119" s="791"/>
      <c r="W119" s="791"/>
      <c r="X119" s="791"/>
      <c r="Y119" s="791"/>
      <c r="Z119" s="791"/>
    </row>
    <row r="120" spans="1:26" ht="15.75" customHeight="1">
      <c r="A120" s="552"/>
      <c r="B120" s="552"/>
      <c r="C120" s="552"/>
      <c r="D120" s="552"/>
      <c r="E120" s="552"/>
      <c r="F120" s="552"/>
      <c r="G120" s="791"/>
      <c r="H120" s="791"/>
      <c r="I120" s="791"/>
      <c r="J120" s="791"/>
      <c r="K120" s="791"/>
      <c r="L120" s="791"/>
      <c r="M120" s="791"/>
      <c r="N120" s="791"/>
      <c r="O120" s="791"/>
      <c r="P120" s="791"/>
      <c r="Q120" s="791"/>
      <c r="R120" s="791"/>
      <c r="S120" s="791"/>
      <c r="T120" s="791"/>
      <c r="U120" s="791"/>
      <c r="V120" s="791"/>
      <c r="W120" s="791"/>
      <c r="X120" s="791"/>
      <c r="Y120" s="791"/>
      <c r="Z120" s="791"/>
    </row>
    <row r="121" spans="1:26" ht="15.75" customHeight="1">
      <c r="A121" s="552"/>
      <c r="B121" s="552"/>
      <c r="C121" s="552"/>
      <c r="D121" s="552"/>
      <c r="E121" s="552"/>
      <c r="F121" s="552"/>
      <c r="G121" s="791"/>
      <c r="H121" s="791"/>
      <c r="I121" s="791"/>
      <c r="J121" s="791"/>
      <c r="K121" s="791"/>
      <c r="L121" s="791"/>
      <c r="M121" s="791"/>
      <c r="N121" s="791"/>
      <c r="O121" s="791"/>
      <c r="P121" s="791"/>
      <c r="Q121" s="791"/>
      <c r="R121" s="791"/>
      <c r="S121" s="791"/>
      <c r="T121" s="791"/>
      <c r="U121" s="791"/>
      <c r="V121" s="791"/>
      <c r="W121" s="791"/>
      <c r="X121" s="791"/>
      <c r="Y121" s="791"/>
      <c r="Z121" s="791"/>
    </row>
    <row r="122" spans="1:26" ht="15.75" customHeight="1">
      <c r="A122" s="552"/>
      <c r="B122" s="552"/>
      <c r="C122" s="552"/>
      <c r="D122" s="552"/>
      <c r="E122" s="552"/>
      <c r="F122" s="552"/>
      <c r="G122" s="791"/>
      <c r="H122" s="791"/>
      <c r="I122" s="791"/>
      <c r="J122" s="791"/>
      <c r="K122" s="791"/>
      <c r="L122" s="791"/>
      <c r="M122" s="791"/>
      <c r="N122" s="791"/>
      <c r="O122" s="791"/>
      <c r="P122" s="791"/>
      <c r="Q122" s="791"/>
      <c r="R122" s="791"/>
      <c r="S122" s="791"/>
      <c r="T122" s="791"/>
      <c r="U122" s="791"/>
      <c r="V122" s="791"/>
      <c r="W122" s="791"/>
      <c r="X122" s="791"/>
      <c r="Y122" s="791"/>
      <c r="Z122" s="791"/>
    </row>
    <row r="123" spans="1:26" ht="15.75" customHeight="1">
      <c r="A123" s="552"/>
      <c r="B123" s="552"/>
      <c r="C123" s="552"/>
      <c r="D123" s="552"/>
      <c r="E123" s="552"/>
      <c r="F123" s="552"/>
      <c r="G123" s="791"/>
      <c r="H123" s="791"/>
      <c r="I123" s="791"/>
      <c r="J123" s="791"/>
      <c r="K123" s="791"/>
      <c r="L123" s="791"/>
      <c r="M123" s="791"/>
      <c r="N123" s="791"/>
      <c r="O123" s="791"/>
      <c r="P123" s="791"/>
      <c r="Q123" s="791"/>
      <c r="R123" s="791"/>
      <c r="S123" s="791"/>
      <c r="T123" s="791"/>
      <c r="U123" s="791"/>
      <c r="V123" s="791"/>
      <c r="W123" s="791"/>
      <c r="X123" s="791"/>
      <c r="Y123" s="791"/>
      <c r="Z123" s="791"/>
    </row>
    <row r="124" spans="1:26" ht="15.75" customHeight="1">
      <c r="A124" s="552"/>
      <c r="B124" s="552"/>
      <c r="C124" s="552"/>
      <c r="D124" s="552"/>
      <c r="E124" s="552"/>
      <c r="F124" s="552"/>
      <c r="G124" s="791"/>
      <c r="H124" s="791"/>
      <c r="I124" s="791"/>
      <c r="J124" s="791"/>
      <c r="K124" s="791"/>
      <c r="L124" s="791"/>
      <c r="M124" s="791"/>
      <c r="N124" s="791"/>
      <c r="O124" s="791"/>
      <c r="P124" s="791"/>
      <c r="Q124" s="791"/>
      <c r="R124" s="791"/>
      <c r="S124" s="791"/>
      <c r="T124" s="791"/>
      <c r="U124" s="791"/>
      <c r="V124" s="791"/>
      <c r="W124" s="791"/>
      <c r="X124" s="791"/>
      <c r="Y124" s="791"/>
      <c r="Z124" s="791"/>
    </row>
    <row r="125" spans="1:26" ht="15.75" customHeight="1">
      <c r="A125" s="552"/>
      <c r="B125" s="552"/>
      <c r="C125" s="552"/>
      <c r="D125" s="552"/>
      <c r="E125" s="552"/>
      <c r="F125" s="552"/>
      <c r="G125" s="791"/>
      <c r="H125" s="791"/>
      <c r="I125" s="791"/>
      <c r="J125" s="791"/>
      <c r="K125" s="791"/>
      <c r="L125" s="791"/>
      <c r="M125" s="791"/>
      <c r="N125" s="791"/>
      <c r="O125" s="791"/>
      <c r="P125" s="791"/>
      <c r="Q125" s="791"/>
      <c r="R125" s="791"/>
      <c r="S125" s="791"/>
      <c r="T125" s="791"/>
      <c r="U125" s="791"/>
      <c r="V125" s="791"/>
      <c r="W125" s="791"/>
      <c r="X125" s="791"/>
      <c r="Y125" s="791"/>
      <c r="Z125" s="791"/>
    </row>
    <row r="126" spans="1:26" ht="15.75" customHeight="1">
      <c r="A126" s="552"/>
      <c r="B126" s="552"/>
      <c r="C126" s="552"/>
      <c r="D126" s="552"/>
      <c r="E126" s="552"/>
      <c r="F126" s="552"/>
      <c r="G126" s="791"/>
      <c r="H126" s="791"/>
      <c r="I126" s="791"/>
      <c r="J126" s="791"/>
      <c r="K126" s="791"/>
      <c r="L126" s="791"/>
      <c r="M126" s="791"/>
      <c r="N126" s="791"/>
      <c r="O126" s="791"/>
      <c r="P126" s="791"/>
      <c r="Q126" s="791"/>
      <c r="R126" s="791"/>
      <c r="S126" s="791"/>
      <c r="T126" s="791"/>
      <c r="U126" s="791"/>
      <c r="V126" s="791"/>
      <c r="W126" s="791"/>
      <c r="X126" s="791"/>
      <c r="Y126" s="791"/>
      <c r="Z126" s="791"/>
    </row>
    <row r="127" spans="1:26" ht="15.75" customHeight="1">
      <c r="A127" s="552"/>
      <c r="B127" s="552"/>
      <c r="C127" s="552"/>
      <c r="D127" s="552"/>
      <c r="E127" s="552"/>
      <c r="F127" s="552"/>
      <c r="G127" s="791"/>
      <c r="H127" s="791"/>
      <c r="I127" s="791"/>
      <c r="J127" s="791"/>
      <c r="K127" s="791"/>
      <c r="L127" s="791"/>
      <c r="M127" s="791"/>
      <c r="N127" s="791"/>
      <c r="O127" s="791"/>
      <c r="P127" s="791"/>
      <c r="Q127" s="791"/>
      <c r="R127" s="791"/>
      <c r="S127" s="791"/>
      <c r="T127" s="791"/>
      <c r="U127" s="791"/>
      <c r="V127" s="791"/>
      <c r="W127" s="791"/>
      <c r="X127" s="791"/>
      <c r="Y127" s="791"/>
      <c r="Z127" s="791"/>
    </row>
    <row r="128" spans="1:26" ht="15.75" customHeight="1">
      <c r="A128" s="552"/>
      <c r="B128" s="552"/>
      <c r="C128" s="552"/>
      <c r="D128" s="552"/>
      <c r="E128" s="552"/>
      <c r="F128" s="552"/>
      <c r="G128" s="791"/>
      <c r="H128" s="791"/>
      <c r="I128" s="791"/>
      <c r="J128" s="791"/>
      <c r="K128" s="791"/>
      <c r="L128" s="791"/>
      <c r="M128" s="791"/>
      <c r="N128" s="791"/>
      <c r="O128" s="791"/>
      <c r="P128" s="791"/>
      <c r="Q128" s="791"/>
      <c r="R128" s="791"/>
      <c r="S128" s="791"/>
      <c r="T128" s="791"/>
      <c r="U128" s="791"/>
      <c r="V128" s="791"/>
      <c r="W128" s="791"/>
      <c r="X128" s="791"/>
      <c r="Y128" s="791"/>
      <c r="Z128" s="791"/>
    </row>
    <row r="129" spans="1:26" ht="15.75" customHeight="1">
      <c r="A129" s="552"/>
      <c r="B129" s="552"/>
      <c r="C129" s="552"/>
      <c r="D129" s="552"/>
      <c r="E129" s="552"/>
      <c r="F129" s="552"/>
      <c r="G129" s="791"/>
      <c r="H129" s="791"/>
      <c r="I129" s="791"/>
      <c r="J129" s="791"/>
      <c r="K129" s="791"/>
      <c r="L129" s="791"/>
      <c r="M129" s="791"/>
      <c r="N129" s="791"/>
      <c r="O129" s="791"/>
      <c r="P129" s="791"/>
      <c r="Q129" s="791"/>
      <c r="R129" s="791"/>
      <c r="S129" s="791"/>
      <c r="T129" s="791"/>
      <c r="U129" s="791"/>
      <c r="V129" s="791"/>
      <c r="W129" s="791"/>
      <c r="X129" s="791"/>
      <c r="Y129" s="791"/>
      <c r="Z129" s="791"/>
    </row>
    <row r="130" spans="1:26" ht="15.75" customHeight="1">
      <c r="A130" s="552"/>
      <c r="B130" s="552"/>
      <c r="C130" s="552"/>
      <c r="D130" s="552"/>
      <c r="E130" s="552"/>
      <c r="F130" s="552"/>
      <c r="G130" s="791"/>
      <c r="H130" s="791"/>
      <c r="I130" s="791"/>
      <c r="J130" s="791"/>
      <c r="K130" s="791"/>
      <c r="L130" s="791"/>
      <c r="M130" s="791"/>
      <c r="N130" s="791"/>
      <c r="O130" s="791"/>
      <c r="P130" s="791"/>
      <c r="Q130" s="791"/>
      <c r="R130" s="791"/>
      <c r="S130" s="791"/>
      <c r="T130" s="791"/>
      <c r="U130" s="791"/>
      <c r="V130" s="791"/>
      <c r="W130" s="791"/>
      <c r="X130" s="791"/>
      <c r="Y130" s="791"/>
      <c r="Z130" s="791"/>
    </row>
    <row r="131" spans="1:26" ht="15.75" customHeight="1">
      <c r="A131" s="552"/>
      <c r="B131" s="552"/>
      <c r="C131" s="552"/>
      <c r="D131" s="552"/>
      <c r="E131" s="552"/>
      <c r="F131" s="552"/>
      <c r="G131" s="791"/>
      <c r="H131" s="791"/>
      <c r="I131" s="791"/>
      <c r="J131" s="791"/>
      <c r="K131" s="791"/>
      <c r="L131" s="791"/>
      <c r="M131" s="791"/>
      <c r="N131" s="791"/>
      <c r="O131" s="791"/>
      <c r="P131" s="791"/>
      <c r="Q131" s="791"/>
      <c r="R131" s="791"/>
      <c r="S131" s="791"/>
      <c r="T131" s="791"/>
      <c r="U131" s="791"/>
      <c r="V131" s="791"/>
      <c r="W131" s="791"/>
      <c r="X131" s="791"/>
      <c r="Y131" s="791"/>
      <c r="Z131" s="791"/>
    </row>
    <row r="132" spans="1:26" ht="15.75" customHeight="1">
      <c r="A132" s="552"/>
      <c r="B132" s="552"/>
      <c r="C132" s="552"/>
      <c r="D132" s="552"/>
      <c r="E132" s="552"/>
      <c r="F132" s="552"/>
      <c r="G132" s="791"/>
      <c r="H132" s="791"/>
      <c r="I132" s="791"/>
      <c r="J132" s="791"/>
      <c r="K132" s="791"/>
      <c r="L132" s="791"/>
      <c r="M132" s="791"/>
      <c r="N132" s="791"/>
      <c r="O132" s="791"/>
      <c r="P132" s="791"/>
      <c r="Q132" s="791"/>
      <c r="R132" s="791"/>
      <c r="S132" s="791"/>
      <c r="T132" s="791"/>
      <c r="U132" s="791"/>
      <c r="V132" s="791"/>
      <c r="W132" s="791"/>
      <c r="X132" s="791"/>
      <c r="Y132" s="791"/>
      <c r="Z132" s="791"/>
    </row>
    <row r="133" spans="1:26" ht="15.75" customHeight="1">
      <c r="A133" s="552"/>
      <c r="B133" s="552"/>
      <c r="C133" s="552"/>
      <c r="D133" s="552"/>
      <c r="E133" s="552"/>
      <c r="F133" s="552"/>
      <c r="G133" s="791"/>
      <c r="H133" s="791"/>
      <c r="I133" s="791"/>
      <c r="J133" s="791"/>
      <c r="K133" s="791"/>
      <c r="L133" s="791"/>
      <c r="M133" s="791"/>
      <c r="N133" s="791"/>
      <c r="O133" s="791"/>
      <c r="P133" s="791"/>
      <c r="Q133" s="791"/>
      <c r="R133" s="791"/>
      <c r="S133" s="791"/>
      <c r="T133" s="791"/>
      <c r="U133" s="791"/>
      <c r="V133" s="791"/>
      <c r="W133" s="791"/>
      <c r="X133" s="791"/>
      <c r="Y133" s="791"/>
      <c r="Z133" s="791"/>
    </row>
    <row r="134" spans="1:26" ht="15.75" customHeight="1">
      <c r="A134" s="552"/>
      <c r="B134" s="552"/>
      <c r="C134" s="552"/>
      <c r="D134" s="552"/>
      <c r="E134" s="552"/>
      <c r="F134" s="552"/>
      <c r="G134" s="791"/>
      <c r="H134" s="791"/>
      <c r="I134" s="791"/>
      <c r="J134" s="791"/>
      <c r="K134" s="791"/>
      <c r="L134" s="791"/>
      <c r="M134" s="791"/>
      <c r="N134" s="791"/>
      <c r="O134" s="791"/>
      <c r="P134" s="791"/>
      <c r="Q134" s="791"/>
      <c r="R134" s="791"/>
      <c r="S134" s="791"/>
      <c r="T134" s="791"/>
      <c r="U134" s="791"/>
      <c r="V134" s="791"/>
      <c r="W134" s="791"/>
      <c r="X134" s="791"/>
      <c r="Y134" s="791"/>
      <c r="Z134" s="791"/>
    </row>
    <row r="135" spans="1:26" ht="15.75" customHeight="1">
      <c r="A135" s="552"/>
      <c r="B135" s="552"/>
      <c r="C135" s="552"/>
      <c r="D135" s="552"/>
      <c r="E135" s="552"/>
      <c r="F135" s="552"/>
      <c r="G135" s="791"/>
      <c r="H135" s="791"/>
      <c r="I135" s="791"/>
      <c r="J135" s="791"/>
      <c r="K135" s="791"/>
      <c r="L135" s="791"/>
      <c r="M135" s="791"/>
      <c r="N135" s="791"/>
      <c r="O135" s="791"/>
      <c r="P135" s="791"/>
      <c r="Q135" s="791"/>
      <c r="R135" s="791"/>
      <c r="S135" s="791"/>
      <c r="T135" s="791"/>
      <c r="U135" s="791"/>
      <c r="V135" s="791"/>
      <c r="W135" s="791"/>
      <c r="X135" s="791"/>
      <c r="Y135" s="791"/>
      <c r="Z135" s="791"/>
    </row>
    <row r="136" spans="1:26" ht="15.75" customHeight="1">
      <c r="A136" s="552"/>
      <c r="B136" s="552"/>
      <c r="C136" s="552"/>
      <c r="D136" s="552"/>
      <c r="E136" s="552"/>
      <c r="F136" s="552"/>
      <c r="G136" s="791"/>
      <c r="H136" s="791"/>
      <c r="I136" s="791"/>
      <c r="J136" s="791"/>
      <c r="K136" s="791"/>
      <c r="L136" s="791"/>
      <c r="M136" s="791"/>
      <c r="N136" s="791"/>
      <c r="O136" s="791"/>
      <c r="P136" s="791"/>
      <c r="Q136" s="791"/>
      <c r="R136" s="791"/>
      <c r="S136" s="791"/>
      <c r="T136" s="791"/>
      <c r="U136" s="791"/>
      <c r="V136" s="791"/>
      <c r="W136" s="791"/>
      <c r="X136" s="791"/>
      <c r="Y136" s="791"/>
      <c r="Z136" s="791"/>
    </row>
    <row r="137" spans="1:26" ht="15.75" customHeight="1">
      <c r="A137" s="552"/>
      <c r="B137" s="552"/>
      <c r="C137" s="552"/>
      <c r="D137" s="552"/>
      <c r="E137" s="552"/>
      <c r="F137" s="552"/>
      <c r="G137" s="791"/>
      <c r="H137" s="791"/>
      <c r="I137" s="791"/>
      <c r="J137" s="791"/>
      <c r="K137" s="791"/>
      <c r="L137" s="791"/>
      <c r="M137" s="791"/>
      <c r="N137" s="791"/>
      <c r="O137" s="791"/>
      <c r="P137" s="791"/>
      <c r="Q137" s="791"/>
      <c r="R137" s="791"/>
      <c r="S137" s="791"/>
      <c r="T137" s="791"/>
      <c r="U137" s="791"/>
      <c r="V137" s="791"/>
      <c r="W137" s="791"/>
      <c r="X137" s="791"/>
      <c r="Y137" s="791"/>
      <c r="Z137" s="791"/>
    </row>
    <row r="138" spans="1:26" ht="15.75" customHeight="1">
      <c r="A138" s="552"/>
      <c r="B138" s="552"/>
      <c r="C138" s="552"/>
      <c r="D138" s="552"/>
      <c r="E138" s="552"/>
      <c r="F138" s="552"/>
      <c r="G138" s="791"/>
      <c r="H138" s="791"/>
      <c r="I138" s="791"/>
      <c r="J138" s="791"/>
      <c r="K138" s="791"/>
      <c r="L138" s="791"/>
      <c r="M138" s="791"/>
      <c r="N138" s="791"/>
      <c r="O138" s="791"/>
      <c r="P138" s="791"/>
      <c r="Q138" s="791"/>
      <c r="R138" s="791"/>
      <c r="S138" s="791"/>
      <c r="T138" s="791"/>
      <c r="U138" s="791"/>
      <c r="V138" s="791"/>
      <c r="W138" s="791"/>
      <c r="X138" s="791"/>
      <c r="Y138" s="791"/>
      <c r="Z138" s="791"/>
    </row>
    <row r="139" spans="1:26" ht="15.75" customHeight="1">
      <c r="A139" s="552"/>
      <c r="B139" s="552"/>
      <c r="C139" s="552"/>
      <c r="D139" s="552"/>
      <c r="E139" s="552"/>
      <c r="F139" s="552"/>
      <c r="G139" s="791"/>
      <c r="H139" s="791"/>
      <c r="I139" s="791"/>
      <c r="J139" s="791"/>
      <c r="K139" s="791"/>
      <c r="L139" s="791"/>
      <c r="M139" s="791"/>
      <c r="N139" s="791"/>
      <c r="O139" s="791"/>
      <c r="P139" s="791"/>
      <c r="Q139" s="791"/>
      <c r="R139" s="791"/>
      <c r="S139" s="791"/>
      <c r="T139" s="791"/>
      <c r="U139" s="791"/>
      <c r="V139" s="791"/>
      <c r="W139" s="791"/>
      <c r="X139" s="791"/>
      <c r="Y139" s="791"/>
      <c r="Z139" s="791"/>
    </row>
    <row r="140" spans="1:26" ht="15.75" customHeight="1">
      <c r="A140" s="552"/>
      <c r="B140" s="552"/>
      <c r="C140" s="552"/>
      <c r="D140" s="552"/>
      <c r="E140" s="552"/>
      <c r="F140" s="552"/>
      <c r="G140" s="791"/>
      <c r="H140" s="791"/>
      <c r="I140" s="791"/>
      <c r="J140" s="791"/>
      <c r="K140" s="791"/>
      <c r="L140" s="791"/>
      <c r="M140" s="791"/>
      <c r="N140" s="791"/>
      <c r="O140" s="791"/>
      <c r="P140" s="791"/>
      <c r="Q140" s="791"/>
      <c r="R140" s="791"/>
      <c r="S140" s="791"/>
      <c r="T140" s="791"/>
      <c r="U140" s="791"/>
      <c r="V140" s="791"/>
      <c r="W140" s="791"/>
      <c r="X140" s="791"/>
      <c r="Y140" s="791"/>
      <c r="Z140" s="791"/>
    </row>
    <row r="141" spans="1:26" ht="15.75" customHeight="1">
      <c r="A141" s="552"/>
      <c r="B141" s="552"/>
      <c r="C141" s="552"/>
      <c r="D141" s="552"/>
      <c r="E141" s="552"/>
      <c r="F141" s="552"/>
      <c r="G141" s="791"/>
      <c r="H141" s="791"/>
      <c r="I141" s="791"/>
      <c r="J141" s="791"/>
      <c r="K141" s="791"/>
      <c r="L141" s="791"/>
      <c r="M141" s="791"/>
      <c r="N141" s="791"/>
      <c r="O141" s="791"/>
      <c r="P141" s="791"/>
      <c r="Q141" s="791"/>
      <c r="R141" s="791"/>
      <c r="S141" s="791"/>
      <c r="T141" s="791"/>
      <c r="U141" s="791"/>
      <c r="V141" s="791"/>
      <c r="W141" s="791"/>
      <c r="X141" s="791"/>
      <c r="Y141" s="791"/>
      <c r="Z141" s="791"/>
    </row>
    <row r="142" spans="1:26" ht="15.75" customHeight="1">
      <c r="A142" s="552"/>
      <c r="B142" s="552"/>
      <c r="C142" s="552"/>
      <c r="D142" s="552"/>
      <c r="E142" s="552"/>
      <c r="F142" s="552"/>
      <c r="G142" s="791"/>
      <c r="H142" s="791"/>
      <c r="I142" s="791"/>
      <c r="J142" s="791"/>
      <c r="K142" s="791"/>
      <c r="L142" s="791"/>
      <c r="M142" s="791"/>
      <c r="N142" s="791"/>
      <c r="O142" s="791"/>
      <c r="P142" s="791"/>
      <c r="Q142" s="791"/>
      <c r="R142" s="791"/>
      <c r="S142" s="791"/>
      <c r="T142" s="791"/>
      <c r="U142" s="791"/>
      <c r="V142" s="791"/>
      <c r="W142" s="791"/>
      <c r="X142" s="791"/>
      <c r="Y142" s="791"/>
      <c r="Z142" s="791"/>
    </row>
    <row r="143" spans="1:26" ht="15.75" customHeight="1">
      <c r="A143" s="552"/>
      <c r="B143" s="552"/>
      <c r="C143" s="552"/>
      <c r="D143" s="552"/>
      <c r="E143" s="552"/>
      <c r="F143" s="552"/>
      <c r="G143" s="791"/>
      <c r="H143" s="791"/>
      <c r="I143" s="791"/>
      <c r="J143" s="791"/>
      <c r="K143" s="791"/>
      <c r="L143" s="791"/>
      <c r="M143" s="791"/>
      <c r="N143" s="791"/>
      <c r="O143" s="791"/>
      <c r="P143" s="791"/>
      <c r="Q143" s="791"/>
      <c r="R143" s="791"/>
      <c r="S143" s="791"/>
      <c r="T143" s="791"/>
      <c r="U143" s="791"/>
      <c r="V143" s="791"/>
      <c r="W143" s="791"/>
      <c r="X143" s="791"/>
      <c r="Y143" s="791"/>
      <c r="Z143" s="791"/>
    </row>
    <row r="144" spans="1:26" ht="15.75" customHeight="1">
      <c r="A144" s="552"/>
      <c r="B144" s="552"/>
      <c r="C144" s="552"/>
      <c r="D144" s="552"/>
      <c r="E144" s="552"/>
      <c r="F144" s="552"/>
      <c r="G144" s="791"/>
      <c r="H144" s="791"/>
      <c r="I144" s="791"/>
      <c r="J144" s="791"/>
      <c r="K144" s="791"/>
      <c r="L144" s="791"/>
      <c r="M144" s="791"/>
      <c r="N144" s="791"/>
      <c r="O144" s="791"/>
      <c r="P144" s="791"/>
      <c r="Q144" s="791"/>
      <c r="R144" s="791"/>
      <c r="S144" s="791"/>
      <c r="T144" s="791"/>
      <c r="U144" s="791"/>
      <c r="V144" s="791"/>
      <c r="W144" s="791"/>
      <c r="X144" s="791"/>
      <c r="Y144" s="791"/>
      <c r="Z144" s="791"/>
    </row>
    <row r="145" spans="1:26" ht="15.75" customHeight="1">
      <c r="A145" s="552"/>
      <c r="B145" s="552"/>
      <c r="C145" s="552"/>
      <c r="D145" s="552"/>
      <c r="E145" s="552"/>
      <c r="F145" s="552"/>
      <c r="G145" s="791"/>
      <c r="H145" s="791"/>
      <c r="I145" s="791"/>
      <c r="J145" s="791"/>
      <c r="K145" s="791"/>
      <c r="L145" s="791"/>
      <c r="M145" s="791"/>
      <c r="N145" s="791"/>
      <c r="O145" s="791"/>
      <c r="P145" s="791"/>
      <c r="Q145" s="791"/>
      <c r="R145" s="791"/>
      <c r="S145" s="791"/>
      <c r="T145" s="791"/>
      <c r="U145" s="791"/>
      <c r="V145" s="791"/>
      <c r="W145" s="791"/>
      <c r="X145" s="791"/>
      <c r="Y145" s="791"/>
      <c r="Z145" s="791"/>
    </row>
    <row r="146" spans="1:26" ht="15.75" customHeight="1">
      <c r="A146" s="552"/>
      <c r="B146" s="552"/>
      <c r="C146" s="552"/>
      <c r="D146" s="552"/>
      <c r="E146" s="552"/>
      <c r="F146" s="552"/>
      <c r="G146" s="791"/>
      <c r="H146" s="791"/>
      <c r="I146" s="791"/>
      <c r="J146" s="791"/>
      <c r="K146" s="791"/>
      <c r="L146" s="791"/>
      <c r="M146" s="791"/>
      <c r="N146" s="791"/>
      <c r="O146" s="791"/>
      <c r="P146" s="791"/>
      <c r="Q146" s="791"/>
      <c r="R146" s="791"/>
      <c r="S146" s="791"/>
      <c r="T146" s="791"/>
      <c r="U146" s="791"/>
      <c r="V146" s="791"/>
      <c r="W146" s="791"/>
      <c r="X146" s="791"/>
      <c r="Y146" s="791"/>
      <c r="Z146" s="791"/>
    </row>
    <row r="147" spans="1:26" ht="15.75" customHeight="1">
      <c r="A147" s="552"/>
      <c r="B147" s="552"/>
      <c r="C147" s="552"/>
      <c r="D147" s="552"/>
      <c r="E147" s="552"/>
      <c r="F147" s="552"/>
      <c r="G147" s="791"/>
      <c r="H147" s="791"/>
      <c r="I147" s="791"/>
      <c r="J147" s="791"/>
      <c r="K147" s="791"/>
      <c r="L147" s="791"/>
      <c r="M147" s="791"/>
      <c r="N147" s="791"/>
      <c r="O147" s="791"/>
      <c r="P147" s="791"/>
      <c r="Q147" s="791"/>
      <c r="R147" s="791"/>
      <c r="S147" s="791"/>
      <c r="T147" s="791"/>
      <c r="U147" s="791"/>
      <c r="V147" s="791"/>
      <c r="W147" s="791"/>
      <c r="X147" s="791"/>
      <c r="Y147" s="791"/>
      <c r="Z147" s="791"/>
    </row>
    <row r="148" spans="1:26" ht="15.75" customHeight="1">
      <c r="A148" s="552"/>
      <c r="B148" s="552"/>
      <c r="C148" s="552"/>
      <c r="D148" s="552"/>
      <c r="E148" s="552"/>
      <c r="F148" s="552"/>
      <c r="G148" s="791"/>
      <c r="H148" s="791"/>
      <c r="I148" s="791"/>
      <c r="J148" s="791"/>
      <c r="K148" s="791"/>
      <c r="L148" s="791"/>
      <c r="M148" s="791"/>
      <c r="N148" s="791"/>
      <c r="O148" s="791"/>
      <c r="P148" s="791"/>
      <c r="Q148" s="791"/>
      <c r="R148" s="791"/>
      <c r="S148" s="791"/>
      <c r="T148" s="791"/>
      <c r="U148" s="791"/>
      <c r="V148" s="791"/>
      <c r="W148" s="791"/>
      <c r="X148" s="791"/>
      <c r="Y148" s="791"/>
      <c r="Z148" s="791"/>
    </row>
    <row r="149" spans="1:26" ht="15.75" customHeight="1">
      <c r="A149" s="552"/>
      <c r="B149" s="552"/>
      <c r="C149" s="552"/>
      <c r="D149" s="552"/>
      <c r="E149" s="552"/>
      <c r="F149" s="552"/>
      <c r="G149" s="791"/>
      <c r="H149" s="791"/>
      <c r="I149" s="791"/>
      <c r="J149" s="791"/>
      <c r="K149" s="791"/>
      <c r="L149" s="791"/>
      <c r="M149" s="791"/>
      <c r="N149" s="791"/>
      <c r="O149" s="791"/>
      <c r="P149" s="791"/>
      <c r="Q149" s="791"/>
      <c r="R149" s="791"/>
      <c r="S149" s="791"/>
      <c r="T149" s="791"/>
      <c r="U149" s="791"/>
      <c r="V149" s="791"/>
      <c r="W149" s="791"/>
      <c r="X149" s="791"/>
      <c r="Y149" s="791"/>
      <c r="Z149" s="791"/>
    </row>
    <row r="150" spans="1:26" ht="15.75" customHeight="1">
      <c r="A150" s="552"/>
      <c r="B150" s="552"/>
      <c r="C150" s="552"/>
      <c r="D150" s="552"/>
      <c r="E150" s="552"/>
      <c r="F150" s="552"/>
      <c r="G150" s="791"/>
      <c r="H150" s="791"/>
      <c r="I150" s="791"/>
      <c r="J150" s="791"/>
      <c r="K150" s="791"/>
      <c r="L150" s="791"/>
      <c r="M150" s="791"/>
      <c r="N150" s="791"/>
      <c r="O150" s="791"/>
      <c r="P150" s="791"/>
      <c r="Q150" s="791"/>
      <c r="R150" s="791"/>
      <c r="S150" s="791"/>
      <c r="T150" s="791"/>
      <c r="U150" s="791"/>
      <c r="V150" s="791"/>
      <c r="W150" s="791"/>
      <c r="X150" s="791"/>
      <c r="Y150" s="791"/>
      <c r="Z150" s="791"/>
    </row>
    <row r="151" spans="1:26" ht="15.75" customHeight="1">
      <c r="A151" s="552"/>
      <c r="B151" s="552"/>
      <c r="C151" s="552"/>
      <c r="D151" s="552"/>
      <c r="E151" s="552"/>
      <c r="F151" s="552"/>
      <c r="G151" s="791"/>
      <c r="H151" s="791"/>
      <c r="I151" s="791"/>
      <c r="J151" s="791"/>
      <c r="K151" s="791"/>
      <c r="L151" s="791"/>
      <c r="M151" s="791"/>
      <c r="N151" s="791"/>
      <c r="O151" s="791"/>
      <c r="P151" s="791"/>
      <c r="Q151" s="791"/>
      <c r="R151" s="791"/>
      <c r="S151" s="791"/>
      <c r="T151" s="791"/>
      <c r="U151" s="791"/>
      <c r="V151" s="791"/>
      <c r="W151" s="791"/>
      <c r="X151" s="791"/>
      <c r="Y151" s="791"/>
      <c r="Z151" s="791"/>
    </row>
    <row r="152" spans="1:26" ht="15.75" customHeight="1">
      <c r="A152" s="552"/>
      <c r="B152" s="552"/>
      <c r="C152" s="552"/>
      <c r="D152" s="552"/>
      <c r="E152" s="552"/>
      <c r="F152" s="552"/>
      <c r="G152" s="791"/>
      <c r="H152" s="791"/>
      <c r="I152" s="791"/>
      <c r="J152" s="791"/>
      <c r="K152" s="791"/>
      <c r="L152" s="791"/>
      <c r="M152" s="791"/>
      <c r="N152" s="791"/>
      <c r="O152" s="791"/>
      <c r="P152" s="791"/>
      <c r="Q152" s="791"/>
      <c r="R152" s="791"/>
      <c r="S152" s="791"/>
      <c r="T152" s="791"/>
      <c r="U152" s="791"/>
      <c r="V152" s="791"/>
      <c r="W152" s="791"/>
      <c r="X152" s="791"/>
      <c r="Y152" s="791"/>
      <c r="Z152" s="791"/>
    </row>
    <row r="153" spans="1:26" ht="15.75" customHeight="1">
      <c r="A153" s="552"/>
      <c r="B153" s="552"/>
      <c r="C153" s="552"/>
      <c r="D153" s="552"/>
      <c r="E153" s="552"/>
      <c r="F153" s="552"/>
      <c r="G153" s="791"/>
      <c r="H153" s="791"/>
      <c r="I153" s="791"/>
      <c r="J153" s="791"/>
      <c r="K153" s="791"/>
      <c r="L153" s="791"/>
      <c r="M153" s="791"/>
      <c r="N153" s="791"/>
      <c r="O153" s="791"/>
      <c r="P153" s="791"/>
      <c r="Q153" s="791"/>
      <c r="R153" s="791"/>
      <c r="S153" s="791"/>
      <c r="T153" s="791"/>
      <c r="U153" s="791"/>
      <c r="V153" s="791"/>
      <c r="W153" s="791"/>
      <c r="X153" s="791"/>
      <c r="Y153" s="791"/>
      <c r="Z153" s="791"/>
    </row>
    <row r="154" spans="1:26" ht="15.75" customHeight="1">
      <c r="A154" s="552"/>
      <c r="B154" s="552"/>
      <c r="C154" s="552"/>
      <c r="D154" s="552"/>
      <c r="E154" s="552"/>
      <c r="F154" s="552"/>
      <c r="G154" s="791"/>
      <c r="H154" s="791"/>
      <c r="I154" s="791"/>
      <c r="J154" s="791"/>
      <c r="K154" s="791"/>
      <c r="L154" s="791"/>
      <c r="M154" s="791"/>
      <c r="N154" s="791"/>
      <c r="O154" s="791"/>
      <c r="P154" s="791"/>
      <c r="Q154" s="791"/>
      <c r="R154" s="791"/>
      <c r="S154" s="791"/>
      <c r="T154" s="791"/>
      <c r="U154" s="791"/>
      <c r="V154" s="791"/>
      <c r="W154" s="791"/>
      <c r="X154" s="791"/>
      <c r="Y154" s="791"/>
      <c r="Z154" s="791"/>
    </row>
    <row r="155" spans="1:26" ht="15.75" customHeight="1">
      <c r="A155" s="552"/>
      <c r="B155" s="552"/>
      <c r="C155" s="552"/>
      <c r="D155" s="552"/>
      <c r="E155" s="552"/>
      <c r="F155" s="552"/>
      <c r="G155" s="791"/>
      <c r="H155" s="791"/>
      <c r="I155" s="791"/>
      <c r="J155" s="791"/>
      <c r="K155" s="791"/>
      <c r="L155" s="791"/>
      <c r="M155" s="791"/>
      <c r="N155" s="791"/>
      <c r="O155" s="791"/>
      <c r="P155" s="791"/>
      <c r="Q155" s="791"/>
      <c r="R155" s="791"/>
      <c r="S155" s="791"/>
      <c r="T155" s="791"/>
      <c r="U155" s="791"/>
      <c r="V155" s="791"/>
      <c r="W155" s="791"/>
      <c r="X155" s="791"/>
      <c r="Y155" s="791"/>
      <c r="Z155" s="791"/>
    </row>
    <row r="156" spans="1:26" ht="15.75" customHeight="1">
      <c r="A156" s="552"/>
      <c r="B156" s="552"/>
      <c r="C156" s="552"/>
      <c r="D156" s="552"/>
      <c r="E156" s="552"/>
      <c r="F156" s="552"/>
      <c r="G156" s="791"/>
      <c r="H156" s="791"/>
      <c r="I156" s="791"/>
      <c r="J156" s="791"/>
      <c r="K156" s="791"/>
      <c r="L156" s="791"/>
      <c r="M156" s="791"/>
      <c r="N156" s="791"/>
      <c r="O156" s="791"/>
      <c r="P156" s="791"/>
      <c r="Q156" s="791"/>
      <c r="R156" s="791"/>
      <c r="S156" s="791"/>
      <c r="T156" s="791"/>
      <c r="U156" s="791"/>
      <c r="V156" s="791"/>
      <c r="W156" s="791"/>
      <c r="X156" s="791"/>
      <c r="Y156" s="791"/>
      <c r="Z156" s="791"/>
    </row>
    <row r="157" spans="1:26" ht="15.75" customHeight="1">
      <c r="A157" s="552"/>
      <c r="B157" s="552"/>
      <c r="C157" s="552"/>
      <c r="D157" s="552"/>
      <c r="E157" s="552"/>
      <c r="F157" s="552"/>
      <c r="G157" s="791"/>
      <c r="H157" s="791"/>
      <c r="I157" s="791"/>
      <c r="J157" s="791"/>
      <c r="K157" s="791"/>
      <c r="L157" s="791"/>
      <c r="M157" s="791"/>
      <c r="N157" s="791"/>
      <c r="O157" s="791"/>
      <c r="P157" s="791"/>
      <c r="Q157" s="791"/>
      <c r="R157" s="791"/>
      <c r="S157" s="791"/>
      <c r="T157" s="791"/>
      <c r="U157" s="791"/>
      <c r="V157" s="791"/>
      <c r="W157" s="791"/>
      <c r="X157" s="791"/>
      <c r="Y157" s="791"/>
      <c r="Z157" s="791"/>
    </row>
    <row r="158" spans="1:26" ht="15.75" customHeight="1">
      <c r="A158" s="552"/>
      <c r="B158" s="552"/>
      <c r="C158" s="552"/>
      <c r="D158" s="552"/>
      <c r="E158" s="552"/>
      <c r="F158" s="552"/>
      <c r="G158" s="791"/>
      <c r="H158" s="791"/>
      <c r="I158" s="791"/>
      <c r="J158" s="791"/>
      <c r="K158" s="791"/>
      <c r="L158" s="791"/>
      <c r="M158" s="791"/>
      <c r="N158" s="791"/>
      <c r="O158" s="791"/>
      <c r="P158" s="791"/>
      <c r="Q158" s="791"/>
      <c r="R158" s="791"/>
      <c r="S158" s="791"/>
      <c r="T158" s="791"/>
      <c r="U158" s="791"/>
      <c r="V158" s="791"/>
      <c r="W158" s="791"/>
      <c r="X158" s="791"/>
      <c r="Y158" s="791"/>
      <c r="Z158" s="791"/>
    </row>
    <row r="159" spans="1:26" ht="15.75" customHeight="1">
      <c r="A159" s="552"/>
      <c r="B159" s="552"/>
      <c r="C159" s="552"/>
      <c r="D159" s="552"/>
      <c r="E159" s="552"/>
      <c r="F159" s="552"/>
      <c r="G159" s="791"/>
      <c r="H159" s="791"/>
      <c r="I159" s="791"/>
      <c r="J159" s="791"/>
      <c r="K159" s="791"/>
      <c r="L159" s="791"/>
      <c r="M159" s="791"/>
      <c r="N159" s="791"/>
      <c r="O159" s="791"/>
      <c r="P159" s="791"/>
      <c r="Q159" s="791"/>
      <c r="R159" s="791"/>
      <c r="S159" s="791"/>
      <c r="T159" s="791"/>
      <c r="U159" s="791"/>
      <c r="V159" s="791"/>
      <c r="W159" s="791"/>
      <c r="X159" s="791"/>
      <c r="Y159" s="791"/>
      <c r="Z159" s="791"/>
    </row>
    <row r="160" spans="1:26" ht="15.75" customHeight="1">
      <c r="A160" s="552"/>
      <c r="B160" s="552"/>
      <c r="C160" s="552"/>
      <c r="D160" s="552"/>
      <c r="E160" s="552"/>
      <c r="F160" s="552"/>
      <c r="G160" s="791"/>
      <c r="H160" s="791"/>
      <c r="I160" s="791"/>
      <c r="J160" s="791"/>
      <c r="K160" s="791"/>
      <c r="L160" s="791"/>
      <c r="M160" s="791"/>
      <c r="N160" s="791"/>
      <c r="O160" s="791"/>
      <c r="P160" s="791"/>
      <c r="Q160" s="791"/>
      <c r="R160" s="791"/>
      <c r="S160" s="791"/>
      <c r="T160" s="791"/>
      <c r="U160" s="791"/>
      <c r="V160" s="791"/>
      <c r="W160" s="791"/>
      <c r="X160" s="791"/>
      <c r="Y160" s="791"/>
      <c r="Z160" s="791"/>
    </row>
    <row r="161" spans="1:26" ht="15.75" customHeight="1">
      <c r="A161" s="552"/>
      <c r="B161" s="552"/>
      <c r="C161" s="552"/>
      <c r="D161" s="552"/>
      <c r="E161" s="552"/>
      <c r="F161" s="552"/>
      <c r="G161" s="791"/>
      <c r="H161" s="791"/>
      <c r="I161" s="791"/>
      <c r="J161" s="791"/>
      <c r="K161" s="791"/>
      <c r="L161" s="791"/>
      <c r="M161" s="791"/>
      <c r="N161" s="791"/>
      <c r="O161" s="791"/>
      <c r="P161" s="791"/>
      <c r="Q161" s="791"/>
      <c r="R161" s="791"/>
      <c r="S161" s="791"/>
      <c r="T161" s="791"/>
      <c r="U161" s="791"/>
      <c r="V161" s="791"/>
      <c r="W161" s="791"/>
      <c r="X161" s="791"/>
      <c r="Y161" s="791"/>
      <c r="Z161" s="791"/>
    </row>
    <row r="162" spans="1:26" ht="15.75" customHeight="1">
      <c r="A162" s="552"/>
      <c r="B162" s="552"/>
      <c r="C162" s="552"/>
      <c r="D162" s="552"/>
      <c r="E162" s="552"/>
      <c r="F162" s="552"/>
      <c r="G162" s="791"/>
      <c r="H162" s="791"/>
      <c r="I162" s="791"/>
      <c r="J162" s="791"/>
      <c r="K162" s="791"/>
      <c r="L162" s="791"/>
      <c r="M162" s="791"/>
      <c r="N162" s="791"/>
      <c r="O162" s="791"/>
      <c r="P162" s="791"/>
      <c r="Q162" s="791"/>
      <c r="R162" s="791"/>
      <c r="S162" s="791"/>
      <c r="T162" s="791"/>
      <c r="U162" s="791"/>
      <c r="V162" s="791"/>
      <c r="W162" s="791"/>
      <c r="X162" s="791"/>
      <c r="Y162" s="791"/>
      <c r="Z162" s="791"/>
    </row>
    <row r="163" spans="1:26" ht="15.75" customHeight="1">
      <c r="A163" s="552"/>
      <c r="B163" s="552"/>
      <c r="C163" s="552"/>
      <c r="D163" s="552"/>
      <c r="E163" s="552"/>
      <c r="F163" s="552"/>
      <c r="G163" s="791"/>
      <c r="H163" s="791"/>
      <c r="I163" s="791"/>
      <c r="J163" s="791"/>
      <c r="K163" s="791"/>
      <c r="L163" s="791"/>
      <c r="M163" s="791"/>
      <c r="N163" s="791"/>
      <c r="O163" s="791"/>
      <c r="P163" s="791"/>
      <c r="Q163" s="791"/>
      <c r="R163" s="791"/>
      <c r="S163" s="791"/>
      <c r="T163" s="791"/>
      <c r="U163" s="791"/>
      <c r="V163" s="791"/>
      <c r="W163" s="791"/>
      <c r="X163" s="791"/>
      <c r="Y163" s="791"/>
      <c r="Z163" s="791"/>
    </row>
    <row r="164" spans="1:26" ht="15.75" customHeight="1">
      <c r="A164" s="552"/>
      <c r="B164" s="552"/>
      <c r="C164" s="552"/>
      <c r="D164" s="552"/>
      <c r="E164" s="552"/>
      <c r="F164" s="552"/>
      <c r="G164" s="791"/>
      <c r="H164" s="791"/>
      <c r="I164" s="791"/>
      <c r="J164" s="791"/>
      <c r="K164" s="791"/>
      <c r="L164" s="791"/>
      <c r="M164" s="791"/>
      <c r="N164" s="791"/>
      <c r="O164" s="791"/>
      <c r="P164" s="791"/>
      <c r="Q164" s="791"/>
      <c r="R164" s="791"/>
      <c r="S164" s="791"/>
      <c r="T164" s="791"/>
      <c r="U164" s="791"/>
      <c r="V164" s="791"/>
      <c r="W164" s="791"/>
      <c r="X164" s="791"/>
      <c r="Y164" s="791"/>
      <c r="Z164" s="791"/>
    </row>
    <row r="165" spans="1:26" ht="15.75" customHeight="1">
      <c r="A165" s="552"/>
      <c r="B165" s="552"/>
      <c r="C165" s="552"/>
      <c r="D165" s="552"/>
      <c r="E165" s="552"/>
      <c r="F165" s="552"/>
      <c r="G165" s="791"/>
      <c r="H165" s="791"/>
      <c r="I165" s="791"/>
      <c r="J165" s="791"/>
      <c r="K165" s="791"/>
      <c r="L165" s="791"/>
      <c r="M165" s="791"/>
      <c r="N165" s="791"/>
      <c r="O165" s="791"/>
      <c r="P165" s="791"/>
      <c r="Q165" s="791"/>
      <c r="R165" s="791"/>
      <c r="S165" s="791"/>
      <c r="T165" s="791"/>
      <c r="U165" s="791"/>
      <c r="V165" s="791"/>
      <c r="W165" s="791"/>
      <c r="X165" s="791"/>
      <c r="Y165" s="791"/>
      <c r="Z165" s="791"/>
    </row>
    <row r="166" spans="1:26" ht="15.75" customHeight="1">
      <c r="A166" s="552"/>
      <c r="B166" s="552"/>
      <c r="C166" s="552"/>
      <c r="D166" s="552"/>
      <c r="E166" s="552"/>
      <c r="F166" s="552"/>
      <c r="G166" s="791"/>
      <c r="H166" s="791"/>
      <c r="I166" s="791"/>
      <c r="J166" s="791"/>
      <c r="K166" s="791"/>
      <c r="L166" s="791"/>
      <c r="M166" s="791"/>
      <c r="N166" s="791"/>
      <c r="O166" s="791"/>
      <c r="P166" s="791"/>
      <c r="Q166" s="791"/>
      <c r="R166" s="791"/>
      <c r="S166" s="791"/>
      <c r="T166" s="791"/>
      <c r="U166" s="791"/>
      <c r="V166" s="791"/>
      <c r="W166" s="791"/>
      <c r="X166" s="791"/>
      <c r="Y166" s="791"/>
      <c r="Z166" s="791"/>
    </row>
    <row r="167" spans="1:26" ht="15.75" customHeight="1">
      <c r="A167" s="552"/>
      <c r="B167" s="552"/>
      <c r="C167" s="552"/>
      <c r="D167" s="552"/>
      <c r="E167" s="552"/>
      <c r="F167" s="552"/>
      <c r="G167" s="791"/>
      <c r="H167" s="791"/>
      <c r="I167" s="791"/>
      <c r="J167" s="791"/>
      <c r="K167" s="791"/>
      <c r="L167" s="791"/>
      <c r="M167" s="791"/>
      <c r="N167" s="791"/>
      <c r="O167" s="791"/>
      <c r="P167" s="791"/>
      <c r="Q167" s="791"/>
      <c r="R167" s="791"/>
      <c r="S167" s="791"/>
      <c r="T167" s="791"/>
      <c r="U167" s="791"/>
      <c r="V167" s="791"/>
      <c r="W167" s="791"/>
      <c r="X167" s="791"/>
      <c r="Y167" s="791"/>
      <c r="Z167" s="791"/>
    </row>
    <row r="168" spans="1:26" ht="15.75" customHeight="1">
      <c r="A168" s="552"/>
      <c r="B168" s="552"/>
      <c r="C168" s="552"/>
      <c r="D168" s="552"/>
      <c r="E168" s="552"/>
      <c r="F168" s="552"/>
      <c r="G168" s="791"/>
      <c r="H168" s="791"/>
      <c r="I168" s="791"/>
      <c r="J168" s="791"/>
      <c r="K168" s="791"/>
      <c r="L168" s="791"/>
      <c r="M168" s="791"/>
      <c r="N168" s="791"/>
      <c r="O168" s="791"/>
      <c r="P168" s="791"/>
      <c r="Q168" s="791"/>
      <c r="R168" s="791"/>
      <c r="S168" s="791"/>
      <c r="T168" s="791"/>
      <c r="U168" s="791"/>
      <c r="V168" s="791"/>
      <c r="W168" s="791"/>
      <c r="X168" s="791"/>
      <c r="Y168" s="791"/>
      <c r="Z168" s="791"/>
    </row>
    <row r="169" spans="1:26" ht="15.75" customHeight="1">
      <c r="A169" s="552"/>
      <c r="B169" s="552"/>
      <c r="C169" s="552"/>
      <c r="D169" s="552"/>
      <c r="E169" s="552"/>
      <c r="F169" s="552"/>
      <c r="G169" s="791"/>
      <c r="H169" s="791"/>
      <c r="I169" s="791"/>
      <c r="J169" s="791"/>
      <c r="K169" s="791"/>
      <c r="L169" s="791"/>
      <c r="M169" s="791"/>
      <c r="N169" s="791"/>
      <c r="O169" s="791"/>
      <c r="P169" s="791"/>
      <c r="Q169" s="791"/>
      <c r="R169" s="791"/>
      <c r="S169" s="791"/>
      <c r="T169" s="791"/>
      <c r="U169" s="791"/>
      <c r="V169" s="791"/>
      <c r="W169" s="791"/>
      <c r="X169" s="791"/>
      <c r="Y169" s="791"/>
      <c r="Z169" s="791"/>
    </row>
    <row r="170" spans="1:26" ht="15.75" customHeight="1">
      <c r="A170" s="552"/>
      <c r="B170" s="552"/>
      <c r="C170" s="552"/>
      <c r="D170" s="552"/>
      <c r="E170" s="552"/>
      <c r="F170" s="552"/>
      <c r="G170" s="791"/>
      <c r="H170" s="791"/>
      <c r="I170" s="791"/>
      <c r="J170" s="791"/>
      <c r="K170" s="791"/>
      <c r="L170" s="791"/>
      <c r="M170" s="791"/>
      <c r="N170" s="791"/>
      <c r="O170" s="791"/>
      <c r="P170" s="791"/>
      <c r="Q170" s="791"/>
      <c r="R170" s="791"/>
      <c r="S170" s="791"/>
      <c r="T170" s="791"/>
      <c r="U170" s="791"/>
      <c r="V170" s="791"/>
      <c r="W170" s="791"/>
      <c r="X170" s="791"/>
      <c r="Y170" s="791"/>
      <c r="Z170" s="791"/>
    </row>
    <row r="171" spans="1:26" ht="15.75" customHeight="1">
      <c r="A171" s="552"/>
      <c r="B171" s="552"/>
      <c r="C171" s="552"/>
      <c r="D171" s="552"/>
      <c r="E171" s="552"/>
      <c r="F171" s="552"/>
      <c r="G171" s="791"/>
      <c r="H171" s="791"/>
      <c r="I171" s="791"/>
      <c r="J171" s="791"/>
      <c r="K171" s="791"/>
      <c r="L171" s="791"/>
      <c r="M171" s="791"/>
      <c r="N171" s="791"/>
      <c r="O171" s="791"/>
      <c r="P171" s="791"/>
      <c r="Q171" s="791"/>
      <c r="R171" s="791"/>
      <c r="S171" s="791"/>
      <c r="T171" s="791"/>
      <c r="U171" s="791"/>
      <c r="V171" s="791"/>
      <c r="W171" s="791"/>
      <c r="X171" s="791"/>
      <c r="Y171" s="791"/>
      <c r="Z171" s="791"/>
    </row>
    <row r="172" spans="1:26" ht="15.75" customHeight="1">
      <c r="A172" s="552"/>
      <c r="B172" s="552"/>
      <c r="C172" s="552"/>
      <c r="D172" s="552"/>
      <c r="E172" s="552"/>
      <c r="F172" s="552"/>
      <c r="G172" s="791"/>
      <c r="H172" s="791"/>
      <c r="I172" s="791"/>
      <c r="J172" s="791"/>
      <c r="K172" s="791"/>
      <c r="L172" s="791"/>
      <c r="M172" s="791"/>
      <c r="N172" s="791"/>
      <c r="O172" s="791"/>
      <c r="P172" s="791"/>
      <c r="Q172" s="791"/>
      <c r="R172" s="791"/>
      <c r="S172" s="791"/>
      <c r="T172" s="791"/>
      <c r="U172" s="791"/>
      <c r="V172" s="791"/>
      <c r="W172" s="791"/>
      <c r="X172" s="791"/>
      <c r="Y172" s="791"/>
      <c r="Z172" s="791"/>
    </row>
    <row r="173" spans="1:26" ht="15.75" customHeight="1">
      <c r="A173" s="552"/>
      <c r="B173" s="552"/>
      <c r="C173" s="552"/>
      <c r="D173" s="552"/>
      <c r="E173" s="552"/>
      <c r="F173" s="552"/>
      <c r="G173" s="791"/>
      <c r="H173" s="791"/>
      <c r="I173" s="791"/>
      <c r="J173" s="791"/>
      <c r="K173" s="791"/>
      <c r="L173" s="791"/>
      <c r="M173" s="791"/>
      <c r="N173" s="791"/>
      <c r="O173" s="791"/>
      <c r="P173" s="791"/>
      <c r="Q173" s="791"/>
      <c r="R173" s="791"/>
      <c r="S173" s="791"/>
      <c r="T173" s="791"/>
      <c r="U173" s="791"/>
      <c r="V173" s="791"/>
      <c r="W173" s="791"/>
      <c r="X173" s="791"/>
      <c r="Y173" s="791"/>
      <c r="Z173" s="791"/>
    </row>
    <row r="174" spans="1:26" ht="15.75" customHeight="1">
      <c r="A174" s="552"/>
      <c r="B174" s="552"/>
      <c r="C174" s="552"/>
      <c r="D174" s="552"/>
      <c r="E174" s="552"/>
      <c r="F174" s="552"/>
      <c r="G174" s="791"/>
      <c r="H174" s="791"/>
      <c r="I174" s="791"/>
      <c r="J174" s="791"/>
      <c r="K174" s="791"/>
      <c r="L174" s="791"/>
      <c r="M174" s="791"/>
      <c r="N174" s="791"/>
      <c r="O174" s="791"/>
      <c r="P174" s="791"/>
      <c r="Q174" s="791"/>
      <c r="R174" s="791"/>
      <c r="S174" s="791"/>
      <c r="T174" s="791"/>
      <c r="U174" s="791"/>
      <c r="V174" s="791"/>
      <c r="W174" s="791"/>
      <c r="X174" s="791"/>
      <c r="Y174" s="791"/>
      <c r="Z174" s="791"/>
    </row>
    <row r="175" spans="1:26" ht="15.75" customHeight="1">
      <c r="A175" s="552"/>
      <c r="B175" s="552"/>
      <c r="C175" s="552"/>
      <c r="D175" s="552"/>
      <c r="E175" s="552"/>
      <c r="F175" s="552"/>
      <c r="G175" s="791"/>
      <c r="H175" s="791"/>
      <c r="I175" s="791"/>
      <c r="J175" s="791"/>
      <c r="K175" s="791"/>
      <c r="L175" s="791"/>
      <c r="M175" s="791"/>
      <c r="N175" s="791"/>
      <c r="O175" s="791"/>
      <c r="P175" s="791"/>
      <c r="Q175" s="791"/>
      <c r="R175" s="791"/>
      <c r="S175" s="791"/>
      <c r="T175" s="791"/>
      <c r="U175" s="791"/>
      <c r="V175" s="791"/>
      <c r="W175" s="791"/>
      <c r="X175" s="791"/>
      <c r="Y175" s="791"/>
      <c r="Z175" s="791"/>
    </row>
    <row r="176" spans="1:26" ht="15.75" customHeight="1">
      <c r="A176" s="552"/>
      <c r="B176" s="552"/>
      <c r="C176" s="552"/>
      <c r="D176" s="552"/>
      <c r="E176" s="552"/>
      <c r="F176" s="552"/>
      <c r="G176" s="791"/>
      <c r="H176" s="791"/>
      <c r="I176" s="791"/>
      <c r="J176" s="791"/>
      <c r="K176" s="791"/>
      <c r="L176" s="791"/>
      <c r="M176" s="791"/>
      <c r="N176" s="791"/>
      <c r="O176" s="791"/>
      <c r="P176" s="791"/>
      <c r="Q176" s="791"/>
      <c r="R176" s="791"/>
      <c r="S176" s="791"/>
      <c r="T176" s="791"/>
      <c r="U176" s="791"/>
      <c r="V176" s="791"/>
      <c r="W176" s="791"/>
      <c r="X176" s="791"/>
      <c r="Y176" s="791"/>
      <c r="Z176" s="791"/>
    </row>
    <row r="177" spans="1:26" ht="15.75" customHeight="1">
      <c r="A177" s="552"/>
      <c r="B177" s="552"/>
      <c r="C177" s="552"/>
      <c r="D177" s="552"/>
      <c r="E177" s="552"/>
      <c r="F177" s="552"/>
      <c r="G177" s="791"/>
      <c r="H177" s="791"/>
      <c r="I177" s="791"/>
      <c r="J177" s="791"/>
      <c r="K177" s="791"/>
      <c r="L177" s="791"/>
      <c r="M177" s="791"/>
      <c r="N177" s="791"/>
      <c r="O177" s="791"/>
      <c r="P177" s="791"/>
      <c r="Q177" s="791"/>
      <c r="R177" s="791"/>
      <c r="S177" s="791"/>
      <c r="T177" s="791"/>
      <c r="U177" s="791"/>
      <c r="V177" s="791"/>
      <c r="W177" s="791"/>
      <c r="X177" s="791"/>
      <c r="Y177" s="791"/>
      <c r="Z177" s="791"/>
    </row>
    <row r="178" spans="1:26" ht="15.75" customHeight="1">
      <c r="A178" s="552"/>
      <c r="B178" s="552"/>
      <c r="C178" s="552"/>
      <c r="D178" s="552"/>
      <c r="E178" s="552"/>
      <c r="F178" s="552"/>
      <c r="G178" s="791"/>
      <c r="H178" s="791"/>
      <c r="I178" s="791"/>
      <c r="J178" s="791"/>
      <c r="K178" s="791"/>
      <c r="L178" s="791"/>
      <c r="M178" s="791"/>
      <c r="N178" s="791"/>
      <c r="O178" s="791"/>
      <c r="P178" s="791"/>
      <c r="Q178" s="791"/>
      <c r="R178" s="791"/>
      <c r="S178" s="791"/>
      <c r="T178" s="791"/>
      <c r="U178" s="791"/>
      <c r="V178" s="791"/>
      <c r="W178" s="791"/>
      <c r="X178" s="791"/>
      <c r="Y178" s="791"/>
      <c r="Z178" s="791"/>
    </row>
    <row r="179" spans="1:26" ht="15.75" customHeight="1">
      <c r="A179" s="552"/>
      <c r="B179" s="552"/>
      <c r="C179" s="552"/>
      <c r="D179" s="552"/>
      <c r="E179" s="552"/>
      <c r="F179" s="552"/>
      <c r="G179" s="791"/>
      <c r="H179" s="791"/>
      <c r="I179" s="791"/>
      <c r="J179" s="791"/>
      <c r="K179" s="791"/>
      <c r="L179" s="791"/>
      <c r="M179" s="791"/>
      <c r="N179" s="791"/>
      <c r="O179" s="791"/>
      <c r="P179" s="791"/>
      <c r="Q179" s="791"/>
      <c r="R179" s="791"/>
      <c r="S179" s="791"/>
      <c r="T179" s="791"/>
      <c r="U179" s="791"/>
      <c r="V179" s="791"/>
      <c r="W179" s="791"/>
      <c r="X179" s="791"/>
      <c r="Y179" s="791"/>
      <c r="Z179" s="791"/>
    </row>
    <row r="180" spans="1:26" ht="15.75" customHeight="1">
      <c r="A180" s="552"/>
      <c r="B180" s="552"/>
      <c r="C180" s="552"/>
      <c r="D180" s="552"/>
      <c r="E180" s="552"/>
      <c r="F180" s="552"/>
      <c r="G180" s="791"/>
      <c r="H180" s="791"/>
      <c r="I180" s="791"/>
      <c r="J180" s="791"/>
      <c r="K180" s="791"/>
      <c r="L180" s="791"/>
      <c r="M180" s="791"/>
      <c r="N180" s="791"/>
      <c r="O180" s="791"/>
      <c r="P180" s="791"/>
      <c r="Q180" s="791"/>
      <c r="R180" s="791"/>
      <c r="S180" s="791"/>
      <c r="T180" s="791"/>
      <c r="U180" s="791"/>
      <c r="V180" s="791"/>
      <c r="W180" s="791"/>
      <c r="X180" s="791"/>
      <c r="Y180" s="791"/>
      <c r="Z180" s="791"/>
    </row>
    <row r="181" spans="1:26" ht="15.75" customHeight="1">
      <c r="A181" s="552"/>
      <c r="B181" s="552"/>
      <c r="C181" s="552"/>
      <c r="D181" s="552"/>
      <c r="E181" s="552"/>
      <c r="F181" s="552"/>
      <c r="G181" s="791"/>
      <c r="H181" s="791"/>
      <c r="I181" s="791"/>
      <c r="J181" s="791"/>
      <c r="K181" s="791"/>
      <c r="L181" s="791"/>
      <c r="M181" s="791"/>
      <c r="N181" s="791"/>
      <c r="O181" s="791"/>
      <c r="P181" s="791"/>
      <c r="Q181" s="791"/>
      <c r="R181" s="791"/>
      <c r="S181" s="791"/>
      <c r="T181" s="791"/>
      <c r="U181" s="791"/>
      <c r="V181" s="791"/>
      <c r="W181" s="791"/>
      <c r="X181" s="791"/>
      <c r="Y181" s="791"/>
      <c r="Z181" s="791"/>
    </row>
    <row r="182" spans="1:26" ht="15.75" customHeight="1">
      <c r="A182" s="552"/>
      <c r="B182" s="552"/>
      <c r="C182" s="552"/>
      <c r="D182" s="552"/>
      <c r="E182" s="552"/>
      <c r="F182" s="552"/>
      <c r="G182" s="791"/>
      <c r="H182" s="791"/>
      <c r="I182" s="791"/>
      <c r="J182" s="791"/>
      <c r="K182" s="791"/>
      <c r="L182" s="791"/>
      <c r="M182" s="791"/>
      <c r="N182" s="791"/>
      <c r="O182" s="791"/>
      <c r="P182" s="791"/>
      <c r="Q182" s="791"/>
      <c r="R182" s="791"/>
      <c r="S182" s="791"/>
      <c r="T182" s="791"/>
      <c r="U182" s="791"/>
      <c r="V182" s="791"/>
      <c r="W182" s="791"/>
      <c r="X182" s="791"/>
      <c r="Y182" s="791"/>
      <c r="Z182" s="791"/>
    </row>
    <row r="183" spans="1:26" ht="15.75" customHeight="1">
      <c r="A183" s="552"/>
      <c r="B183" s="552"/>
      <c r="C183" s="552"/>
      <c r="D183" s="552"/>
      <c r="E183" s="552"/>
      <c r="F183" s="552"/>
      <c r="G183" s="791"/>
      <c r="H183" s="791"/>
      <c r="I183" s="791"/>
      <c r="J183" s="791"/>
      <c r="K183" s="791"/>
      <c r="L183" s="791"/>
      <c r="M183" s="791"/>
      <c r="N183" s="791"/>
      <c r="O183" s="791"/>
      <c r="P183" s="791"/>
      <c r="Q183" s="791"/>
      <c r="R183" s="791"/>
      <c r="S183" s="791"/>
      <c r="T183" s="791"/>
      <c r="U183" s="791"/>
      <c r="V183" s="791"/>
      <c r="W183" s="791"/>
      <c r="X183" s="791"/>
      <c r="Y183" s="791"/>
      <c r="Z183" s="791"/>
    </row>
    <row r="184" spans="1:26" ht="15.75" customHeight="1">
      <c r="A184" s="552"/>
      <c r="B184" s="552"/>
      <c r="C184" s="552"/>
      <c r="D184" s="552"/>
      <c r="E184" s="552"/>
      <c r="F184" s="552"/>
      <c r="G184" s="791"/>
      <c r="H184" s="791"/>
      <c r="I184" s="791"/>
      <c r="J184" s="791"/>
      <c r="K184" s="791"/>
      <c r="L184" s="791"/>
      <c r="M184" s="791"/>
      <c r="N184" s="791"/>
      <c r="O184" s="791"/>
      <c r="P184" s="791"/>
      <c r="Q184" s="791"/>
      <c r="R184" s="791"/>
      <c r="S184" s="791"/>
      <c r="T184" s="791"/>
      <c r="U184" s="791"/>
      <c r="V184" s="791"/>
      <c r="W184" s="791"/>
      <c r="X184" s="791"/>
      <c r="Y184" s="791"/>
      <c r="Z184" s="791"/>
    </row>
    <row r="185" spans="1:26" ht="15.75" customHeight="1">
      <c r="A185" s="552"/>
      <c r="B185" s="552"/>
      <c r="C185" s="552"/>
      <c r="D185" s="552"/>
      <c r="E185" s="552"/>
      <c r="F185" s="552"/>
      <c r="G185" s="791"/>
      <c r="H185" s="791"/>
      <c r="I185" s="791"/>
      <c r="J185" s="791"/>
      <c r="K185" s="791"/>
      <c r="L185" s="791"/>
      <c r="M185" s="791"/>
      <c r="N185" s="791"/>
      <c r="O185" s="791"/>
      <c r="P185" s="791"/>
      <c r="Q185" s="791"/>
      <c r="R185" s="791"/>
      <c r="S185" s="791"/>
      <c r="T185" s="791"/>
      <c r="U185" s="791"/>
      <c r="V185" s="791"/>
      <c r="W185" s="791"/>
      <c r="X185" s="791"/>
      <c r="Y185" s="791"/>
      <c r="Z185" s="791"/>
    </row>
    <row r="186" spans="1:26" ht="15.75" customHeight="1">
      <c r="A186" s="552"/>
      <c r="B186" s="552"/>
      <c r="C186" s="552"/>
      <c r="D186" s="552"/>
      <c r="E186" s="552"/>
      <c r="F186" s="552"/>
      <c r="G186" s="791"/>
      <c r="H186" s="791"/>
      <c r="I186" s="791"/>
      <c r="J186" s="791"/>
      <c r="K186" s="791"/>
      <c r="L186" s="791"/>
      <c r="M186" s="791"/>
      <c r="N186" s="791"/>
      <c r="O186" s="791"/>
      <c r="P186" s="791"/>
      <c r="Q186" s="791"/>
      <c r="R186" s="791"/>
      <c r="S186" s="791"/>
      <c r="T186" s="791"/>
      <c r="U186" s="791"/>
      <c r="V186" s="791"/>
      <c r="W186" s="791"/>
      <c r="X186" s="791"/>
      <c r="Y186" s="791"/>
      <c r="Z186" s="791"/>
    </row>
    <row r="187" spans="1:26" ht="15.75" customHeight="1">
      <c r="A187" s="552"/>
      <c r="B187" s="552"/>
      <c r="C187" s="552"/>
      <c r="D187" s="552"/>
      <c r="E187" s="552"/>
      <c r="F187" s="552"/>
      <c r="G187" s="791"/>
      <c r="H187" s="791"/>
      <c r="I187" s="791"/>
      <c r="J187" s="791"/>
      <c r="K187" s="791"/>
      <c r="L187" s="791"/>
      <c r="M187" s="791"/>
      <c r="N187" s="791"/>
      <c r="O187" s="791"/>
      <c r="P187" s="791"/>
      <c r="Q187" s="791"/>
      <c r="R187" s="791"/>
      <c r="S187" s="791"/>
      <c r="T187" s="791"/>
      <c r="U187" s="791"/>
      <c r="V187" s="791"/>
      <c r="W187" s="791"/>
      <c r="X187" s="791"/>
      <c r="Y187" s="791"/>
      <c r="Z187" s="791"/>
    </row>
    <row r="188" spans="1:26" ht="15.75" customHeight="1">
      <c r="A188" s="552"/>
      <c r="B188" s="552"/>
      <c r="C188" s="552"/>
      <c r="D188" s="552"/>
      <c r="E188" s="552"/>
      <c r="F188" s="552"/>
      <c r="G188" s="791"/>
      <c r="H188" s="791"/>
      <c r="I188" s="791"/>
      <c r="J188" s="791"/>
      <c r="K188" s="791"/>
      <c r="L188" s="791"/>
      <c r="M188" s="791"/>
      <c r="N188" s="791"/>
      <c r="O188" s="791"/>
      <c r="P188" s="791"/>
      <c r="Q188" s="791"/>
      <c r="R188" s="791"/>
      <c r="S188" s="791"/>
      <c r="T188" s="791"/>
      <c r="U188" s="791"/>
      <c r="V188" s="791"/>
      <c r="W188" s="791"/>
      <c r="X188" s="791"/>
      <c r="Y188" s="791"/>
      <c r="Z188" s="791"/>
    </row>
    <row r="189" spans="1:26" ht="15.75" customHeight="1">
      <c r="A189" s="552"/>
      <c r="B189" s="552"/>
      <c r="C189" s="552"/>
      <c r="D189" s="552"/>
      <c r="E189" s="552"/>
      <c r="F189" s="552"/>
      <c r="G189" s="791"/>
      <c r="H189" s="791"/>
      <c r="I189" s="791"/>
      <c r="J189" s="791"/>
      <c r="K189" s="791"/>
      <c r="L189" s="791"/>
      <c r="M189" s="791"/>
      <c r="N189" s="791"/>
      <c r="O189" s="791"/>
      <c r="P189" s="791"/>
      <c r="Q189" s="791"/>
      <c r="R189" s="791"/>
      <c r="S189" s="791"/>
      <c r="T189" s="791"/>
      <c r="U189" s="791"/>
      <c r="V189" s="791"/>
      <c r="W189" s="791"/>
      <c r="X189" s="791"/>
      <c r="Y189" s="791"/>
      <c r="Z189" s="791"/>
    </row>
    <row r="190" spans="1:26" ht="15.75" customHeight="1">
      <c r="A190" s="552"/>
      <c r="B190" s="552"/>
      <c r="C190" s="552"/>
      <c r="D190" s="552"/>
      <c r="E190" s="552"/>
      <c r="F190" s="552"/>
      <c r="G190" s="791"/>
      <c r="H190" s="791"/>
      <c r="I190" s="791"/>
      <c r="J190" s="791"/>
      <c r="K190" s="791"/>
      <c r="L190" s="791"/>
      <c r="M190" s="791"/>
      <c r="N190" s="791"/>
      <c r="O190" s="791"/>
      <c r="P190" s="791"/>
      <c r="Q190" s="791"/>
      <c r="R190" s="791"/>
      <c r="S190" s="791"/>
      <c r="T190" s="791"/>
      <c r="U190" s="791"/>
      <c r="V190" s="791"/>
      <c r="W190" s="791"/>
      <c r="X190" s="791"/>
      <c r="Y190" s="791"/>
      <c r="Z190" s="791"/>
    </row>
    <row r="191" spans="1:26" ht="15.75" customHeight="1">
      <c r="A191" s="552"/>
      <c r="B191" s="552"/>
      <c r="C191" s="552"/>
      <c r="D191" s="552"/>
      <c r="E191" s="552"/>
      <c r="F191" s="552"/>
      <c r="G191" s="791"/>
      <c r="H191" s="791"/>
      <c r="I191" s="791"/>
      <c r="J191" s="791"/>
      <c r="K191" s="791"/>
      <c r="L191" s="791"/>
      <c r="M191" s="791"/>
      <c r="N191" s="791"/>
      <c r="O191" s="791"/>
      <c r="P191" s="791"/>
      <c r="Q191" s="791"/>
      <c r="R191" s="791"/>
      <c r="S191" s="791"/>
      <c r="T191" s="791"/>
      <c r="U191" s="791"/>
      <c r="V191" s="791"/>
      <c r="W191" s="791"/>
      <c r="X191" s="791"/>
      <c r="Y191" s="791"/>
      <c r="Z191" s="791"/>
    </row>
    <row r="192" spans="1:26" ht="15.75" customHeight="1">
      <c r="A192" s="552"/>
      <c r="B192" s="552"/>
      <c r="C192" s="552"/>
      <c r="D192" s="552"/>
      <c r="E192" s="552"/>
      <c r="F192" s="552"/>
      <c r="G192" s="791"/>
      <c r="H192" s="791"/>
      <c r="I192" s="791"/>
      <c r="J192" s="791"/>
      <c r="K192" s="791"/>
      <c r="L192" s="791"/>
      <c r="M192" s="791"/>
      <c r="N192" s="791"/>
      <c r="O192" s="791"/>
      <c r="P192" s="791"/>
      <c r="Q192" s="791"/>
      <c r="R192" s="791"/>
      <c r="S192" s="791"/>
      <c r="T192" s="791"/>
      <c r="U192" s="791"/>
      <c r="V192" s="791"/>
      <c r="W192" s="791"/>
      <c r="X192" s="791"/>
      <c r="Y192" s="791"/>
      <c r="Z192" s="791"/>
    </row>
    <row r="193" spans="1:26" ht="15.75" customHeight="1">
      <c r="A193" s="552"/>
      <c r="B193" s="552"/>
      <c r="C193" s="552"/>
      <c r="D193" s="552"/>
      <c r="E193" s="552"/>
      <c r="F193" s="552"/>
      <c r="G193" s="791"/>
      <c r="H193" s="791"/>
      <c r="I193" s="791"/>
      <c r="J193" s="791"/>
      <c r="K193" s="791"/>
      <c r="L193" s="791"/>
      <c r="M193" s="791"/>
      <c r="N193" s="791"/>
      <c r="O193" s="791"/>
      <c r="P193" s="791"/>
      <c r="Q193" s="791"/>
      <c r="R193" s="791"/>
      <c r="S193" s="791"/>
      <c r="T193" s="791"/>
      <c r="U193" s="791"/>
      <c r="V193" s="791"/>
      <c r="W193" s="791"/>
      <c r="X193" s="791"/>
      <c r="Y193" s="791"/>
      <c r="Z193" s="791"/>
    </row>
    <row r="194" spans="1:26" ht="15.75" customHeight="1">
      <c r="A194" s="552"/>
      <c r="B194" s="552"/>
      <c r="C194" s="552"/>
      <c r="D194" s="552"/>
      <c r="E194" s="552"/>
      <c r="F194" s="552"/>
      <c r="G194" s="791"/>
      <c r="H194" s="791"/>
      <c r="I194" s="791"/>
      <c r="J194" s="791"/>
      <c r="K194" s="791"/>
      <c r="L194" s="791"/>
      <c r="M194" s="791"/>
      <c r="N194" s="791"/>
      <c r="O194" s="791"/>
      <c r="P194" s="791"/>
      <c r="Q194" s="791"/>
      <c r="R194" s="791"/>
      <c r="S194" s="791"/>
      <c r="T194" s="791"/>
      <c r="U194" s="791"/>
      <c r="V194" s="791"/>
      <c r="W194" s="791"/>
      <c r="X194" s="791"/>
      <c r="Y194" s="791"/>
      <c r="Z194" s="791"/>
    </row>
    <row r="195" spans="1:26" ht="15.75" customHeight="1">
      <c r="A195" s="552"/>
      <c r="B195" s="552"/>
      <c r="C195" s="552"/>
      <c r="D195" s="552"/>
      <c r="E195" s="552"/>
      <c r="F195" s="552"/>
      <c r="G195" s="791"/>
      <c r="H195" s="791"/>
      <c r="I195" s="791"/>
      <c r="J195" s="791"/>
      <c r="K195" s="791"/>
      <c r="L195" s="791"/>
      <c r="M195" s="791"/>
      <c r="N195" s="791"/>
      <c r="O195" s="791"/>
      <c r="P195" s="791"/>
      <c r="Q195" s="791"/>
      <c r="R195" s="791"/>
      <c r="S195" s="791"/>
      <c r="T195" s="791"/>
      <c r="U195" s="791"/>
      <c r="V195" s="791"/>
      <c r="W195" s="791"/>
      <c r="X195" s="791"/>
      <c r="Y195" s="791"/>
      <c r="Z195" s="791"/>
    </row>
    <row r="196" spans="1:26" ht="15.75" customHeight="1">
      <c r="A196" s="552"/>
      <c r="B196" s="552"/>
      <c r="C196" s="552"/>
      <c r="D196" s="552"/>
      <c r="E196" s="552"/>
      <c r="F196" s="552"/>
      <c r="G196" s="791"/>
      <c r="H196" s="791"/>
      <c r="I196" s="791"/>
      <c r="J196" s="791"/>
      <c r="K196" s="791"/>
      <c r="L196" s="791"/>
      <c r="M196" s="791"/>
      <c r="N196" s="791"/>
      <c r="O196" s="791"/>
      <c r="P196" s="791"/>
      <c r="Q196" s="791"/>
      <c r="R196" s="791"/>
      <c r="S196" s="791"/>
      <c r="T196" s="791"/>
      <c r="U196" s="791"/>
      <c r="V196" s="791"/>
      <c r="W196" s="791"/>
      <c r="X196" s="791"/>
      <c r="Y196" s="791"/>
      <c r="Z196" s="791"/>
    </row>
    <row r="197" spans="1:26" ht="15.75" customHeight="1">
      <c r="A197" s="552"/>
      <c r="B197" s="552"/>
      <c r="C197" s="552"/>
      <c r="D197" s="552"/>
      <c r="E197" s="552"/>
      <c r="F197" s="552"/>
      <c r="G197" s="791"/>
      <c r="H197" s="791"/>
      <c r="I197" s="791"/>
      <c r="J197" s="791"/>
      <c r="K197" s="791"/>
      <c r="L197" s="791"/>
      <c r="M197" s="791"/>
      <c r="N197" s="791"/>
      <c r="O197" s="791"/>
      <c r="P197" s="791"/>
      <c r="Q197" s="791"/>
      <c r="R197" s="791"/>
      <c r="S197" s="791"/>
      <c r="T197" s="791"/>
      <c r="U197" s="791"/>
      <c r="V197" s="791"/>
      <c r="W197" s="791"/>
      <c r="X197" s="791"/>
      <c r="Y197" s="791"/>
      <c r="Z197" s="791"/>
    </row>
    <row r="198" spans="1:26" ht="15.75" customHeight="1">
      <c r="A198" s="552"/>
      <c r="B198" s="552"/>
      <c r="C198" s="552"/>
      <c r="D198" s="552"/>
      <c r="E198" s="552"/>
      <c r="F198" s="552"/>
      <c r="G198" s="791"/>
      <c r="H198" s="791"/>
      <c r="I198" s="791"/>
      <c r="J198" s="791"/>
      <c r="K198" s="791"/>
      <c r="L198" s="791"/>
      <c r="M198" s="791"/>
      <c r="N198" s="791"/>
      <c r="O198" s="791"/>
      <c r="P198" s="791"/>
      <c r="Q198" s="791"/>
      <c r="R198" s="791"/>
      <c r="S198" s="791"/>
      <c r="T198" s="791"/>
      <c r="U198" s="791"/>
      <c r="V198" s="791"/>
      <c r="W198" s="791"/>
      <c r="X198" s="791"/>
      <c r="Y198" s="791"/>
      <c r="Z198" s="791"/>
    </row>
    <row r="199" spans="1:26" ht="15.75" customHeight="1">
      <c r="A199" s="552"/>
      <c r="B199" s="552"/>
      <c r="C199" s="552"/>
      <c r="D199" s="552"/>
      <c r="E199" s="552"/>
      <c r="F199" s="552"/>
      <c r="G199" s="791"/>
      <c r="H199" s="791"/>
      <c r="I199" s="791"/>
      <c r="J199" s="791"/>
      <c r="K199" s="791"/>
      <c r="L199" s="791"/>
      <c r="M199" s="791"/>
      <c r="N199" s="791"/>
      <c r="O199" s="791"/>
      <c r="P199" s="791"/>
      <c r="Q199" s="791"/>
      <c r="R199" s="791"/>
      <c r="S199" s="791"/>
      <c r="T199" s="791"/>
      <c r="U199" s="791"/>
      <c r="V199" s="791"/>
      <c r="W199" s="791"/>
      <c r="X199" s="791"/>
      <c r="Y199" s="791"/>
      <c r="Z199" s="791"/>
    </row>
    <row r="200" spans="1:26" ht="15.75" customHeight="1">
      <c r="A200" s="552"/>
      <c r="B200" s="552"/>
      <c r="C200" s="552"/>
      <c r="D200" s="552"/>
      <c r="E200" s="552"/>
      <c r="F200" s="552"/>
      <c r="G200" s="791"/>
      <c r="H200" s="791"/>
      <c r="I200" s="791"/>
      <c r="J200" s="791"/>
      <c r="K200" s="791"/>
      <c r="L200" s="791"/>
      <c r="M200" s="791"/>
      <c r="N200" s="791"/>
      <c r="O200" s="791"/>
      <c r="P200" s="791"/>
      <c r="Q200" s="791"/>
      <c r="R200" s="791"/>
      <c r="S200" s="791"/>
      <c r="T200" s="791"/>
      <c r="U200" s="791"/>
      <c r="V200" s="791"/>
      <c r="W200" s="791"/>
      <c r="X200" s="791"/>
      <c r="Y200" s="791"/>
      <c r="Z200" s="791"/>
    </row>
    <row r="201" spans="1:26" ht="15.75" customHeight="1">
      <c r="A201" s="552"/>
      <c r="B201" s="552"/>
      <c r="C201" s="552"/>
      <c r="D201" s="552"/>
      <c r="E201" s="552"/>
      <c r="F201" s="552"/>
      <c r="G201" s="791"/>
      <c r="H201" s="791"/>
      <c r="I201" s="791"/>
      <c r="J201" s="791"/>
      <c r="K201" s="791"/>
      <c r="L201" s="791"/>
      <c r="M201" s="791"/>
      <c r="N201" s="791"/>
      <c r="O201" s="791"/>
      <c r="P201" s="791"/>
      <c r="Q201" s="791"/>
      <c r="R201" s="791"/>
      <c r="S201" s="791"/>
      <c r="T201" s="791"/>
      <c r="U201" s="791"/>
      <c r="V201" s="791"/>
      <c r="W201" s="791"/>
      <c r="X201" s="791"/>
      <c r="Y201" s="791"/>
      <c r="Z201" s="791"/>
    </row>
    <row r="202" spans="1:26" ht="15.75" customHeight="1">
      <c r="A202" s="552"/>
      <c r="B202" s="552"/>
      <c r="C202" s="552"/>
      <c r="D202" s="552"/>
      <c r="E202" s="552"/>
      <c r="F202" s="552"/>
      <c r="G202" s="791"/>
      <c r="H202" s="791"/>
      <c r="I202" s="791"/>
      <c r="J202" s="791"/>
      <c r="K202" s="791"/>
      <c r="L202" s="791"/>
      <c r="M202" s="791"/>
      <c r="N202" s="791"/>
      <c r="O202" s="791"/>
      <c r="P202" s="791"/>
      <c r="Q202" s="791"/>
      <c r="R202" s="791"/>
      <c r="S202" s="791"/>
      <c r="T202" s="791"/>
      <c r="U202" s="791"/>
      <c r="V202" s="791"/>
      <c r="W202" s="791"/>
      <c r="X202" s="791"/>
      <c r="Y202" s="791"/>
      <c r="Z202" s="791"/>
    </row>
    <row r="203" spans="1:26" ht="15.75" customHeight="1">
      <c r="A203" s="552"/>
      <c r="B203" s="552"/>
      <c r="C203" s="552"/>
      <c r="D203" s="552"/>
      <c r="E203" s="552"/>
      <c r="F203" s="552"/>
      <c r="G203" s="791"/>
      <c r="H203" s="791"/>
      <c r="I203" s="791"/>
      <c r="J203" s="791"/>
      <c r="K203" s="791"/>
      <c r="L203" s="791"/>
      <c r="M203" s="791"/>
      <c r="N203" s="791"/>
      <c r="O203" s="791"/>
      <c r="P203" s="791"/>
      <c r="Q203" s="791"/>
      <c r="R203" s="791"/>
      <c r="S203" s="791"/>
      <c r="T203" s="791"/>
      <c r="U203" s="791"/>
      <c r="V203" s="791"/>
      <c r="W203" s="791"/>
      <c r="X203" s="791"/>
      <c r="Y203" s="791"/>
      <c r="Z203" s="791"/>
    </row>
    <row r="204" spans="1:26" ht="15.75" customHeight="1">
      <c r="A204" s="552"/>
      <c r="B204" s="552"/>
      <c r="C204" s="552"/>
      <c r="D204" s="552"/>
      <c r="E204" s="552"/>
      <c r="F204" s="552"/>
      <c r="G204" s="791"/>
      <c r="H204" s="791"/>
      <c r="I204" s="791"/>
      <c r="J204" s="791"/>
      <c r="K204" s="791"/>
      <c r="L204" s="791"/>
      <c r="M204" s="791"/>
      <c r="N204" s="791"/>
      <c r="O204" s="791"/>
      <c r="P204" s="791"/>
      <c r="Q204" s="791"/>
      <c r="R204" s="791"/>
      <c r="S204" s="791"/>
      <c r="T204" s="791"/>
      <c r="U204" s="791"/>
      <c r="V204" s="791"/>
      <c r="W204" s="791"/>
      <c r="X204" s="791"/>
      <c r="Y204" s="791"/>
      <c r="Z204" s="791"/>
    </row>
    <row r="205" spans="1:26" ht="15.75" customHeight="1">
      <c r="A205" s="552"/>
      <c r="B205" s="552"/>
      <c r="C205" s="552"/>
      <c r="D205" s="552"/>
      <c r="E205" s="552"/>
      <c r="F205" s="552"/>
      <c r="G205" s="791"/>
      <c r="H205" s="791"/>
      <c r="I205" s="791"/>
      <c r="J205" s="791"/>
      <c r="K205" s="791"/>
      <c r="L205" s="791"/>
      <c r="M205" s="791"/>
      <c r="N205" s="791"/>
      <c r="O205" s="791"/>
      <c r="P205" s="791"/>
      <c r="Q205" s="791"/>
      <c r="R205" s="791"/>
      <c r="S205" s="791"/>
      <c r="T205" s="791"/>
      <c r="U205" s="791"/>
      <c r="V205" s="791"/>
      <c r="W205" s="791"/>
      <c r="X205" s="791"/>
      <c r="Y205" s="791"/>
      <c r="Z205" s="791"/>
    </row>
    <row r="206" spans="1:26" ht="15.75" customHeight="1">
      <c r="A206" s="552"/>
      <c r="B206" s="552"/>
      <c r="C206" s="552"/>
      <c r="D206" s="552"/>
      <c r="E206" s="552"/>
      <c r="F206" s="552"/>
      <c r="G206" s="791"/>
      <c r="H206" s="791"/>
      <c r="I206" s="791"/>
      <c r="J206" s="791"/>
      <c r="K206" s="791"/>
      <c r="L206" s="791"/>
      <c r="M206" s="791"/>
      <c r="N206" s="791"/>
      <c r="O206" s="791"/>
      <c r="P206" s="791"/>
      <c r="Q206" s="791"/>
      <c r="R206" s="791"/>
      <c r="S206" s="791"/>
      <c r="T206" s="791"/>
      <c r="U206" s="791"/>
      <c r="V206" s="791"/>
      <c r="W206" s="791"/>
      <c r="X206" s="791"/>
      <c r="Y206" s="791"/>
      <c r="Z206" s="791"/>
    </row>
    <row r="207" spans="1:26" ht="15.75" customHeight="1">
      <c r="A207" s="552"/>
      <c r="B207" s="552"/>
      <c r="C207" s="552"/>
      <c r="D207" s="552"/>
      <c r="E207" s="552"/>
      <c r="F207" s="552"/>
      <c r="G207" s="791"/>
      <c r="H207" s="791"/>
      <c r="I207" s="791"/>
      <c r="J207" s="791"/>
      <c r="K207" s="791"/>
      <c r="L207" s="791"/>
      <c r="M207" s="791"/>
      <c r="N207" s="791"/>
      <c r="O207" s="791"/>
      <c r="P207" s="791"/>
      <c r="Q207" s="791"/>
      <c r="R207" s="791"/>
      <c r="S207" s="791"/>
      <c r="T207" s="791"/>
      <c r="U207" s="791"/>
      <c r="V207" s="791"/>
      <c r="W207" s="791"/>
      <c r="X207" s="791"/>
      <c r="Y207" s="791"/>
      <c r="Z207" s="791"/>
    </row>
    <row r="208" spans="1:26" ht="15.75" customHeight="1">
      <c r="A208" s="552"/>
      <c r="B208" s="552"/>
      <c r="C208" s="552"/>
      <c r="D208" s="552"/>
      <c r="E208" s="552"/>
      <c r="F208" s="552"/>
      <c r="G208" s="791"/>
      <c r="H208" s="791"/>
      <c r="I208" s="791"/>
      <c r="J208" s="791"/>
      <c r="K208" s="791"/>
      <c r="L208" s="791"/>
      <c r="M208" s="791"/>
      <c r="N208" s="791"/>
      <c r="O208" s="791"/>
      <c r="P208" s="791"/>
      <c r="Q208" s="791"/>
      <c r="R208" s="791"/>
      <c r="S208" s="791"/>
      <c r="T208" s="791"/>
      <c r="U208" s="791"/>
      <c r="V208" s="791"/>
      <c r="W208" s="791"/>
      <c r="X208" s="791"/>
      <c r="Y208" s="791"/>
      <c r="Z208" s="791"/>
    </row>
    <row r="209" spans="1:26" ht="15.75" customHeight="1">
      <c r="A209" s="552"/>
      <c r="B209" s="552"/>
      <c r="C209" s="552"/>
      <c r="D209" s="552"/>
      <c r="E209" s="552"/>
      <c r="F209" s="552"/>
      <c r="G209" s="791"/>
      <c r="H209" s="791"/>
      <c r="I209" s="791"/>
      <c r="J209" s="791"/>
      <c r="K209" s="791"/>
      <c r="L209" s="791"/>
      <c r="M209" s="791"/>
      <c r="N209" s="791"/>
      <c r="O209" s="791"/>
      <c r="P209" s="791"/>
      <c r="Q209" s="791"/>
      <c r="R209" s="791"/>
      <c r="S209" s="791"/>
      <c r="T209" s="791"/>
      <c r="U209" s="791"/>
      <c r="V209" s="791"/>
      <c r="W209" s="791"/>
      <c r="X209" s="791"/>
      <c r="Y209" s="791"/>
      <c r="Z209" s="791"/>
    </row>
    <row r="210" spans="1:26" ht="15.75" customHeight="1">
      <c r="A210" s="552"/>
      <c r="B210" s="552"/>
      <c r="C210" s="552"/>
      <c r="D210" s="552"/>
      <c r="E210" s="552"/>
      <c r="F210" s="552"/>
      <c r="G210" s="791"/>
      <c r="H210" s="791"/>
      <c r="I210" s="791"/>
      <c r="J210" s="791"/>
      <c r="K210" s="791"/>
      <c r="L210" s="791"/>
      <c r="M210" s="791"/>
      <c r="N210" s="791"/>
      <c r="O210" s="791"/>
      <c r="P210" s="791"/>
      <c r="Q210" s="791"/>
      <c r="R210" s="791"/>
      <c r="S210" s="791"/>
      <c r="T210" s="791"/>
      <c r="U210" s="791"/>
      <c r="V210" s="791"/>
      <c r="W210" s="791"/>
      <c r="X210" s="791"/>
      <c r="Y210" s="791"/>
      <c r="Z210" s="791"/>
    </row>
    <row r="211" spans="1:26" ht="15.75" customHeight="1">
      <c r="A211" s="552"/>
      <c r="B211" s="552"/>
      <c r="C211" s="552"/>
      <c r="D211" s="552"/>
      <c r="E211" s="552"/>
      <c r="F211" s="552"/>
      <c r="G211" s="791"/>
      <c r="H211" s="791"/>
      <c r="I211" s="791"/>
      <c r="J211" s="791"/>
      <c r="K211" s="791"/>
      <c r="L211" s="791"/>
      <c r="M211" s="791"/>
      <c r="N211" s="791"/>
      <c r="O211" s="791"/>
      <c r="P211" s="791"/>
      <c r="Q211" s="791"/>
      <c r="R211" s="791"/>
      <c r="S211" s="791"/>
      <c r="T211" s="791"/>
      <c r="U211" s="791"/>
      <c r="V211" s="791"/>
      <c r="W211" s="791"/>
      <c r="X211" s="791"/>
      <c r="Y211" s="791"/>
      <c r="Z211" s="791"/>
    </row>
    <row r="212" spans="1:26" ht="15.75" customHeight="1">
      <c r="A212" s="552"/>
      <c r="B212" s="552"/>
      <c r="C212" s="552"/>
      <c r="D212" s="552"/>
      <c r="E212" s="552"/>
      <c r="F212" s="552"/>
      <c r="G212" s="791"/>
      <c r="H212" s="791"/>
      <c r="I212" s="791"/>
      <c r="J212" s="791"/>
      <c r="K212" s="791"/>
      <c r="L212" s="791"/>
      <c r="M212" s="791"/>
      <c r="N212" s="791"/>
      <c r="O212" s="791"/>
      <c r="P212" s="791"/>
      <c r="Q212" s="791"/>
      <c r="R212" s="791"/>
      <c r="S212" s="791"/>
      <c r="T212" s="791"/>
      <c r="U212" s="791"/>
      <c r="V212" s="791"/>
      <c r="W212" s="791"/>
      <c r="X212" s="791"/>
      <c r="Y212" s="791"/>
      <c r="Z212" s="791"/>
    </row>
    <row r="213" spans="1:26" ht="15.75" customHeight="1">
      <c r="A213" s="552"/>
      <c r="B213" s="552"/>
      <c r="C213" s="552"/>
      <c r="D213" s="552"/>
      <c r="E213" s="552"/>
      <c r="F213" s="552"/>
      <c r="G213" s="791"/>
      <c r="H213" s="791"/>
      <c r="I213" s="791"/>
      <c r="J213" s="791"/>
      <c r="K213" s="791"/>
      <c r="L213" s="791"/>
      <c r="M213" s="791"/>
      <c r="N213" s="791"/>
      <c r="O213" s="791"/>
      <c r="P213" s="791"/>
      <c r="Q213" s="791"/>
      <c r="R213" s="791"/>
      <c r="S213" s="791"/>
      <c r="T213" s="791"/>
      <c r="U213" s="791"/>
      <c r="V213" s="791"/>
      <c r="W213" s="791"/>
      <c r="X213" s="791"/>
      <c r="Y213" s="791"/>
      <c r="Z213" s="791"/>
    </row>
    <row r="214" spans="1:26" ht="15.75" customHeight="1">
      <c r="A214" s="552"/>
      <c r="B214" s="552"/>
      <c r="C214" s="552"/>
      <c r="D214" s="552"/>
      <c r="E214" s="552"/>
      <c r="F214" s="552"/>
      <c r="G214" s="791"/>
      <c r="H214" s="791"/>
      <c r="I214" s="791"/>
      <c r="J214" s="791"/>
      <c r="K214" s="791"/>
      <c r="L214" s="791"/>
      <c r="M214" s="791"/>
      <c r="N214" s="791"/>
      <c r="O214" s="791"/>
      <c r="P214" s="791"/>
      <c r="Q214" s="791"/>
      <c r="R214" s="791"/>
      <c r="S214" s="791"/>
      <c r="T214" s="791"/>
      <c r="U214" s="791"/>
      <c r="V214" s="791"/>
      <c r="W214" s="791"/>
      <c r="X214" s="791"/>
      <c r="Y214" s="791"/>
      <c r="Z214" s="791"/>
    </row>
    <row r="215" spans="1:26" ht="15.75" customHeight="1">
      <c r="A215" s="552"/>
      <c r="B215" s="552"/>
      <c r="C215" s="552"/>
      <c r="D215" s="552"/>
      <c r="E215" s="552"/>
      <c r="F215" s="552"/>
      <c r="G215" s="791"/>
      <c r="H215" s="791"/>
      <c r="I215" s="791"/>
      <c r="J215" s="791"/>
      <c r="K215" s="791"/>
      <c r="L215" s="791"/>
      <c r="M215" s="791"/>
      <c r="N215" s="791"/>
      <c r="O215" s="791"/>
      <c r="P215" s="791"/>
      <c r="Q215" s="791"/>
      <c r="R215" s="791"/>
      <c r="S215" s="791"/>
      <c r="T215" s="791"/>
      <c r="U215" s="791"/>
      <c r="V215" s="791"/>
      <c r="W215" s="791"/>
      <c r="X215" s="791"/>
      <c r="Y215" s="791"/>
      <c r="Z215" s="791"/>
    </row>
    <row r="216" spans="1:26" ht="15.75" customHeight="1">
      <c r="A216" s="552"/>
      <c r="B216" s="552"/>
      <c r="C216" s="552"/>
      <c r="D216" s="552"/>
      <c r="E216" s="552"/>
      <c r="F216" s="552"/>
      <c r="G216" s="791"/>
      <c r="H216" s="791"/>
      <c r="I216" s="791"/>
      <c r="J216" s="791"/>
      <c r="K216" s="791"/>
      <c r="L216" s="791"/>
      <c r="M216" s="791"/>
      <c r="N216" s="791"/>
      <c r="O216" s="791"/>
      <c r="P216" s="791"/>
      <c r="Q216" s="791"/>
      <c r="R216" s="791"/>
      <c r="S216" s="791"/>
      <c r="T216" s="791"/>
      <c r="U216" s="791"/>
      <c r="V216" s="791"/>
      <c r="W216" s="791"/>
      <c r="X216" s="791"/>
      <c r="Y216" s="791"/>
      <c r="Z216" s="791"/>
    </row>
    <row r="217" spans="1:26" ht="15.75" customHeight="1">
      <c r="A217" s="552"/>
      <c r="B217" s="552"/>
      <c r="C217" s="552"/>
      <c r="D217" s="552"/>
      <c r="E217" s="552"/>
      <c r="F217" s="552"/>
      <c r="G217" s="791"/>
      <c r="H217" s="791"/>
      <c r="I217" s="791"/>
      <c r="J217" s="791"/>
      <c r="K217" s="791"/>
      <c r="L217" s="791"/>
      <c r="M217" s="791"/>
      <c r="N217" s="791"/>
      <c r="O217" s="791"/>
      <c r="P217" s="791"/>
      <c r="Q217" s="791"/>
      <c r="R217" s="791"/>
      <c r="S217" s="791"/>
      <c r="T217" s="791"/>
      <c r="U217" s="791"/>
      <c r="V217" s="791"/>
      <c r="W217" s="791"/>
      <c r="X217" s="791"/>
      <c r="Y217" s="791"/>
      <c r="Z217" s="791"/>
    </row>
    <row r="218" spans="1:26" ht="15.75" customHeight="1">
      <c r="A218" s="552"/>
      <c r="B218" s="552"/>
      <c r="C218" s="552"/>
      <c r="D218" s="552"/>
      <c r="E218" s="552"/>
      <c r="F218" s="552"/>
      <c r="G218" s="791"/>
      <c r="H218" s="791"/>
      <c r="I218" s="791"/>
      <c r="J218" s="791"/>
      <c r="K218" s="791"/>
      <c r="L218" s="791"/>
      <c r="M218" s="791"/>
      <c r="N218" s="791"/>
      <c r="O218" s="791"/>
      <c r="P218" s="791"/>
      <c r="Q218" s="791"/>
      <c r="R218" s="791"/>
      <c r="S218" s="791"/>
      <c r="T218" s="791"/>
      <c r="U218" s="791"/>
      <c r="V218" s="791"/>
      <c r="W218" s="791"/>
      <c r="X218" s="791"/>
      <c r="Y218" s="791"/>
      <c r="Z218" s="791"/>
    </row>
    <row r="219" spans="1:26" ht="15.75" customHeight="1">
      <c r="A219" s="552"/>
      <c r="B219" s="552"/>
      <c r="C219" s="552"/>
      <c r="D219" s="552"/>
      <c r="E219" s="552"/>
      <c r="F219" s="552"/>
      <c r="G219" s="791"/>
      <c r="H219" s="791"/>
      <c r="I219" s="791"/>
      <c r="J219" s="791"/>
      <c r="K219" s="791"/>
      <c r="L219" s="791"/>
      <c r="M219" s="791"/>
      <c r="N219" s="791"/>
      <c r="O219" s="791"/>
      <c r="P219" s="791"/>
      <c r="Q219" s="791"/>
      <c r="R219" s="791"/>
      <c r="S219" s="791"/>
      <c r="T219" s="791"/>
      <c r="U219" s="791"/>
      <c r="V219" s="791"/>
      <c r="W219" s="791"/>
      <c r="X219" s="791"/>
      <c r="Y219" s="791"/>
      <c r="Z219" s="791"/>
    </row>
    <row r="220" spans="1:26" ht="15.75" customHeight="1">
      <c r="A220" s="552"/>
      <c r="B220" s="552"/>
      <c r="C220" s="552"/>
      <c r="D220" s="552"/>
      <c r="E220" s="552"/>
      <c r="F220" s="552"/>
      <c r="G220" s="791"/>
      <c r="H220" s="791"/>
      <c r="I220" s="791"/>
      <c r="J220" s="791"/>
      <c r="K220" s="791"/>
      <c r="L220" s="791"/>
      <c r="M220" s="791"/>
      <c r="N220" s="791"/>
      <c r="O220" s="791"/>
      <c r="P220" s="791"/>
      <c r="Q220" s="791"/>
      <c r="R220" s="791"/>
      <c r="S220" s="791"/>
      <c r="T220" s="791"/>
      <c r="U220" s="791"/>
      <c r="V220" s="791"/>
      <c r="W220" s="791"/>
      <c r="X220" s="791"/>
      <c r="Y220" s="791"/>
      <c r="Z220" s="791"/>
    </row>
    <row r="221" spans="1:26" ht="15.75" customHeight="1">
      <c r="A221" s="552"/>
      <c r="B221" s="552"/>
      <c r="C221" s="552"/>
      <c r="D221" s="552"/>
      <c r="E221" s="552"/>
      <c r="F221" s="552"/>
      <c r="G221" s="791"/>
      <c r="H221" s="791"/>
      <c r="I221" s="791"/>
      <c r="J221" s="791"/>
      <c r="K221" s="791"/>
      <c r="L221" s="791"/>
      <c r="M221" s="791"/>
      <c r="N221" s="791"/>
      <c r="O221" s="791"/>
      <c r="P221" s="791"/>
      <c r="Q221" s="791"/>
      <c r="R221" s="791"/>
      <c r="S221" s="791"/>
      <c r="T221" s="791"/>
      <c r="U221" s="791"/>
      <c r="V221" s="791"/>
      <c r="W221" s="791"/>
      <c r="X221" s="791"/>
      <c r="Y221" s="791"/>
      <c r="Z221" s="791"/>
    </row>
    <row r="222" spans="1:26" ht="15.75" customHeight="1">
      <c r="A222" s="552"/>
      <c r="B222" s="552"/>
      <c r="C222" s="552"/>
      <c r="D222" s="552"/>
      <c r="E222" s="552"/>
      <c r="F222" s="552"/>
      <c r="G222" s="791"/>
      <c r="H222" s="791"/>
      <c r="I222" s="791"/>
      <c r="J222" s="791"/>
      <c r="K222" s="791"/>
      <c r="L222" s="791"/>
      <c r="M222" s="791"/>
      <c r="N222" s="791"/>
      <c r="O222" s="791"/>
      <c r="P222" s="791"/>
      <c r="Q222" s="791"/>
      <c r="R222" s="791"/>
      <c r="S222" s="791"/>
      <c r="T222" s="791"/>
      <c r="U222" s="791"/>
      <c r="V222" s="791"/>
      <c r="W222" s="791"/>
      <c r="X222" s="791"/>
      <c r="Y222" s="791"/>
      <c r="Z222" s="791"/>
    </row>
    <row r="223" spans="1:26" ht="15.75" customHeight="1">
      <c r="A223" s="552"/>
      <c r="B223" s="552"/>
      <c r="C223" s="552"/>
      <c r="D223" s="552"/>
      <c r="E223" s="552"/>
      <c r="F223" s="552"/>
      <c r="G223" s="791"/>
      <c r="H223" s="791"/>
      <c r="I223" s="791"/>
      <c r="J223" s="791"/>
      <c r="K223" s="791"/>
      <c r="L223" s="791"/>
      <c r="M223" s="791"/>
      <c r="N223" s="791"/>
      <c r="O223" s="791"/>
      <c r="P223" s="791"/>
      <c r="Q223" s="791"/>
      <c r="R223" s="791"/>
      <c r="S223" s="791"/>
      <c r="T223" s="791"/>
      <c r="U223" s="791"/>
      <c r="V223" s="791"/>
      <c r="W223" s="791"/>
      <c r="X223" s="791"/>
      <c r="Y223" s="791"/>
      <c r="Z223" s="791"/>
    </row>
    <row r="224" spans="1:26" ht="15.75" customHeight="1">
      <c r="A224" s="552"/>
      <c r="B224" s="552"/>
      <c r="C224" s="552"/>
      <c r="D224" s="552"/>
      <c r="E224" s="552"/>
      <c r="F224" s="552"/>
      <c r="G224" s="791"/>
      <c r="H224" s="791"/>
      <c r="I224" s="791"/>
      <c r="J224" s="791"/>
      <c r="K224" s="791"/>
      <c r="L224" s="791"/>
      <c r="M224" s="791"/>
      <c r="N224" s="791"/>
      <c r="O224" s="791"/>
      <c r="P224" s="791"/>
      <c r="Q224" s="791"/>
      <c r="R224" s="791"/>
      <c r="S224" s="791"/>
      <c r="T224" s="791"/>
      <c r="U224" s="791"/>
      <c r="V224" s="791"/>
      <c r="W224" s="791"/>
      <c r="X224" s="791"/>
      <c r="Y224" s="791"/>
      <c r="Z224" s="791"/>
    </row>
    <row r="225" spans="1:26" ht="15.75" customHeight="1">
      <c r="A225" s="552"/>
      <c r="B225" s="552"/>
      <c r="C225" s="552"/>
      <c r="D225" s="552"/>
      <c r="E225" s="552"/>
      <c r="F225" s="552"/>
      <c r="G225" s="791"/>
      <c r="H225" s="791"/>
      <c r="I225" s="791"/>
      <c r="J225" s="791"/>
      <c r="K225" s="791"/>
      <c r="L225" s="791"/>
      <c r="M225" s="791"/>
      <c r="N225" s="791"/>
      <c r="O225" s="791"/>
      <c r="P225" s="791"/>
      <c r="Q225" s="791"/>
      <c r="R225" s="791"/>
      <c r="S225" s="791"/>
      <c r="T225" s="791"/>
      <c r="U225" s="791"/>
      <c r="V225" s="791"/>
      <c r="W225" s="791"/>
      <c r="X225" s="791"/>
      <c r="Y225" s="791"/>
      <c r="Z225" s="791"/>
    </row>
    <row r="226" spans="1:26" ht="15.75" customHeight="1">
      <c r="A226" s="552"/>
      <c r="B226" s="552"/>
      <c r="C226" s="552"/>
      <c r="D226" s="552"/>
      <c r="E226" s="552"/>
      <c r="F226" s="552"/>
      <c r="G226" s="791"/>
      <c r="H226" s="791"/>
      <c r="I226" s="791"/>
      <c r="J226" s="791"/>
      <c r="K226" s="791"/>
      <c r="L226" s="791"/>
      <c r="M226" s="791"/>
      <c r="N226" s="791"/>
      <c r="O226" s="791"/>
      <c r="P226" s="791"/>
      <c r="Q226" s="791"/>
      <c r="R226" s="791"/>
      <c r="S226" s="791"/>
      <c r="T226" s="791"/>
      <c r="U226" s="791"/>
      <c r="V226" s="791"/>
      <c r="W226" s="791"/>
      <c r="X226" s="791"/>
      <c r="Y226" s="791"/>
      <c r="Z226" s="791"/>
    </row>
    <row r="227" spans="1:26" ht="15.75" customHeight="1">
      <c r="A227" s="552"/>
      <c r="B227" s="552"/>
      <c r="C227" s="552"/>
      <c r="D227" s="552"/>
      <c r="E227" s="552"/>
      <c r="F227" s="552"/>
      <c r="G227" s="791"/>
      <c r="H227" s="791"/>
      <c r="I227" s="791"/>
      <c r="J227" s="791"/>
      <c r="K227" s="791"/>
      <c r="L227" s="791"/>
      <c r="M227" s="791"/>
      <c r="N227" s="791"/>
      <c r="O227" s="791"/>
      <c r="P227" s="791"/>
      <c r="Q227" s="791"/>
      <c r="R227" s="791"/>
      <c r="S227" s="791"/>
      <c r="T227" s="791"/>
      <c r="U227" s="791"/>
      <c r="V227" s="791"/>
      <c r="W227" s="791"/>
      <c r="X227" s="791"/>
      <c r="Y227" s="791"/>
      <c r="Z227" s="791"/>
    </row>
    <row r="228" spans="1:26" ht="15.75" customHeight="1">
      <c r="A228" s="552"/>
      <c r="B228" s="552"/>
      <c r="C228" s="552"/>
      <c r="D228" s="552"/>
      <c r="E228" s="552"/>
      <c r="F228" s="552"/>
      <c r="G228" s="791"/>
      <c r="H228" s="791"/>
      <c r="I228" s="791"/>
      <c r="J228" s="791"/>
      <c r="K228" s="791"/>
      <c r="L228" s="791"/>
      <c r="M228" s="791"/>
      <c r="N228" s="791"/>
      <c r="O228" s="791"/>
      <c r="P228" s="791"/>
      <c r="Q228" s="791"/>
      <c r="R228" s="791"/>
      <c r="S228" s="791"/>
      <c r="T228" s="791"/>
      <c r="U228" s="791"/>
      <c r="V228" s="791"/>
      <c r="W228" s="791"/>
      <c r="X228" s="791"/>
      <c r="Y228" s="791"/>
      <c r="Z228" s="791"/>
    </row>
    <row r="229" spans="1:26" ht="15.75" customHeight="1">
      <c r="A229" s="552"/>
      <c r="B229" s="552"/>
      <c r="C229" s="552"/>
      <c r="D229" s="552"/>
      <c r="E229" s="552"/>
      <c r="F229" s="552"/>
      <c r="G229" s="791"/>
      <c r="H229" s="791"/>
      <c r="I229" s="791"/>
      <c r="J229" s="791"/>
      <c r="K229" s="791"/>
      <c r="L229" s="791"/>
      <c r="M229" s="791"/>
      <c r="N229" s="791"/>
      <c r="O229" s="791"/>
      <c r="P229" s="791"/>
      <c r="Q229" s="791"/>
      <c r="R229" s="791"/>
      <c r="S229" s="791"/>
      <c r="T229" s="791"/>
      <c r="U229" s="791"/>
      <c r="V229" s="791"/>
      <c r="W229" s="791"/>
      <c r="X229" s="791"/>
      <c r="Y229" s="791"/>
      <c r="Z229" s="791"/>
    </row>
    <row r="230" spans="1:26" ht="15.75" customHeight="1">
      <c r="A230" s="552"/>
      <c r="B230" s="552"/>
      <c r="C230" s="552"/>
      <c r="D230" s="552"/>
      <c r="E230" s="552"/>
      <c r="F230" s="552"/>
      <c r="G230" s="791"/>
      <c r="H230" s="791"/>
      <c r="I230" s="791"/>
      <c r="J230" s="791"/>
      <c r="K230" s="791"/>
      <c r="L230" s="791"/>
      <c r="M230" s="791"/>
      <c r="N230" s="791"/>
      <c r="O230" s="791"/>
      <c r="P230" s="791"/>
      <c r="Q230" s="791"/>
      <c r="R230" s="791"/>
      <c r="S230" s="791"/>
      <c r="T230" s="791"/>
      <c r="U230" s="791"/>
      <c r="V230" s="791"/>
      <c r="W230" s="791"/>
      <c r="X230" s="791"/>
      <c r="Y230" s="791"/>
      <c r="Z230" s="791"/>
    </row>
    <row r="231" spans="1:26" ht="15.75" customHeight="1">
      <c r="A231" s="552"/>
      <c r="B231" s="552"/>
      <c r="C231" s="552"/>
      <c r="D231" s="552"/>
      <c r="E231" s="552"/>
      <c r="F231" s="552"/>
      <c r="G231" s="791"/>
      <c r="H231" s="791"/>
      <c r="I231" s="791"/>
      <c r="J231" s="791"/>
      <c r="K231" s="791"/>
      <c r="L231" s="791"/>
      <c r="M231" s="791"/>
      <c r="N231" s="791"/>
      <c r="O231" s="791"/>
      <c r="P231" s="791"/>
      <c r="Q231" s="791"/>
      <c r="R231" s="791"/>
      <c r="S231" s="791"/>
      <c r="T231" s="791"/>
      <c r="U231" s="791"/>
      <c r="V231" s="791"/>
      <c r="W231" s="791"/>
      <c r="X231" s="791"/>
      <c r="Y231" s="791"/>
      <c r="Z231" s="791"/>
    </row>
    <row r="232" spans="1:26" ht="15.75" customHeight="1">
      <c r="A232" s="552"/>
      <c r="B232" s="552"/>
      <c r="C232" s="552"/>
      <c r="D232" s="552"/>
      <c r="E232" s="552"/>
      <c r="F232" s="552"/>
      <c r="G232" s="791"/>
      <c r="H232" s="791"/>
      <c r="I232" s="791"/>
      <c r="J232" s="791"/>
      <c r="K232" s="791"/>
      <c r="L232" s="791"/>
      <c r="M232" s="791"/>
      <c r="N232" s="791"/>
      <c r="O232" s="791"/>
      <c r="P232" s="791"/>
      <c r="Q232" s="791"/>
      <c r="R232" s="791"/>
      <c r="S232" s="791"/>
      <c r="T232" s="791"/>
      <c r="U232" s="791"/>
      <c r="V232" s="791"/>
      <c r="W232" s="791"/>
      <c r="X232" s="791"/>
      <c r="Y232" s="791"/>
      <c r="Z232" s="791"/>
    </row>
    <row r="233" spans="1:26" ht="15.75" customHeight="1">
      <c r="A233" s="552"/>
      <c r="B233" s="552"/>
      <c r="C233" s="552"/>
      <c r="D233" s="552"/>
      <c r="E233" s="552"/>
      <c r="F233" s="552"/>
      <c r="G233" s="791"/>
      <c r="H233" s="791"/>
      <c r="I233" s="791"/>
      <c r="J233" s="791"/>
      <c r="K233" s="791"/>
      <c r="L233" s="791"/>
      <c r="M233" s="791"/>
      <c r="N233" s="791"/>
      <c r="O233" s="791"/>
      <c r="P233" s="791"/>
      <c r="Q233" s="791"/>
      <c r="R233" s="791"/>
      <c r="S233" s="791"/>
      <c r="T233" s="791"/>
      <c r="U233" s="791"/>
      <c r="V233" s="791"/>
      <c r="W233" s="791"/>
      <c r="X233" s="791"/>
      <c r="Y233" s="791"/>
      <c r="Z233" s="791"/>
    </row>
    <row r="234" spans="1:26" ht="15.75" customHeight="1">
      <c r="A234" s="552"/>
      <c r="B234" s="552"/>
      <c r="C234" s="552"/>
      <c r="D234" s="552"/>
      <c r="E234" s="552"/>
      <c r="F234" s="552"/>
      <c r="G234" s="791"/>
      <c r="H234" s="791"/>
      <c r="I234" s="791"/>
      <c r="J234" s="791"/>
      <c r="K234" s="791"/>
      <c r="L234" s="791"/>
      <c r="M234" s="791"/>
      <c r="N234" s="791"/>
      <c r="O234" s="791"/>
      <c r="P234" s="791"/>
      <c r="Q234" s="791"/>
      <c r="R234" s="791"/>
      <c r="S234" s="791"/>
      <c r="T234" s="791"/>
      <c r="U234" s="791"/>
      <c r="V234" s="791"/>
      <c r="W234" s="791"/>
      <c r="X234" s="791"/>
      <c r="Y234" s="791"/>
      <c r="Z234" s="791"/>
    </row>
    <row r="235" spans="1:26" ht="15.75" customHeight="1">
      <c r="A235" s="552"/>
      <c r="B235" s="552"/>
      <c r="C235" s="552"/>
      <c r="D235" s="552"/>
      <c r="E235" s="552"/>
      <c r="F235" s="552"/>
      <c r="G235" s="791"/>
      <c r="H235" s="791"/>
      <c r="I235" s="791"/>
      <c r="J235" s="791"/>
      <c r="K235" s="791"/>
      <c r="L235" s="791"/>
      <c r="M235" s="791"/>
      <c r="N235" s="791"/>
      <c r="O235" s="791"/>
      <c r="P235" s="791"/>
      <c r="Q235" s="791"/>
      <c r="R235" s="791"/>
      <c r="S235" s="791"/>
      <c r="T235" s="791"/>
      <c r="U235" s="791"/>
      <c r="V235" s="791"/>
      <c r="W235" s="791"/>
      <c r="X235" s="791"/>
      <c r="Y235" s="791"/>
      <c r="Z235" s="791"/>
    </row>
    <row r="236" spans="1:26" ht="15.75" customHeight="1">
      <c r="A236" s="552"/>
      <c r="B236" s="552"/>
      <c r="C236" s="552"/>
      <c r="D236" s="552"/>
      <c r="E236" s="552"/>
      <c r="F236" s="552"/>
      <c r="G236" s="791"/>
      <c r="H236" s="791"/>
      <c r="I236" s="791"/>
      <c r="J236" s="791"/>
      <c r="K236" s="791"/>
      <c r="L236" s="791"/>
      <c r="M236" s="791"/>
      <c r="N236" s="791"/>
      <c r="O236" s="791"/>
      <c r="P236" s="791"/>
      <c r="Q236" s="791"/>
      <c r="R236" s="791"/>
      <c r="S236" s="791"/>
      <c r="T236" s="791"/>
      <c r="U236" s="791"/>
      <c r="V236" s="791"/>
      <c r="W236" s="791"/>
      <c r="X236" s="791"/>
      <c r="Y236" s="791"/>
      <c r="Z236" s="791"/>
    </row>
    <row r="237" spans="1:26" ht="15.75" customHeight="1">
      <c r="A237" s="552"/>
      <c r="B237" s="552"/>
      <c r="C237" s="552"/>
      <c r="D237" s="552"/>
      <c r="E237" s="552"/>
      <c r="F237" s="552"/>
      <c r="G237" s="791"/>
      <c r="H237" s="791"/>
      <c r="I237" s="791"/>
      <c r="J237" s="791"/>
      <c r="K237" s="791"/>
      <c r="L237" s="791"/>
      <c r="M237" s="791"/>
      <c r="N237" s="791"/>
      <c r="O237" s="791"/>
      <c r="P237" s="791"/>
      <c r="Q237" s="791"/>
      <c r="R237" s="791"/>
      <c r="S237" s="791"/>
      <c r="T237" s="791"/>
      <c r="U237" s="791"/>
      <c r="V237" s="791"/>
      <c r="W237" s="791"/>
      <c r="X237" s="791"/>
      <c r="Y237" s="791"/>
      <c r="Z237" s="791"/>
    </row>
    <row r="238" spans="1:26" ht="15.75" customHeight="1">
      <c r="A238" s="552"/>
      <c r="B238" s="552"/>
      <c r="C238" s="552"/>
      <c r="D238" s="552"/>
      <c r="E238" s="552"/>
      <c r="F238" s="552"/>
      <c r="G238" s="791"/>
      <c r="H238" s="791"/>
      <c r="I238" s="791"/>
      <c r="J238" s="791"/>
      <c r="K238" s="791"/>
      <c r="L238" s="791"/>
      <c r="M238" s="791"/>
      <c r="N238" s="791"/>
      <c r="O238" s="791"/>
      <c r="P238" s="791"/>
      <c r="Q238" s="791"/>
      <c r="R238" s="791"/>
      <c r="S238" s="791"/>
      <c r="T238" s="791"/>
      <c r="U238" s="791"/>
      <c r="V238" s="791"/>
      <c r="W238" s="791"/>
      <c r="X238" s="791"/>
      <c r="Y238" s="791"/>
      <c r="Z238" s="791"/>
    </row>
    <row r="239" spans="1:26" ht="15.75" customHeight="1">
      <c r="A239" s="552"/>
      <c r="B239" s="552"/>
      <c r="C239" s="552"/>
      <c r="D239" s="552"/>
      <c r="E239" s="552"/>
      <c r="F239" s="552"/>
      <c r="G239" s="791"/>
      <c r="H239" s="791"/>
      <c r="I239" s="791"/>
      <c r="J239" s="791"/>
      <c r="K239" s="791"/>
      <c r="L239" s="791"/>
      <c r="M239" s="791"/>
      <c r="N239" s="791"/>
      <c r="O239" s="791"/>
      <c r="P239" s="791"/>
      <c r="Q239" s="791"/>
      <c r="R239" s="791"/>
      <c r="S239" s="791"/>
      <c r="T239" s="791"/>
      <c r="U239" s="791"/>
      <c r="V239" s="791"/>
      <c r="W239" s="791"/>
      <c r="X239" s="791"/>
      <c r="Y239" s="791"/>
      <c r="Z239" s="791"/>
    </row>
    <row r="240" spans="1:26" ht="15.75" customHeight="1">
      <c r="A240" s="552"/>
      <c r="B240" s="552"/>
      <c r="C240" s="552"/>
      <c r="D240" s="552"/>
      <c r="E240" s="552"/>
      <c r="F240" s="552"/>
      <c r="G240" s="791"/>
      <c r="H240" s="791"/>
      <c r="I240" s="791"/>
      <c r="J240" s="791"/>
      <c r="K240" s="791"/>
      <c r="L240" s="791"/>
      <c r="M240" s="791"/>
      <c r="N240" s="791"/>
      <c r="O240" s="791"/>
      <c r="P240" s="791"/>
      <c r="Q240" s="791"/>
      <c r="R240" s="791"/>
      <c r="S240" s="791"/>
      <c r="T240" s="791"/>
      <c r="U240" s="791"/>
      <c r="V240" s="791"/>
      <c r="W240" s="791"/>
      <c r="X240" s="791"/>
      <c r="Y240" s="791"/>
      <c r="Z240" s="791"/>
    </row>
    <row r="241" spans="1:26" ht="15.75" customHeight="1">
      <c r="A241" s="552"/>
      <c r="B241" s="552"/>
      <c r="C241" s="552"/>
      <c r="D241" s="552"/>
      <c r="E241" s="552"/>
      <c r="F241" s="552"/>
      <c r="G241" s="791"/>
      <c r="H241" s="791"/>
      <c r="I241" s="791"/>
      <c r="J241" s="791"/>
      <c r="K241" s="791"/>
      <c r="L241" s="791"/>
      <c r="M241" s="791"/>
      <c r="N241" s="791"/>
      <c r="O241" s="791"/>
      <c r="P241" s="791"/>
      <c r="Q241" s="791"/>
      <c r="R241" s="791"/>
      <c r="S241" s="791"/>
      <c r="T241" s="791"/>
      <c r="U241" s="791"/>
      <c r="V241" s="791"/>
      <c r="W241" s="791"/>
      <c r="X241" s="791"/>
      <c r="Y241" s="791"/>
      <c r="Z241" s="791"/>
    </row>
    <row r="242" spans="1:26" ht="15.75" customHeight="1">
      <c r="A242" s="552"/>
      <c r="B242" s="552"/>
      <c r="C242" s="552"/>
      <c r="D242" s="552"/>
      <c r="E242" s="552"/>
      <c r="F242" s="552"/>
      <c r="G242" s="791"/>
      <c r="H242" s="791"/>
      <c r="I242" s="791"/>
      <c r="J242" s="791"/>
      <c r="K242" s="791"/>
      <c r="L242" s="791"/>
      <c r="M242" s="791"/>
      <c r="N242" s="791"/>
      <c r="O242" s="791"/>
      <c r="P242" s="791"/>
      <c r="Q242" s="791"/>
      <c r="R242" s="791"/>
      <c r="S242" s="791"/>
      <c r="T242" s="791"/>
      <c r="U242" s="791"/>
      <c r="V242" s="791"/>
      <c r="W242" s="791"/>
      <c r="X242" s="791"/>
      <c r="Y242" s="791"/>
      <c r="Z242" s="791"/>
    </row>
    <row r="243" spans="1:26" ht="15.75" customHeight="1">
      <c r="A243" s="552"/>
      <c r="B243" s="552"/>
      <c r="C243" s="552"/>
      <c r="D243" s="552"/>
      <c r="E243" s="552"/>
      <c r="F243" s="552"/>
      <c r="G243" s="791"/>
      <c r="H243" s="791"/>
      <c r="I243" s="791"/>
      <c r="J243" s="791"/>
      <c r="K243" s="791"/>
      <c r="L243" s="791"/>
      <c r="M243" s="791"/>
      <c r="N243" s="791"/>
      <c r="O243" s="791"/>
      <c r="P243" s="791"/>
      <c r="Q243" s="791"/>
      <c r="R243" s="791"/>
      <c r="S243" s="791"/>
      <c r="T243" s="791"/>
      <c r="U243" s="791"/>
      <c r="V243" s="791"/>
      <c r="W243" s="791"/>
      <c r="X243" s="791"/>
      <c r="Y243" s="791"/>
      <c r="Z243" s="791"/>
    </row>
    <row r="244" spans="1:26" ht="15.75" customHeight="1">
      <c r="A244" s="552"/>
      <c r="B244" s="552"/>
      <c r="C244" s="552"/>
      <c r="D244" s="552"/>
      <c r="E244" s="552"/>
      <c r="F244" s="552"/>
      <c r="G244" s="791"/>
      <c r="H244" s="791"/>
      <c r="I244" s="791"/>
      <c r="J244" s="791"/>
      <c r="K244" s="791"/>
      <c r="L244" s="791"/>
      <c r="M244" s="791"/>
      <c r="N244" s="791"/>
      <c r="O244" s="791"/>
      <c r="P244" s="791"/>
      <c r="Q244" s="791"/>
      <c r="R244" s="791"/>
      <c r="S244" s="791"/>
      <c r="T244" s="791"/>
      <c r="U244" s="791"/>
      <c r="V244" s="791"/>
      <c r="W244" s="791"/>
      <c r="X244" s="791"/>
      <c r="Y244" s="791"/>
      <c r="Z244" s="791"/>
    </row>
    <row r="245" spans="1:26" ht="15.75" customHeight="1">
      <c r="A245" s="552"/>
      <c r="B245" s="552"/>
      <c r="C245" s="552"/>
      <c r="D245" s="552"/>
      <c r="E245" s="552"/>
      <c r="F245" s="552"/>
      <c r="G245" s="791"/>
      <c r="H245" s="791"/>
      <c r="I245" s="791"/>
      <c r="J245" s="791"/>
      <c r="K245" s="791"/>
      <c r="L245" s="791"/>
      <c r="M245" s="791"/>
      <c r="N245" s="791"/>
      <c r="O245" s="791"/>
      <c r="P245" s="791"/>
      <c r="Q245" s="791"/>
      <c r="R245" s="791"/>
      <c r="S245" s="791"/>
      <c r="T245" s="791"/>
      <c r="U245" s="791"/>
      <c r="V245" s="791"/>
      <c r="W245" s="791"/>
      <c r="X245" s="791"/>
      <c r="Y245" s="791"/>
      <c r="Z245" s="791"/>
    </row>
    <row r="246" spans="1:26" ht="15.75" customHeight="1">
      <c r="A246" s="552"/>
      <c r="B246" s="552"/>
      <c r="C246" s="552"/>
      <c r="D246" s="552"/>
      <c r="E246" s="552"/>
      <c r="F246" s="552"/>
      <c r="G246" s="791"/>
      <c r="H246" s="791"/>
      <c r="I246" s="791"/>
      <c r="J246" s="791"/>
      <c r="K246" s="791"/>
      <c r="L246" s="791"/>
      <c r="M246" s="791"/>
      <c r="N246" s="791"/>
      <c r="O246" s="791"/>
      <c r="P246" s="791"/>
      <c r="Q246" s="791"/>
      <c r="R246" s="791"/>
      <c r="S246" s="791"/>
      <c r="T246" s="791"/>
      <c r="U246" s="791"/>
      <c r="V246" s="791"/>
      <c r="W246" s="791"/>
      <c r="X246" s="791"/>
      <c r="Y246" s="791"/>
      <c r="Z246" s="791"/>
    </row>
    <row r="247" spans="1:26" ht="15.75" customHeight="1">
      <c r="A247" s="552"/>
      <c r="B247" s="552"/>
      <c r="C247" s="552"/>
      <c r="D247" s="552"/>
      <c r="E247" s="552"/>
      <c r="F247" s="552"/>
      <c r="G247" s="791"/>
      <c r="H247" s="791"/>
      <c r="I247" s="791"/>
      <c r="J247" s="791"/>
      <c r="K247" s="791"/>
      <c r="L247" s="791"/>
      <c r="M247" s="791"/>
      <c r="N247" s="791"/>
      <c r="O247" s="791"/>
      <c r="P247" s="791"/>
      <c r="Q247" s="791"/>
      <c r="R247" s="791"/>
      <c r="S247" s="791"/>
      <c r="T247" s="791"/>
      <c r="U247" s="791"/>
      <c r="V247" s="791"/>
      <c r="W247" s="791"/>
      <c r="X247" s="791"/>
      <c r="Y247" s="791"/>
      <c r="Z247" s="791"/>
    </row>
    <row r="248" spans="1:26" ht="15.75" customHeight="1">
      <c r="A248" s="552"/>
      <c r="B248" s="552"/>
      <c r="C248" s="552"/>
      <c r="D248" s="552"/>
      <c r="E248" s="552"/>
      <c r="F248" s="552"/>
      <c r="G248" s="791"/>
      <c r="H248" s="791"/>
      <c r="I248" s="791"/>
      <c r="J248" s="791"/>
      <c r="K248" s="791"/>
      <c r="L248" s="791"/>
      <c r="M248" s="791"/>
      <c r="N248" s="791"/>
      <c r="O248" s="791"/>
      <c r="P248" s="791"/>
      <c r="Q248" s="791"/>
      <c r="R248" s="791"/>
      <c r="S248" s="791"/>
      <c r="T248" s="791"/>
      <c r="U248" s="791"/>
      <c r="V248" s="791"/>
      <c r="W248" s="791"/>
      <c r="X248" s="791"/>
      <c r="Y248" s="791"/>
      <c r="Z248" s="791"/>
    </row>
    <row r="249" spans="1:26" ht="15.75" customHeight="1">
      <c r="A249" s="552"/>
      <c r="B249" s="552"/>
      <c r="C249" s="552"/>
      <c r="D249" s="552"/>
      <c r="E249" s="552"/>
      <c r="F249" s="552"/>
      <c r="G249" s="791"/>
      <c r="H249" s="791"/>
      <c r="I249" s="791"/>
      <c r="J249" s="791"/>
      <c r="K249" s="791"/>
      <c r="L249" s="791"/>
      <c r="M249" s="791"/>
      <c r="N249" s="791"/>
      <c r="O249" s="791"/>
      <c r="P249" s="791"/>
      <c r="Q249" s="791"/>
      <c r="R249" s="791"/>
      <c r="S249" s="791"/>
      <c r="T249" s="791"/>
      <c r="U249" s="791"/>
      <c r="V249" s="791"/>
      <c r="W249" s="791"/>
      <c r="X249" s="791"/>
      <c r="Y249" s="791"/>
      <c r="Z249" s="791"/>
    </row>
    <row r="250" spans="1:26" ht="15.75" customHeight="1">
      <c r="A250" s="552"/>
      <c r="B250" s="552"/>
      <c r="C250" s="552"/>
      <c r="D250" s="552"/>
      <c r="E250" s="552"/>
      <c r="F250" s="552"/>
      <c r="G250" s="791"/>
      <c r="H250" s="791"/>
      <c r="I250" s="791"/>
      <c r="J250" s="791"/>
      <c r="K250" s="791"/>
      <c r="L250" s="791"/>
      <c r="M250" s="791"/>
      <c r="N250" s="791"/>
      <c r="O250" s="791"/>
      <c r="P250" s="791"/>
      <c r="Q250" s="791"/>
      <c r="R250" s="791"/>
      <c r="S250" s="791"/>
      <c r="T250" s="791"/>
      <c r="U250" s="791"/>
      <c r="V250" s="791"/>
      <c r="W250" s="791"/>
      <c r="X250" s="791"/>
      <c r="Y250" s="791"/>
      <c r="Z250" s="791"/>
    </row>
    <row r="251" spans="1:26" ht="15.75" customHeight="1">
      <c r="A251" s="552"/>
      <c r="B251" s="552"/>
      <c r="C251" s="552"/>
      <c r="D251" s="552"/>
      <c r="E251" s="552"/>
      <c r="F251" s="552"/>
      <c r="G251" s="791"/>
      <c r="H251" s="791"/>
      <c r="I251" s="791"/>
      <c r="J251" s="791"/>
      <c r="K251" s="791"/>
      <c r="L251" s="791"/>
      <c r="M251" s="791"/>
      <c r="N251" s="791"/>
      <c r="O251" s="791"/>
      <c r="P251" s="791"/>
      <c r="Q251" s="791"/>
      <c r="R251" s="791"/>
      <c r="S251" s="791"/>
      <c r="T251" s="791"/>
      <c r="U251" s="791"/>
      <c r="V251" s="791"/>
      <c r="W251" s="791"/>
      <c r="X251" s="791"/>
      <c r="Y251" s="791"/>
      <c r="Z251" s="791"/>
    </row>
    <row r="252" spans="1:26" ht="15.75" customHeight="1">
      <c r="A252" s="552"/>
      <c r="B252" s="552"/>
      <c r="C252" s="552"/>
      <c r="D252" s="552"/>
      <c r="E252" s="552"/>
      <c r="F252" s="552"/>
      <c r="G252" s="791"/>
      <c r="H252" s="791"/>
      <c r="I252" s="791"/>
      <c r="J252" s="791"/>
      <c r="K252" s="791"/>
      <c r="L252" s="791"/>
      <c r="M252" s="791"/>
      <c r="N252" s="791"/>
      <c r="O252" s="791"/>
      <c r="P252" s="791"/>
      <c r="Q252" s="791"/>
      <c r="R252" s="791"/>
      <c r="S252" s="791"/>
      <c r="T252" s="791"/>
      <c r="U252" s="791"/>
      <c r="V252" s="791"/>
      <c r="W252" s="791"/>
      <c r="X252" s="791"/>
      <c r="Y252" s="791"/>
      <c r="Z252" s="791"/>
    </row>
    <row r="253" spans="1:26" ht="15.75" customHeight="1">
      <c r="A253" s="552"/>
      <c r="B253" s="552"/>
      <c r="C253" s="552"/>
      <c r="D253" s="552"/>
      <c r="E253" s="552"/>
      <c r="F253" s="552"/>
      <c r="G253" s="791"/>
      <c r="H253" s="791"/>
      <c r="I253" s="791"/>
      <c r="J253" s="791"/>
      <c r="K253" s="791"/>
      <c r="L253" s="791"/>
      <c r="M253" s="791"/>
      <c r="N253" s="791"/>
      <c r="O253" s="791"/>
      <c r="P253" s="791"/>
      <c r="Q253" s="791"/>
      <c r="R253" s="791"/>
      <c r="S253" s="791"/>
      <c r="T253" s="791"/>
      <c r="U253" s="791"/>
      <c r="V253" s="791"/>
      <c r="W253" s="791"/>
      <c r="X253" s="791"/>
      <c r="Y253" s="791"/>
      <c r="Z253" s="791"/>
    </row>
    <row r="254" spans="1:26" ht="15.75" customHeight="1">
      <c r="A254" s="552"/>
      <c r="B254" s="552"/>
      <c r="C254" s="552"/>
      <c r="D254" s="552"/>
      <c r="E254" s="552"/>
      <c r="F254" s="552"/>
      <c r="G254" s="791"/>
      <c r="H254" s="791"/>
      <c r="I254" s="791"/>
      <c r="J254" s="791"/>
      <c r="K254" s="791"/>
      <c r="L254" s="791"/>
      <c r="M254" s="791"/>
      <c r="N254" s="791"/>
      <c r="O254" s="791"/>
      <c r="P254" s="791"/>
      <c r="Q254" s="791"/>
      <c r="R254" s="791"/>
      <c r="S254" s="791"/>
      <c r="T254" s="791"/>
      <c r="U254" s="791"/>
      <c r="V254" s="791"/>
      <c r="W254" s="791"/>
      <c r="X254" s="791"/>
      <c r="Y254" s="791"/>
      <c r="Z254" s="791"/>
    </row>
    <row r="255" spans="1:26" ht="15.75" customHeight="1">
      <c r="A255" s="552"/>
      <c r="B255" s="552"/>
      <c r="C255" s="552"/>
      <c r="D255" s="552"/>
      <c r="E255" s="552"/>
      <c r="F255" s="552"/>
      <c r="G255" s="791"/>
      <c r="H255" s="791"/>
      <c r="I255" s="791"/>
      <c r="J255" s="791"/>
      <c r="K255" s="791"/>
      <c r="L255" s="791"/>
      <c r="M255" s="791"/>
      <c r="N255" s="791"/>
      <c r="O255" s="791"/>
      <c r="P255" s="791"/>
      <c r="Q255" s="791"/>
      <c r="R255" s="791"/>
      <c r="S255" s="791"/>
      <c r="T255" s="791"/>
      <c r="U255" s="791"/>
      <c r="V255" s="791"/>
      <c r="W255" s="791"/>
      <c r="X255" s="791"/>
      <c r="Y255" s="791"/>
      <c r="Z255" s="791"/>
    </row>
    <row r="256" spans="1:26" ht="15.75" customHeight="1">
      <c r="A256" s="552"/>
      <c r="B256" s="552"/>
      <c r="C256" s="552"/>
      <c r="D256" s="552"/>
      <c r="E256" s="552"/>
      <c r="F256" s="552"/>
      <c r="G256" s="791"/>
      <c r="H256" s="791"/>
      <c r="I256" s="791"/>
      <c r="J256" s="791"/>
      <c r="K256" s="791"/>
      <c r="L256" s="791"/>
      <c r="M256" s="791"/>
      <c r="N256" s="791"/>
      <c r="O256" s="791"/>
      <c r="P256" s="791"/>
      <c r="Q256" s="791"/>
      <c r="R256" s="791"/>
      <c r="S256" s="791"/>
      <c r="T256" s="791"/>
      <c r="U256" s="791"/>
      <c r="V256" s="791"/>
      <c r="W256" s="791"/>
      <c r="X256" s="791"/>
      <c r="Y256" s="791"/>
      <c r="Z256" s="791"/>
    </row>
    <row r="257" spans="1:26" ht="15.75" customHeight="1">
      <c r="A257" s="552"/>
      <c r="B257" s="552"/>
      <c r="C257" s="552"/>
      <c r="D257" s="552"/>
      <c r="E257" s="552"/>
      <c r="F257" s="552"/>
      <c r="G257" s="791"/>
      <c r="H257" s="791"/>
      <c r="I257" s="791"/>
      <c r="J257" s="791"/>
      <c r="K257" s="791"/>
      <c r="L257" s="791"/>
      <c r="M257" s="791"/>
      <c r="N257" s="791"/>
      <c r="O257" s="791"/>
      <c r="P257" s="791"/>
      <c r="Q257" s="791"/>
      <c r="R257" s="791"/>
      <c r="S257" s="791"/>
      <c r="T257" s="791"/>
      <c r="U257" s="791"/>
      <c r="V257" s="791"/>
      <c r="W257" s="791"/>
      <c r="X257" s="791"/>
      <c r="Y257" s="791"/>
      <c r="Z257" s="791"/>
    </row>
    <row r="258" spans="1:26" ht="15.75" customHeight="1">
      <c r="A258" s="552"/>
      <c r="B258" s="552"/>
      <c r="C258" s="552"/>
      <c r="D258" s="552"/>
      <c r="E258" s="552"/>
      <c r="F258" s="552"/>
      <c r="G258" s="791"/>
      <c r="H258" s="791"/>
      <c r="I258" s="791"/>
      <c r="J258" s="791"/>
      <c r="K258" s="791"/>
      <c r="L258" s="791"/>
      <c r="M258" s="791"/>
      <c r="N258" s="791"/>
      <c r="O258" s="791"/>
      <c r="P258" s="791"/>
      <c r="Q258" s="791"/>
      <c r="R258" s="791"/>
      <c r="S258" s="791"/>
      <c r="T258" s="791"/>
      <c r="U258" s="791"/>
      <c r="V258" s="791"/>
      <c r="W258" s="791"/>
      <c r="X258" s="791"/>
      <c r="Y258" s="791"/>
      <c r="Z258" s="791"/>
    </row>
    <row r="259" spans="1:26" ht="15.75" customHeight="1">
      <c r="A259" s="552"/>
      <c r="B259" s="552"/>
      <c r="C259" s="552"/>
      <c r="D259" s="552"/>
      <c r="E259" s="552"/>
      <c r="F259" s="552"/>
      <c r="G259" s="791"/>
      <c r="H259" s="791"/>
      <c r="I259" s="791"/>
      <c r="J259" s="791"/>
      <c r="K259" s="791"/>
      <c r="L259" s="791"/>
      <c r="M259" s="791"/>
      <c r="N259" s="791"/>
      <c r="O259" s="791"/>
      <c r="P259" s="791"/>
      <c r="Q259" s="791"/>
      <c r="R259" s="791"/>
      <c r="S259" s="791"/>
      <c r="T259" s="791"/>
      <c r="U259" s="791"/>
      <c r="V259" s="791"/>
      <c r="W259" s="791"/>
      <c r="X259" s="791"/>
      <c r="Y259" s="791"/>
      <c r="Z259" s="791"/>
    </row>
    <row r="260" spans="1:26" ht="15.75" customHeight="1">
      <c r="A260" s="552"/>
      <c r="B260" s="552"/>
      <c r="C260" s="552"/>
      <c r="D260" s="552"/>
      <c r="E260" s="552"/>
      <c r="F260" s="552"/>
      <c r="G260" s="791"/>
      <c r="H260" s="791"/>
      <c r="I260" s="791"/>
      <c r="J260" s="791"/>
      <c r="K260" s="791"/>
      <c r="L260" s="791"/>
      <c r="M260" s="791"/>
      <c r="N260" s="791"/>
      <c r="O260" s="791"/>
      <c r="P260" s="791"/>
      <c r="Q260" s="791"/>
      <c r="R260" s="791"/>
      <c r="S260" s="791"/>
      <c r="T260" s="791"/>
      <c r="U260" s="791"/>
      <c r="V260" s="791"/>
      <c r="W260" s="791"/>
      <c r="X260" s="791"/>
      <c r="Y260" s="791"/>
      <c r="Z260" s="791"/>
    </row>
    <row r="261" spans="1:26" ht="15.75" customHeight="1">
      <c r="A261" s="552"/>
      <c r="B261" s="552"/>
      <c r="C261" s="552"/>
      <c r="D261" s="552"/>
      <c r="E261" s="552"/>
      <c r="F261" s="552"/>
      <c r="G261" s="791"/>
      <c r="H261" s="791"/>
      <c r="I261" s="791"/>
      <c r="J261" s="791"/>
      <c r="K261" s="791"/>
      <c r="L261" s="791"/>
      <c r="M261" s="791"/>
      <c r="N261" s="791"/>
      <c r="O261" s="791"/>
      <c r="P261" s="791"/>
      <c r="Q261" s="791"/>
      <c r="R261" s="791"/>
      <c r="S261" s="791"/>
      <c r="T261" s="791"/>
      <c r="U261" s="791"/>
      <c r="V261" s="791"/>
      <c r="W261" s="791"/>
      <c r="X261" s="791"/>
      <c r="Y261" s="791"/>
      <c r="Z261" s="791"/>
    </row>
    <row r="262" spans="1:26" ht="15.75" customHeight="1">
      <c r="A262" s="552"/>
      <c r="B262" s="552"/>
      <c r="C262" s="552"/>
      <c r="D262" s="552"/>
      <c r="E262" s="552"/>
      <c r="F262" s="552"/>
      <c r="G262" s="791"/>
      <c r="H262" s="791"/>
      <c r="I262" s="791"/>
      <c r="J262" s="791"/>
      <c r="K262" s="791"/>
      <c r="L262" s="791"/>
      <c r="M262" s="791"/>
      <c r="N262" s="791"/>
      <c r="O262" s="791"/>
      <c r="P262" s="791"/>
      <c r="Q262" s="791"/>
      <c r="R262" s="791"/>
      <c r="S262" s="791"/>
      <c r="T262" s="791"/>
      <c r="U262" s="791"/>
      <c r="V262" s="791"/>
      <c r="W262" s="791"/>
      <c r="X262" s="791"/>
      <c r="Y262" s="791"/>
      <c r="Z262" s="791"/>
    </row>
    <row r="263" spans="1:26" ht="15.75" customHeight="1">
      <c r="A263" s="552"/>
      <c r="B263" s="552"/>
      <c r="C263" s="552"/>
      <c r="D263" s="552"/>
      <c r="E263" s="552"/>
      <c r="F263" s="552"/>
      <c r="G263" s="791"/>
      <c r="H263" s="791"/>
      <c r="I263" s="791"/>
      <c r="J263" s="791"/>
      <c r="K263" s="791"/>
      <c r="L263" s="791"/>
      <c r="M263" s="791"/>
      <c r="N263" s="791"/>
      <c r="O263" s="791"/>
      <c r="P263" s="791"/>
      <c r="Q263" s="791"/>
      <c r="R263" s="791"/>
      <c r="S263" s="791"/>
      <c r="T263" s="791"/>
      <c r="U263" s="791"/>
      <c r="V263" s="791"/>
      <c r="W263" s="791"/>
      <c r="X263" s="791"/>
      <c r="Y263" s="791"/>
      <c r="Z263" s="791"/>
    </row>
    <row r="264" spans="1:26" ht="15.75" customHeight="1">
      <c r="A264" s="552"/>
      <c r="B264" s="552"/>
      <c r="C264" s="552"/>
      <c r="D264" s="552"/>
      <c r="E264" s="552"/>
      <c r="F264" s="552"/>
      <c r="G264" s="791"/>
      <c r="H264" s="791"/>
      <c r="I264" s="791"/>
      <c r="J264" s="791"/>
      <c r="K264" s="791"/>
      <c r="L264" s="791"/>
      <c r="M264" s="791"/>
      <c r="N264" s="791"/>
      <c r="O264" s="791"/>
      <c r="P264" s="791"/>
      <c r="Q264" s="791"/>
      <c r="R264" s="791"/>
      <c r="S264" s="791"/>
      <c r="T264" s="791"/>
      <c r="U264" s="791"/>
      <c r="V264" s="791"/>
      <c r="W264" s="791"/>
      <c r="X264" s="791"/>
      <c r="Y264" s="791"/>
      <c r="Z264" s="791"/>
    </row>
    <row r="265" spans="1:26" ht="15.75" customHeight="1">
      <c r="A265" s="552"/>
      <c r="B265" s="552"/>
      <c r="C265" s="552"/>
      <c r="D265" s="552"/>
      <c r="E265" s="552"/>
      <c r="F265" s="552"/>
      <c r="G265" s="791"/>
      <c r="H265" s="791"/>
      <c r="I265" s="791"/>
      <c r="J265" s="791"/>
      <c r="K265" s="791"/>
      <c r="L265" s="791"/>
      <c r="M265" s="791"/>
      <c r="N265" s="791"/>
      <c r="O265" s="791"/>
      <c r="P265" s="791"/>
      <c r="Q265" s="791"/>
      <c r="R265" s="791"/>
      <c r="S265" s="791"/>
      <c r="T265" s="791"/>
      <c r="U265" s="791"/>
      <c r="V265" s="791"/>
      <c r="W265" s="791"/>
      <c r="X265" s="791"/>
      <c r="Y265" s="791"/>
      <c r="Z265" s="791"/>
    </row>
    <row r="266" spans="1:26" ht="15.75" customHeight="1">
      <c r="A266" s="552"/>
      <c r="B266" s="552"/>
      <c r="C266" s="552"/>
      <c r="D266" s="552"/>
      <c r="E266" s="552"/>
      <c r="F266" s="552"/>
      <c r="G266" s="791"/>
      <c r="H266" s="791"/>
      <c r="I266" s="791"/>
      <c r="J266" s="791"/>
      <c r="K266" s="791"/>
      <c r="L266" s="791"/>
      <c r="M266" s="791"/>
      <c r="N266" s="791"/>
      <c r="O266" s="791"/>
      <c r="P266" s="791"/>
      <c r="Q266" s="791"/>
      <c r="R266" s="791"/>
      <c r="S266" s="791"/>
      <c r="T266" s="791"/>
      <c r="U266" s="791"/>
      <c r="V266" s="791"/>
      <c r="W266" s="791"/>
      <c r="X266" s="791"/>
      <c r="Y266" s="791"/>
      <c r="Z266" s="791"/>
    </row>
    <row r="267" spans="1:26" ht="15.75" customHeight="1">
      <c r="A267" s="552"/>
      <c r="B267" s="552"/>
      <c r="C267" s="552"/>
      <c r="D267" s="552"/>
      <c r="E267" s="552"/>
      <c r="F267" s="552"/>
      <c r="G267" s="791"/>
      <c r="H267" s="791"/>
      <c r="I267" s="791"/>
      <c r="J267" s="791"/>
      <c r="K267" s="791"/>
      <c r="L267" s="791"/>
      <c r="M267" s="791"/>
      <c r="N267" s="791"/>
      <c r="O267" s="791"/>
      <c r="P267" s="791"/>
      <c r="Q267" s="791"/>
      <c r="R267" s="791"/>
      <c r="S267" s="791"/>
      <c r="T267" s="791"/>
      <c r="U267" s="791"/>
      <c r="V267" s="791"/>
      <c r="W267" s="791"/>
      <c r="X267" s="791"/>
      <c r="Y267" s="791"/>
      <c r="Z267" s="791"/>
    </row>
    <row r="268" spans="1:26" ht="15.75" customHeight="1">
      <c r="A268" s="552"/>
      <c r="B268" s="552"/>
      <c r="C268" s="552"/>
      <c r="D268" s="552"/>
      <c r="E268" s="552"/>
      <c r="F268" s="552"/>
      <c r="G268" s="791"/>
      <c r="H268" s="791"/>
      <c r="I268" s="791"/>
      <c r="J268" s="791"/>
      <c r="K268" s="791"/>
      <c r="L268" s="791"/>
      <c r="M268" s="791"/>
      <c r="N268" s="791"/>
      <c r="O268" s="791"/>
      <c r="P268" s="791"/>
      <c r="Q268" s="791"/>
      <c r="R268" s="791"/>
      <c r="S268" s="791"/>
      <c r="T268" s="791"/>
      <c r="U268" s="791"/>
      <c r="V268" s="791"/>
      <c r="W268" s="791"/>
      <c r="X268" s="791"/>
      <c r="Y268" s="791"/>
      <c r="Z268" s="791"/>
    </row>
    <row r="269" spans="1:26" ht="15.75" customHeight="1">
      <c r="A269" s="552"/>
      <c r="B269" s="552"/>
      <c r="C269" s="552"/>
      <c r="D269" s="552"/>
      <c r="E269" s="552"/>
      <c r="F269" s="552"/>
      <c r="G269" s="791"/>
      <c r="H269" s="791"/>
      <c r="I269" s="791"/>
      <c r="J269" s="791"/>
      <c r="K269" s="791"/>
      <c r="L269" s="791"/>
      <c r="M269" s="791"/>
      <c r="N269" s="791"/>
      <c r="O269" s="791"/>
      <c r="P269" s="791"/>
      <c r="Q269" s="791"/>
      <c r="R269" s="791"/>
      <c r="S269" s="791"/>
      <c r="T269" s="791"/>
      <c r="U269" s="791"/>
      <c r="V269" s="791"/>
      <c r="W269" s="791"/>
      <c r="X269" s="791"/>
      <c r="Y269" s="791"/>
      <c r="Z269" s="791"/>
    </row>
    <row r="270" spans="1:26" ht="15.75" customHeight="1">
      <c r="A270" s="552"/>
      <c r="B270" s="552"/>
      <c r="C270" s="552"/>
      <c r="D270" s="552"/>
      <c r="E270" s="552"/>
      <c r="F270" s="552"/>
      <c r="G270" s="791"/>
      <c r="H270" s="791"/>
      <c r="I270" s="791"/>
      <c r="J270" s="791"/>
      <c r="K270" s="791"/>
      <c r="L270" s="791"/>
      <c r="M270" s="791"/>
      <c r="N270" s="791"/>
      <c r="O270" s="791"/>
      <c r="P270" s="791"/>
      <c r="Q270" s="791"/>
      <c r="R270" s="791"/>
      <c r="S270" s="791"/>
      <c r="T270" s="791"/>
      <c r="U270" s="791"/>
      <c r="V270" s="791"/>
      <c r="W270" s="791"/>
      <c r="X270" s="791"/>
      <c r="Y270" s="791"/>
      <c r="Z270" s="791"/>
    </row>
    <row r="271" spans="1:26" ht="15.75" customHeight="1">
      <c r="A271" s="552"/>
      <c r="B271" s="552"/>
      <c r="C271" s="552"/>
      <c r="D271" s="552"/>
      <c r="E271" s="552"/>
      <c r="F271" s="552"/>
      <c r="G271" s="791"/>
      <c r="H271" s="791"/>
      <c r="I271" s="791"/>
      <c r="J271" s="791"/>
      <c r="K271" s="791"/>
      <c r="L271" s="791"/>
      <c r="M271" s="791"/>
      <c r="N271" s="791"/>
      <c r="O271" s="791"/>
      <c r="P271" s="791"/>
      <c r="Q271" s="791"/>
      <c r="R271" s="791"/>
      <c r="S271" s="791"/>
      <c r="T271" s="791"/>
      <c r="U271" s="791"/>
      <c r="V271" s="791"/>
      <c r="W271" s="791"/>
      <c r="X271" s="791"/>
      <c r="Y271" s="791"/>
      <c r="Z271" s="791"/>
    </row>
    <row r="272" spans="1:26" ht="15.75" customHeight="1">
      <c r="A272" s="552"/>
      <c r="B272" s="552"/>
      <c r="C272" s="552"/>
      <c r="D272" s="552"/>
      <c r="E272" s="552"/>
      <c r="F272" s="552"/>
      <c r="G272" s="791"/>
      <c r="H272" s="791"/>
      <c r="I272" s="791"/>
      <c r="J272" s="791"/>
      <c r="K272" s="791"/>
      <c r="L272" s="791"/>
      <c r="M272" s="791"/>
      <c r="N272" s="791"/>
      <c r="O272" s="791"/>
      <c r="P272" s="791"/>
      <c r="Q272" s="791"/>
      <c r="R272" s="791"/>
      <c r="S272" s="791"/>
      <c r="T272" s="791"/>
      <c r="U272" s="791"/>
      <c r="V272" s="791"/>
      <c r="W272" s="791"/>
      <c r="X272" s="791"/>
      <c r="Y272" s="791"/>
      <c r="Z272" s="791"/>
    </row>
    <row r="273" spans="1:26" ht="15.75" customHeight="1">
      <c r="A273" s="552"/>
      <c r="B273" s="552"/>
      <c r="C273" s="552"/>
      <c r="D273" s="552"/>
      <c r="E273" s="552"/>
      <c r="F273" s="552"/>
      <c r="G273" s="791"/>
      <c r="H273" s="791"/>
      <c r="I273" s="791"/>
      <c r="J273" s="791"/>
      <c r="K273" s="791"/>
      <c r="L273" s="791"/>
      <c r="M273" s="791"/>
      <c r="N273" s="791"/>
      <c r="O273" s="791"/>
      <c r="P273" s="791"/>
      <c r="Q273" s="791"/>
      <c r="R273" s="791"/>
      <c r="S273" s="791"/>
      <c r="T273" s="791"/>
      <c r="U273" s="791"/>
      <c r="V273" s="791"/>
      <c r="W273" s="791"/>
      <c r="X273" s="791"/>
      <c r="Y273" s="791"/>
      <c r="Z273" s="791"/>
    </row>
    <row r="274" spans="1:26" ht="15.75" customHeight="1">
      <c r="A274" s="552"/>
      <c r="B274" s="552"/>
      <c r="C274" s="552"/>
      <c r="D274" s="552"/>
      <c r="E274" s="552"/>
      <c r="F274" s="552"/>
      <c r="G274" s="791"/>
      <c r="H274" s="791"/>
      <c r="I274" s="791"/>
      <c r="J274" s="791"/>
      <c r="K274" s="791"/>
      <c r="L274" s="791"/>
      <c r="M274" s="791"/>
      <c r="N274" s="791"/>
      <c r="O274" s="791"/>
      <c r="P274" s="791"/>
      <c r="Q274" s="791"/>
      <c r="R274" s="791"/>
      <c r="S274" s="791"/>
      <c r="T274" s="791"/>
      <c r="U274" s="791"/>
      <c r="V274" s="791"/>
      <c r="W274" s="791"/>
      <c r="X274" s="791"/>
      <c r="Y274" s="791"/>
      <c r="Z274" s="791"/>
    </row>
    <row r="275" spans="1:26" ht="15.75" customHeight="1">
      <c r="A275" s="552"/>
      <c r="B275" s="552"/>
      <c r="C275" s="552"/>
      <c r="D275" s="552"/>
      <c r="E275" s="552"/>
      <c r="F275" s="552"/>
      <c r="G275" s="791"/>
      <c r="H275" s="791"/>
      <c r="I275" s="791"/>
      <c r="J275" s="791"/>
      <c r="K275" s="791"/>
      <c r="L275" s="791"/>
      <c r="M275" s="791"/>
      <c r="N275" s="791"/>
      <c r="O275" s="791"/>
      <c r="P275" s="791"/>
      <c r="Q275" s="791"/>
      <c r="R275" s="791"/>
      <c r="S275" s="791"/>
      <c r="T275" s="791"/>
      <c r="U275" s="791"/>
      <c r="V275" s="791"/>
      <c r="W275" s="791"/>
      <c r="X275" s="791"/>
      <c r="Y275" s="791"/>
      <c r="Z275" s="791"/>
    </row>
    <row r="276" spans="1:26" ht="15.75" customHeight="1">
      <c r="A276" s="552"/>
      <c r="B276" s="552"/>
      <c r="C276" s="552"/>
      <c r="D276" s="552"/>
      <c r="E276" s="552"/>
      <c r="F276" s="552"/>
      <c r="G276" s="791"/>
      <c r="H276" s="791"/>
      <c r="I276" s="791"/>
      <c r="J276" s="791"/>
      <c r="K276" s="791"/>
      <c r="L276" s="791"/>
      <c r="M276" s="791"/>
      <c r="N276" s="791"/>
      <c r="O276" s="791"/>
      <c r="P276" s="791"/>
      <c r="Q276" s="791"/>
      <c r="R276" s="791"/>
      <c r="S276" s="791"/>
      <c r="T276" s="791"/>
      <c r="U276" s="791"/>
      <c r="V276" s="791"/>
      <c r="W276" s="791"/>
      <c r="X276" s="791"/>
      <c r="Y276" s="791"/>
      <c r="Z276" s="791"/>
    </row>
    <row r="277" spans="1:26" ht="15.75" customHeight="1">
      <c r="A277" s="552"/>
      <c r="B277" s="552"/>
      <c r="C277" s="552"/>
      <c r="D277" s="552"/>
      <c r="E277" s="552"/>
      <c r="F277" s="552"/>
      <c r="G277" s="791"/>
      <c r="H277" s="791"/>
      <c r="I277" s="791"/>
      <c r="J277" s="791"/>
      <c r="K277" s="791"/>
      <c r="L277" s="791"/>
      <c r="M277" s="791"/>
      <c r="N277" s="791"/>
      <c r="O277" s="791"/>
      <c r="P277" s="791"/>
      <c r="Q277" s="791"/>
      <c r="R277" s="791"/>
      <c r="S277" s="791"/>
      <c r="T277" s="791"/>
      <c r="U277" s="791"/>
      <c r="V277" s="791"/>
      <c r="W277" s="791"/>
      <c r="X277" s="791"/>
      <c r="Y277" s="791"/>
      <c r="Z277" s="791"/>
    </row>
    <row r="278" spans="1:26" ht="15.75" customHeight="1">
      <c r="A278" s="552"/>
      <c r="B278" s="552"/>
      <c r="C278" s="552"/>
      <c r="D278" s="552"/>
      <c r="E278" s="552"/>
      <c r="F278" s="552"/>
      <c r="G278" s="791"/>
      <c r="H278" s="791"/>
      <c r="I278" s="791"/>
      <c r="J278" s="791"/>
      <c r="K278" s="791"/>
      <c r="L278" s="791"/>
      <c r="M278" s="791"/>
      <c r="N278" s="791"/>
      <c r="O278" s="791"/>
      <c r="P278" s="791"/>
      <c r="Q278" s="791"/>
      <c r="R278" s="791"/>
      <c r="S278" s="791"/>
      <c r="T278" s="791"/>
      <c r="U278" s="791"/>
      <c r="V278" s="791"/>
      <c r="W278" s="791"/>
      <c r="X278" s="791"/>
      <c r="Y278" s="791"/>
      <c r="Z278" s="791"/>
    </row>
    <row r="279" spans="1:26" ht="15.75" customHeight="1">
      <c r="A279" s="552"/>
      <c r="B279" s="552"/>
      <c r="C279" s="552"/>
      <c r="D279" s="552"/>
      <c r="E279" s="552"/>
      <c r="F279" s="552"/>
      <c r="G279" s="791"/>
      <c r="H279" s="791"/>
      <c r="I279" s="791"/>
      <c r="J279" s="791"/>
      <c r="K279" s="791"/>
      <c r="L279" s="791"/>
      <c r="M279" s="791"/>
      <c r="N279" s="791"/>
      <c r="O279" s="791"/>
      <c r="P279" s="791"/>
      <c r="Q279" s="791"/>
      <c r="R279" s="791"/>
      <c r="S279" s="791"/>
      <c r="T279" s="791"/>
      <c r="U279" s="791"/>
      <c r="V279" s="791"/>
      <c r="W279" s="791"/>
      <c r="X279" s="791"/>
      <c r="Y279" s="791"/>
      <c r="Z279" s="791"/>
    </row>
    <row r="280" spans="1:26" ht="15.75" customHeight="1">
      <c r="A280" s="552"/>
      <c r="B280" s="552"/>
      <c r="C280" s="552"/>
      <c r="D280" s="552"/>
      <c r="E280" s="552"/>
      <c r="F280" s="552"/>
      <c r="G280" s="791"/>
      <c r="H280" s="791"/>
      <c r="I280" s="791"/>
      <c r="J280" s="791"/>
      <c r="K280" s="791"/>
      <c r="L280" s="791"/>
      <c r="M280" s="791"/>
      <c r="N280" s="791"/>
      <c r="O280" s="791"/>
      <c r="P280" s="791"/>
      <c r="Q280" s="791"/>
      <c r="R280" s="791"/>
      <c r="S280" s="791"/>
      <c r="T280" s="791"/>
      <c r="U280" s="791"/>
      <c r="V280" s="791"/>
      <c r="W280" s="791"/>
      <c r="X280" s="791"/>
      <c r="Y280" s="791"/>
      <c r="Z280" s="791"/>
    </row>
    <row r="281" spans="1:26" ht="15.75" customHeight="1">
      <c r="A281" s="552"/>
      <c r="B281" s="552"/>
      <c r="C281" s="552"/>
      <c r="D281" s="552"/>
      <c r="E281" s="552"/>
      <c r="F281" s="552"/>
      <c r="G281" s="791"/>
      <c r="H281" s="791"/>
      <c r="I281" s="791"/>
      <c r="J281" s="791"/>
      <c r="K281" s="791"/>
      <c r="L281" s="791"/>
      <c r="M281" s="791"/>
      <c r="N281" s="791"/>
      <c r="O281" s="791"/>
      <c r="P281" s="791"/>
      <c r="Q281" s="791"/>
      <c r="R281" s="791"/>
      <c r="S281" s="791"/>
      <c r="T281" s="791"/>
      <c r="U281" s="791"/>
      <c r="V281" s="791"/>
      <c r="W281" s="791"/>
      <c r="X281" s="791"/>
      <c r="Y281" s="791"/>
      <c r="Z281" s="791"/>
    </row>
    <row r="282" spans="1:26" ht="15.75" customHeight="1">
      <c r="A282" s="552"/>
      <c r="B282" s="552"/>
      <c r="C282" s="552"/>
      <c r="D282" s="552"/>
      <c r="E282" s="552"/>
      <c r="F282" s="552"/>
      <c r="G282" s="791"/>
      <c r="H282" s="791"/>
      <c r="I282" s="791"/>
      <c r="J282" s="791"/>
      <c r="K282" s="791"/>
      <c r="L282" s="791"/>
      <c r="M282" s="791"/>
      <c r="N282" s="791"/>
      <c r="O282" s="791"/>
      <c r="P282" s="791"/>
      <c r="Q282" s="791"/>
      <c r="R282" s="791"/>
      <c r="S282" s="791"/>
      <c r="T282" s="791"/>
      <c r="U282" s="791"/>
      <c r="V282" s="791"/>
      <c r="W282" s="791"/>
      <c r="X282" s="791"/>
      <c r="Y282" s="791"/>
      <c r="Z282" s="791"/>
    </row>
    <row r="283" spans="1:26" ht="15.75" customHeight="1">
      <c r="A283" s="791"/>
      <c r="B283" s="791"/>
      <c r="C283" s="791"/>
      <c r="D283" s="791"/>
      <c r="E283" s="791"/>
      <c r="F283" s="552"/>
      <c r="G283" s="791"/>
      <c r="H283" s="791"/>
      <c r="I283" s="791"/>
      <c r="J283" s="791"/>
      <c r="K283" s="791"/>
      <c r="L283" s="791"/>
      <c r="M283" s="791"/>
      <c r="N283" s="791"/>
      <c r="O283" s="791"/>
      <c r="P283" s="791"/>
      <c r="Q283" s="791"/>
      <c r="R283" s="791"/>
      <c r="S283" s="791"/>
      <c r="T283" s="791"/>
      <c r="U283" s="791"/>
      <c r="V283" s="791"/>
      <c r="W283" s="791"/>
      <c r="X283" s="791"/>
      <c r="Y283" s="791"/>
      <c r="Z283" s="791"/>
    </row>
    <row r="284" spans="1:26" ht="15.75" customHeight="1">
      <c r="A284" s="791"/>
      <c r="B284" s="791"/>
      <c r="C284" s="791"/>
      <c r="D284" s="791"/>
      <c r="E284" s="791"/>
      <c r="F284" s="552"/>
      <c r="G284" s="791"/>
      <c r="H284" s="791"/>
      <c r="I284" s="791"/>
      <c r="J284" s="791"/>
      <c r="K284" s="791"/>
      <c r="L284" s="791"/>
      <c r="M284" s="791"/>
      <c r="N284" s="791"/>
      <c r="O284" s="791"/>
      <c r="P284" s="791"/>
      <c r="Q284" s="791"/>
      <c r="R284" s="791"/>
      <c r="S284" s="791"/>
      <c r="T284" s="791"/>
      <c r="U284" s="791"/>
      <c r="V284" s="791"/>
      <c r="W284" s="791"/>
      <c r="X284" s="791"/>
      <c r="Y284" s="791"/>
      <c r="Z284" s="791"/>
    </row>
    <row r="285" spans="1:26" ht="15.75" customHeight="1">
      <c r="A285" s="791"/>
      <c r="B285" s="791"/>
      <c r="C285" s="791"/>
      <c r="D285" s="791"/>
      <c r="E285" s="791"/>
      <c r="F285" s="552"/>
      <c r="G285" s="791"/>
      <c r="H285" s="791"/>
      <c r="I285" s="791"/>
      <c r="J285" s="791"/>
      <c r="K285" s="791"/>
      <c r="L285" s="791"/>
      <c r="M285" s="791"/>
      <c r="N285" s="791"/>
      <c r="O285" s="791"/>
      <c r="P285" s="791"/>
      <c r="Q285" s="791"/>
      <c r="R285" s="791"/>
      <c r="S285" s="791"/>
      <c r="T285" s="791"/>
      <c r="U285" s="791"/>
      <c r="V285" s="791"/>
      <c r="W285" s="791"/>
      <c r="X285" s="791"/>
      <c r="Y285" s="791"/>
      <c r="Z285" s="791"/>
    </row>
    <row r="286" spans="1:26" ht="15.75" customHeight="1">
      <c r="A286" s="791"/>
      <c r="B286" s="791"/>
      <c r="C286" s="791"/>
      <c r="D286" s="791"/>
      <c r="E286" s="791"/>
      <c r="F286" s="552"/>
      <c r="G286" s="791"/>
      <c r="H286" s="791"/>
      <c r="I286" s="791"/>
      <c r="J286" s="791"/>
      <c r="K286" s="791"/>
      <c r="L286" s="791"/>
      <c r="M286" s="791"/>
      <c r="N286" s="791"/>
      <c r="O286" s="791"/>
      <c r="P286" s="791"/>
      <c r="Q286" s="791"/>
      <c r="R286" s="791"/>
      <c r="S286" s="791"/>
      <c r="T286" s="791"/>
      <c r="U286" s="791"/>
      <c r="V286" s="791"/>
      <c r="W286" s="791"/>
      <c r="X286" s="791"/>
      <c r="Y286" s="791"/>
      <c r="Z286" s="791"/>
    </row>
    <row r="287" spans="1:26" ht="15.75" customHeight="1">
      <c r="A287" s="791"/>
      <c r="B287" s="791"/>
      <c r="C287" s="791"/>
      <c r="D287" s="791"/>
      <c r="E287" s="791"/>
      <c r="F287" s="552"/>
      <c r="G287" s="791"/>
      <c r="H287" s="791"/>
      <c r="I287" s="791"/>
      <c r="J287" s="791"/>
      <c r="K287" s="791"/>
      <c r="L287" s="791"/>
      <c r="M287" s="791"/>
      <c r="N287" s="791"/>
      <c r="O287" s="791"/>
      <c r="P287" s="791"/>
      <c r="Q287" s="791"/>
      <c r="R287" s="791"/>
      <c r="S287" s="791"/>
      <c r="T287" s="791"/>
      <c r="U287" s="791"/>
      <c r="V287" s="791"/>
      <c r="W287" s="791"/>
      <c r="X287" s="791"/>
      <c r="Y287" s="791"/>
      <c r="Z287" s="791"/>
    </row>
    <row r="288" spans="1:26" ht="15.75" customHeight="1">
      <c r="A288" s="791"/>
      <c r="B288" s="791"/>
      <c r="C288" s="791"/>
      <c r="D288" s="791"/>
      <c r="E288" s="791"/>
      <c r="F288" s="552"/>
      <c r="G288" s="791"/>
      <c r="H288" s="791"/>
      <c r="I288" s="791"/>
      <c r="J288" s="791"/>
      <c r="K288" s="791"/>
      <c r="L288" s="791"/>
      <c r="M288" s="791"/>
      <c r="N288" s="791"/>
      <c r="O288" s="791"/>
      <c r="P288" s="791"/>
      <c r="Q288" s="791"/>
      <c r="R288" s="791"/>
      <c r="S288" s="791"/>
      <c r="T288" s="791"/>
      <c r="U288" s="791"/>
      <c r="V288" s="791"/>
      <c r="W288" s="791"/>
      <c r="X288" s="791"/>
      <c r="Y288" s="791"/>
      <c r="Z288" s="791"/>
    </row>
    <row r="289" spans="1:26" ht="15.75" customHeight="1">
      <c r="A289" s="791"/>
      <c r="B289" s="791"/>
      <c r="C289" s="791"/>
      <c r="D289" s="791"/>
      <c r="E289" s="791"/>
      <c r="F289" s="552"/>
      <c r="G289" s="791"/>
      <c r="H289" s="791"/>
      <c r="I289" s="791"/>
      <c r="J289" s="791"/>
      <c r="K289" s="791"/>
      <c r="L289" s="791"/>
      <c r="M289" s="791"/>
      <c r="N289" s="791"/>
      <c r="O289" s="791"/>
      <c r="P289" s="791"/>
      <c r="Q289" s="791"/>
      <c r="R289" s="791"/>
      <c r="S289" s="791"/>
      <c r="T289" s="791"/>
      <c r="U289" s="791"/>
      <c r="V289" s="791"/>
      <c r="W289" s="791"/>
      <c r="X289" s="791"/>
      <c r="Y289" s="791"/>
      <c r="Z289" s="791"/>
    </row>
    <row r="290" spans="1:26" ht="15.75" customHeight="1">
      <c r="A290" s="791"/>
      <c r="B290" s="791"/>
      <c r="C290" s="791"/>
      <c r="D290" s="791"/>
      <c r="E290" s="791"/>
      <c r="F290" s="552"/>
      <c r="G290" s="791"/>
      <c r="H290" s="791"/>
      <c r="I290" s="791"/>
      <c r="J290" s="791"/>
      <c r="K290" s="791"/>
      <c r="L290" s="791"/>
      <c r="M290" s="791"/>
      <c r="N290" s="791"/>
      <c r="O290" s="791"/>
      <c r="P290" s="791"/>
      <c r="Q290" s="791"/>
      <c r="R290" s="791"/>
      <c r="S290" s="791"/>
      <c r="T290" s="791"/>
      <c r="U290" s="791"/>
      <c r="V290" s="791"/>
      <c r="W290" s="791"/>
      <c r="X290" s="791"/>
      <c r="Y290" s="791"/>
      <c r="Z290" s="791"/>
    </row>
    <row r="291" spans="1:26" ht="15.75" customHeight="1">
      <c r="A291" s="791"/>
      <c r="B291" s="791"/>
      <c r="C291" s="791"/>
      <c r="D291" s="791"/>
      <c r="E291" s="791"/>
      <c r="F291" s="552"/>
      <c r="G291" s="791"/>
      <c r="H291" s="791"/>
      <c r="I291" s="791"/>
      <c r="J291" s="791"/>
      <c r="K291" s="791"/>
      <c r="L291" s="791"/>
      <c r="M291" s="791"/>
      <c r="N291" s="791"/>
      <c r="O291" s="791"/>
      <c r="P291" s="791"/>
      <c r="Q291" s="791"/>
      <c r="R291" s="791"/>
      <c r="S291" s="791"/>
      <c r="T291" s="791"/>
      <c r="U291" s="791"/>
      <c r="V291" s="791"/>
      <c r="W291" s="791"/>
      <c r="X291" s="791"/>
      <c r="Y291" s="791"/>
      <c r="Z291" s="791"/>
    </row>
    <row r="292" spans="1:26" ht="15.75" customHeight="1">
      <c r="A292" s="791"/>
      <c r="B292" s="791"/>
      <c r="C292" s="791"/>
      <c r="D292" s="791"/>
      <c r="E292" s="791"/>
      <c r="F292" s="552"/>
      <c r="G292" s="791"/>
      <c r="H292" s="791"/>
      <c r="I292" s="791"/>
      <c r="J292" s="791"/>
      <c r="K292" s="791"/>
      <c r="L292" s="791"/>
      <c r="M292" s="791"/>
      <c r="N292" s="791"/>
      <c r="O292" s="791"/>
      <c r="P292" s="791"/>
      <c r="Q292" s="791"/>
      <c r="R292" s="791"/>
      <c r="S292" s="791"/>
      <c r="T292" s="791"/>
      <c r="U292" s="791"/>
      <c r="V292" s="791"/>
      <c r="W292" s="791"/>
      <c r="X292" s="791"/>
      <c r="Y292" s="791"/>
      <c r="Z292" s="791"/>
    </row>
    <row r="293" spans="1:26" ht="15.75" customHeight="1">
      <c r="A293" s="791"/>
      <c r="B293" s="791"/>
      <c r="C293" s="791"/>
      <c r="D293" s="791"/>
      <c r="E293" s="791"/>
      <c r="F293" s="552"/>
      <c r="G293" s="791"/>
      <c r="H293" s="791"/>
      <c r="I293" s="791"/>
      <c r="J293" s="791"/>
      <c r="K293" s="791"/>
      <c r="L293" s="791"/>
      <c r="M293" s="791"/>
      <c r="N293" s="791"/>
      <c r="O293" s="791"/>
      <c r="P293" s="791"/>
      <c r="Q293" s="791"/>
      <c r="R293" s="791"/>
      <c r="S293" s="791"/>
      <c r="T293" s="791"/>
      <c r="U293" s="791"/>
      <c r="V293" s="791"/>
      <c r="W293" s="791"/>
      <c r="X293" s="791"/>
      <c r="Y293" s="791"/>
      <c r="Z293" s="791"/>
    </row>
    <row r="294" spans="1:26" ht="15.75" customHeight="1">
      <c r="A294" s="791"/>
      <c r="B294" s="791"/>
      <c r="C294" s="791"/>
      <c r="D294" s="791"/>
      <c r="E294" s="791"/>
      <c r="F294" s="552"/>
      <c r="G294" s="791"/>
      <c r="H294" s="791"/>
      <c r="I294" s="791"/>
      <c r="J294" s="791"/>
      <c r="K294" s="791"/>
      <c r="L294" s="791"/>
      <c r="M294" s="791"/>
      <c r="N294" s="791"/>
      <c r="O294" s="791"/>
      <c r="P294" s="791"/>
      <c r="Q294" s="791"/>
      <c r="R294" s="791"/>
      <c r="S294" s="791"/>
      <c r="T294" s="791"/>
      <c r="U294" s="791"/>
      <c r="V294" s="791"/>
      <c r="W294" s="791"/>
      <c r="X294" s="791"/>
      <c r="Y294" s="791"/>
      <c r="Z294" s="791"/>
    </row>
    <row r="295" spans="1:26" ht="15.75" customHeight="1">
      <c r="A295" s="791"/>
      <c r="B295" s="791"/>
      <c r="C295" s="791"/>
      <c r="D295" s="791"/>
      <c r="E295" s="791"/>
      <c r="F295" s="552"/>
      <c r="G295" s="791"/>
      <c r="H295" s="791"/>
      <c r="I295" s="791"/>
      <c r="J295" s="791"/>
      <c r="K295" s="791"/>
      <c r="L295" s="791"/>
      <c r="M295" s="791"/>
      <c r="N295" s="791"/>
      <c r="O295" s="791"/>
      <c r="P295" s="791"/>
      <c r="Q295" s="791"/>
      <c r="R295" s="791"/>
      <c r="S295" s="791"/>
      <c r="T295" s="791"/>
      <c r="U295" s="791"/>
      <c r="V295" s="791"/>
      <c r="W295" s="791"/>
      <c r="X295" s="791"/>
      <c r="Y295" s="791"/>
      <c r="Z295" s="791"/>
    </row>
    <row r="296" spans="1:26" ht="15.75" customHeight="1">
      <c r="A296" s="791"/>
      <c r="B296" s="791"/>
      <c r="C296" s="791"/>
      <c r="D296" s="791"/>
      <c r="E296" s="791"/>
      <c r="F296" s="552"/>
      <c r="G296" s="791"/>
      <c r="H296" s="791"/>
      <c r="I296" s="791"/>
      <c r="J296" s="791"/>
      <c r="K296" s="791"/>
      <c r="L296" s="791"/>
      <c r="M296" s="791"/>
      <c r="N296" s="791"/>
      <c r="O296" s="791"/>
      <c r="P296" s="791"/>
      <c r="Q296" s="791"/>
      <c r="R296" s="791"/>
      <c r="S296" s="791"/>
      <c r="T296" s="791"/>
      <c r="U296" s="791"/>
      <c r="V296" s="791"/>
      <c r="W296" s="791"/>
      <c r="X296" s="791"/>
      <c r="Y296" s="791"/>
      <c r="Z296" s="791"/>
    </row>
    <row r="297" spans="1:26" ht="15.75" customHeight="1">
      <c r="A297" s="791"/>
      <c r="B297" s="791"/>
      <c r="C297" s="791"/>
      <c r="D297" s="791"/>
      <c r="E297" s="791"/>
      <c r="F297" s="552"/>
      <c r="G297" s="791"/>
      <c r="H297" s="791"/>
      <c r="I297" s="791"/>
      <c r="J297" s="791"/>
      <c r="K297" s="791"/>
      <c r="L297" s="791"/>
      <c r="M297" s="791"/>
      <c r="N297" s="791"/>
      <c r="O297" s="791"/>
      <c r="P297" s="791"/>
      <c r="Q297" s="791"/>
      <c r="R297" s="791"/>
      <c r="S297" s="791"/>
      <c r="T297" s="791"/>
      <c r="U297" s="791"/>
      <c r="V297" s="791"/>
      <c r="W297" s="791"/>
      <c r="X297" s="791"/>
      <c r="Y297" s="791"/>
      <c r="Z297" s="791"/>
    </row>
    <row r="298" spans="1:26" ht="15.75" customHeight="1">
      <c r="A298" s="791"/>
      <c r="B298" s="791"/>
      <c r="C298" s="791"/>
      <c r="D298" s="791"/>
      <c r="E298" s="791"/>
      <c r="F298" s="552"/>
      <c r="G298" s="791"/>
      <c r="H298" s="791"/>
      <c r="I298" s="791"/>
      <c r="J298" s="791"/>
      <c r="K298" s="791"/>
      <c r="L298" s="791"/>
      <c r="M298" s="791"/>
      <c r="N298" s="791"/>
      <c r="O298" s="791"/>
      <c r="P298" s="791"/>
      <c r="Q298" s="791"/>
      <c r="R298" s="791"/>
      <c r="S298" s="791"/>
      <c r="T298" s="791"/>
      <c r="U298" s="791"/>
      <c r="V298" s="791"/>
      <c r="W298" s="791"/>
      <c r="X298" s="791"/>
      <c r="Y298" s="791"/>
      <c r="Z298" s="791"/>
    </row>
    <row r="299" spans="1:26" ht="15.75" customHeight="1">
      <c r="A299" s="791"/>
      <c r="B299" s="791"/>
      <c r="C299" s="791"/>
      <c r="D299" s="791"/>
      <c r="E299" s="791"/>
      <c r="F299" s="552"/>
      <c r="G299" s="791"/>
      <c r="H299" s="791"/>
      <c r="I299" s="791"/>
      <c r="J299" s="791"/>
      <c r="K299" s="791"/>
      <c r="L299" s="791"/>
      <c r="M299" s="791"/>
      <c r="N299" s="791"/>
      <c r="O299" s="791"/>
      <c r="P299" s="791"/>
      <c r="Q299" s="791"/>
      <c r="R299" s="791"/>
      <c r="S299" s="791"/>
      <c r="T299" s="791"/>
      <c r="U299" s="791"/>
      <c r="V299" s="791"/>
      <c r="W299" s="791"/>
      <c r="X299" s="791"/>
      <c r="Y299" s="791"/>
      <c r="Z299" s="791"/>
    </row>
    <row r="300" spans="1:26" ht="15.75" customHeight="1">
      <c r="A300" s="791"/>
      <c r="B300" s="791"/>
      <c r="C300" s="791"/>
      <c r="D300" s="791"/>
      <c r="E300" s="791"/>
      <c r="F300" s="552"/>
      <c r="G300" s="791"/>
      <c r="H300" s="791"/>
      <c r="I300" s="791"/>
      <c r="J300" s="791"/>
      <c r="K300" s="791"/>
      <c r="L300" s="791"/>
      <c r="M300" s="791"/>
      <c r="N300" s="791"/>
      <c r="O300" s="791"/>
      <c r="P300" s="791"/>
      <c r="Q300" s="791"/>
      <c r="R300" s="791"/>
      <c r="S300" s="791"/>
      <c r="T300" s="791"/>
      <c r="U300" s="791"/>
      <c r="V300" s="791"/>
      <c r="W300" s="791"/>
      <c r="X300" s="791"/>
      <c r="Y300" s="791"/>
      <c r="Z300" s="791"/>
    </row>
    <row r="301" spans="1:26" ht="15.75" customHeight="1">
      <c r="A301" s="791"/>
      <c r="B301" s="791"/>
      <c r="C301" s="791"/>
      <c r="D301" s="791"/>
      <c r="E301" s="791"/>
      <c r="F301" s="552"/>
      <c r="G301" s="791"/>
      <c r="H301" s="791"/>
      <c r="I301" s="791"/>
      <c r="J301" s="791"/>
      <c r="K301" s="791"/>
      <c r="L301" s="791"/>
      <c r="M301" s="791"/>
      <c r="N301" s="791"/>
      <c r="O301" s="791"/>
      <c r="P301" s="791"/>
      <c r="Q301" s="791"/>
      <c r="R301" s="791"/>
      <c r="S301" s="791"/>
      <c r="T301" s="791"/>
      <c r="U301" s="791"/>
      <c r="V301" s="791"/>
      <c r="W301" s="791"/>
      <c r="X301" s="791"/>
      <c r="Y301" s="791"/>
      <c r="Z301" s="791"/>
    </row>
    <row r="302" spans="1:26" ht="15.75" customHeight="1">
      <c r="A302" s="791"/>
      <c r="B302" s="791"/>
      <c r="C302" s="791"/>
      <c r="D302" s="791"/>
      <c r="E302" s="791"/>
      <c r="F302" s="552"/>
      <c r="G302" s="791"/>
      <c r="H302" s="791"/>
      <c r="I302" s="791"/>
      <c r="J302" s="791"/>
      <c r="K302" s="791"/>
      <c r="L302" s="791"/>
      <c r="M302" s="791"/>
      <c r="N302" s="791"/>
      <c r="O302" s="791"/>
      <c r="P302" s="791"/>
      <c r="Q302" s="791"/>
      <c r="R302" s="791"/>
      <c r="S302" s="791"/>
      <c r="T302" s="791"/>
      <c r="U302" s="791"/>
      <c r="V302" s="791"/>
      <c r="W302" s="791"/>
      <c r="X302" s="791"/>
      <c r="Y302" s="791"/>
      <c r="Z302" s="791"/>
    </row>
    <row r="303" spans="1:26" ht="15.75" customHeight="1">
      <c r="A303" s="791"/>
      <c r="B303" s="791"/>
      <c r="C303" s="791"/>
      <c r="D303" s="791"/>
      <c r="E303" s="791"/>
      <c r="F303" s="552"/>
      <c r="G303" s="791"/>
      <c r="H303" s="791"/>
      <c r="I303" s="791"/>
      <c r="J303" s="791"/>
      <c r="K303" s="791"/>
      <c r="L303" s="791"/>
      <c r="M303" s="791"/>
      <c r="N303" s="791"/>
      <c r="O303" s="791"/>
      <c r="P303" s="791"/>
      <c r="Q303" s="791"/>
      <c r="R303" s="791"/>
      <c r="S303" s="791"/>
      <c r="T303" s="791"/>
      <c r="U303" s="791"/>
      <c r="V303" s="791"/>
      <c r="W303" s="791"/>
      <c r="X303" s="791"/>
      <c r="Y303" s="791"/>
      <c r="Z303" s="791"/>
    </row>
    <row r="304" spans="1:26" ht="15.75" customHeight="1">
      <c r="A304" s="791"/>
      <c r="B304" s="791"/>
      <c r="C304" s="791"/>
      <c r="D304" s="791"/>
      <c r="E304" s="791"/>
      <c r="F304" s="552"/>
      <c r="G304" s="791"/>
      <c r="H304" s="791"/>
      <c r="I304" s="791"/>
      <c r="J304" s="791"/>
      <c r="K304" s="791"/>
      <c r="L304" s="791"/>
      <c r="M304" s="791"/>
      <c r="N304" s="791"/>
      <c r="O304" s="791"/>
      <c r="P304" s="791"/>
      <c r="Q304" s="791"/>
      <c r="R304" s="791"/>
      <c r="S304" s="791"/>
      <c r="T304" s="791"/>
      <c r="U304" s="791"/>
      <c r="V304" s="791"/>
      <c r="W304" s="791"/>
      <c r="X304" s="791"/>
      <c r="Y304" s="791"/>
      <c r="Z304" s="791"/>
    </row>
    <row r="305" spans="1:26" ht="15.75" customHeight="1">
      <c r="A305" s="791"/>
      <c r="B305" s="791"/>
      <c r="C305" s="791"/>
      <c r="D305" s="791"/>
      <c r="E305" s="791"/>
      <c r="F305" s="552"/>
      <c r="G305" s="791"/>
      <c r="H305" s="791"/>
      <c r="I305" s="791"/>
      <c r="J305" s="791"/>
      <c r="K305" s="791"/>
      <c r="L305" s="791"/>
      <c r="M305" s="791"/>
      <c r="N305" s="791"/>
      <c r="O305" s="791"/>
      <c r="P305" s="791"/>
      <c r="Q305" s="791"/>
      <c r="R305" s="791"/>
      <c r="S305" s="791"/>
      <c r="T305" s="791"/>
      <c r="U305" s="791"/>
      <c r="V305" s="791"/>
      <c r="W305" s="791"/>
      <c r="X305" s="791"/>
      <c r="Y305" s="791"/>
      <c r="Z305" s="791"/>
    </row>
    <row r="306" spans="1:26" ht="15.75" customHeight="1">
      <c r="A306" s="791"/>
      <c r="B306" s="791"/>
      <c r="C306" s="791"/>
      <c r="D306" s="791"/>
      <c r="E306" s="791"/>
      <c r="F306" s="552"/>
      <c r="G306" s="791"/>
      <c r="H306" s="791"/>
      <c r="I306" s="791"/>
      <c r="J306" s="791"/>
      <c r="K306" s="791"/>
      <c r="L306" s="791"/>
      <c r="M306" s="791"/>
      <c r="N306" s="791"/>
      <c r="O306" s="791"/>
      <c r="P306" s="791"/>
      <c r="Q306" s="791"/>
      <c r="R306" s="791"/>
      <c r="S306" s="791"/>
      <c r="T306" s="791"/>
      <c r="U306" s="791"/>
      <c r="V306" s="791"/>
      <c r="W306" s="791"/>
      <c r="X306" s="791"/>
      <c r="Y306" s="791"/>
      <c r="Z306" s="791"/>
    </row>
    <row r="307" spans="1:26" ht="15.75" customHeight="1">
      <c r="A307" s="791"/>
      <c r="B307" s="791"/>
      <c r="C307" s="791"/>
      <c r="D307" s="791"/>
      <c r="E307" s="791"/>
      <c r="F307" s="552"/>
      <c r="G307" s="791"/>
      <c r="H307" s="791"/>
      <c r="I307" s="791"/>
      <c r="J307" s="791"/>
      <c r="K307" s="791"/>
      <c r="L307" s="791"/>
      <c r="M307" s="791"/>
      <c r="N307" s="791"/>
      <c r="O307" s="791"/>
      <c r="P307" s="791"/>
      <c r="Q307" s="791"/>
      <c r="R307" s="791"/>
      <c r="S307" s="791"/>
      <c r="T307" s="791"/>
      <c r="U307" s="791"/>
      <c r="V307" s="791"/>
      <c r="W307" s="791"/>
      <c r="X307" s="791"/>
      <c r="Y307" s="791"/>
      <c r="Z307" s="791"/>
    </row>
    <row r="308" spans="1:26" ht="15.75" customHeight="1">
      <c r="A308" s="791"/>
      <c r="B308" s="791"/>
      <c r="C308" s="791"/>
      <c r="D308" s="791"/>
      <c r="E308" s="791"/>
      <c r="F308" s="552"/>
      <c r="G308" s="791"/>
      <c r="H308" s="791"/>
      <c r="I308" s="791"/>
      <c r="J308" s="791"/>
      <c r="K308" s="791"/>
      <c r="L308" s="791"/>
      <c r="M308" s="791"/>
      <c r="N308" s="791"/>
      <c r="O308" s="791"/>
      <c r="P308" s="791"/>
      <c r="Q308" s="791"/>
      <c r="R308" s="791"/>
      <c r="S308" s="791"/>
      <c r="T308" s="791"/>
      <c r="U308" s="791"/>
      <c r="V308" s="791"/>
      <c r="W308" s="791"/>
      <c r="X308" s="791"/>
      <c r="Y308" s="791"/>
      <c r="Z308" s="791"/>
    </row>
    <row r="309" spans="1:26" ht="15.75" customHeight="1">
      <c r="A309" s="791"/>
      <c r="B309" s="791"/>
      <c r="C309" s="791"/>
      <c r="D309" s="791"/>
      <c r="E309" s="791"/>
      <c r="F309" s="552"/>
      <c r="G309" s="791"/>
      <c r="H309" s="791"/>
      <c r="I309" s="791"/>
      <c r="J309" s="791"/>
      <c r="K309" s="791"/>
      <c r="L309" s="791"/>
      <c r="M309" s="791"/>
      <c r="N309" s="791"/>
      <c r="O309" s="791"/>
      <c r="P309" s="791"/>
      <c r="Q309" s="791"/>
      <c r="R309" s="791"/>
      <c r="S309" s="791"/>
      <c r="T309" s="791"/>
      <c r="U309" s="791"/>
      <c r="V309" s="791"/>
      <c r="W309" s="791"/>
      <c r="X309" s="791"/>
      <c r="Y309" s="791"/>
      <c r="Z309" s="791"/>
    </row>
    <row r="310" spans="1:26" ht="15.75" customHeight="1">
      <c r="A310" s="791"/>
      <c r="B310" s="791"/>
      <c r="C310" s="791"/>
      <c r="D310" s="791"/>
      <c r="E310" s="791"/>
      <c r="F310" s="552"/>
      <c r="G310" s="791"/>
      <c r="H310" s="791"/>
      <c r="I310" s="791"/>
      <c r="J310" s="791"/>
      <c r="K310" s="791"/>
      <c r="L310" s="791"/>
      <c r="M310" s="791"/>
      <c r="N310" s="791"/>
      <c r="O310" s="791"/>
      <c r="P310" s="791"/>
      <c r="Q310" s="791"/>
      <c r="R310" s="791"/>
      <c r="S310" s="791"/>
      <c r="T310" s="791"/>
      <c r="U310" s="791"/>
      <c r="V310" s="791"/>
      <c r="W310" s="791"/>
      <c r="X310" s="791"/>
      <c r="Y310" s="791"/>
      <c r="Z310" s="791"/>
    </row>
    <row r="311" spans="1:26" ht="15.75" customHeight="1">
      <c r="A311" s="791"/>
      <c r="B311" s="791"/>
      <c r="C311" s="791"/>
      <c r="D311" s="791"/>
      <c r="E311" s="791"/>
      <c r="F311" s="552"/>
      <c r="G311" s="791"/>
      <c r="H311" s="791"/>
      <c r="I311" s="791"/>
      <c r="J311" s="791"/>
      <c r="K311" s="791"/>
      <c r="L311" s="791"/>
      <c r="M311" s="791"/>
      <c r="N311" s="791"/>
      <c r="O311" s="791"/>
      <c r="P311" s="791"/>
      <c r="Q311" s="791"/>
      <c r="R311" s="791"/>
      <c r="S311" s="791"/>
      <c r="T311" s="791"/>
      <c r="U311" s="791"/>
      <c r="V311" s="791"/>
      <c r="W311" s="791"/>
      <c r="X311" s="791"/>
      <c r="Y311" s="791"/>
      <c r="Z311" s="791"/>
    </row>
    <row r="312" spans="1:26" ht="15.75" customHeight="1">
      <c r="A312" s="791"/>
      <c r="B312" s="791"/>
      <c r="C312" s="791"/>
      <c r="D312" s="791"/>
      <c r="E312" s="791"/>
      <c r="F312" s="552"/>
      <c r="G312" s="791"/>
      <c r="H312" s="791"/>
      <c r="I312" s="791"/>
      <c r="J312" s="791"/>
      <c r="K312" s="791"/>
      <c r="L312" s="791"/>
      <c r="M312" s="791"/>
      <c r="N312" s="791"/>
      <c r="O312" s="791"/>
      <c r="P312" s="791"/>
      <c r="Q312" s="791"/>
      <c r="R312" s="791"/>
      <c r="S312" s="791"/>
      <c r="T312" s="791"/>
      <c r="U312" s="791"/>
      <c r="V312" s="791"/>
      <c r="W312" s="791"/>
      <c r="X312" s="791"/>
      <c r="Y312" s="791"/>
      <c r="Z312" s="791"/>
    </row>
    <row r="313" spans="1:26" ht="15.75" customHeight="1">
      <c r="A313" s="791"/>
      <c r="B313" s="791"/>
      <c r="C313" s="791"/>
      <c r="D313" s="791"/>
      <c r="E313" s="791"/>
      <c r="F313" s="552"/>
      <c r="G313" s="791"/>
      <c r="H313" s="791"/>
      <c r="I313" s="791"/>
      <c r="J313" s="791"/>
      <c r="K313" s="791"/>
      <c r="L313" s="791"/>
      <c r="M313" s="791"/>
      <c r="N313" s="791"/>
      <c r="O313" s="791"/>
      <c r="P313" s="791"/>
      <c r="Q313" s="791"/>
      <c r="R313" s="791"/>
      <c r="S313" s="791"/>
      <c r="T313" s="791"/>
      <c r="U313" s="791"/>
      <c r="V313" s="791"/>
      <c r="W313" s="791"/>
      <c r="X313" s="791"/>
      <c r="Y313" s="791"/>
      <c r="Z313" s="791"/>
    </row>
    <row r="314" spans="1:26" ht="15.75" customHeight="1">
      <c r="A314" s="791"/>
      <c r="B314" s="791"/>
      <c r="C314" s="791"/>
      <c r="D314" s="791"/>
      <c r="E314" s="791"/>
      <c r="F314" s="552"/>
      <c r="G314" s="791"/>
      <c r="H314" s="791"/>
      <c r="I314" s="791"/>
      <c r="J314" s="791"/>
      <c r="K314" s="791"/>
      <c r="L314" s="791"/>
      <c r="M314" s="791"/>
      <c r="N314" s="791"/>
      <c r="O314" s="791"/>
      <c r="P314" s="791"/>
      <c r="Q314" s="791"/>
      <c r="R314" s="791"/>
      <c r="S314" s="791"/>
      <c r="T314" s="791"/>
      <c r="U314" s="791"/>
      <c r="V314" s="791"/>
      <c r="W314" s="791"/>
      <c r="X314" s="791"/>
      <c r="Y314" s="791"/>
      <c r="Z314" s="791"/>
    </row>
    <row r="315" spans="1:26" ht="15.75" customHeight="1">
      <c r="A315" s="791"/>
      <c r="B315" s="791"/>
      <c r="C315" s="791"/>
      <c r="D315" s="791"/>
      <c r="E315" s="791"/>
      <c r="F315" s="552"/>
      <c r="G315" s="791"/>
      <c r="H315" s="791"/>
      <c r="I315" s="791"/>
      <c r="J315" s="791"/>
      <c r="K315" s="791"/>
      <c r="L315" s="791"/>
      <c r="M315" s="791"/>
      <c r="N315" s="791"/>
      <c r="O315" s="791"/>
      <c r="P315" s="791"/>
      <c r="Q315" s="791"/>
      <c r="R315" s="791"/>
      <c r="S315" s="791"/>
      <c r="T315" s="791"/>
      <c r="U315" s="791"/>
      <c r="V315" s="791"/>
      <c r="W315" s="791"/>
      <c r="X315" s="791"/>
      <c r="Y315" s="791"/>
      <c r="Z315" s="791"/>
    </row>
    <row r="316" spans="1:26" ht="15.75" customHeight="1">
      <c r="A316" s="791"/>
      <c r="B316" s="791"/>
      <c r="C316" s="791"/>
      <c r="D316" s="791"/>
      <c r="E316" s="791"/>
      <c r="F316" s="552"/>
      <c r="G316" s="791"/>
      <c r="H316" s="791"/>
      <c r="I316" s="791"/>
      <c r="J316" s="791"/>
      <c r="K316" s="791"/>
      <c r="L316" s="791"/>
      <c r="M316" s="791"/>
      <c r="N316" s="791"/>
      <c r="O316" s="791"/>
      <c r="P316" s="791"/>
      <c r="Q316" s="791"/>
      <c r="R316" s="791"/>
      <c r="S316" s="791"/>
      <c r="T316" s="791"/>
      <c r="U316" s="791"/>
      <c r="V316" s="791"/>
      <c r="W316" s="791"/>
      <c r="X316" s="791"/>
      <c r="Y316" s="791"/>
      <c r="Z316" s="791"/>
    </row>
    <row r="317" spans="1:26" ht="15.75" customHeight="1">
      <c r="A317" s="791"/>
      <c r="B317" s="791"/>
      <c r="C317" s="791"/>
      <c r="D317" s="791"/>
      <c r="E317" s="791"/>
      <c r="F317" s="552"/>
      <c r="G317" s="791"/>
      <c r="H317" s="791"/>
      <c r="I317" s="791"/>
      <c r="J317" s="791"/>
      <c r="K317" s="791"/>
      <c r="L317" s="791"/>
      <c r="M317" s="791"/>
      <c r="N317" s="791"/>
      <c r="O317" s="791"/>
      <c r="P317" s="791"/>
      <c r="Q317" s="791"/>
      <c r="R317" s="791"/>
      <c r="S317" s="791"/>
      <c r="T317" s="791"/>
      <c r="U317" s="791"/>
      <c r="V317" s="791"/>
      <c r="W317" s="791"/>
      <c r="X317" s="791"/>
      <c r="Y317" s="791"/>
      <c r="Z317" s="791"/>
    </row>
    <row r="318" spans="1:26" ht="15.75" customHeight="1">
      <c r="A318" s="791"/>
      <c r="B318" s="791"/>
      <c r="C318" s="791"/>
      <c r="D318" s="791"/>
      <c r="E318" s="791"/>
      <c r="F318" s="552"/>
      <c r="G318" s="791"/>
      <c r="H318" s="791"/>
      <c r="I318" s="791"/>
      <c r="J318" s="791"/>
      <c r="K318" s="791"/>
      <c r="L318" s="791"/>
      <c r="M318" s="791"/>
      <c r="N318" s="791"/>
      <c r="O318" s="791"/>
      <c r="P318" s="791"/>
      <c r="Q318" s="791"/>
      <c r="R318" s="791"/>
      <c r="S318" s="791"/>
      <c r="T318" s="791"/>
      <c r="U318" s="791"/>
      <c r="V318" s="791"/>
      <c r="W318" s="791"/>
      <c r="X318" s="791"/>
      <c r="Y318" s="791"/>
      <c r="Z318" s="791"/>
    </row>
    <row r="319" spans="1:26" ht="15.75" customHeight="1">
      <c r="A319" s="791"/>
      <c r="B319" s="791"/>
      <c r="C319" s="791"/>
      <c r="D319" s="791"/>
      <c r="E319" s="791"/>
      <c r="F319" s="552"/>
      <c r="G319" s="791"/>
      <c r="H319" s="791"/>
      <c r="I319" s="791"/>
      <c r="J319" s="791"/>
      <c r="K319" s="791"/>
      <c r="L319" s="791"/>
      <c r="M319" s="791"/>
      <c r="N319" s="791"/>
      <c r="O319" s="791"/>
      <c r="P319" s="791"/>
      <c r="Q319" s="791"/>
      <c r="R319" s="791"/>
      <c r="S319" s="791"/>
      <c r="T319" s="791"/>
      <c r="U319" s="791"/>
      <c r="V319" s="791"/>
      <c r="W319" s="791"/>
      <c r="X319" s="791"/>
      <c r="Y319" s="791"/>
      <c r="Z319" s="791"/>
    </row>
    <row r="320" spans="1:26" ht="15.75" customHeight="1">
      <c r="A320" s="791"/>
      <c r="B320" s="791"/>
      <c r="C320" s="791"/>
      <c r="D320" s="791"/>
      <c r="E320" s="791"/>
      <c r="F320" s="552"/>
      <c r="G320" s="791"/>
      <c r="H320" s="791"/>
      <c r="I320" s="791"/>
      <c r="J320" s="791"/>
      <c r="K320" s="791"/>
      <c r="L320" s="791"/>
      <c r="M320" s="791"/>
      <c r="N320" s="791"/>
      <c r="O320" s="791"/>
      <c r="P320" s="791"/>
      <c r="Q320" s="791"/>
      <c r="R320" s="791"/>
      <c r="S320" s="791"/>
      <c r="T320" s="791"/>
      <c r="U320" s="791"/>
      <c r="V320" s="791"/>
      <c r="W320" s="791"/>
      <c r="X320" s="791"/>
      <c r="Y320" s="791"/>
      <c r="Z320" s="791"/>
    </row>
    <row r="321" spans="1:26" ht="15.75" customHeight="1">
      <c r="A321" s="791"/>
      <c r="B321" s="791"/>
      <c r="C321" s="791"/>
      <c r="D321" s="791"/>
      <c r="E321" s="791"/>
      <c r="F321" s="552"/>
      <c r="G321" s="791"/>
      <c r="H321" s="791"/>
      <c r="I321" s="791"/>
      <c r="J321" s="791"/>
      <c r="K321" s="791"/>
      <c r="L321" s="791"/>
      <c r="M321" s="791"/>
      <c r="N321" s="791"/>
      <c r="O321" s="791"/>
      <c r="P321" s="791"/>
      <c r="Q321" s="791"/>
      <c r="R321" s="791"/>
      <c r="S321" s="791"/>
      <c r="T321" s="791"/>
      <c r="U321" s="791"/>
      <c r="V321" s="791"/>
      <c r="W321" s="791"/>
      <c r="X321" s="791"/>
      <c r="Y321" s="791"/>
      <c r="Z321" s="791"/>
    </row>
    <row r="322" spans="1:26" ht="15.75" customHeight="1">
      <c r="A322" s="791"/>
      <c r="B322" s="791"/>
      <c r="C322" s="791"/>
      <c r="D322" s="791"/>
      <c r="E322" s="791"/>
      <c r="F322" s="552"/>
      <c r="G322" s="791"/>
      <c r="H322" s="791"/>
      <c r="I322" s="791"/>
      <c r="J322" s="791"/>
      <c r="K322" s="791"/>
      <c r="L322" s="791"/>
      <c r="M322" s="791"/>
      <c r="N322" s="791"/>
      <c r="O322" s="791"/>
      <c r="P322" s="791"/>
      <c r="Q322" s="791"/>
      <c r="R322" s="791"/>
      <c r="S322" s="791"/>
      <c r="T322" s="791"/>
      <c r="U322" s="791"/>
      <c r="V322" s="791"/>
      <c r="W322" s="791"/>
      <c r="X322" s="791"/>
      <c r="Y322" s="791"/>
      <c r="Z322" s="791"/>
    </row>
    <row r="323" spans="1:26" ht="15.75" customHeight="1">
      <c r="A323" s="791"/>
      <c r="B323" s="791"/>
      <c r="C323" s="791"/>
      <c r="D323" s="791"/>
      <c r="E323" s="791"/>
      <c r="F323" s="552"/>
      <c r="G323" s="791"/>
      <c r="H323" s="791"/>
      <c r="I323" s="791"/>
      <c r="J323" s="791"/>
      <c r="K323" s="791"/>
      <c r="L323" s="791"/>
      <c r="M323" s="791"/>
      <c r="N323" s="791"/>
      <c r="O323" s="791"/>
      <c r="P323" s="791"/>
      <c r="Q323" s="791"/>
      <c r="R323" s="791"/>
      <c r="S323" s="791"/>
      <c r="T323" s="791"/>
      <c r="U323" s="791"/>
      <c r="V323" s="791"/>
      <c r="W323" s="791"/>
      <c r="X323" s="791"/>
      <c r="Y323" s="791"/>
      <c r="Z323" s="791"/>
    </row>
    <row r="324" spans="1:26" ht="15.75" customHeight="1">
      <c r="A324" s="791"/>
      <c r="B324" s="791"/>
      <c r="C324" s="791"/>
      <c r="D324" s="791"/>
      <c r="E324" s="791"/>
      <c r="F324" s="552"/>
      <c r="G324" s="791"/>
      <c r="H324" s="791"/>
      <c r="I324" s="791"/>
      <c r="J324" s="791"/>
      <c r="K324" s="791"/>
      <c r="L324" s="791"/>
      <c r="M324" s="791"/>
      <c r="N324" s="791"/>
      <c r="O324" s="791"/>
      <c r="P324" s="791"/>
      <c r="Q324" s="791"/>
      <c r="R324" s="791"/>
      <c r="S324" s="791"/>
      <c r="T324" s="791"/>
      <c r="U324" s="791"/>
      <c r="V324" s="791"/>
      <c r="W324" s="791"/>
      <c r="X324" s="791"/>
      <c r="Y324" s="791"/>
      <c r="Z324" s="791"/>
    </row>
    <row r="325" spans="1:26" ht="15.75" customHeight="1">
      <c r="A325" s="791"/>
      <c r="B325" s="791"/>
      <c r="C325" s="791"/>
      <c r="D325" s="791"/>
      <c r="E325" s="791"/>
      <c r="F325" s="552"/>
      <c r="G325" s="791"/>
      <c r="H325" s="791"/>
      <c r="I325" s="791"/>
      <c r="J325" s="791"/>
      <c r="K325" s="791"/>
      <c r="L325" s="791"/>
      <c r="M325" s="791"/>
      <c r="N325" s="791"/>
      <c r="O325" s="791"/>
      <c r="P325" s="791"/>
      <c r="Q325" s="791"/>
      <c r="R325" s="791"/>
      <c r="S325" s="791"/>
      <c r="T325" s="791"/>
      <c r="U325" s="791"/>
      <c r="V325" s="791"/>
      <c r="W325" s="791"/>
      <c r="X325" s="791"/>
      <c r="Y325" s="791"/>
      <c r="Z325" s="791"/>
    </row>
    <row r="326" spans="1:26" ht="15.75" customHeight="1">
      <c r="A326" s="791"/>
      <c r="B326" s="791"/>
      <c r="C326" s="791"/>
      <c r="D326" s="791"/>
      <c r="E326" s="791"/>
      <c r="F326" s="552"/>
      <c r="G326" s="791"/>
      <c r="H326" s="791"/>
      <c r="I326" s="791"/>
      <c r="J326" s="791"/>
      <c r="K326" s="791"/>
      <c r="L326" s="791"/>
      <c r="M326" s="791"/>
      <c r="N326" s="791"/>
      <c r="O326" s="791"/>
      <c r="P326" s="791"/>
      <c r="Q326" s="791"/>
      <c r="R326" s="791"/>
      <c r="S326" s="791"/>
      <c r="T326" s="791"/>
      <c r="U326" s="791"/>
      <c r="V326" s="791"/>
      <c r="W326" s="791"/>
      <c r="X326" s="791"/>
      <c r="Y326" s="791"/>
      <c r="Z326" s="791"/>
    </row>
    <row r="327" spans="1:26" ht="15.75" customHeight="1">
      <c r="A327" s="791"/>
      <c r="B327" s="791"/>
      <c r="C327" s="791"/>
      <c r="D327" s="791"/>
      <c r="E327" s="791"/>
      <c r="F327" s="552"/>
      <c r="G327" s="791"/>
      <c r="H327" s="791"/>
      <c r="I327" s="791"/>
      <c r="J327" s="791"/>
      <c r="K327" s="791"/>
      <c r="L327" s="791"/>
      <c r="M327" s="791"/>
      <c r="N327" s="791"/>
      <c r="O327" s="791"/>
      <c r="P327" s="791"/>
      <c r="Q327" s="791"/>
      <c r="R327" s="791"/>
      <c r="S327" s="791"/>
      <c r="T327" s="791"/>
      <c r="U327" s="791"/>
      <c r="V327" s="791"/>
      <c r="W327" s="791"/>
      <c r="X327" s="791"/>
      <c r="Y327" s="791"/>
      <c r="Z327" s="791"/>
    </row>
    <row r="328" spans="1:26" ht="15.75" customHeight="1">
      <c r="A328" s="791"/>
      <c r="B328" s="791"/>
      <c r="C328" s="791"/>
      <c r="D328" s="791"/>
      <c r="E328" s="791"/>
      <c r="F328" s="552"/>
      <c r="G328" s="791"/>
      <c r="H328" s="791"/>
      <c r="I328" s="791"/>
      <c r="J328" s="791"/>
      <c r="K328" s="791"/>
      <c r="L328" s="791"/>
      <c r="M328" s="791"/>
      <c r="N328" s="791"/>
      <c r="O328" s="791"/>
      <c r="P328" s="791"/>
      <c r="Q328" s="791"/>
      <c r="R328" s="791"/>
      <c r="S328" s="791"/>
      <c r="T328" s="791"/>
      <c r="U328" s="791"/>
      <c r="V328" s="791"/>
      <c r="W328" s="791"/>
      <c r="X328" s="791"/>
      <c r="Y328" s="791"/>
      <c r="Z328" s="791"/>
    </row>
    <row r="329" spans="1:26" ht="15.75" customHeight="1">
      <c r="A329" s="791"/>
      <c r="B329" s="791"/>
      <c r="C329" s="791"/>
      <c r="D329" s="791"/>
      <c r="E329" s="791"/>
      <c r="F329" s="552"/>
      <c r="G329" s="791"/>
      <c r="H329" s="791"/>
      <c r="I329" s="791"/>
      <c r="J329" s="791"/>
      <c r="K329" s="791"/>
      <c r="L329" s="791"/>
      <c r="M329" s="791"/>
      <c r="N329" s="791"/>
      <c r="O329" s="791"/>
      <c r="P329" s="791"/>
      <c r="Q329" s="791"/>
      <c r="R329" s="791"/>
      <c r="S329" s="791"/>
      <c r="T329" s="791"/>
      <c r="U329" s="791"/>
      <c r="V329" s="791"/>
      <c r="W329" s="791"/>
      <c r="X329" s="791"/>
      <c r="Y329" s="791"/>
      <c r="Z329" s="791"/>
    </row>
    <row r="330" spans="1:26" ht="15.75" customHeight="1">
      <c r="A330" s="791"/>
      <c r="B330" s="791"/>
      <c r="C330" s="791"/>
      <c r="D330" s="791"/>
      <c r="E330" s="791"/>
      <c r="F330" s="552"/>
      <c r="G330" s="791"/>
      <c r="H330" s="791"/>
      <c r="I330" s="791"/>
      <c r="J330" s="791"/>
      <c r="K330" s="791"/>
      <c r="L330" s="791"/>
      <c r="M330" s="791"/>
      <c r="N330" s="791"/>
      <c r="O330" s="791"/>
      <c r="P330" s="791"/>
      <c r="Q330" s="791"/>
      <c r="R330" s="791"/>
      <c r="S330" s="791"/>
      <c r="T330" s="791"/>
      <c r="U330" s="791"/>
      <c r="V330" s="791"/>
      <c r="W330" s="791"/>
      <c r="X330" s="791"/>
      <c r="Y330" s="791"/>
      <c r="Z330" s="791"/>
    </row>
    <row r="331" spans="1:26" ht="15.75" customHeight="1">
      <c r="A331" s="791"/>
      <c r="B331" s="791"/>
      <c r="C331" s="791"/>
      <c r="D331" s="791"/>
      <c r="E331" s="791"/>
      <c r="F331" s="552"/>
      <c r="G331" s="791"/>
      <c r="H331" s="791"/>
      <c r="I331" s="791"/>
      <c r="J331" s="791"/>
      <c r="K331" s="791"/>
      <c r="L331" s="791"/>
      <c r="M331" s="791"/>
      <c r="N331" s="791"/>
      <c r="O331" s="791"/>
      <c r="P331" s="791"/>
      <c r="Q331" s="791"/>
      <c r="R331" s="791"/>
      <c r="S331" s="791"/>
      <c r="T331" s="791"/>
      <c r="U331" s="791"/>
      <c r="V331" s="791"/>
      <c r="W331" s="791"/>
      <c r="X331" s="791"/>
      <c r="Y331" s="791"/>
      <c r="Z331" s="791"/>
    </row>
    <row r="332" spans="1:26" ht="15.75" customHeight="1">
      <c r="A332" s="791"/>
      <c r="B332" s="791"/>
      <c r="C332" s="791"/>
      <c r="D332" s="791"/>
      <c r="E332" s="791"/>
      <c r="F332" s="552"/>
      <c r="G332" s="791"/>
      <c r="H332" s="791"/>
      <c r="I332" s="791"/>
      <c r="J332" s="791"/>
      <c r="K332" s="791"/>
      <c r="L332" s="791"/>
      <c r="M332" s="791"/>
      <c r="N332" s="791"/>
      <c r="O332" s="791"/>
      <c r="P332" s="791"/>
      <c r="Q332" s="791"/>
      <c r="R332" s="791"/>
      <c r="S332" s="791"/>
      <c r="T332" s="791"/>
      <c r="U332" s="791"/>
      <c r="V332" s="791"/>
      <c r="W332" s="791"/>
      <c r="X332" s="791"/>
      <c r="Y332" s="791"/>
      <c r="Z332" s="791"/>
    </row>
    <row r="333" spans="1:26" ht="15.75" customHeight="1">
      <c r="A333" s="791"/>
      <c r="B333" s="791"/>
      <c r="C333" s="791"/>
      <c r="D333" s="791"/>
      <c r="E333" s="791"/>
      <c r="F333" s="552"/>
      <c r="G333" s="791"/>
      <c r="H333" s="791"/>
      <c r="I333" s="791"/>
      <c r="J333" s="791"/>
      <c r="K333" s="791"/>
      <c r="L333" s="791"/>
      <c r="M333" s="791"/>
      <c r="N333" s="791"/>
      <c r="O333" s="791"/>
      <c r="P333" s="791"/>
      <c r="Q333" s="791"/>
      <c r="R333" s="791"/>
      <c r="S333" s="791"/>
      <c r="T333" s="791"/>
      <c r="U333" s="791"/>
      <c r="V333" s="791"/>
      <c r="W333" s="791"/>
      <c r="X333" s="791"/>
      <c r="Y333" s="791"/>
      <c r="Z333" s="791"/>
    </row>
    <row r="334" spans="1:26" ht="15.75" customHeight="1">
      <c r="A334" s="791"/>
      <c r="B334" s="791"/>
      <c r="C334" s="791"/>
      <c r="D334" s="791"/>
      <c r="E334" s="791"/>
      <c r="F334" s="552"/>
      <c r="G334" s="791"/>
      <c r="H334" s="791"/>
      <c r="I334" s="791"/>
      <c r="J334" s="791"/>
      <c r="K334" s="791"/>
      <c r="L334" s="791"/>
      <c r="M334" s="791"/>
      <c r="N334" s="791"/>
      <c r="O334" s="791"/>
      <c r="P334" s="791"/>
      <c r="Q334" s="791"/>
      <c r="R334" s="791"/>
      <c r="S334" s="791"/>
      <c r="T334" s="791"/>
      <c r="U334" s="791"/>
      <c r="V334" s="791"/>
      <c r="W334" s="791"/>
      <c r="X334" s="791"/>
      <c r="Y334" s="791"/>
      <c r="Z334" s="791"/>
    </row>
    <row r="335" spans="1:26" ht="15.75" customHeight="1">
      <c r="A335" s="791"/>
      <c r="B335" s="791"/>
      <c r="C335" s="791"/>
      <c r="D335" s="791"/>
      <c r="E335" s="791"/>
      <c r="F335" s="552"/>
      <c r="G335" s="791"/>
      <c r="H335" s="791"/>
      <c r="I335" s="791"/>
      <c r="J335" s="791"/>
      <c r="K335" s="791"/>
      <c r="L335" s="791"/>
      <c r="M335" s="791"/>
      <c r="N335" s="791"/>
      <c r="O335" s="791"/>
      <c r="P335" s="791"/>
      <c r="Q335" s="791"/>
      <c r="R335" s="791"/>
      <c r="S335" s="791"/>
      <c r="T335" s="791"/>
      <c r="U335" s="791"/>
      <c r="V335" s="791"/>
      <c r="W335" s="791"/>
      <c r="X335" s="791"/>
      <c r="Y335" s="791"/>
      <c r="Z335" s="791"/>
    </row>
    <row r="336" spans="1:26" ht="15.75" customHeight="1">
      <c r="A336" s="791"/>
      <c r="B336" s="791"/>
      <c r="C336" s="791"/>
      <c r="D336" s="791"/>
      <c r="E336" s="791"/>
      <c r="F336" s="552"/>
      <c r="G336" s="791"/>
      <c r="H336" s="791"/>
      <c r="I336" s="791"/>
      <c r="J336" s="791"/>
      <c r="K336" s="791"/>
      <c r="L336" s="791"/>
      <c r="M336" s="791"/>
      <c r="N336" s="791"/>
      <c r="O336" s="791"/>
      <c r="P336" s="791"/>
      <c r="Q336" s="791"/>
      <c r="R336" s="791"/>
      <c r="S336" s="791"/>
      <c r="T336" s="791"/>
      <c r="U336" s="791"/>
      <c r="V336" s="791"/>
      <c r="W336" s="791"/>
      <c r="X336" s="791"/>
      <c r="Y336" s="791"/>
      <c r="Z336" s="791"/>
    </row>
    <row r="337" spans="1:26" ht="15.75" customHeight="1">
      <c r="A337" s="791"/>
      <c r="B337" s="791"/>
      <c r="C337" s="791"/>
      <c r="D337" s="791"/>
      <c r="E337" s="791"/>
      <c r="F337" s="552"/>
      <c r="G337" s="791"/>
      <c r="H337" s="791"/>
      <c r="I337" s="791"/>
      <c r="J337" s="791"/>
      <c r="K337" s="791"/>
      <c r="L337" s="791"/>
      <c r="M337" s="791"/>
      <c r="N337" s="791"/>
      <c r="O337" s="791"/>
      <c r="P337" s="791"/>
      <c r="Q337" s="791"/>
      <c r="R337" s="791"/>
      <c r="S337" s="791"/>
      <c r="T337" s="791"/>
      <c r="U337" s="791"/>
      <c r="V337" s="791"/>
      <c r="W337" s="791"/>
      <c r="X337" s="791"/>
      <c r="Y337" s="791"/>
      <c r="Z337" s="791"/>
    </row>
    <row r="338" spans="1:26" ht="15.75" customHeight="1">
      <c r="A338" s="791"/>
      <c r="B338" s="791"/>
      <c r="C338" s="791"/>
      <c r="D338" s="791"/>
      <c r="E338" s="791"/>
      <c r="F338" s="552"/>
      <c r="G338" s="791"/>
      <c r="H338" s="791"/>
      <c r="I338" s="791"/>
      <c r="J338" s="791"/>
      <c r="K338" s="791"/>
      <c r="L338" s="791"/>
      <c r="M338" s="791"/>
      <c r="N338" s="791"/>
      <c r="O338" s="791"/>
      <c r="P338" s="791"/>
      <c r="Q338" s="791"/>
      <c r="R338" s="791"/>
      <c r="S338" s="791"/>
      <c r="T338" s="791"/>
      <c r="U338" s="791"/>
      <c r="V338" s="791"/>
      <c r="W338" s="791"/>
      <c r="X338" s="791"/>
      <c r="Y338" s="791"/>
      <c r="Z338" s="791"/>
    </row>
    <row r="339" spans="1:26" ht="15.75" customHeight="1">
      <c r="A339" s="791"/>
      <c r="B339" s="791"/>
      <c r="C339" s="791"/>
      <c r="D339" s="791"/>
      <c r="E339" s="791"/>
      <c r="F339" s="552"/>
      <c r="G339" s="791"/>
      <c r="H339" s="791"/>
      <c r="I339" s="791"/>
      <c r="J339" s="791"/>
      <c r="K339" s="791"/>
      <c r="L339" s="791"/>
      <c r="M339" s="791"/>
      <c r="N339" s="791"/>
      <c r="O339" s="791"/>
      <c r="P339" s="791"/>
      <c r="Q339" s="791"/>
      <c r="R339" s="791"/>
      <c r="S339" s="791"/>
      <c r="T339" s="791"/>
      <c r="U339" s="791"/>
      <c r="V339" s="791"/>
      <c r="W339" s="791"/>
      <c r="X339" s="791"/>
      <c r="Y339" s="791"/>
      <c r="Z339" s="791"/>
    </row>
    <row r="340" spans="1:26" ht="15.75" customHeight="1">
      <c r="A340" s="791"/>
      <c r="B340" s="791"/>
      <c r="C340" s="791"/>
      <c r="D340" s="791"/>
      <c r="E340" s="791"/>
      <c r="F340" s="552"/>
      <c r="G340" s="791"/>
      <c r="H340" s="791"/>
      <c r="I340" s="791"/>
      <c r="J340" s="791"/>
      <c r="K340" s="791"/>
      <c r="L340" s="791"/>
      <c r="M340" s="791"/>
      <c r="N340" s="791"/>
      <c r="O340" s="791"/>
      <c r="P340" s="791"/>
      <c r="Q340" s="791"/>
      <c r="R340" s="791"/>
      <c r="S340" s="791"/>
      <c r="T340" s="791"/>
      <c r="U340" s="791"/>
      <c r="V340" s="791"/>
      <c r="W340" s="791"/>
      <c r="X340" s="791"/>
      <c r="Y340" s="791"/>
      <c r="Z340" s="791"/>
    </row>
    <row r="341" spans="1:26" ht="15.75" customHeight="1">
      <c r="A341" s="791"/>
      <c r="B341" s="791"/>
      <c r="C341" s="791"/>
      <c r="D341" s="791"/>
      <c r="E341" s="791"/>
      <c r="F341" s="552"/>
      <c r="G341" s="791"/>
      <c r="H341" s="791"/>
      <c r="I341" s="791"/>
      <c r="J341" s="791"/>
      <c r="K341" s="791"/>
      <c r="L341" s="791"/>
      <c r="M341" s="791"/>
      <c r="N341" s="791"/>
      <c r="O341" s="791"/>
      <c r="P341" s="791"/>
      <c r="Q341" s="791"/>
      <c r="R341" s="791"/>
      <c r="S341" s="791"/>
      <c r="T341" s="791"/>
      <c r="U341" s="791"/>
      <c r="V341" s="791"/>
      <c r="W341" s="791"/>
      <c r="X341" s="791"/>
      <c r="Y341" s="791"/>
      <c r="Z341" s="791"/>
    </row>
    <row r="342" spans="1:26" ht="15.75" customHeight="1">
      <c r="A342" s="791"/>
      <c r="B342" s="791"/>
      <c r="C342" s="791"/>
      <c r="D342" s="791"/>
      <c r="E342" s="791"/>
      <c r="F342" s="552"/>
      <c r="G342" s="791"/>
      <c r="H342" s="791"/>
      <c r="I342" s="791"/>
      <c r="J342" s="791"/>
      <c r="K342" s="791"/>
      <c r="L342" s="791"/>
      <c r="M342" s="791"/>
      <c r="N342" s="791"/>
      <c r="O342" s="791"/>
      <c r="P342" s="791"/>
      <c r="Q342" s="791"/>
      <c r="R342" s="791"/>
      <c r="S342" s="791"/>
      <c r="T342" s="791"/>
      <c r="U342" s="791"/>
      <c r="V342" s="791"/>
      <c r="W342" s="791"/>
      <c r="X342" s="791"/>
      <c r="Y342" s="791"/>
      <c r="Z342" s="791"/>
    </row>
    <row r="343" spans="1:26" ht="15.75" customHeight="1">
      <c r="A343" s="791"/>
      <c r="B343" s="791"/>
      <c r="C343" s="791"/>
      <c r="D343" s="791"/>
      <c r="E343" s="791"/>
      <c r="F343" s="552"/>
      <c r="G343" s="791"/>
      <c r="H343" s="791"/>
      <c r="I343" s="791"/>
      <c r="J343" s="791"/>
      <c r="K343" s="791"/>
      <c r="L343" s="791"/>
      <c r="M343" s="791"/>
      <c r="N343" s="791"/>
      <c r="O343" s="791"/>
      <c r="P343" s="791"/>
      <c r="Q343" s="791"/>
      <c r="R343" s="791"/>
      <c r="S343" s="791"/>
      <c r="T343" s="791"/>
      <c r="U343" s="791"/>
      <c r="V343" s="791"/>
      <c r="W343" s="791"/>
      <c r="X343" s="791"/>
      <c r="Y343" s="791"/>
      <c r="Z343" s="791"/>
    </row>
    <row r="344" spans="1:26" ht="15.75" customHeight="1">
      <c r="A344" s="791"/>
      <c r="B344" s="791"/>
      <c r="C344" s="791"/>
      <c r="D344" s="791"/>
      <c r="E344" s="791"/>
      <c r="F344" s="552"/>
      <c r="G344" s="791"/>
      <c r="H344" s="791"/>
      <c r="I344" s="791"/>
      <c r="J344" s="791"/>
      <c r="K344" s="791"/>
      <c r="L344" s="791"/>
      <c r="M344" s="791"/>
      <c r="N344" s="791"/>
      <c r="O344" s="791"/>
      <c r="P344" s="791"/>
      <c r="Q344" s="791"/>
      <c r="R344" s="791"/>
      <c r="S344" s="791"/>
      <c r="T344" s="791"/>
      <c r="U344" s="791"/>
      <c r="V344" s="791"/>
      <c r="W344" s="791"/>
      <c r="X344" s="791"/>
      <c r="Y344" s="791"/>
      <c r="Z344" s="791"/>
    </row>
    <row r="345" spans="1:26" ht="15.75" customHeight="1">
      <c r="A345" s="791"/>
      <c r="B345" s="791"/>
      <c r="C345" s="791"/>
      <c r="D345" s="791"/>
      <c r="E345" s="791"/>
      <c r="F345" s="552"/>
      <c r="G345" s="791"/>
      <c r="H345" s="791"/>
      <c r="I345" s="791"/>
      <c r="J345" s="791"/>
      <c r="K345" s="791"/>
      <c r="L345" s="791"/>
      <c r="M345" s="791"/>
      <c r="N345" s="791"/>
      <c r="O345" s="791"/>
      <c r="P345" s="791"/>
      <c r="Q345" s="791"/>
      <c r="R345" s="791"/>
      <c r="S345" s="791"/>
      <c r="T345" s="791"/>
      <c r="U345" s="791"/>
      <c r="V345" s="791"/>
      <c r="W345" s="791"/>
      <c r="X345" s="791"/>
      <c r="Y345" s="791"/>
      <c r="Z345" s="791"/>
    </row>
    <row r="346" spans="1:26" ht="15.75" customHeight="1">
      <c r="A346" s="791"/>
      <c r="B346" s="791"/>
      <c r="C346" s="791"/>
      <c r="D346" s="791"/>
      <c r="E346" s="791"/>
      <c r="F346" s="552"/>
      <c r="G346" s="791"/>
      <c r="H346" s="791"/>
      <c r="I346" s="791"/>
      <c r="J346" s="791"/>
      <c r="K346" s="791"/>
      <c r="L346" s="791"/>
      <c r="M346" s="791"/>
      <c r="N346" s="791"/>
      <c r="O346" s="791"/>
      <c r="P346" s="791"/>
      <c r="Q346" s="791"/>
      <c r="R346" s="791"/>
      <c r="S346" s="791"/>
      <c r="T346" s="791"/>
      <c r="U346" s="791"/>
      <c r="V346" s="791"/>
      <c r="W346" s="791"/>
      <c r="X346" s="791"/>
      <c r="Y346" s="791"/>
      <c r="Z346" s="791"/>
    </row>
    <row r="347" spans="1:26" ht="15.75" customHeight="1">
      <c r="A347" s="791"/>
      <c r="B347" s="791"/>
      <c r="C347" s="791"/>
      <c r="D347" s="791"/>
      <c r="E347" s="791"/>
      <c r="F347" s="552"/>
      <c r="G347" s="791"/>
      <c r="H347" s="791"/>
      <c r="I347" s="791"/>
      <c r="J347" s="791"/>
      <c r="K347" s="791"/>
      <c r="L347" s="791"/>
      <c r="M347" s="791"/>
      <c r="N347" s="791"/>
      <c r="O347" s="791"/>
      <c r="P347" s="791"/>
      <c r="Q347" s="791"/>
      <c r="R347" s="791"/>
      <c r="S347" s="791"/>
      <c r="T347" s="791"/>
      <c r="U347" s="791"/>
      <c r="V347" s="791"/>
      <c r="W347" s="791"/>
      <c r="X347" s="791"/>
      <c r="Y347" s="791"/>
      <c r="Z347" s="791"/>
    </row>
    <row r="348" spans="1:26" ht="15.75" customHeight="1">
      <c r="A348" s="791"/>
      <c r="B348" s="791"/>
      <c r="C348" s="791"/>
      <c r="D348" s="791"/>
      <c r="E348" s="791"/>
      <c r="F348" s="552"/>
      <c r="G348" s="791"/>
      <c r="H348" s="791"/>
      <c r="I348" s="791"/>
      <c r="J348" s="791"/>
      <c r="K348" s="791"/>
      <c r="L348" s="791"/>
      <c r="M348" s="791"/>
      <c r="N348" s="791"/>
      <c r="O348" s="791"/>
      <c r="P348" s="791"/>
      <c r="Q348" s="791"/>
      <c r="R348" s="791"/>
      <c r="S348" s="791"/>
      <c r="T348" s="791"/>
      <c r="U348" s="791"/>
      <c r="V348" s="791"/>
      <c r="W348" s="791"/>
      <c r="X348" s="791"/>
      <c r="Y348" s="791"/>
      <c r="Z348" s="791"/>
    </row>
    <row r="349" spans="1:26" ht="15.75" customHeight="1">
      <c r="A349" s="791"/>
      <c r="B349" s="791"/>
      <c r="C349" s="791"/>
      <c r="D349" s="791"/>
      <c r="E349" s="791"/>
      <c r="F349" s="552"/>
      <c r="G349" s="791"/>
      <c r="H349" s="791"/>
      <c r="I349" s="791"/>
      <c r="J349" s="791"/>
      <c r="K349" s="791"/>
      <c r="L349" s="791"/>
      <c r="M349" s="791"/>
      <c r="N349" s="791"/>
      <c r="O349" s="791"/>
      <c r="P349" s="791"/>
      <c r="Q349" s="791"/>
      <c r="R349" s="791"/>
      <c r="S349" s="791"/>
      <c r="T349" s="791"/>
      <c r="U349" s="791"/>
      <c r="V349" s="791"/>
      <c r="W349" s="791"/>
      <c r="X349" s="791"/>
      <c r="Y349" s="791"/>
      <c r="Z349" s="791"/>
    </row>
    <row r="350" spans="1:26" ht="15.75" customHeight="1">
      <c r="A350" s="791"/>
      <c r="B350" s="791"/>
      <c r="C350" s="791"/>
      <c r="D350" s="791"/>
      <c r="E350" s="791"/>
      <c r="F350" s="552"/>
      <c r="G350" s="791"/>
      <c r="H350" s="791"/>
      <c r="I350" s="791"/>
      <c r="J350" s="791"/>
      <c r="K350" s="791"/>
      <c r="L350" s="791"/>
      <c r="M350" s="791"/>
      <c r="N350" s="791"/>
      <c r="O350" s="791"/>
      <c r="P350" s="791"/>
      <c r="Q350" s="791"/>
      <c r="R350" s="791"/>
      <c r="S350" s="791"/>
      <c r="T350" s="791"/>
      <c r="U350" s="791"/>
      <c r="V350" s="791"/>
      <c r="W350" s="791"/>
      <c r="X350" s="791"/>
      <c r="Y350" s="791"/>
      <c r="Z350" s="791"/>
    </row>
    <row r="351" spans="1:26" ht="15.75" customHeight="1">
      <c r="A351" s="791"/>
      <c r="B351" s="791"/>
      <c r="C351" s="791"/>
      <c r="D351" s="791"/>
      <c r="E351" s="791"/>
      <c r="F351" s="552"/>
      <c r="G351" s="791"/>
      <c r="H351" s="791"/>
      <c r="I351" s="791"/>
      <c r="J351" s="791"/>
      <c r="K351" s="791"/>
      <c r="L351" s="791"/>
      <c r="M351" s="791"/>
      <c r="N351" s="791"/>
      <c r="O351" s="791"/>
      <c r="P351" s="791"/>
      <c r="Q351" s="791"/>
      <c r="R351" s="791"/>
      <c r="S351" s="791"/>
      <c r="T351" s="791"/>
      <c r="U351" s="791"/>
      <c r="V351" s="791"/>
      <c r="W351" s="791"/>
      <c r="X351" s="791"/>
      <c r="Y351" s="791"/>
      <c r="Z351" s="791"/>
    </row>
    <row r="352" spans="1:26" ht="15.75" customHeight="1">
      <c r="A352" s="791"/>
      <c r="B352" s="791"/>
      <c r="C352" s="791"/>
      <c r="D352" s="791"/>
      <c r="E352" s="791"/>
      <c r="F352" s="552"/>
      <c r="G352" s="791"/>
      <c r="H352" s="791"/>
      <c r="I352" s="791"/>
      <c r="J352" s="791"/>
      <c r="K352" s="791"/>
      <c r="L352" s="791"/>
      <c r="M352" s="791"/>
      <c r="N352" s="791"/>
      <c r="O352" s="791"/>
      <c r="P352" s="791"/>
      <c r="Q352" s="791"/>
      <c r="R352" s="791"/>
      <c r="S352" s="791"/>
      <c r="T352" s="791"/>
      <c r="U352" s="791"/>
      <c r="V352" s="791"/>
      <c r="W352" s="791"/>
      <c r="X352" s="791"/>
      <c r="Y352" s="791"/>
      <c r="Z352" s="791"/>
    </row>
    <row r="353" spans="1:26" ht="15.75" customHeight="1">
      <c r="A353" s="791"/>
      <c r="B353" s="791"/>
      <c r="C353" s="791"/>
      <c r="D353" s="791"/>
      <c r="E353" s="791"/>
      <c r="F353" s="552"/>
      <c r="G353" s="791"/>
      <c r="H353" s="791"/>
      <c r="I353" s="791"/>
      <c r="J353" s="791"/>
      <c r="K353" s="791"/>
      <c r="L353" s="791"/>
      <c r="M353" s="791"/>
      <c r="N353" s="791"/>
      <c r="O353" s="791"/>
      <c r="P353" s="791"/>
      <c r="Q353" s="791"/>
      <c r="R353" s="791"/>
      <c r="S353" s="791"/>
      <c r="T353" s="791"/>
      <c r="U353" s="791"/>
      <c r="V353" s="791"/>
      <c r="W353" s="791"/>
      <c r="X353" s="791"/>
      <c r="Y353" s="791"/>
      <c r="Z353" s="791"/>
    </row>
    <row r="354" spans="1:26" ht="15.75" customHeight="1">
      <c r="A354" s="791"/>
      <c r="B354" s="791"/>
      <c r="C354" s="791"/>
      <c r="D354" s="791"/>
      <c r="E354" s="791"/>
      <c r="F354" s="552"/>
      <c r="G354" s="791"/>
      <c r="H354" s="791"/>
      <c r="I354" s="791"/>
      <c r="J354" s="791"/>
      <c r="K354" s="791"/>
      <c r="L354" s="791"/>
      <c r="M354" s="791"/>
      <c r="N354" s="791"/>
      <c r="O354" s="791"/>
      <c r="P354" s="791"/>
      <c r="Q354" s="791"/>
      <c r="R354" s="791"/>
      <c r="S354" s="791"/>
      <c r="T354" s="791"/>
      <c r="U354" s="791"/>
      <c r="V354" s="791"/>
      <c r="W354" s="791"/>
      <c r="X354" s="791"/>
      <c r="Y354" s="791"/>
      <c r="Z354" s="791"/>
    </row>
    <row r="355" spans="1:26" ht="15.75" customHeight="1">
      <c r="A355" s="791"/>
      <c r="B355" s="791"/>
      <c r="C355" s="791"/>
      <c r="D355" s="791"/>
      <c r="E355" s="791"/>
      <c r="F355" s="552"/>
      <c r="G355" s="791"/>
      <c r="H355" s="791"/>
      <c r="I355" s="791"/>
      <c r="J355" s="791"/>
      <c r="K355" s="791"/>
      <c r="L355" s="791"/>
      <c r="M355" s="791"/>
      <c r="N355" s="791"/>
      <c r="O355" s="791"/>
      <c r="P355" s="791"/>
      <c r="Q355" s="791"/>
      <c r="R355" s="791"/>
      <c r="S355" s="791"/>
      <c r="T355" s="791"/>
      <c r="U355" s="791"/>
      <c r="V355" s="791"/>
      <c r="W355" s="791"/>
      <c r="X355" s="791"/>
      <c r="Y355" s="791"/>
      <c r="Z355" s="791"/>
    </row>
    <row r="356" spans="1:26" ht="15.75" customHeight="1">
      <c r="A356" s="791"/>
      <c r="B356" s="791"/>
      <c r="C356" s="791"/>
      <c r="D356" s="791"/>
      <c r="E356" s="791"/>
      <c r="F356" s="552"/>
      <c r="G356" s="791"/>
      <c r="H356" s="791"/>
      <c r="I356" s="791"/>
      <c r="J356" s="791"/>
      <c r="K356" s="791"/>
      <c r="L356" s="791"/>
      <c r="M356" s="791"/>
      <c r="N356" s="791"/>
      <c r="O356" s="791"/>
      <c r="P356" s="791"/>
      <c r="Q356" s="791"/>
      <c r="R356" s="791"/>
      <c r="S356" s="791"/>
      <c r="T356" s="791"/>
      <c r="U356" s="791"/>
      <c r="V356" s="791"/>
      <c r="W356" s="791"/>
      <c r="X356" s="791"/>
      <c r="Y356" s="791"/>
      <c r="Z356" s="791"/>
    </row>
    <row r="357" spans="1:26" ht="15.75" customHeight="1">
      <c r="A357" s="791"/>
      <c r="B357" s="791"/>
      <c r="C357" s="791"/>
      <c r="D357" s="791"/>
      <c r="E357" s="791"/>
      <c r="F357" s="552"/>
      <c r="G357" s="791"/>
      <c r="H357" s="791"/>
      <c r="I357" s="791"/>
      <c r="J357" s="791"/>
      <c r="K357" s="791"/>
      <c r="L357" s="791"/>
      <c r="M357" s="791"/>
      <c r="N357" s="791"/>
      <c r="O357" s="791"/>
      <c r="P357" s="791"/>
      <c r="Q357" s="791"/>
      <c r="R357" s="791"/>
      <c r="S357" s="791"/>
      <c r="T357" s="791"/>
      <c r="U357" s="791"/>
      <c r="V357" s="791"/>
      <c r="W357" s="791"/>
      <c r="X357" s="791"/>
      <c r="Y357" s="791"/>
      <c r="Z357" s="791"/>
    </row>
    <row r="358" spans="1:26" ht="15.75" customHeight="1">
      <c r="A358" s="791"/>
      <c r="B358" s="791"/>
      <c r="C358" s="791"/>
      <c r="D358" s="791"/>
      <c r="E358" s="791"/>
      <c r="F358" s="552"/>
      <c r="G358" s="791"/>
      <c r="H358" s="791"/>
      <c r="I358" s="791"/>
      <c r="J358" s="791"/>
      <c r="K358" s="791"/>
      <c r="L358" s="791"/>
      <c r="M358" s="791"/>
      <c r="N358" s="791"/>
      <c r="O358" s="791"/>
      <c r="P358" s="791"/>
      <c r="Q358" s="791"/>
      <c r="R358" s="791"/>
      <c r="S358" s="791"/>
      <c r="T358" s="791"/>
      <c r="U358" s="791"/>
      <c r="V358" s="791"/>
      <c r="W358" s="791"/>
      <c r="X358" s="791"/>
      <c r="Y358" s="791"/>
      <c r="Z358" s="791"/>
    </row>
    <row r="359" spans="1:26" ht="15.75" customHeight="1">
      <c r="A359" s="791"/>
      <c r="B359" s="791"/>
      <c r="C359" s="791"/>
      <c r="D359" s="791"/>
      <c r="E359" s="791"/>
      <c r="F359" s="552"/>
      <c r="G359" s="791"/>
      <c r="H359" s="791"/>
      <c r="I359" s="791"/>
      <c r="J359" s="791"/>
      <c r="K359" s="791"/>
      <c r="L359" s="791"/>
      <c r="M359" s="791"/>
      <c r="N359" s="791"/>
      <c r="O359" s="791"/>
      <c r="P359" s="791"/>
      <c r="Q359" s="791"/>
      <c r="R359" s="791"/>
      <c r="S359" s="791"/>
      <c r="T359" s="791"/>
      <c r="U359" s="791"/>
      <c r="V359" s="791"/>
      <c r="W359" s="791"/>
      <c r="X359" s="791"/>
      <c r="Y359" s="791"/>
      <c r="Z359" s="791"/>
    </row>
    <row r="360" spans="1:26" ht="15.75" customHeight="1">
      <c r="A360" s="791"/>
      <c r="B360" s="791"/>
      <c r="C360" s="791"/>
      <c r="D360" s="791"/>
      <c r="E360" s="791"/>
      <c r="F360" s="552"/>
      <c r="G360" s="791"/>
      <c r="H360" s="791"/>
      <c r="I360" s="791"/>
      <c r="J360" s="791"/>
      <c r="K360" s="791"/>
      <c r="L360" s="791"/>
      <c r="M360" s="791"/>
      <c r="N360" s="791"/>
      <c r="O360" s="791"/>
      <c r="P360" s="791"/>
      <c r="Q360" s="791"/>
      <c r="R360" s="791"/>
      <c r="S360" s="791"/>
      <c r="T360" s="791"/>
      <c r="U360" s="791"/>
      <c r="V360" s="791"/>
      <c r="W360" s="791"/>
      <c r="X360" s="791"/>
      <c r="Y360" s="791"/>
      <c r="Z360" s="791"/>
    </row>
    <row r="361" spans="1:26" ht="15.75" customHeight="1">
      <c r="A361" s="791"/>
      <c r="B361" s="791"/>
      <c r="C361" s="791"/>
      <c r="D361" s="791"/>
      <c r="E361" s="791"/>
      <c r="F361" s="552"/>
      <c r="G361" s="791"/>
      <c r="H361" s="791"/>
      <c r="I361" s="791"/>
      <c r="J361" s="791"/>
      <c r="K361" s="791"/>
      <c r="L361" s="791"/>
      <c r="M361" s="791"/>
      <c r="N361" s="791"/>
      <c r="O361" s="791"/>
      <c r="P361" s="791"/>
      <c r="Q361" s="791"/>
      <c r="R361" s="791"/>
      <c r="S361" s="791"/>
      <c r="T361" s="791"/>
      <c r="U361" s="791"/>
      <c r="V361" s="791"/>
      <c r="W361" s="791"/>
      <c r="X361" s="791"/>
      <c r="Y361" s="791"/>
      <c r="Z361" s="791"/>
    </row>
    <row r="362" spans="1:26" ht="15.75" customHeight="1">
      <c r="A362" s="791"/>
      <c r="B362" s="791"/>
      <c r="C362" s="791"/>
      <c r="D362" s="791"/>
      <c r="E362" s="791"/>
      <c r="F362" s="552"/>
      <c r="G362" s="791"/>
      <c r="H362" s="791"/>
      <c r="I362" s="791"/>
      <c r="J362" s="791"/>
      <c r="K362" s="791"/>
      <c r="L362" s="791"/>
      <c r="M362" s="791"/>
      <c r="N362" s="791"/>
      <c r="O362" s="791"/>
      <c r="P362" s="791"/>
      <c r="Q362" s="791"/>
      <c r="R362" s="791"/>
      <c r="S362" s="791"/>
      <c r="T362" s="791"/>
      <c r="U362" s="791"/>
      <c r="V362" s="791"/>
      <c r="W362" s="791"/>
      <c r="X362" s="791"/>
      <c r="Y362" s="791"/>
      <c r="Z362" s="791"/>
    </row>
    <row r="363" spans="1:26" ht="15.75" customHeight="1">
      <c r="A363" s="791"/>
      <c r="B363" s="791"/>
      <c r="C363" s="791"/>
      <c r="D363" s="791"/>
      <c r="E363" s="791"/>
      <c r="F363" s="552"/>
      <c r="G363" s="791"/>
      <c r="H363" s="791"/>
      <c r="I363" s="791"/>
      <c r="J363" s="791"/>
      <c r="K363" s="791"/>
      <c r="L363" s="791"/>
      <c r="M363" s="791"/>
      <c r="N363" s="791"/>
      <c r="O363" s="791"/>
      <c r="P363" s="791"/>
      <c r="Q363" s="791"/>
      <c r="R363" s="791"/>
      <c r="S363" s="791"/>
      <c r="T363" s="791"/>
      <c r="U363" s="791"/>
      <c r="V363" s="791"/>
      <c r="W363" s="791"/>
      <c r="X363" s="791"/>
      <c r="Y363" s="791"/>
      <c r="Z363" s="791"/>
    </row>
    <row r="364" spans="1:26" ht="15.75" customHeight="1">
      <c r="A364" s="791"/>
      <c r="B364" s="791"/>
      <c r="C364" s="791"/>
      <c r="D364" s="791"/>
      <c r="E364" s="791"/>
      <c r="F364" s="552"/>
      <c r="G364" s="791"/>
      <c r="H364" s="791"/>
      <c r="I364" s="791"/>
      <c r="J364" s="791"/>
      <c r="K364" s="791"/>
      <c r="L364" s="791"/>
      <c r="M364" s="791"/>
      <c r="N364" s="791"/>
      <c r="O364" s="791"/>
      <c r="P364" s="791"/>
      <c r="Q364" s="791"/>
      <c r="R364" s="791"/>
      <c r="S364" s="791"/>
      <c r="T364" s="791"/>
      <c r="U364" s="791"/>
      <c r="V364" s="791"/>
      <c r="W364" s="791"/>
      <c r="X364" s="791"/>
      <c r="Y364" s="791"/>
      <c r="Z364" s="791"/>
    </row>
    <row r="365" spans="1:26" ht="15.75" customHeight="1">
      <c r="A365" s="791"/>
      <c r="B365" s="791"/>
      <c r="C365" s="791"/>
      <c r="D365" s="791"/>
      <c r="E365" s="791"/>
      <c r="F365" s="552"/>
      <c r="G365" s="791"/>
      <c r="H365" s="791"/>
      <c r="I365" s="791"/>
      <c r="J365" s="791"/>
      <c r="K365" s="791"/>
      <c r="L365" s="791"/>
      <c r="M365" s="791"/>
      <c r="N365" s="791"/>
      <c r="O365" s="791"/>
      <c r="P365" s="791"/>
      <c r="Q365" s="791"/>
      <c r="R365" s="791"/>
      <c r="S365" s="791"/>
      <c r="T365" s="791"/>
      <c r="U365" s="791"/>
      <c r="V365" s="791"/>
      <c r="W365" s="791"/>
      <c r="X365" s="791"/>
      <c r="Y365" s="791"/>
      <c r="Z365" s="791"/>
    </row>
    <row r="366" spans="1:26" ht="15.75" customHeight="1">
      <c r="A366" s="791"/>
      <c r="B366" s="791"/>
      <c r="C366" s="791"/>
      <c r="D366" s="791"/>
      <c r="E366" s="791"/>
      <c r="F366" s="552"/>
      <c r="G366" s="791"/>
      <c r="H366" s="791"/>
      <c r="I366" s="791"/>
      <c r="J366" s="791"/>
      <c r="K366" s="791"/>
      <c r="L366" s="791"/>
      <c r="M366" s="791"/>
      <c r="N366" s="791"/>
      <c r="O366" s="791"/>
      <c r="P366" s="791"/>
      <c r="Q366" s="791"/>
      <c r="R366" s="791"/>
      <c r="S366" s="791"/>
      <c r="T366" s="791"/>
      <c r="U366" s="791"/>
      <c r="V366" s="791"/>
      <c r="W366" s="791"/>
      <c r="X366" s="791"/>
      <c r="Y366" s="791"/>
      <c r="Z366" s="791"/>
    </row>
    <row r="367" spans="1:26" ht="15.75" customHeight="1">
      <c r="A367" s="791"/>
      <c r="B367" s="791"/>
      <c r="C367" s="791"/>
      <c r="D367" s="791"/>
      <c r="E367" s="791"/>
      <c r="F367" s="552"/>
      <c r="G367" s="791"/>
      <c r="H367" s="791"/>
      <c r="I367" s="791"/>
      <c r="J367" s="791"/>
      <c r="K367" s="791"/>
      <c r="L367" s="791"/>
      <c r="M367" s="791"/>
      <c r="N367" s="791"/>
      <c r="O367" s="791"/>
      <c r="P367" s="791"/>
      <c r="Q367" s="791"/>
      <c r="R367" s="791"/>
      <c r="S367" s="791"/>
      <c r="T367" s="791"/>
      <c r="U367" s="791"/>
      <c r="V367" s="791"/>
      <c r="W367" s="791"/>
      <c r="X367" s="791"/>
      <c r="Y367" s="791"/>
      <c r="Z367" s="791"/>
    </row>
    <row r="368" spans="1:26" ht="15.75" customHeight="1">
      <c r="A368" s="791"/>
      <c r="B368" s="791"/>
      <c r="C368" s="791"/>
      <c r="D368" s="791"/>
      <c r="E368" s="791"/>
      <c r="F368" s="552"/>
      <c r="G368" s="791"/>
      <c r="H368" s="791"/>
      <c r="I368" s="791"/>
      <c r="J368" s="791"/>
      <c r="K368" s="791"/>
      <c r="L368" s="791"/>
      <c r="M368" s="791"/>
      <c r="N368" s="791"/>
      <c r="O368" s="791"/>
      <c r="P368" s="791"/>
      <c r="Q368" s="791"/>
      <c r="R368" s="791"/>
      <c r="S368" s="791"/>
      <c r="T368" s="791"/>
      <c r="U368" s="791"/>
      <c r="V368" s="791"/>
      <c r="W368" s="791"/>
      <c r="X368" s="791"/>
      <c r="Y368" s="791"/>
      <c r="Z368" s="791"/>
    </row>
    <row r="369" spans="1:26" ht="15.75" customHeight="1">
      <c r="A369" s="791"/>
      <c r="B369" s="791"/>
      <c r="C369" s="791"/>
      <c r="D369" s="791"/>
      <c r="E369" s="791"/>
      <c r="F369" s="552"/>
      <c r="G369" s="791"/>
      <c r="H369" s="791"/>
      <c r="I369" s="791"/>
      <c r="J369" s="791"/>
      <c r="K369" s="791"/>
      <c r="L369" s="791"/>
      <c r="M369" s="791"/>
      <c r="N369" s="791"/>
      <c r="O369" s="791"/>
      <c r="P369" s="791"/>
      <c r="Q369" s="791"/>
      <c r="R369" s="791"/>
      <c r="S369" s="791"/>
      <c r="T369" s="791"/>
      <c r="U369" s="791"/>
      <c r="V369" s="791"/>
      <c r="W369" s="791"/>
      <c r="X369" s="791"/>
      <c r="Y369" s="791"/>
      <c r="Z369" s="791"/>
    </row>
    <row r="370" spans="1:26" ht="15.75" customHeight="1">
      <c r="A370" s="791"/>
      <c r="B370" s="791"/>
      <c r="C370" s="791"/>
      <c r="D370" s="791"/>
      <c r="E370" s="791"/>
      <c r="F370" s="552"/>
      <c r="G370" s="791"/>
      <c r="H370" s="791"/>
      <c r="I370" s="791"/>
      <c r="J370" s="791"/>
      <c r="K370" s="791"/>
      <c r="L370" s="791"/>
      <c r="M370" s="791"/>
      <c r="N370" s="791"/>
      <c r="O370" s="791"/>
      <c r="P370" s="791"/>
      <c r="Q370" s="791"/>
      <c r="R370" s="791"/>
      <c r="S370" s="791"/>
      <c r="T370" s="791"/>
      <c r="U370" s="791"/>
      <c r="V370" s="791"/>
      <c r="W370" s="791"/>
      <c r="X370" s="791"/>
      <c r="Y370" s="791"/>
      <c r="Z370" s="791"/>
    </row>
    <row r="371" spans="1:26" ht="15.75" customHeight="1">
      <c r="A371" s="791"/>
      <c r="B371" s="791"/>
      <c r="C371" s="791"/>
      <c r="D371" s="791"/>
      <c r="E371" s="791"/>
      <c r="F371" s="552"/>
      <c r="G371" s="791"/>
      <c r="H371" s="791"/>
      <c r="I371" s="791"/>
      <c r="J371" s="791"/>
      <c r="K371" s="791"/>
      <c r="L371" s="791"/>
      <c r="M371" s="791"/>
      <c r="N371" s="791"/>
      <c r="O371" s="791"/>
      <c r="P371" s="791"/>
      <c r="Q371" s="791"/>
      <c r="R371" s="791"/>
      <c r="S371" s="791"/>
      <c r="T371" s="791"/>
      <c r="U371" s="791"/>
      <c r="V371" s="791"/>
      <c r="W371" s="791"/>
      <c r="X371" s="791"/>
      <c r="Y371" s="791"/>
      <c r="Z371" s="791"/>
    </row>
    <row r="372" spans="1:26" ht="15.75" customHeight="1">
      <c r="A372" s="791"/>
      <c r="B372" s="791"/>
      <c r="C372" s="791"/>
      <c r="D372" s="791"/>
      <c r="E372" s="791"/>
      <c r="F372" s="552"/>
      <c r="G372" s="791"/>
      <c r="H372" s="791"/>
      <c r="I372" s="791"/>
      <c r="J372" s="791"/>
      <c r="K372" s="791"/>
      <c r="L372" s="791"/>
      <c r="M372" s="791"/>
      <c r="N372" s="791"/>
      <c r="O372" s="791"/>
      <c r="P372" s="791"/>
      <c r="Q372" s="791"/>
      <c r="R372" s="791"/>
      <c r="S372" s="791"/>
      <c r="T372" s="791"/>
      <c r="U372" s="791"/>
      <c r="V372" s="791"/>
      <c r="W372" s="791"/>
      <c r="X372" s="791"/>
      <c r="Y372" s="791"/>
      <c r="Z372" s="791"/>
    </row>
    <row r="373" spans="1:26" ht="15.75" customHeight="1">
      <c r="A373" s="791"/>
      <c r="B373" s="791"/>
      <c r="C373" s="791"/>
      <c r="D373" s="791"/>
      <c r="E373" s="791"/>
      <c r="F373" s="552"/>
      <c r="G373" s="791"/>
      <c r="H373" s="791"/>
      <c r="I373" s="791"/>
      <c r="J373" s="791"/>
      <c r="K373" s="791"/>
      <c r="L373" s="791"/>
      <c r="M373" s="791"/>
      <c r="N373" s="791"/>
      <c r="O373" s="791"/>
      <c r="P373" s="791"/>
      <c r="Q373" s="791"/>
      <c r="R373" s="791"/>
      <c r="S373" s="791"/>
      <c r="T373" s="791"/>
      <c r="U373" s="791"/>
      <c r="V373" s="791"/>
      <c r="W373" s="791"/>
      <c r="X373" s="791"/>
      <c r="Y373" s="791"/>
      <c r="Z373" s="791"/>
    </row>
    <row r="374" spans="1:26" ht="15.75" customHeight="1">
      <c r="A374" s="791"/>
      <c r="B374" s="791"/>
      <c r="C374" s="791"/>
      <c r="D374" s="791"/>
      <c r="E374" s="791"/>
      <c r="F374" s="552"/>
      <c r="G374" s="791"/>
      <c r="H374" s="791"/>
      <c r="I374" s="791"/>
      <c r="J374" s="791"/>
      <c r="K374" s="791"/>
      <c r="L374" s="791"/>
      <c r="M374" s="791"/>
      <c r="N374" s="791"/>
      <c r="O374" s="791"/>
      <c r="P374" s="791"/>
      <c r="Q374" s="791"/>
      <c r="R374" s="791"/>
      <c r="S374" s="791"/>
      <c r="T374" s="791"/>
      <c r="U374" s="791"/>
      <c r="V374" s="791"/>
      <c r="W374" s="791"/>
      <c r="X374" s="791"/>
      <c r="Y374" s="791"/>
      <c r="Z374" s="791"/>
    </row>
    <row r="375" spans="1:26" ht="15.75" customHeight="1">
      <c r="A375" s="791"/>
      <c r="B375" s="791"/>
      <c r="C375" s="791"/>
      <c r="D375" s="791"/>
      <c r="E375" s="791"/>
      <c r="F375" s="552"/>
      <c r="G375" s="791"/>
      <c r="H375" s="791"/>
      <c r="I375" s="791"/>
      <c r="J375" s="791"/>
      <c r="K375" s="791"/>
      <c r="L375" s="791"/>
      <c r="M375" s="791"/>
      <c r="N375" s="791"/>
      <c r="O375" s="791"/>
      <c r="P375" s="791"/>
      <c r="Q375" s="791"/>
      <c r="R375" s="791"/>
      <c r="S375" s="791"/>
      <c r="T375" s="791"/>
      <c r="U375" s="791"/>
      <c r="V375" s="791"/>
      <c r="W375" s="791"/>
      <c r="X375" s="791"/>
      <c r="Y375" s="791"/>
      <c r="Z375" s="791"/>
    </row>
    <row r="376" spans="1:26" ht="15.75" customHeight="1">
      <c r="A376" s="791"/>
      <c r="B376" s="791"/>
      <c r="C376" s="791"/>
      <c r="D376" s="791"/>
      <c r="E376" s="791"/>
      <c r="F376" s="552"/>
      <c r="G376" s="791"/>
      <c r="H376" s="791"/>
      <c r="I376" s="791"/>
      <c r="J376" s="791"/>
      <c r="K376" s="791"/>
      <c r="L376" s="791"/>
      <c r="M376" s="791"/>
      <c r="N376" s="791"/>
      <c r="O376" s="791"/>
      <c r="P376" s="791"/>
      <c r="Q376" s="791"/>
      <c r="R376" s="791"/>
      <c r="S376" s="791"/>
      <c r="T376" s="791"/>
      <c r="U376" s="791"/>
      <c r="V376" s="791"/>
      <c r="W376" s="791"/>
      <c r="X376" s="791"/>
      <c r="Y376" s="791"/>
      <c r="Z376" s="791"/>
    </row>
    <row r="377" spans="1:26" ht="15.75" customHeight="1">
      <c r="A377" s="791"/>
      <c r="B377" s="791"/>
      <c r="C377" s="791"/>
      <c r="D377" s="791"/>
      <c r="E377" s="791"/>
      <c r="F377" s="552"/>
      <c r="G377" s="791"/>
      <c r="H377" s="791"/>
      <c r="I377" s="791"/>
      <c r="J377" s="791"/>
      <c r="K377" s="791"/>
      <c r="L377" s="791"/>
      <c r="M377" s="791"/>
      <c r="N377" s="791"/>
      <c r="O377" s="791"/>
      <c r="P377" s="791"/>
      <c r="Q377" s="791"/>
      <c r="R377" s="791"/>
      <c r="S377" s="791"/>
      <c r="T377" s="791"/>
      <c r="U377" s="791"/>
      <c r="V377" s="791"/>
      <c r="W377" s="791"/>
      <c r="X377" s="791"/>
      <c r="Y377" s="791"/>
      <c r="Z377" s="791"/>
    </row>
    <row r="378" spans="1:26" ht="15.75" customHeight="1">
      <c r="A378" s="791"/>
      <c r="B378" s="791"/>
      <c r="C378" s="791"/>
      <c r="D378" s="791"/>
      <c r="E378" s="791"/>
      <c r="F378" s="552"/>
      <c r="G378" s="791"/>
      <c r="H378" s="791"/>
      <c r="I378" s="791"/>
      <c r="J378" s="791"/>
      <c r="K378" s="791"/>
      <c r="L378" s="791"/>
      <c r="M378" s="791"/>
      <c r="N378" s="791"/>
      <c r="O378" s="791"/>
      <c r="P378" s="791"/>
      <c r="Q378" s="791"/>
      <c r="R378" s="791"/>
      <c r="S378" s="791"/>
      <c r="T378" s="791"/>
      <c r="U378" s="791"/>
      <c r="V378" s="791"/>
      <c r="W378" s="791"/>
      <c r="X378" s="791"/>
      <c r="Y378" s="791"/>
      <c r="Z378" s="791"/>
    </row>
    <row r="379" spans="1:26" ht="15.75" customHeight="1">
      <c r="A379" s="791"/>
      <c r="B379" s="791"/>
      <c r="C379" s="791"/>
      <c r="D379" s="791"/>
      <c r="E379" s="791"/>
      <c r="F379" s="552"/>
      <c r="G379" s="791"/>
      <c r="H379" s="791"/>
      <c r="I379" s="791"/>
      <c r="J379" s="791"/>
      <c r="K379" s="791"/>
      <c r="L379" s="791"/>
      <c r="M379" s="791"/>
      <c r="N379" s="791"/>
      <c r="O379" s="791"/>
      <c r="P379" s="791"/>
      <c r="Q379" s="791"/>
      <c r="R379" s="791"/>
      <c r="S379" s="791"/>
      <c r="T379" s="791"/>
      <c r="U379" s="791"/>
      <c r="V379" s="791"/>
      <c r="W379" s="791"/>
      <c r="X379" s="791"/>
      <c r="Y379" s="791"/>
      <c r="Z379" s="791"/>
    </row>
    <row r="380" spans="1:26" ht="15.75" customHeight="1">
      <c r="A380" s="791"/>
      <c r="B380" s="791"/>
      <c r="C380" s="791"/>
      <c r="D380" s="791"/>
      <c r="E380" s="791"/>
      <c r="F380" s="552"/>
      <c r="G380" s="791"/>
      <c r="H380" s="791"/>
      <c r="I380" s="791"/>
      <c r="J380" s="791"/>
      <c r="K380" s="791"/>
      <c r="L380" s="791"/>
      <c r="M380" s="791"/>
      <c r="N380" s="791"/>
      <c r="O380" s="791"/>
      <c r="P380" s="791"/>
      <c r="Q380" s="791"/>
      <c r="R380" s="791"/>
      <c r="S380" s="791"/>
      <c r="T380" s="791"/>
      <c r="U380" s="791"/>
      <c r="V380" s="791"/>
      <c r="W380" s="791"/>
      <c r="X380" s="791"/>
      <c r="Y380" s="791"/>
      <c r="Z380" s="791"/>
    </row>
    <row r="381" spans="1:26" ht="15.75" customHeight="1">
      <c r="A381" s="791"/>
      <c r="B381" s="791"/>
      <c r="C381" s="791"/>
      <c r="D381" s="791"/>
      <c r="E381" s="791"/>
      <c r="F381" s="552"/>
      <c r="G381" s="791"/>
      <c r="H381" s="791"/>
      <c r="I381" s="791"/>
      <c r="J381" s="791"/>
      <c r="K381" s="791"/>
      <c r="L381" s="791"/>
      <c r="M381" s="791"/>
      <c r="N381" s="791"/>
      <c r="O381" s="791"/>
      <c r="P381" s="791"/>
      <c r="Q381" s="791"/>
      <c r="R381" s="791"/>
      <c r="S381" s="791"/>
      <c r="T381" s="791"/>
      <c r="U381" s="791"/>
      <c r="V381" s="791"/>
      <c r="W381" s="791"/>
      <c r="X381" s="791"/>
      <c r="Y381" s="791"/>
      <c r="Z381" s="791"/>
    </row>
    <row r="382" spans="1:26" ht="15.75" customHeight="1">
      <c r="A382" s="791"/>
      <c r="B382" s="791"/>
      <c r="C382" s="791"/>
      <c r="D382" s="791"/>
      <c r="E382" s="791"/>
      <c r="F382" s="552"/>
      <c r="G382" s="791"/>
      <c r="H382" s="791"/>
      <c r="I382" s="791"/>
      <c r="J382" s="791"/>
      <c r="K382" s="791"/>
      <c r="L382" s="791"/>
      <c r="M382" s="791"/>
      <c r="N382" s="791"/>
      <c r="O382" s="791"/>
      <c r="P382" s="791"/>
      <c r="Q382" s="791"/>
      <c r="R382" s="791"/>
      <c r="S382" s="791"/>
      <c r="T382" s="791"/>
      <c r="U382" s="791"/>
      <c r="V382" s="791"/>
      <c r="W382" s="791"/>
      <c r="X382" s="791"/>
      <c r="Y382" s="791"/>
      <c r="Z382" s="791"/>
    </row>
    <row r="383" spans="1:26" ht="15.75" customHeight="1">
      <c r="A383" s="791"/>
      <c r="B383" s="791"/>
      <c r="C383" s="791"/>
      <c r="D383" s="791"/>
      <c r="E383" s="791"/>
      <c r="F383" s="552"/>
      <c r="G383" s="791"/>
      <c r="H383" s="791"/>
      <c r="I383" s="791"/>
      <c r="J383" s="791"/>
      <c r="K383" s="791"/>
      <c r="L383" s="791"/>
      <c r="M383" s="791"/>
      <c r="N383" s="791"/>
      <c r="O383" s="791"/>
      <c r="P383" s="791"/>
      <c r="Q383" s="791"/>
      <c r="R383" s="791"/>
      <c r="S383" s="791"/>
      <c r="T383" s="791"/>
      <c r="U383" s="791"/>
      <c r="V383" s="791"/>
      <c r="W383" s="791"/>
      <c r="X383" s="791"/>
      <c r="Y383" s="791"/>
      <c r="Z383" s="791"/>
    </row>
    <row r="384" spans="1:26" ht="15.75" customHeight="1">
      <c r="A384" s="791"/>
      <c r="B384" s="791"/>
      <c r="C384" s="791"/>
      <c r="D384" s="791"/>
      <c r="E384" s="791"/>
      <c r="F384" s="552"/>
      <c r="G384" s="791"/>
      <c r="H384" s="791"/>
      <c r="I384" s="791"/>
      <c r="J384" s="791"/>
      <c r="K384" s="791"/>
      <c r="L384" s="791"/>
      <c r="M384" s="791"/>
      <c r="N384" s="791"/>
      <c r="O384" s="791"/>
      <c r="P384" s="791"/>
      <c r="Q384" s="791"/>
      <c r="R384" s="791"/>
      <c r="S384" s="791"/>
      <c r="T384" s="791"/>
      <c r="U384" s="791"/>
      <c r="V384" s="791"/>
      <c r="W384" s="791"/>
      <c r="X384" s="791"/>
      <c r="Y384" s="791"/>
      <c r="Z384" s="791"/>
    </row>
    <row r="385" spans="1:26" ht="15.75" customHeight="1">
      <c r="A385" s="791"/>
      <c r="B385" s="791"/>
      <c r="C385" s="791"/>
      <c r="D385" s="791"/>
      <c r="E385" s="791"/>
      <c r="F385" s="552"/>
      <c r="G385" s="791"/>
      <c r="H385" s="791"/>
      <c r="I385" s="791"/>
      <c r="J385" s="791"/>
      <c r="K385" s="791"/>
      <c r="L385" s="791"/>
      <c r="M385" s="791"/>
      <c r="N385" s="791"/>
      <c r="O385" s="791"/>
      <c r="P385" s="791"/>
      <c r="Q385" s="791"/>
      <c r="R385" s="791"/>
      <c r="S385" s="791"/>
      <c r="T385" s="791"/>
      <c r="U385" s="791"/>
      <c r="V385" s="791"/>
      <c r="W385" s="791"/>
      <c r="X385" s="791"/>
      <c r="Y385" s="791"/>
      <c r="Z385" s="791"/>
    </row>
    <row r="386" spans="1:26" ht="15.75" customHeight="1">
      <c r="A386" s="791"/>
      <c r="B386" s="791"/>
      <c r="C386" s="791"/>
      <c r="D386" s="791"/>
      <c r="E386" s="791"/>
      <c r="F386" s="552"/>
      <c r="G386" s="791"/>
      <c r="H386" s="791"/>
      <c r="I386" s="791"/>
      <c r="J386" s="791"/>
      <c r="K386" s="791"/>
      <c r="L386" s="791"/>
      <c r="M386" s="791"/>
      <c r="N386" s="791"/>
      <c r="O386" s="791"/>
      <c r="P386" s="791"/>
      <c r="Q386" s="791"/>
      <c r="R386" s="791"/>
      <c r="S386" s="791"/>
      <c r="T386" s="791"/>
      <c r="U386" s="791"/>
      <c r="V386" s="791"/>
      <c r="W386" s="791"/>
      <c r="X386" s="791"/>
      <c r="Y386" s="791"/>
      <c r="Z386" s="791"/>
    </row>
    <row r="387" spans="1:26" ht="15.75" customHeight="1">
      <c r="A387" s="791"/>
      <c r="B387" s="791"/>
      <c r="C387" s="791"/>
      <c r="D387" s="791"/>
      <c r="E387" s="791"/>
      <c r="F387" s="552"/>
      <c r="G387" s="791"/>
      <c r="H387" s="791"/>
      <c r="I387" s="791"/>
      <c r="J387" s="791"/>
      <c r="K387" s="791"/>
      <c r="L387" s="791"/>
      <c r="M387" s="791"/>
      <c r="N387" s="791"/>
      <c r="O387" s="791"/>
      <c r="P387" s="791"/>
      <c r="Q387" s="791"/>
      <c r="R387" s="791"/>
      <c r="S387" s="791"/>
      <c r="T387" s="791"/>
      <c r="U387" s="791"/>
      <c r="V387" s="791"/>
      <c r="W387" s="791"/>
      <c r="X387" s="791"/>
      <c r="Y387" s="791"/>
      <c r="Z387" s="791"/>
    </row>
    <row r="388" spans="1:26" ht="15.75" customHeight="1">
      <c r="A388" s="791"/>
      <c r="B388" s="791"/>
      <c r="C388" s="791"/>
      <c r="D388" s="791"/>
      <c r="E388" s="791"/>
      <c r="F388" s="552"/>
      <c r="G388" s="791"/>
      <c r="H388" s="791"/>
      <c r="I388" s="791"/>
      <c r="J388" s="791"/>
      <c r="K388" s="791"/>
      <c r="L388" s="791"/>
      <c r="M388" s="791"/>
      <c r="N388" s="791"/>
      <c r="O388" s="791"/>
      <c r="P388" s="791"/>
      <c r="Q388" s="791"/>
      <c r="R388" s="791"/>
      <c r="S388" s="791"/>
      <c r="T388" s="791"/>
      <c r="U388" s="791"/>
      <c r="V388" s="791"/>
      <c r="W388" s="791"/>
      <c r="X388" s="791"/>
      <c r="Y388" s="791"/>
      <c r="Z388" s="791"/>
    </row>
    <row r="389" spans="1:26" ht="15.75" customHeight="1">
      <c r="A389" s="791"/>
      <c r="B389" s="791"/>
      <c r="C389" s="791"/>
      <c r="D389" s="791"/>
      <c r="E389" s="791"/>
      <c r="F389" s="552"/>
      <c r="G389" s="791"/>
      <c r="H389" s="791"/>
      <c r="I389" s="791"/>
      <c r="J389" s="791"/>
      <c r="K389" s="791"/>
      <c r="L389" s="791"/>
      <c r="M389" s="791"/>
      <c r="N389" s="791"/>
      <c r="O389" s="791"/>
      <c r="P389" s="791"/>
      <c r="Q389" s="791"/>
      <c r="R389" s="791"/>
      <c r="S389" s="791"/>
      <c r="T389" s="791"/>
      <c r="U389" s="791"/>
      <c r="V389" s="791"/>
      <c r="W389" s="791"/>
      <c r="X389" s="791"/>
      <c r="Y389" s="791"/>
      <c r="Z389" s="791"/>
    </row>
    <row r="390" spans="1:26" ht="15.75" customHeight="1">
      <c r="A390" s="791"/>
      <c r="B390" s="791"/>
      <c r="C390" s="791"/>
      <c r="D390" s="791"/>
      <c r="E390" s="791"/>
      <c r="F390" s="552"/>
      <c r="G390" s="791"/>
      <c r="H390" s="791"/>
      <c r="I390" s="791"/>
      <c r="J390" s="791"/>
      <c r="K390" s="791"/>
      <c r="L390" s="791"/>
      <c r="M390" s="791"/>
      <c r="N390" s="791"/>
      <c r="O390" s="791"/>
      <c r="P390" s="791"/>
      <c r="Q390" s="791"/>
      <c r="R390" s="791"/>
      <c r="S390" s="791"/>
      <c r="T390" s="791"/>
      <c r="U390" s="791"/>
      <c r="V390" s="791"/>
      <c r="W390" s="791"/>
      <c r="X390" s="791"/>
      <c r="Y390" s="791"/>
      <c r="Z390" s="791"/>
    </row>
    <row r="391" spans="1:26" ht="15.75" customHeight="1">
      <c r="A391" s="791"/>
      <c r="B391" s="791"/>
      <c r="C391" s="791"/>
      <c r="D391" s="791"/>
      <c r="E391" s="791"/>
      <c r="F391" s="552"/>
      <c r="G391" s="791"/>
      <c r="H391" s="791"/>
      <c r="I391" s="791"/>
      <c r="J391" s="791"/>
      <c r="K391" s="791"/>
      <c r="L391" s="791"/>
      <c r="M391" s="791"/>
      <c r="N391" s="791"/>
      <c r="O391" s="791"/>
      <c r="P391" s="791"/>
      <c r="Q391" s="791"/>
      <c r="R391" s="791"/>
      <c r="S391" s="791"/>
      <c r="T391" s="791"/>
      <c r="U391" s="791"/>
      <c r="V391" s="791"/>
      <c r="W391" s="791"/>
      <c r="X391" s="791"/>
      <c r="Y391" s="791"/>
      <c r="Z391" s="791"/>
    </row>
    <row r="392" spans="1:26" ht="15.75" customHeight="1">
      <c r="A392" s="791"/>
      <c r="B392" s="791"/>
      <c r="C392" s="791"/>
      <c r="D392" s="791"/>
      <c r="E392" s="791"/>
      <c r="F392" s="552"/>
      <c r="G392" s="791"/>
      <c r="H392" s="791"/>
      <c r="I392" s="791"/>
      <c r="J392" s="791"/>
      <c r="K392" s="791"/>
      <c r="L392" s="791"/>
      <c r="M392" s="791"/>
      <c r="N392" s="791"/>
      <c r="O392" s="791"/>
      <c r="P392" s="791"/>
      <c r="Q392" s="791"/>
      <c r="R392" s="791"/>
      <c r="S392" s="791"/>
      <c r="T392" s="791"/>
      <c r="U392" s="791"/>
      <c r="V392" s="791"/>
      <c r="W392" s="791"/>
      <c r="X392" s="791"/>
      <c r="Y392" s="791"/>
      <c r="Z392" s="791"/>
    </row>
    <row r="393" spans="1:26" ht="15.75" customHeight="1">
      <c r="A393" s="791"/>
      <c r="B393" s="791"/>
      <c r="C393" s="791"/>
      <c r="D393" s="791"/>
      <c r="E393" s="791"/>
      <c r="F393" s="552"/>
      <c r="G393" s="791"/>
      <c r="H393" s="791"/>
      <c r="I393" s="791"/>
      <c r="J393" s="791"/>
      <c r="K393" s="791"/>
      <c r="L393" s="791"/>
      <c r="M393" s="791"/>
      <c r="N393" s="791"/>
      <c r="O393" s="791"/>
      <c r="P393" s="791"/>
      <c r="Q393" s="791"/>
      <c r="R393" s="791"/>
      <c r="S393" s="791"/>
      <c r="T393" s="791"/>
      <c r="U393" s="791"/>
      <c r="V393" s="791"/>
      <c r="W393" s="791"/>
      <c r="X393" s="791"/>
      <c r="Y393" s="791"/>
      <c r="Z393" s="791"/>
    </row>
    <row r="394" spans="1:26" ht="15.75" customHeight="1">
      <c r="A394" s="791"/>
      <c r="B394" s="791"/>
      <c r="C394" s="791"/>
      <c r="D394" s="791"/>
      <c r="E394" s="791"/>
      <c r="F394" s="552"/>
      <c r="G394" s="791"/>
      <c r="H394" s="791"/>
      <c r="I394" s="791"/>
      <c r="J394" s="791"/>
      <c r="K394" s="791"/>
      <c r="L394" s="791"/>
      <c r="M394" s="791"/>
      <c r="N394" s="791"/>
      <c r="O394" s="791"/>
      <c r="P394" s="791"/>
      <c r="Q394" s="791"/>
      <c r="R394" s="791"/>
      <c r="S394" s="791"/>
      <c r="T394" s="791"/>
      <c r="U394" s="791"/>
      <c r="V394" s="791"/>
      <c r="W394" s="791"/>
      <c r="X394" s="791"/>
      <c r="Y394" s="791"/>
      <c r="Z394" s="791"/>
    </row>
    <row r="395" spans="1:26" ht="15.75" customHeight="1">
      <c r="A395" s="791"/>
      <c r="B395" s="791"/>
      <c r="C395" s="791"/>
      <c r="D395" s="791"/>
      <c r="E395" s="791"/>
      <c r="F395" s="552"/>
      <c r="G395" s="791"/>
      <c r="H395" s="791"/>
      <c r="I395" s="791"/>
      <c r="J395" s="791"/>
      <c r="K395" s="791"/>
      <c r="L395" s="791"/>
      <c r="M395" s="791"/>
      <c r="N395" s="791"/>
      <c r="O395" s="791"/>
      <c r="P395" s="791"/>
      <c r="Q395" s="791"/>
      <c r="R395" s="791"/>
      <c r="S395" s="791"/>
      <c r="T395" s="791"/>
      <c r="U395" s="791"/>
      <c r="V395" s="791"/>
      <c r="W395" s="791"/>
      <c r="X395" s="791"/>
      <c r="Y395" s="791"/>
      <c r="Z395" s="791"/>
    </row>
    <row r="396" spans="1:26" ht="15.75" customHeight="1">
      <c r="A396" s="791"/>
      <c r="B396" s="791"/>
      <c r="C396" s="791"/>
      <c r="D396" s="791"/>
      <c r="E396" s="791"/>
      <c r="F396" s="552"/>
      <c r="G396" s="791"/>
      <c r="H396" s="791"/>
      <c r="I396" s="791"/>
      <c r="J396" s="791"/>
      <c r="K396" s="791"/>
      <c r="L396" s="791"/>
      <c r="M396" s="791"/>
      <c r="N396" s="791"/>
      <c r="O396" s="791"/>
      <c r="P396" s="791"/>
      <c r="Q396" s="791"/>
      <c r="R396" s="791"/>
      <c r="S396" s="791"/>
      <c r="T396" s="791"/>
      <c r="U396" s="791"/>
      <c r="V396" s="791"/>
      <c r="W396" s="791"/>
      <c r="X396" s="791"/>
      <c r="Y396" s="791"/>
      <c r="Z396" s="791"/>
    </row>
    <row r="397" spans="1:26" ht="15.75" customHeight="1">
      <c r="A397" s="791"/>
      <c r="B397" s="791"/>
      <c r="C397" s="791"/>
      <c r="D397" s="791"/>
      <c r="E397" s="791"/>
      <c r="F397" s="552"/>
      <c r="G397" s="791"/>
      <c r="H397" s="791"/>
      <c r="I397" s="791"/>
      <c r="J397" s="791"/>
      <c r="K397" s="791"/>
      <c r="L397" s="791"/>
      <c r="M397" s="791"/>
      <c r="N397" s="791"/>
      <c r="O397" s="791"/>
      <c r="P397" s="791"/>
      <c r="Q397" s="791"/>
      <c r="R397" s="791"/>
      <c r="S397" s="791"/>
      <c r="T397" s="791"/>
      <c r="U397" s="791"/>
      <c r="V397" s="791"/>
      <c r="W397" s="791"/>
      <c r="X397" s="791"/>
      <c r="Y397" s="791"/>
      <c r="Z397" s="791"/>
    </row>
    <row r="398" spans="1:26" ht="15.75" customHeight="1">
      <c r="A398" s="791"/>
      <c r="B398" s="791"/>
      <c r="C398" s="791"/>
      <c r="D398" s="791"/>
      <c r="E398" s="791"/>
      <c r="F398" s="552"/>
      <c r="G398" s="791"/>
      <c r="H398" s="791"/>
      <c r="I398" s="791"/>
      <c r="J398" s="791"/>
      <c r="K398" s="791"/>
      <c r="L398" s="791"/>
      <c r="M398" s="791"/>
      <c r="N398" s="791"/>
      <c r="O398" s="791"/>
      <c r="P398" s="791"/>
      <c r="Q398" s="791"/>
      <c r="R398" s="791"/>
      <c r="S398" s="791"/>
      <c r="T398" s="791"/>
      <c r="U398" s="791"/>
      <c r="V398" s="791"/>
      <c r="W398" s="791"/>
      <c r="X398" s="791"/>
      <c r="Y398" s="791"/>
      <c r="Z398" s="791"/>
    </row>
    <row r="399" spans="1:26" ht="15.75" customHeight="1">
      <c r="A399" s="791"/>
      <c r="B399" s="791"/>
      <c r="C399" s="791"/>
      <c r="D399" s="791"/>
      <c r="E399" s="791"/>
      <c r="F399" s="552"/>
      <c r="G399" s="791"/>
      <c r="H399" s="791"/>
      <c r="I399" s="791"/>
      <c r="J399" s="791"/>
      <c r="K399" s="791"/>
      <c r="L399" s="791"/>
      <c r="M399" s="791"/>
      <c r="N399" s="791"/>
      <c r="O399" s="791"/>
      <c r="P399" s="791"/>
      <c r="Q399" s="791"/>
      <c r="R399" s="791"/>
      <c r="S399" s="791"/>
      <c r="T399" s="791"/>
      <c r="U399" s="791"/>
      <c r="V399" s="791"/>
      <c r="W399" s="791"/>
      <c r="X399" s="791"/>
      <c r="Y399" s="791"/>
      <c r="Z399" s="791"/>
    </row>
    <row r="400" spans="1:26" ht="15.75" customHeight="1">
      <c r="A400" s="791"/>
      <c r="B400" s="791"/>
      <c r="C400" s="791"/>
      <c r="D400" s="791"/>
      <c r="E400" s="791"/>
      <c r="F400" s="552"/>
      <c r="G400" s="791"/>
      <c r="H400" s="791"/>
      <c r="I400" s="791"/>
      <c r="J400" s="791"/>
      <c r="K400" s="791"/>
      <c r="L400" s="791"/>
      <c r="M400" s="791"/>
      <c r="N400" s="791"/>
      <c r="O400" s="791"/>
      <c r="P400" s="791"/>
      <c r="Q400" s="791"/>
      <c r="R400" s="791"/>
      <c r="S400" s="791"/>
      <c r="T400" s="791"/>
      <c r="U400" s="791"/>
      <c r="V400" s="791"/>
      <c r="W400" s="791"/>
      <c r="X400" s="791"/>
      <c r="Y400" s="791"/>
      <c r="Z400" s="791"/>
    </row>
    <row r="401" spans="1:26" ht="15.75" customHeight="1">
      <c r="A401" s="791"/>
      <c r="B401" s="791"/>
      <c r="C401" s="791"/>
      <c r="D401" s="791"/>
      <c r="E401" s="791"/>
      <c r="F401" s="552"/>
      <c r="G401" s="791"/>
      <c r="H401" s="791"/>
      <c r="I401" s="791"/>
      <c r="J401" s="791"/>
      <c r="K401" s="791"/>
      <c r="L401" s="791"/>
      <c r="M401" s="791"/>
      <c r="N401" s="791"/>
      <c r="O401" s="791"/>
      <c r="P401" s="791"/>
      <c r="Q401" s="791"/>
      <c r="R401" s="791"/>
      <c r="S401" s="791"/>
      <c r="T401" s="791"/>
      <c r="U401" s="791"/>
      <c r="V401" s="791"/>
      <c r="W401" s="791"/>
      <c r="X401" s="791"/>
      <c r="Y401" s="791"/>
      <c r="Z401" s="791"/>
    </row>
    <row r="402" spans="1:26" ht="15.75" customHeight="1">
      <c r="A402" s="791"/>
      <c r="B402" s="791"/>
      <c r="C402" s="791"/>
      <c r="D402" s="791"/>
      <c r="E402" s="791"/>
      <c r="F402" s="552"/>
      <c r="G402" s="791"/>
      <c r="H402" s="791"/>
      <c r="I402" s="791"/>
      <c r="J402" s="791"/>
      <c r="K402" s="791"/>
      <c r="L402" s="791"/>
      <c r="M402" s="791"/>
      <c r="N402" s="791"/>
      <c r="O402" s="791"/>
      <c r="P402" s="791"/>
      <c r="Q402" s="791"/>
      <c r="R402" s="791"/>
      <c r="S402" s="791"/>
      <c r="T402" s="791"/>
      <c r="U402" s="791"/>
      <c r="V402" s="791"/>
      <c r="W402" s="791"/>
      <c r="X402" s="791"/>
      <c r="Y402" s="791"/>
      <c r="Z402" s="791"/>
    </row>
    <row r="403" spans="1:26" ht="15.75" customHeight="1">
      <c r="A403" s="791"/>
      <c r="B403" s="791"/>
      <c r="C403" s="791"/>
      <c r="D403" s="791"/>
      <c r="E403" s="791"/>
      <c r="F403" s="552"/>
      <c r="G403" s="791"/>
      <c r="H403" s="791"/>
      <c r="I403" s="791"/>
      <c r="J403" s="791"/>
      <c r="K403" s="791"/>
      <c r="L403" s="791"/>
      <c r="M403" s="791"/>
      <c r="N403" s="791"/>
      <c r="O403" s="791"/>
      <c r="P403" s="791"/>
      <c r="Q403" s="791"/>
      <c r="R403" s="791"/>
      <c r="S403" s="791"/>
      <c r="T403" s="791"/>
      <c r="U403" s="791"/>
      <c r="V403" s="791"/>
      <c r="W403" s="791"/>
      <c r="X403" s="791"/>
      <c r="Y403" s="791"/>
      <c r="Z403" s="791"/>
    </row>
    <row r="404" spans="1:26" ht="15.75" customHeight="1">
      <c r="A404" s="791"/>
      <c r="B404" s="791"/>
      <c r="C404" s="791"/>
      <c r="D404" s="791"/>
      <c r="E404" s="791"/>
      <c r="F404" s="552"/>
      <c r="G404" s="791"/>
      <c r="H404" s="791"/>
      <c r="I404" s="791"/>
      <c r="J404" s="791"/>
      <c r="K404" s="791"/>
      <c r="L404" s="791"/>
      <c r="M404" s="791"/>
      <c r="N404" s="791"/>
      <c r="O404" s="791"/>
      <c r="P404" s="791"/>
      <c r="Q404" s="791"/>
      <c r="R404" s="791"/>
      <c r="S404" s="791"/>
      <c r="T404" s="791"/>
      <c r="U404" s="791"/>
      <c r="V404" s="791"/>
      <c r="W404" s="791"/>
      <c r="X404" s="791"/>
      <c r="Y404" s="791"/>
      <c r="Z404" s="791"/>
    </row>
    <row r="405" spans="1:26" ht="15.75" customHeight="1">
      <c r="A405" s="791"/>
      <c r="B405" s="791"/>
      <c r="C405" s="791"/>
      <c r="D405" s="791"/>
      <c r="E405" s="791"/>
      <c r="F405" s="552"/>
      <c r="G405" s="791"/>
      <c r="H405" s="791"/>
      <c r="I405" s="791"/>
      <c r="J405" s="791"/>
      <c r="K405" s="791"/>
      <c r="L405" s="791"/>
      <c r="M405" s="791"/>
      <c r="N405" s="791"/>
      <c r="O405" s="791"/>
      <c r="P405" s="791"/>
      <c r="Q405" s="791"/>
      <c r="R405" s="791"/>
      <c r="S405" s="791"/>
      <c r="T405" s="791"/>
      <c r="U405" s="791"/>
      <c r="V405" s="791"/>
      <c r="W405" s="791"/>
      <c r="X405" s="791"/>
      <c r="Y405" s="791"/>
      <c r="Z405" s="791"/>
    </row>
    <row r="406" spans="1:26" ht="15.75" customHeight="1">
      <c r="A406" s="791"/>
      <c r="B406" s="791"/>
      <c r="C406" s="791"/>
      <c r="D406" s="791"/>
      <c r="E406" s="791"/>
      <c r="F406" s="552"/>
      <c r="G406" s="791"/>
      <c r="H406" s="791"/>
      <c r="I406" s="791"/>
      <c r="J406" s="791"/>
      <c r="K406" s="791"/>
      <c r="L406" s="791"/>
      <c r="M406" s="791"/>
      <c r="N406" s="791"/>
      <c r="O406" s="791"/>
      <c r="P406" s="791"/>
      <c r="Q406" s="791"/>
      <c r="R406" s="791"/>
      <c r="S406" s="791"/>
      <c r="T406" s="791"/>
      <c r="U406" s="791"/>
      <c r="V406" s="791"/>
      <c r="W406" s="791"/>
      <c r="X406" s="791"/>
      <c r="Y406" s="791"/>
      <c r="Z406" s="791"/>
    </row>
    <row r="407" spans="1:26" ht="15.75" customHeight="1">
      <c r="A407" s="791"/>
      <c r="B407" s="791"/>
      <c r="C407" s="791"/>
      <c r="D407" s="791"/>
      <c r="E407" s="791"/>
      <c r="F407" s="552"/>
      <c r="G407" s="791"/>
      <c r="H407" s="791"/>
      <c r="I407" s="791"/>
      <c r="J407" s="791"/>
      <c r="K407" s="791"/>
      <c r="L407" s="791"/>
      <c r="M407" s="791"/>
      <c r="N407" s="791"/>
      <c r="O407" s="791"/>
      <c r="P407" s="791"/>
      <c r="Q407" s="791"/>
      <c r="R407" s="791"/>
      <c r="S407" s="791"/>
      <c r="T407" s="791"/>
      <c r="U407" s="791"/>
      <c r="V407" s="791"/>
      <c r="W407" s="791"/>
      <c r="X407" s="791"/>
      <c r="Y407" s="791"/>
      <c r="Z407" s="791"/>
    </row>
    <row r="408" spans="1:26" ht="15.75" customHeight="1">
      <c r="A408" s="791"/>
      <c r="B408" s="791"/>
      <c r="C408" s="791"/>
      <c r="D408" s="791"/>
      <c r="E408" s="791"/>
      <c r="F408" s="552"/>
      <c r="G408" s="791"/>
      <c r="H408" s="791"/>
      <c r="I408" s="791"/>
      <c r="J408" s="791"/>
      <c r="K408" s="791"/>
      <c r="L408" s="791"/>
      <c r="M408" s="791"/>
      <c r="N408" s="791"/>
      <c r="O408" s="791"/>
      <c r="P408" s="791"/>
      <c r="Q408" s="791"/>
      <c r="R408" s="791"/>
      <c r="S408" s="791"/>
      <c r="T408" s="791"/>
      <c r="U408" s="791"/>
      <c r="V408" s="791"/>
      <c r="W408" s="791"/>
      <c r="X408" s="791"/>
      <c r="Y408" s="791"/>
      <c r="Z408" s="791"/>
    </row>
    <row r="409" spans="1:26" ht="15.75" customHeight="1">
      <c r="A409" s="791"/>
      <c r="B409" s="791"/>
      <c r="C409" s="791"/>
      <c r="D409" s="791"/>
      <c r="E409" s="791"/>
      <c r="F409" s="552"/>
      <c r="G409" s="791"/>
      <c r="H409" s="791"/>
      <c r="I409" s="791"/>
      <c r="J409" s="791"/>
      <c r="K409" s="791"/>
      <c r="L409" s="791"/>
      <c r="M409" s="791"/>
      <c r="N409" s="791"/>
      <c r="O409" s="791"/>
      <c r="P409" s="791"/>
      <c r="Q409" s="791"/>
      <c r="R409" s="791"/>
      <c r="S409" s="791"/>
      <c r="T409" s="791"/>
      <c r="U409" s="791"/>
      <c r="V409" s="791"/>
      <c r="W409" s="791"/>
      <c r="X409" s="791"/>
      <c r="Y409" s="791"/>
      <c r="Z409" s="791"/>
    </row>
    <row r="410" spans="1:26" ht="15.75" customHeight="1">
      <c r="A410" s="791"/>
      <c r="B410" s="791"/>
      <c r="C410" s="791"/>
      <c r="D410" s="791"/>
      <c r="E410" s="791"/>
      <c r="F410" s="552"/>
      <c r="G410" s="791"/>
      <c r="H410" s="791"/>
      <c r="I410" s="791"/>
      <c r="J410" s="791"/>
      <c r="K410" s="791"/>
      <c r="L410" s="791"/>
      <c r="M410" s="791"/>
      <c r="N410" s="791"/>
      <c r="O410" s="791"/>
      <c r="P410" s="791"/>
      <c r="Q410" s="791"/>
      <c r="R410" s="791"/>
      <c r="S410" s="791"/>
      <c r="T410" s="791"/>
      <c r="U410" s="791"/>
      <c r="V410" s="791"/>
      <c r="W410" s="791"/>
      <c r="X410" s="791"/>
      <c r="Y410" s="791"/>
      <c r="Z410" s="791"/>
    </row>
    <row r="411" spans="1:26" ht="15.75" customHeight="1">
      <c r="A411" s="791"/>
      <c r="B411" s="791"/>
      <c r="C411" s="791"/>
      <c r="D411" s="791"/>
      <c r="E411" s="791"/>
      <c r="F411" s="552"/>
      <c r="G411" s="791"/>
      <c r="H411" s="791"/>
      <c r="I411" s="791"/>
      <c r="J411" s="791"/>
      <c r="K411" s="791"/>
      <c r="L411" s="791"/>
      <c r="M411" s="791"/>
      <c r="N411" s="791"/>
      <c r="O411" s="791"/>
      <c r="P411" s="791"/>
      <c r="Q411" s="791"/>
      <c r="R411" s="791"/>
      <c r="S411" s="791"/>
      <c r="T411" s="791"/>
      <c r="U411" s="791"/>
      <c r="V411" s="791"/>
      <c r="W411" s="791"/>
      <c r="X411" s="791"/>
      <c r="Y411" s="791"/>
      <c r="Z411" s="791"/>
    </row>
    <row r="412" spans="1:26" ht="15.75" customHeight="1">
      <c r="A412" s="791"/>
      <c r="B412" s="791"/>
      <c r="C412" s="791"/>
      <c r="D412" s="791"/>
      <c r="E412" s="791"/>
      <c r="F412" s="552"/>
      <c r="G412" s="791"/>
      <c r="H412" s="791"/>
      <c r="I412" s="791"/>
      <c r="J412" s="791"/>
      <c r="K412" s="791"/>
      <c r="L412" s="791"/>
      <c r="M412" s="791"/>
      <c r="N412" s="791"/>
      <c r="O412" s="791"/>
      <c r="P412" s="791"/>
      <c r="Q412" s="791"/>
      <c r="R412" s="791"/>
      <c r="S412" s="791"/>
      <c r="T412" s="791"/>
      <c r="U412" s="791"/>
      <c r="V412" s="791"/>
      <c r="W412" s="791"/>
      <c r="X412" s="791"/>
      <c r="Y412" s="791"/>
      <c r="Z412" s="791"/>
    </row>
    <row r="413" spans="1:26" ht="15.75" customHeight="1">
      <c r="A413" s="791"/>
      <c r="B413" s="791"/>
      <c r="C413" s="791"/>
      <c r="D413" s="791"/>
      <c r="E413" s="791"/>
      <c r="F413" s="552"/>
      <c r="G413" s="791"/>
      <c r="H413" s="791"/>
      <c r="I413" s="791"/>
      <c r="J413" s="791"/>
      <c r="K413" s="791"/>
      <c r="L413" s="791"/>
      <c r="M413" s="791"/>
      <c r="N413" s="791"/>
      <c r="O413" s="791"/>
      <c r="P413" s="791"/>
      <c r="Q413" s="791"/>
      <c r="R413" s="791"/>
      <c r="S413" s="791"/>
      <c r="T413" s="791"/>
      <c r="U413" s="791"/>
      <c r="V413" s="791"/>
      <c r="W413" s="791"/>
      <c r="X413" s="791"/>
      <c r="Y413" s="791"/>
      <c r="Z413" s="791"/>
    </row>
    <row r="414" spans="1:26" ht="15.75" customHeight="1">
      <c r="A414" s="791"/>
      <c r="B414" s="791"/>
      <c r="C414" s="791"/>
      <c r="D414" s="791"/>
      <c r="E414" s="791"/>
      <c r="F414" s="552"/>
      <c r="G414" s="791"/>
      <c r="H414" s="791"/>
      <c r="I414" s="791"/>
      <c r="J414" s="791"/>
      <c r="K414" s="791"/>
      <c r="L414" s="791"/>
      <c r="M414" s="791"/>
      <c r="N414" s="791"/>
      <c r="O414" s="791"/>
      <c r="P414" s="791"/>
      <c r="Q414" s="791"/>
      <c r="R414" s="791"/>
      <c r="S414" s="791"/>
      <c r="T414" s="791"/>
      <c r="U414" s="791"/>
      <c r="V414" s="791"/>
      <c r="W414" s="791"/>
      <c r="X414" s="791"/>
      <c r="Y414" s="791"/>
      <c r="Z414" s="791"/>
    </row>
    <row r="415" spans="1:26" ht="15.75" customHeight="1">
      <c r="A415" s="791"/>
      <c r="B415" s="791"/>
      <c r="C415" s="791"/>
      <c r="D415" s="791"/>
      <c r="E415" s="791"/>
      <c r="F415" s="552"/>
      <c r="G415" s="791"/>
      <c r="H415" s="791"/>
      <c r="I415" s="791"/>
      <c r="J415" s="791"/>
      <c r="K415" s="791"/>
      <c r="L415" s="791"/>
      <c r="M415" s="791"/>
      <c r="N415" s="791"/>
      <c r="O415" s="791"/>
      <c r="P415" s="791"/>
      <c r="Q415" s="791"/>
      <c r="R415" s="791"/>
      <c r="S415" s="791"/>
      <c r="T415" s="791"/>
      <c r="U415" s="791"/>
      <c r="V415" s="791"/>
      <c r="W415" s="791"/>
      <c r="X415" s="791"/>
      <c r="Y415" s="791"/>
      <c r="Z415" s="791"/>
    </row>
    <row r="416" spans="1:26" ht="15.75" customHeight="1">
      <c r="A416" s="791"/>
      <c r="B416" s="791"/>
      <c r="C416" s="791"/>
      <c r="D416" s="791"/>
      <c r="E416" s="791"/>
      <c r="F416" s="552"/>
      <c r="G416" s="791"/>
      <c r="H416" s="791"/>
      <c r="I416" s="791"/>
      <c r="J416" s="791"/>
      <c r="K416" s="791"/>
      <c r="L416" s="791"/>
      <c r="M416" s="791"/>
      <c r="N416" s="791"/>
      <c r="O416" s="791"/>
      <c r="P416" s="791"/>
      <c r="Q416" s="791"/>
      <c r="R416" s="791"/>
      <c r="S416" s="791"/>
      <c r="T416" s="791"/>
      <c r="U416" s="791"/>
      <c r="V416" s="791"/>
      <c r="W416" s="791"/>
      <c r="X416" s="791"/>
      <c r="Y416" s="791"/>
      <c r="Z416" s="791"/>
    </row>
    <row r="417" spans="1:26" ht="15.75" customHeight="1">
      <c r="A417" s="791"/>
      <c r="B417" s="791"/>
      <c r="C417" s="791"/>
      <c r="D417" s="791"/>
      <c r="E417" s="791"/>
      <c r="F417" s="552"/>
      <c r="G417" s="791"/>
      <c r="H417" s="791"/>
      <c r="I417" s="791"/>
      <c r="J417" s="791"/>
      <c r="K417" s="791"/>
      <c r="L417" s="791"/>
      <c r="M417" s="791"/>
      <c r="N417" s="791"/>
      <c r="O417" s="791"/>
      <c r="P417" s="791"/>
      <c r="Q417" s="791"/>
      <c r="R417" s="791"/>
      <c r="S417" s="791"/>
      <c r="T417" s="791"/>
      <c r="U417" s="791"/>
      <c r="V417" s="791"/>
      <c r="W417" s="791"/>
      <c r="X417" s="791"/>
      <c r="Y417" s="791"/>
      <c r="Z417" s="791"/>
    </row>
    <row r="418" spans="1:26" ht="15.75" customHeight="1">
      <c r="A418" s="791"/>
      <c r="B418" s="791"/>
      <c r="C418" s="791"/>
      <c r="D418" s="791"/>
      <c r="E418" s="791"/>
      <c r="F418" s="552"/>
      <c r="G418" s="791"/>
      <c r="H418" s="791"/>
      <c r="I418" s="791"/>
      <c r="J418" s="791"/>
      <c r="K418" s="791"/>
      <c r="L418" s="791"/>
      <c r="M418" s="791"/>
      <c r="N418" s="791"/>
      <c r="O418" s="791"/>
      <c r="P418" s="791"/>
      <c r="Q418" s="791"/>
      <c r="R418" s="791"/>
      <c r="S418" s="791"/>
      <c r="T418" s="791"/>
      <c r="U418" s="791"/>
      <c r="V418" s="791"/>
      <c r="W418" s="791"/>
      <c r="X418" s="791"/>
      <c r="Y418" s="791"/>
      <c r="Z418" s="791"/>
    </row>
    <row r="419" spans="1:26" ht="15.75" customHeight="1">
      <c r="A419" s="791"/>
      <c r="B419" s="791"/>
      <c r="C419" s="791"/>
      <c r="D419" s="791"/>
      <c r="E419" s="791"/>
      <c r="F419" s="552"/>
      <c r="G419" s="791"/>
      <c r="H419" s="791"/>
      <c r="I419" s="791"/>
      <c r="J419" s="791"/>
      <c r="K419" s="791"/>
      <c r="L419" s="791"/>
      <c r="M419" s="791"/>
      <c r="N419" s="791"/>
      <c r="O419" s="791"/>
      <c r="P419" s="791"/>
      <c r="Q419" s="791"/>
      <c r="R419" s="791"/>
      <c r="S419" s="791"/>
      <c r="T419" s="791"/>
      <c r="U419" s="791"/>
      <c r="V419" s="791"/>
      <c r="W419" s="791"/>
      <c r="X419" s="791"/>
      <c r="Y419" s="791"/>
      <c r="Z419" s="791"/>
    </row>
    <row r="420" spans="1:26" ht="15.75" customHeight="1">
      <c r="A420" s="791"/>
      <c r="B420" s="791"/>
      <c r="C420" s="791"/>
      <c r="D420" s="791"/>
      <c r="E420" s="791"/>
      <c r="F420" s="552"/>
      <c r="G420" s="791"/>
      <c r="H420" s="791"/>
      <c r="I420" s="791"/>
      <c r="J420" s="791"/>
      <c r="K420" s="791"/>
      <c r="L420" s="791"/>
      <c r="M420" s="791"/>
      <c r="N420" s="791"/>
      <c r="O420" s="791"/>
      <c r="P420" s="791"/>
      <c r="Q420" s="791"/>
      <c r="R420" s="791"/>
      <c r="S420" s="791"/>
      <c r="T420" s="791"/>
      <c r="U420" s="791"/>
      <c r="V420" s="791"/>
      <c r="W420" s="791"/>
      <c r="X420" s="791"/>
      <c r="Y420" s="791"/>
      <c r="Z420" s="791"/>
    </row>
    <row r="421" spans="1:26" ht="15.75" customHeight="1">
      <c r="A421" s="791"/>
      <c r="B421" s="791"/>
      <c r="C421" s="791"/>
      <c r="D421" s="791"/>
      <c r="E421" s="791"/>
      <c r="F421" s="552"/>
      <c r="G421" s="791"/>
      <c r="H421" s="791"/>
      <c r="I421" s="791"/>
      <c r="J421" s="791"/>
      <c r="K421" s="791"/>
      <c r="L421" s="791"/>
      <c r="M421" s="791"/>
      <c r="N421" s="791"/>
      <c r="O421" s="791"/>
      <c r="P421" s="791"/>
      <c r="Q421" s="791"/>
      <c r="R421" s="791"/>
      <c r="S421" s="791"/>
      <c r="T421" s="791"/>
      <c r="U421" s="791"/>
      <c r="V421" s="791"/>
      <c r="W421" s="791"/>
      <c r="X421" s="791"/>
      <c r="Y421" s="791"/>
      <c r="Z421" s="791"/>
    </row>
    <row r="422" spans="1:26" ht="15.75" customHeight="1">
      <c r="A422" s="791"/>
      <c r="B422" s="791"/>
      <c r="C422" s="791"/>
      <c r="D422" s="791"/>
      <c r="E422" s="791"/>
      <c r="F422" s="552"/>
      <c r="G422" s="791"/>
      <c r="H422" s="791"/>
      <c r="I422" s="791"/>
      <c r="J422" s="791"/>
      <c r="K422" s="791"/>
      <c r="L422" s="791"/>
      <c r="M422" s="791"/>
      <c r="N422" s="791"/>
      <c r="O422" s="791"/>
      <c r="P422" s="791"/>
      <c r="Q422" s="791"/>
      <c r="R422" s="791"/>
      <c r="S422" s="791"/>
      <c r="T422" s="791"/>
      <c r="U422" s="791"/>
      <c r="V422" s="791"/>
      <c r="W422" s="791"/>
      <c r="X422" s="791"/>
      <c r="Y422" s="791"/>
      <c r="Z422" s="791"/>
    </row>
    <row r="423" spans="1:26" ht="15.75" customHeight="1">
      <c r="A423" s="791"/>
      <c r="B423" s="791"/>
      <c r="C423" s="791"/>
      <c r="D423" s="791"/>
      <c r="E423" s="791"/>
      <c r="F423" s="552"/>
      <c r="G423" s="791"/>
      <c r="H423" s="791"/>
      <c r="I423" s="791"/>
      <c r="J423" s="791"/>
      <c r="K423" s="791"/>
      <c r="L423" s="791"/>
      <c r="M423" s="791"/>
      <c r="N423" s="791"/>
      <c r="O423" s="791"/>
      <c r="P423" s="791"/>
      <c r="Q423" s="791"/>
      <c r="R423" s="791"/>
      <c r="S423" s="791"/>
      <c r="T423" s="791"/>
      <c r="U423" s="791"/>
      <c r="V423" s="791"/>
      <c r="W423" s="791"/>
      <c r="X423" s="791"/>
      <c r="Y423" s="791"/>
      <c r="Z423" s="791"/>
    </row>
    <row r="424" spans="1:26" ht="15.75" customHeight="1">
      <c r="A424" s="791"/>
      <c r="B424" s="791"/>
      <c r="C424" s="791"/>
      <c r="D424" s="791"/>
      <c r="E424" s="791"/>
      <c r="F424" s="552"/>
      <c r="G424" s="791"/>
      <c r="H424" s="791"/>
      <c r="I424" s="791"/>
      <c r="J424" s="791"/>
      <c r="K424" s="791"/>
      <c r="L424" s="791"/>
      <c r="M424" s="791"/>
      <c r="N424" s="791"/>
      <c r="O424" s="791"/>
      <c r="P424" s="791"/>
      <c r="Q424" s="791"/>
      <c r="R424" s="791"/>
      <c r="S424" s="791"/>
      <c r="T424" s="791"/>
      <c r="U424" s="791"/>
      <c r="V424" s="791"/>
      <c r="W424" s="791"/>
      <c r="X424" s="791"/>
      <c r="Y424" s="791"/>
      <c r="Z424" s="791"/>
    </row>
    <row r="425" spans="1:26" ht="15.75" customHeight="1">
      <c r="A425" s="791"/>
      <c r="B425" s="791"/>
      <c r="C425" s="791"/>
      <c r="D425" s="791"/>
      <c r="E425" s="791"/>
      <c r="F425" s="552"/>
      <c r="G425" s="791"/>
      <c r="H425" s="791"/>
      <c r="I425" s="791"/>
      <c r="J425" s="791"/>
      <c r="K425" s="791"/>
      <c r="L425" s="791"/>
      <c r="M425" s="791"/>
      <c r="N425" s="791"/>
      <c r="O425" s="791"/>
      <c r="P425" s="791"/>
      <c r="Q425" s="791"/>
      <c r="R425" s="791"/>
      <c r="S425" s="791"/>
      <c r="T425" s="791"/>
      <c r="U425" s="791"/>
      <c r="V425" s="791"/>
      <c r="W425" s="791"/>
      <c r="X425" s="791"/>
      <c r="Y425" s="791"/>
      <c r="Z425" s="791"/>
    </row>
    <row r="426" spans="1:26" ht="15.75" customHeight="1">
      <c r="A426" s="791"/>
      <c r="B426" s="791"/>
      <c r="C426" s="791"/>
      <c r="D426" s="791"/>
      <c r="E426" s="791"/>
      <c r="F426" s="552"/>
      <c r="G426" s="791"/>
      <c r="H426" s="791"/>
      <c r="I426" s="791"/>
      <c r="J426" s="791"/>
      <c r="K426" s="791"/>
      <c r="L426" s="791"/>
      <c r="M426" s="791"/>
      <c r="N426" s="791"/>
      <c r="O426" s="791"/>
      <c r="P426" s="791"/>
      <c r="Q426" s="791"/>
      <c r="R426" s="791"/>
      <c r="S426" s="791"/>
      <c r="T426" s="791"/>
      <c r="U426" s="791"/>
      <c r="V426" s="791"/>
      <c r="W426" s="791"/>
      <c r="X426" s="791"/>
      <c r="Y426" s="791"/>
      <c r="Z426" s="791"/>
    </row>
    <row r="427" spans="1:26" ht="15.75" customHeight="1">
      <c r="A427" s="791"/>
      <c r="B427" s="791"/>
      <c r="C427" s="791"/>
      <c r="D427" s="791"/>
      <c r="E427" s="791"/>
      <c r="F427" s="552"/>
      <c r="G427" s="791"/>
      <c r="H427" s="791"/>
      <c r="I427" s="791"/>
      <c r="J427" s="791"/>
      <c r="K427" s="791"/>
      <c r="L427" s="791"/>
      <c r="M427" s="791"/>
      <c r="N427" s="791"/>
      <c r="O427" s="791"/>
      <c r="P427" s="791"/>
      <c r="Q427" s="791"/>
      <c r="R427" s="791"/>
      <c r="S427" s="791"/>
      <c r="T427" s="791"/>
      <c r="U427" s="791"/>
      <c r="V427" s="791"/>
      <c r="W427" s="791"/>
      <c r="X427" s="791"/>
      <c r="Y427" s="791"/>
      <c r="Z427" s="791"/>
    </row>
    <row r="428" spans="1:26" ht="15.75" customHeight="1">
      <c r="A428" s="791"/>
      <c r="B428" s="791"/>
      <c r="C428" s="791"/>
      <c r="D428" s="791"/>
      <c r="E428" s="791"/>
      <c r="F428" s="552"/>
      <c r="G428" s="791"/>
      <c r="H428" s="791"/>
      <c r="I428" s="791"/>
      <c r="J428" s="791"/>
      <c r="K428" s="791"/>
      <c r="L428" s="791"/>
      <c r="M428" s="791"/>
      <c r="N428" s="791"/>
      <c r="O428" s="791"/>
      <c r="P428" s="791"/>
      <c r="Q428" s="791"/>
      <c r="R428" s="791"/>
      <c r="S428" s="791"/>
      <c r="T428" s="791"/>
      <c r="U428" s="791"/>
      <c r="V428" s="791"/>
      <c r="W428" s="791"/>
      <c r="X428" s="791"/>
      <c r="Y428" s="791"/>
      <c r="Z428" s="791"/>
    </row>
    <row r="429" spans="1:26" ht="15.75" customHeight="1">
      <c r="A429" s="791"/>
      <c r="B429" s="791"/>
      <c r="C429" s="791"/>
      <c r="D429" s="791"/>
      <c r="E429" s="791"/>
      <c r="F429" s="552"/>
      <c r="G429" s="791"/>
      <c r="H429" s="791"/>
      <c r="I429" s="791"/>
      <c r="J429" s="791"/>
      <c r="K429" s="791"/>
      <c r="L429" s="791"/>
      <c r="M429" s="791"/>
      <c r="N429" s="791"/>
      <c r="O429" s="791"/>
      <c r="P429" s="791"/>
      <c r="Q429" s="791"/>
      <c r="R429" s="791"/>
      <c r="S429" s="791"/>
      <c r="T429" s="791"/>
      <c r="U429" s="791"/>
      <c r="V429" s="791"/>
      <c r="W429" s="791"/>
      <c r="X429" s="791"/>
      <c r="Y429" s="791"/>
      <c r="Z429" s="791"/>
    </row>
    <row r="430" spans="1:26" ht="15.75" customHeight="1">
      <c r="A430" s="791"/>
      <c r="B430" s="791"/>
      <c r="C430" s="791"/>
      <c r="D430" s="791"/>
      <c r="E430" s="791"/>
      <c r="F430" s="552"/>
      <c r="G430" s="791"/>
      <c r="H430" s="791"/>
      <c r="I430" s="791"/>
      <c r="J430" s="791"/>
      <c r="K430" s="791"/>
      <c r="L430" s="791"/>
      <c r="M430" s="791"/>
      <c r="N430" s="791"/>
      <c r="O430" s="791"/>
      <c r="P430" s="791"/>
      <c r="Q430" s="791"/>
      <c r="R430" s="791"/>
      <c r="S430" s="791"/>
      <c r="T430" s="791"/>
      <c r="U430" s="791"/>
      <c r="V430" s="791"/>
      <c r="W430" s="791"/>
      <c r="X430" s="791"/>
      <c r="Y430" s="791"/>
      <c r="Z430" s="791"/>
    </row>
    <row r="431" spans="1:26" ht="15.75" customHeight="1">
      <c r="A431" s="791"/>
      <c r="B431" s="791"/>
      <c r="C431" s="791"/>
      <c r="D431" s="791"/>
      <c r="E431" s="791"/>
      <c r="F431" s="552"/>
      <c r="G431" s="791"/>
      <c r="H431" s="791"/>
      <c r="I431" s="791"/>
      <c r="J431" s="791"/>
      <c r="K431" s="791"/>
      <c r="L431" s="791"/>
      <c r="M431" s="791"/>
      <c r="N431" s="791"/>
      <c r="O431" s="791"/>
      <c r="P431" s="791"/>
      <c r="Q431" s="791"/>
      <c r="R431" s="791"/>
      <c r="S431" s="791"/>
      <c r="T431" s="791"/>
      <c r="U431" s="791"/>
      <c r="V431" s="791"/>
      <c r="W431" s="791"/>
      <c r="X431" s="791"/>
      <c r="Y431" s="791"/>
      <c r="Z431" s="791"/>
    </row>
    <row r="432" spans="1:26" ht="15.75" customHeight="1">
      <c r="A432" s="791"/>
      <c r="B432" s="791"/>
      <c r="C432" s="791"/>
      <c r="D432" s="791"/>
      <c r="E432" s="791"/>
      <c r="F432" s="552"/>
      <c r="G432" s="791"/>
      <c r="H432" s="791"/>
      <c r="I432" s="791"/>
      <c r="J432" s="791"/>
      <c r="K432" s="791"/>
      <c r="L432" s="791"/>
      <c r="M432" s="791"/>
      <c r="N432" s="791"/>
      <c r="O432" s="791"/>
      <c r="P432" s="791"/>
      <c r="Q432" s="791"/>
      <c r="R432" s="791"/>
      <c r="S432" s="791"/>
      <c r="T432" s="791"/>
      <c r="U432" s="791"/>
      <c r="V432" s="791"/>
      <c r="W432" s="791"/>
      <c r="X432" s="791"/>
      <c r="Y432" s="791"/>
      <c r="Z432" s="791"/>
    </row>
    <row r="433" spans="1:26" ht="15.75" customHeight="1">
      <c r="A433" s="791"/>
      <c r="B433" s="791"/>
      <c r="C433" s="791"/>
      <c r="D433" s="791"/>
      <c r="E433" s="791"/>
      <c r="F433" s="552"/>
      <c r="G433" s="791"/>
      <c r="H433" s="791"/>
      <c r="I433" s="791"/>
      <c r="J433" s="791"/>
      <c r="K433" s="791"/>
      <c r="L433" s="791"/>
      <c r="M433" s="791"/>
      <c r="N433" s="791"/>
      <c r="O433" s="791"/>
      <c r="P433" s="791"/>
      <c r="Q433" s="791"/>
      <c r="R433" s="791"/>
      <c r="S433" s="791"/>
      <c r="T433" s="791"/>
      <c r="U433" s="791"/>
      <c r="V433" s="791"/>
      <c r="W433" s="791"/>
      <c r="X433" s="791"/>
      <c r="Y433" s="791"/>
      <c r="Z433" s="791"/>
    </row>
    <row r="434" spans="1:26" ht="15.75" customHeight="1">
      <c r="A434" s="791"/>
      <c r="B434" s="791"/>
      <c r="C434" s="791"/>
      <c r="D434" s="791"/>
      <c r="E434" s="791"/>
      <c r="F434" s="552"/>
      <c r="G434" s="791"/>
      <c r="H434" s="791"/>
      <c r="I434" s="791"/>
      <c r="J434" s="791"/>
      <c r="K434" s="791"/>
      <c r="L434" s="791"/>
      <c r="M434" s="791"/>
      <c r="N434" s="791"/>
      <c r="O434" s="791"/>
      <c r="P434" s="791"/>
      <c r="Q434" s="791"/>
      <c r="R434" s="791"/>
      <c r="S434" s="791"/>
      <c r="T434" s="791"/>
      <c r="U434" s="791"/>
      <c r="V434" s="791"/>
      <c r="W434" s="791"/>
      <c r="X434" s="791"/>
      <c r="Y434" s="791"/>
      <c r="Z434" s="791"/>
    </row>
    <row r="435" spans="1:26" ht="15.75" customHeight="1">
      <c r="A435" s="791"/>
      <c r="B435" s="791"/>
      <c r="C435" s="791"/>
      <c r="D435" s="791"/>
      <c r="E435" s="791"/>
      <c r="F435" s="552"/>
      <c r="G435" s="791"/>
      <c r="H435" s="791"/>
      <c r="I435" s="791"/>
      <c r="J435" s="791"/>
      <c r="K435" s="791"/>
      <c r="L435" s="791"/>
      <c r="M435" s="791"/>
      <c r="N435" s="791"/>
      <c r="O435" s="791"/>
      <c r="P435" s="791"/>
      <c r="Q435" s="791"/>
      <c r="R435" s="791"/>
      <c r="S435" s="791"/>
      <c r="T435" s="791"/>
      <c r="U435" s="791"/>
      <c r="V435" s="791"/>
      <c r="W435" s="791"/>
      <c r="X435" s="791"/>
      <c r="Y435" s="791"/>
      <c r="Z435" s="791"/>
    </row>
    <row r="436" spans="1:26" ht="15.75" customHeight="1">
      <c r="A436" s="791"/>
      <c r="B436" s="791"/>
      <c r="C436" s="791"/>
      <c r="D436" s="791"/>
      <c r="E436" s="791"/>
      <c r="F436" s="552"/>
      <c r="G436" s="791"/>
      <c r="H436" s="791"/>
      <c r="I436" s="791"/>
      <c r="J436" s="791"/>
      <c r="K436" s="791"/>
      <c r="L436" s="791"/>
      <c r="M436" s="791"/>
      <c r="N436" s="791"/>
      <c r="O436" s="791"/>
      <c r="P436" s="791"/>
      <c r="Q436" s="791"/>
      <c r="R436" s="791"/>
      <c r="S436" s="791"/>
      <c r="T436" s="791"/>
      <c r="U436" s="791"/>
      <c r="V436" s="791"/>
      <c r="W436" s="791"/>
      <c r="X436" s="791"/>
      <c r="Y436" s="791"/>
      <c r="Z436" s="791"/>
    </row>
    <row r="437" spans="1:26" ht="15.75" customHeight="1">
      <c r="A437" s="791"/>
      <c r="B437" s="791"/>
      <c r="C437" s="791"/>
      <c r="D437" s="791"/>
      <c r="E437" s="791"/>
      <c r="F437" s="552"/>
      <c r="G437" s="791"/>
      <c r="H437" s="791"/>
      <c r="I437" s="791"/>
      <c r="J437" s="791"/>
      <c r="K437" s="791"/>
      <c r="L437" s="791"/>
      <c r="M437" s="791"/>
      <c r="N437" s="791"/>
      <c r="O437" s="791"/>
      <c r="P437" s="791"/>
      <c r="Q437" s="791"/>
      <c r="R437" s="791"/>
      <c r="S437" s="791"/>
      <c r="T437" s="791"/>
      <c r="U437" s="791"/>
      <c r="V437" s="791"/>
      <c r="W437" s="791"/>
      <c r="X437" s="791"/>
      <c r="Y437" s="791"/>
      <c r="Z437" s="791"/>
    </row>
    <row r="438" spans="1:26" ht="15.75" customHeight="1">
      <c r="A438" s="791"/>
      <c r="B438" s="791"/>
      <c r="C438" s="791"/>
      <c r="D438" s="791"/>
      <c r="E438" s="791"/>
      <c r="F438" s="552"/>
      <c r="G438" s="791"/>
      <c r="H438" s="791"/>
      <c r="I438" s="791"/>
      <c r="J438" s="791"/>
      <c r="K438" s="791"/>
      <c r="L438" s="791"/>
      <c r="M438" s="791"/>
      <c r="N438" s="791"/>
      <c r="O438" s="791"/>
      <c r="P438" s="791"/>
      <c r="Q438" s="791"/>
      <c r="R438" s="791"/>
      <c r="S438" s="791"/>
      <c r="T438" s="791"/>
      <c r="U438" s="791"/>
      <c r="V438" s="791"/>
      <c r="W438" s="791"/>
      <c r="X438" s="791"/>
      <c r="Y438" s="791"/>
      <c r="Z438" s="791"/>
    </row>
    <row r="439" spans="1:26" ht="15.75" customHeight="1">
      <c r="A439" s="791"/>
      <c r="B439" s="791"/>
      <c r="C439" s="791"/>
      <c r="D439" s="791"/>
      <c r="E439" s="791"/>
      <c r="F439" s="552"/>
      <c r="G439" s="791"/>
      <c r="H439" s="791"/>
      <c r="I439" s="791"/>
      <c r="J439" s="791"/>
      <c r="K439" s="791"/>
      <c r="L439" s="791"/>
      <c r="M439" s="791"/>
      <c r="N439" s="791"/>
      <c r="O439" s="791"/>
      <c r="P439" s="791"/>
      <c r="Q439" s="791"/>
      <c r="R439" s="791"/>
      <c r="S439" s="791"/>
      <c r="T439" s="791"/>
      <c r="U439" s="791"/>
      <c r="V439" s="791"/>
      <c r="W439" s="791"/>
      <c r="X439" s="791"/>
      <c r="Y439" s="791"/>
      <c r="Z439" s="791"/>
    </row>
    <row r="440" spans="1:26" ht="15.75" customHeight="1">
      <c r="A440" s="791"/>
      <c r="B440" s="791"/>
      <c r="C440" s="791"/>
      <c r="D440" s="791"/>
      <c r="E440" s="791"/>
      <c r="F440" s="552"/>
      <c r="G440" s="791"/>
      <c r="H440" s="791"/>
      <c r="I440" s="791"/>
      <c r="J440" s="791"/>
      <c r="K440" s="791"/>
      <c r="L440" s="791"/>
      <c r="M440" s="791"/>
      <c r="N440" s="791"/>
      <c r="O440" s="791"/>
      <c r="P440" s="791"/>
      <c r="Q440" s="791"/>
      <c r="R440" s="791"/>
      <c r="S440" s="791"/>
      <c r="T440" s="791"/>
      <c r="U440" s="791"/>
      <c r="V440" s="791"/>
      <c r="W440" s="791"/>
      <c r="X440" s="791"/>
      <c r="Y440" s="791"/>
      <c r="Z440" s="791"/>
    </row>
    <row r="441" spans="1:26" ht="15.75" customHeight="1">
      <c r="A441" s="791"/>
      <c r="B441" s="791"/>
      <c r="C441" s="791"/>
      <c r="D441" s="791"/>
      <c r="E441" s="791"/>
      <c r="F441" s="552"/>
      <c r="G441" s="791"/>
      <c r="H441" s="791"/>
      <c r="I441" s="791"/>
      <c r="J441" s="791"/>
      <c r="K441" s="791"/>
      <c r="L441" s="791"/>
      <c r="M441" s="791"/>
      <c r="N441" s="791"/>
      <c r="O441" s="791"/>
      <c r="P441" s="791"/>
      <c r="Q441" s="791"/>
      <c r="R441" s="791"/>
      <c r="S441" s="791"/>
      <c r="T441" s="791"/>
      <c r="U441" s="791"/>
      <c r="V441" s="791"/>
      <c r="W441" s="791"/>
      <c r="X441" s="791"/>
      <c r="Y441" s="791"/>
      <c r="Z441" s="791"/>
    </row>
    <row r="442" spans="1:26" ht="15.75" customHeight="1">
      <c r="A442" s="791"/>
      <c r="B442" s="791"/>
      <c r="C442" s="791"/>
      <c r="D442" s="791"/>
      <c r="E442" s="791"/>
      <c r="F442" s="552"/>
      <c r="G442" s="791"/>
      <c r="H442" s="791"/>
      <c r="I442" s="791"/>
      <c r="J442" s="791"/>
      <c r="K442" s="791"/>
      <c r="L442" s="791"/>
      <c r="M442" s="791"/>
      <c r="N442" s="791"/>
      <c r="O442" s="791"/>
      <c r="P442" s="791"/>
      <c r="Q442" s="791"/>
      <c r="R442" s="791"/>
      <c r="S442" s="791"/>
      <c r="T442" s="791"/>
      <c r="U442" s="791"/>
      <c r="V442" s="791"/>
      <c r="W442" s="791"/>
      <c r="X442" s="791"/>
      <c r="Y442" s="791"/>
      <c r="Z442" s="791"/>
    </row>
    <row r="443" spans="1:26" ht="15.75" customHeight="1">
      <c r="A443" s="791"/>
      <c r="B443" s="791"/>
      <c r="C443" s="791"/>
      <c r="D443" s="791"/>
      <c r="E443" s="791"/>
      <c r="F443" s="552"/>
      <c r="G443" s="791"/>
      <c r="H443" s="791"/>
      <c r="I443" s="791"/>
      <c r="J443" s="791"/>
      <c r="K443" s="791"/>
      <c r="L443" s="791"/>
      <c r="M443" s="791"/>
      <c r="N443" s="791"/>
      <c r="O443" s="791"/>
      <c r="P443" s="791"/>
      <c r="Q443" s="791"/>
      <c r="R443" s="791"/>
      <c r="S443" s="791"/>
      <c r="T443" s="791"/>
      <c r="U443" s="791"/>
      <c r="V443" s="791"/>
      <c r="W443" s="791"/>
      <c r="X443" s="791"/>
      <c r="Y443" s="791"/>
      <c r="Z443" s="791"/>
    </row>
    <row r="444" spans="1:26" ht="15.75" customHeight="1">
      <c r="A444" s="791"/>
      <c r="B444" s="791"/>
      <c r="C444" s="791"/>
      <c r="D444" s="791"/>
      <c r="E444" s="791"/>
      <c r="F444" s="552"/>
      <c r="G444" s="791"/>
      <c r="H444" s="791"/>
      <c r="I444" s="791"/>
      <c r="J444" s="791"/>
      <c r="K444" s="791"/>
      <c r="L444" s="791"/>
      <c r="M444" s="791"/>
      <c r="N444" s="791"/>
      <c r="O444" s="791"/>
      <c r="P444" s="791"/>
      <c r="Q444" s="791"/>
      <c r="R444" s="791"/>
      <c r="S444" s="791"/>
      <c r="T444" s="791"/>
      <c r="U444" s="791"/>
      <c r="V444" s="791"/>
      <c r="W444" s="791"/>
      <c r="X444" s="791"/>
      <c r="Y444" s="791"/>
      <c r="Z444" s="791"/>
    </row>
    <row r="445" spans="1:26" ht="15.75" customHeight="1">
      <c r="A445" s="791"/>
      <c r="B445" s="791"/>
      <c r="C445" s="791"/>
      <c r="D445" s="791"/>
      <c r="E445" s="791"/>
      <c r="F445" s="552"/>
      <c r="G445" s="791"/>
      <c r="H445" s="791"/>
      <c r="I445" s="791"/>
      <c r="J445" s="791"/>
      <c r="K445" s="791"/>
      <c r="L445" s="791"/>
      <c r="M445" s="791"/>
      <c r="N445" s="791"/>
      <c r="O445" s="791"/>
      <c r="P445" s="791"/>
      <c r="Q445" s="791"/>
      <c r="R445" s="791"/>
      <c r="S445" s="791"/>
      <c r="T445" s="791"/>
      <c r="U445" s="791"/>
      <c r="V445" s="791"/>
      <c r="W445" s="791"/>
      <c r="X445" s="791"/>
      <c r="Y445" s="791"/>
      <c r="Z445" s="791"/>
    </row>
    <row r="446" spans="1:26" ht="15.75" customHeight="1">
      <c r="A446" s="791"/>
      <c r="B446" s="791"/>
      <c r="C446" s="791"/>
      <c r="D446" s="791"/>
      <c r="E446" s="791"/>
      <c r="F446" s="552"/>
      <c r="G446" s="791"/>
      <c r="H446" s="791"/>
      <c r="I446" s="791"/>
      <c r="J446" s="791"/>
      <c r="K446" s="791"/>
      <c r="L446" s="791"/>
      <c r="M446" s="791"/>
      <c r="N446" s="791"/>
      <c r="O446" s="791"/>
      <c r="P446" s="791"/>
      <c r="Q446" s="791"/>
      <c r="R446" s="791"/>
      <c r="S446" s="791"/>
      <c r="T446" s="791"/>
      <c r="U446" s="791"/>
      <c r="V446" s="791"/>
      <c r="W446" s="791"/>
      <c r="X446" s="791"/>
      <c r="Y446" s="791"/>
      <c r="Z446" s="791"/>
    </row>
    <row r="447" spans="1:26" ht="15.75" customHeight="1">
      <c r="A447" s="791"/>
      <c r="B447" s="791"/>
      <c r="C447" s="791"/>
      <c r="D447" s="791"/>
      <c r="E447" s="791"/>
      <c r="F447" s="552"/>
      <c r="G447" s="791"/>
      <c r="H447" s="791"/>
      <c r="I447" s="791"/>
      <c r="J447" s="791"/>
      <c r="K447" s="791"/>
      <c r="L447" s="791"/>
      <c r="M447" s="791"/>
      <c r="N447" s="791"/>
      <c r="O447" s="791"/>
      <c r="P447" s="791"/>
      <c r="Q447" s="791"/>
      <c r="R447" s="791"/>
      <c r="S447" s="791"/>
      <c r="T447" s="791"/>
      <c r="U447" s="791"/>
      <c r="V447" s="791"/>
      <c r="W447" s="791"/>
      <c r="X447" s="791"/>
      <c r="Y447" s="791"/>
      <c r="Z447" s="791"/>
    </row>
    <row r="448" spans="1:26" ht="15.75" customHeight="1">
      <c r="A448" s="791"/>
      <c r="B448" s="791"/>
      <c r="C448" s="791"/>
      <c r="D448" s="791"/>
      <c r="E448" s="791"/>
      <c r="F448" s="552"/>
      <c r="G448" s="791"/>
      <c r="H448" s="791"/>
      <c r="I448" s="791"/>
      <c r="J448" s="791"/>
      <c r="K448" s="791"/>
      <c r="L448" s="791"/>
      <c r="M448" s="791"/>
      <c r="N448" s="791"/>
      <c r="O448" s="791"/>
      <c r="P448" s="791"/>
      <c r="Q448" s="791"/>
      <c r="R448" s="791"/>
      <c r="S448" s="791"/>
      <c r="T448" s="791"/>
      <c r="U448" s="791"/>
      <c r="V448" s="791"/>
      <c r="W448" s="791"/>
      <c r="X448" s="791"/>
      <c r="Y448" s="791"/>
      <c r="Z448" s="791"/>
    </row>
    <row r="449" spans="1:26" ht="15.75" customHeight="1">
      <c r="A449" s="791"/>
      <c r="B449" s="791"/>
      <c r="C449" s="791"/>
      <c r="D449" s="791"/>
      <c r="E449" s="791"/>
      <c r="F449" s="552"/>
      <c r="G449" s="791"/>
      <c r="H449" s="791"/>
      <c r="I449" s="791"/>
      <c r="J449" s="791"/>
      <c r="K449" s="791"/>
      <c r="L449" s="791"/>
      <c r="M449" s="791"/>
      <c r="N449" s="791"/>
      <c r="O449" s="791"/>
      <c r="P449" s="791"/>
      <c r="Q449" s="791"/>
      <c r="R449" s="791"/>
      <c r="S449" s="791"/>
      <c r="T449" s="791"/>
      <c r="U449" s="791"/>
      <c r="V449" s="791"/>
      <c r="W449" s="791"/>
      <c r="X449" s="791"/>
      <c r="Y449" s="791"/>
      <c r="Z449" s="791"/>
    </row>
    <row r="450" spans="1:26" ht="15.75" customHeight="1">
      <c r="A450" s="791"/>
      <c r="B450" s="791"/>
      <c r="C450" s="791"/>
      <c r="D450" s="791"/>
      <c r="E450" s="791"/>
      <c r="F450" s="552"/>
      <c r="G450" s="791"/>
      <c r="H450" s="791"/>
      <c r="I450" s="791"/>
      <c r="J450" s="791"/>
      <c r="K450" s="791"/>
      <c r="L450" s="791"/>
      <c r="M450" s="791"/>
      <c r="N450" s="791"/>
      <c r="O450" s="791"/>
      <c r="P450" s="791"/>
      <c r="Q450" s="791"/>
      <c r="R450" s="791"/>
      <c r="S450" s="791"/>
      <c r="T450" s="791"/>
      <c r="U450" s="791"/>
      <c r="V450" s="791"/>
      <c r="W450" s="791"/>
      <c r="X450" s="791"/>
      <c r="Y450" s="791"/>
      <c r="Z450" s="791"/>
    </row>
    <row r="451" spans="1:26" ht="15.75" customHeight="1">
      <c r="A451" s="791"/>
      <c r="B451" s="791"/>
      <c r="C451" s="791"/>
      <c r="D451" s="791"/>
      <c r="E451" s="791"/>
      <c r="F451" s="552"/>
      <c r="G451" s="791"/>
      <c r="H451" s="791"/>
      <c r="I451" s="791"/>
      <c r="J451" s="791"/>
      <c r="K451" s="791"/>
      <c r="L451" s="791"/>
      <c r="M451" s="791"/>
      <c r="N451" s="791"/>
      <c r="O451" s="791"/>
      <c r="P451" s="791"/>
      <c r="Q451" s="791"/>
      <c r="R451" s="791"/>
      <c r="S451" s="791"/>
      <c r="T451" s="791"/>
      <c r="U451" s="791"/>
      <c r="V451" s="791"/>
      <c r="W451" s="791"/>
      <c r="X451" s="791"/>
      <c r="Y451" s="791"/>
      <c r="Z451" s="791"/>
    </row>
    <row r="452" spans="1:26" ht="15.75" customHeight="1">
      <c r="A452" s="791"/>
      <c r="B452" s="791"/>
      <c r="C452" s="791"/>
      <c r="D452" s="791"/>
      <c r="E452" s="791"/>
      <c r="F452" s="552"/>
      <c r="G452" s="791"/>
      <c r="H452" s="791"/>
      <c r="I452" s="791"/>
      <c r="J452" s="791"/>
      <c r="K452" s="791"/>
      <c r="L452" s="791"/>
      <c r="M452" s="791"/>
      <c r="N452" s="791"/>
      <c r="O452" s="791"/>
      <c r="P452" s="791"/>
      <c r="Q452" s="791"/>
      <c r="R452" s="791"/>
      <c r="S452" s="791"/>
      <c r="T452" s="791"/>
      <c r="U452" s="791"/>
      <c r="V452" s="791"/>
      <c r="W452" s="791"/>
      <c r="X452" s="791"/>
      <c r="Y452" s="791"/>
      <c r="Z452" s="791"/>
    </row>
    <row r="453" spans="1:26" ht="15.75" customHeight="1">
      <c r="A453" s="791"/>
      <c r="B453" s="791"/>
      <c r="C453" s="791"/>
      <c r="D453" s="791"/>
      <c r="E453" s="791"/>
      <c r="F453" s="552"/>
      <c r="G453" s="791"/>
      <c r="H453" s="791"/>
      <c r="I453" s="791"/>
      <c r="J453" s="791"/>
      <c r="K453" s="791"/>
      <c r="L453" s="791"/>
      <c r="M453" s="791"/>
      <c r="N453" s="791"/>
      <c r="O453" s="791"/>
      <c r="P453" s="791"/>
      <c r="Q453" s="791"/>
      <c r="R453" s="791"/>
      <c r="S453" s="791"/>
      <c r="T453" s="791"/>
      <c r="U453" s="791"/>
      <c r="V453" s="791"/>
      <c r="W453" s="791"/>
      <c r="X453" s="791"/>
      <c r="Y453" s="791"/>
      <c r="Z453" s="791"/>
    </row>
    <row r="454" spans="1:26" ht="15.75" customHeight="1">
      <c r="A454" s="791"/>
      <c r="B454" s="791"/>
      <c r="C454" s="791"/>
      <c r="D454" s="791"/>
      <c r="E454" s="791"/>
      <c r="F454" s="552"/>
      <c r="G454" s="791"/>
      <c r="H454" s="791"/>
      <c r="I454" s="791"/>
      <c r="J454" s="791"/>
      <c r="K454" s="791"/>
      <c r="L454" s="791"/>
      <c r="M454" s="791"/>
      <c r="N454" s="791"/>
      <c r="O454" s="791"/>
      <c r="P454" s="791"/>
      <c r="Q454" s="791"/>
      <c r="R454" s="791"/>
      <c r="S454" s="791"/>
      <c r="T454" s="791"/>
      <c r="U454" s="791"/>
      <c r="V454" s="791"/>
      <c r="W454" s="791"/>
      <c r="X454" s="791"/>
      <c r="Y454" s="791"/>
      <c r="Z454" s="791"/>
    </row>
    <row r="455" spans="1:26" ht="15.75" customHeight="1">
      <c r="A455" s="791"/>
      <c r="B455" s="791"/>
      <c r="C455" s="791"/>
      <c r="D455" s="791"/>
      <c r="E455" s="791"/>
      <c r="F455" s="552"/>
      <c r="G455" s="791"/>
      <c r="H455" s="791"/>
      <c r="I455" s="791"/>
      <c r="J455" s="791"/>
      <c r="K455" s="791"/>
      <c r="L455" s="791"/>
      <c r="M455" s="791"/>
      <c r="N455" s="791"/>
      <c r="O455" s="791"/>
      <c r="P455" s="791"/>
      <c r="Q455" s="791"/>
      <c r="R455" s="791"/>
      <c r="S455" s="791"/>
      <c r="T455" s="791"/>
      <c r="U455" s="791"/>
      <c r="V455" s="791"/>
      <c r="W455" s="791"/>
      <c r="X455" s="791"/>
      <c r="Y455" s="791"/>
      <c r="Z455" s="791"/>
    </row>
    <row r="456" spans="1:26" ht="15.75" customHeight="1">
      <c r="A456" s="791"/>
      <c r="B456" s="791"/>
      <c r="C456" s="791"/>
      <c r="D456" s="791"/>
      <c r="E456" s="791"/>
      <c r="F456" s="552"/>
      <c r="G456" s="791"/>
      <c r="H456" s="791"/>
      <c r="I456" s="791"/>
      <c r="J456" s="791"/>
      <c r="K456" s="791"/>
      <c r="L456" s="791"/>
      <c r="M456" s="791"/>
      <c r="N456" s="791"/>
      <c r="O456" s="791"/>
      <c r="P456" s="791"/>
      <c r="Q456" s="791"/>
      <c r="R456" s="791"/>
      <c r="S456" s="791"/>
      <c r="T456" s="791"/>
      <c r="U456" s="791"/>
      <c r="V456" s="791"/>
      <c r="W456" s="791"/>
      <c r="X456" s="791"/>
      <c r="Y456" s="791"/>
      <c r="Z456" s="791"/>
    </row>
    <row r="457" spans="1:26" ht="15.75" customHeight="1">
      <c r="A457" s="791"/>
      <c r="B457" s="791"/>
      <c r="C457" s="791"/>
      <c r="D457" s="791"/>
      <c r="E457" s="791"/>
      <c r="F457" s="552"/>
      <c r="G457" s="791"/>
      <c r="H457" s="791"/>
      <c r="I457" s="791"/>
      <c r="J457" s="791"/>
      <c r="K457" s="791"/>
      <c r="L457" s="791"/>
      <c r="M457" s="791"/>
      <c r="N457" s="791"/>
      <c r="O457" s="791"/>
      <c r="P457" s="791"/>
      <c r="Q457" s="791"/>
      <c r="R457" s="791"/>
      <c r="S457" s="791"/>
      <c r="T457" s="791"/>
      <c r="U457" s="791"/>
      <c r="V457" s="791"/>
      <c r="W457" s="791"/>
      <c r="X457" s="791"/>
      <c r="Y457" s="791"/>
      <c r="Z457" s="791"/>
    </row>
    <row r="458" spans="1:26" ht="15.75" customHeight="1">
      <c r="A458" s="791"/>
      <c r="B458" s="791"/>
      <c r="C458" s="791"/>
      <c r="D458" s="791"/>
      <c r="E458" s="791"/>
      <c r="F458" s="552"/>
      <c r="G458" s="791"/>
      <c r="H458" s="791"/>
      <c r="I458" s="791"/>
      <c r="J458" s="791"/>
      <c r="K458" s="791"/>
      <c r="L458" s="791"/>
      <c r="M458" s="791"/>
      <c r="N458" s="791"/>
      <c r="O458" s="791"/>
      <c r="P458" s="791"/>
      <c r="Q458" s="791"/>
      <c r="R458" s="791"/>
      <c r="S458" s="791"/>
      <c r="T458" s="791"/>
      <c r="U458" s="791"/>
      <c r="V458" s="791"/>
      <c r="W458" s="791"/>
      <c r="X458" s="791"/>
      <c r="Y458" s="791"/>
      <c r="Z458" s="791"/>
    </row>
    <row r="459" spans="1:26" ht="15.75" customHeight="1">
      <c r="A459" s="791"/>
      <c r="B459" s="791"/>
      <c r="C459" s="791"/>
      <c r="D459" s="791"/>
      <c r="E459" s="791"/>
      <c r="F459" s="552"/>
      <c r="G459" s="791"/>
      <c r="H459" s="791"/>
      <c r="I459" s="791"/>
      <c r="J459" s="791"/>
      <c r="K459" s="791"/>
      <c r="L459" s="791"/>
      <c r="M459" s="791"/>
      <c r="N459" s="791"/>
      <c r="O459" s="791"/>
      <c r="P459" s="791"/>
      <c r="Q459" s="791"/>
      <c r="R459" s="791"/>
      <c r="S459" s="791"/>
      <c r="T459" s="791"/>
      <c r="U459" s="791"/>
      <c r="V459" s="791"/>
      <c r="W459" s="791"/>
      <c r="X459" s="791"/>
      <c r="Y459" s="791"/>
      <c r="Z459" s="791"/>
    </row>
    <row r="460" spans="1:26" ht="15.75" customHeight="1">
      <c r="A460" s="791"/>
      <c r="B460" s="791"/>
      <c r="C460" s="791"/>
      <c r="D460" s="791"/>
      <c r="E460" s="791"/>
      <c r="F460" s="552"/>
      <c r="G460" s="791"/>
      <c r="H460" s="791"/>
      <c r="I460" s="791"/>
      <c r="J460" s="791"/>
      <c r="K460" s="791"/>
      <c r="L460" s="791"/>
      <c r="M460" s="791"/>
      <c r="N460" s="791"/>
      <c r="O460" s="791"/>
      <c r="P460" s="791"/>
      <c r="Q460" s="791"/>
      <c r="R460" s="791"/>
      <c r="S460" s="791"/>
      <c r="T460" s="791"/>
      <c r="U460" s="791"/>
      <c r="V460" s="791"/>
      <c r="W460" s="791"/>
      <c r="X460" s="791"/>
      <c r="Y460" s="791"/>
      <c r="Z460" s="791"/>
    </row>
    <row r="461" spans="1:26" ht="15.75" customHeight="1">
      <c r="A461" s="791"/>
      <c r="B461" s="791"/>
      <c r="C461" s="791"/>
      <c r="D461" s="791"/>
      <c r="E461" s="791"/>
      <c r="F461" s="552"/>
      <c r="G461" s="791"/>
      <c r="H461" s="791"/>
      <c r="I461" s="791"/>
      <c r="J461" s="791"/>
      <c r="K461" s="791"/>
      <c r="L461" s="791"/>
      <c r="M461" s="791"/>
      <c r="N461" s="791"/>
      <c r="O461" s="791"/>
      <c r="P461" s="791"/>
      <c r="Q461" s="791"/>
      <c r="R461" s="791"/>
      <c r="S461" s="791"/>
      <c r="T461" s="791"/>
      <c r="U461" s="791"/>
      <c r="V461" s="791"/>
      <c r="W461" s="791"/>
      <c r="X461" s="791"/>
      <c r="Y461" s="791"/>
      <c r="Z461" s="791"/>
    </row>
    <row r="462" spans="1:26" ht="15.75" customHeight="1">
      <c r="A462" s="791"/>
      <c r="B462" s="791"/>
      <c r="C462" s="791"/>
      <c r="D462" s="791"/>
      <c r="E462" s="791"/>
      <c r="F462" s="552"/>
      <c r="G462" s="791"/>
      <c r="H462" s="791"/>
      <c r="I462" s="791"/>
      <c r="J462" s="791"/>
      <c r="K462" s="791"/>
      <c r="L462" s="791"/>
      <c r="M462" s="791"/>
      <c r="N462" s="791"/>
      <c r="O462" s="791"/>
      <c r="P462" s="791"/>
      <c r="Q462" s="791"/>
      <c r="R462" s="791"/>
      <c r="S462" s="791"/>
      <c r="T462" s="791"/>
      <c r="U462" s="791"/>
      <c r="V462" s="791"/>
      <c r="W462" s="791"/>
      <c r="X462" s="791"/>
      <c r="Y462" s="791"/>
      <c r="Z462" s="791"/>
    </row>
    <row r="463" spans="1:26" ht="15.75" customHeight="1">
      <c r="A463" s="791"/>
      <c r="B463" s="791"/>
      <c r="C463" s="791"/>
      <c r="D463" s="791"/>
      <c r="E463" s="791"/>
      <c r="F463" s="552"/>
      <c r="G463" s="791"/>
      <c r="H463" s="791"/>
      <c r="I463" s="791"/>
      <c r="J463" s="791"/>
      <c r="K463" s="791"/>
      <c r="L463" s="791"/>
      <c r="M463" s="791"/>
      <c r="N463" s="791"/>
      <c r="O463" s="791"/>
      <c r="P463" s="791"/>
      <c r="Q463" s="791"/>
      <c r="R463" s="791"/>
      <c r="S463" s="791"/>
      <c r="T463" s="791"/>
      <c r="U463" s="791"/>
      <c r="V463" s="791"/>
      <c r="W463" s="791"/>
      <c r="X463" s="791"/>
      <c r="Y463" s="791"/>
      <c r="Z463" s="791"/>
    </row>
    <row r="464" spans="1:26" ht="15.75" customHeight="1">
      <c r="A464" s="791"/>
      <c r="B464" s="791"/>
      <c r="C464" s="791"/>
      <c r="D464" s="791"/>
      <c r="E464" s="791"/>
      <c r="F464" s="552"/>
      <c r="G464" s="791"/>
      <c r="H464" s="791"/>
      <c r="I464" s="791"/>
      <c r="J464" s="791"/>
      <c r="K464" s="791"/>
      <c r="L464" s="791"/>
      <c r="M464" s="791"/>
      <c r="N464" s="791"/>
      <c r="O464" s="791"/>
      <c r="P464" s="791"/>
      <c r="Q464" s="791"/>
      <c r="R464" s="791"/>
      <c r="S464" s="791"/>
      <c r="T464" s="791"/>
      <c r="U464" s="791"/>
      <c r="V464" s="791"/>
      <c r="W464" s="791"/>
      <c r="X464" s="791"/>
      <c r="Y464" s="791"/>
      <c r="Z464" s="791"/>
    </row>
    <row r="465" spans="1:26" ht="15.75" customHeight="1">
      <c r="A465" s="791"/>
      <c r="B465" s="791"/>
      <c r="C465" s="791"/>
      <c r="D465" s="791"/>
      <c r="E465" s="791"/>
      <c r="F465" s="552"/>
      <c r="G465" s="791"/>
      <c r="H465" s="791"/>
      <c r="I465" s="791"/>
      <c r="J465" s="791"/>
      <c r="K465" s="791"/>
      <c r="L465" s="791"/>
      <c r="M465" s="791"/>
      <c r="N465" s="791"/>
      <c r="O465" s="791"/>
      <c r="P465" s="791"/>
      <c r="Q465" s="791"/>
      <c r="R465" s="791"/>
      <c r="S465" s="791"/>
      <c r="T465" s="791"/>
      <c r="U465" s="791"/>
      <c r="V465" s="791"/>
      <c r="W465" s="791"/>
      <c r="X465" s="791"/>
      <c r="Y465" s="791"/>
      <c r="Z465" s="791"/>
    </row>
    <row r="466" spans="1:26" ht="15.75" customHeight="1">
      <c r="A466" s="791"/>
      <c r="B466" s="791"/>
      <c r="C466" s="791"/>
      <c r="D466" s="791"/>
      <c r="E466" s="791"/>
      <c r="F466" s="552"/>
      <c r="G466" s="791"/>
      <c r="H466" s="791"/>
      <c r="I466" s="791"/>
      <c r="J466" s="791"/>
      <c r="K466" s="791"/>
      <c r="L466" s="791"/>
      <c r="M466" s="791"/>
      <c r="N466" s="791"/>
      <c r="O466" s="791"/>
      <c r="P466" s="791"/>
      <c r="Q466" s="791"/>
      <c r="R466" s="791"/>
      <c r="S466" s="791"/>
      <c r="T466" s="791"/>
      <c r="U466" s="791"/>
      <c r="V466" s="791"/>
      <c r="W466" s="791"/>
      <c r="X466" s="791"/>
      <c r="Y466" s="791"/>
      <c r="Z466" s="791"/>
    </row>
    <row r="467" spans="1:26" ht="15.75" customHeight="1">
      <c r="A467" s="791"/>
      <c r="B467" s="791"/>
      <c r="C467" s="791"/>
      <c r="D467" s="791"/>
      <c r="E467" s="791"/>
      <c r="F467" s="552"/>
      <c r="G467" s="791"/>
      <c r="H467" s="791"/>
      <c r="I467" s="791"/>
      <c r="J467" s="791"/>
      <c r="K467" s="791"/>
      <c r="L467" s="791"/>
      <c r="M467" s="791"/>
      <c r="N467" s="791"/>
      <c r="O467" s="791"/>
      <c r="P467" s="791"/>
      <c r="Q467" s="791"/>
      <c r="R467" s="791"/>
      <c r="S467" s="791"/>
      <c r="T467" s="791"/>
      <c r="U467" s="791"/>
      <c r="V467" s="791"/>
      <c r="W467" s="791"/>
      <c r="X467" s="791"/>
      <c r="Y467" s="791"/>
      <c r="Z467" s="791"/>
    </row>
    <row r="468" spans="1:26" ht="15.75" customHeight="1">
      <c r="A468" s="791"/>
      <c r="B468" s="791"/>
      <c r="C468" s="791"/>
      <c r="D468" s="791"/>
      <c r="E468" s="791"/>
      <c r="F468" s="552"/>
      <c r="G468" s="791"/>
      <c r="H468" s="791"/>
      <c r="I468" s="791"/>
      <c r="J468" s="791"/>
      <c r="K468" s="791"/>
      <c r="L468" s="791"/>
      <c r="M468" s="791"/>
      <c r="N468" s="791"/>
      <c r="O468" s="791"/>
      <c r="P468" s="791"/>
      <c r="Q468" s="791"/>
      <c r="R468" s="791"/>
      <c r="S468" s="791"/>
      <c r="T468" s="791"/>
      <c r="U468" s="791"/>
      <c r="V468" s="791"/>
      <c r="W468" s="791"/>
      <c r="X468" s="791"/>
      <c r="Y468" s="791"/>
      <c r="Z468" s="791"/>
    </row>
    <row r="469" spans="1:26" ht="15.75" customHeight="1">
      <c r="A469" s="791"/>
      <c r="B469" s="791"/>
      <c r="C469" s="791"/>
      <c r="D469" s="791"/>
      <c r="E469" s="791"/>
      <c r="F469" s="552"/>
      <c r="G469" s="791"/>
      <c r="H469" s="791"/>
      <c r="I469" s="791"/>
      <c r="J469" s="791"/>
      <c r="K469" s="791"/>
      <c r="L469" s="791"/>
      <c r="M469" s="791"/>
      <c r="N469" s="791"/>
      <c r="O469" s="791"/>
      <c r="P469" s="791"/>
      <c r="Q469" s="791"/>
      <c r="R469" s="791"/>
      <c r="S469" s="791"/>
      <c r="T469" s="791"/>
      <c r="U469" s="791"/>
      <c r="V469" s="791"/>
      <c r="W469" s="791"/>
      <c r="X469" s="791"/>
      <c r="Y469" s="791"/>
      <c r="Z469" s="791"/>
    </row>
    <row r="470" spans="1:26" ht="15.75" customHeight="1">
      <c r="A470" s="791"/>
      <c r="B470" s="791"/>
      <c r="C470" s="791"/>
      <c r="D470" s="791"/>
      <c r="E470" s="791"/>
      <c r="F470" s="552"/>
      <c r="G470" s="791"/>
      <c r="H470" s="791"/>
      <c r="I470" s="791"/>
      <c r="J470" s="791"/>
      <c r="K470" s="791"/>
      <c r="L470" s="791"/>
      <c r="M470" s="791"/>
      <c r="N470" s="791"/>
      <c r="O470" s="791"/>
      <c r="P470" s="791"/>
      <c r="Q470" s="791"/>
      <c r="R470" s="791"/>
      <c r="S470" s="791"/>
      <c r="T470" s="791"/>
      <c r="U470" s="791"/>
      <c r="V470" s="791"/>
      <c r="W470" s="791"/>
      <c r="X470" s="791"/>
      <c r="Y470" s="791"/>
      <c r="Z470" s="791"/>
    </row>
    <row r="471" spans="1:26" ht="15.75" customHeight="1">
      <c r="A471" s="791"/>
      <c r="B471" s="791"/>
      <c r="C471" s="791"/>
      <c r="D471" s="791"/>
      <c r="E471" s="791"/>
      <c r="F471" s="552"/>
      <c r="G471" s="791"/>
      <c r="H471" s="791"/>
      <c r="I471" s="791"/>
      <c r="J471" s="791"/>
      <c r="K471" s="791"/>
      <c r="L471" s="791"/>
      <c r="M471" s="791"/>
      <c r="N471" s="791"/>
      <c r="O471" s="791"/>
      <c r="P471" s="791"/>
      <c r="Q471" s="791"/>
      <c r="R471" s="791"/>
      <c r="S471" s="791"/>
      <c r="T471" s="791"/>
      <c r="U471" s="791"/>
      <c r="V471" s="791"/>
      <c r="W471" s="791"/>
      <c r="X471" s="791"/>
      <c r="Y471" s="791"/>
      <c r="Z471" s="791"/>
    </row>
    <row r="472" spans="1:26" ht="15.75" customHeight="1">
      <c r="A472" s="791"/>
      <c r="B472" s="791"/>
      <c r="C472" s="791"/>
      <c r="D472" s="791"/>
      <c r="E472" s="791"/>
      <c r="F472" s="552"/>
      <c r="G472" s="791"/>
      <c r="H472" s="791"/>
      <c r="I472" s="791"/>
      <c r="J472" s="791"/>
      <c r="K472" s="791"/>
      <c r="L472" s="791"/>
      <c r="M472" s="791"/>
      <c r="N472" s="791"/>
      <c r="O472" s="791"/>
      <c r="P472" s="791"/>
      <c r="Q472" s="791"/>
      <c r="R472" s="791"/>
      <c r="S472" s="791"/>
      <c r="T472" s="791"/>
      <c r="U472" s="791"/>
      <c r="V472" s="791"/>
      <c r="W472" s="791"/>
      <c r="X472" s="791"/>
      <c r="Y472" s="791"/>
      <c r="Z472" s="791"/>
    </row>
    <row r="473" spans="1:26" ht="15.75" customHeight="1">
      <c r="A473" s="791"/>
      <c r="B473" s="791"/>
      <c r="C473" s="791"/>
      <c r="D473" s="791"/>
      <c r="E473" s="791"/>
      <c r="F473" s="552"/>
      <c r="G473" s="791"/>
      <c r="H473" s="791"/>
      <c r="I473" s="791"/>
      <c r="J473" s="791"/>
      <c r="K473" s="791"/>
      <c r="L473" s="791"/>
      <c r="M473" s="791"/>
      <c r="N473" s="791"/>
      <c r="O473" s="791"/>
      <c r="P473" s="791"/>
      <c r="Q473" s="791"/>
      <c r="R473" s="791"/>
      <c r="S473" s="791"/>
      <c r="T473" s="791"/>
      <c r="U473" s="791"/>
      <c r="V473" s="791"/>
      <c r="W473" s="791"/>
      <c r="X473" s="791"/>
      <c r="Y473" s="791"/>
      <c r="Z473" s="791"/>
    </row>
    <row r="474" spans="1:26" ht="15.75" customHeight="1">
      <c r="A474" s="791"/>
      <c r="B474" s="791"/>
      <c r="C474" s="791"/>
      <c r="D474" s="791"/>
      <c r="E474" s="791"/>
      <c r="F474" s="552"/>
      <c r="G474" s="791"/>
      <c r="H474" s="791"/>
      <c r="I474" s="791"/>
      <c r="J474" s="791"/>
      <c r="K474" s="791"/>
      <c r="L474" s="791"/>
      <c r="M474" s="791"/>
      <c r="N474" s="791"/>
      <c r="O474" s="791"/>
      <c r="P474" s="791"/>
      <c r="Q474" s="791"/>
      <c r="R474" s="791"/>
      <c r="S474" s="791"/>
      <c r="T474" s="791"/>
      <c r="U474" s="791"/>
      <c r="V474" s="791"/>
      <c r="W474" s="791"/>
      <c r="X474" s="791"/>
      <c r="Y474" s="791"/>
      <c r="Z474" s="791"/>
    </row>
    <row r="475" spans="1:26" ht="15.75" customHeight="1">
      <c r="A475" s="791"/>
      <c r="B475" s="791"/>
      <c r="C475" s="791"/>
      <c r="D475" s="791"/>
      <c r="E475" s="791"/>
      <c r="F475" s="552"/>
      <c r="G475" s="791"/>
      <c r="H475" s="791"/>
      <c r="I475" s="791"/>
      <c r="J475" s="791"/>
      <c r="K475" s="791"/>
      <c r="L475" s="791"/>
      <c r="M475" s="791"/>
      <c r="N475" s="791"/>
      <c r="O475" s="791"/>
      <c r="P475" s="791"/>
      <c r="Q475" s="791"/>
      <c r="R475" s="791"/>
      <c r="S475" s="791"/>
      <c r="T475" s="791"/>
      <c r="U475" s="791"/>
      <c r="V475" s="791"/>
      <c r="W475" s="791"/>
      <c r="X475" s="791"/>
      <c r="Y475" s="791"/>
      <c r="Z475" s="791"/>
    </row>
    <row r="476" spans="1:26" ht="15.75" customHeight="1">
      <c r="A476" s="791"/>
      <c r="B476" s="791"/>
      <c r="C476" s="791"/>
      <c r="D476" s="791"/>
      <c r="E476" s="791"/>
      <c r="F476" s="552"/>
      <c r="G476" s="791"/>
      <c r="H476" s="791"/>
      <c r="I476" s="791"/>
      <c r="J476" s="791"/>
      <c r="K476" s="791"/>
      <c r="L476" s="791"/>
      <c r="M476" s="791"/>
      <c r="N476" s="791"/>
      <c r="O476" s="791"/>
      <c r="P476" s="791"/>
      <c r="Q476" s="791"/>
      <c r="R476" s="791"/>
      <c r="S476" s="791"/>
      <c r="T476" s="791"/>
      <c r="U476" s="791"/>
      <c r="V476" s="791"/>
      <c r="W476" s="791"/>
      <c r="X476" s="791"/>
      <c r="Y476" s="791"/>
      <c r="Z476" s="791"/>
    </row>
    <row r="477" spans="1:26" ht="15.75" customHeight="1">
      <c r="A477" s="791"/>
      <c r="B477" s="791"/>
      <c r="C477" s="791"/>
      <c r="D477" s="791"/>
      <c r="E477" s="791"/>
      <c r="F477" s="552"/>
      <c r="G477" s="791"/>
      <c r="H477" s="791"/>
      <c r="I477" s="791"/>
      <c r="J477" s="791"/>
      <c r="K477" s="791"/>
      <c r="L477" s="791"/>
      <c r="M477" s="791"/>
      <c r="N477" s="791"/>
      <c r="O477" s="791"/>
      <c r="P477" s="791"/>
      <c r="Q477" s="791"/>
      <c r="R477" s="791"/>
      <c r="S477" s="791"/>
      <c r="T477" s="791"/>
      <c r="U477" s="791"/>
      <c r="V477" s="791"/>
      <c r="W477" s="791"/>
      <c r="X477" s="791"/>
      <c r="Y477" s="791"/>
      <c r="Z477" s="791"/>
    </row>
    <row r="478" spans="1:26" ht="15.75" customHeight="1">
      <c r="A478" s="791"/>
      <c r="B478" s="791"/>
      <c r="C478" s="791"/>
      <c r="D478" s="791"/>
      <c r="E478" s="791"/>
      <c r="F478" s="552"/>
      <c r="G478" s="791"/>
      <c r="H478" s="791"/>
      <c r="I478" s="791"/>
      <c r="J478" s="791"/>
      <c r="K478" s="791"/>
      <c r="L478" s="791"/>
      <c r="M478" s="791"/>
      <c r="N478" s="791"/>
      <c r="O478" s="791"/>
      <c r="P478" s="791"/>
      <c r="Q478" s="791"/>
      <c r="R478" s="791"/>
      <c r="S478" s="791"/>
      <c r="T478" s="791"/>
      <c r="U478" s="791"/>
      <c r="V478" s="791"/>
      <c r="W478" s="791"/>
      <c r="X478" s="791"/>
      <c r="Y478" s="791"/>
      <c r="Z478" s="791"/>
    </row>
    <row r="479" spans="1:26" ht="15.75" customHeight="1">
      <c r="A479" s="791"/>
      <c r="B479" s="791"/>
      <c r="C479" s="791"/>
      <c r="D479" s="791"/>
      <c r="E479" s="791"/>
      <c r="F479" s="552"/>
      <c r="G479" s="791"/>
      <c r="H479" s="791"/>
      <c r="I479" s="791"/>
      <c r="J479" s="791"/>
      <c r="K479" s="791"/>
      <c r="L479" s="791"/>
      <c r="M479" s="791"/>
      <c r="N479" s="791"/>
      <c r="O479" s="791"/>
      <c r="P479" s="791"/>
      <c r="Q479" s="791"/>
      <c r="R479" s="791"/>
      <c r="S479" s="791"/>
      <c r="T479" s="791"/>
      <c r="U479" s="791"/>
      <c r="V479" s="791"/>
      <c r="W479" s="791"/>
      <c r="X479" s="791"/>
      <c r="Y479" s="791"/>
      <c r="Z479" s="791"/>
    </row>
    <row r="480" spans="1:26" ht="15.75" customHeight="1">
      <c r="A480" s="791"/>
      <c r="B480" s="791"/>
      <c r="C480" s="791"/>
      <c r="D480" s="791"/>
      <c r="E480" s="791"/>
      <c r="F480" s="552"/>
      <c r="G480" s="791"/>
      <c r="H480" s="791"/>
      <c r="I480" s="791"/>
      <c r="J480" s="791"/>
      <c r="K480" s="791"/>
      <c r="L480" s="791"/>
      <c r="M480" s="791"/>
      <c r="N480" s="791"/>
      <c r="O480" s="791"/>
      <c r="P480" s="791"/>
      <c r="Q480" s="791"/>
      <c r="R480" s="791"/>
      <c r="S480" s="791"/>
      <c r="T480" s="791"/>
      <c r="U480" s="791"/>
      <c r="V480" s="791"/>
      <c r="W480" s="791"/>
      <c r="X480" s="791"/>
      <c r="Y480" s="791"/>
      <c r="Z480" s="791"/>
    </row>
    <row r="481" spans="1:26" ht="15.75" customHeight="1">
      <c r="A481" s="791"/>
      <c r="B481" s="791"/>
      <c r="C481" s="791"/>
      <c r="D481" s="791"/>
      <c r="E481" s="791"/>
      <c r="F481" s="552"/>
      <c r="G481" s="791"/>
      <c r="H481" s="791"/>
      <c r="I481" s="791"/>
      <c r="J481" s="791"/>
      <c r="K481" s="791"/>
      <c r="L481" s="791"/>
      <c r="M481" s="791"/>
      <c r="N481" s="791"/>
      <c r="O481" s="791"/>
      <c r="P481" s="791"/>
      <c r="Q481" s="791"/>
      <c r="R481" s="791"/>
      <c r="S481" s="791"/>
      <c r="T481" s="791"/>
      <c r="U481" s="791"/>
      <c r="V481" s="791"/>
      <c r="W481" s="791"/>
      <c r="X481" s="791"/>
      <c r="Y481" s="791"/>
      <c r="Z481" s="791"/>
    </row>
    <row r="482" spans="1:26" ht="15.75" customHeight="1">
      <c r="A482" s="791"/>
      <c r="B482" s="791"/>
      <c r="C482" s="791"/>
      <c r="D482" s="791"/>
      <c r="E482" s="791"/>
      <c r="F482" s="552"/>
      <c r="G482" s="791"/>
      <c r="H482" s="791"/>
      <c r="I482" s="791"/>
      <c r="J482" s="791"/>
      <c r="K482" s="791"/>
      <c r="L482" s="791"/>
      <c r="M482" s="791"/>
      <c r="N482" s="791"/>
      <c r="O482" s="791"/>
      <c r="P482" s="791"/>
      <c r="Q482" s="791"/>
      <c r="R482" s="791"/>
      <c r="S482" s="791"/>
      <c r="T482" s="791"/>
      <c r="U482" s="791"/>
      <c r="V482" s="791"/>
      <c r="W482" s="791"/>
      <c r="X482" s="791"/>
      <c r="Y482" s="791"/>
      <c r="Z482" s="791"/>
    </row>
    <row r="483" spans="1:26" ht="15.75" customHeight="1">
      <c r="A483" s="791"/>
      <c r="B483" s="791"/>
      <c r="C483" s="791"/>
      <c r="D483" s="791"/>
      <c r="E483" s="791"/>
      <c r="F483" s="552"/>
      <c r="G483" s="791"/>
      <c r="H483" s="791"/>
      <c r="I483" s="791"/>
      <c r="J483" s="791"/>
      <c r="K483" s="791"/>
      <c r="L483" s="791"/>
      <c r="M483" s="791"/>
      <c r="N483" s="791"/>
      <c r="O483" s="791"/>
      <c r="P483" s="791"/>
      <c r="Q483" s="791"/>
      <c r="R483" s="791"/>
      <c r="S483" s="791"/>
      <c r="T483" s="791"/>
      <c r="U483" s="791"/>
      <c r="V483" s="791"/>
      <c r="W483" s="791"/>
      <c r="X483" s="791"/>
      <c r="Y483" s="791"/>
      <c r="Z483" s="791"/>
    </row>
    <row r="484" spans="1:26" ht="15.75" customHeight="1">
      <c r="A484" s="791"/>
      <c r="B484" s="791"/>
      <c r="C484" s="791"/>
      <c r="D484" s="791"/>
      <c r="E484" s="791"/>
      <c r="F484" s="552"/>
      <c r="G484" s="791"/>
      <c r="H484" s="791"/>
      <c r="I484" s="791"/>
      <c r="J484" s="791"/>
      <c r="K484" s="791"/>
      <c r="L484" s="791"/>
      <c r="M484" s="791"/>
      <c r="N484" s="791"/>
      <c r="O484" s="791"/>
      <c r="P484" s="791"/>
      <c r="Q484" s="791"/>
      <c r="R484" s="791"/>
      <c r="S484" s="791"/>
      <c r="T484" s="791"/>
      <c r="U484" s="791"/>
      <c r="V484" s="791"/>
      <c r="W484" s="791"/>
      <c r="X484" s="791"/>
      <c r="Y484" s="791"/>
      <c r="Z484" s="791"/>
    </row>
    <row r="485" spans="1:26" ht="15.75" customHeight="1">
      <c r="A485" s="791"/>
      <c r="B485" s="791"/>
      <c r="C485" s="791"/>
      <c r="D485" s="791"/>
      <c r="E485" s="791"/>
      <c r="F485" s="552"/>
      <c r="G485" s="791"/>
      <c r="H485" s="791"/>
      <c r="I485" s="791"/>
      <c r="J485" s="791"/>
      <c r="K485" s="791"/>
      <c r="L485" s="791"/>
      <c r="M485" s="791"/>
      <c r="N485" s="791"/>
      <c r="O485" s="791"/>
      <c r="P485" s="791"/>
      <c r="Q485" s="791"/>
      <c r="R485" s="791"/>
      <c r="S485" s="791"/>
      <c r="T485" s="791"/>
      <c r="U485" s="791"/>
      <c r="V485" s="791"/>
      <c r="W485" s="791"/>
      <c r="X485" s="791"/>
      <c r="Y485" s="791"/>
      <c r="Z485" s="791"/>
    </row>
    <row r="486" spans="1:26" ht="15.75" customHeight="1">
      <c r="A486" s="791"/>
      <c r="B486" s="791"/>
      <c r="C486" s="791"/>
      <c r="D486" s="791"/>
      <c r="E486" s="791"/>
      <c r="F486" s="552"/>
      <c r="G486" s="791"/>
      <c r="H486" s="791"/>
      <c r="I486" s="791"/>
      <c r="J486" s="791"/>
      <c r="K486" s="791"/>
      <c r="L486" s="791"/>
      <c r="M486" s="791"/>
      <c r="N486" s="791"/>
      <c r="O486" s="791"/>
      <c r="P486" s="791"/>
      <c r="Q486" s="791"/>
      <c r="R486" s="791"/>
      <c r="S486" s="791"/>
      <c r="T486" s="791"/>
      <c r="U486" s="791"/>
      <c r="V486" s="791"/>
      <c r="W486" s="791"/>
      <c r="X486" s="791"/>
      <c r="Y486" s="791"/>
      <c r="Z486" s="791"/>
    </row>
    <row r="487" spans="1:26" ht="15.75" customHeight="1">
      <c r="A487" s="791"/>
      <c r="B487" s="791"/>
      <c r="C487" s="791"/>
      <c r="D487" s="791"/>
      <c r="E487" s="791"/>
      <c r="F487" s="552"/>
      <c r="G487" s="791"/>
      <c r="H487" s="791"/>
      <c r="I487" s="791"/>
      <c r="J487" s="791"/>
      <c r="K487" s="791"/>
      <c r="L487" s="791"/>
      <c r="M487" s="791"/>
      <c r="N487" s="791"/>
      <c r="O487" s="791"/>
      <c r="P487" s="791"/>
      <c r="Q487" s="791"/>
      <c r="R487" s="791"/>
      <c r="S487" s="791"/>
      <c r="T487" s="791"/>
      <c r="U487" s="791"/>
      <c r="V487" s="791"/>
      <c r="W487" s="791"/>
      <c r="X487" s="791"/>
      <c r="Y487" s="791"/>
      <c r="Z487" s="791"/>
    </row>
    <row r="488" spans="1:26" ht="15.75" customHeight="1">
      <c r="A488" s="791"/>
      <c r="B488" s="791"/>
      <c r="C488" s="791"/>
      <c r="D488" s="791"/>
      <c r="E488" s="791"/>
      <c r="F488" s="552"/>
      <c r="G488" s="791"/>
      <c r="H488" s="791"/>
      <c r="I488" s="791"/>
      <c r="J488" s="791"/>
      <c r="K488" s="791"/>
      <c r="L488" s="791"/>
      <c r="M488" s="791"/>
      <c r="N488" s="791"/>
      <c r="O488" s="791"/>
      <c r="P488" s="791"/>
      <c r="Q488" s="791"/>
      <c r="R488" s="791"/>
      <c r="S488" s="791"/>
      <c r="T488" s="791"/>
      <c r="U488" s="791"/>
      <c r="V488" s="791"/>
      <c r="W488" s="791"/>
      <c r="X488" s="791"/>
      <c r="Y488" s="791"/>
      <c r="Z488" s="791"/>
    </row>
    <row r="489" spans="1:26" ht="15.75" customHeight="1">
      <c r="A489" s="791"/>
      <c r="B489" s="791"/>
      <c r="C489" s="791"/>
      <c r="D489" s="791"/>
      <c r="E489" s="791"/>
      <c r="F489" s="552"/>
      <c r="G489" s="791"/>
      <c r="H489" s="791"/>
      <c r="I489" s="791"/>
      <c r="J489" s="791"/>
      <c r="K489" s="791"/>
      <c r="L489" s="791"/>
      <c r="M489" s="791"/>
      <c r="N489" s="791"/>
      <c r="O489" s="791"/>
      <c r="P489" s="791"/>
      <c r="Q489" s="791"/>
      <c r="R489" s="791"/>
      <c r="S489" s="791"/>
      <c r="T489" s="791"/>
      <c r="U489" s="791"/>
      <c r="V489" s="791"/>
      <c r="W489" s="791"/>
      <c r="X489" s="791"/>
      <c r="Y489" s="791"/>
      <c r="Z489" s="791"/>
    </row>
    <row r="490" spans="1:26" ht="15.75" customHeight="1">
      <c r="A490" s="791"/>
      <c r="B490" s="791"/>
      <c r="C490" s="791"/>
      <c r="D490" s="791"/>
      <c r="E490" s="791"/>
      <c r="F490" s="552"/>
      <c r="G490" s="791"/>
      <c r="H490" s="791"/>
      <c r="I490" s="791"/>
      <c r="J490" s="791"/>
      <c r="K490" s="791"/>
      <c r="L490" s="791"/>
      <c r="M490" s="791"/>
      <c r="N490" s="791"/>
      <c r="O490" s="791"/>
      <c r="P490" s="791"/>
      <c r="Q490" s="791"/>
      <c r="R490" s="791"/>
      <c r="S490" s="791"/>
      <c r="T490" s="791"/>
      <c r="U490" s="791"/>
      <c r="V490" s="791"/>
      <c r="W490" s="791"/>
      <c r="X490" s="791"/>
      <c r="Y490" s="791"/>
      <c r="Z490" s="791"/>
    </row>
    <row r="491" spans="1:26" ht="15.75" customHeight="1">
      <c r="A491" s="791"/>
      <c r="B491" s="791"/>
      <c r="C491" s="791"/>
      <c r="D491" s="791"/>
      <c r="E491" s="791"/>
      <c r="F491" s="552"/>
      <c r="G491" s="791"/>
      <c r="H491" s="791"/>
      <c r="I491" s="791"/>
      <c r="J491" s="791"/>
      <c r="K491" s="791"/>
      <c r="L491" s="791"/>
      <c r="M491" s="791"/>
      <c r="N491" s="791"/>
      <c r="O491" s="791"/>
      <c r="P491" s="791"/>
      <c r="Q491" s="791"/>
      <c r="R491" s="791"/>
      <c r="S491" s="791"/>
      <c r="T491" s="791"/>
      <c r="U491" s="791"/>
      <c r="V491" s="791"/>
      <c r="W491" s="791"/>
      <c r="X491" s="791"/>
      <c r="Y491" s="791"/>
      <c r="Z491" s="791"/>
    </row>
    <row r="492" spans="1:26" ht="15.75" customHeight="1">
      <c r="A492" s="791"/>
      <c r="B492" s="791"/>
      <c r="C492" s="791"/>
      <c r="D492" s="791"/>
      <c r="E492" s="791"/>
      <c r="F492" s="552"/>
      <c r="G492" s="791"/>
      <c r="H492" s="791"/>
      <c r="I492" s="791"/>
      <c r="J492" s="791"/>
      <c r="K492" s="791"/>
      <c r="L492" s="791"/>
      <c r="M492" s="791"/>
      <c r="N492" s="791"/>
      <c r="O492" s="791"/>
      <c r="P492" s="791"/>
      <c r="Q492" s="791"/>
      <c r="R492" s="791"/>
      <c r="S492" s="791"/>
      <c r="T492" s="791"/>
      <c r="U492" s="791"/>
      <c r="V492" s="791"/>
      <c r="W492" s="791"/>
      <c r="X492" s="791"/>
      <c r="Y492" s="791"/>
      <c r="Z492" s="791"/>
    </row>
    <row r="493" spans="1:26" ht="15.75" customHeight="1">
      <c r="A493" s="791"/>
      <c r="B493" s="791"/>
      <c r="C493" s="791"/>
      <c r="D493" s="791"/>
      <c r="E493" s="791"/>
      <c r="F493" s="552"/>
      <c r="G493" s="791"/>
      <c r="H493" s="791"/>
      <c r="I493" s="791"/>
      <c r="J493" s="791"/>
      <c r="K493" s="791"/>
      <c r="L493" s="791"/>
      <c r="M493" s="791"/>
      <c r="N493" s="791"/>
      <c r="O493" s="791"/>
      <c r="P493" s="791"/>
      <c r="Q493" s="791"/>
      <c r="R493" s="791"/>
      <c r="S493" s="791"/>
      <c r="T493" s="791"/>
      <c r="U493" s="791"/>
      <c r="V493" s="791"/>
      <c r="W493" s="791"/>
      <c r="X493" s="791"/>
      <c r="Y493" s="791"/>
      <c r="Z493" s="791"/>
    </row>
    <row r="494" spans="1:26" ht="15.75" customHeight="1">
      <c r="A494" s="791"/>
      <c r="B494" s="791"/>
      <c r="C494" s="791"/>
      <c r="D494" s="791"/>
      <c r="E494" s="791"/>
      <c r="F494" s="552"/>
      <c r="G494" s="791"/>
      <c r="H494" s="791"/>
      <c r="I494" s="791"/>
      <c r="J494" s="791"/>
      <c r="K494" s="791"/>
      <c r="L494" s="791"/>
      <c r="M494" s="791"/>
      <c r="N494" s="791"/>
      <c r="O494" s="791"/>
      <c r="P494" s="791"/>
      <c r="Q494" s="791"/>
      <c r="R494" s="791"/>
      <c r="S494" s="791"/>
      <c r="T494" s="791"/>
      <c r="U494" s="791"/>
      <c r="V494" s="791"/>
      <c r="W494" s="791"/>
      <c r="X494" s="791"/>
      <c r="Y494" s="791"/>
      <c r="Z494" s="791"/>
    </row>
    <row r="495" spans="1:26" ht="15.75" customHeight="1">
      <c r="A495" s="791"/>
      <c r="B495" s="791"/>
      <c r="C495" s="791"/>
      <c r="D495" s="791"/>
      <c r="E495" s="791"/>
      <c r="F495" s="552"/>
      <c r="G495" s="791"/>
      <c r="H495" s="791"/>
      <c r="I495" s="791"/>
      <c r="J495" s="791"/>
      <c r="K495" s="791"/>
      <c r="L495" s="791"/>
      <c r="M495" s="791"/>
      <c r="N495" s="791"/>
      <c r="O495" s="791"/>
      <c r="P495" s="791"/>
      <c r="Q495" s="791"/>
      <c r="R495" s="791"/>
      <c r="S495" s="791"/>
      <c r="T495" s="791"/>
      <c r="U495" s="791"/>
      <c r="V495" s="791"/>
      <c r="W495" s="791"/>
      <c r="X495" s="791"/>
      <c r="Y495" s="791"/>
      <c r="Z495" s="791"/>
    </row>
    <row r="496" spans="1:26" ht="15.75" customHeight="1">
      <c r="A496" s="791"/>
      <c r="B496" s="791"/>
      <c r="C496" s="791"/>
      <c r="D496" s="791"/>
      <c r="E496" s="791"/>
      <c r="F496" s="552"/>
      <c r="G496" s="791"/>
      <c r="H496" s="791"/>
      <c r="I496" s="791"/>
      <c r="J496" s="791"/>
      <c r="K496" s="791"/>
      <c r="L496" s="791"/>
      <c r="M496" s="791"/>
      <c r="N496" s="791"/>
      <c r="O496" s="791"/>
      <c r="P496" s="791"/>
      <c r="Q496" s="791"/>
      <c r="R496" s="791"/>
      <c r="S496" s="791"/>
      <c r="T496" s="791"/>
      <c r="U496" s="791"/>
      <c r="V496" s="791"/>
      <c r="W496" s="791"/>
      <c r="X496" s="791"/>
      <c r="Y496" s="791"/>
      <c r="Z496" s="791"/>
    </row>
    <row r="497" spans="1:26" ht="15.75" customHeight="1">
      <c r="A497" s="791"/>
      <c r="B497" s="791"/>
      <c r="C497" s="791"/>
      <c r="D497" s="791"/>
      <c r="E497" s="791"/>
      <c r="F497" s="552"/>
      <c r="G497" s="791"/>
      <c r="H497" s="791"/>
      <c r="I497" s="791"/>
      <c r="J497" s="791"/>
      <c r="K497" s="791"/>
      <c r="L497" s="791"/>
      <c r="M497" s="791"/>
      <c r="N497" s="791"/>
      <c r="O497" s="791"/>
      <c r="P497" s="791"/>
      <c r="Q497" s="791"/>
      <c r="R497" s="791"/>
      <c r="S497" s="791"/>
      <c r="T497" s="791"/>
      <c r="U497" s="791"/>
      <c r="V497" s="791"/>
      <c r="W497" s="791"/>
      <c r="X497" s="791"/>
      <c r="Y497" s="791"/>
      <c r="Z497" s="791"/>
    </row>
    <row r="498" spans="1:26" ht="15.75" customHeight="1">
      <c r="A498" s="791"/>
      <c r="B498" s="791"/>
      <c r="C498" s="791"/>
      <c r="D498" s="791"/>
      <c r="E498" s="791"/>
      <c r="F498" s="552"/>
      <c r="G498" s="791"/>
      <c r="H498" s="791"/>
      <c r="I498" s="791"/>
      <c r="J498" s="791"/>
      <c r="K498" s="791"/>
      <c r="L498" s="791"/>
      <c r="M498" s="791"/>
      <c r="N498" s="791"/>
      <c r="O498" s="791"/>
      <c r="P498" s="791"/>
      <c r="Q498" s="791"/>
      <c r="R498" s="791"/>
      <c r="S498" s="791"/>
      <c r="T498" s="791"/>
      <c r="U498" s="791"/>
      <c r="V498" s="791"/>
      <c r="W498" s="791"/>
      <c r="X498" s="791"/>
      <c r="Y498" s="791"/>
      <c r="Z498" s="791"/>
    </row>
    <row r="499" spans="1:26" ht="15.75" customHeight="1">
      <c r="A499" s="791"/>
      <c r="B499" s="791"/>
      <c r="C499" s="791"/>
      <c r="D499" s="791"/>
      <c r="E499" s="791"/>
      <c r="F499" s="552"/>
      <c r="G499" s="791"/>
      <c r="H499" s="791"/>
      <c r="I499" s="791"/>
      <c r="J499" s="791"/>
      <c r="K499" s="791"/>
      <c r="L499" s="791"/>
      <c r="M499" s="791"/>
      <c r="N499" s="791"/>
      <c r="O499" s="791"/>
      <c r="P499" s="791"/>
      <c r="Q499" s="791"/>
      <c r="R499" s="791"/>
      <c r="S499" s="791"/>
      <c r="T499" s="791"/>
      <c r="U499" s="791"/>
      <c r="V499" s="791"/>
      <c r="W499" s="791"/>
      <c r="X499" s="791"/>
      <c r="Y499" s="791"/>
      <c r="Z499" s="791"/>
    </row>
    <row r="500" spans="1:26" ht="15.75" customHeight="1">
      <c r="A500" s="791"/>
      <c r="B500" s="791"/>
      <c r="C500" s="791"/>
      <c r="D500" s="791"/>
      <c r="E500" s="791"/>
      <c r="F500" s="552"/>
      <c r="G500" s="791"/>
      <c r="H500" s="791"/>
      <c r="I500" s="791"/>
      <c r="J500" s="791"/>
      <c r="K500" s="791"/>
      <c r="L500" s="791"/>
      <c r="M500" s="791"/>
      <c r="N500" s="791"/>
      <c r="O500" s="791"/>
      <c r="P500" s="791"/>
      <c r="Q500" s="791"/>
      <c r="R500" s="791"/>
      <c r="S500" s="791"/>
      <c r="T500" s="791"/>
      <c r="U500" s="791"/>
      <c r="V500" s="791"/>
      <c r="W500" s="791"/>
      <c r="X500" s="791"/>
      <c r="Y500" s="791"/>
      <c r="Z500" s="791"/>
    </row>
    <row r="501" spans="1:26" ht="15.75" customHeight="1">
      <c r="A501" s="791"/>
      <c r="B501" s="791"/>
      <c r="C501" s="791"/>
      <c r="D501" s="791"/>
      <c r="E501" s="791"/>
      <c r="F501" s="552"/>
      <c r="G501" s="791"/>
      <c r="H501" s="791"/>
      <c r="I501" s="791"/>
      <c r="J501" s="791"/>
      <c r="K501" s="791"/>
      <c r="L501" s="791"/>
      <c r="M501" s="791"/>
      <c r="N501" s="791"/>
      <c r="O501" s="791"/>
      <c r="P501" s="791"/>
      <c r="Q501" s="791"/>
      <c r="R501" s="791"/>
      <c r="S501" s="791"/>
      <c r="T501" s="791"/>
      <c r="U501" s="791"/>
      <c r="V501" s="791"/>
      <c r="W501" s="791"/>
      <c r="X501" s="791"/>
      <c r="Y501" s="791"/>
      <c r="Z501" s="791"/>
    </row>
    <row r="502" spans="1:26" ht="15.75" customHeight="1">
      <c r="A502" s="791"/>
      <c r="B502" s="791"/>
      <c r="C502" s="791"/>
      <c r="D502" s="791"/>
      <c r="E502" s="791"/>
      <c r="F502" s="552"/>
      <c r="G502" s="791"/>
      <c r="H502" s="791"/>
      <c r="I502" s="791"/>
      <c r="J502" s="791"/>
      <c r="K502" s="791"/>
      <c r="L502" s="791"/>
      <c r="M502" s="791"/>
      <c r="N502" s="791"/>
      <c r="O502" s="791"/>
      <c r="P502" s="791"/>
      <c r="Q502" s="791"/>
      <c r="R502" s="791"/>
      <c r="S502" s="791"/>
      <c r="T502" s="791"/>
      <c r="U502" s="791"/>
      <c r="V502" s="791"/>
      <c r="W502" s="791"/>
      <c r="X502" s="791"/>
      <c r="Y502" s="791"/>
      <c r="Z502" s="791"/>
    </row>
    <row r="503" spans="1:26" ht="15.75" customHeight="1">
      <c r="A503" s="791"/>
      <c r="B503" s="791"/>
      <c r="C503" s="791"/>
      <c r="D503" s="791"/>
      <c r="E503" s="791"/>
      <c r="F503" s="552"/>
      <c r="G503" s="791"/>
      <c r="H503" s="791"/>
      <c r="I503" s="791"/>
      <c r="J503" s="791"/>
      <c r="K503" s="791"/>
      <c r="L503" s="791"/>
      <c r="M503" s="791"/>
      <c r="N503" s="791"/>
      <c r="O503" s="791"/>
      <c r="P503" s="791"/>
      <c r="Q503" s="791"/>
      <c r="R503" s="791"/>
      <c r="S503" s="791"/>
      <c r="T503" s="791"/>
      <c r="U503" s="791"/>
      <c r="V503" s="791"/>
      <c r="W503" s="791"/>
      <c r="X503" s="791"/>
      <c r="Y503" s="791"/>
      <c r="Z503" s="791"/>
    </row>
    <row r="504" spans="1:26" ht="15.75" customHeight="1">
      <c r="A504" s="791"/>
      <c r="B504" s="791"/>
      <c r="C504" s="791"/>
      <c r="D504" s="791"/>
      <c r="E504" s="791"/>
      <c r="F504" s="552"/>
      <c r="G504" s="791"/>
      <c r="H504" s="791"/>
      <c r="I504" s="791"/>
      <c r="J504" s="791"/>
      <c r="K504" s="791"/>
      <c r="L504" s="791"/>
      <c r="M504" s="791"/>
      <c r="N504" s="791"/>
      <c r="O504" s="791"/>
      <c r="P504" s="791"/>
      <c r="Q504" s="791"/>
      <c r="R504" s="791"/>
      <c r="S504" s="791"/>
      <c r="T504" s="791"/>
      <c r="U504" s="791"/>
      <c r="V504" s="791"/>
      <c r="W504" s="791"/>
      <c r="X504" s="791"/>
      <c r="Y504" s="791"/>
      <c r="Z504" s="791"/>
    </row>
    <row r="505" spans="1:26" ht="15.75" customHeight="1">
      <c r="A505" s="791"/>
      <c r="B505" s="791"/>
      <c r="C505" s="791"/>
      <c r="D505" s="791"/>
      <c r="E505" s="791"/>
      <c r="F505" s="552"/>
      <c r="G505" s="791"/>
      <c r="H505" s="791"/>
      <c r="I505" s="791"/>
      <c r="J505" s="791"/>
      <c r="K505" s="791"/>
      <c r="L505" s="791"/>
      <c r="M505" s="791"/>
      <c r="N505" s="791"/>
      <c r="O505" s="791"/>
      <c r="P505" s="791"/>
      <c r="Q505" s="791"/>
      <c r="R505" s="791"/>
      <c r="S505" s="791"/>
      <c r="T505" s="791"/>
      <c r="U505" s="791"/>
      <c r="V505" s="791"/>
      <c r="W505" s="791"/>
      <c r="X505" s="791"/>
      <c r="Y505" s="791"/>
      <c r="Z505" s="791"/>
    </row>
    <row r="506" spans="1:26" ht="15.75" customHeight="1">
      <c r="A506" s="791"/>
      <c r="B506" s="791"/>
      <c r="C506" s="791"/>
      <c r="D506" s="791"/>
      <c r="E506" s="791"/>
      <c r="F506" s="552"/>
      <c r="G506" s="791"/>
      <c r="H506" s="791"/>
      <c r="I506" s="791"/>
      <c r="J506" s="791"/>
      <c r="K506" s="791"/>
      <c r="L506" s="791"/>
      <c r="M506" s="791"/>
      <c r="N506" s="791"/>
      <c r="O506" s="791"/>
      <c r="P506" s="791"/>
      <c r="Q506" s="791"/>
      <c r="R506" s="791"/>
      <c r="S506" s="791"/>
      <c r="T506" s="791"/>
      <c r="U506" s="791"/>
      <c r="V506" s="791"/>
      <c r="W506" s="791"/>
      <c r="X506" s="791"/>
      <c r="Y506" s="791"/>
      <c r="Z506" s="791"/>
    </row>
    <row r="507" spans="1:26" ht="15.75" customHeight="1">
      <c r="A507" s="791"/>
      <c r="B507" s="791"/>
      <c r="C507" s="791"/>
      <c r="D507" s="791"/>
      <c r="E507" s="791"/>
      <c r="F507" s="552"/>
      <c r="G507" s="791"/>
      <c r="H507" s="791"/>
      <c r="I507" s="791"/>
      <c r="J507" s="791"/>
      <c r="K507" s="791"/>
      <c r="L507" s="791"/>
      <c r="M507" s="791"/>
      <c r="N507" s="791"/>
      <c r="O507" s="791"/>
      <c r="P507" s="791"/>
      <c r="Q507" s="791"/>
      <c r="R507" s="791"/>
      <c r="S507" s="791"/>
      <c r="T507" s="791"/>
      <c r="U507" s="791"/>
      <c r="V507" s="791"/>
      <c r="W507" s="791"/>
      <c r="X507" s="791"/>
      <c r="Y507" s="791"/>
      <c r="Z507" s="791"/>
    </row>
    <row r="508" spans="1:26" ht="15.75" customHeight="1">
      <c r="A508" s="791"/>
      <c r="B508" s="791"/>
      <c r="C508" s="791"/>
      <c r="D508" s="791"/>
      <c r="E508" s="791"/>
      <c r="F508" s="552"/>
      <c r="G508" s="791"/>
      <c r="H508" s="791"/>
      <c r="I508" s="791"/>
      <c r="J508" s="791"/>
      <c r="K508" s="791"/>
      <c r="L508" s="791"/>
      <c r="M508" s="791"/>
      <c r="N508" s="791"/>
      <c r="O508" s="791"/>
      <c r="P508" s="791"/>
      <c r="Q508" s="791"/>
      <c r="R508" s="791"/>
      <c r="S508" s="791"/>
      <c r="T508" s="791"/>
      <c r="U508" s="791"/>
      <c r="V508" s="791"/>
      <c r="W508" s="791"/>
      <c r="X508" s="791"/>
      <c r="Y508" s="791"/>
      <c r="Z508" s="791"/>
    </row>
    <row r="509" spans="1:26" ht="15.75" customHeight="1">
      <c r="A509" s="791"/>
      <c r="B509" s="791"/>
      <c r="C509" s="791"/>
      <c r="D509" s="791"/>
      <c r="E509" s="791"/>
      <c r="F509" s="552"/>
      <c r="G509" s="791"/>
      <c r="H509" s="791"/>
      <c r="I509" s="791"/>
      <c r="J509" s="791"/>
      <c r="K509" s="791"/>
      <c r="L509" s="791"/>
      <c r="M509" s="791"/>
      <c r="N509" s="791"/>
      <c r="O509" s="791"/>
      <c r="P509" s="791"/>
      <c r="Q509" s="791"/>
      <c r="R509" s="791"/>
      <c r="S509" s="791"/>
      <c r="T509" s="791"/>
      <c r="U509" s="791"/>
      <c r="V509" s="791"/>
      <c r="W509" s="791"/>
      <c r="X509" s="791"/>
      <c r="Y509" s="791"/>
      <c r="Z509" s="791"/>
    </row>
    <row r="510" spans="1:26" ht="15.75" customHeight="1">
      <c r="A510" s="791"/>
      <c r="B510" s="791"/>
      <c r="C510" s="791"/>
      <c r="D510" s="791"/>
      <c r="E510" s="791"/>
      <c r="F510" s="552"/>
      <c r="G510" s="791"/>
      <c r="H510" s="791"/>
      <c r="I510" s="791"/>
      <c r="J510" s="791"/>
      <c r="K510" s="791"/>
      <c r="L510" s="791"/>
      <c r="M510" s="791"/>
      <c r="N510" s="791"/>
      <c r="O510" s="791"/>
      <c r="P510" s="791"/>
      <c r="Q510" s="791"/>
      <c r="R510" s="791"/>
      <c r="S510" s="791"/>
      <c r="T510" s="791"/>
      <c r="U510" s="791"/>
      <c r="V510" s="791"/>
      <c r="W510" s="791"/>
      <c r="X510" s="791"/>
      <c r="Y510" s="791"/>
      <c r="Z510" s="791"/>
    </row>
    <row r="511" spans="1:26" ht="15.75" customHeight="1">
      <c r="A511" s="791"/>
      <c r="B511" s="791"/>
      <c r="C511" s="791"/>
      <c r="D511" s="791"/>
      <c r="E511" s="791"/>
      <c r="F511" s="552"/>
      <c r="G511" s="791"/>
      <c r="H511" s="791"/>
      <c r="I511" s="791"/>
      <c r="J511" s="791"/>
      <c r="K511" s="791"/>
      <c r="L511" s="791"/>
      <c r="M511" s="791"/>
      <c r="N511" s="791"/>
      <c r="O511" s="791"/>
      <c r="P511" s="791"/>
      <c r="Q511" s="791"/>
      <c r="R511" s="791"/>
      <c r="S511" s="791"/>
      <c r="T511" s="791"/>
      <c r="U511" s="791"/>
      <c r="V511" s="791"/>
      <c r="W511" s="791"/>
      <c r="X511" s="791"/>
      <c r="Y511" s="791"/>
      <c r="Z511" s="791"/>
    </row>
    <row r="512" spans="1:26" ht="15.75" customHeight="1">
      <c r="A512" s="791"/>
      <c r="B512" s="791"/>
      <c r="C512" s="791"/>
      <c r="D512" s="791"/>
      <c r="E512" s="791"/>
      <c r="F512" s="552"/>
      <c r="G512" s="791"/>
      <c r="H512" s="791"/>
      <c r="I512" s="791"/>
      <c r="J512" s="791"/>
      <c r="K512" s="791"/>
      <c r="L512" s="791"/>
      <c r="M512" s="791"/>
      <c r="N512" s="791"/>
      <c r="O512" s="791"/>
      <c r="P512" s="791"/>
      <c r="Q512" s="791"/>
      <c r="R512" s="791"/>
      <c r="S512" s="791"/>
      <c r="T512" s="791"/>
      <c r="U512" s="791"/>
      <c r="V512" s="791"/>
      <c r="W512" s="791"/>
      <c r="X512" s="791"/>
      <c r="Y512" s="791"/>
      <c r="Z512" s="791"/>
    </row>
    <row r="513" spans="1:26" ht="15.75" customHeight="1">
      <c r="A513" s="791"/>
      <c r="B513" s="791"/>
      <c r="C513" s="791"/>
      <c r="D513" s="791"/>
      <c r="E513" s="791"/>
      <c r="F513" s="552"/>
      <c r="G513" s="791"/>
      <c r="H513" s="791"/>
      <c r="I513" s="791"/>
      <c r="J513" s="791"/>
      <c r="K513" s="791"/>
      <c r="L513" s="791"/>
      <c r="M513" s="791"/>
      <c r="N513" s="791"/>
      <c r="O513" s="791"/>
      <c r="P513" s="791"/>
      <c r="Q513" s="791"/>
      <c r="R513" s="791"/>
      <c r="S513" s="791"/>
      <c r="T513" s="791"/>
      <c r="U513" s="791"/>
      <c r="V513" s="791"/>
      <c r="W513" s="791"/>
      <c r="X513" s="791"/>
      <c r="Y513" s="791"/>
      <c r="Z513" s="791"/>
    </row>
    <row r="514" spans="1:26" ht="15.75" customHeight="1">
      <c r="A514" s="791"/>
      <c r="B514" s="791"/>
      <c r="C514" s="791"/>
      <c r="D514" s="791"/>
      <c r="E514" s="791"/>
      <c r="F514" s="552"/>
      <c r="G514" s="791"/>
      <c r="H514" s="791"/>
      <c r="I514" s="791"/>
      <c r="J514" s="791"/>
      <c r="K514" s="791"/>
      <c r="L514" s="791"/>
      <c r="M514" s="791"/>
      <c r="N514" s="791"/>
      <c r="O514" s="791"/>
      <c r="P514" s="791"/>
      <c r="Q514" s="791"/>
      <c r="R514" s="791"/>
      <c r="S514" s="791"/>
      <c r="T514" s="791"/>
      <c r="U514" s="791"/>
      <c r="V514" s="791"/>
      <c r="W514" s="791"/>
      <c r="X514" s="791"/>
      <c r="Y514" s="791"/>
      <c r="Z514" s="791"/>
    </row>
    <row r="515" spans="1:26" ht="15.75" customHeight="1">
      <c r="A515" s="791"/>
      <c r="B515" s="791"/>
      <c r="C515" s="791"/>
      <c r="D515" s="791"/>
      <c r="E515" s="791"/>
      <c r="F515" s="552"/>
      <c r="G515" s="791"/>
      <c r="H515" s="791"/>
      <c r="I515" s="791"/>
      <c r="J515" s="791"/>
      <c r="K515" s="791"/>
      <c r="L515" s="791"/>
      <c r="M515" s="791"/>
      <c r="N515" s="791"/>
      <c r="O515" s="791"/>
      <c r="P515" s="791"/>
      <c r="Q515" s="791"/>
      <c r="R515" s="791"/>
      <c r="S515" s="791"/>
      <c r="T515" s="791"/>
      <c r="U515" s="791"/>
      <c r="V515" s="791"/>
      <c r="W515" s="791"/>
      <c r="X515" s="791"/>
      <c r="Y515" s="791"/>
      <c r="Z515" s="791"/>
    </row>
    <row r="516" spans="1:26" ht="15.75" customHeight="1">
      <c r="A516" s="791"/>
      <c r="B516" s="791"/>
      <c r="C516" s="791"/>
      <c r="D516" s="791"/>
      <c r="E516" s="791"/>
      <c r="F516" s="552"/>
      <c r="G516" s="791"/>
      <c r="H516" s="791"/>
      <c r="I516" s="791"/>
      <c r="J516" s="791"/>
      <c r="K516" s="791"/>
      <c r="L516" s="791"/>
      <c r="M516" s="791"/>
      <c r="N516" s="791"/>
      <c r="O516" s="791"/>
      <c r="P516" s="791"/>
      <c r="Q516" s="791"/>
      <c r="R516" s="791"/>
      <c r="S516" s="791"/>
      <c r="T516" s="791"/>
      <c r="U516" s="791"/>
      <c r="V516" s="791"/>
      <c r="W516" s="791"/>
      <c r="X516" s="791"/>
      <c r="Y516" s="791"/>
      <c r="Z516" s="791"/>
    </row>
    <row r="517" spans="1:26" ht="15.75" customHeight="1">
      <c r="A517" s="791"/>
      <c r="B517" s="791"/>
      <c r="C517" s="791"/>
      <c r="D517" s="791"/>
      <c r="E517" s="791"/>
      <c r="F517" s="552"/>
      <c r="G517" s="791"/>
      <c r="H517" s="791"/>
      <c r="I517" s="791"/>
      <c r="J517" s="791"/>
      <c r="K517" s="791"/>
      <c r="L517" s="791"/>
      <c r="M517" s="791"/>
      <c r="N517" s="791"/>
      <c r="O517" s="791"/>
      <c r="P517" s="791"/>
      <c r="Q517" s="791"/>
      <c r="R517" s="791"/>
      <c r="S517" s="791"/>
      <c r="T517" s="791"/>
      <c r="U517" s="791"/>
      <c r="V517" s="791"/>
      <c r="W517" s="791"/>
      <c r="X517" s="791"/>
      <c r="Y517" s="791"/>
      <c r="Z517" s="791"/>
    </row>
    <row r="518" spans="1:26" ht="15.75" customHeight="1">
      <c r="A518" s="791"/>
      <c r="B518" s="791"/>
      <c r="C518" s="791"/>
      <c r="D518" s="791"/>
      <c r="E518" s="791"/>
      <c r="F518" s="552"/>
      <c r="G518" s="791"/>
      <c r="H518" s="791"/>
      <c r="I518" s="791"/>
      <c r="J518" s="791"/>
      <c r="K518" s="791"/>
      <c r="L518" s="791"/>
      <c r="M518" s="791"/>
      <c r="N518" s="791"/>
      <c r="O518" s="791"/>
      <c r="P518" s="791"/>
      <c r="Q518" s="791"/>
      <c r="R518" s="791"/>
      <c r="S518" s="791"/>
      <c r="T518" s="791"/>
      <c r="U518" s="791"/>
      <c r="V518" s="791"/>
      <c r="W518" s="791"/>
      <c r="X518" s="791"/>
      <c r="Y518" s="791"/>
      <c r="Z518" s="791"/>
    </row>
    <row r="519" spans="1:26" ht="15.75" customHeight="1">
      <c r="A519" s="791"/>
      <c r="B519" s="791"/>
      <c r="C519" s="791"/>
      <c r="D519" s="791"/>
      <c r="E519" s="791"/>
      <c r="F519" s="552"/>
      <c r="G519" s="791"/>
      <c r="H519" s="791"/>
      <c r="I519" s="791"/>
      <c r="J519" s="791"/>
      <c r="K519" s="791"/>
      <c r="L519" s="791"/>
      <c r="M519" s="791"/>
      <c r="N519" s="791"/>
      <c r="O519" s="791"/>
      <c r="P519" s="791"/>
      <c r="Q519" s="791"/>
      <c r="R519" s="791"/>
      <c r="S519" s="791"/>
      <c r="T519" s="791"/>
      <c r="U519" s="791"/>
      <c r="V519" s="791"/>
      <c r="W519" s="791"/>
      <c r="X519" s="791"/>
      <c r="Y519" s="791"/>
      <c r="Z519" s="791"/>
    </row>
    <row r="520" spans="1:26" ht="15.75" customHeight="1">
      <c r="A520" s="791"/>
      <c r="B520" s="791"/>
      <c r="C520" s="791"/>
      <c r="D520" s="791"/>
      <c r="E520" s="791"/>
      <c r="F520" s="552"/>
      <c r="G520" s="791"/>
      <c r="H520" s="791"/>
      <c r="I520" s="791"/>
      <c r="J520" s="791"/>
      <c r="K520" s="791"/>
      <c r="L520" s="791"/>
      <c r="M520" s="791"/>
      <c r="N520" s="791"/>
      <c r="O520" s="791"/>
      <c r="P520" s="791"/>
      <c r="Q520" s="791"/>
      <c r="R520" s="791"/>
      <c r="S520" s="791"/>
      <c r="T520" s="791"/>
      <c r="U520" s="791"/>
      <c r="V520" s="791"/>
      <c r="W520" s="791"/>
      <c r="X520" s="791"/>
      <c r="Y520" s="791"/>
      <c r="Z520" s="791"/>
    </row>
    <row r="521" spans="1:26" ht="15.75" customHeight="1">
      <c r="A521" s="791"/>
      <c r="B521" s="791"/>
      <c r="C521" s="791"/>
      <c r="D521" s="791"/>
      <c r="E521" s="791"/>
      <c r="F521" s="552"/>
      <c r="G521" s="791"/>
      <c r="H521" s="791"/>
      <c r="I521" s="791"/>
      <c r="J521" s="791"/>
      <c r="K521" s="791"/>
      <c r="L521" s="791"/>
      <c r="M521" s="791"/>
      <c r="N521" s="791"/>
      <c r="O521" s="791"/>
      <c r="P521" s="791"/>
      <c r="Q521" s="791"/>
      <c r="R521" s="791"/>
      <c r="S521" s="791"/>
      <c r="T521" s="791"/>
      <c r="U521" s="791"/>
      <c r="V521" s="791"/>
      <c r="W521" s="791"/>
      <c r="X521" s="791"/>
      <c r="Y521" s="791"/>
      <c r="Z521" s="791"/>
    </row>
    <row r="522" spans="1:26" ht="15.75" customHeight="1">
      <c r="A522" s="791"/>
      <c r="B522" s="791"/>
      <c r="C522" s="791"/>
      <c r="D522" s="791"/>
      <c r="E522" s="791"/>
      <c r="F522" s="552"/>
      <c r="G522" s="791"/>
      <c r="H522" s="791"/>
      <c r="I522" s="791"/>
      <c r="J522" s="791"/>
      <c r="K522" s="791"/>
      <c r="L522" s="791"/>
      <c r="M522" s="791"/>
      <c r="N522" s="791"/>
      <c r="O522" s="791"/>
      <c r="P522" s="791"/>
      <c r="Q522" s="791"/>
      <c r="R522" s="791"/>
      <c r="S522" s="791"/>
      <c r="T522" s="791"/>
      <c r="U522" s="791"/>
      <c r="V522" s="791"/>
      <c r="W522" s="791"/>
      <c r="X522" s="791"/>
      <c r="Y522" s="791"/>
      <c r="Z522" s="791"/>
    </row>
    <row r="523" spans="1:26" ht="15.75" customHeight="1">
      <c r="A523" s="791"/>
      <c r="B523" s="791"/>
      <c r="C523" s="791"/>
      <c r="D523" s="791"/>
      <c r="E523" s="791"/>
      <c r="F523" s="552"/>
      <c r="G523" s="791"/>
      <c r="H523" s="791"/>
      <c r="I523" s="791"/>
      <c r="J523" s="791"/>
      <c r="K523" s="791"/>
      <c r="L523" s="791"/>
      <c r="M523" s="791"/>
      <c r="N523" s="791"/>
      <c r="O523" s="791"/>
      <c r="P523" s="791"/>
      <c r="Q523" s="791"/>
      <c r="R523" s="791"/>
      <c r="S523" s="791"/>
      <c r="T523" s="791"/>
      <c r="U523" s="791"/>
      <c r="V523" s="791"/>
      <c r="W523" s="791"/>
      <c r="X523" s="791"/>
      <c r="Y523" s="791"/>
      <c r="Z523" s="791"/>
    </row>
    <row r="524" spans="1:26" ht="15.75" customHeight="1">
      <c r="A524" s="791"/>
      <c r="B524" s="791"/>
      <c r="C524" s="791"/>
      <c r="D524" s="791"/>
      <c r="E524" s="791"/>
      <c r="F524" s="552"/>
      <c r="G524" s="791"/>
      <c r="H524" s="791"/>
      <c r="I524" s="791"/>
      <c r="J524" s="791"/>
      <c r="K524" s="791"/>
      <c r="L524" s="791"/>
      <c r="M524" s="791"/>
      <c r="N524" s="791"/>
      <c r="O524" s="791"/>
      <c r="P524" s="791"/>
      <c r="Q524" s="791"/>
      <c r="R524" s="791"/>
      <c r="S524" s="791"/>
      <c r="T524" s="791"/>
      <c r="U524" s="791"/>
      <c r="V524" s="791"/>
      <c r="W524" s="791"/>
      <c r="X524" s="791"/>
      <c r="Y524" s="791"/>
      <c r="Z524" s="791"/>
    </row>
    <row r="525" spans="1:26" ht="15.75" customHeight="1">
      <c r="A525" s="791"/>
      <c r="B525" s="791"/>
      <c r="C525" s="791"/>
      <c r="D525" s="791"/>
      <c r="E525" s="791"/>
      <c r="F525" s="552"/>
      <c r="G525" s="791"/>
      <c r="H525" s="791"/>
      <c r="I525" s="791"/>
      <c r="J525" s="791"/>
      <c r="K525" s="791"/>
      <c r="L525" s="791"/>
      <c r="M525" s="791"/>
      <c r="N525" s="791"/>
      <c r="O525" s="791"/>
      <c r="P525" s="791"/>
      <c r="Q525" s="791"/>
      <c r="R525" s="791"/>
      <c r="S525" s="791"/>
      <c r="T525" s="791"/>
      <c r="U525" s="791"/>
      <c r="V525" s="791"/>
      <c r="W525" s="791"/>
      <c r="X525" s="791"/>
      <c r="Y525" s="791"/>
      <c r="Z525" s="791"/>
    </row>
    <row r="526" spans="1:26" ht="15.75" customHeight="1">
      <c r="A526" s="791"/>
      <c r="B526" s="791"/>
      <c r="C526" s="791"/>
      <c r="D526" s="791"/>
      <c r="E526" s="791"/>
      <c r="F526" s="552"/>
      <c r="G526" s="791"/>
      <c r="H526" s="791"/>
      <c r="I526" s="791"/>
      <c r="J526" s="791"/>
      <c r="K526" s="791"/>
      <c r="L526" s="791"/>
      <c r="M526" s="791"/>
      <c r="N526" s="791"/>
      <c r="O526" s="791"/>
      <c r="P526" s="791"/>
      <c r="Q526" s="791"/>
      <c r="R526" s="791"/>
      <c r="S526" s="791"/>
      <c r="T526" s="791"/>
      <c r="U526" s="791"/>
      <c r="V526" s="791"/>
      <c r="W526" s="791"/>
      <c r="X526" s="791"/>
      <c r="Y526" s="791"/>
      <c r="Z526" s="791"/>
    </row>
    <row r="527" spans="1:26" ht="15.75" customHeight="1">
      <c r="A527" s="791"/>
      <c r="B527" s="791"/>
      <c r="C527" s="791"/>
      <c r="D527" s="791"/>
      <c r="E527" s="791"/>
      <c r="F527" s="552"/>
      <c r="G527" s="791"/>
      <c r="H527" s="791"/>
      <c r="I527" s="791"/>
      <c r="J527" s="791"/>
      <c r="K527" s="791"/>
      <c r="L527" s="791"/>
      <c r="M527" s="791"/>
      <c r="N527" s="791"/>
      <c r="O527" s="791"/>
      <c r="P527" s="791"/>
      <c r="Q527" s="791"/>
      <c r="R527" s="791"/>
      <c r="S527" s="791"/>
      <c r="T527" s="791"/>
      <c r="U527" s="791"/>
      <c r="V527" s="791"/>
      <c r="W527" s="791"/>
      <c r="X527" s="791"/>
      <c r="Y527" s="791"/>
      <c r="Z527" s="791"/>
    </row>
    <row r="528" spans="1:26" ht="15.75" customHeight="1">
      <c r="A528" s="791"/>
      <c r="B528" s="791"/>
      <c r="C528" s="791"/>
      <c r="D528" s="791"/>
      <c r="E528" s="791"/>
      <c r="F528" s="552"/>
      <c r="G528" s="791"/>
      <c r="H528" s="791"/>
      <c r="I528" s="791"/>
      <c r="J528" s="791"/>
      <c r="K528" s="791"/>
      <c r="L528" s="791"/>
      <c r="M528" s="791"/>
      <c r="N528" s="791"/>
      <c r="O528" s="791"/>
      <c r="P528" s="791"/>
      <c r="Q528" s="791"/>
      <c r="R528" s="791"/>
      <c r="S528" s="791"/>
      <c r="T528" s="791"/>
      <c r="U528" s="791"/>
      <c r="V528" s="791"/>
      <c r="W528" s="791"/>
      <c r="X528" s="791"/>
      <c r="Y528" s="791"/>
      <c r="Z528" s="791"/>
    </row>
    <row r="529" spans="1:26" ht="15.75" customHeight="1">
      <c r="A529" s="791"/>
      <c r="B529" s="791"/>
      <c r="C529" s="791"/>
      <c r="D529" s="791"/>
      <c r="E529" s="791"/>
      <c r="F529" s="552"/>
      <c r="G529" s="791"/>
      <c r="H529" s="791"/>
      <c r="I529" s="791"/>
      <c r="J529" s="791"/>
      <c r="K529" s="791"/>
      <c r="L529" s="791"/>
      <c r="M529" s="791"/>
      <c r="N529" s="791"/>
      <c r="O529" s="791"/>
      <c r="P529" s="791"/>
      <c r="Q529" s="791"/>
      <c r="R529" s="791"/>
      <c r="S529" s="791"/>
      <c r="T529" s="791"/>
      <c r="U529" s="791"/>
      <c r="V529" s="791"/>
      <c r="W529" s="791"/>
      <c r="X529" s="791"/>
      <c r="Y529" s="791"/>
      <c r="Z529" s="791"/>
    </row>
    <row r="530" spans="1:26" ht="15.75" customHeight="1">
      <c r="A530" s="791"/>
      <c r="B530" s="791"/>
      <c r="C530" s="791"/>
      <c r="D530" s="791"/>
      <c r="E530" s="791"/>
      <c r="F530" s="552"/>
      <c r="G530" s="791"/>
      <c r="H530" s="791"/>
      <c r="I530" s="791"/>
      <c r="J530" s="791"/>
      <c r="K530" s="791"/>
      <c r="L530" s="791"/>
      <c r="M530" s="791"/>
      <c r="N530" s="791"/>
      <c r="O530" s="791"/>
      <c r="P530" s="791"/>
      <c r="Q530" s="791"/>
      <c r="R530" s="791"/>
      <c r="S530" s="791"/>
      <c r="T530" s="791"/>
      <c r="U530" s="791"/>
      <c r="V530" s="791"/>
      <c r="W530" s="791"/>
      <c r="X530" s="791"/>
      <c r="Y530" s="791"/>
      <c r="Z530" s="791"/>
    </row>
    <row r="531" spans="1:26" ht="15.75" customHeight="1">
      <c r="A531" s="791"/>
      <c r="B531" s="791"/>
      <c r="C531" s="791"/>
      <c r="D531" s="791"/>
      <c r="E531" s="791"/>
      <c r="F531" s="552"/>
      <c r="G531" s="791"/>
      <c r="H531" s="791"/>
      <c r="I531" s="791"/>
      <c r="J531" s="791"/>
      <c r="K531" s="791"/>
      <c r="L531" s="791"/>
      <c r="M531" s="791"/>
      <c r="N531" s="791"/>
      <c r="O531" s="791"/>
      <c r="P531" s="791"/>
      <c r="Q531" s="791"/>
      <c r="R531" s="791"/>
      <c r="S531" s="791"/>
      <c r="T531" s="791"/>
      <c r="U531" s="791"/>
      <c r="V531" s="791"/>
      <c r="W531" s="791"/>
      <c r="X531" s="791"/>
      <c r="Y531" s="791"/>
      <c r="Z531" s="791"/>
    </row>
    <row r="532" spans="1:26" ht="15.75" customHeight="1">
      <c r="A532" s="791"/>
      <c r="B532" s="791"/>
      <c r="C532" s="791"/>
      <c r="D532" s="791"/>
      <c r="E532" s="791"/>
      <c r="F532" s="552"/>
      <c r="G532" s="791"/>
      <c r="H532" s="791"/>
      <c r="I532" s="791"/>
      <c r="J532" s="791"/>
      <c r="K532" s="791"/>
      <c r="L532" s="791"/>
      <c r="M532" s="791"/>
      <c r="N532" s="791"/>
      <c r="O532" s="791"/>
      <c r="P532" s="791"/>
      <c r="Q532" s="791"/>
      <c r="R532" s="791"/>
      <c r="S532" s="791"/>
      <c r="T532" s="791"/>
      <c r="U532" s="791"/>
      <c r="V532" s="791"/>
      <c r="W532" s="791"/>
      <c r="X532" s="791"/>
      <c r="Y532" s="791"/>
      <c r="Z532" s="791"/>
    </row>
    <row r="533" spans="1:26" ht="15.75" customHeight="1">
      <c r="A533" s="791"/>
      <c r="B533" s="791"/>
      <c r="C533" s="791"/>
      <c r="D533" s="791"/>
      <c r="E533" s="791"/>
      <c r="F533" s="552"/>
      <c r="G533" s="791"/>
      <c r="H533" s="791"/>
      <c r="I533" s="791"/>
      <c r="J533" s="791"/>
      <c r="K533" s="791"/>
      <c r="L533" s="791"/>
      <c r="M533" s="791"/>
      <c r="N533" s="791"/>
      <c r="O533" s="791"/>
      <c r="P533" s="791"/>
      <c r="Q533" s="791"/>
      <c r="R533" s="791"/>
      <c r="S533" s="791"/>
      <c r="T533" s="791"/>
      <c r="U533" s="791"/>
      <c r="V533" s="791"/>
      <c r="W533" s="791"/>
      <c r="X533" s="791"/>
      <c r="Y533" s="791"/>
      <c r="Z533" s="791"/>
    </row>
    <row r="534" spans="1:26" ht="15.75" customHeight="1">
      <c r="A534" s="791"/>
      <c r="B534" s="791"/>
      <c r="C534" s="791"/>
      <c r="D534" s="791"/>
      <c r="E534" s="791"/>
      <c r="F534" s="552"/>
      <c r="G534" s="791"/>
      <c r="H534" s="791"/>
      <c r="I534" s="791"/>
      <c r="J534" s="791"/>
      <c r="K534" s="791"/>
      <c r="L534" s="791"/>
      <c r="M534" s="791"/>
      <c r="N534" s="791"/>
      <c r="O534" s="791"/>
      <c r="P534" s="791"/>
      <c r="Q534" s="791"/>
      <c r="R534" s="791"/>
      <c r="S534" s="791"/>
      <c r="T534" s="791"/>
      <c r="U534" s="791"/>
      <c r="V534" s="791"/>
      <c r="W534" s="791"/>
      <c r="X534" s="791"/>
      <c r="Y534" s="791"/>
      <c r="Z534" s="791"/>
    </row>
    <row r="535" spans="1:26" ht="15.75" customHeight="1">
      <c r="A535" s="791"/>
      <c r="B535" s="791"/>
      <c r="C535" s="791"/>
      <c r="D535" s="791"/>
      <c r="E535" s="791"/>
      <c r="F535" s="552"/>
      <c r="G535" s="791"/>
      <c r="H535" s="791"/>
      <c r="I535" s="791"/>
      <c r="J535" s="791"/>
      <c r="K535" s="791"/>
      <c r="L535" s="791"/>
      <c r="M535" s="791"/>
      <c r="N535" s="791"/>
      <c r="O535" s="791"/>
      <c r="P535" s="791"/>
      <c r="Q535" s="791"/>
      <c r="R535" s="791"/>
      <c r="S535" s="791"/>
      <c r="T535" s="791"/>
      <c r="U535" s="791"/>
      <c r="V535" s="791"/>
      <c r="W535" s="791"/>
      <c r="X535" s="791"/>
      <c r="Y535" s="791"/>
      <c r="Z535" s="791"/>
    </row>
    <row r="536" spans="1:26" ht="15.75" customHeight="1">
      <c r="A536" s="791"/>
      <c r="B536" s="791"/>
      <c r="C536" s="791"/>
      <c r="D536" s="791"/>
      <c r="E536" s="791"/>
      <c r="F536" s="552"/>
      <c r="G536" s="791"/>
      <c r="H536" s="791"/>
      <c r="I536" s="791"/>
      <c r="J536" s="791"/>
      <c r="K536" s="791"/>
      <c r="L536" s="791"/>
      <c r="M536" s="791"/>
      <c r="N536" s="791"/>
      <c r="O536" s="791"/>
      <c r="P536" s="791"/>
      <c r="Q536" s="791"/>
      <c r="R536" s="791"/>
      <c r="S536" s="791"/>
      <c r="T536" s="791"/>
      <c r="U536" s="791"/>
      <c r="V536" s="791"/>
      <c r="W536" s="791"/>
      <c r="X536" s="791"/>
      <c r="Y536" s="791"/>
      <c r="Z536" s="791"/>
    </row>
    <row r="537" spans="1:26" ht="15.75" customHeight="1">
      <c r="A537" s="791"/>
      <c r="B537" s="791"/>
      <c r="C537" s="791"/>
      <c r="D537" s="791"/>
      <c r="E537" s="791"/>
      <c r="F537" s="552"/>
      <c r="G537" s="791"/>
      <c r="H537" s="791"/>
      <c r="I537" s="791"/>
      <c r="J537" s="791"/>
      <c r="K537" s="791"/>
      <c r="L537" s="791"/>
      <c r="M537" s="791"/>
      <c r="N537" s="791"/>
      <c r="O537" s="791"/>
      <c r="P537" s="791"/>
      <c r="Q537" s="791"/>
      <c r="R537" s="791"/>
      <c r="S537" s="791"/>
      <c r="T537" s="791"/>
      <c r="U537" s="791"/>
      <c r="V537" s="791"/>
      <c r="W537" s="791"/>
      <c r="X537" s="791"/>
      <c r="Y537" s="791"/>
      <c r="Z537" s="791"/>
    </row>
    <row r="538" spans="1:26" ht="15.75" customHeight="1">
      <c r="A538" s="791"/>
      <c r="B538" s="791"/>
      <c r="C538" s="791"/>
      <c r="D538" s="791"/>
      <c r="E538" s="791"/>
      <c r="F538" s="552"/>
      <c r="G538" s="791"/>
      <c r="H538" s="791"/>
      <c r="I538" s="791"/>
      <c r="J538" s="791"/>
      <c r="K538" s="791"/>
      <c r="L538" s="791"/>
      <c r="M538" s="791"/>
      <c r="N538" s="791"/>
      <c r="O538" s="791"/>
      <c r="P538" s="791"/>
      <c r="Q538" s="791"/>
      <c r="R538" s="791"/>
      <c r="S538" s="791"/>
      <c r="T538" s="791"/>
      <c r="U538" s="791"/>
      <c r="V538" s="791"/>
      <c r="W538" s="791"/>
      <c r="X538" s="791"/>
      <c r="Y538" s="791"/>
      <c r="Z538" s="791"/>
    </row>
    <row r="539" spans="1:26" ht="15.75" customHeight="1">
      <c r="A539" s="791"/>
      <c r="B539" s="791"/>
      <c r="C539" s="791"/>
      <c r="D539" s="791"/>
      <c r="E539" s="791"/>
      <c r="F539" s="552"/>
      <c r="G539" s="791"/>
      <c r="H539" s="791"/>
      <c r="I539" s="791"/>
      <c r="J539" s="791"/>
      <c r="K539" s="791"/>
      <c r="L539" s="791"/>
      <c r="M539" s="791"/>
      <c r="N539" s="791"/>
      <c r="O539" s="791"/>
      <c r="P539" s="791"/>
      <c r="Q539" s="791"/>
      <c r="R539" s="791"/>
      <c r="S539" s="791"/>
      <c r="T539" s="791"/>
      <c r="U539" s="791"/>
      <c r="V539" s="791"/>
      <c r="W539" s="791"/>
      <c r="X539" s="791"/>
      <c r="Y539" s="791"/>
      <c r="Z539" s="791"/>
    </row>
    <row r="540" spans="1:26" ht="15.75" customHeight="1">
      <c r="A540" s="791"/>
      <c r="B540" s="791"/>
      <c r="C540" s="791"/>
      <c r="D540" s="791"/>
      <c r="E540" s="791"/>
      <c r="F540" s="552"/>
      <c r="G540" s="791"/>
      <c r="H540" s="791"/>
      <c r="I540" s="791"/>
      <c r="J540" s="791"/>
      <c r="K540" s="791"/>
      <c r="L540" s="791"/>
      <c r="M540" s="791"/>
      <c r="N540" s="791"/>
      <c r="O540" s="791"/>
      <c r="P540" s="791"/>
      <c r="Q540" s="791"/>
      <c r="R540" s="791"/>
      <c r="S540" s="791"/>
      <c r="T540" s="791"/>
      <c r="U540" s="791"/>
      <c r="V540" s="791"/>
      <c r="W540" s="791"/>
      <c r="X540" s="791"/>
      <c r="Y540" s="791"/>
      <c r="Z540" s="791"/>
    </row>
    <row r="541" spans="1:26" ht="15.75" customHeight="1">
      <c r="A541" s="791"/>
      <c r="B541" s="791"/>
      <c r="C541" s="791"/>
      <c r="D541" s="791"/>
      <c r="E541" s="791"/>
      <c r="F541" s="552"/>
      <c r="G541" s="791"/>
      <c r="H541" s="791"/>
      <c r="I541" s="791"/>
      <c r="J541" s="791"/>
      <c r="K541" s="791"/>
      <c r="L541" s="791"/>
      <c r="M541" s="791"/>
      <c r="N541" s="791"/>
      <c r="O541" s="791"/>
      <c r="P541" s="791"/>
      <c r="Q541" s="791"/>
      <c r="R541" s="791"/>
      <c r="S541" s="791"/>
      <c r="T541" s="791"/>
      <c r="U541" s="791"/>
      <c r="V541" s="791"/>
      <c r="W541" s="791"/>
      <c r="X541" s="791"/>
      <c r="Y541" s="791"/>
      <c r="Z541" s="791"/>
    </row>
    <row r="542" spans="1:26" ht="15.75" customHeight="1">
      <c r="A542" s="791"/>
      <c r="B542" s="791"/>
      <c r="C542" s="791"/>
      <c r="D542" s="791"/>
      <c r="E542" s="791"/>
      <c r="F542" s="552"/>
      <c r="G542" s="791"/>
      <c r="H542" s="791"/>
      <c r="I542" s="791"/>
      <c r="J542" s="791"/>
      <c r="K542" s="791"/>
      <c r="L542" s="791"/>
      <c r="M542" s="791"/>
      <c r="N542" s="791"/>
      <c r="O542" s="791"/>
      <c r="P542" s="791"/>
      <c r="Q542" s="791"/>
      <c r="R542" s="791"/>
      <c r="S542" s="791"/>
      <c r="T542" s="791"/>
      <c r="U542" s="791"/>
      <c r="V542" s="791"/>
      <c r="W542" s="791"/>
      <c r="X542" s="791"/>
      <c r="Y542" s="791"/>
      <c r="Z542" s="791"/>
    </row>
    <row r="543" spans="1:26" ht="15.75" customHeight="1">
      <c r="A543" s="791"/>
      <c r="B543" s="791"/>
      <c r="C543" s="791"/>
      <c r="D543" s="791"/>
      <c r="E543" s="791"/>
      <c r="F543" s="552"/>
      <c r="G543" s="791"/>
      <c r="H543" s="791"/>
      <c r="I543" s="791"/>
      <c r="J543" s="791"/>
      <c r="K543" s="791"/>
      <c r="L543" s="791"/>
      <c r="M543" s="791"/>
      <c r="N543" s="791"/>
      <c r="O543" s="791"/>
      <c r="P543" s="791"/>
      <c r="Q543" s="791"/>
      <c r="R543" s="791"/>
      <c r="S543" s="791"/>
      <c r="T543" s="791"/>
      <c r="U543" s="791"/>
      <c r="V543" s="791"/>
      <c r="W543" s="791"/>
      <c r="X543" s="791"/>
      <c r="Y543" s="791"/>
      <c r="Z543" s="791"/>
    </row>
    <row r="544" spans="1:26" ht="15.75" customHeight="1">
      <c r="A544" s="791"/>
      <c r="B544" s="791"/>
      <c r="C544" s="791"/>
      <c r="D544" s="791"/>
      <c r="E544" s="791"/>
      <c r="F544" s="552"/>
      <c r="G544" s="791"/>
      <c r="H544" s="791"/>
      <c r="I544" s="791"/>
      <c r="J544" s="791"/>
      <c r="K544" s="791"/>
      <c r="L544" s="791"/>
      <c r="M544" s="791"/>
      <c r="N544" s="791"/>
      <c r="O544" s="791"/>
      <c r="P544" s="791"/>
      <c r="Q544" s="791"/>
      <c r="R544" s="791"/>
      <c r="S544" s="791"/>
      <c r="T544" s="791"/>
      <c r="U544" s="791"/>
      <c r="V544" s="791"/>
      <c r="W544" s="791"/>
      <c r="X544" s="791"/>
      <c r="Y544" s="791"/>
      <c r="Z544" s="791"/>
    </row>
    <row r="545" spans="1:26" ht="15.75" customHeight="1">
      <c r="A545" s="791"/>
      <c r="B545" s="791"/>
      <c r="C545" s="791"/>
      <c r="D545" s="791"/>
      <c r="E545" s="791"/>
      <c r="F545" s="552"/>
      <c r="G545" s="791"/>
      <c r="H545" s="791"/>
      <c r="I545" s="791"/>
      <c r="J545" s="791"/>
      <c r="K545" s="791"/>
      <c r="L545" s="791"/>
      <c r="M545" s="791"/>
      <c r="N545" s="791"/>
      <c r="O545" s="791"/>
      <c r="P545" s="791"/>
      <c r="Q545" s="791"/>
      <c r="R545" s="791"/>
      <c r="S545" s="791"/>
      <c r="T545" s="791"/>
      <c r="U545" s="791"/>
      <c r="V545" s="791"/>
      <c r="W545" s="791"/>
      <c r="X545" s="791"/>
      <c r="Y545" s="791"/>
      <c r="Z545" s="791"/>
    </row>
    <row r="546" spans="1:26" ht="15.75" customHeight="1">
      <c r="A546" s="791"/>
      <c r="B546" s="791"/>
      <c r="C546" s="791"/>
      <c r="D546" s="791"/>
      <c r="E546" s="791"/>
      <c r="F546" s="552"/>
      <c r="G546" s="791"/>
      <c r="H546" s="791"/>
      <c r="I546" s="791"/>
      <c r="J546" s="791"/>
      <c r="K546" s="791"/>
      <c r="L546" s="791"/>
      <c r="M546" s="791"/>
      <c r="N546" s="791"/>
      <c r="O546" s="791"/>
      <c r="P546" s="791"/>
      <c r="Q546" s="791"/>
      <c r="R546" s="791"/>
      <c r="S546" s="791"/>
      <c r="T546" s="791"/>
      <c r="U546" s="791"/>
      <c r="V546" s="791"/>
      <c r="W546" s="791"/>
      <c r="X546" s="791"/>
      <c r="Y546" s="791"/>
      <c r="Z546" s="791"/>
    </row>
    <row r="547" spans="1:26" ht="15.75" customHeight="1">
      <c r="A547" s="791"/>
      <c r="B547" s="791"/>
      <c r="C547" s="791"/>
      <c r="D547" s="791"/>
      <c r="E547" s="791"/>
      <c r="F547" s="552"/>
      <c r="G547" s="791"/>
      <c r="H547" s="791"/>
      <c r="I547" s="791"/>
      <c r="J547" s="791"/>
      <c r="K547" s="791"/>
      <c r="L547" s="791"/>
      <c r="M547" s="791"/>
      <c r="N547" s="791"/>
      <c r="O547" s="791"/>
      <c r="P547" s="791"/>
      <c r="Q547" s="791"/>
      <c r="R547" s="791"/>
      <c r="S547" s="791"/>
      <c r="T547" s="791"/>
      <c r="U547" s="791"/>
      <c r="V547" s="791"/>
      <c r="W547" s="791"/>
      <c r="X547" s="791"/>
      <c r="Y547" s="791"/>
      <c r="Z547" s="791"/>
    </row>
    <row r="548" spans="1:26" ht="15.75" customHeight="1">
      <c r="A548" s="791"/>
      <c r="B548" s="791"/>
      <c r="C548" s="791"/>
      <c r="D548" s="791"/>
      <c r="E548" s="791"/>
      <c r="F548" s="552"/>
      <c r="G548" s="791"/>
      <c r="H548" s="791"/>
      <c r="I548" s="791"/>
      <c r="J548" s="791"/>
      <c r="K548" s="791"/>
      <c r="L548" s="791"/>
      <c r="M548" s="791"/>
      <c r="N548" s="791"/>
      <c r="O548" s="791"/>
      <c r="P548" s="791"/>
      <c r="Q548" s="791"/>
      <c r="R548" s="791"/>
      <c r="S548" s="791"/>
      <c r="T548" s="791"/>
      <c r="U548" s="791"/>
      <c r="V548" s="791"/>
      <c r="W548" s="791"/>
      <c r="X548" s="791"/>
      <c r="Y548" s="791"/>
      <c r="Z548" s="791"/>
    </row>
    <row r="549" spans="1:26" ht="15.75" customHeight="1">
      <c r="A549" s="791"/>
      <c r="B549" s="791"/>
      <c r="C549" s="791"/>
      <c r="D549" s="791"/>
      <c r="E549" s="791"/>
      <c r="F549" s="552"/>
      <c r="G549" s="791"/>
      <c r="H549" s="791"/>
      <c r="I549" s="791"/>
      <c r="J549" s="791"/>
      <c r="K549" s="791"/>
      <c r="L549" s="791"/>
      <c r="M549" s="791"/>
      <c r="N549" s="791"/>
      <c r="O549" s="791"/>
      <c r="P549" s="791"/>
      <c r="Q549" s="791"/>
      <c r="R549" s="791"/>
      <c r="S549" s="791"/>
      <c r="T549" s="791"/>
      <c r="U549" s="791"/>
      <c r="V549" s="791"/>
      <c r="W549" s="791"/>
      <c r="X549" s="791"/>
      <c r="Y549" s="791"/>
      <c r="Z549" s="791"/>
    </row>
    <row r="550" spans="1:26" ht="15.75" customHeight="1">
      <c r="A550" s="791"/>
      <c r="B550" s="791"/>
      <c r="C550" s="791"/>
      <c r="D550" s="791"/>
      <c r="E550" s="791"/>
      <c r="F550" s="552"/>
      <c r="G550" s="791"/>
      <c r="H550" s="791"/>
      <c r="I550" s="791"/>
      <c r="J550" s="791"/>
      <c r="K550" s="791"/>
      <c r="L550" s="791"/>
      <c r="M550" s="791"/>
      <c r="N550" s="791"/>
      <c r="O550" s="791"/>
      <c r="P550" s="791"/>
      <c r="Q550" s="791"/>
      <c r="R550" s="791"/>
      <c r="S550" s="791"/>
      <c r="T550" s="791"/>
      <c r="U550" s="791"/>
      <c r="V550" s="791"/>
      <c r="W550" s="791"/>
      <c r="X550" s="791"/>
      <c r="Y550" s="791"/>
      <c r="Z550" s="791"/>
    </row>
    <row r="551" spans="1:26" ht="15.75" customHeight="1">
      <c r="A551" s="791"/>
      <c r="B551" s="791"/>
      <c r="C551" s="791"/>
      <c r="D551" s="791"/>
      <c r="E551" s="791"/>
      <c r="F551" s="552"/>
      <c r="G551" s="791"/>
      <c r="H551" s="791"/>
      <c r="I551" s="791"/>
      <c r="J551" s="791"/>
      <c r="K551" s="791"/>
      <c r="L551" s="791"/>
      <c r="M551" s="791"/>
      <c r="N551" s="791"/>
      <c r="O551" s="791"/>
      <c r="P551" s="791"/>
      <c r="Q551" s="791"/>
      <c r="R551" s="791"/>
      <c r="S551" s="791"/>
      <c r="T551" s="791"/>
      <c r="U551" s="791"/>
      <c r="V551" s="791"/>
      <c r="W551" s="791"/>
      <c r="X551" s="791"/>
      <c r="Y551" s="791"/>
      <c r="Z551" s="791"/>
    </row>
    <row r="552" spans="1:26" ht="15.75" customHeight="1">
      <c r="A552" s="791"/>
      <c r="B552" s="791"/>
      <c r="C552" s="791"/>
      <c r="D552" s="791"/>
      <c r="E552" s="791"/>
      <c r="F552" s="552"/>
      <c r="G552" s="791"/>
      <c r="H552" s="791"/>
      <c r="I552" s="791"/>
      <c r="J552" s="791"/>
      <c r="K552" s="791"/>
      <c r="L552" s="791"/>
      <c r="M552" s="791"/>
      <c r="N552" s="791"/>
      <c r="O552" s="791"/>
      <c r="P552" s="791"/>
      <c r="Q552" s="791"/>
      <c r="R552" s="791"/>
      <c r="S552" s="791"/>
      <c r="T552" s="791"/>
      <c r="U552" s="791"/>
      <c r="V552" s="791"/>
      <c r="W552" s="791"/>
      <c r="X552" s="791"/>
      <c r="Y552" s="791"/>
      <c r="Z552" s="791"/>
    </row>
    <row r="553" spans="1:26" ht="15.75" customHeight="1">
      <c r="A553" s="791"/>
      <c r="B553" s="791"/>
      <c r="C553" s="791"/>
      <c r="D553" s="791"/>
      <c r="E553" s="791"/>
      <c r="F553" s="552"/>
      <c r="G553" s="791"/>
      <c r="H553" s="791"/>
      <c r="I553" s="791"/>
      <c r="J553" s="791"/>
      <c r="K553" s="791"/>
      <c r="L553" s="791"/>
      <c r="M553" s="791"/>
      <c r="N553" s="791"/>
      <c r="O553" s="791"/>
      <c r="P553" s="791"/>
      <c r="Q553" s="791"/>
      <c r="R553" s="791"/>
      <c r="S553" s="791"/>
      <c r="T553" s="791"/>
      <c r="U553" s="791"/>
      <c r="V553" s="791"/>
      <c r="W553" s="791"/>
      <c r="X553" s="791"/>
      <c r="Y553" s="791"/>
      <c r="Z553" s="791"/>
    </row>
    <row r="554" spans="1:26" ht="15.75" customHeight="1">
      <c r="A554" s="791"/>
      <c r="B554" s="791"/>
      <c r="C554" s="791"/>
      <c r="D554" s="791"/>
      <c r="E554" s="791"/>
      <c r="F554" s="552"/>
      <c r="G554" s="791"/>
      <c r="H554" s="791"/>
      <c r="I554" s="791"/>
      <c r="J554" s="791"/>
      <c r="K554" s="791"/>
      <c r="L554" s="791"/>
      <c r="M554" s="791"/>
      <c r="N554" s="791"/>
      <c r="O554" s="791"/>
      <c r="P554" s="791"/>
      <c r="Q554" s="791"/>
      <c r="R554" s="791"/>
      <c r="S554" s="791"/>
      <c r="T554" s="791"/>
      <c r="U554" s="791"/>
      <c r="V554" s="791"/>
      <c r="W554" s="791"/>
      <c r="X554" s="791"/>
      <c r="Y554" s="791"/>
      <c r="Z554" s="791"/>
    </row>
    <row r="555" spans="1:26" ht="15.75" customHeight="1">
      <c r="A555" s="791"/>
      <c r="B555" s="791"/>
      <c r="C555" s="791"/>
      <c r="D555" s="791"/>
      <c r="E555" s="791"/>
      <c r="F555" s="552"/>
      <c r="G555" s="791"/>
      <c r="H555" s="791"/>
      <c r="I555" s="791"/>
      <c r="J555" s="791"/>
      <c r="K555" s="791"/>
      <c r="L555" s="791"/>
      <c r="M555" s="791"/>
      <c r="N555" s="791"/>
      <c r="O555" s="791"/>
      <c r="P555" s="791"/>
      <c r="Q555" s="791"/>
      <c r="R555" s="791"/>
      <c r="S555" s="791"/>
      <c r="T555" s="791"/>
      <c r="U555" s="791"/>
      <c r="V555" s="791"/>
      <c r="W555" s="791"/>
      <c r="X555" s="791"/>
      <c r="Y555" s="791"/>
      <c r="Z555" s="791"/>
    </row>
    <row r="556" spans="1:26" ht="15.75" customHeight="1">
      <c r="A556" s="791"/>
      <c r="B556" s="791"/>
      <c r="C556" s="791"/>
      <c r="D556" s="791"/>
      <c r="E556" s="791"/>
      <c r="F556" s="552"/>
      <c r="G556" s="791"/>
      <c r="H556" s="791"/>
      <c r="I556" s="791"/>
      <c r="J556" s="791"/>
      <c r="K556" s="791"/>
      <c r="L556" s="791"/>
      <c r="M556" s="791"/>
      <c r="N556" s="791"/>
      <c r="O556" s="791"/>
      <c r="P556" s="791"/>
      <c r="Q556" s="791"/>
      <c r="R556" s="791"/>
      <c r="S556" s="791"/>
      <c r="T556" s="791"/>
      <c r="U556" s="791"/>
      <c r="V556" s="791"/>
      <c r="W556" s="791"/>
      <c r="X556" s="791"/>
      <c r="Y556" s="791"/>
      <c r="Z556" s="791"/>
    </row>
    <row r="557" spans="1:26" ht="15.75" customHeight="1">
      <c r="A557" s="791"/>
      <c r="B557" s="791"/>
      <c r="C557" s="791"/>
      <c r="D557" s="791"/>
      <c r="E557" s="791"/>
      <c r="F557" s="552"/>
      <c r="G557" s="791"/>
      <c r="H557" s="791"/>
      <c r="I557" s="791"/>
      <c r="J557" s="791"/>
      <c r="K557" s="791"/>
      <c r="L557" s="791"/>
      <c r="M557" s="791"/>
      <c r="N557" s="791"/>
      <c r="O557" s="791"/>
      <c r="P557" s="791"/>
      <c r="Q557" s="791"/>
      <c r="R557" s="791"/>
      <c r="S557" s="791"/>
      <c r="T557" s="791"/>
      <c r="U557" s="791"/>
      <c r="V557" s="791"/>
      <c r="W557" s="791"/>
      <c r="X557" s="791"/>
      <c r="Y557" s="791"/>
      <c r="Z557" s="791"/>
    </row>
    <row r="558" spans="1:26" ht="15.75" customHeight="1">
      <c r="A558" s="791"/>
      <c r="B558" s="791"/>
      <c r="C558" s="791"/>
      <c r="D558" s="791"/>
      <c r="E558" s="791"/>
      <c r="F558" s="552"/>
      <c r="G558" s="791"/>
      <c r="H558" s="791"/>
      <c r="I558" s="791"/>
      <c r="J558" s="791"/>
      <c r="K558" s="791"/>
      <c r="L558" s="791"/>
      <c r="M558" s="791"/>
      <c r="N558" s="791"/>
      <c r="O558" s="791"/>
      <c r="P558" s="791"/>
      <c r="Q558" s="791"/>
      <c r="R558" s="791"/>
      <c r="S558" s="791"/>
      <c r="T558" s="791"/>
      <c r="U558" s="791"/>
      <c r="V558" s="791"/>
      <c r="W558" s="791"/>
      <c r="X558" s="791"/>
      <c r="Y558" s="791"/>
      <c r="Z558" s="791"/>
    </row>
    <row r="559" spans="1:26" ht="15.75" customHeight="1">
      <c r="A559" s="791"/>
      <c r="B559" s="791"/>
      <c r="C559" s="791"/>
      <c r="D559" s="791"/>
      <c r="E559" s="791"/>
      <c r="F559" s="552"/>
      <c r="G559" s="791"/>
      <c r="H559" s="791"/>
      <c r="I559" s="791"/>
      <c r="J559" s="791"/>
      <c r="K559" s="791"/>
      <c r="L559" s="791"/>
      <c r="M559" s="791"/>
      <c r="N559" s="791"/>
      <c r="O559" s="791"/>
      <c r="P559" s="791"/>
      <c r="Q559" s="791"/>
      <c r="R559" s="791"/>
      <c r="S559" s="791"/>
      <c r="T559" s="791"/>
      <c r="U559" s="791"/>
      <c r="V559" s="791"/>
      <c r="W559" s="791"/>
      <c r="X559" s="791"/>
      <c r="Y559" s="791"/>
      <c r="Z559" s="791"/>
    </row>
    <row r="560" spans="1:26" ht="15.75" customHeight="1">
      <c r="A560" s="791"/>
      <c r="B560" s="791"/>
      <c r="C560" s="791"/>
      <c r="D560" s="791"/>
      <c r="E560" s="791"/>
      <c r="F560" s="552"/>
      <c r="G560" s="791"/>
      <c r="H560" s="791"/>
      <c r="I560" s="791"/>
      <c r="J560" s="791"/>
      <c r="K560" s="791"/>
      <c r="L560" s="791"/>
      <c r="M560" s="791"/>
      <c r="N560" s="791"/>
      <c r="O560" s="791"/>
      <c r="P560" s="791"/>
      <c r="Q560" s="791"/>
      <c r="R560" s="791"/>
      <c r="S560" s="791"/>
      <c r="T560" s="791"/>
      <c r="U560" s="791"/>
      <c r="V560" s="791"/>
      <c r="W560" s="791"/>
      <c r="X560" s="791"/>
      <c r="Y560" s="791"/>
      <c r="Z560" s="791"/>
    </row>
    <row r="561" spans="1:26" ht="15.75" customHeight="1">
      <c r="A561" s="791"/>
      <c r="B561" s="791"/>
      <c r="C561" s="791"/>
      <c r="D561" s="791"/>
      <c r="E561" s="791"/>
      <c r="F561" s="552"/>
      <c r="G561" s="791"/>
      <c r="H561" s="791"/>
      <c r="I561" s="791"/>
      <c r="J561" s="791"/>
      <c r="K561" s="791"/>
      <c r="L561" s="791"/>
      <c r="M561" s="791"/>
      <c r="N561" s="791"/>
      <c r="O561" s="791"/>
      <c r="P561" s="791"/>
      <c r="Q561" s="791"/>
      <c r="R561" s="791"/>
      <c r="S561" s="791"/>
      <c r="T561" s="791"/>
      <c r="U561" s="791"/>
      <c r="V561" s="791"/>
      <c r="W561" s="791"/>
      <c r="X561" s="791"/>
      <c r="Y561" s="791"/>
      <c r="Z561" s="791"/>
    </row>
    <row r="562" spans="1:26" ht="15.75" customHeight="1">
      <c r="A562" s="791"/>
      <c r="B562" s="791"/>
      <c r="C562" s="791"/>
      <c r="D562" s="791"/>
      <c r="E562" s="791"/>
      <c r="F562" s="552"/>
      <c r="G562" s="791"/>
      <c r="H562" s="791"/>
      <c r="I562" s="791"/>
      <c r="J562" s="791"/>
      <c r="K562" s="791"/>
      <c r="L562" s="791"/>
      <c r="M562" s="791"/>
      <c r="N562" s="791"/>
      <c r="O562" s="791"/>
      <c r="P562" s="791"/>
      <c r="Q562" s="791"/>
      <c r="R562" s="791"/>
      <c r="S562" s="791"/>
      <c r="T562" s="791"/>
      <c r="U562" s="791"/>
      <c r="V562" s="791"/>
      <c r="W562" s="791"/>
      <c r="X562" s="791"/>
      <c r="Y562" s="791"/>
      <c r="Z562" s="791"/>
    </row>
    <row r="563" spans="1:26" ht="15.75" customHeight="1">
      <c r="A563" s="791"/>
      <c r="B563" s="791"/>
      <c r="C563" s="791"/>
      <c r="D563" s="791"/>
      <c r="E563" s="791"/>
      <c r="F563" s="552"/>
      <c r="G563" s="791"/>
      <c r="H563" s="791"/>
      <c r="I563" s="791"/>
      <c r="J563" s="791"/>
      <c r="K563" s="791"/>
      <c r="L563" s="791"/>
      <c r="M563" s="791"/>
      <c r="N563" s="791"/>
      <c r="O563" s="791"/>
      <c r="P563" s="791"/>
      <c r="Q563" s="791"/>
      <c r="R563" s="791"/>
      <c r="S563" s="791"/>
      <c r="T563" s="791"/>
      <c r="U563" s="791"/>
      <c r="V563" s="791"/>
      <c r="W563" s="791"/>
      <c r="X563" s="791"/>
      <c r="Y563" s="791"/>
      <c r="Z563" s="791"/>
    </row>
    <row r="564" spans="1:26" ht="15.75" customHeight="1">
      <c r="A564" s="791"/>
      <c r="B564" s="791"/>
      <c r="C564" s="791"/>
      <c r="D564" s="791"/>
      <c r="E564" s="791"/>
      <c r="F564" s="552"/>
      <c r="G564" s="791"/>
      <c r="H564" s="791"/>
      <c r="I564" s="791"/>
      <c r="J564" s="791"/>
      <c r="K564" s="791"/>
      <c r="L564" s="791"/>
      <c r="M564" s="791"/>
      <c r="N564" s="791"/>
      <c r="O564" s="791"/>
      <c r="P564" s="791"/>
      <c r="Q564" s="791"/>
      <c r="R564" s="791"/>
      <c r="S564" s="791"/>
      <c r="T564" s="791"/>
      <c r="U564" s="791"/>
      <c r="V564" s="791"/>
      <c r="W564" s="791"/>
      <c r="X564" s="791"/>
      <c r="Y564" s="791"/>
      <c r="Z564" s="791"/>
    </row>
    <row r="565" spans="1:26" ht="15.75" customHeight="1">
      <c r="A565" s="791"/>
      <c r="B565" s="791"/>
      <c r="C565" s="791"/>
      <c r="D565" s="791"/>
      <c r="E565" s="791"/>
      <c r="F565" s="552"/>
      <c r="G565" s="791"/>
      <c r="H565" s="791"/>
      <c r="I565" s="791"/>
      <c r="J565" s="791"/>
      <c r="K565" s="791"/>
      <c r="L565" s="791"/>
      <c r="M565" s="791"/>
      <c r="N565" s="791"/>
      <c r="O565" s="791"/>
      <c r="P565" s="791"/>
      <c r="Q565" s="791"/>
      <c r="R565" s="791"/>
      <c r="S565" s="791"/>
      <c r="T565" s="791"/>
      <c r="U565" s="791"/>
      <c r="V565" s="791"/>
      <c r="W565" s="791"/>
      <c r="X565" s="791"/>
      <c r="Y565" s="791"/>
      <c r="Z565" s="791"/>
    </row>
    <row r="566" spans="1:26" ht="15.75" customHeight="1">
      <c r="A566" s="791"/>
      <c r="B566" s="791"/>
      <c r="C566" s="791"/>
      <c r="D566" s="791"/>
      <c r="E566" s="791"/>
      <c r="F566" s="552"/>
      <c r="G566" s="791"/>
      <c r="H566" s="791"/>
      <c r="I566" s="791"/>
      <c r="J566" s="791"/>
      <c r="K566" s="791"/>
      <c r="L566" s="791"/>
      <c r="M566" s="791"/>
      <c r="N566" s="791"/>
      <c r="O566" s="791"/>
      <c r="P566" s="791"/>
      <c r="Q566" s="791"/>
      <c r="R566" s="791"/>
      <c r="S566" s="791"/>
      <c r="T566" s="791"/>
      <c r="U566" s="791"/>
      <c r="V566" s="791"/>
      <c r="W566" s="791"/>
      <c r="X566" s="791"/>
      <c r="Y566" s="791"/>
      <c r="Z566" s="791"/>
    </row>
    <row r="567" spans="1:26" ht="15.75" customHeight="1">
      <c r="A567" s="791"/>
      <c r="B567" s="791"/>
      <c r="C567" s="791"/>
      <c r="D567" s="791"/>
      <c r="E567" s="791"/>
      <c r="F567" s="552"/>
      <c r="G567" s="791"/>
      <c r="H567" s="791"/>
      <c r="I567" s="791"/>
      <c r="J567" s="791"/>
      <c r="K567" s="791"/>
      <c r="L567" s="791"/>
      <c r="M567" s="791"/>
      <c r="N567" s="791"/>
      <c r="O567" s="791"/>
      <c r="P567" s="791"/>
      <c r="Q567" s="791"/>
      <c r="R567" s="791"/>
      <c r="S567" s="791"/>
      <c r="T567" s="791"/>
      <c r="U567" s="791"/>
      <c r="V567" s="791"/>
      <c r="W567" s="791"/>
      <c r="X567" s="791"/>
      <c r="Y567" s="791"/>
      <c r="Z567" s="791"/>
    </row>
    <row r="568" spans="1:26" ht="15.75" customHeight="1">
      <c r="A568" s="791"/>
      <c r="B568" s="791"/>
      <c r="C568" s="791"/>
      <c r="D568" s="791"/>
      <c r="E568" s="791"/>
      <c r="F568" s="552"/>
      <c r="G568" s="791"/>
      <c r="H568" s="791"/>
      <c r="I568" s="791"/>
      <c r="J568" s="791"/>
      <c r="K568" s="791"/>
      <c r="L568" s="791"/>
      <c r="M568" s="791"/>
      <c r="N568" s="791"/>
      <c r="O568" s="791"/>
      <c r="P568" s="791"/>
      <c r="Q568" s="791"/>
      <c r="R568" s="791"/>
      <c r="S568" s="791"/>
      <c r="T568" s="791"/>
      <c r="U568" s="791"/>
      <c r="V568" s="791"/>
      <c r="W568" s="791"/>
      <c r="X568" s="791"/>
      <c r="Y568" s="791"/>
      <c r="Z568" s="791"/>
    </row>
    <row r="569" spans="1:26" ht="15.75" customHeight="1">
      <c r="A569" s="791"/>
      <c r="B569" s="791"/>
      <c r="C569" s="791"/>
      <c r="D569" s="791"/>
      <c r="E569" s="791"/>
      <c r="F569" s="552"/>
      <c r="G569" s="791"/>
      <c r="H569" s="791"/>
      <c r="I569" s="791"/>
      <c r="J569" s="791"/>
      <c r="K569" s="791"/>
      <c r="L569" s="791"/>
      <c r="M569" s="791"/>
      <c r="N569" s="791"/>
      <c r="O569" s="791"/>
      <c r="P569" s="791"/>
      <c r="Q569" s="791"/>
      <c r="R569" s="791"/>
      <c r="S569" s="791"/>
      <c r="T569" s="791"/>
      <c r="U569" s="791"/>
      <c r="V569" s="791"/>
      <c r="W569" s="791"/>
      <c r="X569" s="791"/>
      <c r="Y569" s="791"/>
      <c r="Z569" s="791"/>
    </row>
    <row r="570" spans="1:26" ht="15.75" customHeight="1">
      <c r="A570" s="791"/>
      <c r="B570" s="791"/>
      <c r="C570" s="791"/>
      <c r="D570" s="791"/>
      <c r="E570" s="791"/>
      <c r="F570" s="552"/>
      <c r="G570" s="791"/>
      <c r="H570" s="791"/>
      <c r="I570" s="791"/>
      <c r="J570" s="791"/>
      <c r="K570" s="791"/>
      <c r="L570" s="791"/>
      <c r="M570" s="791"/>
      <c r="N570" s="791"/>
      <c r="O570" s="791"/>
      <c r="P570" s="791"/>
      <c r="Q570" s="791"/>
      <c r="R570" s="791"/>
      <c r="S570" s="791"/>
      <c r="T570" s="791"/>
      <c r="U570" s="791"/>
      <c r="V570" s="791"/>
      <c r="W570" s="791"/>
      <c r="X570" s="791"/>
      <c r="Y570" s="791"/>
      <c r="Z570" s="791"/>
    </row>
    <row r="571" spans="1:26" ht="15.75" customHeight="1">
      <c r="A571" s="791"/>
      <c r="B571" s="791"/>
      <c r="C571" s="791"/>
      <c r="D571" s="791"/>
      <c r="E571" s="791"/>
      <c r="F571" s="552"/>
      <c r="G571" s="791"/>
      <c r="H571" s="791"/>
      <c r="I571" s="791"/>
      <c r="J571" s="791"/>
      <c r="K571" s="791"/>
      <c r="L571" s="791"/>
      <c r="M571" s="791"/>
      <c r="N571" s="791"/>
      <c r="O571" s="791"/>
      <c r="P571" s="791"/>
      <c r="Q571" s="791"/>
      <c r="R571" s="791"/>
      <c r="S571" s="791"/>
      <c r="T571" s="791"/>
      <c r="U571" s="791"/>
      <c r="V571" s="791"/>
      <c r="W571" s="791"/>
      <c r="X571" s="791"/>
      <c r="Y571" s="791"/>
      <c r="Z571" s="791"/>
    </row>
    <row r="572" spans="1:26" ht="15.75" customHeight="1">
      <c r="A572" s="791"/>
      <c r="B572" s="791"/>
      <c r="C572" s="791"/>
      <c r="D572" s="791"/>
      <c r="E572" s="791"/>
      <c r="F572" s="552"/>
      <c r="G572" s="791"/>
      <c r="H572" s="791"/>
      <c r="I572" s="791"/>
      <c r="J572" s="791"/>
      <c r="K572" s="791"/>
      <c r="L572" s="791"/>
      <c r="M572" s="791"/>
      <c r="N572" s="791"/>
      <c r="O572" s="791"/>
      <c r="P572" s="791"/>
      <c r="Q572" s="791"/>
      <c r="R572" s="791"/>
      <c r="S572" s="791"/>
      <c r="T572" s="791"/>
      <c r="U572" s="791"/>
      <c r="V572" s="791"/>
      <c r="W572" s="791"/>
      <c r="X572" s="791"/>
      <c r="Y572" s="791"/>
      <c r="Z572" s="791"/>
    </row>
    <row r="573" spans="1:26" ht="15.75" customHeight="1">
      <c r="A573" s="791"/>
      <c r="B573" s="791"/>
      <c r="C573" s="791"/>
      <c r="D573" s="791"/>
      <c r="E573" s="791"/>
      <c r="F573" s="552"/>
      <c r="G573" s="791"/>
      <c r="H573" s="791"/>
      <c r="I573" s="791"/>
      <c r="J573" s="791"/>
      <c r="K573" s="791"/>
      <c r="L573" s="791"/>
      <c r="M573" s="791"/>
      <c r="N573" s="791"/>
      <c r="O573" s="791"/>
      <c r="P573" s="791"/>
      <c r="Q573" s="791"/>
      <c r="R573" s="791"/>
      <c r="S573" s="791"/>
      <c r="T573" s="791"/>
      <c r="U573" s="791"/>
      <c r="V573" s="791"/>
      <c r="W573" s="791"/>
      <c r="X573" s="791"/>
      <c r="Y573" s="791"/>
      <c r="Z573" s="791"/>
    </row>
    <row r="574" spans="1:26" ht="15.75" customHeight="1">
      <c r="A574" s="791"/>
      <c r="B574" s="791"/>
      <c r="C574" s="791"/>
      <c r="D574" s="791"/>
      <c r="E574" s="791"/>
      <c r="F574" s="552"/>
      <c r="G574" s="791"/>
      <c r="H574" s="791"/>
      <c r="I574" s="791"/>
      <c r="J574" s="791"/>
      <c r="K574" s="791"/>
      <c r="L574" s="791"/>
      <c r="M574" s="791"/>
      <c r="N574" s="791"/>
      <c r="O574" s="791"/>
      <c r="P574" s="791"/>
      <c r="Q574" s="791"/>
      <c r="R574" s="791"/>
      <c r="S574" s="791"/>
      <c r="T574" s="791"/>
      <c r="U574" s="791"/>
      <c r="V574" s="791"/>
      <c r="W574" s="791"/>
      <c r="X574" s="791"/>
      <c r="Y574" s="791"/>
      <c r="Z574" s="791"/>
    </row>
    <row r="575" spans="1:26" ht="15.75" customHeight="1">
      <c r="A575" s="791"/>
      <c r="B575" s="791"/>
      <c r="C575" s="791"/>
      <c r="D575" s="791"/>
      <c r="E575" s="791"/>
      <c r="F575" s="552"/>
      <c r="G575" s="791"/>
      <c r="H575" s="791"/>
      <c r="I575" s="791"/>
      <c r="J575" s="791"/>
      <c r="K575" s="791"/>
      <c r="L575" s="791"/>
      <c r="M575" s="791"/>
      <c r="N575" s="791"/>
      <c r="O575" s="791"/>
      <c r="P575" s="791"/>
      <c r="Q575" s="791"/>
      <c r="R575" s="791"/>
      <c r="S575" s="791"/>
      <c r="T575" s="791"/>
      <c r="U575" s="791"/>
      <c r="V575" s="791"/>
      <c r="W575" s="791"/>
      <c r="X575" s="791"/>
      <c r="Y575" s="791"/>
      <c r="Z575" s="791"/>
    </row>
    <row r="576" spans="1:26" ht="15.75" customHeight="1">
      <c r="A576" s="791"/>
      <c r="B576" s="791"/>
      <c r="C576" s="791"/>
      <c r="D576" s="791"/>
      <c r="E576" s="791"/>
      <c r="F576" s="552"/>
      <c r="G576" s="791"/>
      <c r="H576" s="791"/>
      <c r="I576" s="791"/>
      <c r="J576" s="791"/>
      <c r="K576" s="791"/>
      <c r="L576" s="791"/>
      <c r="M576" s="791"/>
      <c r="N576" s="791"/>
      <c r="O576" s="791"/>
      <c r="P576" s="791"/>
      <c r="Q576" s="791"/>
      <c r="R576" s="791"/>
      <c r="S576" s="791"/>
      <c r="T576" s="791"/>
      <c r="U576" s="791"/>
      <c r="V576" s="791"/>
      <c r="W576" s="791"/>
      <c r="X576" s="791"/>
      <c r="Y576" s="791"/>
      <c r="Z576" s="791"/>
    </row>
    <row r="577" spans="1:26" ht="15.75" customHeight="1">
      <c r="A577" s="791"/>
      <c r="B577" s="791"/>
      <c r="C577" s="791"/>
      <c r="D577" s="791"/>
      <c r="E577" s="791"/>
      <c r="F577" s="552"/>
      <c r="G577" s="791"/>
      <c r="H577" s="791"/>
      <c r="I577" s="791"/>
      <c r="J577" s="791"/>
      <c r="K577" s="791"/>
      <c r="L577" s="791"/>
      <c r="M577" s="791"/>
      <c r="N577" s="791"/>
      <c r="O577" s="791"/>
      <c r="P577" s="791"/>
      <c r="Q577" s="791"/>
      <c r="R577" s="791"/>
      <c r="S577" s="791"/>
      <c r="T577" s="791"/>
      <c r="U577" s="791"/>
      <c r="V577" s="791"/>
      <c r="W577" s="791"/>
      <c r="X577" s="791"/>
      <c r="Y577" s="791"/>
      <c r="Z577" s="791"/>
    </row>
    <row r="578" spans="1:26" ht="15.75" customHeight="1">
      <c r="A578" s="791"/>
      <c r="B578" s="791"/>
      <c r="C578" s="791"/>
      <c r="D578" s="791"/>
      <c r="E578" s="791"/>
      <c r="F578" s="552"/>
      <c r="G578" s="791"/>
      <c r="H578" s="791"/>
      <c r="I578" s="791"/>
      <c r="J578" s="791"/>
      <c r="K578" s="791"/>
      <c r="L578" s="791"/>
      <c r="M578" s="791"/>
      <c r="N578" s="791"/>
      <c r="O578" s="791"/>
      <c r="P578" s="791"/>
      <c r="Q578" s="791"/>
      <c r="R578" s="791"/>
      <c r="S578" s="791"/>
      <c r="T578" s="791"/>
      <c r="U578" s="791"/>
      <c r="V578" s="791"/>
      <c r="W578" s="791"/>
      <c r="X578" s="791"/>
      <c r="Y578" s="791"/>
      <c r="Z578" s="791"/>
    </row>
    <row r="579" spans="1:26" ht="15.75" customHeight="1">
      <c r="A579" s="791"/>
      <c r="B579" s="791"/>
      <c r="C579" s="791"/>
      <c r="D579" s="791"/>
      <c r="E579" s="791"/>
      <c r="F579" s="552"/>
      <c r="G579" s="791"/>
      <c r="H579" s="791"/>
      <c r="I579" s="791"/>
      <c r="J579" s="791"/>
      <c r="K579" s="791"/>
      <c r="L579" s="791"/>
      <c r="M579" s="791"/>
      <c r="N579" s="791"/>
      <c r="O579" s="791"/>
      <c r="P579" s="791"/>
      <c r="Q579" s="791"/>
      <c r="R579" s="791"/>
      <c r="S579" s="791"/>
      <c r="T579" s="791"/>
      <c r="U579" s="791"/>
      <c r="V579" s="791"/>
      <c r="W579" s="791"/>
      <c r="X579" s="791"/>
      <c r="Y579" s="791"/>
      <c r="Z579" s="791"/>
    </row>
    <row r="580" spans="1:26" ht="15.75" customHeight="1">
      <c r="A580" s="791"/>
      <c r="B580" s="791"/>
      <c r="C580" s="791"/>
      <c r="D580" s="791"/>
      <c r="E580" s="791"/>
      <c r="F580" s="552"/>
      <c r="G580" s="791"/>
      <c r="H580" s="791"/>
      <c r="I580" s="791"/>
      <c r="J580" s="791"/>
      <c r="K580" s="791"/>
      <c r="L580" s="791"/>
      <c r="M580" s="791"/>
      <c r="N580" s="791"/>
      <c r="O580" s="791"/>
      <c r="P580" s="791"/>
      <c r="Q580" s="791"/>
      <c r="R580" s="791"/>
      <c r="S580" s="791"/>
      <c r="T580" s="791"/>
      <c r="U580" s="791"/>
      <c r="V580" s="791"/>
      <c r="W580" s="791"/>
      <c r="X580" s="791"/>
      <c r="Y580" s="791"/>
      <c r="Z580" s="791"/>
    </row>
    <row r="581" spans="1:26" ht="15.75" customHeight="1">
      <c r="A581" s="791"/>
      <c r="B581" s="791"/>
      <c r="C581" s="791"/>
      <c r="D581" s="791"/>
      <c r="E581" s="791"/>
      <c r="F581" s="552"/>
      <c r="G581" s="791"/>
      <c r="H581" s="791"/>
      <c r="I581" s="791"/>
      <c r="J581" s="791"/>
      <c r="K581" s="791"/>
      <c r="L581" s="791"/>
      <c r="M581" s="791"/>
      <c r="N581" s="791"/>
      <c r="O581" s="791"/>
      <c r="P581" s="791"/>
      <c r="Q581" s="791"/>
      <c r="R581" s="791"/>
      <c r="S581" s="791"/>
      <c r="T581" s="791"/>
      <c r="U581" s="791"/>
      <c r="V581" s="791"/>
      <c r="W581" s="791"/>
      <c r="X581" s="791"/>
      <c r="Y581" s="791"/>
      <c r="Z581" s="791"/>
    </row>
    <row r="582" spans="1:26" ht="15.75" customHeight="1">
      <c r="A582" s="791"/>
      <c r="B582" s="791"/>
      <c r="C582" s="791"/>
      <c r="D582" s="791"/>
      <c r="E582" s="791"/>
      <c r="F582" s="552"/>
      <c r="G582" s="791"/>
      <c r="H582" s="791"/>
      <c r="I582" s="791"/>
      <c r="J582" s="791"/>
      <c r="K582" s="791"/>
      <c r="L582" s="791"/>
      <c r="M582" s="791"/>
      <c r="N582" s="791"/>
      <c r="O582" s="791"/>
      <c r="P582" s="791"/>
      <c r="Q582" s="791"/>
      <c r="R582" s="791"/>
      <c r="S582" s="791"/>
      <c r="T582" s="791"/>
      <c r="U582" s="791"/>
      <c r="V582" s="791"/>
      <c r="W582" s="791"/>
      <c r="X582" s="791"/>
      <c r="Y582" s="791"/>
      <c r="Z582" s="791"/>
    </row>
    <row r="583" spans="1:26" ht="15.75" customHeight="1">
      <c r="A583" s="791"/>
      <c r="B583" s="791"/>
      <c r="C583" s="791"/>
      <c r="D583" s="791"/>
      <c r="E583" s="791"/>
      <c r="F583" s="552"/>
      <c r="G583" s="791"/>
      <c r="H583" s="791"/>
      <c r="I583" s="791"/>
      <c r="J583" s="791"/>
      <c r="K583" s="791"/>
      <c r="L583" s="791"/>
      <c r="M583" s="791"/>
      <c r="N583" s="791"/>
      <c r="O583" s="791"/>
      <c r="P583" s="791"/>
      <c r="Q583" s="791"/>
      <c r="R583" s="791"/>
      <c r="S583" s="791"/>
      <c r="T583" s="791"/>
      <c r="U583" s="791"/>
      <c r="V583" s="791"/>
      <c r="W583" s="791"/>
      <c r="X583" s="791"/>
      <c r="Y583" s="791"/>
      <c r="Z583" s="791"/>
    </row>
    <row r="584" spans="1:26" ht="15.75" customHeight="1">
      <c r="A584" s="791"/>
      <c r="B584" s="791"/>
      <c r="C584" s="791"/>
      <c r="D584" s="791"/>
      <c r="E584" s="791"/>
      <c r="F584" s="552"/>
      <c r="G584" s="791"/>
      <c r="H584" s="791"/>
      <c r="I584" s="791"/>
      <c r="J584" s="791"/>
      <c r="K584" s="791"/>
      <c r="L584" s="791"/>
      <c r="M584" s="791"/>
      <c r="N584" s="791"/>
      <c r="O584" s="791"/>
      <c r="P584" s="791"/>
      <c r="Q584" s="791"/>
      <c r="R584" s="791"/>
      <c r="S584" s="791"/>
      <c r="T584" s="791"/>
      <c r="U584" s="791"/>
      <c r="V584" s="791"/>
      <c r="W584" s="791"/>
      <c r="X584" s="791"/>
      <c r="Y584" s="791"/>
      <c r="Z584" s="791"/>
    </row>
    <row r="585" spans="1:26" ht="15.75" customHeight="1">
      <c r="A585" s="791"/>
      <c r="B585" s="791"/>
      <c r="C585" s="791"/>
      <c r="D585" s="791"/>
      <c r="E585" s="791"/>
      <c r="F585" s="552"/>
      <c r="G585" s="791"/>
      <c r="H585" s="791"/>
      <c r="I585" s="791"/>
      <c r="J585" s="791"/>
      <c r="K585" s="791"/>
      <c r="L585" s="791"/>
      <c r="M585" s="791"/>
      <c r="N585" s="791"/>
      <c r="O585" s="791"/>
      <c r="P585" s="791"/>
      <c r="Q585" s="791"/>
      <c r="R585" s="791"/>
      <c r="S585" s="791"/>
      <c r="T585" s="791"/>
      <c r="U585" s="791"/>
      <c r="V585" s="791"/>
      <c r="W585" s="791"/>
      <c r="X585" s="791"/>
      <c r="Y585" s="791"/>
      <c r="Z585" s="791"/>
    </row>
    <row r="586" spans="1:26" ht="15.75" customHeight="1">
      <c r="A586" s="791"/>
      <c r="B586" s="791"/>
      <c r="C586" s="791"/>
      <c r="D586" s="791"/>
      <c r="E586" s="791"/>
      <c r="F586" s="552"/>
      <c r="G586" s="791"/>
      <c r="H586" s="791"/>
      <c r="I586" s="791"/>
      <c r="J586" s="791"/>
      <c r="K586" s="791"/>
      <c r="L586" s="791"/>
      <c r="M586" s="791"/>
      <c r="N586" s="791"/>
      <c r="O586" s="791"/>
      <c r="P586" s="791"/>
      <c r="Q586" s="791"/>
      <c r="R586" s="791"/>
      <c r="S586" s="791"/>
      <c r="T586" s="791"/>
      <c r="U586" s="791"/>
      <c r="V586" s="791"/>
      <c r="W586" s="791"/>
      <c r="X586" s="791"/>
      <c r="Y586" s="791"/>
      <c r="Z586" s="791"/>
    </row>
    <row r="587" spans="1:26" ht="15.75" customHeight="1">
      <c r="A587" s="791"/>
      <c r="B587" s="791"/>
      <c r="C587" s="791"/>
      <c r="D587" s="791"/>
      <c r="E587" s="791"/>
      <c r="F587" s="552"/>
      <c r="G587" s="791"/>
      <c r="H587" s="791"/>
      <c r="I587" s="791"/>
      <c r="J587" s="791"/>
      <c r="K587" s="791"/>
      <c r="L587" s="791"/>
      <c r="M587" s="791"/>
      <c r="N587" s="791"/>
      <c r="O587" s="791"/>
      <c r="P587" s="791"/>
      <c r="Q587" s="791"/>
      <c r="R587" s="791"/>
      <c r="S587" s="791"/>
      <c r="T587" s="791"/>
      <c r="U587" s="791"/>
      <c r="V587" s="791"/>
      <c r="W587" s="791"/>
      <c r="X587" s="791"/>
      <c r="Y587" s="791"/>
      <c r="Z587" s="791"/>
    </row>
    <row r="588" spans="1:26" ht="15.75" customHeight="1">
      <c r="A588" s="791"/>
      <c r="B588" s="791"/>
      <c r="C588" s="791"/>
      <c r="D588" s="791"/>
      <c r="E588" s="791"/>
      <c r="F588" s="552"/>
      <c r="G588" s="791"/>
      <c r="H588" s="791"/>
      <c r="I588" s="791"/>
      <c r="J588" s="791"/>
      <c r="K588" s="791"/>
      <c r="L588" s="791"/>
      <c r="M588" s="791"/>
      <c r="N588" s="791"/>
      <c r="O588" s="791"/>
      <c r="P588" s="791"/>
      <c r="Q588" s="791"/>
      <c r="R588" s="791"/>
      <c r="S588" s="791"/>
      <c r="T588" s="791"/>
      <c r="U588" s="791"/>
      <c r="V588" s="791"/>
      <c r="W588" s="791"/>
      <c r="X588" s="791"/>
      <c r="Y588" s="791"/>
      <c r="Z588" s="791"/>
    </row>
    <row r="589" spans="1:26" ht="15.75" customHeight="1">
      <c r="A589" s="791"/>
      <c r="B589" s="791"/>
      <c r="C589" s="791"/>
      <c r="D589" s="791"/>
      <c r="E589" s="791"/>
      <c r="F589" s="552"/>
      <c r="G589" s="791"/>
      <c r="H589" s="791"/>
      <c r="I589" s="791"/>
      <c r="J589" s="791"/>
      <c r="K589" s="791"/>
      <c r="L589" s="791"/>
      <c r="M589" s="791"/>
      <c r="N589" s="791"/>
      <c r="O589" s="791"/>
      <c r="P589" s="791"/>
      <c r="Q589" s="791"/>
      <c r="R589" s="791"/>
      <c r="S589" s="791"/>
      <c r="T589" s="791"/>
      <c r="U589" s="791"/>
      <c r="V589" s="791"/>
      <c r="W589" s="791"/>
      <c r="X589" s="791"/>
      <c r="Y589" s="791"/>
      <c r="Z589" s="791"/>
    </row>
    <row r="590" spans="1:26" ht="15.75" customHeight="1">
      <c r="A590" s="791"/>
      <c r="B590" s="791"/>
      <c r="C590" s="791"/>
      <c r="D590" s="791"/>
      <c r="E590" s="791"/>
      <c r="F590" s="552"/>
      <c r="G590" s="791"/>
      <c r="H590" s="791"/>
      <c r="I590" s="791"/>
      <c r="J590" s="791"/>
      <c r="K590" s="791"/>
      <c r="L590" s="791"/>
      <c r="M590" s="791"/>
      <c r="N590" s="791"/>
      <c r="O590" s="791"/>
      <c r="P590" s="791"/>
      <c r="Q590" s="791"/>
      <c r="R590" s="791"/>
      <c r="S590" s="791"/>
      <c r="T590" s="791"/>
      <c r="U590" s="791"/>
      <c r="V590" s="791"/>
      <c r="W590" s="791"/>
      <c r="X590" s="791"/>
      <c r="Y590" s="791"/>
      <c r="Z590" s="791"/>
    </row>
    <row r="591" spans="1:26" ht="15.75" customHeight="1">
      <c r="A591" s="791"/>
      <c r="B591" s="791"/>
      <c r="C591" s="791"/>
      <c r="D591" s="791"/>
      <c r="E591" s="791"/>
      <c r="F591" s="552"/>
      <c r="G591" s="791"/>
      <c r="H591" s="791"/>
      <c r="I591" s="791"/>
      <c r="J591" s="791"/>
      <c r="K591" s="791"/>
      <c r="L591" s="791"/>
      <c r="M591" s="791"/>
      <c r="N591" s="791"/>
      <c r="O591" s="791"/>
      <c r="P591" s="791"/>
      <c r="Q591" s="791"/>
      <c r="R591" s="791"/>
      <c r="S591" s="791"/>
      <c r="T591" s="791"/>
      <c r="U591" s="791"/>
      <c r="V591" s="791"/>
      <c r="W591" s="791"/>
      <c r="X591" s="791"/>
      <c r="Y591" s="791"/>
      <c r="Z591" s="791"/>
    </row>
    <row r="592" spans="1:26" ht="15.75" customHeight="1">
      <c r="A592" s="791"/>
      <c r="B592" s="791"/>
      <c r="C592" s="791"/>
      <c r="D592" s="791"/>
      <c r="E592" s="791"/>
      <c r="F592" s="552"/>
      <c r="G592" s="791"/>
      <c r="H592" s="791"/>
      <c r="I592" s="791"/>
      <c r="J592" s="791"/>
      <c r="K592" s="791"/>
      <c r="L592" s="791"/>
      <c r="M592" s="791"/>
      <c r="N592" s="791"/>
      <c r="O592" s="791"/>
      <c r="P592" s="791"/>
      <c r="Q592" s="791"/>
      <c r="R592" s="791"/>
      <c r="S592" s="791"/>
      <c r="T592" s="791"/>
      <c r="U592" s="791"/>
      <c r="V592" s="791"/>
      <c r="W592" s="791"/>
      <c r="X592" s="791"/>
      <c r="Y592" s="791"/>
      <c r="Z592" s="791"/>
    </row>
    <row r="593" spans="1:26" ht="15.75" customHeight="1">
      <c r="A593" s="791"/>
      <c r="B593" s="791"/>
      <c r="C593" s="791"/>
      <c r="D593" s="791"/>
      <c r="E593" s="791"/>
      <c r="F593" s="552"/>
      <c r="G593" s="791"/>
      <c r="H593" s="791"/>
      <c r="I593" s="791"/>
      <c r="J593" s="791"/>
      <c r="K593" s="791"/>
      <c r="L593" s="791"/>
      <c r="M593" s="791"/>
      <c r="N593" s="791"/>
      <c r="O593" s="791"/>
      <c r="P593" s="791"/>
      <c r="Q593" s="791"/>
      <c r="R593" s="791"/>
      <c r="S593" s="791"/>
      <c r="T593" s="791"/>
      <c r="U593" s="791"/>
      <c r="V593" s="791"/>
      <c r="W593" s="791"/>
      <c r="X593" s="791"/>
      <c r="Y593" s="791"/>
      <c r="Z593" s="791"/>
    </row>
    <row r="594" spans="1:26" ht="15.75" customHeight="1">
      <c r="A594" s="791"/>
      <c r="B594" s="791"/>
      <c r="C594" s="791"/>
      <c r="D594" s="791"/>
      <c r="E594" s="791"/>
      <c r="F594" s="552"/>
      <c r="G594" s="791"/>
      <c r="H594" s="791"/>
      <c r="I594" s="791"/>
      <c r="J594" s="791"/>
      <c r="K594" s="791"/>
      <c r="L594" s="791"/>
      <c r="M594" s="791"/>
      <c r="N594" s="791"/>
      <c r="O594" s="791"/>
      <c r="P594" s="791"/>
      <c r="Q594" s="791"/>
      <c r="R594" s="791"/>
      <c r="S594" s="791"/>
      <c r="T594" s="791"/>
      <c r="U594" s="791"/>
      <c r="V594" s="791"/>
      <c r="W594" s="791"/>
      <c r="X594" s="791"/>
      <c r="Y594" s="791"/>
      <c r="Z594" s="791"/>
    </row>
    <row r="595" spans="1:26" ht="15.75" customHeight="1">
      <c r="A595" s="791"/>
      <c r="B595" s="791"/>
      <c r="C595" s="791"/>
      <c r="D595" s="791"/>
      <c r="E595" s="791"/>
      <c r="F595" s="552"/>
      <c r="G595" s="791"/>
      <c r="H595" s="791"/>
      <c r="I595" s="791"/>
      <c r="J595" s="791"/>
      <c r="K595" s="791"/>
      <c r="L595" s="791"/>
      <c r="M595" s="791"/>
      <c r="N595" s="791"/>
      <c r="O595" s="791"/>
      <c r="P595" s="791"/>
      <c r="Q595" s="791"/>
      <c r="R595" s="791"/>
      <c r="S595" s="791"/>
      <c r="T595" s="791"/>
      <c r="U595" s="791"/>
      <c r="V595" s="791"/>
      <c r="W595" s="791"/>
      <c r="X595" s="791"/>
      <c r="Y595" s="791"/>
      <c r="Z595" s="791"/>
    </row>
    <row r="596" spans="1:26" ht="15.75" customHeight="1">
      <c r="A596" s="791"/>
      <c r="B596" s="791"/>
      <c r="C596" s="791"/>
      <c r="D596" s="791"/>
      <c r="E596" s="791"/>
      <c r="F596" s="552"/>
      <c r="G596" s="791"/>
      <c r="H596" s="791"/>
      <c r="I596" s="791"/>
      <c r="J596" s="791"/>
      <c r="K596" s="791"/>
      <c r="L596" s="791"/>
      <c r="M596" s="791"/>
      <c r="N596" s="791"/>
      <c r="O596" s="791"/>
      <c r="P596" s="791"/>
      <c r="Q596" s="791"/>
      <c r="R596" s="791"/>
      <c r="S596" s="791"/>
      <c r="T596" s="791"/>
      <c r="U596" s="791"/>
      <c r="V596" s="791"/>
      <c r="W596" s="791"/>
      <c r="X596" s="791"/>
      <c r="Y596" s="791"/>
      <c r="Z596" s="791"/>
    </row>
    <row r="597" spans="1:26" ht="15.75" customHeight="1">
      <c r="A597" s="791"/>
      <c r="B597" s="791"/>
      <c r="C597" s="791"/>
      <c r="D597" s="791"/>
      <c r="E597" s="791"/>
      <c r="F597" s="552"/>
      <c r="G597" s="791"/>
      <c r="H597" s="791"/>
      <c r="I597" s="791"/>
      <c r="J597" s="791"/>
      <c r="K597" s="791"/>
      <c r="L597" s="791"/>
      <c r="M597" s="791"/>
      <c r="N597" s="791"/>
      <c r="O597" s="791"/>
      <c r="P597" s="791"/>
      <c r="Q597" s="791"/>
      <c r="R597" s="791"/>
      <c r="S597" s="791"/>
      <c r="T597" s="791"/>
      <c r="U597" s="791"/>
      <c r="V597" s="791"/>
      <c r="W597" s="791"/>
      <c r="X597" s="791"/>
      <c r="Y597" s="791"/>
      <c r="Z597" s="791"/>
    </row>
    <row r="598" spans="1:26" ht="15.75" customHeight="1">
      <c r="A598" s="791"/>
      <c r="B598" s="791"/>
      <c r="C598" s="791"/>
      <c r="D598" s="791"/>
      <c r="E598" s="791"/>
      <c r="F598" s="552"/>
      <c r="G598" s="791"/>
      <c r="H598" s="791"/>
      <c r="I598" s="791"/>
      <c r="J598" s="791"/>
      <c r="K598" s="791"/>
      <c r="L598" s="791"/>
      <c r="M598" s="791"/>
      <c r="N598" s="791"/>
      <c r="O598" s="791"/>
      <c r="P598" s="791"/>
      <c r="Q598" s="791"/>
      <c r="R598" s="791"/>
      <c r="S598" s="791"/>
      <c r="T598" s="791"/>
      <c r="U598" s="791"/>
      <c r="V598" s="791"/>
      <c r="W598" s="791"/>
      <c r="X598" s="791"/>
      <c r="Y598" s="791"/>
      <c r="Z598" s="791"/>
    </row>
    <row r="599" spans="1:26" ht="15.75" customHeight="1">
      <c r="A599" s="791"/>
      <c r="B599" s="791"/>
      <c r="C599" s="791"/>
      <c r="D599" s="791"/>
      <c r="E599" s="791"/>
      <c r="F599" s="552"/>
      <c r="G599" s="791"/>
      <c r="H599" s="791"/>
      <c r="I599" s="791"/>
      <c r="J599" s="791"/>
      <c r="K599" s="791"/>
      <c r="L599" s="791"/>
      <c r="M599" s="791"/>
      <c r="N599" s="791"/>
      <c r="O599" s="791"/>
      <c r="P599" s="791"/>
      <c r="Q599" s="791"/>
      <c r="R599" s="791"/>
      <c r="S599" s="791"/>
      <c r="T599" s="791"/>
      <c r="U599" s="791"/>
      <c r="V599" s="791"/>
      <c r="W599" s="791"/>
      <c r="X599" s="791"/>
      <c r="Y599" s="791"/>
      <c r="Z599" s="791"/>
    </row>
    <row r="600" spans="1:26" ht="15.75" customHeight="1">
      <c r="A600" s="791"/>
      <c r="B600" s="791"/>
      <c r="C600" s="791"/>
      <c r="D600" s="791"/>
      <c r="E600" s="791"/>
      <c r="F600" s="552"/>
      <c r="G600" s="791"/>
      <c r="H600" s="791"/>
      <c r="I600" s="791"/>
      <c r="J600" s="791"/>
      <c r="K600" s="791"/>
      <c r="L600" s="791"/>
      <c r="M600" s="791"/>
      <c r="N600" s="791"/>
      <c r="O600" s="791"/>
      <c r="P600" s="791"/>
      <c r="Q600" s="791"/>
      <c r="R600" s="791"/>
      <c r="S600" s="791"/>
      <c r="T600" s="791"/>
      <c r="U600" s="791"/>
      <c r="V600" s="791"/>
      <c r="W600" s="791"/>
      <c r="X600" s="791"/>
      <c r="Y600" s="791"/>
      <c r="Z600" s="791"/>
    </row>
    <row r="601" spans="1:26" ht="15.75" customHeight="1">
      <c r="A601" s="791"/>
      <c r="B601" s="791"/>
      <c r="C601" s="791"/>
      <c r="D601" s="791"/>
      <c r="E601" s="791"/>
      <c r="F601" s="552"/>
      <c r="G601" s="791"/>
      <c r="H601" s="791"/>
      <c r="I601" s="791"/>
      <c r="J601" s="791"/>
      <c r="K601" s="791"/>
      <c r="L601" s="791"/>
      <c r="M601" s="791"/>
      <c r="N601" s="791"/>
      <c r="O601" s="791"/>
      <c r="P601" s="791"/>
      <c r="Q601" s="791"/>
      <c r="R601" s="791"/>
      <c r="S601" s="791"/>
      <c r="T601" s="791"/>
      <c r="U601" s="791"/>
      <c r="V601" s="791"/>
      <c r="W601" s="791"/>
      <c r="X601" s="791"/>
      <c r="Y601" s="791"/>
      <c r="Z601" s="791"/>
    </row>
    <row r="602" spans="1:26" ht="15.75" customHeight="1">
      <c r="A602" s="791"/>
      <c r="B602" s="791"/>
      <c r="C602" s="791"/>
      <c r="D602" s="791"/>
      <c r="E602" s="791"/>
      <c r="F602" s="552"/>
      <c r="G602" s="791"/>
      <c r="H602" s="791"/>
      <c r="I602" s="791"/>
      <c r="J602" s="791"/>
      <c r="K602" s="791"/>
      <c r="L602" s="791"/>
      <c r="M602" s="791"/>
      <c r="N602" s="791"/>
      <c r="O602" s="791"/>
      <c r="P602" s="791"/>
      <c r="Q602" s="791"/>
      <c r="R602" s="791"/>
      <c r="S602" s="791"/>
      <c r="T602" s="791"/>
      <c r="U602" s="791"/>
      <c r="V602" s="791"/>
      <c r="W602" s="791"/>
      <c r="X602" s="791"/>
      <c r="Y602" s="791"/>
      <c r="Z602" s="791"/>
    </row>
    <row r="603" spans="1:26" ht="15.75" customHeight="1">
      <c r="A603" s="791"/>
      <c r="B603" s="791"/>
      <c r="C603" s="791"/>
      <c r="D603" s="791"/>
      <c r="E603" s="791"/>
      <c r="F603" s="552"/>
      <c r="G603" s="791"/>
      <c r="H603" s="791"/>
      <c r="I603" s="791"/>
      <c r="J603" s="791"/>
      <c r="K603" s="791"/>
      <c r="L603" s="791"/>
      <c r="M603" s="791"/>
      <c r="N603" s="791"/>
      <c r="O603" s="791"/>
      <c r="P603" s="791"/>
      <c r="Q603" s="791"/>
      <c r="R603" s="791"/>
      <c r="S603" s="791"/>
      <c r="T603" s="791"/>
      <c r="U603" s="791"/>
      <c r="V603" s="791"/>
      <c r="W603" s="791"/>
      <c r="X603" s="791"/>
      <c r="Y603" s="791"/>
      <c r="Z603" s="791"/>
    </row>
    <row r="604" spans="1:26" ht="15.75" customHeight="1">
      <c r="A604" s="791"/>
      <c r="B604" s="791"/>
      <c r="C604" s="791"/>
      <c r="D604" s="791"/>
      <c r="E604" s="791"/>
      <c r="F604" s="552"/>
      <c r="G604" s="791"/>
      <c r="H604" s="791"/>
      <c r="I604" s="791"/>
      <c r="J604" s="791"/>
      <c r="K604" s="791"/>
      <c r="L604" s="791"/>
      <c r="M604" s="791"/>
      <c r="N604" s="791"/>
      <c r="O604" s="791"/>
      <c r="P604" s="791"/>
      <c r="Q604" s="791"/>
      <c r="R604" s="791"/>
      <c r="S604" s="791"/>
      <c r="T604" s="791"/>
      <c r="U604" s="791"/>
      <c r="V604" s="791"/>
      <c r="W604" s="791"/>
      <c r="X604" s="791"/>
      <c r="Y604" s="791"/>
      <c r="Z604" s="791"/>
    </row>
    <row r="605" spans="1:26" ht="15.75" customHeight="1">
      <c r="A605" s="791"/>
      <c r="B605" s="791"/>
      <c r="C605" s="791"/>
      <c r="D605" s="791"/>
      <c r="E605" s="791"/>
      <c r="F605" s="552"/>
      <c r="G605" s="791"/>
      <c r="H605" s="791"/>
      <c r="I605" s="791"/>
      <c r="J605" s="791"/>
      <c r="K605" s="791"/>
      <c r="L605" s="791"/>
      <c r="M605" s="791"/>
      <c r="N605" s="791"/>
      <c r="O605" s="791"/>
      <c r="P605" s="791"/>
      <c r="Q605" s="791"/>
      <c r="R605" s="791"/>
      <c r="S605" s="791"/>
      <c r="T605" s="791"/>
      <c r="U605" s="791"/>
      <c r="V605" s="791"/>
      <c r="W605" s="791"/>
      <c r="X605" s="791"/>
      <c r="Y605" s="791"/>
      <c r="Z605" s="791"/>
    </row>
    <row r="606" spans="1:26" ht="15.75" customHeight="1">
      <c r="A606" s="791"/>
      <c r="B606" s="791"/>
      <c r="C606" s="791"/>
      <c r="D606" s="791"/>
      <c r="E606" s="791"/>
      <c r="F606" s="552"/>
      <c r="G606" s="791"/>
      <c r="H606" s="791"/>
      <c r="I606" s="791"/>
      <c r="J606" s="791"/>
      <c r="K606" s="791"/>
      <c r="L606" s="791"/>
      <c r="M606" s="791"/>
      <c r="N606" s="791"/>
      <c r="O606" s="791"/>
      <c r="P606" s="791"/>
      <c r="Q606" s="791"/>
      <c r="R606" s="791"/>
      <c r="S606" s="791"/>
      <c r="T606" s="791"/>
      <c r="U606" s="791"/>
      <c r="V606" s="791"/>
      <c r="W606" s="791"/>
      <c r="X606" s="791"/>
      <c r="Y606" s="791"/>
      <c r="Z606" s="791"/>
    </row>
    <row r="607" spans="1:26" ht="15.75" customHeight="1">
      <c r="A607" s="791"/>
      <c r="B607" s="791"/>
      <c r="C607" s="791"/>
      <c r="D607" s="791"/>
      <c r="E607" s="791"/>
      <c r="F607" s="552"/>
      <c r="G607" s="791"/>
      <c r="H607" s="791"/>
      <c r="I607" s="791"/>
      <c r="J607" s="791"/>
      <c r="K607" s="791"/>
      <c r="L607" s="791"/>
      <c r="M607" s="791"/>
      <c r="N607" s="791"/>
      <c r="O607" s="791"/>
      <c r="P607" s="791"/>
      <c r="Q607" s="791"/>
      <c r="R607" s="791"/>
      <c r="S607" s="791"/>
      <c r="T607" s="791"/>
      <c r="U607" s="791"/>
      <c r="V607" s="791"/>
      <c r="W607" s="791"/>
      <c r="X607" s="791"/>
      <c r="Y607" s="791"/>
      <c r="Z607" s="791"/>
    </row>
    <row r="608" spans="1:26" ht="15.75" customHeight="1">
      <c r="A608" s="791"/>
      <c r="B608" s="791"/>
      <c r="C608" s="791"/>
      <c r="D608" s="791"/>
      <c r="E608" s="791"/>
      <c r="F608" s="552"/>
      <c r="G608" s="791"/>
      <c r="H608" s="791"/>
      <c r="I608" s="791"/>
      <c r="J608" s="791"/>
      <c r="K608" s="791"/>
      <c r="L608" s="791"/>
      <c r="M608" s="791"/>
      <c r="N608" s="791"/>
      <c r="O608" s="791"/>
      <c r="P608" s="791"/>
      <c r="Q608" s="791"/>
      <c r="R608" s="791"/>
      <c r="S608" s="791"/>
      <c r="T608" s="791"/>
      <c r="U608" s="791"/>
      <c r="V608" s="791"/>
      <c r="W608" s="791"/>
      <c r="X608" s="791"/>
      <c r="Y608" s="791"/>
      <c r="Z608" s="791"/>
    </row>
    <row r="609" spans="1:26" ht="15.75" customHeight="1">
      <c r="A609" s="791"/>
      <c r="B609" s="791"/>
      <c r="C609" s="791"/>
      <c r="D609" s="791"/>
      <c r="E609" s="791"/>
      <c r="F609" s="552"/>
      <c r="G609" s="791"/>
      <c r="H609" s="791"/>
      <c r="I609" s="791"/>
      <c r="J609" s="791"/>
      <c r="K609" s="791"/>
      <c r="L609" s="791"/>
      <c r="M609" s="791"/>
      <c r="N609" s="791"/>
      <c r="O609" s="791"/>
      <c r="P609" s="791"/>
      <c r="Q609" s="791"/>
      <c r="R609" s="791"/>
      <c r="S609" s="791"/>
      <c r="T609" s="791"/>
      <c r="U609" s="791"/>
      <c r="V609" s="791"/>
      <c r="W609" s="791"/>
      <c r="X609" s="791"/>
      <c r="Y609" s="791"/>
      <c r="Z609" s="791"/>
    </row>
    <row r="610" spans="1:26" ht="15.75" customHeight="1">
      <c r="A610" s="791"/>
      <c r="B610" s="791"/>
      <c r="C610" s="791"/>
      <c r="D610" s="791"/>
      <c r="E610" s="791"/>
      <c r="F610" s="552"/>
      <c r="G610" s="791"/>
      <c r="H610" s="791"/>
      <c r="I610" s="791"/>
      <c r="J610" s="791"/>
      <c r="K610" s="791"/>
      <c r="L610" s="791"/>
      <c r="M610" s="791"/>
      <c r="N610" s="791"/>
      <c r="O610" s="791"/>
      <c r="P610" s="791"/>
      <c r="Q610" s="791"/>
      <c r="R610" s="791"/>
      <c r="S610" s="791"/>
      <c r="T610" s="791"/>
      <c r="U610" s="791"/>
      <c r="V610" s="791"/>
      <c r="W610" s="791"/>
      <c r="X610" s="791"/>
      <c r="Y610" s="791"/>
      <c r="Z610" s="791"/>
    </row>
    <row r="611" spans="1:26" ht="15.75" customHeight="1">
      <c r="A611" s="791"/>
      <c r="B611" s="791"/>
      <c r="C611" s="791"/>
      <c r="D611" s="791"/>
      <c r="E611" s="791"/>
      <c r="F611" s="552"/>
      <c r="G611" s="791"/>
      <c r="H611" s="791"/>
      <c r="I611" s="791"/>
      <c r="J611" s="791"/>
      <c r="K611" s="791"/>
      <c r="L611" s="791"/>
      <c r="M611" s="791"/>
      <c r="N611" s="791"/>
      <c r="O611" s="791"/>
      <c r="P611" s="791"/>
      <c r="Q611" s="791"/>
      <c r="R611" s="791"/>
      <c r="S611" s="791"/>
      <c r="T611" s="791"/>
      <c r="U611" s="791"/>
      <c r="V611" s="791"/>
      <c r="W611" s="791"/>
      <c r="X611" s="791"/>
      <c r="Y611" s="791"/>
      <c r="Z611" s="791"/>
    </row>
    <row r="612" spans="1:26" ht="15.75" customHeight="1">
      <c r="A612" s="791"/>
      <c r="B612" s="791"/>
      <c r="C612" s="791"/>
      <c r="D612" s="791"/>
      <c r="E612" s="791"/>
      <c r="F612" s="552"/>
      <c r="G612" s="791"/>
      <c r="H612" s="791"/>
      <c r="I612" s="791"/>
      <c r="J612" s="791"/>
      <c r="K612" s="791"/>
      <c r="L612" s="791"/>
      <c r="M612" s="791"/>
      <c r="N612" s="791"/>
      <c r="O612" s="791"/>
      <c r="P612" s="791"/>
      <c r="Q612" s="791"/>
      <c r="R612" s="791"/>
      <c r="S612" s="791"/>
      <c r="T612" s="791"/>
      <c r="U612" s="791"/>
      <c r="V612" s="791"/>
      <c r="W612" s="791"/>
      <c r="X612" s="791"/>
      <c r="Y612" s="791"/>
      <c r="Z612" s="791"/>
    </row>
    <row r="613" spans="1:26" ht="15.75" customHeight="1">
      <c r="A613" s="791"/>
      <c r="B613" s="791"/>
      <c r="C613" s="791"/>
      <c r="D613" s="791"/>
      <c r="E613" s="791"/>
      <c r="F613" s="552"/>
      <c r="G613" s="791"/>
      <c r="H613" s="791"/>
      <c r="I613" s="791"/>
      <c r="J613" s="791"/>
      <c r="K613" s="791"/>
      <c r="L613" s="791"/>
      <c r="M613" s="791"/>
      <c r="N613" s="791"/>
      <c r="O613" s="791"/>
      <c r="P613" s="791"/>
      <c r="Q613" s="791"/>
      <c r="R613" s="791"/>
      <c r="S613" s="791"/>
      <c r="T613" s="791"/>
      <c r="U613" s="791"/>
      <c r="V613" s="791"/>
      <c r="W613" s="791"/>
      <c r="X613" s="791"/>
      <c r="Y613" s="791"/>
      <c r="Z613" s="791"/>
    </row>
    <row r="614" spans="1:26" ht="15.75" customHeight="1">
      <c r="A614" s="791"/>
      <c r="B614" s="791"/>
      <c r="C614" s="791"/>
      <c r="D614" s="791"/>
      <c r="E614" s="791"/>
      <c r="F614" s="552"/>
      <c r="G614" s="791"/>
      <c r="H614" s="791"/>
      <c r="I614" s="791"/>
      <c r="J614" s="791"/>
      <c r="K614" s="791"/>
      <c r="L614" s="791"/>
      <c r="M614" s="791"/>
      <c r="N614" s="791"/>
      <c r="O614" s="791"/>
      <c r="P614" s="791"/>
      <c r="Q614" s="791"/>
      <c r="R614" s="791"/>
      <c r="S614" s="791"/>
      <c r="T614" s="791"/>
      <c r="U614" s="791"/>
      <c r="V614" s="791"/>
      <c r="W614" s="791"/>
      <c r="X614" s="791"/>
      <c r="Y614" s="791"/>
      <c r="Z614" s="791"/>
    </row>
    <row r="615" spans="1:26" ht="15.75" customHeight="1">
      <c r="A615" s="791"/>
      <c r="B615" s="791"/>
      <c r="C615" s="791"/>
      <c r="D615" s="791"/>
      <c r="E615" s="791"/>
      <c r="F615" s="552"/>
      <c r="G615" s="791"/>
      <c r="H615" s="791"/>
      <c r="I615" s="791"/>
      <c r="J615" s="791"/>
      <c r="K615" s="791"/>
      <c r="L615" s="791"/>
      <c r="M615" s="791"/>
      <c r="N615" s="791"/>
      <c r="O615" s="791"/>
      <c r="P615" s="791"/>
      <c r="Q615" s="791"/>
      <c r="R615" s="791"/>
      <c r="S615" s="791"/>
      <c r="T615" s="791"/>
      <c r="U615" s="791"/>
      <c r="V615" s="791"/>
      <c r="W615" s="791"/>
      <c r="X615" s="791"/>
      <c r="Y615" s="791"/>
      <c r="Z615" s="791"/>
    </row>
    <row r="616" spans="1:26" ht="15.75" customHeight="1">
      <c r="A616" s="791"/>
      <c r="B616" s="791"/>
      <c r="C616" s="791"/>
      <c r="D616" s="791"/>
      <c r="E616" s="791"/>
      <c r="F616" s="552"/>
      <c r="G616" s="791"/>
      <c r="H616" s="791"/>
      <c r="I616" s="791"/>
      <c r="J616" s="791"/>
      <c r="K616" s="791"/>
      <c r="L616" s="791"/>
      <c r="M616" s="791"/>
      <c r="N616" s="791"/>
      <c r="O616" s="791"/>
      <c r="P616" s="791"/>
      <c r="Q616" s="791"/>
      <c r="R616" s="791"/>
      <c r="S616" s="791"/>
      <c r="T616" s="791"/>
      <c r="U616" s="791"/>
      <c r="V616" s="791"/>
      <c r="W616" s="791"/>
      <c r="X616" s="791"/>
      <c r="Y616" s="791"/>
      <c r="Z616" s="791"/>
    </row>
    <row r="617" spans="1:26" ht="15.75" customHeight="1">
      <c r="A617" s="791"/>
      <c r="B617" s="791"/>
      <c r="C617" s="791"/>
      <c r="D617" s="791"/>
      <c r="E617" s="791"/>
      <c r="F617" s="552"/>
      <c r="G617" s="791"/>
      <c r="H617" s="791"/>
      <c r="I617" s="791"/>
      <c r="J617" s="791"/>
      <c r="K617" s="791"/>
      <c r="L617" s="791"/>
      <c r="M617" s="791"/>
      <c r="N617" s="791"/>
      <c r="O617" s="791"/>
      <c r="P617" s="791"/>
      <c r="Q617" s="791"/>
      <c r="R617" s="791"/>
      <c r="S617" s="791"/>
      <c r="T617" s="791"/>
      <c r="U617" s="791"/>
      <c r="V617" s="791"/>
      <c r="W617" s="791"/>
      <c r="X617" s="791"/>
      <c r="Y617" s="791"/>
      <c r="Z617" s="791"/>
    </row>
    <row r="618" spans="1:26" ht="15.75" customHeight="1">
      <c r="A618" s="791"/>
      <c r="B618" s="791"/>
      <c r="C618" s="791"/>
      <c r="D618" s="791"/>
      <c r="E618" s="791"/>
      <c r="F618" s="552"/>
      <c r="G618" s="791"/>
      <c r="H618" s="791"/>
      <c r="I618" s="791"/>
      <c r="J618" s="791"/>
      <c r="K618" s="791"/>
      <c r="L618" s="791"/>
      <c r="M618" s="791"/>
      <c r="N618" s="791"/>
      <c r="O618" s="791"/>
      <c r="P618" s="791"/>
      <c r="Q618" s="791"/>
      <c r="R618" s="791"/>
      <c r="S618" s="791"/>
      <c r="T618" s="791"/>
      <c r="U618" s="791"/>
      <c r="V618" s="791"/>
      <c r="W618" s="791"/>
      <c r="X618" s="791"/>
      <c r="Y618" s="791"/>
      <c r="Z618" s="791"/>
    </row>
    <row r="619" spans="1:26" ht="15.75" customHeight="1">
      <c r="A619" s="791"/>
      <c r="B619" s="791"/>
      <c r="C619" s="791"/>
      <c r="D619" s="791"/>
      <c r="E619" s="791"/>
      <c r="F619" s="552"/>
      <c r="G619" s="791"/>
      <c r="H619" s="791"/>
      <c r="I619" s="791"/>
      <c r="J619" s="791"/>
      <c r="K619" s="791"/>
      <c r="L619" s="791"/>
      <c r="M619" s="791"/>
      <c r="N619" s="791"/>
      <c r="O619" s="791"/>
      <c r="P619" s="791"/>
      <c r="Q619" s="791"/>
      <c r="R619" s="791"/>
      <c r="S619" s="791"/>
      <c r="T619" s="791"/>
      <c r="U619" s="791"/>
      <c r="V619" s="791"/>
      <c r="W619" s="791"/>
      <c r="X619" s="791"/>
      <c r="Y619" s="791"/>
      <c r="Z619" s="791"/>
    </row>
    <row r="620" spans="1:26" ht="15.75" customHeight="1">
      <c r="A620" s="791"/>
      <c r="B620" s="791"/>
      <c r="C620" s="791"/>
      <c r="D620" s="791"/>
      <c r="E620" s="791"/>
      <c r="F620" s="552"/>
      <c r="G620" s="791"/>
      <c r="H620" s="791"/>
      <c r="I620" s="791"/>
      <c r="J620" s="791"/>
      <c r="K620" s="791"/>
      <c r="L620" s="791"/>
      <c r="M620" s="791"/>
      <c r="N620" s="791"/>
      <c r="O620" s="791"/>
      <c r="P620" s="791"/>
      <c r="Q620" s="791"/>
      <c r="R620" s="791"/>
      <c r="S620" s="791"/>
      <c r="T620" s="791"/>
      <c r="U620" s="791"/>
      <c r="V620" s="791"/>
      <c r="W620" s="791"/>
      <c r="X620" s="791"/>
      <c r="Y620" s="791"/>
      <c r="Z620" s="791"/>
    </row>
    <row r="621" spans="1:26" ht="15.75" customHeight="1">
      <c r="A621" s="791"/>
      <c r="B621" s="791"/>
      <c r="C621" s="791"/>
      <c r="D621" s="791"/>
      <c r="E621" s="791"/>
      <c r="F621" s="552"/>
      <c r="G621" s="791"/>
      <c r="H621" s="791"/>
      <c r="I621" s="791"/>
      <c r="J621" s="791"/>
      <c r="K621" s="791"/>
      <c r="L621" s="791"/>
      <c r="M621" s="791"/>
      <c r="N621" s="791"/>
      <c r="O621" s="791"/>
      <c r="P621" s="791"/>
      <c r="Q621" s="791"/>
      <c r="R621" s="791"/>
      <c r="S621" s="791"/>
      <c r="T621" s="791"/>
      <c r="U621" s="791"/>
      <c r="V621" s="791"/>
      <c r="W621" s="791"/>
      <c r="X621" s="791"/>
      <c r="Y621" s="791"/>
      <c r="Z621" s="791"/>
    </row>
    <row r="622" spans="1:26" ht="15.75" customHeight="1">
      <c r="A622" s="791"/>
      <c r="B622" s="791"/>
      <c r="C622" s="791"/>
      <c r="D622" s="791"/>
      <c r="E622" s="791"/>
      <c r="F622" s="552"/>
      <c r="G622" s="791"/>
      <c r="H622" s="791"/>
      <c r="I622" s="791"/>
      <c r="J622" s="791"/>
      <c r="K622" s="791"/>
      <c r="L622" s="791"/>
      <c r="M622" s="791"/>
      <c r="N622" s="791"/>
      <c r="O622" s="791"/>
      <c r="P622" s="791"/>
      <c r="Q622" s="791"/>
      <c r="R622" s="791"/>
      <c r="S622" s="791"/>
      <c r="T622" s="791"/>
      <c r="U622" s="791"/>
      <c r="V622" s="791"/>
      <c r="W622" s="791"/>
      <c r="X622" s="791"/>
      <c r="Y622" s="791"/>
      <c r="Z622" s="791"/>
    </row>
    <row r="623" spans="1:26" ht="15.75" customHeight="1">
      <c r="A623" s="791"/>
      <c r="B623" s="791"/>
      <c r="C623" s="791"/>
      <c r="D623" s="791"/>
      <c r="E623" s="791"/>
      <c r="F623" s="552"/>
      <c r="G623" s="791"/>
      <c r="H623" s="791"/>
      <c r="I623" s="791"/>
      <c r="J623" s="791"/>
      <c r="K623" s="791"/>
      <c r="L623" s="791"/>
      <c r="M623" s="791"/>
      <c r="N623" s="791"/>
      <c r="O623" s="791"/>
      <c r="P623" s="791"/>
      <c r="Q623" s="791"/>
      <c r="R623" s="791"/>
      <c r="S623" s="791"/>
      <c r="T623" s="791"/>
      <c r="U623" s="791"/>
      <c r="V623" s="791"/>
      <c r="W623" s="791"/>
      <c r="X623" s="791"/>
      <c r="Y623" s="791"/>
      <c r="Z623" s="791"/>
    </row>
    <row r="624" spans="1:26" ht="15.75" customHeight="1">
      <c r="A624" s="791"/>
      <c r="B624" s="791"/>
      <c r="C624" s="791"/>
      <c r="D624" s="791"/>
      <c r="E624" s="791"/>
      <c r="F624" s="552"/>
      <c r="G624" s="791"/>
      <c r="H624" s="791"/>
      <c r="I624" s="791"/>
      <c r="J624" s="791"/>
      <c r="K624" s="791"/>
      <c r="L624" s="791"/>
      <c r="M624" s="791"/>
      <c r="N624" s="791"/>
      <c r="O624" s="791"/>
      <c r="P624" s="791"/>
      <c r="Q624" s="791"/>
      <c r="R624" s="791"/>
      <c r="S624" s="791"/>
      <c r="T624" s="791"/>
      <c r="U624" s="791"/>
      <c r="V624" s="791"/>
      <c r="W624" s="791"/>
      <c r="X624" s="791"/>
      <c r="Y624" s="791"/>
      <c r="Z624" s="791"/>
    </row>
    <row r="625" spans="1:26" ht="15.75" customHeight="1">
      <c r="A625" s="791"/>
      <c r="B625" s="791"/>
      <c r="C625" s="791"/>
      <c r="D625" s="791"/>
      <c r="E625" s="791"/>
      <c r="F625" s="552"/>
      <c r="G625" s="791"/>
      <c r="H625" s="791"/>
      <c r="I625" s="791"/>
      <c r="J625" s="791"/>
      <c r="K625" s="791"/>
      <c r="L625" s="791"/>
      <c r="M625" s="791"/>
      <c r="N625" s="791"/>
      <c r="O625" s="791"/>
      <c r="P625" s="791"/>
      <c r="Q625" s="791"/>
      <c r="R625" s="791"/>
      <c r="S625" s="791"/>
      <c r="T625" s="791"/>
      <c r="U625" s="791"/>
      <c r="V625" s="791"/>
      <c r="W625" s="791"/>
      <c r="X625" s="791"/>
      <c r="Y625" s="791"/>
      <c r="Z625" s="791"/>
    </row>
    <row r="626" spans="1:26" ht="15.75" customHeight="1">
      <c r="A626" s="791"/>
      <c r="B626" s="791"/>
      <c r="C626" s="791"/>
      <c r="D626" s="791"/>
      <c r="E626" s="791"/>
      <c r="F626" s="552"/>
      <c r="G626" s="791"/>
      <c r="H626" s="791"/>
      <c r="I626" s="791"/>
      <c r="J626" s="791"/>
      <c r="K626" s="791"/>
      <c r="L626" s="791"/>
      <c r="M626" s="791"/>
      <c r="N626" s="791"/>
      <c r="O626" s="791"/>
      <c r="P626" s="791"/>
      <c r="Q626" s="791"/>
      <c r="R626" s="791"/>
      <c r="S626" s="791"/>
      <c r="T626" s="791"/>
      <c r="U626" s="791"/>
      <c r="V626" s="791"/>
      <c r="W626" s="791"/>
      <c r="X626" s="791"/>
      <c r="Y626" s="791"/>
      <c r="Z626" s="791"/>
    </row>
    <row r="627" spans="1:26" ht="15.75" customHeight="1">
      <c r="A627" s="791"/>
      <c r="B627" s="791"/>
      <c r="C627" s="791"/>
      <c r="D627" s="791"/>
      <c r="E627" s="791"/>
      <c r="F627" s="552"/>
      <c r="G627" s="791"/>
      <c r="H627" s="791"/>
      <c r="I627" s="791"/>
      <c r="J627" s="791"/>
      <c r="K627" s="791"/>
      <c r="L627" s="791"/>
      <c r="M627" s="791"/>
      <c r="N627" s="791"/>
      <c r="O627" s="791"/>
      <c r="P627" s="791"/>
      <c r="Q627" s="791"/>
      <c r="R627" s="791"/>
      <c r="S627" s="791"/>
      <c r="T627" s="791"/>
      <c r="U627" s="791"/>
      <c r="V627" s="791"/>
      <c r="W627" s="791"/>
      <c r="X627" s="791"/>
      <c r="Y627" s="791"/>
      <c r="Z627" s="791"/>
    </row>
    <row r="628" spans="1:26" ht="15.75" customHeight="1">
      <c r="A628" s="791"/>
      <c r="B628" s="791"/>
      <c r="C628" s="791"/>
      <c r="D628" s="791"/>
      <c r="E628" s="791"/>
      <c r="F628" s="552"/>
      <c r="G628" s="791"/>
      <c r="H628" s="791"/>
      <c r="I628" s="791"/>
      <c r="J628" s="791"/>
      <c r="K628" s="791"/>
      <c r="L628" s="791"/>
      <c r="M628" s="791"/>
      <c r="N628" s="791"/>
      <c r="O628" s="791"/>
      <c r="P628" s="791"/>
      <c r="Q628" s="791"/>
      <c r="R628" s="791"/>
      <c r="S628" s="791"/>
      <c r="T628" s="791"/>
      <c r="U628" s="791"/>
      <c r="V628" s="791"/>
      <c r="W628" s="791"/>
      <c r="X628" s="791"/>
      <c r="Y628" s="791"/>
      <c r="Z628" s="791"/>
    </row>
    <row r="629" spans="1:26" ht="15.75" customHeight="1">
      <c r="A629" s="791"/>
      <c r="B629" s="791"/>
      <c r="C629" s="791"/>
      <c r="D629" s="791"/>
      <c r="E629" s="791"/>
      <c r="F629" s="552"/>
      <c r="G629" s="791"/>
      <c r="H629" s="791"/>
      <c r="I629" s="791"/>
      <c r="J629" s="791"/>
      <c r="K629" s="791"/>
      <c r="L629" s="791"/>
      <c r="M629" s="791"/>
      <c r="N629" s="791"/>
      <c r="O629" s="791"/>
      <c r="P629" s="791"/>
      <c r="Q629" s="791"/>
      <c r="R629" s="791"/>
      <c r="S629" s="791"/>
      <c r="T629" s="791"/>
      <c r="U629" s="791"/>
      <c r="V629" s="791"/>
      <c r="W629" s="791"/>
      <c r="X629" s="791"/>
      <c r="Y629" s="791"/>
      <c r="Z629" s="791"/>
    </row>
    <row r="630" spans="1:26" ht="15.75" customHeight="1">
      <c r="A630" s="791"/>
      <c r="B630" s="791"/>
      <c r="C630" s="791"/>
      <c r="D630" s="791"/>
      <c r="E630" s="791"/>
      <c r="F630" s="552"/>
      <c r="G630" s="791"/>
      <c r="H630" s="791"/>
      <c r="I630" s="791"/>
      <c r="J630" s="791"/>
      <c r="K630" s="791"/>
      <c r="L630" s="791"/>
      <c r="M630" s="791"/>
      <c r="N630" s="791"/>
      <c r="O630" s="791"/>
      <c r="P630" s="791"/>
      <c r="Q630" s="791"/>
      <c r="R630" s="791"/>
      <c r="S630" s="791"/>
      <c r="T630" s="791"/>
      <c r="U630" s="791"/>
      <c r="V630" s="791"/>
      <c r="W630" s="791"/>
      <c r="X630" s="791"/>
      <c r="Y630" s="791"/>
      <c r="Z630" s="791"/>
    </row>
    <row r="631" spans="1:26" ht="15.75" customHeight="1">
      <c r="A631" s="791"/>
      <c r="B631" s="791"/>
      <c r="C631" s="791"/>
      <c r="D631" s="791"/>
      <c r="E631" s="791"/>
      <c r="F631" s="552"/>
      <c r="G631" s="791"/>
      <c r="H631" s="791"/>
      <c r="I631" s="791"/>
      <c r="J631" s="791"/>
      <c r="K631" s="791"/>
      <c r="L631" s="791"/>
      <c r="M631" s="791"/>
      <c r="N631" s="791"/>
      <c r="O631" s="791"/>
      <c r="P631" s="791"/>
      <c r="Q631" s="791"/>
      <c r="R631" s="791"/>
      <c r="S631" s="791"/>
      <c r="T631" s="791"/>
      <c r="U631" s="791"/>
      <c r="V631" s="791"/>
      <c r="W631" s="791"/>
      <c r="X631" s="791"/>
      <c r="Y631" s="791"/>
      <c r="Z631" s="791"/>
    </row>
    <row r="632" spans="1:26" ht="15.75" customHeight="1">
      <c r="A632" s="791"/>
      <c r="B632" s="791"/>
      <c r="C632" s="791"/>
      <c r="D632" s="791"/>
      <c r="E632" s="791"/>
      <c r="F632" s="552"/>
      <c r="G632" s="791"/>
      <c r="H632" s="791"/>
      <c r="I632" s="791"/>
      <c r="J632" s="791"/>
      <c r="K632" s="791"/>
      <c r="L632" s="791"/>
      <c r="M632" s="791"/>
      <c r="N632" s="791"/>
      <c r="O632" s="791"/>
      <c r="P632" s="791"/>
      <c r="Q632" s="791"/>
      <c r="R632" s="791"/>
      <c r="S632" s="791"/>
      <c r="T632" s="791"/>
      <c r="U632" s="791"/>
      <c r="V632" s="791"/>
      <c r="W632" s="791"/>
      <c r="X632" s="791"/>
      <c r="Y632" s="791"/>
      <c r="Z632" s="791"/>
    </row>
    <row r="633" spans="1:26" ht="15.75" customHeight="1">
      <c r="A633" s="791"/>
      <c r="B633" s="791"/>
      <c r="C633" s="791"/>
      <c r="D633" s="791"/>
      <c r="E633" s="791"/>
      <c r="F633" s="552"/>
      <c r="G633" s="791"/>
      <c r="H633" s="791"/>
      <c r="I633" s="791"/>
      <c r="J633" s="791"/>
      <c r="K633" s="791"/>
      <c r="L633" s="791"/>
      <c r="M633" s="791"/>
      <c r="N633" s="791"/>
      <c r="O633" s="791"/>
      <c r="P633" s="791"/>
      <c r="Q633" s="791"/>
      <c r="R633" s="791"/>
      <c r="S633" s="791"/>
      <c r="T633" s="791"/>
      <c r="U633" s="791"/>
      <c r="V633" s="791"/>
      <c r="W633" s="791"/>
      <c r="X633" s="791"/>
      <c r="Y633" s="791"/>
      <c r="Z633" s="791"/>
    </row>
    <row r="634" spans="1:26" ht="15.75" customHeight="1">
      <c r="A634" s="791"/>
      <c r="B634" s="791"/>
      <c r="C634" s="791"/>
      <c r="D634" s="791"/>
      <c r="E634" s="791"/>
      <c r="F634" s="552"/>
      <c r="G634" s="791"/>
      <c r="H634" s="791"/>
      <c r="I634" s="791"/>
      <c r="J634" s="791"/>
      <c r="K634" s="791"/>
      <c r="L634" s="791"/>
      <c r="M634" s="791"/>
      <c r="N634" s="791"/>
      <c r="O634" s="791"/>
      <c r="P634" s="791"/>
      <c r="Q634" s="791"/>
      <c r="R634" s="791"/>
      <c r="S634" s="791"/>
      <c r="T634" s="791"/>
      <c r="U634" s="791"/>
      <c r="V634" s="791"/>
      <c r="W634" s="791"/>
      <c r="X634" s="791"/>
      <c r="Y634" s="791"/>
      <c r="Z634" s="791"/>
    </row>
    <row r="635" spans="1:26" ht="15.75" customHeight="1">
      <c r="A635" s="791"/>
      <c r="B635" s="791"/>
      <c r="C635" s="791"/>
      <c r="D635" s="791"/>
      <c r="E635" s="791"/>
      <c r="F635" s="552"/>
      <c r="G635" s="791"/>
      <c r="H635" s="791"/>
      <c r="I635" s="791"/>
      <c r="J635" s="791"/>
      <c r="K635" s="791"/>
      <c r="L635" s="791"/>
      <c r="M635" s="791"/>
      <c r="N635" s="791"/>
      <c r="O635" s="791"/>
      <c r="P635" s="791"/>
      <c r="Q635" s="791"/>
      <c r="R635" s="791"/>
      <c r="S635" s="791"/>
      <c r="T635" s="791"/>
      <c r="U635" s="791"/>
      <c r="V635" s="791"/>
      <c r="W635" s="791"/>
      <c r="X635" s="791"/>
      <c r="Y635" s="791"/>
      <c r="Z635" s="791"/>
    </row>
    <row r="636" spans="1:26" ht="15.75" customHeight="1">
      <c r="A636" s="791"/>
      <c r="B636" s="791"/>
      <c r="C636" s="791"/>
      <c r="D636" s="791"/>
      <c r="E636" s="791"/>
      <c r="F636" s="552"/>
      <c r="G636" s="791"/>
      <c r="H636" s="791"/>
      <c r="I636" s="791"/>
      <c r="J636" s="791"/>
      <c r="K636" s="791"/>
      <c r="L636" s="791"/>
      <c r="M636" s="791"/>
      <c r="N636" s="791"/>
      <c r="O636" s="791"/>
      <c r="P636" s="791"/>
      <c r="Q636" s="791"/>
      <c r="R636" s="791"/>
      <c r="S636" s="791"/>
      <c r="T636" s="791"/>
      <c r="U636" s="791"/>
      <c r="V636" s="791"/>
      <c r="W636" s="791"/>
      <c r="X636" s="791"/>
      <c r="Y636" s="791"/>
      <c r="Z636" s="791"/>
    </row>
    <row r="637" spans="1:26" ht="15.75" customHeight="1">
      <c r="A637" s="791"/>
      <c r="B637" s="791"/>
      <c r="C637" s="791"/>
      <c r="D637" s="791"/>
      <c r="E637" s="791"/>
      <c r="F637" s="552"/>
      <c r="G637" s="791"/>
      <c r="H637" s="791"/>
      <c r="I637" s="791"/>
      <c r="J637" s="791"/>
      <c r="K637" s="791"/>
      <c r="L637" s="791"/>
      <c r="M637" s="791"/>
      <c r="N637" s="791"/>
      <c r="O637" s="791"/>
      <c r="P637" s="791"/>
      <c r="Q637" s="791"/>
      <c r="R637" s="791"/>
      <c r="S637" s="791"/>
      <c r="T637" s="791"/>
      <c r="U637" s="791"/>
      <c r="V637" s="791"/>
      <c r="W637" s="791"/>
      <c r="X637" s="791"/>
      <c r="Y637" s="791"/>
      <c r="Z637" s="791"/>
    </row>
    <row r="638" spans="1:26" ht="15.75" customHeight="1">
      <c r="A638" s="791"/>
      <c r="B638" s="791"/>
      <c r="C638" s="791"/>
      <c r="D638" s="791"/>
      <c r="E638" s="791"/>
      <c r="F638" s="552"/>
      <c r="G638" s="791"/>
      <c r="H638" s="791"/>
      <c r="I638" s="791"/>
      <c r="J638" s="791"/>
      <c r="K638" s="791"/>
      <c r="L638" s="791"/>
      <c r="M638" s="791"/>
      <c r="N638" s="791"/>
      <c r="O638" s="791"/>
      <c r="P638" s="791"/>
      <c r="Q638" s="791"/>
      <c r="R638" s="791"/>
      <c r="S638" s="791"/>
      <c r="T638" s="791"/>
      <c r="U638" s="791"/>
      <c r="V638" s="791"/>
      <c r="W638" s="791"/>
      <c r="X638" s="791"/>
      <c r="Y638" s="791"/>
      <c r="Z638" s="791"/>
    </row>
    <row r="639" spans="1:26" ht="15.75" customHeight="1">
      <c r="A639" s="791"/>
      <c r="B639" s="791"/>
      <c r="C639" s="791"/>
      <c r="D639" s="791"/>
      <c r="E639" s="791"/>
      <c r="F639" s="552"/>
      <c r="G639" s="791"/>
      <c r="H639" s="791"/>
      <c r="I639" s="791"/>
      <c r="J639" s="791"/>
      <c r="K639" s="791"/>
      <c r="L639" s="791"/>
      <c r="M639" s="791"/>
      <c r="N639" s="791"/>
      <c r="O639" s="791"/>
      <c r="P639" s="791"/>
      <c r="Q639" s="791"/>
      <c r="R639" s="791"/>
      <c r="S639" s="791"/>
      <c r="T639" s="791"/>
      <c r="U639" s="791"/>
      <c r="V639" s="791"/>
      <c r="W639" s="791"/>
      <c r="X639" s="791"/>
      <c r="Y639" s="791"/>
      <c r="Z639" s="791"/>
    </row>
    <row r="640" spans="1:26" ht="15.75" customHeight="1">
      <c r="A640" s="791"/>
      <c r="B640" s="791"/>
      <c r="C640" s="791"/>
      <c r="D640" s="791"/>
      <c r="E640" s="791"/>
      <c r="F640" s="552"/>
      <c r="G640" s="791"/>
      <c r="H640" s="791"/>
      <c r="I640" s="791"/>
      <c r="J640" s="791"/>
      <c r="K640" s="791"/>
      <c r="L640" s="791"/>
      <c r="M640" s="791"/>
      <c r="N640" s="791"/>
      <c r="O640" s="791"/>
      <c r="P640" s="791"/>
      <c r="Q640" s="791"/>
      <c r="R640" s="791"/>
      <c r="S640" s="791"/>
      <c r="T640" s="791"/>
      <c r="U640" s="791"/>
      <c r="V640" s="791"/>
      <c r="W640" s="791"/>
      <c r="X640" s="791"/>
      <c r="Y640" s="791"/>
      <c r="Z640" s="791"/>
    </row>
    <row r="641" spans="1:26" ht="15.75" customHeight="1">
      <c r="A641" s="791"/>
      <c r="B641" s="791"/>
      <c r="C641" s="791"/>
      <c r="D641" s="791"/>
      <c r="E641" s="791"/>
      <c r="F641" s="552"/>
      <c r="G641" s="791"/>
      <c r="H641" s="791"/>
      <c r="I641" s="791"/>
      <c r="J641" s="791"/>
      <c r="K641" s="791"/>
      <c r="L641" s="791"/>
      <c r="M641" s="791"/>
      <c r="N641" s="791"/>
      <c r="O641" s="791"/>
      <c r="P641" s="791"/>
      <c r="Q641" s="791"/>
      <c r="R641" s="791"/>
      <c r="S641" s="791"/>
      <c r="T641" s="791"/>
      <c r="U641" s="791"/>
      <c r="V641" s="791"/>
      <c r="W641" s="791"/>
      <c r="X641" s="791"/>
      <c r="Y641" s="791"/>
      <c r="Z641" s="791"/>
    </row>
    <row r="642" spans="1:26" ht="15.75" customHeight="1">
      <c r="A642" s="791"/>
      <c r="B642" s="791"/>
      <c r="C642" s="791"/>
      <c r="D642" s="791"/>
      <c r="E642" s="791"/>
      <c r="F642" s="552"/>
      <c r="G642" s="791"/>
      <c r="H642" s="791"/>
      <c r="I642" s="791"/>
      <c r="J642" s="791"/>
      <c r="K642" s="791"/>
      <c r="L642" s="791"/>
      <c r="M642" s="791"/>
      <c r="N642" s="791"/>
      <c r="O642" s="791"/>
      <c r="P642" s="791"/>
      <c r="Q642" s="791"/>
      <c r="R642" s="791"/>
      <c r="S642" s="791"/>
      <c r="T642" s="791"/>
      <c r="U642" s="791"/>
      <c r="V642" s="791"/>
      <c r="W642" s="791"/>
      <c r="X642" s="791"/>
      <c r="Y642" s="791"/>
      <c r="Z642" s="791"/>
    </row>
    <row r="643" spans="1:26" ht="15.75" customHeight="1">
      <c r="A643" s="791"/>
      <c r="B643" s="791"/>
      <c r="C643" s="791"/>
      <c r="D643" s="791"/>
      <c r="E643" s="791"/>
      <c r="F643" s="552"/>
      <c r="G643" s="791"/>
      <c r="H643" s="791"/>
      <c r="I643" s="791"/>
      <c r="J643" s="791"/>
      <c r="K643" s="791"/>
      <c r="L643" s="791"/>
      <c r="M643" s="791"/>
      <c r="N643" s="791"/>
      <c r="O643" s="791"/>
      <c r="P643" s="791"/>
      <c r="Q643" s="791"/>
      <c r="R643" s="791"/>
      <c r="S643" s="791"/>
      <c r="T643" s="791"/>
      <c r="U643" s="791"/>
      <c r="V643" s="791"/>
      <c r="W643" s="791"/>
      <c r="X643" s="791"/>
      <c r="Y643" s="791"/>
      <c r="Z643" s="791"/>
    </row>
    <row r="644" spans="1:26" ht="15.75" customHeight="1">
      <c r="A644" s="791"/>
      <c r="B644" s="791"/>
      <c r="C644" s="791"/>
      <c r="D644" s="791"/>
      <c r="E644" s="791"/>
      <c r="F644" s="552"/>
      <c r="G644" s="791"/>
      <c r="H644" s="791"/>
      <c r="I644" s="791"/>
      <c r="J644" s="791"/>
      <c r="K644" s="791"/>
      <c r="L644" s="791"/>
      <c r="M644" s="791"/>
      <c r="N644" s="791"/>
      <c r="O644" s="791"/>
      <c r="P644" s="791"/>
      <c r="Q644" s="791"/>
      <c r="R644" s="791"/>
      <c r="S644" s="791"/>
      <c r="T644" s="791"/>
      <c r="U644" s="791"/>
      <c r="V644" s="791"/>
      <c r="W644" s="791"/>
      <c r="X644" s="791"/>
      <c r="Y644" s="791"/>
      <c r="Z644" s="791"/>
    </row>
    <row r="645" spans="1:26" ht="15.75" customHeight="1">
      <c r="A645" s="791"/>
      <c r="B645" s="791"/>
      <c r="C645" s="791"/>
      <c r="D645" s="791"/>
      <c r="E645" s="791"/>
      <c r="F645" s="552"/>
      <c r="G645" s="791"/>
      <c r="H645" s="791"/>
      <c r="I645" s="791"/>
      <c r="J645" s="791"/>
      <c r="K645" s="791"/>
      <c r="L645" s="791"/>
      <c r="M645" s="791"/>
      <c r="N645" s="791"/>
      <c r="O645" s="791"/>
      <c r="P645" s="791"/>
      <c r="Q645" s="791"/>
      <c r="R645" s="791"/>
      <c r="S645" s="791"/>
      <c r="T645" s="791"/>
      <c r="U645" s="791"/>
      <c r="V645" s="791"/>
      <c r="W645" s="791"/>
      <c r="X645" s="791"/>
      <c r="Y645" s="791"/>
      <c r="Z645" s="791"/>
    </row>
    <row r="646" spans="1:26" ht="15.75" customHeight="1">
      <c r="A646" s="791"/>
      <c r="B646" s="791"/>
      <c r="C646" s="791"/>
      <c r="D646" s="791"/>
      <c r="E646" s="791"/>
      <c r="F646" s="552"/>
      <c r="G646" s="791"/>
      <c r="H646" s="791"/>
      <c r="I646" s="791"/>
      <c r="J646" s="791"/>
      <c r="K646" s="791"/>
      <c r="L646" s="791"/>
      <c r="M646" s="791"/>
      <c r="N646" s="791"/>
      <c r="O646" s="791"/>
      <c r="P646" s="791"/>
      <c r="Q646" s="791"/>
      <c r="R646" s="791"/>
      <c r="S646" s="791"/>
      <c r="T646" s="791"/>
      <c r="U646" s="791"/>
      <c r="V646" s="791"/>
      <c r="W646" s="791"/>
      <c r="X646" s="791"/>
      <c r="Y646" s="791"/>
      <c r="Z646" s="791"/>
    </row>
    <row r="647" spans="1:26" ht="15.75" customHeight="1">
      <c r="A647" s="791"/>
      <c r="B647" s="791"/>
      <c r="C647" s="791"/>
      <c r="D647" s="791"/>
      <c r="E647" s="791"/>
      <c r="F647" s="552"/>
      <c r="G647" s="791"/>
      <c r="H647" s="791"/>
      <c r="I647" s="791"/>
      <c r="J647" s="791"/>
      <c r="K647" s="791"/>
      <c r="L647" s="791"/>
      <c r="M647" s="791"/>
      <c r="N647" s="791"/>
      <c r="O647" s="791"/>
      <c r="P647" s="791"/>
      <c r="Q647" s="791"/>
      <c r="R647" s="791"/>
      <c r="S647" s="791"/>
      <c r="T647" s="791"/>
      <c r="U647" s="791"/>
      <c r="V647" s="791"/>
      <c r="W647" s="791"/>
      <c r="X647" s="791"/>
      <c r="Y647" s="791"/>
      <c r="Z647" s="791"/>
    </row>
    <row r="648" spans="1:26" ht="15.75" customHeight="1">
      <c r="A648" s="791"/>
      <c r="B648" s="791"/>
      <c r="C648" s="791"/>
      <c r="D648" s="791"/>
      <c r="E648" s="791"/>
      <c r="F648" s="552"/>
      <c r="G648" s="791"/>
      <c r="H648" s="791"/>
      <c r="I648" s="791"/>
      <c r="J648" s="791"/>
      <c r="K648" s="791"/>
      <c r="L648" s="791"/>
      <c r="M648" s="791"/>
      <c r="N648" s="791"/>
      <c r="O648" s="791"/>
      <c r="P648" s="791"/>
      <c r="Q648" s="791"/>
      <c r="R648" s="791"/>
      <c r="S648" s="791"/>
      <c r="T648" s="791"/>
      <c r="U648" s="791"/>
      <c r="V648" s="791"/>
      <c r="W648" s="791"/>
      <c r="X648" s="791"/>
      <c r="Y648" s="791"/>
      <c r="Z648" s="791"/>
    </row>
    <row r="649" spans="1:26" ht="15.75" customHeight="1">
      <c r="A649" s="791"/>
      <c r="B649" s="791"/>
      <c r="C649" s="791"/>
      <c r="D649" s="791"/>
      <c r="E649" s="791"/>
      <c r="F649" s="552"/>
      <c r="G649" s="791"/>
      <c r="H649" s="791"/>
      <c r="I649" s="791"/>
      <c r="J649" s="791"/>
      <c r="K649" s="791"/>
      <c r="L649" s="791"/>
      <c r="M649" s="791"/>
      <c r="N649" s="791"/>
      <c r="O649" s="791"/>
      <c r="P649" s="791"/>
      <c r="Q649" s="791"/>
      <c r="R649" s="791"/>
      <c r="S649" s="791"/>
      <c r="T649" s="791"/>
      <c r="U649" s="791"/>
      <c r="V649" s="791"/>
      <c r="W649" s="791"/>
      <c r="X649" s="791"/>
      <c r="Y649" s="791"/>
      <c r="Z649" s="791"/>
    </row>
    <row r="650" spans="1:26" ht="15.75" customHeight="1">
      <c r="A650" s="791"/>
      <c r="B650" s="791"/>
      <c r="C650" s="791"/>
      <c r="D650" s="791"/>
      <c r="E650" s="791"/>
      <c r="F650" s="552"/>
      <c r="G650" s="791"/>
      <c r="H650" s="791"/>
      <c r="I650" s="791"/>
      <c r="J650" s="791"/>
      <c r="K650" s="791"/>
      <c r="L650" s="791"/>
      <c r="M650" s="791"/>
      <c r="N650" s="791"/>
      <c r="O650" s="791"/>
      <c r="P650" s="791"/>
      <c r="Q650" s="791"/>
      <c r="R650" s="791"/>
      <c r="S650" s="791"/>
      <c r="T650" s="791"/>
      <c r="U650" s="791"/>
      <c r="V650" s="791"/>
      <c r="W650" s="791"/>
      <c r="X650" s="791"/>
      <c r="Y650" s="791"/>
      <c r="Z650" s="791"/>
    </row>
    <row r="651" spans="1:26" ht="15.75" customHeight="1">
      <c r="A651" s="791"/>
      <c r="B651" s="791"/>
      <c r="C651" s="791"/>
      <c r="D651" s="791"/>
      <c r="E651" s="791"/>
      <c r="F651" s="552"/>
      <c r="G651" s="791"/>
      <c r="H651" s="791"/>
      <c r="I651" s="791"/>
      <c r="J651" s="791"/>
      <c r="K651" s="791"/>
      <c r="L651" s="791"/>
      <c r="M651" s="791"/>
      <c r="N651" s="791"/>
      <c r="O651" s="791"/>
      <c r="P651" s="791"/>
      <c r="Q651" s="791"/>
      <c r="R651" s="791"/>
      <c r="S651" s="791"/>
      <c r="T651" s="791"/>
      <c r="U651" s="791"/>
      <c r="V651" s="791"/>
      <c r="W651" s="791"/>
      <c r="X651" s="791"/>
      <c r="Y651" s="791"/>
      <c r="Z651" s="791"/>
    </row>
    <row r="652" spans="1:26" ht="15.75" customHeight="1">
      <c r="A652" s="791"/>
      <c r="B652" s="791"/>
      <c r="C652" s="791"/>
      <c r="D652" s="791"/>
      <c r="E652" s="791"/>
      <c r="F652" s="552"/>
      <c r="G652" s="791"/>
      <c r="H652" s="791"/>
      <c r="I652" s="791"/>
      <c r="J652" s="791"/>
      <c r="K652" s="791"/>
      <c r="L652" s="791"/>
      <c r="M652" s="791"/>
      <c r="N652" s="791"/>
      <c r="O652" s="791"/>
      <c r="P652" s="791"/>
      <c r="Q652" s="791"/>
      <c r="R652" s="791"/>
      <c r="S652" s="791"/>
      <c r="T652" s="791"/>
      <c r="U652" s="791"/>
      <c r="V652" s="791"/>
      <c r="W652" s="791"/>
      <c r="X652" s="791"/>
      <c r="Y652" s="791"/>
      <c r="Z652" s="791"/>
    </row>
    <row r="653" spans="1:26" ht="15.75" customHeight="1">
      <c r="A653" s="791"/>
      <c r="B653" s="791"/>
      <c r="C653" s="791"/>
      <c r="D653" s="791"/>
      <c r="E653" s="791"/>
      <c r="F653" s="552"/>
      <c r="G653" s="791"/>
      <c r="H653" s="791"/>
      <c r="I653" s="791"/>
      <c r="J653" s="791"/>
      <c r="K653" s="791"/>
      <c r="L653" s="791"/>
      <c r="M653" s="791"/>
      <c r="N653" s="791"/>
      <c r="O653" s="791"/>
      <c r="P653" s="791"/>
      <c r="Q653" s="791"/>
      <c r="R653" s="791"/>
      <c r="S653" s="791"/>
      <c r="T653" s="791"/>
      <c r="U653" s="791"/>
      <c r="V653" s="791"/>
      <c r="W653" s="791"/>
      <c r="X653" s="791"/>
      <c r="Y653" s="791"/>
      <c r="Z653" s="791"/>
    </row>
    <row r="654" spans="1:26" ht="15.75" customHeight="1">
      <c r="A654" s="791"/>
      <c r="B654" s="791"/>
      <c r="C654" s="791"/>
      <c r="D654" s="791"/>
      <c r="E654" s="791"/>
      <c r="F654" s="552"/>
      <c r="G654" s="791"/>
      <c r="H654" s="791"/>
      <c r="I654" s="791"/>
      <c r="J654" s="791"/>
      <c r="K654" s="791"/>
      <c r="L654" s="791"/>
      <c r="M654" s="791"/>
      <c r="N654" s="791"/>
      <c r="O654" s="791"/>
      <c r="P654" s="791"/>
      <c r="Q654" s="791"/>
      <c r="R654" s="791"/>
      <c r="S654" s="791"/>
      <c r="T654" s="791"/>
      <c r="U654" s="791"/>
      <c r="V654" s="791"/>
      <c r="W654" s="791"/>
      <c r="X654" s="791"/>
      <c r="Y654" s="791"/>
      <c r="Z654" s="791"/>
    </row>
    <row r="655" spans="1:26" ht="15.75" customHeight="1">
      <c r="A655" s="791"/>
      <c r="B655" s="791"/>
      <c r="C655" s="791"/>
      <c r="D655" s="791"/>
      <c r="E655" s="791"/>
      <c r="F655" s="552"/>
      <c r="G655" s="791"/>
      <c r="H655" s="791"/>
      <c r="I655" s="791"/>
      <c r="J655" s="791"/>
      <c r="K655" s="791"/>
      <c r="L655" s="791"/>
      <c r="M655" s="791"/>
      <c r="N655" s="791"/>
      <c r="O655" s="791"/>
      <c r="P655" s="791"/>
      <c r="Q655" s="791"/>
      <c r="R655" s="791"/>
      <c r="S655" s="791"/>
      <c r="T655" s="791"/>
      <c r="U655" s="791"/>
      <c r="V655" s="791"/>
      <c r="W655" s="791"/>
      <c r="X655" s="791"/>
      <c r="Y655" s="791"/>
      <c r="Z655" s="791"/>
    </row>
    <row r="656" spans="1:26" ht="15.75" customHeight="1">
      <c r="A656" s="791"/>
      <c r="B656" s="791"/>
      <c r="C656" s="791"/>
      <c r="D656" s="791"/>
      <c r="E656" s="791"/>
      <c r="F656" s="552"/>
      <c r="G656" s="791"/>
      <c r="H656" s="791"/>
      <c r="I656" s="791"/>
      <c r="J656" s="791"/>
      <c r="K656" s="791"/>
      <c r="L656" s="791"/>
      <c r="M656" s="791"/>
      <c r="N656" s="791"/>
      <c r="O656" s="791"/>
      <c r="P656" s="791"/>
      <c r="Q656" s="791"/>
      <c r="R656" s="791"/>
      <c r="S656" s="791"/>
      <c r="T656" s="791"/>
      <c r="U656" s="791"/>
      <c r="V656" s="791"/>
      <c r="W656" s="791"/>
      <c r="X656" s="791"/>
      <c r="Y656" s="791"/>
      <c r="Z656" s="791"/>
    </row>
    <row r="657" spans="1:26" ht="15.75" customHeight="1">
      <c r="A657" s="791"/>
      <c r="B657" s="791"/>
      <c r="C657" s="791"/>
      <c r="D657" s="791"/>
      <c r="E657" s="791"/>
      <c r="F657" s="552"/>
      <c r="G657" s="791"/>
      <c r="H657" s="791"/>
      <c r="I657" s="791"/>
      <c r="J657" s="791"/>
      <c r="K657" s="791"/>
      <c r="L657" s="791"/>
      <c r="M657" s="791"/>
      <c r="N657" s="791"/>
      <c r="O657" s="791"/>
      <c r="P657" s="791"/>
      <c r="Q657" s="791"/>
      <c r="R657" s="791"/>
      <c r="S657" s="791"/>
      <c r="T657" s="791"/>
      <c r="U657" s="791"/>
      <c r="V657" s="791"/>
      <c r="W657" s="791"/>
      <c r="X657" s="791"/>
      <c r="Y657" s="791"/>
      <c r="Z657" s="791"/>
    </row>
    <row r="658" spans="1:26" ht="15.75" customHeight="1">
      <c r="A658" s="791"/>
      <c r="B658" s="791"/>
      <c r="C658" s="791"/>
      <c r="D658" s="791"/>
      <c r="E658" s="791"/>
      <c r="F658" s="552"/>
      <c r="G658" s="791"/>
      <c r="H658" s="791"/>
      <c r="I658" s="791"/>
      <c r="J658" s="791"/>
      <c r="K658" s="791"/>
      <c r="L658" s="791"/>
      <c r="M658" s="791"/>
      <c r="N658" s="791"/>
      <c r="O658" s="791"/>
      <c r="P658" s="791"/>
      <c r="Q658" s="791"/>
      <c r="R658" s="791"/>
      <c r="S658" s="791"/>
      <c r="T658" s="791"/>
      <c r="U658" s="791"/>
      <c r="V658" s="791"/>
      <c r="W658" s="791"/>
      <c r="X658" s="791"/>
      <c r="Y658" s="791"/>
      <c r="Z658" s="791"/>
    </row>
    <row r="659" spans="1:26" ht="15.75" customHeight="1">
      <c r="A659" s="791"/>
      <c r="B659" s="791"/>
      <c r="C659" s="791"/>
      <c r="D659" s="791"/>
      <c r="E659" s="791"/>
      <c r="F659" s="552"/>
      <c r="G659" s="791"/>
      <c r="H659" s="791"/>
      <c r="I659" s="791"/>
      <c r="J659" s="791"/>
      <c r="K659" s="791"/>
      <c r="L659" s="791"/>
      <c r="M659" s="791"/>
      <c r="N659" s="791"/>
      <c r="O659" s="791"/>
      <c r="P659" s="791"/>
      <c r="Q659" s="791"/>
      <c r="R659" s="791"/>
      <c r="S659" s="791"/>
      <c r="T659" s="791"/>
      <c r="U659" s="791"/>
      <c r="V659" s="791"/>
      <c r="W659" s="791"/>
      <c r="X659" s="791"/>
      <c r="Y659" s="791"/>
      <c r="Z659" s="791"/>
    </row>
    <row r="660" spans="1:26" ht="15.75" customHeight="1">
      <c r="A660" s="791"/>
      <c r="B660" s="791"/>
      <c r="C660" s="791"/>
      <c r="D660" s="791"/>
      <c r="E660" s="791"/>
      <c r="F660" s="552"/>
      <c r="G660" s="791"/>
      <c r="H660" s="791"/>
      <c r="I660" s="791"/>
      <c r="J660" s="791"/>
      <c r="K660" s="791"/>
      <c r="L660" s="791"/>
      <c r="M660" s="791"/>
      <c r="N660" s="791"/>
      <c r="O660" s="791"/>
      <c r="P660" s="791"/>
      <c r="Q660" s="791"/>
      <c r="R660" s="791"/>
      <c r="S660" s="791"/>
      <c r="T660" s="791"/>
      <c r="U660" s="791"/>
      <c r="V660" s="791"/>
      <c r="W660" s="791"/>
      <c r="X660" s="791"/>
      <c r="Y660" s="791"/>
      <c r="Z660" s="791"/>
    </row>
    <row r="661" spans="1:26" ht="15.75" customHeight="1">
      <c r="A661" s="791"/>
      <c r="B661" s="791"/>
      <c r="C661" s="791"/>
      <c r="D661" s="791"/>
      <c r="E661" s="791"/>
      <c r="F661" s="552"/>
      <c r="G661" s="791"/>
      <c r="H661" s="791"/>
      <c r="I661" s="791"/>
      <c r="J661" s="791"/>
      <c r="K661" s="791"/>
      <c r="L661" s="791"/>
      <c r="M661" s="791"/>
      <c r="N661" s="791"/>
      <c r="O661" s="791"/>
      <c r="P661" s="791"/>
      <c r="Q661" s="791"/>
      <c r="R661" s="791"/>
      <c r="S661" s="791"/>
      <c r="T661" s="791"/>
      <c r="U661" s="791"/>
      <c r="V661" s="791"/>
      <c r="W661" s="791"/>
      <c r="X661" s="791"/>
      <c r="Y661" s="791"/>
      <c r="Z661" s="791"/>
    </row>
    <row r="662" spans="1:26" ht="15.75" customHeight="1">
      <c r="A662" s="791"/>
      <c r="B662" s="791"/>
      <c r="C662" s="791"/>
      <c r="D662" s="791"/>
      <c r="E662" s="791"/>
      <c r="F662" s="552"/>
      <c r="G662" s="791"/>
      <c r="H662" s="791"/>
      <c r="I662" s="791"/>
      <c r="J662" s="791"/>
      <c r="K662" s="791"/>
      <c r="L662" s="791"/>
      <c r="M662" s="791"/>
      <c r="N662" s="791"/>
      <c r="O662" s="791"/>
      <c r="P662" s="791"/>
      <c r="Q662" s="791"/>
      <c r="R662" s="791"/>
      <c r="S662" s="791"/>
      <c r="T662" s="791"/>
      <c r="U662" s="791"/>
      <c r="V662" s="791"/>
      <c r="W662" s="791"/>
      <c r="X662" s="791"/>
      <c r="Y662" s="791"/>
      <c r="Z662" s="791"/>
    </row>
    <row r="663" spans="1:26" ht="15.75" customHeight="1">
      <c r="A663" s="791"/>
      <c r="B663" s="791"/>
      <c r="C663" s="791"/>
      <c r="D663" s="791"/>
      <c r="E663" s="791"/>
      <c r="F663" s="552"/>
      <c r="G663" s="791"/>
      <c r="H663" s="791"/>
      <c r="I663" s="791"/>
      <c r="J663" s="791"/>
      <c r="K663" s="791"/>
      <c r="L663" s="791"/>
      <c r="M663" s="791"/>
      <c r="N663" s="791"/>
      <c r="O663" s="791"/>
      <c r="P663" s="791"/>
      <c r="Q663" s="791"/>
      <c r="R663" s="791"/>
      <c r="S663" s="791"/>
      <c r="T663" s="791"/>
      <c r="U663" s="791"/>
      <c r="V663" s="791"/>
      <c r="W663" s="791"/>
      <c r="X663" s="791"/>
      <c r="Y663" s="791"/>
      <c r="Z663" s="791"/>
    </row>
    <row r="664" spans="1:26" ht="15.75" customHeight="1">
      <c r="A664" s="791"/>
      <c r="B664" s="791"/>
      <c r="C664" s="791"/>
      <c r="D664" s="791"/>
      <c r="E664" s="791"/>
      <c r="F664" s="552"/>
      <c r="G664" s="791"/>
      <c r="H664" s="791"/>
      <c r="I664" s="791"/>
      <c r="J664" s="791"/>
      <c r="K664" s="791"/>
      <c r="L664" s="791"/>
      <c r="M664" s="791"/>
      <c r="N664" s="791"/>
      <c r="O664" s="791"/>
      <c r="P664" s="791"/>
      <c r="Q664" s="791"/>
      <c r="R664" s="791"/>
      <c r="S664" s="791"/>
      <c r="T664" s="791"/>
      <c r="U664" s="791"/>
      <c r="V664" s="791"/>
      <c r="W664" s="791"/>
      <c r="X664" s="791"/>
      <c r="Y664" s="791"/>
      <c r="Z664" s="791"/>
    </row>
    <row r="665" spans="1:26" ht="15.75" customHeight="1">
      <c r="A665" s="791"/>
      <c r="B665" s="791"/>
      <c r="C665" s="791"/>
      <c r="D665" s="791"/>
      <c r="E665" s="791"/>
      <c r="F665" s="552"/>
      <c r="G665" s="791"/>
      <c r="H665" s="791"/>
      <c r="I665" s="791"/>
      <c r="J665" s="791"/>
      <c r="K665" s="791"/>
      <c r="L665" s="791"/>
      <c r="M665" s="791"/>
      <c r="N665" s="791"/>
      <c r="O665" s="791"/>
      <c r="P665" s="791"/>
      <c r="Q665" s="791"/>
      <c r="R665" s="791"/>
      <c r="S665" s="791"/>
      <c r="T665" s="791"/>
      <c r="U665" s="791"/>
      <c r="V665" s="791"/>
      <c r="W665" s="791"/>
      <c r="X665" s="791"/>
      <c r="Y665" s="791"/>
      <c r="Z665" s="791"/>
    </row>
    <row r="666" spans="1:26" ht="15.75" customHeight="1">
      <c r="A666" s="791"/>
      <c r="B666" s="791"/>
      <c r="C666" s="791"/>
      <c r="D666" s="791"/>
      <c r="E666" s="791"/>
      <c r="F666" s="552"/>
      <c r="G666" s="791"/>
      <c r="H666" s="791"/>
      <c r="I666" s="791"/>
      <c r="J666" s="791"/>
      <c r="K666" s="791"/>
      <c r="L666" s="791"/>
      <c r="M666" s="791"/>
      <c r="N666" s="791"/>
      <c r="O666" s="791"/>
      <c r="P666" s="791"/>
      <c r="Q666" s="791"/>
      <c r="R666" s="791"/>
      <c r="S666" s="791"/>
      <c r="T666" s="791"/>
      <c r="U666" s="791"/>
      <c r="V666" s="791"/>
      <c r="W666" s="791"/>
      <c r="X666" s="791"/>
      <c r="Y666" s="791"/>
      <c r="Z666" s="791"/>
    </row>
    <row r="667" spans="1:26" ht="15.75" customHeight="1">
      <c r="A667" s="791"/>
      <c r="B667" s="791"/>
      <c r="C667" s="791"/>
      <c r="D667" s="791"/>
      <c r="E667" s="791"/>
      <c r="F667" s="552"/>
      <c r="G667" s="791"/>
      <c r="H667" s="791"/>
      <c r="I667" s="791"/>
      <c r="J667" s="791"/>
      <c r="K667" s="791"/>
      <c r="L667" s="791"/>
      <c r="M667" s="791"/>
      <c r="N667" s="791"/>
      <c r="O667" s="791"/>
      <c r="P667" s="791"/>
      <c r="Q667" s="791"/>
      <c r="R667" s="791"/>
      <c r="S667" s="791"/>
      <c r="T667" s="791"/>
      <c r="U667" s="791"/>
      <c r="V667" s="791"/>
      <c r="W667" s="791"/>
      <c r="X667" s="791"/>
      <c r="Y667" s="791"/>
      <c r="Z667" s="791"/>
    </row>
    <row r="668" spans="1:26" ht="15.75" customHeight="1">
      <c r="A668" s="791"/>
      <c r="B668" s="791"/>
      <c r="C668" s="791"/>
      <c r="D668" s="791"/>
      <c r="E668" s="791"/>
      <c r="F668" s="552"/>
      <c r="G668" s="791"/>
      <c r="H668" s="791"/>
      <c r="I668" s="791"/>
      <c r="J668" s="791"/>
      <c r="K668" s="791"/>
      <c r="L668" s="791"/>
      <c r="M668" s="791"/>
      <c r="N668" s="791"/>
      <c r="O668" s="791"/>
      <c r="P668" s="791"/>
      <c r="Q668" s="791"/>
      <c r="R668" s="791"/>
      <c r="S668" s="791"/>
      <c r="T668" s="791"/>
      <c r="U668" s="791"/>
      <c r="V668" s="791"/>
      <c r="W668" s="791"/>
      <c r="X668" s="791"/>
      <c r="Y668" s="791"/>
      <c r="Z668" s="791"/>
    </row>
    <row r="669" spans="1:26" ht="15.75" customHeight="1">
      <c r="A669" s="791"/>
      <c r="B669" s="791"/>
      <c r="C669" s="791"/>
      <c r="D669" s="791"/>
      <c r="E669" s="791"/>
      <c r="F669" s="552"/>
      <c r="G669" s="791"/>
      <c r="H669" s="791"/>
      <c r="I669" s="791"/>
      <c r="J669" s="791"/>
      <c r="K669" s="791"/>
      <c r="L669" s="791"/>
      <c r="M669" s="791"/>
      <c r="N669" s="791"/>
      <c r="O669" s="791"/>
      <c r="P669" s="791"/>
      <c r="Q669" s="791"/>
      <c r="R669" s="791"/>
      <c r="S669" s="791"/>
      <c r="T669" s="791"/>
      <c r="U669" s="791"/>
      <c r="V669" s="791"/>
      <c r="W669" s="791"/>
      <c r="X669" s="791"/>
      <c r="Y669" s="791"/>
      <c r="Z669" s="791"/>
    </row>
    <row r="670" spans="1:26" ht="15.75" customHeight="1">
      <c r="A670" s="791"/>
      <c r="B670" s="791"/>
      <c r="C670" s="791"/>
      <c r="D670" s="791"/>
      <c r="E670" s="791"/>
      <c r="F670" s="552"/>
      <c r="G670" s="791"/>
      <c r="H670" s="791"/>
      <c r="I670" s="791"/>
      <c r="J670" s="791"/>
      <c r="K670" s="791"/>
      <c r="L670" s="791"/>
      <c r="M670" s="791"/>
      <c r="N670" s="791"/>
      <c r="O670" s="791"/>
      <c r="P670" s="791"/>
      <c r="Q670" s="791"/>
      <c r="R670" s="791"/>
      <c r="S670" s="791"/>
      <c r="T670" s="791"/>
      <c r="U670" s="791"/>
      <c r="V670" s="791"/>
      <c r="W670" s="791"/>
      <c r="X670" s="791"/>
      <c r="Y670" s="791"/>
      <c r="Z670" s="791"/>
    </row>
    <row r="671" spans="1:26" ht="15.75" customHeight="1">
      <c r="A671" s="791"/>
      <c r="B671" s="791"/>
      <c r="C671" s="791"/>
      <c r="D671" s="791"/>
      <c r="E671" s="791"/>
      <c r="F671" s="552"/>
      <c r="G671" s="791"/>
      <c r="H671" s="791"/>
      <c r="I671" s="791"/>
      <c r="J671" s="791"/>
      <c r="K671" s="791"/>
      <c r="L671" s="791"/>
      <c r="M671" s="791"/>
      <c r="N671" s="791"/>
      <c r="O671" s="791"/>
      <c r="P671" s="791"/>
      <c r="Q671" s="791"/>
      <c r="R671" s="791"/>
      <c r="S671" s="791"/>
      <c r="T671" s="791"/>
      <c r="U671" s="791"/>
      <c r="V671" s="791"/>
      <c r="W671" s="791"/>
      <c r="X671" s="791"/>
      <c r="Y671" s="791"/>
      <c r="Z671" s="791"/>
    </row>
    <row r="672" spans="1:26" ht="15.75" customHeight="1">
      <c r="A672" s="791"/>
      <c r="B672" s="791"/>
      <c r="C672" s="791"/>
      <c r="D672" s="791"/>
      <c r="E672" s="791"/>
      <c r="F672" s="552"/>
      <c r="G672" s="791"/>
      <c r="H672" s="791"/>
      <c r="I672" s="791"/>
      <c r="J672" s="791"/>
      <c r="K672" s="791"/>
      <c r="L672" s="791"/>
      <c r="M672" s="791"/>
      <c r="N672" s="791"/>
      <c r="O672" s="791"/>
      <c r="P672" s="791"/>
      <c r="Q672" s="791"/>
      <c r="R672" s="791"/>
      <c r="S672" s="791"/>
      <c r="T672" s="791"/>
      <c r="U672" s="791"/>
      <c r="V672" s="791"/>
      <c r="W672" s="791"/>
      <c r="X672" s="791"/>
      <c r="Y672" s="791"/>
      <c r="Z672" s="791"/>
    </row>
    <row r="673" spans="1:26" ht="15.75" customHeight="1">
      <c r="A673" s="791"/>
      <c r="B673" s="791"/>
      <c r="C673" s="791"/>
      <c r="D673" s="791"/>
      <c r="E673" s="791"/>
      <c r="F673" s="552"/>
      <c r="G673" s="791"/>
      <c r="H673" s="791"/>
      <c r="I673" s="791"/>
      <c r="J673" s="791"/>
      <c r="K673" s="791"/>
      <c r="L673" s="791"/>
      <c r="M673" s="791"/>
      <c r="N673" s="791"/>
      <c r="O673" s="791"/>
      <c r="P673" s="791"/>
      <c r="Q673" s="791"/>
      <c r="R673" s="791"/>
      <c r="S673" s="791"/>
      <c r="T673" s="791"/>
      <c r="U673" s="791"/>
      <c r="V673" s="791"/>
      <c r="W673" s="791"/>
      <c r="X673" s="791"/>
      <c r="Y673" s="791"/>
      <c r="Z673" s="791"/>
    </row>
    <row r="674" spans="1:26" ht="15.75" customHeight="1">
      <c r="A674" s="791"/>
      <c r="B674" s="791"/>
      <c r="C674" s="791"/>
      <c r="D674" s="791"/>
      <c r="E674" s="791"/>
      <c r="F674" s="552"/>
      <c r="G674" s="791"/>
      <c r="H674" s="791"/>
      <c r="I674" s="791"/>
      <c r="J674" s="791"/>
      <c r="K674" s="791"/>
      <c r="L674" s="791"/>
      <c r="M674" s="791"/>
      <c r="N674" s="791"/>
      <c r="O674" s="791"/>
      <c r="P674" s="791"/>
      <c r="Q674" s="791"/>
      <c r="R674" s="791"/>
      <c r="S674" s="791"/>
      <c r="T674" s="791"/>
      <c r="U674" s="791"/>
      <c r="V674" s="791"/>
      <c r="W674" s="791"/>
      <c r="X674" s="791"/>
      <c r="Y674" s="791"/>
      <c r="Z674" s="791"/>
    </row>
    <row r="675" spans="1:26" ht="15.75" customHeight="1">
      <c r="A675" s="791"/>
      <c r="B675" s="791"/>
      <c r="C675" s="791"/>
      <c r="D675" s="791"/>
      <c r="E675" s="791"/>
      <c r="F675" s="552"/>
      <c r="G675" s="791"/>
      <c r="H675" s="791"/>
      <c r="I675" s="791"/>
      <c r="J675" s="791"/>
      <c r="K675" s="791"/>
      <c r="L675" s="791"/>
      <c r="M675" s="791"/>
      <c r="N675" s="791"/>
      <c r="O675" s="791"/>
      <c r="P675" s="791"/>
      <c r="Q675" s="791"/>
      <c r="R675" s="791"/>
      <c r="S675" s="791"/>
      <c r="T675" s="791"/>
      <c r="U675" s="791"/>
      <c r="V675" s="791"/>
      <c r="W675" s="791"/>
      <c r="X675" s="791"/>
      <c r="Y675" s="791"/>
      <c r="Z675" s="791"/>
    </row>
    <row r="676" spans="1:26" ht="15.75" customHeight="1">
      <c r="A676" s="791"/>
      <c r="B676" s="791"/>
      <c r="C676" s="791"/>
      <c r="D676" s="791"/>
      <c r="E676" s="791"/>
      <c r="F676" s="552"/>
      <c r="G676" s="791"/>
      <c r="H676" s="791"/>
      <c r="I676" s="791"/>
      <c r="J676" s="791"/>
      <c r="K676" s="791"/>
      <c r="L676" s="791"/>
      <c r="M676" s="791"/>
      <c r="N676" s="791"/>
      <c r="O676" s="791"/>
      <c r="P676" s="791"/>
      <c r="Q676" s="791"/>
      <c r="R676" s="791"/>
      <c r="S676" s="791"/>
      <c r="T676" s="791"/>
      <c r="U676" s="791"/>
      <c r="V676" s="791"/>
      <c r="W676" s="791"/>
      <c r="X676" s="791"/>
      <c r="Y676" s="791"/>
      <c r="Z676" s="791"/>
    </row>
    <row r="677" spans="1:26" ht="15.75" customHeight="1">
      <c r="A677" s="791"/>
      <c r="B677" s="791"/>
      <c r="C677" s="791"/>
      <c r="D677" s="791"/>
      <c r="E677" s="791"/>
      <c r="F677" s="552"/>
      <c r="G677" s="791"/>
      <c r="H677" s="791"/>
      <c r="I677" s="791"/>
      <c r="J677" s="791"/>
      <c r="K677" s="791"/>
      <c r="L677" s="791"/>
      <c r="M677" s="791"/>
      <c r="N677" s="791"/>
      <c r="O677" s="791"/>
      <c r="P677" s="791"/>
      <c r="Q677" s="791"/>
      <c r="R677" s="791"/>
      <c r="S677" s="791"/>
      <c r="T677" s="791"/>
      <c r="U677" s="791"/>
      <c r="V677" s="791"/>
      <c r="W677" s="791"/>
      <c r="X677" s="791"/>
      <c r="Y677" s="791"/>
      <c r="Z677" s="791"/>
    </row>
    <row r="678" spans="1:26" ht="15.75" customHeight="1">
      <c r="A678" s="791"/>
      <c r="B678" s="791"/>
      <c r="C678" s="791"/>
      <c r="D678" s="791"/>
      <c r="E678" s="791"/>
      <c r="F678" s="552"/>
      <c r="G678" s="791"/>
      <c r="H678" s="791"/>
      <c r="I678" s="791"/>
      <c r="J678" s="791"/>
      <c r="K678" s="791"/>
      <c r="L678" s="791"/>
      <c r="M678" s="791"/>
      <c r="N678" s="791"/>
      <c r="O678" s="791"/>
      <c r="P678" s="791"/>
      <c r="Q678" s="791"/>
      <c r="R678" s="791"/>
      <c r="S678" s="791"/>
      <c r="T678" s="791"/>
      <c r="U678" s="791"/>
      <c r="V678" s="791"/>
      <c r="W678" s="791"/>
      <c r="X678" s="791"/>
      <c r="Y678" s="791"/>
      <c r="Z678" s="791"/>
    </row>
    <row r="679" spans="1:26" ht="15.75" customHeight="1">
      <c r="A679" s="791"/>
      <c r="B679" s="791"/>
      <c r="C679" s="791"/>
      <c r="D679" s="791"/>
      <c r="E679" s="791"/>
      <c r="F679" s="552"/>
      <c r="G679" s="791"/>
      <c r="H679" s="791"/>
      <c r="I679" s="791"/>
      <c r="J679" s="791"/>
      <c r="K679" s="791"/>
      <c r="L679" s="791"/>
      <c r="M679" s="791"/>
      <c r="N679" s="791"/>
      <c r="O679" s="791"/>
      <c r="P679" s="791"/>
      <c r="Q679" s="791"/>
      <c r="R679" s="791"/>
      <c r="S679" s="791"/>
      <c r="T679" s="791"/>
      <c r="U679" s="791"/>
      <c r="V679" s="791"/>
      <c r="W679" s="791"/>
      <c r="X679" s="791"/>
      <c r="Y679" s="791"/>
      <c r="Z679" s="791"/>
    </row>
    <row r="680" spans="1:26" ht="15.75" customHeight="1">
      <c r="A680" s="791"/>
      <c r="B680" s="791"/>
      <c r="C680" s="791"/>
      <c r="D680" s="791"/>
      <c r="E680" s="791"/>
      <c r="F680" s="552"/>
      <c r="G680" s="791"/>
      <c r="H680" s="791"/>
      <c r="I680" s="791"/>
      <c r="J680" s="791"/>
      <c r="K680" s="791"/>
      <c r="L680" s="791"/>
      <c r="M680" s="791"/>
      <c r="N680" s="791"/>
      <c r="O680" s="791"/>
      <c r="P680" s="791"/>
      <c r="Q680" s="791"/>
      <c r="R680" s="791"/>
      <c r="S680" s="791"/>
      <c r="T680" s="791"/>
      <c r="U680" s="791"/>
      <c r="V680" s="791"/>
      <c r="W680" s="791"/>
      <c r="X680" s="791"/>
      <c r="Y680" s="791"/>
      <c r="Z680" s="791"/>
    </row>
    <row r="681" spans="1:26" ht="15.75" customHeight="1">
      <c r="A681" s="791"/>
      <c r="B681" s="791"/>
      <c r="C681" s="791"/>
      <c r="D681" s="791"/>
      <c r="E681" s="791"/>
      <c r="F681" s="552"/>
      <c r="G681" s="791"/>
      <c r="H681" s="791"/>
      <c r="I681" s="791"/>
      <c r="J681" s="791"/>
      <c r="K681" s="791"/>
      <c r="L681" s="791"/>
      <c r="M681" s="791"/>
      <c r="N681" s="791"/>
      <c r="O681" s="791"/>
      <c r="P681" s="791"/>
      <c r="Q681" s="791"/>
      <c r="R681" s="791"/>
      <c r="S681" s="791"/>
      <c r="T681" s="791"/>
      <c r="U681" s="791"/>
      <c r="V681" s="791"/>
      <c r="W681" s="791"/>
      <c r="X681" s="791"/>
      <c r="Y681" s="791"/>
      <c r="Z681" s="791"/>
    </row>
    <row r="682" spans="1:26" ht="15.75" customHeight="1">
      <c r="A682" s="791"/>
      <c r="B682" s="791"/>
      <c r="C682" s="791"/>
      <c r="D682" s="791"/>
      <c r="E682" s="791"/>
      <c r="F682" s="552"/>
      <c r="G682" s="791"/>
      <c r="H682" s="791"/>
      <c r="I682" s="791"/>
      <c r="J682" s="791"/>
      <c r="K682" s="791"/>
      <c r="L682" s="791"/>
      <c r="M682" s="791"/>
      <c r="N682" s="791"/>
      <c r="O682" s="791"/>
      <c r="P682" s="791"/>
      <c r="Q682" s="791"/>
      <c r="R682" s="791"/>
      <c r="S682" s="791"/>
      <c r="T682" s="791"/>
      <c r="U682" s="791"/>
      <c r="V682" s="791"/>
      <c r="W682" s="791"/>
      <c r="X682" s="791"/>
      <c r="Y682" s="791"/>
      <c r="Z682" s="791"/>
    </row>
    <row r="683" spans="1:26" ht="15.75" customHeight="1">
      <c r="A683" s="791"/>
      <c r="B683" s="791"/>
      <c r="C683" s="791"/>
      <c r="D683" s="791"/>
      <c r="E683" s="791"/>
      <c r="F683" s="552"/>
      <c r="G683" s="791"/>
      <c r="H683" s="791"/>
      <c r="I683" s="791"/>
      <c r="J683" s="791"/>
      <c r="K683" s="791"/>
      <c r="L683" s="791"/>
      <c r="M683" s="791"/>
      <c r="N683" s="791"/>
      <c r="O683" s="791"/>
      <c r="P683" s="791"/>
      <c r="Q683" s="791"/>
      <c r="R683" s="791"/>
      <c r="S683" s="791"/>
      <c r="T683" s="791"/>
      <c r="U683" s="791"/>
      <c r="V683" s="791"/>
      <c r="W683" s="791"/>
      <c r="X683" s="791"/>
      <c r="Y683" s="791"/>
      <c r="Z683" s="791"/>
    </row>
    <row r="684" spans="1:26" ht="15.75" customHeight="1">
      <c r="A684" s="791"/>
      <c r="B684" s="791"/>
      <c r="C684" s="791"/>
      <c r="D684" s="791"/>
      <c r="E684" s="791"/>
      <c r="F684" s="552"/>
      <c r="G684" s="791"/>
      <c r="H684" s="791"/>
      <c r="I684" s="791"/>
      <c r="J684" s="791"/>
      <c r="K684" s="791"/>
      <c r="L684" s="791"/>
      <c r="M684" s="791"/>
      <c r="N684" s="791"/>
      <c r="O684" s="791"/>
      <c r="P684" s="791"/>
      <c r="Q684" s="791"/>
      <c r="R684" s="791"/>
      <c r="S684" s="791"/>
      <c r="T684" s="791"/>
      <c r="U684" s="791"/>
      <c r="V684" s="791"/>
      <c r="W684" s="791"/>
      <c r="X684" s="791"/>
      <c r="Y684" s="791"/>
      <c r="Z684" s="791"/>
    </row>
    <row r="685" spans="1:26" ht="15.75" customHeight="1">
      <c r="A685" s="791"/>
      <c r="B685" s="791"/>
      <c r="C685" s="791"/>
      <c r="D685" s="791"/>
      <c r="E685" s="791"/>
      <c r="F685" s="552"/>
      <c r="G685" s="791"/>
      <c r="H685" s="791"/>
      <c r="I685" s="791"/>
      <c r="J685" s="791"/>
      <c r="K685" s="791"/>
      <c r="L685" s="791"/>
      <c r="M685" s="791"/>
      <c r="N685" s="791"/>
      <c r="O685" s="791"/>
      <c r="P685" s="791"/>
      <c r="Q685" s="791"/>
      <c r="R685" s="791"/>
      <c r="S685" s="791"/>
      <c r="T685" s="791"/>
      <c r="U685" s="791"/>
      <c r="V685" s="791"/>
      <c r="W685" s="791"/>
      <c r="X685" s="791"/>
      <c r="Y685" s="791"/>
      <c r="Z685" s="791"/>
    </row>
    <row r="686" spans="1:26" ht="15.75" customHeight="1">
      <c r="A686" s="791"/>
      <c r="B686" s="791"/>
      <c r="C686" s="791"/>
      <c r="D686" s="791"/>
      <c r="E686" s="791"/>
      <c r="F686" s="552"/>
      <c r="G686" s="791"/>
      <c r="H686" s="791"/>
      <c r="I686" s="791"/>
      <c r="J686" s="791"/>
      <c r="K686" s="791"/>
      <c r="L686" s="791"/>
      <c r="M686" s="791"/>
      <c r="N686" s="791"/>
      <c r="O686" s="791"/>
      <c r="P686" s="791"/>
      <c r="Q686" s="791"/>
      <c r="R686" s="791"/>
      <c r="S686" s="791"/>
      <c r="T686" s="791"/>
      <c r="U686" s="791"/>
      <c r="V686" s="791"/>
      <c r="W686" s="791"/>
      <c r="X686" s="791"/>
      <c r="Y686" s="791"/>
      <c r="Z686" s="791"/>
    </row>
    <row r="687" spans="1:26" ht="15.75" customHeight="1">
      <c r="A687" s="791"/>
      <c r="B687" s="791"/>
      <c r="C687" s="791"/>
      <c r="D687" s="791"/>
      <c r="E687" s="791"/>
      <c r="F687" s="552"/>
      <c r="G687" s="791"/>
      <c r="H687" s="791"/>
      <c r="I687" s="791"/>
      <c r="J687" s="791"/>
      <c r="K687" s="791"/>
      <c r="L687" s="791"/>
      <c r="M687" s="791"/>
      <c r="N687" s="791"/>
      <c r="O687" s="791"/>
      <c r="P687" s="791"/>
      <c r="Q687" s="791"/>
      <c r="R687" s="791"/>
      <c r="S687" s="791"/>
      <c r="T687" s="791"/>
      <c r="U687" s="791"/>
      <c r="V687" s="791"/>
      <c r="W687" s="791"/>
      <c r="X687" s="791"/>
      <c r="Y687" s="791"/>
      <c r="Z687" s="791"/>
    </row>
    <row r="688" spans="1:26" ht="15.75" customHeight="1">
      <c r="A688" s="791"/>
      <c r="B688" s="791"/>
      <c r="C688" s="791"/>
      <c r="D688" s="791"/>
      <c r="E688" s="791"/>
      <c r="F688" s="552"/>
      <c r="G688" s="791"/>
      <c r="H688" s="791"/>
      <c r="I688" s="791"/>
      <c r="J688" s="791"/>
      <c r="K688" s="791"/>
      <c r="L688" s="791"/>
      <c r="M688" s="791"/>
      <c r="N688" s="791"/>
      <c r="O688" s="791"/>
      <c r="P688" s="791"/>
      <c r="Q688" s="791"/>
      <c r="R688" s="791"/>
      <c r="S688" s="791"/>
      <c r="T688" s="791"/>
      <c r="U688" s="791"/>
      <c r="V688" s="791"/>
      <c r="W688" s="791"/>
      <c r="X688" s="791"/>
      <c r="Y688" s="791"/>
      <c r="Z688" s="791"/>
    </row>
    <row r="689" spans="1:26" ht="15.75" customHeight="1">
      <c r="A689" s="791"/>
      <c r="B689" s="791"/>
      <c r="C689" s="791"/>
      <c r="D689" s="791"/>
      <c r="E689" s="791"/>
      <c r="F689" s="552"/>
      <c r="G689" s="791"/>
      <c r="H689" s="791"/>
      <c r="I689" s="791"/>
      <c r="J689" s="791"/>
      <c r="K689" s="791"/>
      <c r="L689" s="791"/>
      <c r="M689" s="791"/>
      <c r="N689" s="791"/>
      <c r="O689" s="791"/>
      <c r="P689" s="791"/>
      <c r="Q689" s="791"/>
      <c r="R689" s="791"/>
      <c r="S689" s="791"/>
      <c r="T689" s="791"/>
      <c r="U689" s="791"/>
      <c r="V689" s="791"/>
      <c r="W689" s="791"/>
      <c r="X689" s="791"/>
      <c r="Y689" s="791"/>
      <c r="Z689" s="791"/>
    </row>
    <row r="690" spans="1:26" ht="15.75" customHeight="1">
      <c r="A690" s="791"/>
      <c r="B690" s="791"/>
      <c r="C690" s="791"/>
      <c r="D690" s="791"/>
      <c r="E690" s="791"/>
      <c r="F690" s="552"/>
      <c r="G690" s="791"/>
      <c r="H690" s="791"/>
      <c r="I690" s="791"/>
      <c r="J690" s="791"/>
      <c r="K690" s="791"/>
      <c r="L690" s="791"/>
      <c r="M690" s="791"/>
      <c r="N690" s="791"/>
      <c r="O690" s="791"/>
      <c r="P690" s="791"/>
      <c r="Q690" s="791"/>
      <c r="R690" s="791"/>
      <c r="S690" s="791"/>
      <c r="T690" s="791"/>
      <c r="U690" s="791"/>
      <c r="V690" s="791"/>
      <c r="W690" s="791"/>
      <c r="X690" s="791"/>
      <c r="Y690" s="791"/>
      <c r="Z690" s="791"/>
    </row>
    <row r="691" spans="1:26" ht="15.75" customHeight="1">
      <c r="A691" s="791"/>
      <c r="B691" s="791"/>
      <c r="C691" s="791"/>
      <c r="D691" s="791"/>
      <c r="E691" s="791"/>
      <c r="F691" s="552"/>
      <c r="G691" s="791"/>
      <c r="H691" s="791"/>
      <c r="I691" s="791"/>
      <c r="J691" s="791"/>
      <c r="K691" s="791"/>
      <c r="L691" s="791"/>
      <c r="M691" s="791"/>
      <c r="N691" s="791"/>
      <c r="O691" s="791"/>
      <c r="P691" s="791"/>
      <c r="Q691" s="791"/>
      <c r="R691" s="791"/>
      <c r="S691" s="791"/>
      <c r="T691" s="791"/>
      <c r="U691" s="791"/>
      <c r="V691" s="791"/>
      <c r="W691" s="791"/>
      <c r="X691" s="791"/>
      <c r="Y691" s="791"/>
      <c r="Z691" s="791"/>
    </row>
    <row r="692" spans="1:26" ht="15.75" customHeight="1">
      <c r="A692" s="791"/>
      <c r="B692" s="791"/>
      <c r="C692" s="791"/>
      <c r="D692" s="791"/>
      <c r="E692" s="791"/>
      <c r="F692" s="552"/>
      <c r="G692" s="791"/>
      <c r="H692" s="791"/>
      <c r="I692" s="791"/>
      <c r="J692" s="791"/>
      <c r="K692" s="791"/>
      <c r="L692" s="791"/>
      <c r="M692" s="791"/>
      <c r="N692" s="791"/>
      <c r="O692" s="791"/>
      <c r="P692" s="791"/>
      <c r="Q692" s="791"/>
      <c r="R692" s="791"/>
      <c r="S692" s="791"/>
      <c r="T692" s="791"/>
      <c r="U692" s="791"/>
      <c r="V692" s="791"/>
      <c r="W692" s="791"/>
      <c r="X692" s="791"/>
      <c r="Y692" s="791"/>
      <c r="Z692" s="791"/>
    </row>
    <row r="693" spans="1:26" ht="15.75" customHeight="1">
      <c r="A693" s="791"/>
      <c r="B693" s="791"/>
      <c r="C693" s="791"/>
      <c r="D693" s="791"/>
      <c r="E693" s="791"/>
      <c r="F693" s="552"/>
      <c r="G693" s="791"/>
      <c r="H693" s="791"/>
      <c r="I693" s="791"/>
      <c r="J693" s="791"/>
      <c r="K693" s="791"/>
      <c r="L693" s="791"/>
      <c r="M693" s="791"/>
      <c r="N693" s="791"/>
      <c r="O693" s="791"/>
      <c r="P693" s="791"/>
      <c r="Q693" s="791"/>
      <c r="R693" s="791"/>
      <c r="S693" s="791"/>
      <c r="T693" s="791"/>
      <c r="U693" s="791"/>
      <c r="V693" s="791"/>
      <c r="W693" s="791"/>
      <c r="X693" s="791"/>
      <c r="Y693" s="791"/>
      <c r="Z693" s="791"/>
    </row>
    <row r="694" spans="1:26" ht="15.75" customHeight="1">
      <c r="A694" s="791"/>
      <c r="B694" s="791"/>
      <c r="C694" s="791"/>
      <c r="D694" s="791"/>
      <c r="E694" s="791"/>
      <c r="F694" s="552"/>
      <c r="G694" s="791"/>
      <c r="H694" s="791"/>
      <c r="I694" s="791"/>
      <c r="J694" s="791"/>
      <c r="K694" s="791"/>
      <c r="L694" s="791"/>
      <c r="M694" s="791"/>
      <c r="N694" s="791"/>
      <c r="O694" s="791"/>
      <c r="P694" s="791"/>
      <c r="Q694" s="791"/>
      <c r="R694" s="791"/>
      <c r="S694" s="791"/>
      <c r="T694" s="791"/>
      <c r="U694" s="791"/>
      <c r="V694" s="791"/>
      <c r="W694" s="791"/>
      <c r="X694" s="791"/>
      <c r="Y694" s="791"/>
      <c r="Z694" s="791"/>
    </row>
    <row r="695" spans="1:26" ht="15.75" customHeight="1">
      <c r="A695" s="791"/>
      <c r="B695" s="791"/>
      <c r="C695" s="791"/>
      <c r="D695" s="791"/>
      <c r="E695" s="791"/>
      <c r="F695" s="552"/>
      <c r="G695" s="791"/>
      <c r="H695" s="791"/>
      <c r="I695" s="791"/>
      <c r="J695" s="791"/>
      <c r="K695" s="791"/>
      <c r="L695" s="791"/>
      <c r="M695" s="791"/>
      <c r="N695" s="791"/>
      <c r="O695" s="791"/>
      <c r="P695" s="791"/>
      <c r="Q695" s="791"/>
      <c r="R695" s="791"/>
      <c r="S695" s="791"/>
      <c r="T695" s="791"/>
      <c r="U695" s="791"/>
      <c r="V695" s="791"/>
      <c r="W695" s="791"/>
      <c r="X695" s="791"/>
      <c r="Y695" s="791"/>
      <c r="Z695" s="791"/>
    </row>
    <row r="696" spans="1:26" ht="15.75" customHeight="1">
      <c r="A696" s="791"/>
      <c r="B696" s="791"/>
      <c r="C696" s="791"/>
      <c r="D696" s="791"/>
      <c r="E696" s="791"/>
      <c r="F696" s="552"/>
      <c r="G696" s="791"/>
      <c r="H696" s="791"/>
      <c r="I696" s="791"/>
      <c r="J696" s="791"/>
      <c r="K696" s="791"/>
      <c r="L696" s="791"/>
      <c r="M696" s="791"/>
      <c r="N696" s="791"/>
      <c r="O696" s="791"/>
      <c r="P696" s="791"/>
      <c r="Q696" s="791"/>
      <c r="R696" s="791"/>
      <c r="S696" s="791"/>
      <c r="T696" s="791"/>
      <c r="U696" s="791"/>
      <c r="V696" s="791"/>
      <c r="W696" s="791"/>
      <c r="X696" s="791"/>
      <c r="Y696" s="791"/>
      <c r="Z696" s="791"/>
    </row>
    <row r="697" spans="1:26" ht="15.75" customHeight="1">
      <c r="A697" s="791"/>
      <c r="B697" s="791"/>
      <c r="C697" s="791"/>
      <c r="D697" s="791"/>
      <c r="E697" s="791"/>
      <c r="F697" s="552"/>
      <c r="G697" s="791"/>
      <c r="H697" s="791"/>
      <c r="I697" s="791"/>
      <c r="J697" s="791"/>
      <c r="K697" s="791"/>
      <c r="L697" s="791"/>
      <c r="M697" s="791"/>
      <c r="N697" s="791"/>
      <c r="O697" s="791"/>
      <c r="P697" s="791"/>
      <c r="Q697" s="791"/>
      <c r="R697" s="791"/>
      <c r="S697" s="791"/>
      <c r="T697" s="791"/>
      <c r="U697" s="791"/>
      <c r="V697" s="791"/>
      <c r="W697" s="791"/>
      <c r="X697" s="791"/>
      <c r="Y697" s="791"/>
      <c r="Z697" s="791"/>
    </row>
    <row r="698" spans="1:26" ht="15.75" customHeight="1">
      <c r="A698" s="791"/>
      <c r="B698" s="791"/>
      <c r="C698" s="791"/>
      <c r="D698" s="791"/>
      <c r="E698" s="791"/>
      <c r="F698" s="552"/>
      <c r="G698" s="791"/>
      <c r="H698" s="791"/>
      <c r="I698" s="791"/>
      <c r="J698" s="791"/>
      <c r="K698" s="791"/>
      <c r="L698" s="791"/>
      <c r="M698" s="791"/>
      <c r="N698" s="791"/>
      <c r="O698" s="791"/>
      <c r="P698" s="791"/>
      <c r="Q698" s="791"/>
      <c r="R698" s="791"/>
      <c r="S698" s="791"/>
      <c r="T698" s="791"/>
      <c r="U698" s="791"/>
      <c r="V698" s="791"/>
      <c r="W698" s="791"/>
      <c r="X698" s="791"/>
      <c r="Y698" s="791"/>
      <c r="Z698" s="791"/>
    </row>
    <row r="699" spans="1:26" ht="15.75" customHeight="1">
      <c r="A699" s="791"/>
      <c r="B699" s="791"/>
      <c r="C699" s="791"/>
      <c r="D699" s="791"/>
      <c r="E699" s="791"/>
      <c r="F699" s="552"/>
      <c r="G699" s="791"/>
      <c r="H699" s="791"/>
      <c r="I699" s="791"/>
      <c r="J699" s="791"/>
      <c r="K699" s="791"/>
      <c r="L699" s="791"/>
      <c r="M699" s="791"/>
      <c r="N699" s="791"/>
      <c r="O699" s="791"/>
      <c r="P699" s="791"/>
      <c r="Q699" s="791"/>
      <c r="R699" s="791"/>
      <c r="S699" s="791"/>
      <c r="T699" s="791"/>
      <c r="U699" s="791"/>
      <c r="V699" s="791"/>
      <c r="W699" s="791"/>
      <c r="X699" s="791"/>
      <c r="Y699" s="791"/>
      <c r="Z699" s="791"/>
    </row>
    <row r="700" spans="1:26" ht="15.75" customHeight="1">
      <c r="A700" s="791"/>
      <c r="B700" s="791"/>
      <c r="C700" s="791"/>
      <c r="D700" s="791"/>
      <c r="E700" s="791"/>
      <c r="F700" s="552"/>
      <c r="G700" s="791"/>
      <c r="H700" s="791"/>
      <c r="I700" s="791"/>
      <c r="J700" s="791"/>
      <c r="K700" s="791"/>
      <c r="L700" s="791"/>
      <c r="M700" s="791"/>
      <c r="N700" s="791"/>
      <c r="O700" s="791"/>
      <c r="P700" s="791"/>
      <c r="Q700" s="791"/>
      <c r="R700" s="791"/>
      <c r="S700" s="791"/>
      <c r="T700" s="791"/>
      <c r="U700" s="791"/>
      <c r="V700" s="791"/>
      <c r="W700" s="791"/>
      <c r="X700" s="791"/>
      <c r="Y700" s="791"/>
      <c r="Z700" s="791"/>
    </row>
    <row r="701" spans="1:26" ht="15.75" customHeight="1">
      <c r="A701" s="791"/>
      <c r="B701" s="791"/>
      <c r="C701" s="791"/>
      <c r="D701" s="791"/>
      <c r="E701" s="791"/>
      <c r="F701" s="552"/>
      <c r="G701" s="791"/>
      <c r="H701" s="791"/>
      <c r="I701" s="791"/>
      <c r="J701" s="791"/>
      <c r="K701" s="791"/>
      <c r="L701" s="791"/>
      <c r="M701" s="791"/>
      <c r="N701" s="791"/>
      <c r="O701" s="791"/>
      <c r="P701" s="791"/>
      <c r="Q701" s="791"/>
      <c r="R701" s="791"/>
      <c r="S701" s="791"/>
      <c r="T701" s="791"/>
      <c r="U701" s="791"/>
      <c r="V701" s="791"/>
      <c r="W701" s="791"/>
      <c r="X701" s="791"/>
      <c r="Y701" s="791"/>
      <c r="Z701" s="791"/>
    </row>
    <row r="702" spans="1:26" ht="15.75" customHeight="1">
      <c r="A702" s="791"/>
      <c r="B702" s="791"/>
      <c r="C702" s="791"/>
      <c r="D702" s="791"/>
      <c r="E702" s="791"/>
      <c r="F702" s="552"/>
      <c r="G702" s="791"/>
      <c r="H702" s="791"/>
      <c r="I702" s="791"/>
      <c r="J702" s="791"/>
      <c r="K702" s="791"/>
      <c r="L702" s="791"/>
      <c r="M702" s="791"/>
      <c r="N702" s="791"/>
      <c r="O702" s="791"/>
      <c r="P702" s="791"/>
      <c r="Q702" s="791"/>
      <c r="R702" s="791"/>
      <c r="S702" s="791"/>
      <c r="T702" s="791"/>
      <c r="U702" s="791"/>
      <c r="V702" s="791"/>
      <c r="W702" s="791"/>
      <c r="X702" s="791"/>
      <c r="Y702" s="791"/>
      <c r="Z702" s="791"/>
    </row>
    <row r="703" spans="1:26" ht="15.75" customHeight="1">
      <c r="A703" s="791"/>
      <c r="B703" s="791"/>
      <c r="C703" s="791"/>
      <c r="D703" s="791"/>
      <c r="E703" s="791"/>
      <c r="F703" s="552"/>
      <c r="G703" s="791"/>
      <c r="H703" s="791"/>
      <c r="I703" s="791"/>
      <c r="J703" s="791"/>
      <c r="K703" s="791"/>
      <c r="L703" s="791"/>
      <c r="M703" s="791"/>
      <c r="N703" s="791"/>
      <c r="O703" s="791"/>
      <c r="P703" s="791"/>
      <c r="Q703" s="791"/>
      <c r="R703" s="791"/>
      <c r="S703" s="791"/>
      <c r="T703" s="791"/>
      <c r="U703" s="791"/>
      <c r="V703" s="791"/>
      <c r="W703" s="791"/>
      <c r="X703" s="791"/>
      <c r="Y703" s="791"/>
      <c r="Z703" s="791"/>
    </row>
    <row r="704" spans="1:26" ht="15.75" customHeight="1">
      <c r="A704" s="791"/>
      <c r="B704" s="791"/>
      <c r="C704" s="791"/>
      <c r="D704" s="791"/>
      <c r="E704" s="791"/>
      <c r="F704" s="552"/>
      <c r="G704" s="791"/>
      <c r="H704" s="791"/>
      <c r="I704" s="791"/>
      <c r="J704" s="791"/>
      <c r="K704" s="791"/>
      <c r="L704" s="791"/>
      <c r="M704" s="791"/>
      <c r="N704" s="791"/>
      <c r="O704" s="791"/>
      <c r="P704" s="791"/>
      <c r="Q704" s="791"/>
      <c r="R704" s="791"/>
      <c r="S704" s="791"/>
      <c r="T704" s="791"/>
      <c r="U704" s="791"/>
      <c r="V704" s="791"/>
      <c r="W704" s="791"/>
      <c r="X704" s="791"/>
      <c r="Y704" s="791"/>
      <c r="Z704" s="791"/>
    </row>
    <row r="705" spans="1:26" ht="15.75" customHeight="1">
      <c r="A705" s="791"/>
      <c r="B705" s="791"/>
      <c r="C705" s="791"/>
      <c r="D705" s="791"/>
      <c r="E705" s="791"/>
      <c r="F705" s="552"/>
      <c r="G705" s="791"/>
      <c r="H705" s="791"/>
      <c r="I705" s="791"/>
      <c r="J705" s="791"/>
      <c r="K705" s="791"/>
      <c r="L705" s="791"/>
      <c r="M705" s="791"/>
      <c r="N705" s="791"/>
      <c r="O705" s="791"/>
      <c r="P705" s="791"/>
      <c r="Q705" s="791"/>
      <c r="R705" s="791"/>
      <c r="S705" s="791"/>
      <c r="T705" s="791"/>
      <c r="U705" s="791"/>
      <c r="V705" s="791"/>
      <c r="W705" s="791"/>
      <c r="X705" s="791"/>
      <c r="Y705" s="791"/>
      <c r="Z705" s="791"/>
    </row>
    <row r="706" spans="1:26" ht="15.75" customHeight="1">
      <c r="A706" s="791"/>
      <c r="B706" s="791"/>
      <c r="C706" s="791"/>
      <c r="D706" s="791"/>
      <c r="E706" s="791"/>
      <c r="F706" s="552"/>
      <c r="G706" s="791"/>
      <c r="H706" s="791"/>
      <c r="I706" s="791"/>
      <c r="J706" s="791"/>
      <c r="K706" s="791"/>
      <c r="L706" s="791"/>
      <c r="M706" s="791"/>
      <c r="N706" s="791"/>
      <c r="O706" s="791"/>
      <c r="P706" s="791"/>
      <c r="Q706" s="791"/>
      <c r="R706" s="791"/>
      <c r="S706" s="791"/>
      <c r="T706" s="791"/>
      <c r="U706" s="791"/>
      <c r="V706" s="791"/>
      <c r="W706" s="791"/>
      <c r="X706" s="791"/>
      <c r="Y706" s="791"/>
      <c r="Z706" s="791"/>
    </row>
    <row r="707" spans="1:26" ht="15.75" customHeight="1">
      <c r="A707" s="791"/>
      <c r="B707" s="791"/>
      <c r="C707" s="791"/>
      <c r="D707" s="791"/>
      <c r="E707" s="791"/>
      <c r="F707" s="552"/>
      <c r="G707" s="791"/>
      <c r="H707" s="791"/>
      <c r="I707" s="791"/>
      <c r="J707" s="791"/>
      <c r="K707" s="791"/>
      <c r="L707" s="791"/>
      <c r="M707" s="791"/>
      <c r="N707" s="791"/>
      <c r="O707" s="791"/>
      <c r="P707" s="791"/>
      <c r="Q707" s="791"/>
      <c r="R707" s="791"/>
      <c r="S707" s="791"/>
      <c r="T707" s="791"/>
      <c r="U707" s="791"/>
      <c r="V707" s="791"/>
      <c r="W707" s="791"/>
      <c r="X707" s="791"/>
      <c r="Y707" s="791"/>
      <c r="Z707" s="791"/>
    </row>
    <row r="708" spans="1:26" ht="15.75" customHeight="1">
      <c r="A708" s="791"/>
      <c r="B708" s="791"/>
      <c r="C708" s="791"/>
      <c r="D708" s="791"/>
      <c r="E708" s="791"/>
      <c r="F708" s="552"/>
      <c r="G708" s="791"/>
      <c r="H708" s="791"/>
      <c r="I708" s="791"/>
      <c r="J708" s="791"/>
      <c r="K708" s="791"/>
      <c r="L708" s="791"/>
      <c r="M708" s="791"/>
      <c r="N708" s="791"/>
      <c r="O708" s="791"/>
      <c r="P708" s="791"/>
      <c r="Q708" s="791"/>
      <c r="R708" s="791"/>
      <c r="S708" s="791"/>
      <c r="T708" s="791"/>
      <c r="U708" s="791"/>
      <c r="V708" s="791"/>
      <c r="W708" s="791"/>
      <c r="X708" s="791"/>
      <c r="Y708" s="791"/>
      <c r="Z708" s="791"/>
    </row>
    <row r="709" spans="1:26" ht="15.75" customHeight="1">
      <c r="A709" s="791"/>
      <c r="B709" s="791"/>
      <c r="C709" s="791"/>
      <c r="D709" s="791"/>
      <c r="E709" s="791"/>
      <c r="F709" s="552"/>
      <c r="G709" s="791"/>
      <c r="H709" s="791"/>
      <c r="I709" s="791"/>
      <c r="J709" s="791"/>
      <c r="K709" s="791"/>
      <c r="L709" s="791"/>
      <c r="M709" s="791"/>
      <c r="N709" s="791"/>
      <c r="O709" s="791"/>
      <c r="P709" s="791"/>
      <c r="Q709" s="791"/>
      <c r="R709" s="791"/>
      <c r="S709" s="791"/>
      <c r="T709" s="791"/>
      <c r="U709" s="791"/>
      <c r="V709" s="791"/>
      <c r="W709" s="791"/>
      <c r="X709" s="791"/>
      <c r="Y709" s="791"/>
      <c r="Z709" s="791"/>
    </row>
    <row r="710" spans="1:26" ht="15.75" customHeight="1">
      <c r="A710" s="791"/>
      <c r="B710" s="791"/>
      <c r="C710" s="791"/>
      <c r="D710" s="791"/>
      <c r="E710" s="791"/>
      <c r="F710" s="552"/>
      <c r="G710" s="791"/>
      <c r="H710" s="791"/>
      <c r="I710" s="791"/>
      <c r="J710" s="791"/>
      <c r="K710" s="791"/>
      <c r="L710" s="791"/>
      <c r="M710" s="791"/>
      <c r="N710" s="791"/>
      <c r="O710" s="791"/>
      <c r="P710" s="791"/>
      <c r="Q710" s="791"/>
      <c r="R710" s="791"/>
      <c r="S710" s="791"/>
      <c r="T710" s="791"/>
      <c r="U710" s="791"/>
      <c r="V710" s="791"/>
      <c r="W710" s="791"/>
      <c r="X710" s="791"/>
      <c r="Y710" s="791"/>
      <c r="Z710" s="791"/>
    </row>
    <row r="711" spans="1:26" ht="15.75" customHeight="1">
      <c r="A711" s="791"/>
      <c r="B711" s="791"/>
      <c r="C711" s="791"/>
      <c r="D711" s="791"/>
      <c r="E711" s="791"/>
      <c r="F711" s="552"/>
      <c r="G711" s="791"/>
      <c r="H711" s="791"/>
      <c r="I711" s="791"/>
      <c r="J711" s="791"/>
      <c r="K711" s="791"/>
      <c r="L711" s="791"/>
      <c r="M711" s="791"/>
      <c r="N711" s="791"/>
      <c r="O711" s="791"/>
      <c r="P711" s="791"/>
      <c r="Q711" s="791"/>
      <c r="R711" s="791"/>
      <c r="S711" s="791"/>
      <c r="T711" s="791"/>
      <c r="U711" s="791"/>
      <c r="V711" s="791"/>
      <c r="W711" s="791"/>
      <c r="X711" s="791"/>
      <c r="Y711" s="791"/>
      <c r="Z711" s="791"/>
    </row>
    <row r="712" spans="1:26" ht="15.75" customHeight="1">
      <c r="A712" s="791"/>
      <c r="B712" s="791"/>
      <c r="C712" s="791"/>
      <c r="D712" s="791"/>
      <c r="E712" s="791"/>
      <c r="F712" s="552"/>
      <c r="G712" s="791"/>
      <c r="H712" s="791"/>
      <c r="I712" s="791"/>
      <c r="J712" s="791"/>
      <c r="K712" s="791"/>
      <c r="L712" s="791"/>
      <c r="M712" s="791"/>
      <c r="N712" s="791"/>
      <c r="O712" s="791"/>
      <c r="P712" s="791"/>
      <c r="Q712" s="791"/>
      <c r="R712" s="791"/>
      <c r="S712" s="791"/>
      <c r="T712" s="791"/>
      <c r="U712" s="791"/>
      <c r="V712" s="791"/>
      <c r="W712" s="791"/>
      <c r="X712" s="791"/>
      <c r="Y712" s="791"/>
      <c r="Z712" s="791"/>
    </row>
    <row r="713" spans="1:26" ht="15.75" customHeight="1">
      <c r="A713" s="791"/>
      <c r="B713" s="791"/>
      <c r="C713" s="791"/>
      <c r="D713" s="791"/>
      <c r="E713" s="791"/>
      <c r="F713" s="552"/>
      <c r="G713" s="791"/>
      <c r="H713" s="791"/>
      <c r="I713" s="791"/>
      <c r="J713" s="791"/>
      <c r="K713" s="791"/>
      <c r="L713" s="791"/>
      <c r="M713" s="791"/>
      <c r="N713" s="791"/>
      <c r="O713" s="791"/>
      <c r="P713" s="791"/>
      <c r="Q713" s="791"/>
      <c r="R713" s="791"/>
      <c r="S713" s="791"/>
      <c r="T713" s="791"/>
      <c r="U713" s="791"/>
      <c r="V713" s="791"/>
      <c r="W713" s="791"/>
      <c r="X713" s="791"/>
      <c r="Y713" s="791"/>
      <c r="Z713" s="791"/>
    </row>
    <row r="714" spans="1:26" ht="15.75" customHeight="1">
      <c r="A714" s="791"/>
      <c r="B714" s="791"/>
      <c r="C714" s="791"/>
      <c r="D714" s="791"/>
      <c r="E714" s="791"/>
      <c r="F714" s="552"/>
      <c r="G714" s="791"/>
      <c r="H714" s="791"/>
      <c r="I714" s="791"/>
      <c r="J714" s="791"/>
      <c r="K714" s="791"/>
      <c r="L714" s="791"/>
      <c r="M714" s="791"/>
      <c r="N714" s="791"/>
      <c r="O714" s="791"/>
      <c r="P714" s="791"/>
      <c r="Q714" s="791"/>
      <c r="R714" s="791"/>
      <c r="S714" s="791"/>
      <c r="T714" s="791"/>
      <c r="U714" s="791"/>
      <c r="V714" s="791"/>
      <c r="W714" s="791"/>
      <c r="X714" s="791"/>
      <c r="Y714" s="791"/>
      <c r="Z714" s="791"/>
    </row>
    <row r="715" spans="1:26" ht="15.75" customHeight="1">
      <c r="A715" s="791"/>
      <c r="B715" s="791"/>
      <c r="C715" s="791"/>
      <c r="D715" s="791"/>
      <c r="E715" s="791"/>
      <c r="F715" s="552"/>
      <c r="G715" s="791"/>
      <c r="H715" s="791"/>
      <c r="I715" s="791"/>
      <c r="J715" s="791"/>
      <c r="K715" s="791"/>
      <c r="L715" s="791"/>
      <c r="M715" s="791"/>
      <c r="N715" s="791"/>
      <c r="O715" s="791"/>
      <c r="P715" s="791"/>
      <c r="Q715" s="791"/>
      <c r="R715" s="791"/>
      <c r="S715" s="791"/>
      <c r="T715" s="791"/>
      <c r="U715" s="791"/>
      <c r="V715" s="791"/>
      <c r="W715" s="791"/>
      <c r="X715" s="791"/>
      <c r="Y715" s="791"/>
      <c r="Z715" s="791"/>
    </row>
    <row r="716" spans="1:26" ht="15.75" customHeight="1">
      <c r="A716" s="791"/>
      <c r="B716" s="791"/>
      <c r="C716" s="791"/>
      <c r="D716" s="791"/>
      <c r="E716" s="791"/>
      <c r="F716" s="552"/>
      <c r="G716" s="791"/>
      <c r="H716" s="791"/>
      <c r="I716" s="791"/>
      <c r="J716" s="791"/>
      <c r="K716" s="791"/>
      <c r="L716" s="791"/>
      <c r="M716" s="791"/>
      <c r="N716" s="791"/>
      <c r="O716" s="791"/>
      <c r="P716" s="791"/>
      <c r="Q716" s="791"/>
      <c r="R716" s="791"/>
      <c r="S716" s="791"/>
      <c r="T716" s="791"/>
      <c r="U716" s="791"/>
      <c r="V716" s="791"/>
      <c r="W716" s="791"/>
      <c r="X716" s="791"/>
      <c r="Y716" s="791"/>
      <c r="Z716" s="791"/>
    </row>
    <row r="717" spans="1:26" ht="15.75" customHeight="1">
      <c r="A717" s="791"/>
      <c r="B717" s="791"/>
      <c r="C717" s="791"/>
      <c r="D717" s="791"/>
      <c r="E717" s="791"/>
      <c r="F717" s="552"/>
      <c r="G717" s="791"/>
      <c r="H717" s="791"/>
      <c r="I717" s="791"/>
      <c r="J717" s="791"/>
      <c r="K717" s="791"/>
      <c r="L717" s="791"/>
      <c r="M717" s="791"/>
      <c r="N717" s="791"/>
      <c r="O717" s="791"/>
      <c r="P717" s="791"/>
      <c r="Q717" s="791"/>
      <c r="R717" s="791"/>
      <c r="S717" s="791"/>
      <c r="T717" s="791"/>
      <c r="U717" s="791"/>
      <c r="V717" s="791"/>
      <c r="W717" s="791"/>
      <c r="X717" s="791"/>
      <c r="Y717" s="791"/>
      <c r="Z717" s="791"/>
    </row>
    <row r="718" spans="1:26" ht="15.75" customHeight="1">
      <c r="A718" s="791"/>
      <c r="B718" s="791"/>
      <c r="C718" s="791"/>
      <c r="D718" s="791"/>
      <c r="E718" s="791"/>
      <c r="F718" s="552"/>
      <c r="G718" s="791"/>
      <c r="H718" s="791"/>
      <c r="I718" s="791"/>
      <c r="J718" s="791"/>
      <c r="K718" s="791"/>
      <c r="L718" s="791"/>
      <c r="M718" s="791"/>
      <c r="N718" s="791"/>
      <c r="O718" s="791"/>
      <c r="P718" s="791"/>
      <c r="Q718" s="791"/>
      <c r="R718" s="791"/>
      <c r="S718" s="791"/>
      <c r="T718" s="791"/>
      <c r="U718" s="791"/>
      <c r="V718" s="791"/>
      <c r="W718" s="791"/>
      <c r="X718" s="791"/>
      <c r="Y718" s="791"/>
      <c r="Z718" s="791"/>
    </row>
    <row r="719" spans="1:26" ht="15.75" customHeight="1">
      <c r="A719" s="791"/>
      <c r="B719" s="791"/>
      <c r="C719" s="791"/>
      <c r="D719" s="791"/>
      <c r="E719" s="791"/>
      <c r="F719" s="552"/>
      <c r="G719" s="791"/>
      <c r="H719" s="791"/>
      <c r="I719" s="791"/>
      <c r="J719" s="791"/>
      <c r="K719" s="791"/>
      <c r="L719" s="791"/>
      <c r="M719" s="791"/>
      <c r="N719" s="791"/>
      <c r="O719" s="791"/>
      <c r="P719" s="791"/>
      <c r="Q719" s="791"/>
      <c r="R719" s="791"/>
      <c r="S719" s="791"/>
      <c r="T719" s="791"/>
      <c r="U719" s="791"/>
      <c r="V719" s="791"/>
      <c r="W719" s="791"/>
      <c r="X719" s="791"/>
      <c r="Y719" s="791"/>
      <c r="Z719" s="791"/>
    </row>
    <row r="720" spans="1:26" ht="15.75" customHeight="1">
      <c r="A720" s="791"/>
      <c r="B720" s="791"/>
      <c r="C720" s="791"/>
      <c r="D720" s="791"/>
      <c r="E720" s="791"/>
      <c r="F720" s="552"/>
      <c r="G720" s="791"/>
      <c r="H720" s="791"/>
      <c r="I720" s="791"/>
      <c r="J720" s="791"/>
      <c r="K720" s="791"/>
      <c r="L720" s="791"/>
      <c r="M720" s="791"/>
      <c r="N720" s="791"/>
      <c r="O720" s="791"/>
      <c r="P720" s="791"/>
      <c r="Q720" s="791"/>
      <c r="R720" s="791"/>
      <c r="S720" s="791"/>
      <c r="T720" s="791"/>
      <c r="U720" s="791"/>
      <c r="V720" s="791"/>
      <c r="W720" s="791"/>
      <c r="X720" s="791"/>
      <c r="Y720" s="791"/>
      <c r="Z720" s="791"/>
    </row>
    <row r="721" spans="1:26" ht="15.75" customHeight="1">
      <c r="A721" s="791"/>
      <c r="B721" s="791"/>
      <c r="C721" s="791"/>
      <c r="D721" s="791"/>
      <c r="E721" s="791"/>
      <c r="F721" s="552"/>
      <c r="G721" s="791"/>
      <c r="H721" s="791"/>
      <c r="I721" s="791"/>
      <c r="J721" s="791"/>
      <c r="K721" s="791"/>
      <c r="L721" s="791"/>
      <c r="M721" s="791"/>
      <c r="N721" s="791"/>
      <c r="O721" s="791"/>
      <c r="P721" s="791"/>
      <c r="Q721" s="791"/>
      <c r="R721" s="791"/>
      <c r="S721" s="791"/>
      <c r="T721" s="791"/>
      <c r="U721" s="791"/>
      <c r="V721" s="791"/>
      <c r="W721" s="791"/>
      <c r="X721" s="791"/>
      <c r="Y721" s="791"/>
      <c r="Z721" s="791"/>
    </row>
    <row r="722" spans="1:26" ht="15.75" customHeight="1">
      <c r="A722" s="791"/>
      <c r="B722" s="791"/>
      <c r="C722" s="791"/>
      <c r="D722" s="791"/>
      <c r="E722" s="791"/>
      <c r="F722" s="552"/>
      <c r="G722" s="791"/>
      <c r="H722" s="791"/>
      <c r="I722" s="791"/>
      <c r="J722" s="791"/>
      <c r="K722" s="791"/>
      <c r="L722" s="791"/>
      <c r="M722" s="791"/>
      <c r="N722" s="791"/>
      <c r="O722" s="791"/>
      <c r="P722" s="791"/>
      <c r="Q722" s="791"/>
      <c r="R722" s="791"/>
      <c r="S722" s="791"/>
      <c r="T722" s="791"/>
      <c r="U722" s="791"/>
      <c r="V722" s="791"/>
      <c r="W722" s="791"/>
      <c r="X722" s="791"/>
      <c r="Y722" s="791"/>
      <c r="Z722" s="791"/>
    </row>
    <row r="723" spans="1:26" ht="15.75" customHeight="1">
      <c r="A723" s="791"/>
      <c r="B723" s="791"/>
      <c r="C723" s="791"/>
      <c r="D723" s="791"/>
      <c r="E723" s="791"/>
      <c r="F723" s="552"/>
      <c r="G723" s="791"/>
      <c r="H723" s="791"/>
      <c r="I723" s="791"/>
      <c r="J723" s="791"/>
      <c r="K723" s="791"/>
      <c r="L723" s="791"/>
      <c r="M723" s="791"/>
      <c r="N723" s="791"/>
      <c r="O723" s="791"/>
      <c r="P723" s="791"/>
      <c r="Q723" s="791"/>
      <c r="R723" s="791"/>
      <c r="S723" s="791"/>
      <c r="T723" s="791"/>
      <c r="U723" s="791"/>
      <c r="V723" s="791"/>
      <c r="W723" s="791"/>
      <c r="X723" s="791"/>
      <c r="Y723" s="791"/>
      <c r="Z723" s="791"/>
    </row>
    <row r="724" spans="1:26" ht="15.75" customHeight="1">
      <c r="A724" s="791"/>
      <c r="B724" s="791"/>
      <c r="C724" s="791"/>
      <c r="D724" s="791"/>
      <c r="E724" s="791"/>
      <c r="F724" s="552"/>
      <c r="G724" s="791"/>
      <c r="H724" s="791"/>
      <c r="I724" s="791"/>
      <c r="J724" s="791"/>
      <c r="K724" s="791"/>
      <c r="L724" s="791"/>
      <c r="M724" s="791"/>
      <c r="N724" s="791"/>
      <c r="O724" s="791"/>
      <c r="P724" s="791"/>
      <c r="Q724" s="791"/>
      <c r="R724" s="791"/>
      <c r="S724" s="791"/>
      <c r="T724" s="791"/>
      <c r="U724" s="791"/>
      <c r="V724" s="791"/>
      <c r="W724" s="791"/>
      <c r="X724" s="791"/>
      <c r="Y724" s="791"/>
      <c r="Z724" s="791"/>
    </row>
    <row r="725" spans="1:26" ht="15.75" customHeight="1">
      <c r="A725" s="791"/>
      <c r="B725" s="791"/>
      <c r="C725" s="791"/>
      <c r="D725" s="791"/>
      <c r="E725" s="791"/>
      <c r="F725" s="552"/>
      <c r="G725" s="791"/>
      <c r="H725" s="791"/>
      <c r="I725" s="791"/>
      <c r="J725" s="791"/>
      <c r="K725" s="791"/>
      <c r="L725" s="791"/>
      <c r="M725" s="791"/>
      <c r="N725" s="791"/>
      <c r="O725" s="791"/>
      <c r="P725" s="791"/>
      <c r="Q725" s="791"/>
      <c r="R725" s="791"/>
      <c r="S725" s="791"/>
      <c r="T725" s="791"/>
      <c r="U725" s="791"/>
      <c r="V725" s="791"/>
      <c r="W725" s="791"/>
      <c r="X725" s="791"/>
      <c r="Y725" s="791"/>
      <c r="Z725" s="791"/>
    </row>
    <row r="726" spans="1:26" ht="15.75" customHeight="1">
      <c r="A726" s="791"/>
      <c r="B726" s="791"/>
      <c r="C726" s="791"/>
      <c r="D726" s="791"/>
      <c r="E726" s="791"/>
      <c r="F726" s="552"/>
      <c r="G726" s="791"/>
      <c r="H726" s="791"/>
      <c r="I726" s="791"/>
      <c r="J726" s="791"/>
      <c r="K726" s="791"/>
      <c r="L726" s="791"/>
      <c r="M726" s="791"/>
      <c r="N726" s="791"/>
      <c r="O726" s="791"/>
      <c r="P726" s="791"/>
      <c r="Q726" s="791"/>
      <c r="R726" s="791"/>
      <c r="S726" s="791"/>
      <c r="T726" s="791"/>
      <c r="U726" s="791"/>
      <c r="V726" s="791"/>
      <c r="W726" s="791"/>
      <c r="X726" s="791"/>
      <c r="Y726" s="791"/>
      <c r="Z726" s="791"/>
    </row>
    <row r="727" spans="1:26" ht="15.75" customHeight="1">
      <c r="A727" s="791"/>
      <c r="B727" s="791"/>
      <c r="C727" s="791"/>
      <c r="D727" s="791"/>
      <c r="E727" s="791"/>
      <c r="F727" s="552"/>
      <c r="G727" s="791"/>
      <c r="H727" s="791"/>
      <c r="I727" s="791"/>
      <c r="J727" s="791"/>
      <c r="K727" s="791"/>
      <c r="L727" s="791"/>
      <c r="M727" s="791"/>
      <c r="N727" s="791"/>
      <c r="O727" s="791"/>
      <c r="P727" s="791"/>
      <c r="Q727" s="791"/>
      <c r="R727" s="791"/>
      <c r="S727" s="791"/>
      <c r="T727" s="791"/>
      <c r="U727" s="791"/>
      <c r="V727" s="791"/>
      <c r="W727" s="791"/>
      <c r="X727" s="791"/>
      <c r="Y727" s="791"/>
      <c r="Z727" s="791"/>
    </row>
    <row r="728" spans="1:26" ht="15.75" customHeight="1">
      <c r="A728" s="791"/>
      <c r="B728" s="791"/>
      <c r="C728" s="791"/>
      <c r="D728" s="791"/>
      <c r="E728" s="791"/>
      <c r="F728" s="552"/>
      <c r="G728" s="791"/>
      <c r="H728" s="791"/>
      <c r="I728" s="791"/>
      <c r="J728" s="791"/>
      <c r="K728" s="791"/>
      <c r="L728" s="791"/>
      <c r="M728" s="791"/>
      <c r="N728" s="791"/>
      <c r="O728" s="791"/>
      <c r="P728" s="791"/>
      <c r="Q728" s="791"/>
      <c r="R728" s="791"/>
      <c r="S728" s="791"/>
      <c r="T728" s="791"/>
      <c r="U728" s="791"/>
      <c r="V728" s="791"/>
      <c r="W728" s="791"/>
      <c r="X728" s="791"/>
      <c r="Y728" s="791"/>
      <c r="Z728" s="791"/>
    </row>
    <row r="729" spans="1:26" ht="15.75" customHeight="1">
      <c r="A729" s="791"/>
      <c r="B729" s="791"/>
      <c r="C729" s="791"/>
      <c r="D729" s="791"/>
      <c r="E729" s="791"/>
      <c r="F729" s="552"/>
      <c r="G729" s="791"/>
      <c r="H729" s="791"/>
      <c r="I729" s="791"/>
      <c r="J729" s="791"/>
      <c r="K729" s="791"/>
      <c r="L729" s="791"/>
      <c r="M729" s="791"/>
      <c r="N729" s="791"/>
      <c r="O729" s="791"/>
      <c r="P729" s="791"/>
      <c r="Q729" s="791"/>
      <c r="R729" s="791"/>
      <c r="S729" s="791"/>
      <c r="T729" s="791"/>
      <c r="U729" s="791"/>
      <c r="V729" s="791"/>
      <c r="W729" s="791"/>
      <c r="X729" s="791"/>
      <c r="Y729" s="791"/>
      <c r="Z729" s="791"/>
    </row>
    <row r="730" spans="1:26" ht="15.75" customHeight="1">
      <c r="A730" s="791"/>
      <c r="B730" s="791"/>
      <c r="C730" s="791"/>
      <c r="D730" s="791"/>
      <c r="E730" s="791"/>
      <c r="F730" s="552"/>
      <c r="G730" s="791"/>
      <c r="H730" s="791"/>
      <c r="I730" s="791"/>
      <c r="J730" s="791"/>
      <c r="K730" s="791"/>
      <c r="L730" s="791"/>
      <c r="M730" s="791"/>
      <c r="N730" s="791"/>
      <c r="O730" s="791"/>
      <c r="P730" s="791"/>
      <c r="Q730" s="791"/>
      <c r="R730" s="791"/>
      <c r="S730" s="791"/>
      <c r="T730" s="791"/>
      <c r="U730" s="791"/>
      <c r="V730" s="791"/>
      <c r="W730" s="791"/>
      <c r="X730" s="791"/>
      <c r="Y730" s="791"/>
      <c r="Z730" s="791"/>
    </row>
    <row r="731" spans="1:26" ht="15.75" customHeight="1">
      <c r="A731" s="791"/>
      <c r="B731" s="791"/>
      <c r="C731" s="791"/>
      <c r="D731" s="791"/>
      <c r="E731" s="791"/>
      <c r="F731" s="552"/>
      <c r="G731" s="791"/>
      <c r="H731" s="791"/>
      <c r="I731" s="791"/>
      <c r="J731" s="791"/>
      <c r="K731" s="791"/>
      <c r="L731" s="791"/>
      <c r="M731" s="791"/>
      <c r="N731" s="791"/>
      <c r="O731" s="791"/>
      <c r="P731" s="791"/>
      <c r="Q731" s="791"/>
      <c r="R731" s="791"/>
      <c r="S731" s="791"/>
      <c r="T731" s="791"/>
      <c r="U731" s="791"/>
      <c r="V731" s="791"/>
      <c r="W731" s="791"/>
      <c r="X731" s="791"/>
      <c r="Y731" s="791"/>
      <c r="Z731" s="791"/>
    </row>
    <row r="732" spans="1:26" ht="15.75" customHeight="1">
      <c r="A732" s="791"/>
      <c r="B732" s="791"/>
      <c r="C732" s="791"/>
      <c r="D732" s="791"/>
      <c r="E732" s="791"/>
      <c r="F732" s="552"/>
      <c r="G732" s="791"/>
      <c r="H732" s="791"/>
      <c r="I732" s="791"/>
      <c r="J732" s="791"/>
      <c r="K732" s="791"/>
      <c r="L732" s="791"/>
      <c r="M732" s="791"/>
      <c r="N732" s="791"/>
      <c r="O732" s="791"/>
      <c r="P732" s="791"/>
      <c r="Q732" s="791"/>
      <c r="R732" s="791"/>
      <c r="S732" s="791"/>
      <c r="T732" s="791"/>
      <c r="U732" s="791"/>
      <c r="V732" s="791"/>
      <c r="W732" s="791"/>
      <c r="X732" s="791"/>
      <c r="Y732" s="791"/>
      <c r="Z732" s="791"/>
    </row>
    <row r="733" spans="1:26" ht="15.75" customHeight="1">
      <c r="A733" s="791"/>
      <c r="B733" s="791"/>
      <c r="C733" s="791"/>
      <c r="D733" s="791"/>
      <c r="E733" s="791"/>
      <c r="F733" s="552"/>
      <c r="G733" s="791"/>
      <c r="H733" s="791"/>
      <c r="I733" s="791"/>
      <c r="J733" s="791"/>
      <c r="K733" s="791"/>
      <c r="L733" s="791"/>
      <c r="M733" s="791"/>
      <c r="N733" s="791"/>
      <c r="O733" s="791"/>
      <c r="P733" s="791"/>
      <c r="Q733" s="791"/>
      <c r="R733" s="791"/>
      <c r="S733" s="791"/>
      <c r="T733" s="791"/>
      <c r="U733" s="791"/>
      <c r="V733" s="791"/>
      <c r="W733" s="791"/>
      <c r="X733" s="791"/>
      <c r="Y733" s="791"/>
      <c r="Z733" s="791"/>
    </row>
    <row r="734" spans="1:26" ht="15.75" customHeight="1">
      <c r="A734" s="791"/>
      <c r="B734" s="791"/>
      <c r="C734" s="791"/>
      <c r="D734" s="791"/>
      <c r="E734" s="791"/>
      <c r="F734" s="552"/>
      <c r="G734" s="791"/>
      <c r="H734" s="791"/>
      <c r="I734" s="791"/>
      <c r="J734" s="791"/>
      <c r="K734" s="791"/>
      <c r="L734" s="791"/>
      <c r="M734" s="791"/>
      <c r="N734" s="791"/>
      <c r="O734" s="791"/>
      <c r="P734" s="791"/>
      <c r="Q734" s="791"/>
      <c r="R734" s="791"/>
      <c r="S734" s="791"/>
      <c r="T734" s="791"/>
      <c r="U734" s="791"/>
      <c r="V734" s="791"/>
      <c r="W734" s="791"/>
      <c r="X734" s="791"/>
      <c r="Y734" s="791"/>
      <c r="Z734" s="791"/>
    </row>
    <row r="735" spans="1:26" ht="15.75" customHeight="1">
      <c r="A735" s="791"/>
      <c r="B735" s="791"/>
      <c r="C735" s="791"/>
      <c r="D735" s="791"/>
      <c r="E735" s="791"/>
      <c r="F735" s="552"/>
      <c r="G735" s="791"/>
      <c r="H735" s="791"/>
      <c r="I735" s="791"/>
      <c r="J735" s="791"/>
      <c r="K735" s="791"/>
      <c r="L735" s="791"/>
      <c r="M735" s="791"/>
      <c r="N735" s="791"/>
      <c r="O735" s="791"/>
      <c r="P735" s="791"/>
      <c r="Q735" s="791"/>
      <c r="R735" s="791"/>
      <c r="S735" s="791"/>
      <c r="T735" s="791"/>
      <c r="U735" s="791"/>
      <c r="V735" s="791"/>
      <c r="W735" s="791"/>
      <c r="X735" s="791"/>
      <c r="Y735" s="791"/>
      <c r="Z735" s="791"/>
    </row>
    <row r="736" spans="1:26" ht="15.75" customHeight="1">
      <c r="A736" s="791"/>
      <c r="B736" s="791"/>
      <c r="C736" s="791"/>
      <c r="D736" s="791"/>
      <c r="E736" s="791"/>
      <c r="F736" s="552"/>
      <c r="G736" s="791"/>
      <c r="H736" s="791"/>
      <c r="I736" s="791"/>
      <c r="J736" s="791"/>
      <c r="K736" s="791"/>
      <c r="L736" s="791"/>
      <c r="M736" s="791"/>
      <c r="N736" s="791"/>
      <c r="O736" s="791"/>
      <c r="P736" s="791"/>
      <c r="Q736" s="791"/>
      <c r="R736" s="791"/>
      <c r="S736" s="791"/>
      <c r="T736" s="791"/>
      <c r="U736" s="791"/>
      <c r="V736" s="791"/>
      <c r="W736" s="791"/>
      <c r="X736" s="791"/>
      <c r="Y736" s="791"/>
      <c r="Z736" s="791"/>
    </row>
    <row r="737" spans="1:26" ht="15.75" customHeight="1">
      <c r="A737" s="791"/>
      <c r="B737" s="791"/>
      <c r="C737" s="791"/>
      <c r="D737" s="791"/>
      <c r="E737" s="791"/>
      <c r="F737" s="552"/>
      <c r="G737" s="791"/>
      <c r="H737" s="791"/>
      <c r="I737" s="791"/>
      <c r="J737" s="791"/>
      <c r="K737" s="791"/>
      <c r="L737" s="791"/>
      <c r="M737" s="791"/>
      <c r="N737" s="791"/>
      <c r="O737" s="791"/>
      <c r="P737" s="791"/>
      <c r="Q737" s="791"/>
      <c r="R737" s="791"/>
      <c r="S737" s="791"/>
      <c r="T737" s="791"/>
      <c r="U737" s="791"/>
      <c r="V737" s="791"/>
      <c r="W737" s="791"/>
      <c r="X737" s="791"/>
      <c r="Y737" s="791"/>
      <c r="Z737" s="791"/>
    </row>
    <row r="738" spans="1:26" ht="15.75" customHeight="1">
      <c r="A738" s="791"/>
      <c r="B738" s="791"/>
      <c r="C738" s="791"/>
      <c r="D738" s="791"/>
      <c r="E738" s="791"/>
      <c r="F738" s="552"/>
      <c r="G738" s="791"/>
      <c r="H738" s="791"/>
      <c r="I738" s="791"/>
      <c r="J738" s="791"/>
      <c r="K738" s="791"/>
      <c r="L738" s="791"/>
      <c r="M738" s="791"/>
      <c r="N738" s="791"/>
      <c r="O738" s="791"/>
      <c r="P738" s="791"/>
      <c r="Q738" s="791"/>
      <c r="R738" s="791"/>
      <c r="S738" s="791"/>
      <c r="T738" s="791"/>
      <c r="U738" s="791"/>
      <c r="V738" s="791"/>
      <c r="W738" s="791"/>
      <c r="X738" s="791"/>
      <c r="Y738" s="791"/>
      <c r="Z738" s="791"/>
    </row>
    <row r="739" spans="1:26" ht="15.75" customHeight="1">
      <c r="A739" s="791"/>
      <c r="B739" s="791"/>
      <c r="C739" s="791"/>
      <c r="D739" s="791"/>
      <c r="E739" s="791"/>
      <c r="F739" s="552"/>
      <c r="G739" s="791"/>
      <c r="H739" s="791"/>
      <c r="I739" s="791"/>
      <c r="J739" s="791"/>
      <c r="K739" s="791"/>
      <c r="L739" s="791"/>
      <c r="M739" s="791"/>
      <c r="N739" s="791"/>
      <c r="O739" s="791"/>
      <c r="P739" s="791"/>
      <c r="Q739" s="791"/>
      <c r="R739" s="791"/>
      <c r="S739" s="791"/>
      <c r="T739" s="791"/>
      <c r="U739" s="791"/>
      <c r="V739" s="791"/>
      <c r="W739" s="791"/>
      <c r="X739" s="791"/>
      <c r="Y739" s="791"/>
      <c r="Z739" s="791"/>
    </row>
    <row r="740" spans="1:26" ht="15.75" customHeight="1">
      <c r="A740" s="791"/>
      <c r="B740" s="791"/>
      <c r="C740" s="791"/>
      <c r="D740" s="791"/>
      <c r="E740" s="791"/>
      <c r="F740" s="552"/>
      <c r="G740" s="791"/>
      <c r="H740" s="791"/>
      <c r="I740" s="791"/>
      <c r="J740" s="791"/>
      <c r="K740" s="791"/>
      <c r="L740" s="791"/>
      <c r="M740" s="791"/>
      <c r="N740" s="791"/>
      <c r="O740" s="791"/>
      <c r="P740" s="791"/>
      <c r="Q740" s="791"/>
      <c r="R740" s="791"/>
      <c r="S740" s="791"/>
      <c r="T740" s="791"/>
      <c r="U740" s="791"/>
      <c r="V740" s="791"/>
      <c r="W740" s="791"/>
      <c r="X740" s="791"/>
      <c r="Y740" s="791"/>
      <c r="Z740" s="791"/>
    </row>
    <row r="741" spans="1:26" ht="15.75" customHeight="1">
      <c r="A741" s="791"/>
      <c r="B741" s="791"/>
      <c r="C741" s="791"/>
      <c r="D741" s="791"/>
      <c r="E741" s="791"/>
      <c r="F741" s="552"/>
      <c r="G741" s="791"/>
      <c r="H741" s="791"/>
      <c r="I741" s="791"/>
      <c r="J741" s="791"/>
      <c r="K741" s="791"/>
      <c r="L741" s="791"/>
      <c r="M741" s="791"/>
      <c r="N741" s="791"/>
      <c r="O741" s="791"/>
      <c r="P741" s="791"/>
      <c r="Q741" s="791"/>
      <c r="R741" s="791"/>
      <c r="S741" s="791"/>
      <c r="T741" s="791"/>
      <c r="U741" s="791"/>
      <c r="V741" s="791"/>
      <c r="W741" s="791"/>
      <c r="X741" s="791"/>
      <c r="Y741" s="791"/>
      <c r="Z741" s="791"/>
    </row>
    <row r="742" spans="1:26" ht="15.75" customHeight="1">
      <c r="A742" s="791"/>
      <c r="B742" s="791"/>
      <c r="C742" s="791"/>
      <c r="D742" s="791"/>
      <c r="E742" s="791"/>
      <c r="F742" s="552"/>
      <c r="G742" s="791"/>
      <c r="H742" s="791"/>
      <c r="I742" s="791"/>
      <c r="J742" s="791"/>
      <c r="K742" s="791"/>
      <c r="L742" s="791"/>
      <c r="M742" s="791"/>
      <c r="N742" s="791"/>
      <c r="O742" s="791"/>
      <c r="P742" s="791"/>
      <c r="Q742" s="791"/>
      <c r="R742" s="791"/>
      <c r="S742" s="791"/>
      <c r="T742" s="791"/>
      <c r="U742" s="791"/>
      <c r="V742" s="791"/>
      <c r="W742" s="791"/>
      <c r="X742" s="791"/>
      <c r="Y742" s="791"/>
      <c r="Z742" s="791"/>
    </row>
    <row r="743" spans="1:26" ht="15.75" customHeight="1">
      <c r="A743" s="791"/>
      <c r="B743" s="791"/>
      <c r="C743" s="791"/>
      <c r="D743" s="791"/>
      <c r="E743" s="791"/>
      <c r="F743" s="552"/>
      <c r="G743" s="791"/>
      <c r="H743" s="791"/>
      <c r="I743" s="791"/>
      <c r="J743" s="791"/>
      <c r="K743" s="791"/>
      <c r="L743" s="791"/>
      <c r="M743" s="791"/>
      <c r="N743" s="791"/>
      <c r="O743" s="791"/>
      <c r="P743" s="791"/>
      <c r="Q743" s="791"/>
      <c r="R743" s="791"/>
      <c r="S743" s="791"/>
      <c r="T743" s="791"/>
      <c r="U743" s="791"/>
      <c r="V743" s="791"/>
      <c r="W743" s="791"/>
      <c r="X743" s="791"/>
      <c r="Y743" s="791"/>
      <c r="Z743" s="791"/>
    </row>
    <row r="744" spans="1:26" ht="15.75" customHeight="1">
      <c r="A744" s="791"/>
      <c r="B744" s="791"/>
      <c r="C744" s="791"/>
      <c r="D744" s="791"/>
      <c r="E744" s="791"/>
      <c r="F744" s="552"/>
      <c r="G744" s="791"/>
      <c r="H744" s="791"/>
      <c r="I744" s="791"/>
      <c r="J744" s="791"/>
      <c r="K744" s="791"/>
      <c r="L744" s="791"/>
      <c r="M744" s="791"/>
      <c r="N744" s="791"/>
      <c r="O744" s="791"/>
      <c r="P744" s="791"/>
      <c r="Q744" s="791"/>
      <c r="R744" s="791"/>
      <c r="S744" s="791"/>
      <c r="T744" s="791"/>
      <c r="U744" s="791"/>
      <c r="V744" s="791"/>
      <c r="W744" s="791"/>
      <c r="X744" s="791"/>
      <c r="Y744" s="791"/>
      <c r="Z744" s="791"/>
    </row>
    <row r="745" spans="1:26" ht="15.75" customHeight="1">
      <c r="A745" s="791"/>
      <c r="B745" s="791"/>
      <c r="C745" s="791"/>
      <c r="D745" s="791"/>
      <c r="E745" s="791"/>
      <c r="F745" s="552"/>
      <c r="G745" s="791"/>
      <c r="H745" s="791"/>
      <c r="I745" s="791"/>
      <c r="J745" s="791"/>
      <c r="K745" s="791"/>
      <c r="L745" s="791"/>
      <c r="M745" s="791"/>
      <c r="N745" s="791"/>
      <c r="O745" s="791"/>
      <c r="P745" s="791"/>
      <c r="Q745" s="791"/>
      <c r="R745" s="791"/>
      <c r="S745" s="791"/>
      <c r="T745" s="791"/>
      <c r="U745" s="791"/>
      <c r="V745" s="791"/>
      <c r="W745" s="791"/>
      <c r="X745" s="791"/>
      <c r="Y745" s="791"/>
      <c r="Z745" s="791"/>
    </row>
    <row r="746" spans="1:26" ht="15.75" customHeight="1">
      <c r="A746" s="791"/>
      <c r="B746" s="791"/>
      <c r="C746" s="791"/>
      <c r="D746" s="791"/>
      <c r="E746" s="791"/>
      <c r="F746" s="552"/>
      <c r="G746" s="791"/>
      <c r="H746" s="791"/>
      <c r="I746" s="791"/>
      <c r="J746" s="791"/>
      <c r="K746" s="791"/>
      <c r="L746" s="791"/>
      <c r="M746" s="791"/>
      <c r="N746" s="791"/>
      <c r="O746" s="791"/>
      <c r="P746" s="791"/>
      <c r="Q746" s="791"/>
      <c r="R746" s="791"/>
      <c r="S746" s="791"/>
      <c r="T746" s="791"/>
      <c r="U746" s="791"/>
      <c r="V746" s="791"/>
      <c r="W746" s="791"/>
      <c r="X746" s="791"/>
      <c r="Y746" s="791"/>
      <c r="Z746" s="791"/>
    </row>
    <row r="747" spans="1:26" ht="15.75" customHeight="1">
      <c r="A747" s="791"/>
      <c r="B747" s="791"/>
      <c r="C747" s="791"/>
      <c r="D747" s="791"/>
      <c r="E747" s="791"/>
      <c r="F747" s="552"/>
      <c r="G747" s="791"/>
      <c r="H747" s="791"/>
      <c r="I747" s="791"/>
      <c r="J747" s="791"/>
      <c r="K747" s="791"/>
      <c r="L747" s="791"/>
      <c r="M747" s="791"/>
      <c r="N747" s="791"/>
      <c r="O747" s="791"/>
      <c r="P747" s="791"/>
      <c r="Q747" s="791"/>
      <c r="R747" s="791"/>
      <c r="S747" s="791"/>
      <c r="T747" s="791"/>
      <c r="U747" s="791"/>
      <c r="V747" s="791"/>
      <c r="W747" s="791"/>
      <c r="X747" s="791"/>
      <c r="Y747" s="791"/>
      <c r="Z747" s="791"/>
    </row>
    <row r="748" spans="1:26" ht="15.75" customHeight="1">
      <c r="A748" s="791"/>
      <c r="B748" s="791"/>
      <c r="C748" s="791"/>
      <c r="D748" s="791"/>
      <c r="E748" s="791"/>
      <c r="F748" s="552"/>
      <c r="G748" s="791"/>
      <c r="H748" s="791"/>
      <c r="I748" s="791"/>
      <c r="J748" s="791"/>
      <c r="K748" s="791"/>
      <c r="L748" s="791"/>
      <c r="M748" s="791"/>
      <c r="N748" s="791"/>
      <c r="O748" s="791"/>
      <c r="P748" s="791"/>
      <c r="Q748" s="791"/>
      <c r="R748" s="791"/>
      <c r="S748" s="791"/>
      <c r="T748" s="791"/>
      <c r="U748" s="791"/>
      <c r="V748" s="791"/>
      <c r="W748" s="791"/>
      <c r="X748" s="791"/>
      <c r="Y748" s="791"/>
      <c r="Z748" s="791"/>
    </row>
    <row r="749" spans="1:26" ht="15.75" customHeight="1">
      <c r="A749" s="791"/>
      <c r="B749" s="791"/>
      <c r="C749" s="791"/>
      <c r="D749" s="791"/>
      <c r="E749" s="791"/>
      <c r="F749" s="552"/>
      <c r="G749" s="791"/>
      <c r="H749" s="791"/>
      <c r="I749" s="791"/>
      <c r="J749" s="791"/>
      <c r="K749" s="791"/>
      <c r="L749" s="791"/>
      <c r="M749" s="791"/>
      <c r="N749" s="791"/>
      <c r="O749" s="791"/>
      <c r="P749" s="791"/>
      <c r="Q749" s="791"/>
      <c r="R749" s="791"/>
      <c r="S749" s="791"/>
      <c r="T749" s="791"/>
      <c r="U749" s="791"/>
      <c r="V749" s="791"/>
      <c r="W749" s="791"/>
      <c r="X749" s="791"/>
      <c r="Y749" s="791"/>
      <c r="Z749" s="791"/>
    </row>
    <row r="750" spans="1:26" ht="15.75" customHeight="1">
      <c r="A750" s="791"/>
      <c r="B750" s="791"/>
      <c r="C750" s="791"/>
      <c r="D750" s="791"/>
      <c r="E750" s="791"/>
      <c r="F750" s="552"/>
      <c r="G750" s="791"/>
      <c r="H750" s="791"/>
      <c r="I750" s="791"/>
      <c r="J750" s="791"/>
      <c r="K750" s="791"/>
      <c r="L750" s="791"/>
      <c r="M750" s="791"/>
      <c r="N750" s="791"/>
      <c r="O750" s="791"/>
      <c r="P750" s="791"/>
      <c r="Q750" s="791"/>
      <c r="R750" s="791"/>
      <c r="S750" s="791"/>
      <c r="T750" s="791"/>
      <c r="U750" s="791"/>
      <c r="V750" s="791"/>
      <c r="W750" s="791"/>
      <c r="X750" s="791"/>
      <c r="Y750" s="791"/>
      <c r="Z750" s="791"/>
    </row>
    <row r="751" spans="1:26" ht="15.75" customHeight="1">
      <c r="A751" s="791"/>
      <c r="B751" s="791"/>
      <c r="C751" s="791"/>
      <c r="D751" s="791"/>
      <c r="E751" s="791"/>
      <c r="F751" s="552"/>
      <c r="G751" s="791"/>
      <c r="H751" s="791"/>
      <c r="I751" s="791"/>
      <c r="J751" s="791"/>
      <c r="K751" s="791"/>
      <c r="L751" s="791"/>
      <c r="M751" s="791"/>
      <c r="N751" s="791"/>
      <c r="O751" s="791"/>
      <c r="P751" s="791"/>
      <c r="Q751" s="791"/>
      <c r="R751" s="791"/>
      <c r="S751" s="791"/>
      <c r="T751" s="791"/>
      <c r="U751" s="791"/>
      <c r="V751" s="791"/>
      <c r="W751" s="791"/>
      <c r="X751" s="791"/>
      <c r="Y751" s="791"/>
      <c r="Z751" s="791"/>
    </row>
    <row r="752" spans="1:26" ht="15.75" customHeight="1">
      <c r="A752" s="791"/>
      <c r="B752" s="791"/>
      <c r="C752" s="791"/>
      <c r="D752" s="791"/>
      <c r="E752" s="791"/>
      <c r="F752" s="552"/>
      <c r="G752" s="791"/>
      <c r="H752" s="791"/>
      <c r="I752" s="791"/>
      <c r="J752" s="791"/>
      <c r="K752" s="791"/>
      <c r="L752" s="791"/>
      <c r="M752" s="791"/>
      <c r="N752" s="791"/>
      <c r="O752" s="791"/>
      <c r="P752" s="791"/>
      <c r="Q752" s="791"/>
      <c r="R752" s="791"/>
      <c r="S752" s="791"/>
      <c r="T752" s="791"/>
      <c r="U752" s="791"/>
      <c r="V752" s="791"/>
      <c r="W752" s="791"/>
      <c r="X752" s="791"/>
      <c r="Y752" s="791"/>
      <c r="Z752" s="791"/>
    </row>
    <row r="753" spans="1:26" ht="15.75" customHeight="1">
      <c r="A753" s="791"/>
      <c r="B753" s="791"/>
      <c r="C753" s="791"/>
      <c r="D753" s="791"/>
      <c r="E753" s="791"/>
      <c r="F753" s="552"/>
      <c r="G753" s="791"/>
      <c r="H753" s="791"/>
      <c r="I753" s="791"/>
      <c r="J753" s="791"/>
      <c r="K753" s="791"/>
      <c r="L753" s="791"/>
      <c r="M753" s="791"/>
      <c r="N753" s="791"/>
      <c r="O753" s="791"/>
      <c r="P753" s="791"/>
      <c r="Q753" s="791"/>
      <c r="R753" s="791"/>
      <c r="S753" s="791"/>
      <c r="T753" s="791"/>
      <c r="U753" s="791"/>
      <c r="V753" s="791"/>
      <c r="W753" s="791"/>
      <c r="X753" s="791"/>
      <c r="Y753" s="791"/>
      <c r="Z753" s="791"/>
    </row>
    <row r="754" spans="1:26" ht="15.75" customHeight="1">
      <c r="A754" s="791"/>
      <c r="B754" s="791"/>
      <c r="C754" s="791"/>
      <c r="D754" s="791"/>
      <c r="E754" s="791"/>
      <c r="F754" s="552"/>
      <c r="G754" s="791"/>
      <c r="H754" s="791"/>
      <c r="I754" s="791"/>
      <c r="J754" s="791"/>
      <c r="K754" s="791"/>
      <c r="L754" s="791"/>
      <c r="M754" s="791"/>
      <c r="N754" s="791"/>
      <c r="O754" s="791"/>
      <c r="P754" s="791"/>
      <c r="Q754" s="791"/>
      <c r="R754" s="791"/>
      <c r="S754" s="791"/>
      <c r="T754" s="791"/>
      <c r="U754" s="791"/>
      <c r="V754" s="791"/>
      <c r="W754" s="791"/>
      <c r="X754" s="791"/>
      <c r="Y754" s="791"/>
      <c r="Z754" s="791"/>
    </row>
    <row r="755" spans="1:26" ht="15.75" customHeight="1">
      <c r="A755" s="791"/>
      <c r="B755" s="791"/>
      <c r="C755" s="791"/>
      <c r="D755" s="791"/>
      <c r="E755" s="791"/>
      <c r="F755" s="552"/>
      <c r="G755" s="791"/>
      <c r="H755" s="791"/>
      <c r="I755" s="791"/>
      <c r="J755" s="791"/>
      <c r="K755" s="791"/>
      <c r="L755" s="791"/>
      <c r="M755" s="791"/>
      <c r="N755" s="791"/>
      <c r="O755" s="791"/>
      <c r="P755" s="791"/>
      <c r="Q755" s="791"/>
      <c r="R755" s="791"/>
      <c r="S755" s="791"/>
      <c r="T755" s="791"/>
      <c r="U755" s="791"/>
      <c r="V755" s="791"/>
      <c r="W755" s="791"/>
      <c r="X755" s="791"/>
      <c r="Y755" s="791"/>
      <c r="Z755" s="791"/>
    </row>
    <row r="756" spans="1:26" ht="15.75" customHeight="1">
      <c r="A756" s="791"/>
      <c r="B756" s="791"/>
      <c r="C756" s="791"/>
      <c r="D756" s="791"/>
      <c r="E756" s="791"/>
      <c r="F756" s="552"/>
      <c r="G756" s="791"/>
      <c r="H756" s="791"/>
      <c r="I756" s="791"/>
      <c r="J756" s="791"/>
      <c r="K756" s="791"/>
      <c r="L756" s="791"/>
      <c r="M756" s="791"/>
      <c r="N756" s="791"/>
      <c r="O756" s="791"/>
      <c r="P756" s="791"/>
      <c r="Q756" s="791"/>
      <c r="R756" s="791"/>
      <c r="S756" s="791"/>
      <c r="T756" s="791"/>
      <c r="U756" s="791"/>
      <c r="V756" s="791"/>
      <c r="W756" s="791"/>
      <c r="X756" s="791"/>
      <c r="Y756" s="791"/>
      <c r="Z756" s="791"/>
    </row>
    <row r="757" spans="1:26" ht="15.75" customHeight="1">
      <c r="A757" s="791"/>
      <c r="B757" s="791"/>
      <c r="C757" s="791"/>
      <c r="D757" s="791"/>
      <c r="E757" s="791"/>
      <c r="F757" s="552"/>
      <c r="G757" s="791"/>
      <c r="H757" s="791"/>
      <c r="I757" s="791"/>
      <c r="J757" s="791"/>
      <c r="K757" s="791"/>
      <c r="L757" s="791"/>
      <c r="M757" s="791"/>
      <c r="N757" s="791"/>
      <c r="O757" s="791"/>
      <c r="P757" s="791"/>
      <c r="Q757" s="791"/>
      <c r="R757" s="791"/>
      <c r="S757" s="791"/>
      <c r="T757" s="791"/>
      <c r="U757" s="791"/>
      <c r="V757" s="791"/>
      <c r="W757" s="791"/>
      <c r="X757" s="791"/>
      <c r="Y757" s="791"/>
      <c r="Z757" s="791"/>
    </row>
    <row r="758" spans="1:26" ht="15.75" customHeight="1">
      <c r="A758" s="791"/>
      <c r="B758" s="791"/>
      <c r="C758" s="791"/>
      <c r="D758" s="791"/>
      <c r="E758" s="791"/>
      <c r="F758" s="552"/>
      <c r="G758" s="791"/>
      <c r="H758" s="791"/>
      <c r="I758" s="791"/>
      <c r="J758" s="791"/>
      <c r="K758" s="791"/>
      <c r="L758" s="791"/>
      <c r="M758" s="791"/>
      <c r="N758" s="791"/>
      <c r="O758" s="791"/>
      <c r="P758" s="791"/>
      <c r="Q758" s="791"/>
      <c r="R758" s="791"/>
      <c r="S758" s="791"/>
      <c r="T758" s="791"/>
      <c r="U758" s="791"/>
      <c r="V758" s="791"/>
      <c r="W758" s="791"/>
      <c r="X758" s="791"/>
      <c r="Y758" s="791"/>
      <c r="Z758" s="791"/>
    </row>
    <row r="759" spans="1:26" ht="15.75" customHeight="1">
      <c r="A759" s="791"/>
      <c r="B759" s="791"/>
      <c r="C759" s="791"/>
      <c r="D759" s="791"/>
      <c r="E759" s="791"/>
      <c r="F759" s="552"/>
      <c r="G759" s="791"/>
      <c r="H759" s="791"/>
      <c r="I759" s="791"/>
      <c r="J759" s="791"/>
      <c r="K759" s="791"/>
      <c r="L759" s="791"/>
      <c r="M759" s="791"/>
      <c r="N759" s="791"/>
      <c r="O759" s="791"/>
      <c r="P759" s="791"/>
      <c r="Q759" s="791"/>
      <c r="R759" s="791"/>
      <c r="S759" s="791"/>
      <c r="T759" s="791"/>
      <c r="U759" s="791"/>
      <c r="V759" s="791"/>
      <c r="W759" s="791"/>
      <c r="X759" s="791"/>
      <c r="Y759" s="791"/>
      <c r="Z759" s="791"/>
    </row>
    <row r="760" spans="1:26" ht="15.75" customHeight="1">
      <c r="A760" s="791"/>
      <c r="B760" s="791"/>
      <c r="C760" s="791"/>
      <c r="D760" s="791"/>
      <c r="E760" s="791"/>
      <c r="F760" s="552"/>
      <c r="G760" s="791"/>
      <c r="H760" s="791"/>
      <c r="I760" s="791"/>
      <c r="J760" s="791"/>
      <c r="K760" s="791"/>
      <c r="L760" s="791"/>
      <c r="M760" s="791"/>
      <c r="N760" s="791"/>
      <c r="O760" s="791"/>
      <c r="P760" s="791"/>
      <c r="Q760" s="791"/>
      <c r="R760" s="791"/>
      <c r="S760" s="791"/>
      <c r="T760" s="791"/>
      <c r="U760" s="791"/>
      <c r="V760" s="791"/>
      <c r="W760" s="791"/>
      <c r="X760" s="791"/>
      <c r="Y760" s="791"/>
      <c r="Z760" s="791"/>
    </row>
    <row r="761" spans="1:26" ht="15.75" customHeight="1">
      <c r="A761" s="791"/>
      <c r="B761" s="791"/>
      <c r="C761" s="791"/>
      <c r="D761" s="791"/>
      <c r="E761" s="791"/>
      <c r="F761" s="552"/>
      <c r="G761" s="791"/>
      <c r="H761" s="791"/>
      <c r="I761" s="791"/>
      <c r="J761" s="791"/>
      <c r="K761" s="791"/>
      <c r="L761" s="791"/>
      <c r="M761" s="791"/>
      <c r="N761" s="791"/>
      <c r="O761" s="791"/>
      <c r="P761" s="791"/>
      <c r="Q761" s="791"/>
      <c r="R761" s="791"/>
      <c r="S761" s="791"/>
      <c r="T761" s="791"/>
      <c r="U761" s="791"/>
      <c r="V761" s="791"/>
      <c r="W761" s="791"/>
      <c r="X761" s="791"/>
      <c r="Y761" s="791"/>
      <c r="Z761" s="791"/>
    </row>
    <row r="762" spans="1:26" ht="15.75" customHeight="1">
      <c r="A762" s="791"/>
      <c r="B762" s="791"/>
      <c r="C762" s="791"/>
      <c r="D762" s="791"/>
      <c r="E762" s="791"/>
      <c r="F762" s="552"/>
      <c r="G762" s="791"/>
      <c r="H762" s="791"/>
      <c r="I762" s="791"/>
      <c r="J762" s="791"/>
      <c r="K762" s="791"/>
      <c r="L762" s="791"/>
      <c r="M762" s="791"/>
      <c r="N762" s="791"/>
      <c r="O762" s="791"/>
      <c r="P762" s="791"/>
      <c r="Q762" s="791"/>
      <c r="R762" s="791"/>
      <c r="S762" s="791"/>
      <c r="T762" s="791"/>
      <c r="U762" s="791"/>
      <c r="V762" s="791"/>
      <c r="W762" s="791"/>
      <c r="X762" s="791"/>
      <c r="Y762" s="791"/>
      <c r="Z762" s="791"/>
    </row>
    <row r="763" spans="1:26" ht="15.75" customHeight="1">
      <c r="A763" s="791"/>
      <c r="B763" s="791"/>
      <c r="C763" s="791"/>
      <c r="D763" s="791"/>
      <c r="E763" s="791"/>
      <c r="F763" s="552"/>
      <c r="G763" s="791"/>
      <c r="H763" s="791"/>
      <c r="I763" s="791"/>
      <c r="J763" s="791"/>
      <c r="K763" s="791"/>
      <c r="L763" s="791"/>
      <c r="M763" s="791"/>
      <c r="N763" s="791"/>
      <c r="O763" s="791"/>
      <c r="P763" s="791"/>
      <c r="Q763" s="791"/>
      <c r="R763" s="791"/>
      <c r="S763" s="791"/>
      <c r="T763" s="791"/>
      <c r="U763" s="791"/>
      <c r="V763" s="791"/>
      <c r="W763" s="791"/>
      <c r="X763" s="791"/>
      <c r="Y763" s="791"/>
      <c r="Z763" s="791"/>
    </row>
    <row r="764" spans="1:26" ht="15.75" customHeight="1">
      <c r="A764" s="791"/>
      <c r="B764" s="791"/>
      <c r="C764" s="791"/>
      <c r="D764" s="791"/>
      <c r="E764" s="791"/>
      <c r="F764" s="552"/>
      <c r="G764" s="791"/>
      <c r="H764" s="791"/>
      <c r="I764" s="791"/>
      <c r="J764" s="791"/>
      <c r="K764" s="791"/>
      <c r="L764" s="791"/>
      <c r="M764" s="791"/>
      <c r="N764" s="791"/>
      <c r="O764" s="791"/>
      <c r="P764" s="791"/>
      <c r="Q764" s="791"/>
      <c r="R764" s="791"/>
      <c r="S764" s="791"/>
      <c r="T764" s="791"/>
      <c r="U764" s="791"/>
      <c r="V764" s="791"/>
      <c r="W764" s="791"/>
      <c r="X764" s="791"/>
      <c r="Y764" s="791"/>
      <c r="Z764" s="791"/>
    </row>
    <row r="765" spans="1:26" ht="15.75" customHeight="1">
      <c r="A765" s="791"/>
      <c r="B765" s="791"/>
      <c r="C765" s="791"/>
      <c r="D765" s="791"/>
      <c r="E765" s="791"/>
      <c r="F765" s="552"/>
      <c r="G765" s="791"/>
      <c r="H765" s="791"/>
      <c r="I765" s="791"/>
      <c r="J765" s="791"/>
      <c r="K765" s="791"/>
      <c r="L765" s="791"/>
      <c r="M765" s="791"/>
      <c r="N765" s="791"/>
      <c r="O765" s="791"/>
      <c r="P765" s="791"/>
      <c r="Q765" s="791"/>
      <c r="R765" s="791"/>
      <c r="S765" s="791"/>
      <c r="T765" s="791"/>
      <c r="U765" s="791"/>
      <c r="V765" s="791"/>
      <c r="W765" s="791"/>
      <c r="X765" s="791"/>
      <c r="Y765" s="791"/>
      <c r="Z765" s="791"/>
    </row>
    <row r="766" spans="1:26" ht="15.75" customHeight="1">
      <c r="A766" s="791"/>
      <c r="B766" s="791"/>
      <c r="C766" s="791"/>
      <c r="D766" s="791"/>
      <c r="E766" s="791"/>
      <c r="F766" s="552"/>
      <c r="G766" s="791"/>
      <c r="H766" s="791"/>
      <c r="I766" s="791"/>
      <c r="J766" s="791"/>
      <c r="K766" s="791"/>
      <c r="L766" s="791"/>
      <c r="M766" s="791"/>
      <c r="N766" s="791"/>
      <c r="O766" s="791"/>
      <c r="P766" s="791"/>
      <c r="Q766" s="791"/>
      <c r="R766" s="791"/>
      <c r="S766" s="791"/>
      <c r="T766" s="791"/>
      <c r="U766" s="791"/>
      <c r="V766" s="791"/>
      <c r="W766" s="791"/>
      <c r="X766" s="791"/>
      <c r="Y766" s="791"/>
      <c r="Z766" s="791"/>
    </row>
    <row r="767" spans="1:26" ht="15.75" customHeight="1">
      <c r="A767" s="791"/>
      <c r="B767" s="791"/>
      <c r="C767" s="791"/>
      <c r="D767" s="791"/>
      <c r="E767" s="791"/>
      <c r="F767" s="552"/>
      <c r="G767" s="791"/>
      <c r="H767" s="791"/>
      <c r="I767" s="791"/>
      <c r="J767" s="791"/>
      <c r="K767" s="791"/>
      <c r="L767" s="791"/>
      <c r="M767" s="791"/>
      <c r="N767" s="791"/>
      <c r="O767" s="791"/>
      <c r="P767" s="791"/>
      <c r="Q767" s="791"/>
      <c r="R767" s="791"/>
      <c r="S767" s="791"/>
      <c r="T767" s="791"/>
      <c r="U767" s="791"/>
      <c r="V767" s="791"/>
      <c r="W767" s="791"/>
      <c r="X767" s="791"/>
      <c r="Y767" s="791"/>
      <c r="Z767" s="791"/>
    </row>
    <row r="768" spans="1:26" ht="15.75" customHeight="1">
      <c r="A768" s="791"/>
      <c r="B768" s="791"/>
      <c r="C768" s="791"/>
      <c r="D768" s="791"/>
      <c r="E768" s="791"/>
      <c r="F768" s="552"/>
      <c r="G768" s="791"/>
      <c r="H768" s="791"/>
      <c r="I768" s="791"/>
      <c r="J768" s="791"/>
      <c r="K768" s="791"/>
      <c r="L768" s="791"/>
      <c r="M768" s="791"/>
      <c r="N768" s="791"/>
      <c r="O768" s="791"/>
      <c r="P768" s="791"/>
      <c r="Q768" s="791"/>
      <c r="R768" s="791"/>
      <c r="S768" s="791"/>
      <c r="T768" s="791"/>
      <c r="U768" s="791"/>
      <c r="V768" s="791"/>
      <c r="W768" s="791"/>
      <c r="X768" s="791"/>
      <c r="Y768" s="791"/>
      <c r="Z768" s="791"/>
    </row>
    <row r="769" spans="1:26" ht="15.75" customHeight="1">
      <c r="A769" s="791"/>
      <c r="B769" s="791"/>
      <c r="C769" s="791"/>
      <c r="D769" s="791"/>
      <c r="E769" s="791"/>
      <c r="F769" s="552"/>
      <c r="G769" s="791"/>
      <c r="H769" s="791"/>
      <c r="I769" s="791"/>
      <c r="J769" s="791"/>
      <c r="K769" s="791"/>
      <c r="L769" s="791"/>
      <c r="M769" s="791"/>
      <c r="N769" s="791"/>
      <c r="O769" s="791"/>
      <c r="P769" s="791"/>
      <c r="Q769" s="791"/>
      <c r="R769" s="791"/>
      <c r="S769" s="791"/>
      <c r="T769" s="791"/>
      <c r="U769" s="791"/>
      <c r="V769" s="791"/>
      <c r="W769" s="791"/>
      <c r="X769" s="791"/>
      <c r="Y769" s="791"/>
      <c r="Z769" s="791"/>
    </row>
    <row r="770" spans="1:26" ht="15.75" customHeight="1">
      <c r="A770" s="791"/>
      <c r="B770" s="791"/>
      <c r="C770" s="791"/>
      <c r="D770" s="791"/>
      <c r="E770" s="791"/>
      <c r="F770" s="552"/>
      <c r="G770" s="791"/>
      <c r="H770" s="791"/>
      <c r="I770" s="791"/>
      <c r="J770" s="791"/>
      <c r="K770" s="791"/>
      <c r="L770" s="791"/>
      <c r="M770" s="791"/>
      <c r="N770" s="791"/>
      <c r="O770" s="791"/>
      <c r="P770" s="791"/>
      <c r="Q770" s="791"/>
      <c r="R770" s="791"/>
      <c r="S770" s="791"/>
      <c r="T770" s="791"/>
      <c r="U770" s="791"/>
      <c r="V770" s="791"/>
      <c r="W770" s="791"/>
      <c r="X770" s="791"/>
      <c r="Y770" s="791"/>
      <c r="Z770" s="791"/>
    </row>
    <row r="771" spans="1:26" ht="15.75" customHeight="1">
      <c r="A771" s="791"/>
      <c r="B771" s="791"/>
      <c r="C771" s="791"/>
      <c r="D771" s="791"/>
      <c r="E771" s="791"/>
      <c r="F771" s="552"/>
      <c r="G771" s="791"/>
      <c r="H771" s="791"/>
      <c r="I771" s="791"/>
      <c r="J771" s="791"/>
      <c r="K771" s="791"/>
      <c r="L771" s="791"/>
      <c r="M771" s="791"/>
      <c r="N771" s="791"/>
      <c r="O771" s="791"/>
      <c r="P771" s="791"/>
      <c r="Q771" s="791"/>
      <c r="R771" s="791"/>
      <c r="S771" s="791"/>
      <c r="T771" s="791"/>
      <c r="U771" s="791"/>
      <c r="V771" s="791"/>
      <c r="W771" s="791"/>
      <c r="X771" s="791"/>
      <c r="Y771" s="791"/>
      <c r="Z771" s="791"/>
    </row>
    <row r="772" spans="1:26" ht="15.75" customHeight="1">
      <c r="A772" s="791"/>
      <c r="B772" s="791"/>
      <c r="C772" s="791"/>
      <c r="D772" s="791"/>
      <c r="E772" s="791"/>
      <c r="F772" s="552"/>
      <c r="G772" s="791"/>
      <c r="H772" s="791"/>
      <c r="I772" s="791"/>
      <c r="J772" s="791"/>
      <c r="K772" s="791"/>
      <c r="L772" s="791"/>
      <c r="M772" s="791"/>
      <c r="N772" s="791"/>
      <c r="O772" s="791"/>
      <c r="P772" s="791"/>
      <c r="Q772" s="791"/>
      <c r="R772" s="791"/>
      <c r="S772" s="791"/>
      <c r="T772" s="791"/>
      <c r="U772" s="791"/>
      <c r="V772" s="791"/>
      <c r="W772" s="791"/>
      <c r="X772" s="791"/>
      <c r="Y772" s="791"/>
      <c r="Z772" s="791"/>
    </row>
    <row r="773" spans="1:26" ht="15.75" customHeight="1">
      <c r="A773" s="791"/>
      <c r="B773" s="791"/>
      <c r="C773" s="791"/>
      <c r="D773" s="791"/>
      <c r="E773" s="791"/>
      <c r="F773" s="552"/>
      <c r="G773" s="791"/>
      <c r="H773" s="791"/>
      <c r="I773" s="791"/>
      <c r="J773" s="791"/>
      <c r="K773" s="791"/>
      <c r="L773" s="791"/>
      <c r="M773" s="791"/>
      <c r="N773" s="791"/>
      <c r="O773" s="791"/>
      <c r="P773" s="791"/>
      <c r="Q773" s="791"/>
      <c r="R773" s="791"/>
      <c r="S773" s="791"/>
      <c r="T773" s="791"/>
      <c r="U773" s="791"/>
      <c r="V773" s="791"/>
      <c r="W773" s="791"/>
      <c r="X773" s="791"/>
      <c r="Y773" s="791"/>
      <c r="Z773" s="791"/>
    </row>
    <row r="774" spans="1:26" ht="15.75" customHeight="1">
      <c r="A774" s="791"/>
      <c r="B774" s="791"/>
      <c r="C774" s="791"/>
      <c r="D774" s="791"/>
      <c r="E774" s="791"/>
      <c r="F774" s="552"/>
      <c r="G774" s="791"/>
      <c r="H774" s="791"/>
      <c r="I774" s="791"/>
      <c r="J774" s="791"/>
      <c r="K774" s="791"/>
      <c r="L774" s="791"/>
      <c r="M774" s="791"/>
      <c r="N774" s="791"/>
      <c r="O774" s="791"/>
      <c r="P774" s="791"/>
      <c r="Q774" s="791"/>
      <c r="R774" s="791"/>
      <c r="S774" s="791"/>
      <c r="T774" s="791"/>
      <c r="U774" s="791"/>
      <c r="V774" s="791"/>
      <c r="W774" s="791"/>
      <c r="X774" s="791"/>
      <c r="Y774" s="791"/>
      <c r="Z774" s="791"/>
    </row>
    <row r="775" spans="1:26" ht="15.75" customHeight="1">
      <c r="A775" s="791"/>
      <c r="B775" s="791"/>
      <c r="C775" s="791"/>
      <c r="D775" s="791"/>
      <c r="E775" s="791"/>
      <c r="F775" s="552"/>
      <c r="G775" s="791"/>
      <c r="H775" s="791"/>
      <c r="I775" s="791"/>
      <c r="J775" s="791"/>
      <c r="K775" s="791"/>
      <c r="L775" s="791"/>
      <c r="M775" s="791"/>
      <c r="N775" s="791"/>
      <c r="O775" s="791"/>
      <c r="P775" s="791"/>
      <c r="Q775" s="791"/>
      <c r="R775" s="791"/>
      <c r="S775" s="791"/>
      <c r="T775" s="791"/>
      <c r="U775" s="791"/>
      <c r="V775" s="791"/>
      <c r="W775" s="791"/>
      <c r="X775" s="791"/>
      <c r="Y775" s="791"/>
      <c r="Z775" s="791"/>
    </row>
    <row r="776" spans="1:26" ht="15.75" customHeight="1">
      <c r="A776" s="791"/>
      <c r="B776" s="791"/>
      <c r="C776" s="791"/>
      <c r="D776" s="791"/>
      <c r="E776" s="791"/>
      <c r="F776" s="552"/>
      <c r="G776" s="791"/>
      <c r="H776" s="791"/>
      <c r="I776" s="791"/>
      <c r="J776" s="791"/>
      <c r="K776" s="791"/>
      <c r="L776" s="791"/>
      <c r="M776" s="791"/>
      <c r="N776" s="791"/>
      <c r="O776" s="791"/>
      <c r="P776" s="791"/>
      <c r="Q776" s="791"/>
      <c r="R776" s="791"/>
      <c r="S776" s="791"/>
      <c r="T776" s="791"/>
      <c r="U776" s="791"/>
      <c r="V776" s="791"/>
      <c r="W776" s="791"/>
      <c r="X776" s="791"/>
      <c r="Y776" s="791"/>
      <c r="Z776" s="791"/>
    </row>
    <row r="777" spans="1:26" ht="15.75" customHeight="1">
      <c r="A777" s="791"/>
      <c r="B777" s="791"/>
      <c r="C777" s="791"/>
      <c r="D777" s="791"/>
      <c r="E777" s="791"/>
      <c r="F777" s="552"/>
      <c r="G777" s="791"/>
      <c r="H777" s="791"/>
      <c r="I777" s="791"/>
      <c r="J777" s="791"/>
      <c r="K777" s="791"/>
      <c r="L777" s="791"/>
      <c r="M777" s="791"/>
      <c r="N777" s="791"/>
      <c r="O777" s="791"/>
      <c r="P777" s="791"/>
      <c r="Q777" s="791"/>
      <c r="R777" s="791"/>
      <c r="S777" s="791"/>
      <c r="T777" s="791"/>
      <c r="U777" s="791"/>
      <c r="V777" s="791"/>
      <c r="W777" s="791"/>
      <c r="X777" s="791"/>
      <c r="Y777" s="791"/>
      <c r="Z777" s="791"/>
    </row>
    <row r="778" spans="1:26" ht="15.75" customHeight="1">
      <c r="A778" s="791"/>
      <c r="B778" s="791"/>
      <c r="C778" s="791"/>
      <c r="D778" s="791"/>
      <c r="E778" s="791"/>
      <c r="F778" s="552"/>
      <c r="G778" s="791"/>
      <c r="H778" s="791"/>
      <c r="I778" s="791"/>
      <c r="J778" s="791"/>
      <c r="K778" s="791"/>
      <c r="L778" s="791"/>
      <c r="M778" s="791"/>
      <c r="N778" s="791"/>
      <c r="O778" s="791"/>
      <c r="P778" s="791"/>
      <c r="Q778" s="791"/>
      <c r="R778" s="791"/>
      <c r="S778" s="791"/>
      <c r="T778" s="791"/>
      <c r="U778" s="791"/>
      <c r="V778" s="791"/>
      <c r="W778" s="791"/>
      <c r="X778" s="791"/>
      <c r="Y778" s="791"/>
      <c r="Z778" s="791"/>
    </row>
    <row r="779" spans="1:26" ht="15.75" customHeight="1">
      <c r="A779" s="791"/>
      <c r="B779" s="791"/>
      <c r="C779" s="791"/>
      <c r="D779" s="791"/>
      <c r="E779" s="791"/>
      <c r="F779" s="552"/>
      <c r="G779" s="791"/>
      <c r="H779" s="791"/>
      <c r="I779" s="791"/>
      <c r="J779" s="791"/>
      <c r="K779" s="791"/>
      <c r="L779" s="791"/>
      <c r="M779" s="791"/>
      <c r="N779" s="791"/>
      <c r="O779" s="791"/>
      <c r="P779" s="791"/>
      <c r="Q779" s="791"/>
      <c r="R779" s="791"/>
      <c r="S779" s="791"/>
      <c r="T779" s="791"/>
      <c r="U779" s="791"/>
      <c r="V779" s="791"/>
      <c r="W779" s="791"/>
      <c r="X779" s="791"/>
      <c r="Y779" s="791"/>
      <c r="Z779" s="791"/>
    </row>
    <row r="780" spans="1:26" ht="15.75" customHeight="1">
      <c r="A780" s="791"/>
      <c r="B780" s="791"/>
      <c r="C780" s="791"/>
      <c r="D780" s="791"/>
      <c r="E780" s="791"/>
      <c r="F780" s="552"/>
      <c r="G780" s="791"/>
      <c r="H780" s="791"/>
      <c r="I780" s="791"/>
      <c r="J780" s="791"/>
      <c r="K780" s="791"/>
      <c r="L780" s="791"/>
      <c r="M780" s="791"/>
      <c r="N780" s="791"/>
      <c r="O780" s="791"/>
      <c r="P780" s="791"/>
      <c r="Q780" s="791"/>
      <c r="R780" s="791"/>
      <c r="S780" s="791"/>
      <c r="T780" s="791"/>
      <c r="U780" s="791"/>
      <c r="V780" s="791"/>
      <c r="W780" s="791"/>
      <c r="X780" s="791"/>
      <c r="Y780" s="791"/>
      <c r="Z780" s="791"/>
    </row>
    <row r="781" spans="1:26" ht="15.75" customHeight="1">
      <c r="A781" s="791"/>
      <c r="B781" s="791"/>
      <c r="C781" s="791"/>
      <c r="D781" s="791"/>
      <c r="E781" s="791"/>
      <c r="F781" s="552"/>
      <c r="G781" s="791"/>
      <c r="H781" s="791"/>
      <c r="I781" s="791"/>
      <c r="J781" s="791"/>
      <c r="K781" s="791"/>
      <c r="L781" s="791"/>
      <c r="M781" s="791"/>
      <c r="N781" s="791"/>
      <c r="O781" s="791"/>
      <c r="P781" s="791"/>
      <c r="Q781" s="791"/>
      <c r="R781" s="791"/>
      <c r="S781" s="791"/>
      <c r="T781" s="791"/>
      <c r="U781" s="791"/>
      <c r="V781" s="791"/>
      <c r="W781" s="791"/>
      <c r="X781" s="791"/>
      <c r="Y781" s="791"/>
      <c r="Z781" s="791"/>
    </row>
    <row r="782" spans="1:26" ht="15.75" customHeight="1">
      <c r="A782" s="791"/>
      <c r="B782" s="791"/>
      <c r="C782" s="791"/>
      <c r="D782" s="791"/>
      <c r="E782" s="791"/>
      <c r="F782" s="552"/>
      <c r="G782" s="791"/>
      <c r="H782" s="791"/>
      <c r="I782" s="791"/>
      <c r="J782" s="791"/>
      <c r="K782" s="791"/>
      <c r="L782" s="791"/>
      <c r="M782" s="791"/>
      <c r="N782" s="791"/>
      <c r="O782" s="791"/>
      <c r="P782" s="791"/>
      <c r="Q782" s="791"/>
      <c r="R782" s="791"/>
      <c r="S782" s="791"/>
      <c r="T782" s="791"/>
      <c r="U782" s="791"/>
      <c r="V782" s="791"/>
      <c r="W782" s="791"/>
      <c r="X782" s="791"/>
      <c r="Y782" s="791"/>
      <c r="Z782" s="791"/>
    </row>
    <row r="783" spans="1:26" ht="15.75" customHeight="1">
      <c r="A783" s="791"/>
      <c r="B783" s="791"/>
      <c r="C783" s="791"/>
      <c r="D783" s="791"/>
      <c r="E783" s="791"/>
      <c r="F783" s="552"/>
      <c r="G783" s="791"/>
      <c r="H783" s="791"/>
      <c r="I783" s="791"/>
      <c r="J783" s="791"/>
      <c r="K783" s="791"/>
      <c r="L783" s="791"/>
      <c r="M783" s="791"/>
      <c r="N783" s="791"/>
      <c r="O783" s="791"/>
      <c r="P783" s="791"/>
      <c r="Q783" s="791"/>
      <c r="R783" s="791"/>
      <c r="S783" s="791"/>
      <c r="T783" s="791"/>
      <c r="U783" s="791"/>
      <c r="V783" s="791"/>
      <c r="W783" s="791"/>
      <c r="X783" s="791"/>
      <c r="Y783" s="791"/>
      <c r="Z783" s="791"/>
    </row>
    <row r="784" spans="1:26" ht="15.75" customHeight="1">
      <c r="A784" s="791"/>
      <c r="B784" s="791"/>
      <c r="C784" s="791"/>
      <c r="D784" s="791"/>
      <c r="E784" s="791"/>
      <c r="F784" s="552"/>
      <c r="G784" s="791"/>
      <c r="H784" s="791"/>
      <c r="I784" s="791"/>
      <c r="J784" s="791"/>
      <c r="K784" s="791"/>
      <c r="L784" s="791"/>
      <c r="M784" s="791"/>
      <c r="N784" s="791"/>
      <c r="O784" s="791"/>
      <c r="P784" s="791"/>
      <c r="Q784" s="791"/>
      <c r="R784" s="791"/>
      <c r="S784" s="791"/>
      <c r="T784" s="791"/>
      <c r="U784" s="791"/>
      <c r="V784" s="791"/>
      <c r="W784" s="791"/>
      <c r="X784" s="791"/>
      <c r="Y784" s="791"/>
      <c r="Z784" s="791"/>
    </row>
    <row r="785" spans="1:26" ht="15.75" customHeight="1">
      <c r="A785" s="791"/>
      <c r="B785" s="791"/>
      <c r="C785" s="791"/>
      <c r="D785" s="791"/>
      <c r="E785" s="791"/>
      <c r="F785" s="552"/>
      <c r="G785" s="791"/>
      <c r="H785" s="791"/>
      <c r="I785" s="791"/>
      <c r="J785" s="791"/>
      <c r="K785" s="791"/>
      <c r="L785" s="791"/>
      <c r="M785" s="791"/>
      <c r="N785" s="791"/>
      <c r="O785" s="791"/>
      <c r="P785" s="791"/>
      <c r="Q785" s="791"/>
      <c r="R785" s="791"/>
      <c r="S785" s="791"/>
      <c r="T785" s="791"/>
      <c r="U785" s="791"/>
      <c r="V785" s="791"/>
      <c r="W785" s="791"/>
      <c r="X785" s="791"/>
      <c r="Y785" s="791"/>
      <c r="Z785" s="791"/>
    </row>
    <row r="786" spans="1:26" ht="15.75" customHeight="1">
      <c r="A786" s="791"/>
      <c r="B786" s="791"/>
      <c r="C786" s="791"/>
      <c r="D786" s="791"/>
      <c r="E786" s="791"/>
      <c r="F786" s="552"/>
      <c r="G786" s="791"/>
      <c r="H786" s="791"/>
      <c r="I786" s="791"/>
      <c r="J786" s="791"/>
      <c r="K786" s="791"/>
      <c r="L786" s="791"/>
      <c r="M786" s="791"/>
      <c r="N786" s="791"/>
      <c r="O786" s="791"/>
      <c r="P786" s="791"/>
      <c r="Q786" s="791"/>
      <c r="R786" s="791"/>
      <c r="S786" s="791"/>
      <c r="T786" s="791"/>
      <c r="U786" s="791"/>
      <c r="V786" s="791"/>
      <c r="W786" s="791"/>
      <c r="X786" s="791"/>
      <c r="Y786" s="791"/>
      <c r="Z786" s="791"/>
    </row>
    <row r="787" spans="1:26" ht="15.75" customHeight="1">
      <c r="A787" s="791"/>
      <c r="B787" s="791"/>
      <c r="C787" s="791"/>
      <c r="D787" s="791"/>
      <c r="E787" s="791"/>
      <c r="F787" s="552"/>
      <c r="G787" s="791"/>
      <c r="H787" s="791"/>
      <c r="I787" s="791"/>
      <c r="J787" s="791"/>
      <c r="K787" s="791"/>
      <c r="L787" s="791"/>
      <c r="M787" s="791"/>
      <c r="N787" s="791"/>
      <c r="O787" s="791"/>
      <c r="P787" s="791"/>
      <c r="Q787" s="791"/>
      <c r="R787" s="791"/>
      <c r="S787" s="791"/>
      <c r="T787" s="791"/>
      <c r="U787" s="791"/>
      <c r="V787" s="791"/>
      <c r="W787" s="791"/>
      <c r="X787" s="791"/>
      <c r="Y787" s="791"/>
      <c r="Z787" s="791"/>
    </row>
    <row r="788" spans="1:26" ht="15.75" customHeight="1">
      <c r="A788" s="791"/>
      <c r="B788" s="791"/>
      <c r="C788" s="791"/>
      <c r="D788" s="791"/>
      <c r="E788" s="791"/>
      <c r="F788" s="552"/>
      <c r="G788" s="791"/>
      <c r="H788" s="791"/>
      <c r="I788" s="791"/>
      <c r="J788" s="791"/>
      <c r="K788" s="791"/>
      <c r="L788" s="791"/>
      <c r="M788" s="791"/>
      <c r="N788" s="791"/>
      <c r="O788" s="791"/>
      <c r="P788" s="791"/>
      <c r="Q788" s="791"/>
      <c r="R788" s="791"/>
      <c r="S788" s="791"/>
      <c r="T788" s="791"/>
      <c r="U788" s="791"/>
      <c r="V788" s="791"/>
      <c r="W788" s="791"/>
      <c r="X788" s="791"/>
      <c r="Y788" s="791"/>
      <c r="Z788" s="791"/>
    </row>
    <row r="789" spans="1:26" ht="15.75" customHeight="1">
      <c r="A789" s="791"/>
      <c r="B789" s="791"/>
      <c r="C789" s="791"/>
      <c r="D789" s="791"/>
      <c r="E789" s="791"/>
      <c r="F789" s="552"/>
      <c r="G789" s="791"/>
      <c r="H789" s="791"/>
      <c r="I789" s="791"/>
      <c r="J789" s="791"/>
      <c r="K789" s="791"/>
      <c r="L789" s="791"/>
      <c r="M789" s="791"/>
      <c r="N789" s="791"/>
      <c r="O789" s="791"/>
      <c r="P789" s="791"/>
      <c r="Q789" s="791"/>
      <c r="R789" s="791"/>
      <c r="S789" s="791"/>
      <c r="T789" s="791"/>
      <c r="U789" s="791"/>
      <c r="V789" s="791"/>
      <c r="W789" s="791"/>
      <c r="X789" s="791"/>
      <c r="Y789" s="791"/>
      <c r="Z789" s="791"/>
    </row>
    <row r="790" spans="1:26" ht="15.75" customHeight="1">
      <c r="A790" s="791"/>
      <c r="B790" s="791"/>
      <c r="C790" s="791"/>
      <c r="D790" s="791"/>
      <c r="E790" s="791"/>
      <c r="F790" s="552"/>
      <c r="G790" s="791"/>
      <c r="H790" s="791"/>
      <c r="I790" s="791"/>
      <c r="J790" s="791"/>
      <c r="K790" s="791"/>
      <c r="L790" s="791"/>
      <c r="M790" s="791"/>
      <c r="N790" s="791"/>
      <c r="O790" s="791"/>
      <c r="P790" s="791"/>
      <c r="Q790" s="791"/>
      <c r="R790" s="791"/>
      <c r="S790" s="791"/>
      <c r="T790" s="791"/>
      <c r="U790" s="791"/>
      <c r="V790" s="791"/>
      <c r="W790" s="791"/>
      <c r="X790" s="791"/>
      <c r="Y790" s="791"/>
      <c r="Z790" s="791"/>
    </row>
    <row r="791" spans="1:26" ht="15.75" customHeight="1">
      <c r="A791" s="791"/>
      <c r="B791" s="791"/>
      <c r="C791" s="791"/>
      <c r="D791" s="791"/>
      <c r="E791" s="791"/>
      <c r="F791" s="552"/>
      <c r="G791" s="791"/>
      <c r="H791" s="791"/>
      <c r="I791" s="791"/>
      <c r="J791" s="791"/>
      <c r="K791" s="791"/>
      <c r="L791" s="791"/>
      <c r="M791" s="791"/>
      <c r="N791" s="791"/>
      <c r="O791" s="791"/>
      <c r="P791" s="791"/>
      <c r="Q791" s="791"/>
      <c r="R791" s="791"/>
      <c r="S791" s="791"/>
      <c r="T791" s="791"/>
      <c r="U791" s="791"/>
      <c r="V791" s="791"/>
      <c r="W791" s="791"/>
      <c r="X791" s="791"/>
      <c r="Y791" s="791"/>
      <c r="Z791" s="791"/>
    </row>
    <row r="792" spans="1:26" ht="15.75" customHeight="1">
      <c r="A792" s="791"/>
      <c r="B792" s="791"/>
      <c r="C792" s="791"/>
      <c r="D792" s="791"/>
      <c r="E792" s="791"/>
      <c r="F792" s="552"/>
      <c r="G792" s="791"/>
      <c r="H792" s="791"/>
      <c r="I792" s="791"/>
      <c r="J792" s="791"/>
      <c r="K792" s="791"/>
      <c r="L792" s="791"/>
      <c r="M792" s="791"/>
      <c r="N792" s="791"/>
      <c r="O792" s="791"/>
      <c r="P792" s="791"/>
      <c r="Q792" s="791"/>
      <c r="R792" s="791"/>
      <c r="S792" s="791"/>
      <c r="T792" s="791"/>
      <c r="U792" s="791"/>
      <c r="V792" s="791"/>
      <c r="W792" s="791"/>
      <c r="X792" s="791"/>
      <c r="Y792" s="791"/>
      <c r="Z792" s="791"/>
    </row>
    <row r="793" spans="1:26" ht="15.75" customHeight="1">
      <c r="A793" s="791"/>
      <c r="B793" s="791"/>
      <c r="C793" s="791"/>
      <c r="D793" s="791"/>
      <c r="E793" s="791"/>
      <c r="F793" s="552"/>
      <c r="G793" s="791"/>
      <c r="H793" s="791"/>
      <c r="I793" s="791"/>
      <c r="J793" s="791"/>
      <c r="K793" s="791"/>
      <c r="L793" s="791"/>
      <c r="M793" s="791"/>
      <c r="N793" s="791"/>
      <c r="O793" s="791"/>
      <c r="P793" s="791"/>
      <c r="Q793" s="791"/>
      <c r="R793" s="791"/>
      <c r="S793" s="791"/>
      <c r="T793" s="791"/>
      <c r="U793" s="791"/>
      <c r="V793" s="791"/>
      <c r="W793" s="791"/>
      <c r="X793" s="791"/>
      <c r="Y793" s="791"/>
      <c r="Z793" s="791"/>
    </row>
    <row r="794" spans="1:26" ht="15.75" customHeight="1">
      <c r="A794" s="791"/>
      <c r="B794" s="791"/>
      <c r="C794" s="791"/>
      <c r="D794" s="791"/>
      <c r="E794" s="791"/>
      <c r="F794" s="552"/>
      <c r="G794" s="791"/>
      <c r="H794" s="791"/>
      <c r="I794" s="791"/>
      <c r="J794" s="791"/>
      <c r="K794" s="791"/>
      <c r="L794" s="791"/>
      <c r="M794" s="791"/>
      <c r="N794" s="791"/>
      <c r="O794" s="791"/>
      <c r="P794" s="791"/>
      <c r="Q794" s="791"/>
      <c r="R794" s="791"/>
      <c r="S794" s="791"/>
      <c r="T794" s="791"/>
      <c r="U794" s="791"/>
      <c r="V794" s="791"/>
      <c r="W794" s="791"/>
      <c r="X794" s="791"/>
      <c r="Y794" s="791"/>
      <c r="Z794" s="791"/>
    </row>
    <row r="795" spans="1:26" ht="15.75" customHeight="1">
      <c r="A795" s="791"/>
      <c r="B795" s="791"/>
      <c r="C795" s="791"/>
      <c r="D795" s="791"/>
      <c r="E795" s="791"/>
      <c r="F795" s="552"/>
      <c r="G795" s="791"/>
      <c r="H795" s="791"/>
      <c r="I795" s="791"/>
      <c r="J795" s="791"/>
      <c r="K795" s="791"/>
      <c r="L795" s="791"/>
      <c r="M795" s="791"/>
      <c r="N795" s="791"/>
      <c r="O795" s="791"/>
      <c r="P795" s="791"/>
      <c r="Q795" s="791"/>
      <c r="R795" s="791"/>
      <c r="S795" s="791"/>
      <c r="T795" s="791"/>
      <c r="U795" s="791"/>
      <c r="V795" s="791"/>
      <c r="W795" s="791"/>
      <c r="X795" s="791"/>
      <c r="Y795" s="791"/>
      <c r="Z795" s="791"/>
    </row>
    <row r="796" spans="1:26" ht="15.75" customHeight="1">
      <c r="A796" s="791"/>
      <c r="B796" s="791"/>
      <c r="C796" s="791"/>
      <c r="D796" s="791"/>
      <c r="E796" s="791"/>
      <c r="F796" s="552"/>
      <c r="G796" s="791"/>
      <c r="H796" s="791"/>
      <c r="I796" s="791"/>
      <c r="J796" s="791"/>
      <c r="K796" s="791"/>
      <c r="L796" s="791"/>
      <c r="M796" s="791"/>
      <c r="N796" s="791"/>
      <c r="O796" s="791"/>
      <c r="P796" s="791"/>
      <c r="Q796" s="791"/>
      <c r="R796" s="791"/>
      <c r="S796" s="791"/>
      <c r="T796" s="791"/>
      <c r="U796" s="791"/>
      <c r="V796" s="791"/>
      <c r="W796" s="791"/>
      <c r="X796" s="791"/>
      <c r="Y796" s="791"/>
      <c r="Z796" s="791"/>
    </row>
    <row r="797" spans="1:26" ht="15.75" customHeight="1">
      <c r="A797" s="791"/>
      <c r="B797" s="791"/>
      <c r="C797" s="791"/>
      <c r="D797" s="791"/>
      <c r="E797" s="791"/>
      <c r="F797" s="552"/>
      <c r="G797" s="791"/>
      <c r="H797" s="791"/>
      <c r="I797" s="791"/>
      <c r="J797" s="791"/>
      <c r="K797" s="791"/>
      <c r="L797" s="791"/>
      <c r="M797" s="791"/>
      <c r="N797" s="791"/>
      <c r="O797" s="791"/>
      <c r="P797" s="791"/>
      <c r="Q797" s="791"/>
      <c r="R797" s="791"/>
      <c r="S797" s="791"/>
      <c r="T797" s="791"/>
      <c r="U797" s="791"/>
      <c r="V797" s="791"/>
      <c r="W797" s="791"/>
      <c r="X797" s="791"/>
      <c r="Y797" s="791"/>
      <c r="Z797" s="791"/>
    </row>
    <row r="798" spans="1:26" ht="15.75" customHeight="1">
      <c r="A798" s="791"/>
      <c r="B798" s="791"/>
      <c r="C798" s="791"/>
      <c r="D798" s="791"/>
      <c r="E798" s="791"/>
      <c r="F798" s="552"/>
      <c r="G798" s="791"/>
      <c r="H798" s="791"/>
      <c r="I798" s="791"/>
      <c r="J798" s="791"/>
      <c r="K798" s="791"/>
      <c r="L798" s="791"/>
      <c r="M798" s="791"/>
      <c r="N798" s="791"/>
      <c r="O798" s="791"/>
      <c r="P798" s="791"/>
      <c r="Q798" s="791"/>
      <c r="R798" s="791"/>
      <c r="S798" s="791"/>
      <c r="T798" s="791"/>
      <c r="U798" s="791"/>
      <c r="V798" s="791"/>
      <c r="W798" s="791"/>
      <c r="X798" s="791"/>
      <c r="Y798" s="791"/>
      <c r="Z798" s="791"/>
    </row>
    <row r="799" spans="1:26" ht="15.75" customHeight="1">
      <c r="A799" s="791"/>
      <c r="B799" s="791"/>
      <c r="C799" s="791"/>
      <c r="D799" s="791"/>
      <c r="E799" s="791"/>
      <c r="F799" s="552"/>
      <c r="G799" s="791"/>
      <c r="H799" s="791"/>
      <c r="I799" s="791"/>
      <c r="J799" s="791"/>
      <c r="K799" s="791"/>
      <c r="L799" s="791"/>
      <c r="M799" s="791"/>
      <c r="N799" s="791"/>
      <c r="O799" s="791"/>
      <c r="P799" s="791"/>
      <c r="Q799" s="791"/>
      <c r="R799" s="791"/>
      <c r="S799" s="791"/>
      <c r="T799" s="791"/>
      <c r="U799" s="791"/>
      <c r="V799" s="791"/>
      <c r="W799" s="791"/>
      <c r="X799" s="791"/>
      <c r="Y799" s="791"/>
      <c r="Z799" s="791"/>
    </row>
    <row r="800" spans="1:26" ht="15.75" customHeight="1">
      <c r="A800" s="791"/>
      <c r="B800" s="791"/>
      <c r="C800" s="791"/>
      <c r="D800" s="791"/>
      <c r="E800" s="791"/>
      <c r="F800" s="552"/>
      <c r="G800" s="791"/>
      <c r="H800" s="791"/>
      <c r="I800" s="791"/>
      <c r="J800" s="791"/>
      <c r="K800" s="791"/>
      <c r="L800" s="791"/>
      <c r="M800" s="791"/>
      <c r="N800" s="791"/>
      <c r="O800" s="791"/>
      <c r="P800" s="791"/>
      <c r="Q800" s="791"/>
      <c r="R800" s="791"/>
      <c r="S800" s="791"/>
      <c r="T800" s="791"/>
      <c r="U800" s="791"/>
      <c r="V800" s="791"/>
      <c r="W800" s="791"/>
      <c r="X800" s="791"/>
      <c r="Y800" s="791"/>
      <c r="Z800" s="791"/>
    </row>
    <row r="801" spans="1:26" ht="15.75" customHeight="1">
      <c r="A801" s="791"/>
      <c r="B801" s="791"/>
      <c r="C801" s="791"/>
      <c r="D801" s="791"/>
      <c r="E801" s="791"/>
      <c r="F801" s="552"/>
      <c r="G801" s="791"/>
      <c r="H801" s="791"/>
      <c r="I801" s="791"/>
      <c r="J801" s="791"/>
      <c r="K801" s="791"/>
      <c r="L801" s="791"/>
      <c r="M801" s="791"/>
      <c r="N801" s="791"/>
      <c r="O801" s="791"/>
      <c r="P801" s="791"/>
      <c r="Q801" s="791"/>
      <c r="R801" s="791"/>
      <c r="S801" s="791"/>
      <c r="T801" s="791"/>
      <c r="U801" s="791"/>
      <c r="V801" s="791"/>
      <c r="W801" s="791"/>
      <c r="X801" s="791"/>
      <c r="Y801" s="791"/>
      <c r="Z801" s="791"/>
    </row>
    <row r="802" spans="1:26" ht="15.75" customHeight="1">
      <c r="A802" s="791"/>
      <c r="B802" s="791"/>
      <c r="C802" s="791"/>
      <c r="D802" s="791"/>
      <c r="E802" s="791"/>
      <c r="F802" s="552"/>
      <c r="G802" s="791"/>
      <c r="H802" s="791"/>
      <c r="I802" s="791"/>
      <c r="J802" s="791"/>
      <c r="K802" s="791"/>
      <c r="L802" s="791"/>
      <c r="M802" s="791"/>
      <c r="N802" s="791"/>
      <c r="O802" s="791"/>
      <c r="P802" s="791"/>
      <c r="Q802" s="791"/>
      <c r="R802" s="791"/>
      <c r="S802" s="791"/>
      <c r="T802" s="791"/>
      <c r="U802" s="791"/>
      <c r="V802" s="791"/>
      <c r="W802" s="791"/>
      <c r="X802" s="791"/>
      <c r="Y802" s="791"/>
      <c r="Z802" s="791"/>
    </row>
    <row r="803" spans="1:26" ht="15.75" customHeight="1">
      <c r="A803" s="791"/>
      <c r="B803" s="791"/>
      <c r="C803" s="791"/>
      <c r="D803" s="791"/>
      <c r="E803" s="791"/>
      <c r="F803" s="552"/>
      <c r="G803" s="791"/>
      <c r="H803" s="791"/>
      <c r="I803" s="791"/>
      <c r="J803" s="791"/>
      <c r="K803" s="791"/>
      <c r="L803" s="791"/>
      <c r="M803" s="791"/>
      <c r="N803" s="791"/>
      <c r="O803" s="791"/>
      <c r="P803" s="791"/>
      <c r="Q803" s="791"/>
      <c r="R803" s="791"/>
      <c r="S803" s="791"/>
      <c r="T803" s="791"/>
      <c r="U803" s="791"/>
      <c r="V803" s="791"/>
      <c r="W803" s="791"/>
      <c r="X803" s="791"/>
      <c r="Y803" s="791"/>
      <c r="Z803" s="791"/>
    </row>
    <row r="804" spans="1:26" ht="15.75" customHeight="1">
      <c r="A804" s="791"/>
      <c r="B804" s="791"/>
      <c r="C804" s="791"/>
      <c r="D804" s="791"/>
      <c r="E804" s="791"/>
      <c r="F804" s="552"/>
      <c r="G804" s="791"/>
      <c r="H804" s="791"/>
      <c r="I804" s="791"/>
      <c r="J804" s="791"/>
      <c r="K804" s="791"/>
      <c r="L804" s="791"/>
      <c r="M804" s="791"/>
      <c r="N804" s="791"/>
      <c r="O804" s="791"/>
      <c r="P804" s="791"/>
      <c r="Q804" s="791"/>
      <c r="R804" s="791"/>
      <c r="S804" s="791"/>
      <c r="T804" s="791"/>
      <c r="U804" s="791"/>
      <c r="V804" s="791"/>
      <c r="W804" s="791"/>
      <c r="X804" s="791"/>
      <c r="Y804" s="791"/>
      <c r="Z804" s="791"/>
    </row>
    <row r="805" spans="1:26" ht="15.75" customHeight="1">
      <c r="A805" s="791"/>
      <c r="B805" s="791"/>
      <c r="C805" s="791"/>
      <c r="D805" s="791"/>
      <c r="E805" s="791"/>
      <c r="F805" s="552"/>
      <c r="G805" s="791"/>
      <c r="H805" s="791"/>
      <c r="I805" s="791"/>
      <c r="J805" s="791"/>
      <c r="K805" s="791"/>
      <c r="L805" s="791"/>
      <c r="M805" s="791"/>
      <c r="N805" s="791"/>
      <c r="O805" s="791"/>
      <c r="P805" s="791"/>
      <c r="Q805" s="791"/>
      <c r="R805" s="791"/>
      <c r="S805" s="791"/>
      <c r="T805" s="791"/>
      <c r="U805" s="791"/>
      <c r="V805" s="791"/>
      <c r="W805" s="791"/>
      <c r="X805" s="791"/>
      <c r="Y805" s="791"/>
      <c r="Z805" s="791"/>
    </row>
    <row r="806" spans="1:26" ht="15.75" customHeight="1">
      <c r="A806" s="791"/>
      <c r="B806" s="791"/>
      <c r="C806" s="791"/>
      <c r="D806" s="791"/>
      <c r="E806" s="791"/>
      <c r="F806" s="552"/>
      <c r="G806" s="791"/>
      <c r="H806" s="791"/>
      <c r="I806" s="791"/>
      <c r="J806" s="791"/>
      <c r="K806" s="791"/>
      <c r="L806" s="791"/>
      <c r="M806" s="791"/>
      <c r="N806" s="791"/>
      <c r="O806" s="791"/>
      <c r="P806" s="791"/>
      <c r="Q806" s="791"/>
      <c r="R806" s="791"/>
      <c r="S806" s="791"/>
      <c r="T806" s="791"/>
      <c r="U806" s="791"/>
      <c r="V806" s="791"/>
      <c r="W806" s="791"/>
      <c r="X806" s="791"/>
      <c r="Y806" s="791"/>
      <c r="Z806" s="791"/>
    </row>
    <row r="807" spans="1:26" ht="15.75" customHeight="1">
      <c r="A807" s="791"/>
      <c r="B807" s="791"/>
      <c r="C807" s="791"/>
      <c r="D807" s="791"/>
      <c r="E807" s="791"/>
      <c r="F807" s="552"/>
      <c r="G807" s="791"/>
      <c r="H807" s="791"/>
      <c r="I807" s="791"/>
      <c r="J807" s="791"/>
      <c r="K807" s="791"/>
      <c r="L807" s="791"/>
      <c r="M807" s="791"/>
      <c r="N807" s="791"/>
      <c r="O807" s="791"/>
      <c r="P807" s="791"/>
      <c r="Q807" s="791"/>
      <c r="R807" s="791"/>
      <c r="S807" s="791"/>
      <c r="T807" s="791"/>
      <c r="U807" s="791"/>
      <c r="V807" s="791"/>
      <c r="W807" s="791"/>
      <c r="X807" s="791"/>
      <c r="Y807" s="791"/>
      <c r="Z807" s="791"/>
    </row>
    <row r="808" spans="1:26" ht="15.75" customHeight="1">
      <c r="A808" s="791"/>
      <c r="B808" s="791"/>
      <c r="C808" s="791"/>
      <c r="D808" s="791"/>
      <c r="E808" s="791"/>
      <c r="F808" s="552"/>
      <c r="G808" s="791"/>
      <c r="H808" s="791"/>
      <c r="I808" s="791"/>
      <c r="J808" s="791"/>
      <c r="K808" s="791"/>
      <c r="L808" s="791"/>
      <c r="M808" s="791"/>
      <c r="N808" s="791"/>
      <c r="O808" s="791"/>
      <c r="P808" s="791"/>
      <c r="Q808" s="791"/>
      <c r="R808" s="791"/>
      <c r="S808" s="791"/>
      <c r="T808" s="791"/>
      <c r="U808" s="791"/>
      <c r="V808" s="791"/>
      <c r="W808" s="791"/>
      <c r="X808" s="791"/>
      <c r="Y808" s="791"/>
      <c r="Z808" s="791"/>
    </row>
    <row r="809" spans="1:26" ht="15.75" customHeight="1">
      <c r="A809" s="791"/>
      <c r="B809" s="791"/>
      <c r="C809" s="791"/>
      <c r="D809" s="791"/>
      <c r="E809" s="791"/>
      <c r="F809" s="552"/>
      <c r="G809" s="791"/>
      <c r="H809" s="791"/>
      <c r="I809" s="791"/>
      <c r="J809" s="791"/>
      <c r="K809" s="791"/>
      <c r="L809" s="791"/>
      <c r="M809" s="791"/>
      <c r="N809" s="791"/>
      <c r="O809" s="791"/>
      <c r="P809" s="791"/>
      <c r="Q809" s="791"/>
      <c r="R809" s="791"/>
      <c r="S809" s="791"/>
      <c r="T809" s="791"/>
      <c r="U809" s="791"/>
      <c r="V809" s="791"/>
      <c r="W809" s="791"/>
      <c r="X809" s="791"/>
      <c r="Y809" s="791"/>
      <c r="Z809" s="791"/>
    </row>
    <row r="810" spans="1:26" ht="15.75" customHeight="1">
      <c r="A810" s="791"/>
      <c r="B810" s="791"/>
      <c r="C810" s="791"/>
      <c r="D810" s="791"/>
      <c r="E810" s="791"/>
      <c r="F810" s="552"/>
      <c r="G810" s="791"/>
      <c r="H810" s="791"/>
      <c r="I810" s="791"/>
      <c r="J810" s="791"/>
      <c r="K810" s="791"/>
      <c r="L810" s="791"/>
      <c r="M810" s="791"/>
      <c r="N810" s="791"/>
      <c r="O810" s="791"/>
      <c r="P810" s="791"/>
      <c r="Q810" s="791"/>
      <c r="R810" s="791"/>
      <c r="S810" s="791"/>
      <c r="T810" s="791"/>
      <c r="U810" s="791"/>
      <c r="V810" s="791"/>
      <c r="W810" s="791"/>
      <c r="X810" s="791"/>
      <c r="Y810" s="791"/>
      <c r="Z810" s="791"/>
    </row>
    <row r="811" spans="1:26" ht="15.75" customHeight="1">
      <c r="A811" s="791"/>
      <c r="B811" s="791"/>
      <c r="C811" s="791"/>
      <c r="D811" s="791"/>
      <c r="E811" s="791"/>
      <c r="F811" s="552"/>
      <c r="G811" s="791"/>
      <c r="H811" s="791"/>
      <c r="I811" s="791"/>
      <c r="J811" s="791"/>
      <c r="K811" s="791"/>
      <c r="L811" s="791"/>
      <c r="M811" s="791"/>
      <c r="N811" s="791"/>
      <c r="O811" s="791"/>
      <c r="P811" s="791"/>
      <c r="Q811" s="791"/>
      <c r="R811" s="791"/>
      <c r="S811" s="791"/>
      <c r="T811" s="791"/>
      <c r="U811" s="791"/>
      <c r="V811" s="791"/>
      <c r="W811" s="791"/>
      <c r="X811" s="791"/>
      <c r="Y811" s="791"/>
      <c r="Z811" s="791"/>
    </row>
    <row r="812" spans="1:26" ht="15.75" customHeight="1">
      <c r="A812" s="791"/>
      <c r="B812" s="791"/>
      <c r="C812" s="791"/>
      <c r="D812" s="791"/>
      <c r="E812" s="791"/>
      <c r="F812" s="552"/>
      <c r="G812" s="791"/>
      <c r="H812" s="791"/>
      <c r="I812" s="791"/>
      <c r="J812" s="791"/>
      <c r="K812" s="791"/>
      <c r="L812" s="791"/>
      <c r="M812" s="791"/>
      <c r="N812" s="791"/>
      <c r="O812" s="791"/>
      <c r="P812" s="791"/>
      <c r="Q812" s="791"/>
      <c r="R812" s="791"/>
      <c r="S812" s="791"/>
      <c r="T812" s="791"/>
      <c r="U812" s="791"/>
      <c r="V812" s="791"/>
      <c r="W812" s="791"/>
      <c r="X812" s="791"/>
      <c r="Y812" s="791"/>
      <c r="Z812" s="791"/>
    </row>
    <row r="813" spans="1:26" ht="15.75" customHeight="1">
      <c r="A813" s="791"/>
      <c r="B813" s="791"/>
      <c r="C813" s="791"/>
      <c r="D813" s="791"/>
      <c r="E813" s="791"/>
      <c r="F813" s="552"/>
      <c r="G813" s="791"/>
      <c r="H813" s="791"/>
      <c r="I813" s="791"/>
      <c r="J813" s="791"/>
      <c r="K813" s="791"/>
      <c r="L813" s="791"/>
      <c r="M813" s="791"/>
      <c r="N813" s="791"/>
      <c r="O813" s="791"/>
      <c r="P813" s="791"/>
      <c r="Q813" s="791"/>
      <c r="R813" s="791"/>
      <c r="S813" s="791"/>
      <c r="T813" s="791"/>
      <c r="U813" s="791"/>
      <c r="V813" s="791"/>
      <c r="W813" s="791"/>
      <c r="X813" s="791"/>
      <c r="Y813" s="791"/>
      <c r="Z813" s="791"/>
    </row>
    <row r="814" spans="1:26" ht="15.75" customHeight="1">
      <c r="A814" s="791"/>
      <c r="B814" s="791"/>
      <c r="C814" s="791"/>
      <c r="D814" s="791"/>
      <c r="E814" s="791"/>
      <c r="F814" s="552"/>
      <c r="G814" s="791"/>
      <c r="H814" s="791"/>
      <c r="I814" s="791"/>
      <c r="J814" s="791"/>
      <c r="K814" s="791"/>
      <c r="L814" s="791"/>
      <c r="M814" s="791"/>
      <c r="N814" s="791"/>
      <c r="O814" s="791"/>
      <c r="P814" s="791"/>
      <c r="Q814" s="791"/>
      <c r="R814" s="791"/>
      <c r="S814" s="791"/>
      <c r="T814" s="791"/>
      <c r="U814" s="791"/>
      <c r="V814" s="791"/>
      <c r="W814" s="791"/>
      <c r="X814" s="791"/>
      <c r="Y814" s="791"/>
      <c r="Z814" s="791"/>
    </row>
    <row r="815" spans="1:26" ht="15.75" customHeight="1">
      <c r="A815" s="791"/>
      <c r="B815" s="791"/>
      <c r="C815" s="791"/>
      <c r="D815" s="791"/>
      <c r="E815" s="791"/>
      <c r="F815" s="552"/>
      <c r="G815" s="791"/>
      <c r="H815" s="791"/>
      <c r="I815" s="791"/>
      <c r="J815" s="791"/>
      <c r="K815" s="791"/>
      <c r="L815" s="791"/>
      <c r="M815" s="791"/>
      <c r="N815" s="791"/>
      <c r="O815" s="791"/>
      <c r="P815" s="791"/>
      <c r="Q815" s="791"/>
      <c r="R815" s="791"/>
      <c r="S815" s="791"/>
      <c r="T815" s="791"/>
      <c r="U815" s="791"/>
      <c r="V815" s="791"/>
      <c r="W815" s="791"/>
      <c r="X815" s="791"/>
      <c r="Y815" s="791"/>
      <c r="Z815" s="791"/>
    </row>
    <row r="816" spans="1:26" ht="15.75" customHeight="1">
      <c r="A816" s="791"/>
      <c r="B816" s="791"/>
      <c r="C816" s="791"/>
      <c r="D816" s="791"/>
      <c r="E816" s="791"/>
      <c r="F816" s="552"/>
      <c r="G816" s="791"/>
      <c r="H816" s="791"/>
      <c r="I816" s="791"/>
      <c r="J816" s="791"/>
      <c r="K816" s="791"/>
      <c r="L816" s="791"/>
      <c r="M816" s="791"/>
      <c r="N816" s="791"/>
      <c r="O816" s="791"/>
      <c r="P816" s="791"/>
      <c r="Q816" s="791"/>
      <c r="R816" s="791"/>
      <c r="S816" s="791"/>
      <c r="T816" s="791"/>
      <c r="U816" s="791"/>
      <c r="V816" s="791"/>
      <c r="W816" s="791"/>
      <c r="X816" s="791"/>
      <c r="Y816" s="791"/>
      <c r="Z816" s="791"/>
    </row>
    <row r="817" spans="1:26" ht="15.75" customHeight="1">
      <c r="A817" s="791"/>
      <c r="B817" s="791"/>
      <c r="C817" s="791"/>
      <c r="D817" s="791"/>
      <c r="E817" s="791"/>
      <c r="F817" s="552"/>
      <c r="G817" s="791"/>
      <c r="H817" s="791"/>
      <c r="I817" s="791"/>
      <c r="J817" s="791"/>
      <c r="K817" s="791"/>
      <c r="L817" s="791"/>
      <c r="M817" s="791"/>
      <c r="N817" s="791"/>
      <c r="O817" s="791"/>
      <c r="P817" s="791"/>
      <c r="Q817" s="791"/>
      <c r="R817" s="791"/>
      <c r="S817" s="791"/>
      <c r="T817" s="791"/>
      <c r="U817" s="791"/>
      <c r="V817" s="791"/>
      <c r="W817" s="791"/>
      <c r="X817" s="791"/>
      <c r="Y817" s="791"/>
      <c r="Z817" s="791"/>
    </row>
    <row r="818" spans="1:26" ht="15.75" customHeight="1">
      <c r="A818" s="791"/>
      <c r="B818" s="791"/>
      <c r="C818" s="791"/>
      <c r="D818" s="791"/>
      <c r="E818" s="791"/>
      <c r="F818" s="552"/>
      <c r="G818" s="791"/>
      <c r="H818" s="791"/>
      <c r="I818" s="791"/>
      <c r="J818" s="791"/>
      <c r="K818" s="791"/>
      <c r="L818" s="791"/>
      <c r="M818" s="791"/>
      <c r="N818" s="791"/>
      <c r="O818" s="791"/>
      <c r="P818" s="791"/>
      <c r="Q818" s="791"/>
      <c r="R818" s="791"/>
      <c r="S818" s="791"/>
      <c r="T818" s="791"/>
      <c r="U818" s="791"/>
      <c r="V818" s="791"/>
      <c r="W818" s="791"/>
      <c r="X818" s="791"/>
      <c r="Y818" s="791"/>
      <c r="Z818" s="791"/>
    </row>
    <row r="819" spans="1:26" ht="15.75" customHeight="1">
      <c r="A819" s="791"/>
      <c r="B819" s="791"/>
      <c r="C819" s="791"/>
      <c r="D819" s="791"/>
      <c r="E819" s="791"/>
      <c r="F819" s="552"/>
      <c r="G819" s="791"/>
      <c r="H819" s="791"/>
      <c r="I819" s="791"/>
      <c r="J819" s="791"/>
      <c r="K819" s="791"/>
      <c r="L819" s="791"/>
      <c r="M819" s="791"/>
      <c r="N819" s="791"/>
      <c r="O819" s="791"/>
      <c r="P819" s="791"/>
      <c r="Q819" s="791"/>
      <c r="R819" s="791"/>
      <c r="S819" s="791"/>
      <c r="T819" s="791"/>
      <c r="U819" s="791"/>
      <c r="V819" s="791"/>
      <c r="W819" s="791"/>
      <c r="X819" s="791"/>
      <c r="Y819" s="791"/>
      <c r="Z819" s="791"/>
    </row>
    <row r="820" spans="1:26" ht="15.75" customHeight="1">
      <c r="A820" s="791"/>
      <c r="B820" s="791"/>
      <c r="C820" s="791"/>
      <c r="D820" s="791"/>
      <c r="E820" s="791"/>
      <c r="F820" s="552"/>
      <c r="G820" s="791"/>
      <c r="H820" s="791"/>
      <c r="I820" s="791"/>
      <c r="J820" s="791"/>
      <c r="K820" s="791"/>
      <c r="L820" s="791"/>
      <c r="M820" s="791"/>
      <c r="N820" s="791"/>
      <c r="O820" s="791"/>
      <c r="P820" s="791"/>
      <c r="Q820" s="791"/>
      <c r="R820" s="791"/>
      <c r="S820" s="791"/>
      <c r="T820" s="791"/>
      <c r="U820" s="791"/>
      <c r="V820" s="791"/>
      <c r="W820" s="791"/>
      <c r="X820" s="791"/>
      <c r="Y820" s="791"/>
      <c r="Z820" s="791"/>
    </row>
    <row r="821" spans="1:26" ht="15.75" customHeight="1">
      <c r="A821" s="791"/>
      <c r="B821" s="791"/>
      <c r="C821" s="791"/>
      <c r="D821" s="791"/>
      <c r="E821" s="791"/>
      <c r="F821" s="552"/>
      <c r="G821" s="791"/>
      <c r="H821" s="791"/>
      <c r="I821" s="791"/>
      <c r="J821" s="791"/>
      <c r="K821" s="791"/>
      <c r="L821" s="791"/>
      <c r="M821" s="791"/>
      <c r="N821" s="791"/>
      <c r="O821" s="791"/>
      <c r="P821" s="791"/>
      <c r="Q821" s="791"/>
      <c r="R821" s="791"/>
      <c r="S821" s="791"/>
      <c r="T821" s="791"/>
      <c r="U821" s="791"/>
      <c r="V821" s="791"/>
      <c r="W821" s="791"/>
      <c r="X821" s="791"/>
      <c r="Y821" s="791"/>
      <c r="Z821" s="791"/>
    </row>
    <row r="822" spans="1:26" ht="15.75" customHeight="1">
      <c r="A822" s="791"/>
      <c r="B822" s="791"/>
      <c r="C822" s="791"/>
      <c r="D822" s="791"/>
      <c r="E822" s="791"/>
      <c r="F822" s="552"/>
      <c r="G822" s="791"/>
      <c r="H822" s="791"/>
      <c r="I822" s="791"/>
      <c r="J822" s="791"/>
      <c r="K822" s="791"/>
      <c r="L822" s="791"/>
      <c r="M822" s="791"/>
      <c r="N822" s="791"/>
      <c r="O822" s="791"/>
      <c r="P822" s="791"/>
      <c r="Q822" s="791"/>
      <c r="R822" s="791"/>
      <c r="S822" s="791"/>
      <c r="T822" s="791"/>
      <c r="U822" s="791"/>
      <c r="V822" s="791"/>
      <c r="W822" s="791"/>
      <c r="X822" s="791"/>
      <c r="Y822" s="791"/>
      <c r="Z822" s="791"/>
    </row>
    <row r="823" spans="1:26" ht="15.75" customHeight="1">
      <c r="A823" s="791"/>
      <c r="B823" s="791"/>
      <c r="C823" s="791"/>
      <c r="D823" s="791"/>
      <c r="E823" s="791"/>
      <c r="F823" s="552"/>
      <c r="G823" s="791"/>
      <c r="H823" s="791"/>
      <c r="I823" s="791"/>
      <c r="J823" s="791"/>
      <c r="K823" s="791"/>
      <c r="L823" s="791"/>
      <c r="M823" s="791"/>
      <c r="N823" s="791"/>
      <c r="O823" s="791"/>
      <c r="P823" s="791"/>
      <c r="Q823" s="791"/>
      <c r="R823" s="791"/>
      <c r="S823" s="791"/>
      <c r="T823" s="791"/>
      <c r="U823" s="791"/>
      <c r="V823" s="791"/>
      <c r="W823" s="791"/>
      <c r="X823" s="791"/>
      <c r="Y823" s="791"/>
      <c r="Z823" s="791"/>
    </row>
    <row r="824" spans="1:26" ht="15.75" customHeight="1">
      <c r="A824" s="791"/>
      <c r="B824" s="791"/>
      <c r="C824" s="791"/>
      <c r="D824" s="791"/>
      <c r="E824" s="791"/>
      <c r="F824" s="552"/>
      <c r="G824" s="791"/>
      <c r="H824" s="791"/>
      <c r="I824" s="791"/>
      <c r="J824" s="791"/>
      <c r="K824" s="791"/>
      <c r="L824" s="791"/>
      <c r="M824" s="791"/>
      <c r="N824" s="791"/>
      <c r="O824" s="791"/>
      <c r="P824" s="791"/>
      <c r="Q824" s="791"/>
      <c r="R824" s="791"/>
      <c r="S824" s="791"/>
      <c r="T824" s="791"/>
      <c r="U824" s="791"/>
      <c r="V824" s="791"/>
      <c r="W824" s="791"/>
      <c r="X824" s="791"/>
      <c r="Y824" s="791"/>
      <c r="Z824" s="791"/>
    </row>
    <row r="825" spans="1:26" ht="15.75" customHeight="1">
      <c r="A825" s="791"/>
      <c r="B825" s="791"/>
      <c r="C825" s="791"/>
      <c r="D825" s="791"/>
      <c r="E825" s="791"/>
      <c r="F825" s="552"/>
      <c r="G825" s="791"/>
      <c r="H825" s="791"/>
      <c r="I825" s="791"/>
      <c r="J825" s="791"/>
      <c r="K825" s="791"/>
      <c r="L825" s="791"/>
      <c r="M825" s="791"/>
      <c r="N825" s="791"/>
      <c r="O825" s="791"/>
      <c r="P825" s="791"/>
      <c r="Q825" s="791"/>
      <c r="R825" s="791"/>
      <c r="S825" s="791"/>
      <c r="T825" s="791"/>
      <c r="U825" s="791"/>
      <c r="V825" s="791"/>
      <c r="W825" s="791"/>
      <c r="X825" s="791"/>
      <c r="Y825" s="791"/>
      <c r="Z825" s="791"/>
    </row>
    <row r="826" spans="1:26" ht="15.75" customHeight="1">
      <c r="A826" s="791"/>
      <c r="B826" s="791"/>
      <c r="C826" s="791"/>
      <c r="D826" s="791"/>
      <c r="E826" s="791"/>
      <c r="F826" s="552"/>
      <c r="G826" s="791"/>
      <c r="H826" s="791"/>
      <c r="I826" s="791"/>
      <c r="J826" s="791"/>
      <c r="K826" s="791"/>
      <c r="L826" s="791"/>
      <c r="M826" s="791"/>
      <c r="N826" s="791"/>
      <c r="O826" s="791"/>
      <c r="P826" s="791"/>
      <c r="Q826" s="791"/>
      <c r="R826" s="791"/>
      <c r="S826" s="791"/>
      <c r="T826" s="791"/>
      <c r="U826" s="791"/>
      <c r="V826" s="791"/>
      <c r="W826" s="791"/>
      <c r="X826" s="791"/>
      <c r="Y826" s="791"/>
      <c r="Z826" s="791"/>
    </row>
    <row r="827" spans="1:26" ht="15.75" customHeight="1">
      <c r="A827" s="791"/>
      <c r="B827" s="791"/>
      <c r="C827" s="791"/>
      <c r="D827" s="791"/>
      <c r="E827" s="791"/>
      <c r="F827" s="552"/>
      <c r="G827" s="791"/>
      <c r="H827" s="791"/>
      <c r="I827" s="791"/>
      <c r="J827" s="791"/>
      <c r="K827" s="791"/>
      <c r="L827" s="791"/>
      <c r="M827" s="791"/>
      <c r="N827" s="791"/>
      <c r="O827" s="791"/>
      <c r="P827" s="791"/>
      <c r="Q827" s="791"/>
      <c r="R827" s="791"/>
      <c r="S827" s="791"/>
      <c r="T827" s="791"/>
      <c r="U827" s="791"/>
      <c r="V827" s="791"/>
      <c r="W827" s="791"/>
      <c r="X827" s="791"/>
      <c r="Y827" s="791"/>
      <c r="Z827" s="791"/>
    </row>
    <row r="828" spans="1:26" ht="15.75" customHeight="1">
      <c r="A828" s="791"/>
      <c r="B828" s="791"/>
      <c r="C828" s="791"/>
      <c r="D828" s="791"/>
      <c r="E828" s="791"/>
      <c r="F828" s="552"/>
      <c r="G828" s="791"/>
      <c r="H828" s="791"/>
      <c r="I828" s="791"/>
      <c r="J828" s="791"/>
      <c r="K828" s="791"/>
      <c r="L828" s="791"/>
      <c r="M828" s="791"/>
      <c r="N828" s="791"/>
      <c r="O828" s="791"/>
      <c r="P828" s="791"/>
      <c r="Q828" s="791"/>
      <c r="R828" s="791"/>
      <c r="S828" s="791"/>
      <c r="T828" s="791"/>
      <c r="U828" s="791"/>
      <c r="V828" s="791"/>
      <c r="W828" s="791"/>
      <c r="X828" s="791"/>
      <c r="Y828" s="791"/>
      <c r="Z828" s="791"/>
    </row>
    <row r="829" spans="1:26" ht="15.75" customHeight="1">
      <c r="A829" s="791"/>
      <c r="B829" s="791"/>
      <c r="C829" s="791"/>
      <c r="D829" s="791"/>
      <c r="E829" s="791"/>
      <c r="F829" s="552"/>
      <c r="G829" s="791"/>
      <c r="H829" s="791"/>
      <c r="I829" s="791"/>
      <c r="J829" s="791"/>
      <c r="K829" s="791"/>
      <c r="L829" s="791"/>
      <c r="M829" s="791"/>
      <c r="N829" s="791"/>
      <c r="O829" s="791"/>
      <c r="P829" s="791"/>
      <c r="Q829" s="791"/>
      <c r="R829" s="791"/>
      <c r="S829" s="791"/>
      <c r="T829" s="791"/>
      <c r="U829" s="791"/>
      <c r="V829" s="791"/>
      <c r="W829" s="791"/>
      <c r="X829" s="791"/>
      <c r="Y829" s="791"/>
      <c r="Z829" s="791"/>
    </row>
    <row r="830" spans="1:26" ht="15.75" customHeight="1">
      <c r="A830" s="791"/>
      <c r="B830" s="791"/>
      <c r="C830" s="791"/>
      <c r="D830" s="791"/>
      <c r="E830" s="791"/>
      <c r="F830" s="552"/>
      <c r="G830" s="791"/>
      <c r="H830" s="791"/>
      <c r="I830" s="791"/>
      <c r="J830" s="791"/>
      <c r="K830" s="791"/>
      <c r="L830" s="791"/>
      <c r="M830" s="791"/>
      <c r="N830" s="791"/>
      <c r="O830" s="791"/>
      <c r="P830" s="791"/>
      <c r="Q830" s="791"/>
      <c r="R830" s="791"/>
      <c r="S830" s="791"/>
      <c r="T830" s="791"/>
      <c r="U830" s="791"/>
      <c r="V830" s="791"/>
      <c r="W830" s="791"/>
      <c r="X830" s="791"/>
      <c r="Y830" s="791"/>
      <c r="Z830" s="791"/>
    </row>
    <row r="831" spans="1:26" ht="15.75" customHeight="1">
      <c r="A831" s="791"/>
      <c r="B831" s="791"/>
      <c r="C831" s="791"/>
      <c r="D831" s="791"/>
      <c r="E831" s="791"/>
      <c r="F831" s="552"/>
      <c r="G831" s="791"/>
      <c r="H831" s="791"/>
      <c r="I831" s="791"/>
      <c r="J831" s="791"/>
      <c r="K831" s="791"/>
      <c r="L831" s="791"/>
      <c r="M831" s="791"/>
      <c r="N831" s="791"/>
      <c r="O831" s="791"/>
      <c r="P831" s="791"/>
      <c r="Q831" s="791"/>
      <c r="R831" s="791"/>
      <c r="S831" s="791"/>
      <c r="T831" s="791"/>
      <c r="U831" s="791"/>
      <c r="V831" s="791"/>
      <c r="W831" s="791"/>
      <c r="X831" s="791"/>
      <c r="Y831" s="791"/>
      <c r="Z831" s="791"/>
    </row>
    <row r="832" spans="1:26" ht="15.75" customHeight="1">
      <c r="A832" s="791"/>
      <c r="B832" s="791"/>
      <c r="C832" s="791"/>
      <c r="D832" s="791"/>
      <c r="E832" s="791"/>
      <c r="F832" s="552"/>
      <c r="G832" s="791"/>
      <c r="H832" s="791"/>
      <c r="I832" s="791"/>
      <c r="J832" s="791"/>
      <c r="K832" s="791"/>
      <c r="L832" s="791"/>
      <c r="M832" s="791"/>
      <c r="N832" s="791"/>
      <c r="O832" s="791"/>
      <c r="P832" s="791"/>
      <c r="Q832" s="791"/>
      <c r="R832" s="791"/>
      <c r="S832" s="791"/>
      <c r="T832" s="791"/>
      <c r="U832" s="791"/>
      <c r="V832" s="791"/>
      <c r="W832" s="791"/>
      <c r="X832" s="791"/>
      <c r="Y832" s="791"/>
      <c r="Z832" s="791"/>
    </row>
    <row r="833" spans="1:26" ht="15.75" customHeight="1">
      <c r="A833" s="791"/>
      <c r="B833" s="791"/>
      <c r="C833" s="791"/>
      <c r="D833" s="791"/>
      <c r="E833" s="791"/>
      <c r="F833" s="552"/>
      <c r="G833" s="791"/>
      <c r="H833" s="791"/>
      <c r="I833" s="791"/>
      <c r="J833" s="791"/>
      <c r="K833" s="791"/>
      <c r="L833" s="791"/>
      <c r="M833" s="791"/>
      <c r="N833" s="791"/>
      <c r="O833" s="791"/>
      <c r="P833" s="791"/>
      <c r="Q833" s="791"/>
      <c r="R833" s="791"/>
      <c r="S833" s="791"/>
      <c r="T833" s="791"/>
      <c r="U833" s="791"/>
      <c r="V833" s="791"/>
      <c r="W833" s="791"/>
      <c r="X833" s="791"/>
      <c r="Y833" s="791"/>
      <c r="Z833" s="791"/>
    </row>
    <row r="834" spans="1:26" ht="15.75" customHeight="1">
      <c r="A834" s="791"/>
      <c r="B834" s="791"/>
      <c r="C834" s="791"/>
      <c r="D834" s="791"/>
      <c r="E834" s="791"/>
      <c r="F834" s="552"/>
      <c r="G834" s="791"/>
      <c r="H834" s="791"/>
      <c r="I834" s="791"/>
      <c r="J834" s="791"/>
      <c r="K834" s="791"/>
      <c r="L834" s="791"/>
      <c r="M834" s="791"/>
      <c r="N834" s="791"/>
      <c r="O834" s="791"/>
      <c r="P834" s="791"/>
      <c r="Q834" s="791"/>
      <c r="R834" s="791"/>
      <c r="S834" s="791"/>
      <c r="T834" s="791"/>
      <c r="U834" s="791"/>
      <c r="V834" s="791"/>
      <c r="W834" s="791"/>
      <c r="X834" s="791"/>
      <c r="Y834" s="791"/>
      <c r="Z834" s="791"/>
    </row>
    <row r="835" spans="1:26" ht="15.75" customHeight="1">
      <c r="A835" s="791"/>
      <c r="B835" s="791"/>
      <c r="C835" s="791"/>
      <c r="D835" s="791"/>
      <c r="E835" s="791"/>
      <c r="F835" s="552"/>
      <c r="G835" s="791"/>
      <c r="H835" s="791"/>
      <c r="I835" s="791"/>
      <c r="J835" s="791"/>
      <c r="K835" s="791"/>
      <c r="L835" s="791"/>
      <c r="M835" s="791"/>
      <c r="N835" s="791"/>
      <c r="O835" s="791"/>
      <c r="P835" s="791"/>
      <c r="Q835" s="791"/>
      <c r="R835" s="791"/>
      <c r="S835" s="791"/>
      <c r="T835" s="791"/>
      <c r="U835" s="791"/>
      <c r="V835" s="791"/>
      <c r="W835" s="791"/>
      <c r="X835" s="791"/>
      <c r="Y835" s="791"/>
      <c r="Z835" s="791"/>
    </row>
    <row r="836" spans="1:26" ht="15.75" customHeight="1">
      <c r="A836" s="791"/>
      <c r="B836" s="791"/>
      <c r="C836" s="791"/>
      <c r="D836" s="791"/>
      <c r="E836" s="791"/>
      <c r="F836" s="552"/>
      <c r="G836" s="791"/>
      <c r="H836" s="791"/>
      <c r="I836" s="791"/>
      <c r="J836" s="791"/>
      <c r="K836" s="791"/>
      <c r="L836" s="791"/>
      <c r="M836" s="791"/>
      <c r="N836" s="791"/>
      <c r="O836" s="791"/>
      <c r="P836" s="791"/>
      <c r="Q836" s="791"/>
      <c r="R836" s="791"/>
      <c r="S836" s="791"/>
      <c r="T836" s="791"/>
      <c r="U836" s="791"/>
      <c r="V836" s="791"/>
      <c r="W836" s="791"/>
      <c r="X836" s="791"/>
      <c r="Y836" s="791"/>
      <c r="Z836" s="791"/>
    </row>
    <row r="837" spans="1:26" ht="15.75" customHeight="1">
      <c r="A837" s="791"/>
      <c r="B837" s="791"/>
      <c r="C837" s="791"/>
      <c r="D837" s="791"/>
      <c r="E837" s="791"/>
      <c r="F837" s="552"/>
      <c r="G837" s="791"/>
      <c r="H837" s="791"/>
      <c r="I837" s="791"/>
      <c r="J837" s="791"/>
      <c r="K837" s="791"/>
      <c r="L837" s="791"/>
      <c r="M837" s="791"/>
      <c r="N837" s="791"/>
      <c r="O837" s="791"/>
      <c r="P837" s="791"/>
      <c r="Q837" s="791"/>
      <c r="R837" s="791"/>
      <c r="S837" s="791"/>
      <c r="T837" s="791"/>
      <c r="U837" s="791"/>
      <c r="V837" s="791"/>
      <c r="W837" s="791"/>
      <c r="X837" s="791"/>
      <c r="Y837" s="791"/>
      <c r="Z837" s="791"/>
    </row>
    <row r="838" spans="1:26" ht="15.75" customHeight="1">
      <c r="A838" s="791"/>
      <c r="B838" s="791"/>
      <c r="C838" s="791"/>
      <c r="D838" s="791"/>
      <c r="E838" s="791"/>
      <c r="F838" s="552"/>
      <c r="G838" s="791"/>
      <c r="H838" s="791"/>
      <c r="I838" s="791"/>
      <c r="J838" s="791"/>
      <c r="K838" s="791"/>
      <c r="L838" s="791"/>
      <c r="M838" s="791"/>
      <c r="N838" s="791"/>
      <c r="O838" s="791"/>
      <c r="P838" s="791"/>
      <c r="Q838" s="791"/>
      <c r="R838" s="791"/>
      <c r="S838" s="791"/>
      <c r="T838" s="791"/>
      <c r="U838" s="791"/>
      <c r="V838" s="791"/>
      <c r="W838" s="791"/>
      <c r="X838" s="791"/>
      <c r="Y838" s="791"/>
      <c r="Z838" s="791"/>
    </row>
    <row r="839" spans="1:26" ht="15.75" customHeight="1">
      <c r="A839" s="791"/>
      <c r="B839" s="791"/>
      <c r="C839" s="791"/>
      <c r="D839" s="791"/>
      <c r="E839" s="791"/>
      <c r="F839" s="552"/>
      <c r="G839" s="791"/>
      <c r="H839" s="791"/>
      <c r="I839" s="791"/>
      <c r="J839" s="791"/>
      <c r="K839" s="791"/>
      <c r="L839" s="791"/>
      <c r="M839" s="791"/>
      <c r="N839" s="791"/>
      <c r="O839" s="791"/>
      <c r="P839" s="791"/>
      <c r="Q839" s="791"/>
      <c r="R839" s="791"/>
      <c r="S839" s="791"/>
      <c r="T839" s="791"/>
      <c r="U839" s="791"/>
      <c r="V839" s="791"/>
      <c r="W839" s="791"/>
      <c r="X839" s="791"/>
      <c r="Y839" s="791"/>
      <c r="Z839" s="791"/>
    </row>
    <row r="840" spans="1:26" ht="15.75" customHeight="1">
      <c r="A840" s="791"/>
      <c r="B840" s="791"/>
      <c r="C840" s="791"/>
      <c r="D840" s="791"/>
      <c r="E840" s="791"/>
      <c r="F840" s="552"/>
      <c r="G840" s="791"/>
      <c r="H840" s="791"/>
      <c r="I840" s="791"/>
      <c r="J840" s="791"/>
      <c r="K840" s="791"/>
      <c r="L840" s="791"/>
      <c r="M840" s="791"/>
      <c r="N840" s="791"/>
      <c r="O840" s="791"/>
      <c r="P840" s="791"/>
      <c r="Q840" s="791"/>
      <c r="R840" s="791"/>
      <c r="S840" s="791"/>
      <c r="T840" s="791"/>
      <c r="U840" s="791"/>
      <c r="V840" s="791"/>
      <c r="W840" s="791"/>
      <c r="X840" s="791"/>
      <c r="Y840" s="791"/>
      <c r="Z840" s="791"/>
    </row>
    <row r="841" spans="1:26" ht="15.75" customHeight="1">
      <c r="A841" s="791"/>
      <c r="B841" s="791"/>
      <c r="C841" s="791"/>
      <c r="D841" s="791"/>
      <c r="E841" s="791"/>
      <c r="F841" s="552"/>
      <c r="G841" s="791"/>
      <c r="H841" s="791"/>
      <c r="I841" s="791"/>
      <c r="J841" s="791"/>
      <c r="K841" s="791"/>
      <c r="L841" s="791"/>
      <c r="M841" s="791"/>
      <c r="N841" s="791"/>
      <c r="O841" s="791"/>
      <c r="P841" s="791"/>
      <c r="Q841" s="791"/>
      <c r="R841" s="791"/>
      <c r="S841" s="791"/>
      <c r="T841" s="791"/>
      <c r="U841" s="791"/>
      <c r="V841" s="791"/>
      <c r="W841" s="791"/>
      <c r="X841" s="791"/>
      <c r="Y841" s="791"/>
      <c r="Z841" s="791"/>
    </row>
    <row r="842" spans="1:26" ht="15.75" customHeight="1">
      <c r="A842" s="791"/>
      <c r="B842" s="791"/>
      <c r="C842" s="791"/>
      <c r="D842" s="791"/>
      <c r="E842" s="791"/>
      <c r="F842" s="552"/>
      <c r="G842" s="791"/>
      <c r="H842" s="791"/>
      <c r="I842" s="791"/>
      <c r="J842" s="791"/>
      <c r="K842" s="791"/>
      <c r="L842" s="791"/>
      <c r="M842" s="791"/>
      <c r="N842" s="791"/>
      <c r="O842" s="791"/>
      <c r="P842" s="791"/>
      <c r="Q842" s="791"/>
      <c r="R842" s="791"/>
      <c r="S842" s="791"/>
      <c r="T842" s="791"/>
      <c r="U842" s="791"/>
      <c r="V842" s="791"/>
      <c r="W842" s="791"/>
      <c r="X842" s="791"/>
      <c r="Y842" s="791"/>
      <c r="Z842" s="791"/>
    </row>
    <row r="843" spans="1:26" ht="15.75" customHeight="1">
      <c r="A843" s="791"/>
      <c r="B843" s="791"/>
      <c r="C843" s="791"/>
      <c r="D843" s="791"/>
      <c r="E843" s="791"/>
      <c r="F843" s="552"/>
      <c r="G843" s="791"/>
      <c r="H843" s="791"/>
      <c r="I843" s="791"/>
      <c r="J843" s="791"/>
      <c r="K843" s="791"/>
      <c r="L843" s="791"/>
      <c r="M843" s="791"/>
      <c r="N843" s="791"/>
      <c r="O843" s="791"/>
      <c r="P843" s="791"/>
      <c r="Q843" s="791"/>
      <c r="R843" s="791"/>
      <c r="S843" s="791"/>
      <c r="T843" s="791"/>
      <c r="U843" s="791"/>
      <c r="V843" s="791"/>
      <c r="W843" s="791"/>
      <c r="X843" s="791"/>
      <c r="Y843" s="791"/>
      <c r="Z843" s="791"/>
    </row>
    <row r="844" spans="1:26" ht="15.75" customHeight="1">
      <c r="A844" s="791"/>
      <c r="B844" s="791"/>
      <c r="C844" s="791"/>
      <c r="D844" s="791"/>
      <c r="E844" s="791"/>
      <c r="F844" s="552"/>
      <c r="G844" s="791"/>
      <c r="H844" s="791"/>
      <c r="I844" s="791"/>
      <c r="J844" s="791"/>
      <c r="K844" s="791"/>
      <c r="L844" s="791"/>
      <c r="M844" s="791"/>
      <c r="N844" s="791"/>
      <c r="O844" s="791"/>
      <c r="P844" s="791"/>
      <c r="Q844" s="791"/>
      <c r="R844" s="791"/>
      <c r="S844" s="791"/>
      <c r="T844" s="791"/>
      <c r="U844" s="791"/>
      <c r="V844" s="791"/>
      <c r="W844" s="791"/>
      <c r="X844" s="791"/>
      <c r="Y844" s="791"/>
      <c r="Z844" s="791"/>
    </row>
    <row r="845" spans="1:26" ht="15.75" customHeight="1">
      <c r="A845" s="791"/>
      <c r="B845" s="791"/>
      <c r="C845" s="791"/>
      <c r="D845" s="791"/>
      <c r="E845" s="791"/>
      <c r="F845" s="552"/>
      <c r="G845" s="791"/>
      <c r="H845" s="791"/>
      <c r="I845" s="791"/>
      <c r="J845" s="791"/>
      <c r="K845" s="791"/>
      <c r="L845" s="791"/>
      <c r="M845" s="791"/>
      <c r="N845" s="791"/>
      <c r="O845" s="791"/>
      <c r="P845" s="791"/>
      <c r="Q845" s="791"/>
      <c r="R845" s="791"/>
      <c r="S845" s="791"/>
      <c r="T845" s="791"/>
      <c r="U845" s="791"/>
      <c r="V845" s="791"/>
      <c r="W845" s="791"/>
      <c r="X845" s="791"/>
      <c r="Y845" s="791"/>
      <c r="Z845" s="791"/>
    </row>
    <row r="846" spans="1:26" ht="15.75" customHeight="1">
      <c r="A846" s="791"/>
      <c r="B846" s="791"/>
      <c r="C846" s="791"/>
      <c r="D846" s="791"/>
      <c r="E846" s="791"/>
      <c r="F846" s="552"/>
      <c r="G846" s="791"/>
      <c r="H846" s="791"/>
      <c r="I846" s="791"/>
      <c r="J846" s="791"/>
      <c r="K846" s="791"/>
      <c r="L846" s="791"/>
      <c r="M846" s="791"/>
      <c r="N846" s="791"/>
      <c r="O846" s="791"/>
      <c r="P846" s="791"/>
      <c r="Q846" s="791"/>
      <c r="R846" s="791"/>
      <c r="S846" s="791"/>
      <c r="T846" s="791"/>
      <c r="U846" s="791"/>
      <c r="V846" s="791"/>
      <c r="W846" s="791"/>
      <c r="X846" s="791"/>
      <c r="Y846" s="791"/>
      <c r="Z846" s="791"/>
    </row>
    <row r="847" spans="1:26" ht="15.75" customHeight="1">
      <c r="A847" s="791"/>
      <c r="B847" s="791"/>
      <c r="C847" s="791"/>
      <c r="D847" s="791"/>
      <c r="E847" s="791"/>
      <c r="F847" s="552"/>
      <c r="G847" s="791"/>
      <c r="H847" s="791"/>
      <c r="I847" s="791"/>
      <c r="J847" s="791"/>
      <c r="K847" s="791"/>
      <c r="L847" s="791"/>
      <c r="M847" s="791"/>
      <c r="N847" s="791"/>
      <c r="O847" s="791"/>
      <c r="P847" s="791"/>
      <c r="Q847" s="791"/>
      <c r="R847" s="791"/>
      <c r="S847" s="791"/>
      <c r="T847" s="791"/>
      <c r="U847" s="791"/>
      <c r="V847" s="791"/>
      <c r="W847" s="791"/>
      <c r="X847" s="791"/>
      <c r="Y847" s="791"/>
      <c r="Z847" s="791"/>
    </row>
    <row r="848" spans="1:26" ht="15.75" customHeight="1">
      <c r="A848" s="791"/>
      <c r="B848" s="791"/>
      <c r="C848" s="791"/>
      <c r="D848" s="791"/>
      <c r="E848" s="791"/>
      <c r="F848" s="552"/>
      <c r="G848" s="791"/>
      <c r="H848" s="791"/>
      <c r="I848" s="791"/>
      <c r="J848" s="791"/>
      <c r="K848" s="791"/>
      <c r="L848" s="791"/>
      <c r="M848" s="791"/>
      <c r="N848" s="791"/>
      <c r="O848" s="791"/>
      <c r="P848" s="791"/>
      <c r="Q848" s="791"/>
      <c r="R848" s="791"/>
      <c r="S848" s="791"/>
      <c r="T848" s="791"/>
      <c r="U848" s="791"/>
      <c r="V848" s="791"/>
      <c r="W848" s="791"/>
      <c r="X848" s="791"/>
      <c r="Y848" s="791"/>
      <c r="Z848" s="791"/>
    </row>
    <row r="849" spans="1:26" ht="15.75" customHeight="1">
      <c r="A849" s="791"/>
      <c r="B849" s="791"/>
      <c r="C849" s="791"/>
      <c r="D849" s="791"/>
      <c r="E849" s="791"/>
      <c r="F849" s="552"/>
      <c r="G849" s="791"/>
      <c r="H849" s="791"/>
      <c r="I849" s="791"/>
      <c r="J849" s="791"/>
      <c r="K849" s="791"/>
      <c r="L849" s="791"/>
      <c r="M849" s="791"/>
      <c r="N849" s="791"/>
      <c r="O849" s="791"/>
      <c r="P849" s="791"/>
      <c r="Q849" s="791"/>
      <c r="R849" s="791"/>
      <c r="S849" s="791"/>
      <c r="T849" s="791"/>
      <c r="U849" s="791"/>
      <c r="V849" s="791"/>
      <c r="W849" s="791"/>
      <c r="X849" s="791"/>
      <c r="Y849" s="791"/>
      <c r="Z849" s="791"/>
    </row>
    <row r="850" spans="1:26" ht="15.75" customHeight="1">
      <c r="A850" s="791"/>
      <c r="B850" s="791"/>
      <c r="C850" s="791"/>
      <c r="D850" s="791"/>
      <c r="E850" s="791"/>
      <c r="F850" s="552"/>
      <c r="G850" s="791"/>
      <c r="H850" s="791"/>
      <c r="I850" s="791"/>
      <c r="J850" s="791"/>
      <c r="K850" s="791"/>
      <c r="L850" s="791"/>
      <c r="M850" s="791"/>
      <c r="N850" s="791"/>
      <c r="O850" s="791"/>
      <c r="P850" s="791"/>
      <c r="Q850" s="791"/>
      <c r="R850" s="791"/>
      <c r="S850" s="791"/>
      <c r="T850" s="791"/>
      <c r="U850" s="791"/>
      <c r="V850" s="791"/>
      <c r="W850" s="791"/>
      <c r="X850" s="791"/>
      <c r="Y850" s="791"/>
      <c r="Z850" s="791"/>
    </row>
    <row r="851" spans="1:26" ht="15.75" customHeight="1">
      <c r="A851" s="791"/>
      <c r="B851" s="791"/>
      <c r="C851" s="791"/>
      <c r="D851" s="791"/>
      <c r="E851" s="791"/>
      <c r="F851" s="552"/>
      <c r="G851" s="791"/>
      <c r="H851" s="791"/>
      <c r="I851" s="791"/>
      <c r="J851" s="791"/>
      <c r="K851" s="791"/>
      <c r="L851" s="791"/>
      <c r="M851" s="791"/>
      <c r="N851" s="791"/>
      <c r="O851" s="791"/>
      <c r="P851" s="791"/>
      <c r="Q851" s="791"/>
      <c r="R851" s="791"/>
      <c r="S851" s="791"/>
      <c r="T851" s="791"/>
      <c r="U851" s="791"/>
      <c r="V851" s="791"/>
      <c r="W851" s="791"/>
      <c r="X851" s="791"/>
      <c r="Y851" s="791"/>
      <c r="Z851" s="791"/>
    </row>
    <row r="852" spans="1:26" ht="15.75" customHeight="1">
      <c r="A852" s="791"/>
      <c r="B852" s="791"/>
      <c r="C852" s="791"/>
      <c r="D852" s="791"/>
      <c r="E852" s="791"/>
      <c r="F852" s="552"/>
      <c r="G852" s="791"/>
      <c r="H852" s="791"/>
      <c r="I852" s="791"/>
      <c r="J852" s="791"/>
      <c r="K852" s="791"/>
      <c r="L852" s="791"/>
      <c r="M852" s="791"/>
      <c r="N852" s="791"/>
      <c r="O852" s="791"/>
      <c r="P852" s="791"/>
      <c r="Q852" s="791"/>
      <c r="R852" s="791"/>
      <c r="S852" s="791"/>
      <c r="T852" s="791"/>
      <c r="U852" s="791"/>
      <c r="V852" s="791"/>
      <c r="W852" s="791"/>
      <c r="X852" s="791"/>
      <c r="Y852" s="791"/>
      <c r="Z852" s="791"/>
    </row>
    <row r="853" spans="1:26" ht="15.75" customHeight="1">
      <c r="A853" s="791"/>
      <c r="B853" s="791"/>
      <c r="C853" s="791"/>
      <c r="D853" s="791"/>
      <c r="E853" s="791"/>
      <c r="F853" s="552"/>
      <c r="G853" s="791"/>
      <c r="H853" s="791"/>
      <c r="I853" s="791"/>
      <c r="J853" s="791"/>
      <c r="K853" s="791"/>
      <c r="L853" s="791"/>
      <c r="M853" s="791"/>
      <c r="N853" s="791"/>
      <c r="O853" s="791"/>
      <c r="P853" s="791"/>
      <c r="Q853" s="791"/>
      <c r="R853" s="791"/>
      <c r="S853" s="791"/>
      <c r="T853" s="791"/>
      <c r="U853" s="791"/>
      <c r="V853" s="791"/>
      <c r="W853" s="791"/>
      <c r="X853" s="791"/>
      <c r="Y853" s="791"/>
      <c r="Z853" s="791"/>
    </row>
    <row r="854" spans="1:26" ht="15.75" customHeight="1">
      <c r="A854" s="791"/>
      <c r="B854" s="791"/>
      <c r="C854" s="791"/>
      <c r="D854" s="791"/>
      <c r="E854" s="791"/>
      <c r="F854" s="552"/>
      <c r="G854" s="791"/>
      <c r="H854" s="791"/>
      <c r="I854" s="791"/>
      <c r="J854" s="791"/>
      <c r="K854" s="791"/>
      <c r="L854" s="791"/>
      <c r="M854" s="791"/>
      <c r="N854" s="791"/>
      <c r="O854" s="791"/>
      <c r="P854" s="791"/>
      <c r="Q854" s="791"/>
      <c r="R854" s="791"/>
      <c r="S854" s="791"/>
      <c r="T854" s="791"/>
      <c r="U854" s="791"/>
      <c r="V854" s="791"/>
      <c r="W854" s="791"/>
      <c r="X854" s="791"/>
      <c r="Y854" s="791"/>
      <c r="Z854" s="791"/>
    </row>
    <row r="855" spans="1:26" ht="15.75" customHeight="1">
      <c r="A855" s="791"/>
      <c r="B855" s="791"/>
      <c r="C855" s="791"/>
      <c r="D855" s="791"/>
      <c r="E855" s="791"/>
      <c r="F855" s="552"/>
      <c r="G855" s="791"/>
      <c r="H855" s="791"/>
      <c r="I855" s="791"/>
      <c r="J855" s="791"/>
      <c r="K855" s="791"/>
      <c r="L855" s="791"/>
      <c r="M855" s="791"/>
      <c r="N855" s="791"/>
      <c r="O855" s="791"/>
      <c r="P855" s="791"/>
      <c r="Q855" s="791"/>
      <c r="R855" s="791"/>
      <c r="S855" s="791"/>
      <c r="T855" s="791"/>
      <c r="U855" s="791"/>
      <c r="V855" s="791"/>
      <c r="W855" s="791"/>
      <c r="X855" s="791"/>
      <c r="Y855" s="791"/>
      <c r="Z855" s="791"/>
    </row>
    <row r="856" spans="1:26" ht="15.75" customHeight="1">
      <c r="A856" s="791"/>
      <c r="B856" s="791"/>
      <c r="C856" s="791"/>
      <c r="D856" s="791"/>
      <c r="E856" s="791"/>
      <c r="F856" s="552"/>
      <c r="G856" s="791"/>
      <c r="H856" s="791"/>
      <c r="I856" s="791"/>
      <c r="J856" s="791"/>
      <c r="K856" s="791"/>
      <c r="L856" s="791"/>
      <c r="M856" s="791"/>
      <c r="N856" s="791"/>
      <c r="O856" s="791"/>
      <c r="P856" s="791"/>
      <c r="Q856" s="791"/>
      <c r="R856" s="791"/>
      <c r="S856" s="791"/>
      <c r="T856" s="791"/>
      <c r="U856" s="791"/>
      <c r="V856" s="791"/>
      <c r="W856" s="791"/>
      <c r="X856" s="791"/>
      <c r="Y856" s="791"/>
      <c r="Z856" s="791"/>
    </row>
    <row r="857" spans="1:26" ht="15.75" customHeight="1">
      <c r="A857" s="791"/>
      <c r="B857" s="791"/>
      <c r="C857" s="791"/>
      <c r="D857" s="791"/>
      <c r="E857" s="791"/>
      <c r="F857" s="552"/>
      <c r="G857" s="791"/>
      <c r="H857" s="791"/>
      <c r="I857" s="791"/>
      <c r="J857" s="791"/>
      <c r="K857" s="791"/>
      <c r="L857" s="791"/>
      <c r="M857" s="791"/>
      <c r="N857" s="791"/>
      <c r="O857" s="791"/>
      <c r="P857" s="791"/>
      <c r="Q857" s="791"/>
      <c r="R857" s="791"/>
      <c r="S857" s="791"/>
      <c r="T857" s="791"/>
      <c r="U857" s="791"/>
      <c r="V857" s="791"/>
      <c r="W857" s="791"/>
      <c r="X857" s="791"/>
      <c r="Y857" s="791"/>
      <c r="Z857" s="791"/>
    </row>
    <row r="858" spans="1:26" ht="15.75" customHeight="1">
      <c r="A858" s="791"/>
      <c r="B858" s="791"/>
      <c r="C858" s="791"/>
      <c r="D858" s="791"/>
      <c r="E858" s="791"/>
      <c r="F858" s="552"/>
      <c r="G858" s="791"/>
      <c r="H858" s="791"/>
      <c r="I858" s="791"/>
      <c r="J858" s="791"/>
      <c r="K858" s="791"/>
      <c r="L858" s="791"/>
      <c r="M858" s="791"/>
      <c r="N858" s="791"/>
      <c r="O858" s="791"/>
      <c r="P858" s="791"/>
      <c r="Q858" s="791"/>
      <c r="R858" s="791"/>
      <c r="S858" s="791"/>
      <c r="T858" s="791"/>
      <c r="U858" s="791"/>
      <c r="V858" s="791"/>
      <c r="W858" s="791"/>
      <c r="X858" s="791"/>
      <c r="Y858" s="791"/>
      <c r="Z858" s="791"/>
    </row>
    <row r="859" spans="1:26" ht="15.75" customHeight="1">
      <c r="A859" s="791"/>
      <c r="B859" s="791"/>
      <c r="C859" s="791"/>
      <c r="D859" s="791"/>
      <c r="E859" s="791"/>
      <c r="F859" s="552"/>
      <c r="G859" s="791"/>
      <c r="H859" s="791"/>
      <c r="I859" s="791"/>
      <c r="J859" s="791"/>
      <c r="K859" s="791"/>
      <c r="L859" s="791"/>
      <c r="M859" s="791"/>
      <c r="N859" s="791"/>
      <c r="O859" s="791"/>
      <c r="P859" s="791"/>
      <c r="Q859" s="791"/>
      <c r="R859" s="791"/>
      <c r="S859" s="791"/>
      <c r="T859" s="791"/>
      <c r="U859" s="791"/>
      <c r="V859" s="791"/>
      <c r="W859" s="791"/>
      <c r="X859" s="791"/>
      <c r="Y859" s="791"/>
      <c r="Z859" s="791"/>
    </row>
    <row r="860" spans="1:26" ht="15.75" customHeight="1">
      <c r="A860" s="791"/>
      <c r="B860" s="791"/>
      <c r="C860" s="791"/>
      <c r="D860" s="791"/>
      <c r="E860" s="791"/>
      <c r="F860" s="552"/>
      <c r="G860" s="791"/>
      <c r="H860" s="791"/>
      <c r="I860" s="791"/>
      <c r="J860" s="791"/>
      <c r="K860" s="791"/>
      <c r="L860" s="791"/>
      <c r="M860" s="791"/>
      <c r="N860" s="791"/>
      <c r="O860" s="791"/>
      <c r="P860" s="791"/>
      <c r="Q860" s="791"/>
      <c r="R860" s="791"/>
      <c r="S860" s="791"/>
      <c r="T860" s="791"/>
      <c r="U860" s="791"/>
      <c r="V860" s="791"/>
      <c r="W860" s="791"/>
      <c r="X860" s="791"/>
      <c r="Y860" s="791"/>
      <c r="Z860" s="791"/>
    </row>
    <row r="861" spans="1:26" ht="15.75" customHeight="1">
      <c r="A861" s="791"/>
      <c r="B861" s="791"/>
      <c r="C861" s="791"/>
      <c r="D861" s="791"/>
      <c r="E861" s="791"/>
      <c r="F861" s="552"/>
      <c r="G861" s="791"/>
      <c r="H861" s="791"/>
      <c r="I861" s="791"/>
      <c r="J861" s="791"/>
      <c r="K861" s="791"/>
      <c r="L861" s="791"/>
      <c r="M861" s="791"/>
      <c r="N861" s="791"/>
      <c r="O861" s="791"/>
      <c r="P861" s="791"/>
      <c r="Q861" s="791"/>
      <c r="R861" s="791"/>
      <c r="S861" s="791"/>
      <c r="T861" s="791"/>
      <c r="U861" s="791"/>
      <c r="V861" s="791"/>
      <c r="W861" s="791"/>
      <c r="X861" s="791"/>
      <c r="Y861" s="791"/>
      <c r="Z861" s="791"/>
    </row>
    <row r="862" spans="1:26" ht="15.75" customHeight="1">
      <c r="A862" s="791"/>
      <c r="B862" s="791"/>
      <c r="C862" s="791"/>
      <c r="D862" s="791"/>
      <c r="E862" s="791"/>
      <c r="F862" s="552"/>
      <c r="G862" s="791"/>
      <c r="H862" s="791"/>
      <c r="I862" s="791"/>
      <c r="J862" s="791"/>
      <c r="K862" s="791"/>
      <c r="L862" s="791"/>
      <c r="M862" s="791"/>
      <c r="N862" s="791"/>
      <c r="O862" s="791"/>
      <c r="P862" s="791"/>
      <c r="Q862" s="791"/>
      <c r="R862" s="791"/>
      <c r="S862" s="791"/>
      <c r="T862" s="791"/>
      <c r="U862" s="791"/>
      <c r="V862" s="791"/>
      <c r="W862" s="791"/>
      <c r="X862" s="791"/>
      <c r="Y862" s="791"/>
      <c r="Z862" s="791"/>
    </row>
    <row r="863" spans="1:26" ht="15.75" customHeight="1">
      <c r="A863" s="791"/>
      <c r="B863" s="791"/>
      <c r="C863" s="791"/>
      <c r="D863" s="791"/>
      <c r="E863" s="791"/>
      <c r="F863" s="552"/>
      <c r="G863" s="791"/>
      <c r="H863" s="791"/>
      <c r="I863" s="791"/>
      <c r="J863" s="791"/>
      <c r="K863" s="791"/>
      <c r="L863" s="791"/>
      <c r="M863" s="791"/>
      <c r="N863" s="791"/>
      <c r="O863" s="791"/>
      <c r="P863" s="791"/>
      <c r="Q863" s="791"/>
      <c r="R863" s="791"/>
      <c r="S863" s="791"/>
      <c r="T863" s="791"/>
      <c r="U863" s="791"/>
      <c r="V863" s="791"/>
      <c r="W863" s="791"/>
      <c r="X863" s="791"/>
      <c r="Y863" s="791"/>
      <c r="Z863" s="791"/>
    </row>
    <row r="864" spans="1:26" ht="15.75" customHeight="1">
      <c r="A864" s="791"/>
      <c r="B864" s="791"/>
      <c r="C864" s="791"/>
      <c r="D864" s="791"/>
      <c r="E864" s="791"/>
      <c r="F864" s="552"/>
      <c r="G864" s="791"/>
      <c r="H864" s="791"/>
      <c r="I864" s="791"/>
      <c r="J864" s="791"/>
      <c r="K864" s="791"/>
      <c r="L864" s="791"/>
      <c r="M864" s="791"/>
      <c r="N864" s="791"/>
      <c r="O864" s="791"/>
      <c r="P864" s="791"/>
      <c r="Q864" s="791"/>
      <c r="R864" s="791"/>
      <c r="S864" s="791"/>
      <c r="T864" s="791"/>
      <c r="U864" s="791"/>
      <c r="V864" s="791"/>
      <c r="W864" s="791"/>
      <c r="X864" s="791"/>
      <c r="Y864" s="791"/>
      <c r="Z864" s="791"/>
    </row>
    <row r="865" spans="1:26" ht="15.75" customHeight="1">
      <c r="A865" s="791"/>
      <c r="B865" s="791"/>
      <c r="C865" s="791"/>
      <c r="D865" s="791"/>
      <c r="E865" s="791"/>
      <c r="F865" s="552"/>
      <c r="G865" s="791"/>
      <c r="H865" s="791"/>
      <c r="I865" s="791"/>
      <c r="J865" s="791"/>
      <c r="K865" s="791"/>
      <c r="L865" s="791"/>
      <c r="M865" s="791"/>
      <c r="N865" s="791"/>
      <c r="O865" s="791"/>
      <c r="P865" s="791"/>
      <c r="Q865" s="791"/>
      <c r="R865" s="791"/>
      <c r="S865" s="791"/>
      <c r="T865" s="791"/>
      <c r="U865" s="791"/>
      <c r="V865" s="791"/>
      <c r="W865" s="791"/>
      <c r="X865" s="791"/>
      <c r="Y865" s="791"/>
      <c r="Z865" s="791"/>
    </row>
    <row r="866" spans="1:26" ht="15.75" customHeight="1">
      <c r="A866" s="791"/>
      <c r="B866" s="791"/>
      <c r="C866" s="791"/>
      <c r="D866" s="791"/>
      <c r="E866" s="791"/>
      <c r="F866" s="552"/>
      <c r="G866" s="791"/>
      <c r="H866" s="791"/>
      <c r="I866" s="791"/>
      <c r="J866" s="791"/>
      <c r="K866" s="791"/>
      <c r="L866" s="791"/>
      <c r="M866" s="791"/>
      <c r="N866" s="791"/>
      <c r="O866" s="791"/>
      <c r="P866" s="791"/>
      <c r="Q866" s="791"/>
      <c r="R866" s="791"/>
      <c r="S866" s="791"/>
      <c r="T866" s="791"/>
      <c r="U866" s="791"/>
      <c r="V866" s="791"/>
      <c r="W866" s="791"/>
      <c r="X866" s="791"/>
      <c r="Y866" s="791"/>
      <c r="Z866" s="791"/>
    </row>
    <row r="867" spans="1:26" ht="15.75" customHeight="1">
      <c r="A867" s="791"/>
      <c r="B867" s="791"/>
      <c r="C867" s="791"/>
      <c r="D867" s="791"/>
      <c r="E867" s="791"/>
      <c r="F867" s="552"/>
      <c r="G867" s="791"/>
      <c r="H867" s="791"/>
      <c r="I867" s="791"/>
      <c r="J867" s="791"/>
      <c r="K867" s="791"/>
      <c r="L867" s="791"/>
      <c r="M867" s="791"/>
      <c r="N867" s="791"/>
      <c r="O867" s="791"/>
      <c r="P867" s="791"/>
      <c r="Q867" s="791"/>
      <c r="R867" s="791"/>
      <c r="S867" s="791"/>
      <c r="T867" s="791"/>
      <c r="U867" s="791"/>
      <c r="V867" s="791"/>
      <c r="W867" s="791"/>
      <c r="X867" s="791"/>
      <c r="Y867" s="791"/>
      <c r="Z867" s="791"/>
    </row>
    <row r="868" spans="1:26" ht="15.75" customHeight="1">
      <c r="A868" s="791"/>
      <c r="B868" s="791"/>
      <c r="C868" s="791"/>
      <c r="D868" s="791"/>
      <c r="E868" s="791"/>
      <c r="F868" s="552"/>
      <c r="G868" s="791"/>
      <c r="H868" s="791"/>
      <c r="I868" s="791"/>
      <c r="J868" s="791"/>
      <c r="K868" s="791"/>
      <c r="L868" s="791"/>
      <c r="M868" s="791"/>
      <c r="N868" s="791"/>
      <c r="O868" s="791"/>
      <c r="P868" s="791"/>
      <c r="Q868" s="791"/>
      <c r="R868" s="791"/>
      <c r="S868" s="791"/>
      <c r="T868" s="791"/>
      <c r="U868" s="791"/>
      <c r="V868" s="791"/>
      <c r="W868" s="791"/>
      <c r="X868" s="791"/>
      <c r="Y868" s="791"/>
      <c r="Z868" s="791"/>
    </row>
    <row r="869" spans="1:26" ht="15.75" customHeight="1">
      <c r="A869" s="791"/>
      <c r="B869" s="791"/>
      <c r="C869" s="791"/>
      <c r="D869" s="791"/>
      <c r="E869" s="791"/>
      <c r="F869" s="552"/>
      <c r="G869" s="791"/>
      <c r="H869" s="791"/>
      <c r="I869" s="791"/>
      <c r="J869" s="791"/>
      <c r="K869" s="791"/>
      <c r="L869" s="791"/>
      <c r="M869" s="791"/>
      <c r="N869" s="791"/>
      <c r="O869" s="791"/>
      <c r="P869" s="791"/>
      <c r="Q869" s="791"/>
      <c r="R869" s="791"/>
      <c r="S869" s="791"/>
      <c r="T869" s="791"/>
      <c r="U869" s="791"/>
      <c r="V869" s="791"/>
      <c r="W869" s="791"/>
      <c r="X869" s="791"/>
      <c r="Y869" s="791"/>
      <c r="Z869" s="791"/>
    </row>
    <row r="870" spans="1:26" ht="15.75" customHeight="1">
      <c r="A870" s="791"/>
      <c r="B870" s="791"/>
      <c r="C870" s="791"/>
      <c r="D870" s="791"/>
      <c r="E870" s="791"/>
      <c r="F870" s="552"/>
      <c r="G870" s="791"/>
      <c r="H870" s="791"/>
      <c r="I870" s="791"/>
      <c r="J870" s="791"/>
      <c r="K870" s="791"/>
      <c r="L870" s="791"/>
      <c r="M870" s="791"/>
      <c r="N870" s="791"/>
      <c r="O870" s="791"/>
      <c r="P870" s="791"/>
      <c r="Q870" s="791"/>
      <c r="R870" s="791"/>
      <c r="S870" s="791"/>
      <c r="T870" s="791"/>
      <c r="U870" s="791"/>
      <c r="V870" s="791"/>
      <c r="W870" s="791"/>
      <c r="X870" s="791"/>
      <c r="Y870" s="791"/>
      <c r="Z870" s="791"/>
    </row>
    <row r="871" spans="1:26" ht="15.75" customHeight="1">
      <c r="A871" s="791"/>
      <c r="B871" s="791"/>
      <c r="C871" s="791"/>
      <c r="D871" s="791"/>
      <c r="E871" s="791"/>
      <c r="F871" s="552"/>
      <c r="G871" s="791"/>
      <c r="H871" s="791"/>
      <c r="I871" s="791"/>
      <c r="J871" s="791"/>
      <c r="K871" s="791"/>
      <c r="L871" s="791"/>
      <c r="M871" s="791"/>
      <c r="N871" s="791"/>
      <c r="O871" s="791"/>
      <c r="P871" s="791"/>
      <c r="Q871" s="791"/>
      <c r="R871" s="791"/>
      <c r="S871" s="791"/>
      <c r="T871" s="791"/>
      <c r="U871" s="791"/>
      <c r="V871" s="791"/>
      <c r="W871" s="791"/>
      <c r="X871" s="791"/>
      <c r="Y871" s="791"/>
      <c r="Z871" s="791"/>
    </row>
    <row r="872" spans="1:26" ht="15.75" customHeight="1">
      <c r="A872" s="791"/>
      <c r="B872" s="791"/>
      <c r="C872" s="791"/>
      <c r="D872" s="791"/>
      <c r="E872" s="791"/>
      <c r="F872" s="552"/>
      <c r="G872" s="791"/>
      <c r="H872" s="791"/>
      <c r="I872" s="791"/>
      <c r="J872" s="791"/>
      <c r="K872" s="791"/>
      <c r="L872" s="791"/>
      <c r="M872" s="791"/>
      <c r="N872" s="791"/>
      <c r="O872" s="791"/>
      <c r="P872" s="791"/>
      <c r="Q872" s="791"/>
      <c r="R872" s="791"/>
      <c r="S872" s="791"/>
      <c r="T872" s="791"/>
      <c r="U872" s="791"/>
      <c r="V872" s="791"/>
      <c r="W872" s="791"/>
      <c r="X872" s="791"/>
      <c r="Y872" s="791"/>
      <c r="Z872" s="791"/>
    </row>
    <row r="873" spans="1:26" ht="15.75" customHeight="1">
      <c r="A873" s="791"/>
      <c r="B873" s="791"/>
      <c r="C873" s="791"/>
      <c r="D873" s="791"/>
      <c r="E873" s="791"/>
      <c r="F873" s="552"/>
      <c r="G873" s="791"/>
      <c r="H873" s="791"/>
      <c r="I873" s="791"/>
      <c r="J873" s="791"/>
      <c r="K873" s="791"/>
      <c r="L873" s="791"/>
      <c r="M873" s="791"/>
      <c r="N873" s="791"/>
      <c r="O873" s="791"/>
      <c r="P873" s="791"/>
      <c r="Q873" s="791"/>
      <c r="R873" s="791"/>
      <c r="S873" s="791"/>
      <c r="T873" s="791"/>
      <c r="U873" s="791"/>
      <c r="V873" s="791"/>
      <c r="W873" s="791"/>
      <c r="X873" s="791"/>
      <c r="Y873" s="791"/>
      <c r="Z873" s="791"/>
    </row>
    <row r="874" spans="1:26" ht="15.75" customHeight="1">
      <c r="A874" s="791"/>
      <c r="B874" s="791"/>
      <c r="C874" s="791"/>
      <c r="D874" s="791"/>
      <c r="E874" s="791"/>
      <c r="F874" s="552"/>
      <c r="G874" s="791"/>
      <c r="H874" s="791"/>
      <c r="I874" s="791"/>
      <c r="J874" s="791"/>
      <c r="K874" s="791"/>
      <c r="L874" s="791"/>
      <c r="M874" s="791"/>
      <c r="N874" s="791"/>
      <c r="O874" s="791"/>
      <c r="P874" s="791"/>
      <c r="Q874" s="791"/>
      <c r="R874" s="791"/>
      <c r="S874" s="791"/>
      <c r="T874" s="791"/>
      <c r="U874" s="791"/>
      <c r="V874" s="791"/>
      <c r="W874" s="791"/>
      <c r="X874" s="791"/>
      <c r="Y874" s="791"/>
      <c r="Z874" s="791"/>
    </row>
    <row r="875" spans="1:26" ht="15.75" customHeight="1">
      <c r="A875" s="791"/>
      <c r="B875" s="791"/>
      <c r="C875" s="791"/>
      <c r="D875" s="791"/>
      <c r="E875" s="791"/>
      <c r="F875" s="552"/>
      <c r="G875" s="791"/>
      <c r="H875" s="791"/>
      <c r="I875" s="791"/>
      <c r="J875" s="791"/>
      <c r="K875" s="791"/>
      <c r="L875" s="791"/>
      <c r="M875" s="791"/>
      <c r="N875" s="791"/>
      <c r="O875" s="791"/>
      <c r="P875" s="791"/>
      <c r="Q875" s="791"/>
      <c r="R875" s="791"/>
      <c r="S875" s="791"/>
      <c r="T875" s="791"/>
      <c r="U875" s="791"/>
      <c r="V875" s="791"/>
      <c r="W875" s="791"/>
      <c r="X875" s="791"/>
      <c r="Y875" s="791"/>
      <c r="Z875" s="791"/>
    </row>
    <row r="876" spans="1:26" ht="15.75" customHeight="1">
      <c r="A876" s="791"/>
      <c r="B876" s="791"/>
      <c r="C876" s="791"/>
      <c r="D876" s="791"/>
      <c r="E876" s="791"/>
      <c r="F876" s="552"/>
      <c r="G876" s="791"/>
      <c r="H876" s="791"/>
      <c r="I876" s="791"/>
      <c r="J876" s="791"/>
      <c r="K876" s="791"/>
      <c r="L876" s="791"/>
      <c r="M876" s="791"/>
      <c r="N876" s="791"/>
      <c r="O876" s="791"/>
      <c r="P876" s="791"/>
      <c r="Q876" s="791"/>
      <c r="R876" s="791"/>
      <c r="S876" s="791"/>
      <c r="T876" s="791"/>
      <c r="U876" s="791"/>
      <c r="V876" s="791"/>
      <c r="W876" s="791"/>
      <c r="X876" s="791"/>
      <c r="Y876" s="791"/>
      <c r="Z876" s="791"/>
    </row>
    <row r="877" spans="1:26" ht="15.75" customHeight="1">
      <c r="A877" s="791"/>
      <c r="B877" s="791"/>
      <c r="C877" s="791"/>
      <c r="D877" s="791"/>
      <c r="E877" s="791"/>
      <c r="F877" s="552"/>
      <c r="G877" s="791"/>
      <c r="H877" s="791"/>
      <c r="I877" s="791"/>
      <c r="J877" s="791"/>
      <c r="K877" s="791"/>
      <c r="L877" s="791"/>
      <c r="M877" s="791"/>
      <c r="N877" s="791"/>
      <c r="O877" s="791"/>
      <c r="P877" s="791"/>
      <c r="Q877" s="791"/>
      <c r="R877" s="791"/>
      <c r="S877" s="791"/>
      <c r="T877" s="791"/>
      <c r="U877" s="791"/>
      <c r="V877" s="791"/>
      <c r="W877" s="791"/>
      <c r="X877" s="791"/>
      <c r="Y877" s="791"/>
      <c r="Z877" s="791"/>
    </row>
    <row r="878" spans="1:26" ht="15.75" customHeight="1">
      <c r="A878" s="791"/>
      <c r="B878" s="791"/>
      <c r="C878" s="791"/>
      <c r="D878" s="791"/>
      <c r="E878" s="791"/>
      <c r="F878" s="552"/>
      <c r="G878" s="791"/>
      <c r="H878" s="791"/>
      <c r="I878" s="791"/>
      <c r="J878" s="791"/>
      <c r="K878" s="791"/>
      <c r="L878" s="791"/>
      <c r="M878" s="791"/>
      <c r="N878" s="791"/>
      <c r="O878" s="791"/>
      <c r="P878" s="791"/>
      <c r="Q878" s="791"/>
      <c r="R878" s="791"/>
      <c r="S878" s="791"/>
      <c r="T878" s="791"/>
      <c r="U878" s="791"/>
      <c r="V878" s="791"/>
      <c r="W878" s="791"/>
      <c r="X878" s="791"/>
      <c r="Y878" s="791"/>
      <c r="Z878" s="791"/>
    </row>
    <row r="879" spans="1:26" ht="15.75" customHeight="1">
      <c r="A879" s="791"/>
      <c r="B879" s="791"/>
      <c r="C879" s="791"/>
      <c r="D879" s="791"/>
      <c r="E879" s="791"/>
      <c r="F879" s="552"/>
      <c r="G879" s="791"/>
      <c r="H879" s="791"/>
      <c r="I879" s="791"/>
      <c r="J879" s="791"/>
      <c r="K879" s="791"/>
      <c r="L879" s="791"/>
      <c r="M879" s="791"/>
      <c r="N879" s="791"/>
      <c r="O879" s="791"/>
      <c r="P879" s="791"/>
      <c r="Q879" s="791"/>
      <c r="R879" s="791"/>
      <c r="S879" s="791"/>
      <c r="T879" s="791"/>
      <c r="U879" s="791"/>
      <c r="V879" s="791"/>
      <c r="W879" s="791"/>
      <c r="X879" s="791"/>
      <c r="Y879" s="791"/>
      <c r="Z879" s="791"/>
    </row>
    <row r="880" spans="1:26" ht="15.75" customHeight="1">
      <c r="A880" s="791"/>
      <c r="B880" s="791"/>
      <c r="C880" s="791"/>
      <c r="D880" s="791"/>
      <c r="E880" s="791"/>
      <c r="F880" s="552"/>
      <c r="G880" s="791"/>
      <c r="H880" s="791"/>
      <c r="I880" s="791"/>
      <c r="J880" s="791"/>
      <c r="K880" s="791"/>
      <c r="L880" s="791"/>
      <c r="M880" s="791"/>
      <c r="N880" s="791"/>
      <c r="O880" s="791"/>
      <c r="P880" s="791"/>
      <c r="Q880" s="791"/>
      <c r="R880" s="791"/>
      <c r="S880" s="791"/>
      <c r="T880" s="791"/>
      <c r="U880" s="791"/>
      <c r="V880" s="791"/>
      <c r="W880" s="791"/>
      <c r="X880" s="791"/>
      <c r="Y880" s="791"/>
      <c r="Z880" s="791"/>
    </row>
    <row r="881" spans="1:26" ht="15.75" customHeight="1">
      <c r="A881" s="791"/>
      <c r="B881" s="791"/>
      <c r="C881" s="791"/>
      <c r="D881" s="791"/>
      <c r="E881" s="791"/>
      <c r="F881" s="552"/>
      <c r="G881" s="791"/>
      <c r="H881" s="791"/>
      <c r="I881" s="791"/>
      <c r="J881" s="791"/>
      <c r="K881" s="791"/>
      <c r="L881" s="791"/>
      <c r="M881" s="791"/>
      <c r="N881" s="791"/>
      <c r="O881" s="791"/>
      <c r="P881" s="791"/>
      <c r="Q881" s="791"/>
      <c r="R881" s="791"/>
      <c r="S881" s="791"/>
      <c r="T881" s="791"/>
      <c r="U881" s="791"/>
      <c r="V881" s="791"/>
      <c r="W881" s="791"/>
      <c r="X881" s="791"/>
      <c r="Y881" s="791"/>
      <c r="Z881" s="791"/>
    </row>
    <row r="882" spans="1:26" ht="15.75" customHeight="1">
      <c r="A882" s="791"/>
      <c r="B882" s="791"/>
      <c r="C882" s="791"/>
      <c r="D882" s="791"/>
      <c r="E882" s="791"/>
      <c r="F882" s="552"/>
      <c r="G882" s="791"/>
      <c r="H882" s="791"/>
      <c r="I882" s="791"/>
      <c r="J882" s="791"/>
      <c r="K882" s="791"/>
      <c r="L882" s="791"/>
      <c r="M882" s="791"/>
      <c r="N882" s="791"/>
      <c r="O882" s="791"/>
      <c r="P882" s="791"/>
      <c r="Q882" s="791"/>
      <c r="R882" s="791"/>
      <c r="S882" s="791"/>
      <c r="T882" s="791"/>
      <c r="U882" s="791"/>
      <c r="V882" s="791"/>
      <c r="W882" s="791"/>
      <c r="X882" s="791"/>
      <c r="Y882" s="791"/>
      <c r="Z882" s="791"/>
    </row>
    <row r="883" spans="1:26" ht="15.75" customHeight="1">
      <c r="A883" s="791"/>
      <c r="B883" s="791"/>
      <c r="C883" s="791"/>
      <c r="D883" s="791"/>
      <c r="E883" s="791"/>
      <c r="F883" s="552"/>
      <c r="G883" s="791"/>
      <c r="H883" s="791"/>
      <c r="I883" s="791"/>
      <c r="J883" s="791"/>
      <c r="K883" s="791"/>
      <c r="L883" s="791"/>
      <c r="M883" s="791"/>
      <c r="N883" s="791"/>
      <c r="O883" s="791"/>
      <c r="P883" s="791"/>
      <c r="Q883" s="791"/>
      <c r="R883" s="791"/>
      <c r="S883" s="791"/>
      <c r="T883" s="791"/>
      <c r="U883" s="791"/>
      <c r="V883" s="791"/>
      <c r="W883" s="791"/>
      <c r="X883" s="791"/>
      <c r="Y883" s="791"/>
      <c r="Z883" s="791"/>
    </row>
    <row r="884" spans="1:26" ht="15.75" customHeight="1">
      <c r="A884" s="791"/>
      <c r="B884" s="791"/>
      <c r="C884" s="791"/>
      <c r="D884" s="791"/>
      <c r="E884" s="791"/>
      <c r="F884" s="552"/>
      <c r="G884" s="791"/>
      <c r="H884" s="791"/>
      <c r="I884" s="791"/>
      <c r="J884" s="791"/>
      <c r="K884" s="791"/>
      <c r="L884" s="791"/>
      <c r="M884" s="791"/>
      <c r="N884" s="791"/>
      <c r="O884" s="791"/>
      <c r="P884" s="791"/>
      <c r="Q884" s="791"/>
      <c r="R884" s="791"/>
      <c r="S884" s="791"/>
      <c r="T884" s="791"/>
      <c r="U884" s="791"/>
      <c r="V884" s="791"/>
      <c r="W884" s="791"/>
      <c r="X884" s="791"/>
      <c r="Y884" s="791"/>
      <c r="Z884" s="791"/>
    </row>
    <row r="885" spans="1:26" ht="15.75" customHeight="1">
      <c r="A885" s="791"/>
      <c r="B885" s="791"/>
      <c r="C885" s="791"/>
      <c r="D885" s="791"/>
      <c r="E885" s="791"/>
      <c r="F885" s="552"/>
      <c r="G885" s="791"/>
      <c r="H885" s="791"/>
      <c r="I885" s="791"/>
      <c r="J885" s="791"/>
      <c r="K885" s="791"/>
      <c r="L885" s="791"/>
      <c r="M885" s="791"/>
      <c r="N885" s="791"/>
      <c r="O885" s="791"/>
      <c r="P885" s="791"/>
      <c r="Q885" s="791"/>
      <c r="R885" s="791"/>
      <c r="S885" s="791"/>
      <c r="T885" s="791"/>
      <c r="U885" s="791"/>
      <c r="V885" s="791"/>
      <c r="W885" s="791"/>
      <c r="X885" s="791"/>
      <c r="Y885" s="791"/>
      <c r="Z885" s="791"/>
    </row>
    <row r="886" spans="1:26" ht="15.75" customHeight="1">
      <c r="A886" s="791"/>
      <c r="B886" s="791"/>
      <c r="C886" s="791"/>
      <c r="D886" s="791"/>
      <c r="E886" s="791"/>
      <c r="F886" s="552"/>
      <c r="G886" s="791"/>
      <c r="H886" s="791"/>
      <c r="I886" s="791"/>
      <c r="J886" s="791"/>
      <c r="K886" s="791"/>
      <c r="L886" s="791"/>
      <c r="M886" s="791"/>
      <c r="N886" s="791"/>
      <c r="O886" s="791"/>
      <c r="P886" s="791"/>
      <c r="Q886" s="791"/>
      <c r="R886" s="791"/>
      <c r="S886" s="791"/>
      <c r="T886" s="791"/>
      <c r="U886" s="791"/>
      <c r="V886" s="791"/>
      <c r="W886" s="791"/>
      <c r="X886" s="791"/>
      <c r="Y886" s="791"/>
      <c r="Z886" s="791"/>
    </row>
    <row r="887" spans="1:26" ht="15.75" customHeight="1">
      <c r="A887" s="791"/>
      <c r="B887" s="791"/>
      <c r="C887" s="791"/>
      <c r="D887" s="791"/>
      <c r="E887" s="791"/>
      <c r="F887" s="552"/>
      <c r="G887" s="791"/>
      <c r="H887" s="791"/>
      <c r="I887" s="791"/>
      <c r="J887" s="791"/>
      <c r="K887" s="791"/>
      <c r="L887" s="791"/>
      <c r="M887" s="791"/>
      <c r="N887" s="791"/>
      <c r="O887" s="791"/>
      <c r="P887" s="791"/>
      <c r="Q887" s="791"/>
      <c r="R887" s="791"/>
      <c r="S887" s="791"/>
      <c r="T887" s="791"/>
      <c r="U887" s="791"/>
      <c r="V887" s="791"/>
      <c r="W887" s="791"/>
      <c r="X887" s="791"/>
      <c r="Y887" s="791"/>
      <c r="Z887" s="791"/>
    </row>
    <row r="888" spans="1:26" ht="15.75" customHeight="1">
      <c r="A888" s="791"/>
      <c r="B888" s="791"/>
      <c r="C888" s="791"/>
      <c r="D888" s="791"/>
      <c r="E888" s="791"/>
      <c r="F888" s="552"/>
      <c r="G888" s="791"/>
      <c r="H888" s="791"/>
      <c r="I888" s="791"/>
      <c r="J888" s="791"/>
      <c r="K888" s="791"/>
      <c r="L888" s="791"/>
      <c r="M888" s="791"/>
      <c r="N888" s="791"/>
      <c r="O888" s="791"/>
      <c r="P888" s="791"/>
      <c r="Q888" s="791"/>
      <c r="R888" s="791"/>
      <c r="S888" s="791"/>
      <c r="T888" s="791"/>
      <c r="U888" s="791"/>
      <c r="V888" s="791"/>
      <c r="W888" s="791"/>
      <c r="X888" s="791"/>
      <c r="Y888" s="791"/>
      <c r="Z888" s="791"/>
    </row>
    <row r="889" spans="1:26" ht="15.75" customHeight="1">
      <c r="A889" s="791"/>
      <c r="B889" s="791"/>
      <c r="C889" s="791"/>
      <c r="D889" s="791"/>
      <c r="E889" s="791"/>
      <c r="F889" s="552"/>
      <c r="G889" s="791"/>
      <c r="H889" s="791"/>
      <c r="I889" s="791"/>
      <c r="J889" s="791"/>
      <c r="K889" s="791"/>
      <c r="L889" s="791"/>
      <c r="M889" s="791"/>
      <c r="N889" s="791"/>
      <c r="O889" s="791"/>
      <c r="P889" s="791"/>
      <c r="Q889" s="791"/>
      <c r="R889" s="791"/>
      <c r="S889" s="791"/>
      <c r="T889" s="791"/>
      <c r="U889" s="791"/>
      <c r="V889" s="791"/>
      <c r="W889" s="791"/>
      <c r="X889" s="791"/>
      <c r="Y889" s="791"/>
      <c r="Z889" s="791"/>
    </row>
    <row r="890" spans="1:26" ht="15.75" customHeight="1">
      <c r="A890" s="791"/>
      <c r="B890" s="791"/>
      <c r="C890" s="791"/>
      <c r="D890" s="791"/>
      <c r="E890" s="791"/>
      <c r="F890" s="552"/>
      <c r="G890" s="791"/>
      <c r="H890" s="791"/>
      <c r="I890" s="791"/>
      <c r="J890" s="791"/>
      <c r="K890" s="791"/>
      <c r="L890" s="791"/>
      <c r="M890" s="791"/>
      <c r="N890" s="791"/>
      <c r="O890" s="791"/>
      <c r="P890" s="791"/>
      <c r="Q890" s="791"/>
      <c r="R890" s="791"/>
      <c r="S890" s="791"/>
      <c r="T890" s="791"/>
      <c r="U890" s="791"/>
      <c r="V890" s="791"/>
      <c r="W890" s="791"/>
      <c r="X890" s="791"/>
      <c r="Y890" s="791"/>
      <c r="Z890" s="791"/>
    </row>
    <row r="891" spans="1:26" ht="15.75" customHeight="1">
      <c r="A891" s="791"/>
      <c r="B891" s="791"/>
      <c r="C891" s="791"/>
      <c r="D891" s="791"/>
      <c r="E891" s="791"/>
      <c r="F891" s="552"/>
      <c r="G891" s="791"/>
      <c r="H891" s="791"/>
      <c r="I891" s="791"/>
      <c r="J891" s="791"/>
      <c r="K891" s="791"/>
      <c r="L891" s="791"/>
      <c r="M891" s="791"/>
      <c r="N891" s="791"/>
      <c r="O891" s="791"/>
      <c r="P891" s="791"/>
      <c r="Q891" s="791"/>
      <c r="R891" s="791"/>
      <c r="S891" s="791"/>
      <c r="T891" s="791"/>
      <c r="U891" s="791"/>
      <c r="V891" s="791"/>
      <c r="W891" s="791"/>
      <c r="X891" s="791"/>
      <c r="Y891" s="791"/>
      <c r="Z891" s="791"/>
    </row>
    <row r="892" spans="1:26" ht="15.75" customHeight="1">
      <c r="A892" s="791"/>
      <c r="B892" s="791"/>
      <c r="C892" s="791"/>
      <c r="D892" s="791"/>
      <c r="E892" s="791"/>
      <c r="F892" s="552"/>
      <c r="G892" s="791"/>
      <c r="H892" s="791"/>
      <c r="I892" s="791"/>
      <c r="J892" s="791"/>
      <c r="K892" s="791"/>
      <c r="L892" s="791"/>
      <c r="M892" s="791"/>
      <c r="N892" s="791"/>
      <c r="O892" s="791"/>
      <c r="P892" s="791"/>
      <c r="Q892" s="791"/>
      <c r="R892" s="791"/>
      <c r="S892" s="791"/>
      <c r="T892" s="791"/>
      <c r="U892" s="791"/>
      <c r="V892" s="791"/>
      <c r="W892" s="791"/>
      <c r="X892" s="791"/>
      <c r="Y892" s="791"/>
      <c r="Z892" s="791"/>
    </row>
    <row r="893" spans="1:26" ht="15.75" customHeight="1">
      <c r="A893" s="791"/>
      <c r="B893" s="791"/>
      <c r="C893" s="791"/>
      <c r="D893" s="791"/>
      <c r="E893" s="791"/>
      <c r="F893" s="552"/>
      <c r="G893" s="791"/>
      <c r="H893" s="791"/>
      <c r="I893" s="791"/>
      <c r="J893" s="791"/>
      <c r="K893" s="791"/>
      <c r="L893" s="791"/>
      <c r="M893" s="791"/>
      <c r="N893" s="791"/>
      <c r="O893" s="791"/>
      <c r="P893" s="791"/>
      <c r="Q893" s="791"/>
      <c r="R893" s="791"/>
      <c r="S893" s="791"/>
      <c r="T893" s="791"/>
      <c r="U893" s="791"/>
      <c r="V893" s="791"/>
      <c r="W893" s="791"/>
      <c r="X893" s="791"/>
      <c r="Y893" s="791"/>
      <c r="Z893" s="791"/>
    </row>
    <row r="894" spans="1:26" ht="15.75" customHeight="1">
      <c r="A894" s="791"/>
      <c r="B894" s="791"/>
      <c r="C894" s="791"/>
      <c r="D894" s="791"/>
      <c r="E894" s="791"/>
      <c r="F894" s="552"/>
      <c r="G894" s="791"/>
      <c r="H894" s="791"/>
      <c r="I894" s="791"/>
      <c r="J894" s="791"/>
      <c r="K894" s="791"/>
      <c r="L894" s="791"/>
      <c r="M894" s="791"/>
      <c r="N894" s="791"/>
      <c r="O894" s="791"/>
      <c r="P894" s="791"/>
      <c r="Q894" s="791"/>
      <c r="R894" s="791"/>
      <c r="S894" s="791"/>
      <c r="T894" s="791"/>
      <c r="U894" s="791"/>
      <c r="V894" s="791"/>
      <c r="W894" s="791"/>
      <c r="X894" s="791"/>
      <c r="Y894" s="791"/>
      <c r="Z894" s="791"/>
    </row>
    <row r="895" spans="1:26" ht="15.75" customHeight="1">
      <c r="A895" s="791"/>
      <c r="B895" s="791"/>
      <c r="C895" s="791"/>
      <c r="D895" s="791"/>
      <c r="E895" s="791"/>
      <c r="F895" s="552"/>
      <c r="G895" s="791"/>
      <c r="H895" s="791"/>
      <c r="I895" s="791"/>
      <c r="J895" s="791"/>
      <c r="K895" s="791"/>
      <c r="L895" s="791"/>
      <c r="M895" s="791"/>
      <c r="N895" s="791"/>
      <c r="O895" s="791"/>
      <c r="P895" s="791"/>
      <c r="Q895" s="791"/>
      <c r="R895" s="791"/>
      <c r="S895" s="791"/>
      <c r="T895" s="791"/>
      <c r="U895" s="791"/>
      <c r="V895" s="791"/>
      <c r="W895" s="791"/>
      <c r="X895" s="791"/>
      <c r="Y895" s="791"/>
      <c r="Z895" s="791"/>
    </row>
    <row r="896" spans="1:26" ht="15.75" customHeight="1">
      <c r="A896" s="791"/>
      <c r="B896" s="791"/>
      <c r="C896" s="791"/>
      <c r="D896" s="791"/>
      <c r="E896" s="791"/>
      <c r="F896" s="552"/>
      <c r="G896" s="791"/>
      <c r="H896" s="791"/>
      <c r="I896" s="791"/>
      <c r="J896" s="791"/>
      <c r="K896" s="791"/>
      <c r="L896" s="791"/>
      <c r="M896" s="791"/>
      <c r="N896" s="791"/>
      <c r="O896" s="791"/>
      <c r="P896" s="791"/>
      <c r="Q896" s="791"/>
      <c r="R896" s="791"/>
      <c r="S896" s="791"/>
      <c r="T896" s="791"/>
      <c r="U896" s="791"/>
      <c r="V896" s="791"/>
      <c r="W896" s="791"/>
      <c r="X896" s="791"/>
      <c r="Y896" s="791"/>
      <c r="Z896" s="791"/>
    </row>
    <row r="897" spans="1:26" ht="15.75" customHeight="1">
      <c r="A897" s="791"/>
      <c r="B897" s="791"/>
      <c r="C897" s="791"/>
      <c r="D897" s="791"/>
      <c r="E897" s="791"/>
      <c r="F897" s="552"/>
      <c r="G897" s="791"/>
      <c r="H897" s="791"/>
      <c r="I897" s="791"/>
      <c r="J897" s="791"/>
      <c r="K897" s="791"/>
      <c r="L897" s="791"/>
      <c r="M897" s="791"/>
      <c r="N897" s="791"/>
      <c r="O897" s="791"/>
      <c r="P897" s="791"/>
      <c r="Q897" s="791"/>
      <c r="R897" s="791"/>
      <c r="S897" s="791"/>
      <c r="T897" s="791"/>
      <c r="U897" s="791"/>
      <c r="V897" s="791"/>
      <c r="W897" s="791"/>
      <c r="X897" s="791"/>
      <c r="Y897" s="791"/>
      <c r="Z897" s="791"/>
    </row>
    <row r="898" spans="1:26" ht="15.75" customHeight="1">
      <c r="A898" s="791"/>
      <c r="B898" s="791"/>
      <c r="C898" s="791"/>
      <c r="D898" s="791"/>
      <c r="E898" s="791"/>
      <c r="F898" s="552"/>
      <c r="G898" s="791"/>
      <c r="H898" s="791"/>
      <c r="I898" s="791"/>
      <c r="J898" s="791"/>
      <c r="K898" s="791"/>
      <c r="L898" s="791"/>
      <c r="M898" s="791"/>
      <c r="N898" s="791"/>
      <c r="O898" s="791"/>
      <c r="P898" s="791"/>
      <c r="Q898" s="791"/>
      <c r="R898" s="791"/>
      <c r="S898" s="791"/>
      <c r="T898" s="791"/>
      <c r="U898" s="791"/>
      <c r="V898" s="791"/>
      <c r="W898" s="791"/>
      <c r="X898" s="791"/>
      <c r="Y898" s="791"/>
      <c r="Z898" s="791"/>
    </row>
    <row r="899" spans="1:26" ht="15.75" customHeight="1">
      <c r="A899" s="791"/>
      <c r="B899" s="791"/>
      <c r="C899" s="791"/>
      <c r="D899" s="791"/>
      <c r="E899" s="791"/>
      <c r="F899" s="552"/>
      <c r="G899" s="791"/>
      <c r="H899" s="791"/>
      <c r="I899" s="791"/>
      <c r="J899" s="791"/>
      <c r="K899" s="791"/>
      <c r="L899" s="791"/>
      <c r="M899" s="791"/>
      <c r="N899" s="791"/>
      <c r="O899" s="791"/>
      <c r="P899" s="791"/>
      <c r="Q899" s="791"/>
      <c r="R899" s="791"/>
      <c r="S899" s="791"/>
      <c r="T899" s="791"/>
      <c r="U899" s="791"/>
      <c r="V899" s="791"/>
      <c r="W899" s="791"/>
      <c r="X899" s="791"/>
      <c r="Y899" s="791"/>
      <c r="Z899" s="791"/>
    </row>
    <row r="900" spans="1:26" ht="15.75" customHeight="1">
      <c r="A900" s="791"/>
      <c r="B900" s="791"/>
      <c r="C900" s="791"/>
      <c r="D900" s="791"/>
      <c r="E900" s="791"/>
      <c r="F900" s="552"/>
      <c r="G900" s="791"/>
      <c r="H900" s="791"/>
      <c r="I900" s="791"/>
      <c r="J900" s="791"/>
      <c r="K900" s="791"/>
      <c r="L900" s="791"/>
      <c r="M900" s="791"/>
      <c r="N900" s="791"/>
      <c r="O900" s="791"/>
      <c r="P900" s="791"/>
      <c r="Q900" s="791"/>
      <c r="R900" s="791"/>
      <c r="S900" s="791"/>
      <c r="T900" s="791"/>
      <c r="U900" s="791"/>
      <c r="V900" s="791"/>
      <c r="W900" s="791"/>
      <c r="X900" s="791"/>
      <c r="Y900" s="791"/>
      <c r="Z900" s="791"/>
    </row>
    <row r="901" spans="1:26" ht="15.75" customHeight="1">
      <c r="A901" s="791"/>
      <c r="B901" s="791"/>
      <c r="C901" s="791"/>
      <c r="D901" s="791"/>
      <c r="E901" s="791"/>
      <c r="F901" s="552"/>
      <c r="G901" s="791"/>
      <c r="H901" s="791"/>
      <c r="I901" s="791"/>
      <c r="J901" s="791"/>
      <c r="K901" s="791"/>
      <c r="L901" s="791"/>
      <c r="M901" s="791"/>
      <c r="N901" s="791"/>
      <c r="O901" s="791"/>
      <c r="P901" s="791"/>
      <c r="Q901" s="791"/>
      <c r="R901" s="791"/>
      <c r="S901" s="791"/>
      <c r="T901" s="791"/>
      <c r="U901" s="791"/>
      <c r="V901" s="791"/>
      <c r="W901" s="791"/>
      <c r="X901" s="791"/>
      <c r="Y901" s="791"/>
      <c r="Z901" s="791"/>
    </row>
    <row r="902" spans="1:26" ht="15.75" customHeight="1">
      <c r="A902" s="791"/>
      <c r="B902" s="791"/>
      <c r="C902" s="791"/>
      <c r="D902" s="791"/>
      <c r="E902" s="791"/>
      <c r="F902" s="552"/>
      <c r="G902" s="791"/>
      <c r="H902" s="791"/>
      <c r="I902" s="791"/>
      <c r="J902" s="791"/>
      <c r="K902" s="791"/>
      <c r="L902" s="791"/>
      <c r="M902" s="791"/>
      <c r="N902" s="791"/>
      <c r="O902" s="791"/>
      <c r="P902" s="791"/>
      <c r="Q902" s="791"/>
      <c r="R902" s="791"/>
      <c r="S902" s="791"/>
      <c r="T902" s="791"/>
      <c r="U902" s="791"/>
      <c r="V902" s="791"/>
      <c r="W902" s="791"/>
      <c r="X902" s="791"/>
      <c r="Y902" s="791"/>
      <c r="Z902" s="791"/>
    </row>
    <row r="903" spans="1:26" ht="15.75" customHeight="1">
      <c r="A903" s="791"/>
      <c r="B903" s="791"/>
      <c r="C903" s="791"/>
      <c r="D903" s="791"/>
      <c r="E903" s="791"/>
      <c r="F903" s="552"/>
      <c r="G903" s="791"/>
      <c r="H903" s="791"/>
      <c r="I903" s="791"/>
      <c r="J903" s="791"/>
      <c r="K903" s="791"/>
      <c r="L903" s="791"/>
      <c r="M903" s="791"/>
      <c r="N903" s="791"/>
      <c r="O903" s="791"/>
      <c r="P903" s="791"/>
      <c r="Q903" s="791"/>
      <c r="R903" s="791"/>
      <c r="S903" s="791"/>
      <c r="T903" s="791"/>
      <c r="U903" s="791"/>
      <c r="V903" s="791"/>
      <c r="W903" s="791"/>
      <c r="X903" s="791"/>
      <c r="Y903" s="791"/>
      <c r="Z903" s="791"/>
    </row>
    <row r="904" spans="1:26" ht="15.75" customHeight="1">
      <c r="A904" s="791"/>
      <c r="B904" s="791"/>
      <c r="C904" s="791"/>
      <c r="D904" s="791"/>
      <c r="E904" s="791"/>
      <c r="F904" s="552"/>
      <c r="G904" s="791"/>
      <c r="H904" s="791"/>
      <c r="I904" s="791"/>
      <c r="J904" s="791"/>
      <c r="K904" s="791"/>
      <c r="L904" s="791"/>
      <c r="M904" s="791"/>
      <c r="N904" s="791"/>
      <c r="O904" s="791"/>
      <c r="P904" s="791"/>
      <c r="Q904" s="791"/>
      <c r="R904" s="791"/>
      <c r="S904" s="791"/>
      <c r="T904" s="791"/>
      <c r="U904" s="791"/>
      <c r="V904" s="791"/>
      <c r="W904" s="791"/>
      <c r="X904" s="791"/>
      <c r="Y904" s="791"/>
      <c r="Z904" s="791"/>
    </row>
    <row r="905" spans="1:26" ht="15.75" customHeight="1">
      <c r="A905" s="791"/>
      <c r="B905" s="791"/>
      <c r="C905" s="791"/>
      <c r="D905" s="791"/>
      <c r="E905" s="791"/>
      <c r="F905" s="552"/>
      <c r="G905" s="791"/>
      <c r="H905" s="791"/>
      <c r="I905" s="791"/>
      <c r="J905" s="791"/>
      <c r="K905" s="791"/>
      <c r="L905" s="791"/>
      <c r="M905" s="791"/>
      <c r="N905" s="791"/>
      <c r="O905" s="791"/>
      <c r="P905" s="791"/>
      <c r="Q905" s="791"/>
      <c r="R905" s="791"/>
      <c r="S905" s="791"/>
      <c r="T905" s="791"/>
      <c r="U905" s="791"/>
      <c r="V905" s="791"/>
      <c r="W905" s="791"/>
      <c r="X905" s="791"/>
      <c r="Y905" s="791"/>
      <c r="Z905" s="791"/>
    </row>
    <row r="906" spans="1:26" ht="15.75" customHeight="1">
      <c r="A906" s="791"/>
      <c r="B906" s="791"/>
      <c r="C906" s="791"/>
      <c r="D906" s="791"/>
      <c r="E906" s="791"/>
      <c r="F906" s="552"/>
      <c r="G906" s="791"/>
      <c r="H906" s="791"/>
      <c r="I906" s="791"/>
      <c r="J906" s="791"/>
      <c r="K906" s="791"/>
      <c r="L906" s="791"/>
      <c r="M906" s="791"/>
      <c r="N906" s="791"/>
      <c r="O906" s="791"/>
      <c r="P906" s="791"/>
      <c r="Q906" s="791"/>
      <c r="R906" s="791"/>
      <c r="S906" s="791"/>
      <c r="T906" s="791"/>
      <c r="U906" s="791"/>
      <c r="V906" s="791"/>
      <c r="W906" s="791"/>
      <c r="X906" s="791"/>
      <c r="Y906" s="791"/>
      <c r="Z906" s="791"/>
    </row>
    <row r="907" spans="1:26" ht="15.75" customHeight="1">
      <c r="A907" s="791"/>
      <c r="B907" s="791"/>
      <c r="C907" s="791"/>
      <c r="D907" s="791"/>
      <c r="E907" s="791"/>
      <c r="F907" s="552"/>
      <c r="G907" s="791"/>
      <c r="H907" s="791"/>
      <c r="I907" s="791"/>
      <c r="J907" s="791"/>
      <c r="K907" s="791"/>
      <c r="L907" s="791"/>
      <c r="M907" s="791"/>
      <c r="N907" s="791"/>
      <c r="O907" s="791"/>
      <c r="P907" s="791"/>
      <c r="Q907" s="791"/>
      <c r="R907" s="791"/>
      <c r="S907" s="791"/>
      <c r="T907" s="791"/>
      <c r="U907" s="791"/>
      <c r="V907" s="791"/>
      <c r="W907" s="791"/>
      <c r="X907" s="791"/>
      <c r="Y907" s="791"/>
      <c r="Z907" s="791"/>
    </row>
    <row r="908" spans="1:26" ht="15.75" customHeight="1">
      <c r="A908" s="791"/>
      <c r="B908" s="791"/>
      <c r="C908" s="791"/>
      <c r="D908" s="791"/>
      <c r="E908" s="791"/>
      <c r="F908" s="552"/>
      <c r="G908" s="791"/>
      <c r="H908" s="791"/>
      <c r="I908" s="791"/>
      <c r="J908" s="791"/>
      <c r="K908" s="791"/>
      <c r="L908" s="791"/>
      <c r="M908" s="791"/>
      <c r="N908" s="791"/>
      <c r="O908" s="791"/>
      <c r="P908" s="791"/>
      <c r="Q908" s="791"/>
      <c r="R908" s="791"/>
      <c r="S908" s="791"/>
      <c r="T908" s="791"/>
      <c r="U908" s="791"/>
      <c r="V908" s="791"/>
      <c r="W908" s="791"/>
      <c r="X908" s="791"/>
      <c r="Y908" s="791"/>
      <c r="Z908" s="791"/>
    </row>
    <row r="909" spans="1:26" ht="15.75" customHeight="1">
      <c r="A909" s="791"/>
      <c r="B909" s="791"/>
      <c r="C909" s="791"/>
      <c r="D909" s="791"/>
      <c r="E909" s="791"/>
      <c r="F909" s="552"/>
      <c r="G909" s="791"/>
      <c r="H909" s="791"/>
      <c r="I909" s="791"/>
      <c r="J909" s="791"/>
      <c r="K909" s="791"/>
      <c r="L909" s="791"/>
      <c r="M909" s="791"/>
      <c r="N909" s="791"/>
      <c r="O909" s="791"/>
      <c r="P909" s="791"/>
      <c r="Q909" s="791"/>
      <c r="R909" s="791"/>
      <c r="S909" s="791"/>
      <c r="T909" s="791"/>
      <c r="U909" s="791"/>
      <c r="V909" s="791"/>
      <c r="W909" s="791"/>
      <c r="X909" s="791"/>
      <c r="Y909" s="791"/>
      <c r="Z909" s="791"/>
    </row>
    <row r="910" spans="1:26" ht="15.75" customHeight="1">
      <c r="A910" s="791"/>
      <c r="B910" s="791"/>
      <c r="C910" s="791"/>
      <c r="D910" s="791"/>
      <c r="E910" s="791"/>
      <c r="F910" s="552"/>
      <c r="G910" s="791"/>
      <c r="H910" s="791"/>
      <c r="I910" s="791"/>
      <c r="J910" s="791"/>
      <c r="K910" s="791"/>
      <c r="L910" s="791"/>
      <c r="M910" s="791"/>
      <c r="N910" s="791"/>
      <c r="O910" s="791"/>
      <c r="P910" s="791"/>
      <c r="Q910" s="791"/>
      <c r="R910" s="791"/>
      <c r="S910" s="791"/>
      <c r="T910" s="791"/>
      <c r="U910" s="791"/>
      <c r="V910" s="791"/>
      <c r="W910" s="791"/>
      <c r="X910" s="791"/>
      <c r="Y910" s="791"/>
      <c r="Z910" s="791"/>
    </row>
    <row r="911" spans="1:26" ht="15.75" customHeight="1">
      <c r="A911" s="791"/>
      <c r="B911" s="791"/>
      <c r="C911" s="791"/>
      <c r="D911" s="791"/>
      <c r="E911" s="791"/>
      <c r="F911" s="552"/>
      <c r="G911" s="791"/>
      <c r="H911" s="791"/>
      <c r="I911" s="791"/>
      <c r="J911" s="791"/>
      <c r="K911" s="791"/>
      <c r="L911" s="791"/>
      <c r="M911" s="791"/>
      <c r="N911" s="791"/>
      <c r="O911" s="791"/>
      <c r="P911" s="791"/>
      <c r="Q911" s="791"/>
      <c r="R911" s="791"/>
      <c r="S911" s="791"/>
      <c r="T911" s="791"/>
      <c r="U911" s="791"/>
      <c r="V911" s="791"/>
      <c r="W911" s="791"/>
      <c r="X911" s="791"/>
      <c r="Y911" s="791"/>
      <c r="Z911" s="791"/>
    </row>
    <row r="912" spans="1:26" ht="15.75" customHeight="1">
      <c r="A912" s="791"/>
      <c r="B912" s="791"/>
      <c r="C912" s="791"/>
      <c r="D912" s="791"/>
      <c r="E912" s="791"/>
      <c r="F912" s="552"/>
      <c r="G912" s="791"/>
      <c r="H912" s="791"/>
      <c r="I912" s="791"/>
      <c r="J912" s="791"/>
      <c r="K912" s="791"/>
      <c r="L912" s="791"/>
      <c r="M912" s="791"/>
      <c r="N912" s="791"/>
      <c r="O912" s="791"/>
      <c r="P912" s="791"/>
      <c r="Q912" s="791"/>
      <c r="R912" s="791"/>
      <c r="S912" s="791"/>
      <c r="T912" s="791"/>
      <c r="U912" s="791"/>
      <c r="V912" s="791"/>
      <c r="W912" s="791"/>
      <c r="X912" s="791"/>
      <c r="Y912" s="791"/>
      <c r="Z912" s="791"/>
    </row>
    <row r="913" spans="1:26" ht="15.75" customHeight="1">
      <c r="A913" s="791"/>
      <c r="B913" s="791"/>
      <c r="C913" s="791"/>
      <c r="D913" s="791"/>
      <c r="E913" s="791"/>
      <c r="F913" s="552"/>
      <c r="G913" s="791"/>
      <c r="H913" s="791"/>
      <c r="I913" s="791"/>
      <c r="J913" s="791"/>
      <c r="K913" s="791"/>
      <c r="L913" s="791"/>
      <c r="M913" s="791"/>
      <c r="N913" s="791"/>
      <c r="O913" s="791"/>
      <c r="P913" s="791"/>
      <c r="Q913" s="791"/>
      <c r="R913" s="791"/>
      <c r="S913" s="791"/>
      <c r="T913" s="791"/>
      <c r="U913" s="791"/>
      <c r="V913" s="791"/>
      <c r="W913" s="791"/>
      <c r="X913" s="791"/>
      <c r="Y913" s="791"/>
      <c r="Z913" s="791"/>
    </row>
    <row r="914" spans="1:26" ht="15.75" customHeight="1">
      <c r="A914" s="791"/>
      <c r="B914" s="791"/>
      <c r="C914" s="791"/>
      <c r="D914" s="791"/>
      <c r="E914" s="791"/>
      <c r="F914" s="552"/>
      <c r="G914" s="791"/>
      <c r="H914" s="791"/>
      <c r="I914" s="791"/>
      <c r="J914" s="791"/>
      <c r="K914" s="791"/>
      <c r="L914" s="791"/>
      <c r="M914" s="791"/>
      <c r="N914" s="791"/>
      <c r="O914" s="791"/>
      <c r="P914" s="791"/>
      <c r="Q914" s="791"/>
      <c r="R914" s="791"/>
      <c r="S914" s="791"/>
      <c r="T914" s="791"/>
      <c r="U914" s="791"/>
      <c r="V914" s="791"/>
      <c r="W914" s="791"/>
      <c r="X914" s="791"/>
      <c r="Y914" s="791"/>
      <c r="Z914" s="791"/>
    </row>
    <row r="915" spans="1:26" ht="15.75" customHeight="1">
      <c r="A915" s="791"/>
      <c r="B915" s="791"/>
      <c r="C915" s="791"/>
      <c r="D915" s="791"/>
      <c r="E915" s="791"/>
      <c r="F915" s="552"/>
      <c r="G915" s="791"/>
      <c r="H915" s="791"/>
      <c r="I915" s="791"/>
      <c r="J915" s="791"/>
      <c r="K915" s="791"/>
      <c r="L915" s="791"/>
      <c r="M915" s="791"/>
      <c r="N915" s="791"/>
      <c r="O915" s="791"/>
      <c r="P915" s="791"/>
      <c r="Q915" s="791"/>
      <c r="R915" s="791"/>
      <c r="S915" s="791"/>
      <c r="T915" s="791"/>
      <c r="U915" s="791"/>
      <c r="V915" s="791"/>
      <c r="W915" s="791"/>
      <c r="X915" s="791"/>
      <c r="Y915" s="791"/>
      <c r="Z915" s="791"/>
    </row>
    <row r="916" spans="1:26" ht="15.75" customHeight="1">
      <c r="A916" s="791"/>
      <c r="B916" s="791"/>
      <c r="C916" s="791"/>
      <c r="D916" s="791"/>
      <c r="E916" s="791"/>
      <c r="F916" s="552"/>
      <c r="G916" s="791"/>
      <c r="H916" s="791"/>
      <c r="I916" s="791"/>
      <c r="J916" s="791"/>
      <c r="K916" s="791"/>
      <c r="L916" s="791"/>
      <c r="M916" s="791"/>
      <c r="N916" s="791"/>
      <c r="O916" s="791"/>
      <c r="P916" s="791"/>
      <c r="Q916" s="791"/>
      <c r="R916" s="791"/>
      <c r="S916" s="791"/>
      <c r="T916" s="791"/>
      <c r="U916" s="791"/>
      <c r="V916" s="791"/>
      <c r="W916" s="791"/>
      <c r="X916" s="791"/>
      <c r="Y916" s="791"/>
      <c r="Z916" s="791"/>
    </row>
    <row r="917" spans="1:26" ht="15.75" customHeight="1">
      <c r="A917" s="791"/>
      <c r="B917" s="791"/>
      <c r="C917" s="791"/>
      <c r="D917" s="791"/>
      <c r="E917" s="791"/>
      <c r="F917" s="552"/>
      <c r="G917" s="791"/>
      <c r="H917" s="791"/>
      <c r="I917" s="791"/>
      <c r="J917" s="791"/>
      <c r="K917" s="791"/>
      <c r="L917" s="791"/>
      <c r="M917" s="791"/>
      <c r="N917" s="791"/>
      <c r="O917" s="791"/>
      <c r="P917" s="791"/>
      <c r="Q917" s="791"/>
      <c r="R917" s="791"/>
      <c r="S917" s="791"/>
      <c r="T917" s="791"/>
      <c r="U917" s="791"/>
      <c r="V917" s="791"/>
      <c r="W917" s="791"/>
      <c r="X917" s="791"/>
      <c r="Y917" s="791"/>
      <c r="Z917" s="791"/>
    </row>
    <row r="918" spans="1:26" ht="15.75" customHeight="1">
      <c r="A918" s="791"/>
      <c r="B918" s="791"/>
      <c r="C918" s="791"/>
      <c r="D918" s="791"/>
      <c r="E918" s="791"/>
      <c r="F918" s="552"/>
      <c r="G918" s="791"/>
      <c r="H918" s="791"/>
      <c r="I918" s="791"/>
      <c r="J918" s="791"/>
      <c r="K918" s="791"/>
      <c r="L918" s="791"/>
      <c r="M918" s="791"/>
      <c r="N918" s="791"/>
      <c r="O918" s="791"/>
      <c r="P918" s="791"/>
      <c r="Q918" s="791"/>
      <c r="R918" s="791"/>
      <c r="S918" s="791"/>
      <c r="T918" s="791"/>
      <c r="U918" s="791"/>
      <c r="V918" s="791"/>
      <c r="W918" s="791"/>
      <c r="X918" s="791"/>
      <c r="Y918" s="791"/>
      <c r="Z918" s="791"/>
    </row>
    <row r="919" spans="1:26" ht="15.75" customHeight="1">
      <c r="A919" s="791"/>
      <c r="B919" s="791"/>
      <c r="C919" s="791"/>
      <c r="D919" s="791"/>
      <c r="E919" s="791"/>
      <c r="F919" s="552"/>
      <c r="G919" s="791"/>
      <c r="H919" s="791"/>
      <c r="I919" s="791"/>
      <c r="J919" s="791"/>
      <c r="K919" s="791"/>
      <c r="L919" s="791"/>
      <c r="M919" s="791"/>
      <c r="N919" s="791"/>
      <c r="O919" s="791"/>
      <c r="P919" s="791"/>
      <c r="Q919" s="791"/>
      <c r="R919" s="791"/>
      <c r="S919" s="791"/>
      <c r="T919" s="791"/>
      <c r="U919" s="791"/>
      <c r="V919" s="791"/>
      <c r="W919" s="791"/>
      <c r="X919" s="791"/>
      <c r="Y919" s="791"/>
      <c r="Z919" s="791"/>
    </row>
    <row r="920" spans="1:26" ht="15.75" customHeight="1">
      <c r="A920" s="791"/>
      <c r="B920" s="791"/>
      <c r="C920" s="791"/>
      <c r="D920" s="791"/>
      <c r="E920" s="791"/>
      <c r="F920" s="552"/>
      <c r="G920" s="791"/>
      <c r="H920" s="791"/>
      <c r="I920" s="791"/>
      <c r="J920" s="791"/>
      <c r="K920" s="791"/>
      <c r="L920" s="791"/>
      <c r="M920" s="791"/>
      <c r="N920" s="791"/>
      <c r="O920" s="791"/>
      <c r="P920" s="791"/>
      <c r="Q920" s="791"/>
      <c r="R920" s="791"/>
      <c r="S920" s="791"/>
      <c r="T920" s="791"/>
      <c r="U920" s="791"/>
      <c r="V920" s="791"/>
      <c r="W920" s="791"/>
      <c r="X920" s="791"/>
      <c r="Y920" s="791"/>
      <c r="Z920" s="791"/>
    </row>
    <row r="921" spans="1:26" ht="15.75" customHeight="1">
      <c r="A921" s="791"/>
      <c r="B921" s="791"/>
      <c r="C921" s="791"/>
      <c r="D921" s="791"/>
      <c r="E921" s="791"/>
      <c r="F921" s="552"/>
      <c r="G921" s="791"/>
      <c r="H921" s="791"/>
      <c r="I921" s="791"/>
      <c r="J921" s="791"/>
      <c r="K921" s="791"/>
      <c r="L921" s="791"/>
      <c r="M921" s="791"/>
      <c r="N921" s="791"/>
      <c r="O921" s="791"/>
      <c r="P921" s="791"/>
      <c r="Q921" s="791"/>
      <c r="R921" s="791"/>
      <c r="S921" s="791"/>
      <c r="T921" s="791"/>
      <c r="U921" s="791"/>
      <c r="V921" s="791"/>
      <c r="W921" s="791"/>
      <c r="X921" s="791"/>
      <c r="Y921" s="791"/>
      <c r="Z921" s="791"/>
    </row>
    <row r="922" spans="1:26" ht="15.75" customHeight="1">
      <c r="A922" s="791"/>
      <c r="B922" s="791"/>
      <c r="C922" s="791"/>
      <c r="D922" s="791"/>
      <c r="E922" s="791"/>
      <c r="F922" s="552"/>
      <c r="G922" s="791"/>
      <c r="H922" s="791"/>
      <c r="I922" s="791"/>
      <c r="J922" s="791"/>
      <c r="K922" s="791"/>
      <c r="L922" s="791"/>
      <c r="M922" s="791"/>
      <c r="N922" s="791"/>
      <c r="O922" s="791"/>
      <c r="P922" s="791"/>
      <c r="Q922" s="791"/>
      <c r="R922" s="791"/>
      <c r="S922" s="791"/>
      <c r="T922" s="791"/>
      <c r="U922" s="791"/>
      <c r="V922" s="791"/>
      <c r="W922" s="791"/>
      <c r="X922" s="791"/>
      <c r="Y922" s="791"/>
      <c r="Z922" s="791"/>
    </row>
    <row r="923" spans="1:26" ht="15.75" customHeight="1">
      <c r="A923" s="791"/>
      <c r="B923" s="791"/>
      <c r="C923" s="791"/>
      <c r="D923" s="791"/>
      <c r="E923" s="791"/>
      <c r="F923" s="552"/>
      <c r="G923" s="791"/>
      <c r="H923" s="791"/>
      <c r="I923" s="791"/>
      <c r="J923" s="791"/>
      <c r="K923" s="791"/>
      <c r="L923" s="791"/>
      <c r="M923" s="791"/>
      <c r="N923" s="791"/>
      <c r="O923" s="791"/>
      <c r="P923" s="791"/>
      <c r="Q923" s="791"/>
      <c r="R923" s="791"/>
      <c r="S923" s="791"/>
      <c r="T923" s="791"/>
      <c r="U923" s="791"/>
      <c r="V923" s="791"/>
      <c r="W923" s="791"/>
      <c r="X923" s="791"/>
      <c r="Y923" s="791"/>
      <c r="Z923" s="791"/>
    </row>
    <row r="924" spans="1:26" ht="15.75" customHeight="1">
      <c r="A924" s="791"/>
      <c r="B924" s="791"/>
      <c r="C924" s="791"/>
      <c r="D924" s="791"/>
      <c r="E924" s="791"/>
      <c r="F924" s="552"/>
      <c r="G924" s="791"/>
      <c r="H924" s="791"/>
      <c r="I924" s="791"/>
      <c r="J924" s="791"/>
      <c r="K924" s="791"/>
      <c r="L924" s="791"/>
      <c r="M924" s="791"/>
      <c r="N924" s="791"/>
      <c r="O924" s="791"/>
      <c r="P924" s="791"/>
      <c r="Q924" s="791"/>
      <c r="R924" s="791"/>
      <c r="S924" s="791"/>
      <c r="T924" s="791"/>
      <c r="U924" s="791"/>
      <c r="V924" s="791"/>
      <c r="W924" s="791"/>
      <c r="X924" s="791"/>
      <c r="Y924" s="791"/>
      <c r="Z924" s="791"/>
    </row>
    <row r="925" spans="1:26" ht="15.75" customHeight="1">
      <c r="A925" s="791"/>
      <c r="B925" s="791"/>
      <c r="C925" s="791"/>
      <c r="D925" s="791"/>
      <c r="E925" s="791"/>
      <c r="F925" s="552"/>
      <c r="G925" s="791"/>
      <c r="H925" s="791"/>
      <c r="I925" s="791"/>
      <c r="J925" s="791"/>
      <c r="K925" s="791"/>
      <c r="L925" s="791"/>
      <c r="M925" s="791"/>
      <c r="N925" s="791"/>
      <c r="O925" s="791"/>
      <c r="P925" s="791"/>
      <c r="Q925" s="791"/>
      <c r="R925" s="791"/>
      <c r="S925" s="791"/>
      <c r="T925" s="791"/>
      <c r="U925" s="791"/>
      <c r="V925" s="791"/>
      <c r="W925" s="791"/>
      <c r="X925" s="791"/>
      <c r="Y925" s="791"/>
      <c r="Z925" s="791"/>
    </row>
    <row r="926" spans="1:26" ht="15.75" customHeight="1">
      <c r="A926" s="791"/>
      <c r="B926" s="791"/>
      <c r="C926" s="791"/>
      <c r="D926" s="791"/>
      <c r="E926" s="791"/>
      <c r="F926" s="552"/>
      <c r="G926" s="791"/>
      <c r="H926" s="791"/>
      <c r="I926" s="791"/>
      <c r="J926" s="791"/>
      <c r="K926" s="791"/>
      <c r="L926" s="791"/>
      <c r="M926" s="791"/>
      <c r="N926" s="791"/>
      <c r="O926" s="791"/>
      <c r="P926" s="791"/>
      <c r="Q926" s="791"/>
      <c r="R926" s="791"/>
      <c r="S926" s="791"/>
      <c r="T926" s="791"/>
      <c r="U926" s="791"/>
      <c r="V926" s="791"/>
      <c r="W926" s="791"/>
      <c r="X926" s="791"/>
      <c r="Y926" s="791"/>
      <c r="Z926" s="791"/>
    </row>
    <row r="927" spans="1:26" ht="15.75" customHeight="1">
      <c r="A927" s="791"/>
      <c r="B927" s="791"/>
      <c r="C927" s="791"/>
      <c r="D927" s="791"/>
      <c r="E927" s="791"/>
      <c r="F927" s="552"/>
      <c r="G927" s="791"/>
      <c r="H927" s="791"/>
      <c r="I927" s="791"/>
      <c r="J927" s="791"/>
      <c r="K927" s="791"/>
      <c r="L927" s="791"/>
      <c r="M927" s="791"/>
      <c r="N927" s="791"/>
      <c r="O927" s="791"/>
      <c r="P927" s="791"/>
      <c r="Q927" s="791"/>
      <c r="R927" s="791"/>
      <c r="S927" s="791"/>
      <c r="T927" s="791"/>
      <c r="U927" s="791"/>
      <c r="V927" s="791"/>
      <c r="W927" s="791"/>
      <c r="X927" s="791"/>
      <c r="Y927" s="791"/>
      <c r="Z927" s="791"/>
    </row>
    <row r="928" spans="1:26" ht="15.75" customHeight="1">
      <c r="A928" s="791"/>
      <c r="B928" s="791"/>
      <c r="C928" s="791"/>
      <c r="D928" s="791"/>
      <c r="E928" s="791"/>
      <c r="F928" s="552"/>
      <c r="G928" s="791"/>
      <c r="H928" s="791"/>
      <c r="I928" s="791"/>
      <c r="J928" s="791"/>
      <c r="K928" s="791"/>
      <c r="L928" s="791"/>
      <c r="M928" s="791"/>
      <c r="N928" s="791"/>
      <c r="O928" s="791"/>
      <c r="P928" s="791"/>
      <c r="Q928" s="791"/>
      <c r="R928" s="791"/>
      <c r="S928" s="791"/>
      <c r="T928" s="791"/>
      <c r="U928" s="791"/>
      <c r="V928" s="791"/>
      <c r="W928" s="791"/>
      <c r="X928" s="791"/>
      <c r="Y928" s="791"/>
      <c r="Z928" s="791"/>
    </row>
    <row r="929" spans="1:26" ht="15.75" customHeight="1">
      <c r="A929" s="791"/>
      <c r="B929" s="791"/>
      <c r="C929" s="791"/>
      <c r="D929" s="791"/>
      <c r="E929" s="791"/>
      <c r="F929" s="552"/>
      <c r="G929" s="791"/>
      <c r="H929" s="791"/>
      <c r="I929" s="791"/>
      <c r="J929" s="791"/>
      <c r="K929" s="791"/>
      <c r="L929" s="791"/>
      <c r="M929" s="791"/>
      <c r="N929" s="791"/>
      <c r="O929" s="791"/>
      <c r="P929" s="791"/>
      <c r="Q929" s="791"/>
      <c r="R929" s="791"/>
      <c r="S929" s="791"/>
      <c r="T929" s="791"/>
      <c r="U929" s="791"/>
      <c r="V929" s="791"/>
      <c r="W929" s="791"/>
      <c r="X929" s="791"/>
      <c r="Y929" s="791"/>
      <c r="Z929" s="791"/>
    </row>
    <row r="930" spans="1:26" ht="15.75" customHeight="1">
      <c r="A930" s="791"/>
      <c r="B930" s="791"/>
      <c r="C930" s="791"/>
      <c r="D930" s="791"/>
      <c r="E930" s="791"/>
      <c r="F930" s="552"/>
      <c r="G930" s="791"/>
      <c r="H930" s="791"/>
      <c r="I930" s="791"/>
      <c r="J930" s="791"/>
      <c r="K930" s="791"/>
      <c r="L930" s="791"/>
      <c r="M930" s="791"/>
      <c r="N930" s="791"/>
      <c r="O930" s="791"/>
      <c r="P930" s="791"/>
      <c r="Q930" s="791"/>
      <c r="R930" s="791"/>
      <c r="S930" s="791"/>
      <c r="T930" s="791"/>
      <c r="U930" s="791"/>
      <c r="V930" s="791"/>
      <c r="W930" s="791"/>
      <c r="X930" s="791"/>
      <c r="Y930" s="791"/>
      <c r="Z930" s="791"/>
    </row>
    <row r="931" spans="1:26" ht="15.75" customHeight="1">
      <c r="A931" s="791"/>
      <c r="B931" s="791"/>
      <c r="C931" s="791"/>
      <c r="D931" s="791"/>
      <c r="E931" s="791"/>
      <c r="F931" s="552"/>
      <c r="G931" s="791"/>
      <c r="H931" s="791"/>
      <c r="I931" s="791"/>
      <c r="J931" s="791"/>
      <c r="K931" s="791"/>
      <c r="L931" s="791"/>
      <c r="M931" s="791"/>
      <c r="N931" s="791"/>
      <c r="O931" s="791"/>
      <c r="P931" s="791"/>
      <c r="Q931" s="791"/>
      <c r="R931" s="791"/>
      <c r="S931" s="791"/>
      <c r="T931" s="791"/>
      <c r="U931" s="791"/>
      <c r="V931" s="791"/>
      <c r="W931" s="791"/>
      <c r="X931" s="791"/>
      <c r="Y931" s="791"/>
      <c r="Z931" s="791"/>
    </row>
    <row r="932" spans="1:26" ht="15.75" customHeight="1">
      <c r="A932" s="791"/>
      <c r="B932" s="791"/>
      <c r="C932" s="791"/>
      <c r="D932" s="791"/>
      <c r="E932" s="791"/>
      <c r="F932" s="552"/>
      <c r="G932" s="791"/>
      <c r="H932" s="791"/>
      <c r="I932" s="791"/>
      <c r="J932" s="791"/>
      <c r="K932" s="791"/>
      <c r="L932" s="791"/>
      <c r="M932" s="791"/>
      <c r="N932" s="791"/>
      <c r="O932" s="791"/>
      <c r="P932" s="791"/>
      <c r="Q932" s="791"/>
      <c r="R932" s="791"/>
      <c r="S932" s="791"/>
      <c r="T932" s="791"/>
      <c r="U932" s="791"/>
      <c r="V932" s="791"/>
      <c r="W932" s="791"/>
      <c r="X932" s="791"/>
      <c r="Y932" s="791"/>
      <c r="Z932" s="791"/>
    </row>
    <row r="933" spans="1:26" ht="15.75" customHeight="1">
      <c r="A933" s="791"/>
      <c r="B933" s="791"/>
      <c r="C933" s="791"/>
      <c r="D933" s="791"/>
      <c r="E933" s="791"/>
      <c r="F933" s="552"/>
      <c r="G933" s="791"/>
      <c r="H933" s="791"/>
      <c r="I933" s="791"/>
      <c r="J933" s="791"/>
      <c r="K933" s="791"/>
      <c r="L933" s="791"/>
      <c r="M933" s="791"/>
      <c r="N933" s="791"/>
      <c r="O933" s="791"/>
      <c r="P933" s="791"/>
      <c r="Q933" s="791"/>
      <c r="R933" s="791"/>
      <c r="S933" s="791"/>
      <c r="T933" s="791"/>
      <c r="U933" s="791"/>
      <c r="V933" s="791"/>
      <c r="W933" s="791"/>
      <c r="X933" s="791"/>
      <c r="Y933" s="791"/>
      <c r="Z933" s="791"/>
    </row>
    <row r="934" spans="1:26" ht="15.75" customHeight="1">
      <c r="A934" s="791"/>
      <c r="B934" s="791"/>
      <c r="C934" s="791"/>
      <c r="D934" s="791"/>
      <c r="E934" s="791"/>
      <c r="F934" s="552"/>
      <c r="G934" s="791"/>
      <c r="H934" s="791"/>
      <c r="I934" s="791"/>
      <c r="J934" s="791"/>
      <c r="K934" s="791"/>
      <c r="L934" s="791"/>
      <c r="M934" s="791"/>
      <c r="N934" s="791"/>
      <c r="O934" s="791"/>
      <c r="P934" s="791"/>
      <c r="Q934" s="791"/>
      <c r="R934" s="791"/>
      <c r="S934" s="791"/>
      <c r="T934" s="791"/>
      <c r="U934" s="791"/>
      <c r="V934" s="791"/>
      <c r="W934" s="791"/>
      <c r="X934" s="791"/>
      <c r="Y934" s="791"/>
      <c r="Z934" s="791"/>
    </row>
    <row r="935" spans="1:26" ht="15.75" customHeight="1">
      <c r="A935" s="791"/>
      <c r="B935" s="791"/>
      <c r="C935" s="791"/>
      <c r="D935" s="791"/>
      <c r="E935" s="791"/>
      <c r="F935" s="552"/>
      <c r="G935" s="791"/>
      <c r="H935" s="791"/>
      <c r="I935" s="791"/>
      <c r="J935" s="791"/>
      <c r="K935" s="791"/>
      <c r="L935" s="791"/>
      <c r="M935" s="791"/>
      <c r="N935" s="791"/>
      <c r="O935" s="791"/>
      <c r="P935" s="791"/>
      <c r="Q935" s="791"/>
      <c r="R935" s="791"/>
      <c r="S935" s="791"/>
      <c r="T935" s="791"/>
      <c r="U935" s="791"/>
      <c r="V935" s="791"/>
      <c r="W935" s="791"/>
      <c r="X935" s="791"/>
      <c r="Y935" s="791"/>
      <c r="Z935" s="791"/>
    </row>
    <row r="936" spans="1:26" ht="15.75" customHeight="1">
      <c r="A936" s="791"/>
      <c r="B936" s="791"/>
      <c r="C936" s="791"/>
      <c r="D936" s="791"/>
      <c r="E936" s="791"/>
      <c r="F936" s="552"/>
      <c r="G936" s="791"/>
      <c r="H936" s="791"/>
      <c r="I936" s="791"/>
      <c r="J936" s="791"/>
      <c r="K936" s="791"/>
      <c r="L936" s="791"/>
      <c r="M936" s="791"/>
      <c r="N936" s="791"/>
      <c r="O936" s="791"/>
      <c r="P936" s="791"/>
      <c r="Q936" s="791"/>
      <c r="R936" s="791"/>
      <c r="S936" s="791"/>
      <c r="T936" s="791"/>
      <c r="U936" s="791"/>
      <c r="V936" s="791"/>
      <c r="W936" s="791"/>
      <c r="X936" s="791"/>
      <c r="Y936" s="791"/>
      <c r="Z936" s="791"/>
    </row>
    <row r="937" spans="1:26" ht="15.75" customHeight="1">
      <c r="A937" s="791"/>
      <c r="B937" s="791"/>
      <c r="C937" s="791"/>
      <c r="D937" s="791"/>
      <c r="E937" s="791"/>
      <c r="F937" s="552"/>
      <c r="G937" s="791"/>
      <c r="H937" s="791"/>
      <c r="I937" s="791"/>
      <c r="J937" s="791"/>
      <c r="K937" s="791"/>
      <c r="L937" s="791"/>
      <c r="M937" s="791"/>
      <c r="N937" s="791"/>
      <c r="O937" s="791"/>
      <c r="P937" s="791"/>
      <c r="Q937" s="791"/>
      <c r="R937" s="791"/>
      <c r="S937" s="791"/>
      <c r="T937" s="791"/>
      <c r="U937" s="791"/>
      <c r="V937" s="791"/>
      <c r="W937" s="791"/>
      <c r="X937" s="791"/>
      <c r="Y937" s="791"/>
      <c r="Z937" s="791"/>
    </row>
    <row r="938" spans="1:26" ht="15.75" customHeight="1">
      <c r="A938" s="791"/>
      <c r="B938" s="791"/>
      <c r="C938" s="791"/>
      <c r="D938" s="791"/>
      <c r="E938" s="791"/>
      <c r="F938" s="552"/>
      <c r="G938" s="791"/>
      <c r="H938" s="791"/>
      <c r="I938" s="791"/>
      <c r="J938" s="791"/>
      <c r="K938" s="791"/>
      <c r="L938" s="791"/>
      <c r="M938" s="791"/>
      <c r="N938" s="791"/>
      <c r="O938" s="791"/>
      <c r="P938" s="791"/>
      <c r="Q938" s="791"/>
      <c r="R938" s="791"/>
      <c r="S938" s="791"/>
      <c r="T938" s="791"/>
      <c r="U938" s="791"/>
      <c r="V938" s="791"/>
      <c r="W938" s="791"/>
      <c r="X938" s="791"/>
      <c r="Y938" s="791"/>
      <c r="Z938" s="791"/>
    </row>
    <row r="939" spans="1:26" ht="15.75" customHeight="1">
      <c r="A939" s="791"/>
      <c r="B939" s="791"/>
      <c r="C939" s="791"/>
      <c r="D939" s="791"/>
      <c r="E939" s="791"/>
      <c r="F939" s="552"/>
      <c r="G939" s="791"/>
      <c r="H939" s="791"/>
      <c r="I939" s="791"/>
      <c r="J939" s="791"/>
      <c r="K939" s="791"/>
      <c r="L939" s="791"/>
      <c r="M939" s="791"/>
      <c r="N939" s="791"/>
      <c r="O939" s="791"/>
      <c r="P939" s="791"/>
      <c r="Q939" s="791"/>
      <c r="R939" s="791"/>
      <c r="S939" s="791"/>
      <c r="T939" s="791"/>
      <c r="U939" s="791"/>
      <c r="V939" s="791"/>
      <c r="W939" s="791"/>
      <c r="X939" s="791"/>
      <c r="Y939" s="791"/>
      <c r="Z939" s="791"/>
    </row>
    <row r="940" spans="1:26" ht="15.75" customHeight="1">
      <c r="A940" s="791"/>
      <c r="B940" s="791"/>
      <c r="C940" s="791"/>
      <c r="D940" s="791"/>
      <c r="E940" s="791"/>
      <c r="F940" s="552"/>
      <c r="G940" s="791"/>
      <c r="H940" s="791"/>
      <c r="I940" s="791"/>
      <c r="J940" s="791"/>
      <c r="K940" s="791"/>
      <c r="L940" s="791"/>
      <c r="M940" s="791"/>
      <c r="N940" s="791"/>
      <c r="O940" s="791"/>
      <c r="P940" s="791"/>
      <c r="Q940" s="791"/>
      <c r="R940" s="791"/>
      <c r="S940" s="791"/>
      <c r="T940" s="791"/>
      <c r="U940" s="791"/>
      <c r="V940" s="791"/>
      <c r="W940" s="791"/>
      <c r="X940" s="791"/>
      <c r="Y940" s="791"/>
      <c r="Z940" s="791"/>
    </row>
    <row r="941" spans="1:26" ht="15.75" customHeight="1">
      <c r="A941" s="791"/>
      <c r="B941" s="791"/>
      <c r="C941" s="791"/>
      <c r="D941" s="791"/>
      <c r="E941" s="791"/>
      <c r="F941" s="552"/>
      <c r="G941" s="791"/>
      <c r="H941" s="791"/>
      <c r="I941" s="791"/>
      <c r="J941" s="791"/>
      <c r="K941" s="791"/>
      <c r="L941" s="791"/>
      <c r="M941" s="791"/>
      <c r="N941" s="791"/>
      <c r="O941" s="791"/>
      <c r="P941" s="791"/>
      <c r="Q941" s="791"/>
      <c r="R941" s="791"/>
      <c r="S941" s="791"/>
      <c r="T941" s="791"/>
      <c r="U941" s="791"/>
      <c r="V941" s="791"/>
      <c r="W941" s="791"/>
      <c r="X941" s="791"/>
      <c r="Y941" s="791"/>
      <c r="Z941" s="791"/>
    </row>
    <row r="942" spans="1:26" ht="15.75" customHeight="1">
      <c r="A942" s="791"/>
      <c r="B942" s="791"/>
      <c r="C942" s="791"/>
      <c r="D942" s="791"/>
      <c r="E942" s="791"/>
      <c r="F942" s="552"/>
      <c r="G942" s="791"/>
      <c r="H942" s="791"/>
      <c r="I942" s="791"/>
      <c r="J942" s="791"/>
      <c r="K942" s="791"/>
      <c r="L942" s="791"/>
      <c r="M942" s="791"/>
      <c r="N942" s="791"/>
      <c r="O942" s="791"/>
      <c r="P942" s="791"/>
      <c r="Q942" s="791"/>
      <c r="R942" s="791"/>
      <c r="S942" s="791"/>
      <c r="T942" s="791"/>
      <c r="U942" s="791"/>
      <c r="V942" s="791"/>
      <c r="W942" s="791"/>
      <c r="X942" s="791"/>
      <c r="Y942" s="791"/>
      <c r="Z942" s="791"/>
    </row>
    <row r="943" spans="1:26" ht="15.75" customHeight="1">
      <c r="A943" s="791"/>
      <c r="B943" s="791"/>
      <c r="C943" s="791"/>
      <c r="D943" s="791"/>
      <c r="E943" s="791"/>
      <c r="F943" s="552"/>
      <c r="G943" s="791"/>
      <c r="H943" s="791"/>
      <c r="I943" s="791"/>
      <c r="J943" s="791"/>
      <c r="K943" s="791"/>
      <c r="L943" s="791"/>
      <c r="M943" s="791"/>
      <c r="N943" s="791"/>
      <c r="O943" s="791"/>
      <c r="P943" s="791"/>
      <c r="Q943" s="791"/>
      <c r="R943" s="791"/>
      <c r="S943" s="791"/>
      <c r="T943" s="791"/>
      <c r="U943" s="791"/>
      <c r="V943" s="791"/>
      <c r="W943" s="791"/>
      <c r="X943" s="791"/>
      <c r="Y943" s="791"/>
      <c r="Z943" s="791"/>
    </row>
    <row r="944" spans="1:26" ht="15.75" customHeight="1">
      <c r="A944" s="791"/>
      <c r="B944" s="791"/>
      <c r="C944" s="791"/>
      <c r="D944" s="791"/>
      <c r="E944" s="791"/>
      <c r="F944" s="552"/>
      <c r="G944" s="791"/>
      <c r="H944" s="791"/>
      <c r="I944" s="791"/>
      <c r="J944" s="791"/>
      <c r="K944" s="791"/>
      <c r="L944" s="791"/>
      <c r="M944" s="791"/>
      <c r="N944" s="791"/>
      <c r="O944" s="791"/>
      <c r="P944" s="791"/>
      <c r="Q944" s="791"/>
      <c r="R944" s="791"/>
      <c r="S944" s="791"/>
      <c r="T944" s="791"/>
      <c r="U944" s="791"/>
      <c r="V944" s="791"/>
      <c r="W944" s="791"/>
      <c r="X944" s="791"/>
      <c r="Y944" s="791"/>
      <c r="Z944" s="791"/>
    </row>
    <row r="945" spans="1:26" ht="15.75" customHeight="1">
      <c r="A945" s="791"/>
      <c r="B945" s="791"/>
      <c r="C945" s="791"/>
      <c r="D945" s="791"/>
      <c r="E945" s="791"/>
      <c r="F945" s="552"/>
      <c r="G945" s="791"/>
      <c r="H945" s="791"/>
      <c r="I945" s="791"/>
      <c r="J945" s="791"/>
      <c r="K945" s="791"/>
      <c r="L945" s="791"/>
      <c r="M945" s="791"/>
      <c r="N945" s="791"/>
      <c r="O945" s="791"/>
      <c r="P945" s="791"/>
      <c r="Q945" s="791"/>
      <c r="R945" s="791"/>
      <c r="S945" s="791"/>
      <c r="T945" s="791"/>
      <c r="U945" s="791"/>
      <c r="V945" s="791"/>
      <c r="W945" s="791"/>
      <c r="X945" s="791"/>
      <c r="Y945" s="791"/>
      <c r="Z945" s="791"/>
    </row>
    <row r="946" spans="1:26" ht="15.75" customHeight="1">
      <c r="A946" s="791"/>
      <c r="B946" s="791"/>
      <c r="C946" s="791"/>
      <c r="D946" s="791"/>
      <c r="E946" s="791"/>
      <c r="F946" s="552"/>
      <c r="G946" s="791"/>
      <c r="H946" s="791"/>
      <c r="I946" s="791"/>
      <c r="J946" s="791"/>
      <c r="K946" s="791"/>
      <c r="L946" s="791"/>
      <c r="M946" s="791"/>
      <c r="N946" s="791"/>
      <c r="O946" s="791"/>
      <c r="P946" s="791"/>
      <c r="Q946" s="791"/>
      <c r="R946" s="791"/>
      <c r="S946" s="791"/>
      <c r="T946" s="791"/>
      <c r="U946" s="791"/>
      <c r="V946" s="791"/>
      <c r="W946" s="791"/>
      <c r="X946" s="791"/>
      <c r="Y946" s="791"/>
      <c r="Z946" s="791"/>
    </row>
    <row r="947" spans="1:26" ht="15.75" customHeight="1">
      <c r="A947" s="791"/>
      <c r="B947" s="791"/>
      <c r="C947" s="791"/>
      <c r="D947" s="791"/>
      <c r="E947" s="791"/>
      <c r="F947" s="552"/>
      <c r="G947" s="791"/>
      <c r="H947" s="791"/>
      <c r="I947" s="791"/>
      <c r="J947" s="791"/>
      <c r="K947" s="791"/>
      <c r="L947" s="791"/>
      <c r="M947" s="791"/>
      <c r="N947" s="791"/>
      <c r="O947" s="791"/>
      <c r="P947" s="791"/>
      <c r="Q947" s="791"/>
      <c r="R947" s="791"/>
      <c r="S947" s="791"/>
      <c r="T947" s="791"/>
      <c r="U947" s="791"/>
      <c r="V947" s="791"/>
      <c r="W947" s="791"/>
      <c r="X947" s="791"/>
      <c r="Y947" s="791"/>
      <c r="Z947" s="791"/>
    </row>
    <row r="948" spans="1:26" ht="15.75" customHeight="1">
      <c r="A948" s="791"/>
      <c r="B948" s="791"/>
      <c r="C948" s="791"/>
      <c r="D948" s="791"/>
      <c r="E948" s="791"/>
      <c r="F948" s="552"/>
      <c r="G948" s="791"/>
      <c r="H948" s="791"/>
      <c r="I948" s="791"/>
      <c r="J948" s="791"/>
      <c r="K948" s="791"/>
      <c r="L948" s="791"/>
      <c r="M948" s="791"/>
      <c r="N948" s="791"/>
      <c r="O948" s="791"/>
      <c r="P948" s="791"/>
      <c r="Q948" s="791"/>
      <c r="R948" s="791"/>
      <c r="S948" s="791"/>
      <c r="T948" s="791"/>
      <c r="U948" s="791"/>
      <c r="V948" s="791"/>
      <c r="W948" s="791"/>
      <c r="X948" s="791"/>
      <c r="Y948" s="791"/>
      <c r="Z948" s="791"/>
    </row>
    <row r="949" spans="1:26" ht="15.75" customHeight="1">
      <c r="A949" s="791"/>
      <c r="B949" s="791"/>
      <c r="C949" s="791"/>
      <c r="D949" s="791"/>
      <c r="E949" s="791"/>
      <c r="F949" s="552"/>
      <c r="G949" s="791"/>
      <c r="H949" s="791"/>
      <c r="I949" s="791"/>
      <c r="J949" s="791"/>
      <c r="K949" s="791"/>
      <c r="L949" s="791"/>
      <c r="M949" s="791"/>
      <c r="N949" s="791"/>
      <c r="O949" s="791"/>
      <c r="P949" s="791"/>
      <c r="Q949" s="791"/>
      <c r="R949" s="791"/>
      <c r="S949" s="791"/>
      <c r="T949" s="791"/>
      <c r="U949" s="791"/>
      <c r="V949" s="791"/>
      <c r="W949" s="791"/>
      <c r="X949" s="791"/>
      <c r="Y949" s="791"/>
      <c r="Z949" s="791"/>
    </row>
    <row r="950" spans="1:26" ht="15.75" customHeight="1">
      <c r="A950" s="791"/>
      <c r="B950" s="791"/>
      <c r="C950" s="791"/>
      <c r="D950" s="791"/>
      <c r="E950" s="791"/>
      <c r="F950" s="552"/>
      <c r="G950" s="791"/>
      <c r="H950" s="791"/>
      <c r="I950" s="791"/>
      <c r="J950" s="791"/>
      <c r="K950" s="791"/>
      <c r="L950" s="791"/>
      <c r="M950" s="791"/>
      <c r="N950" s="791"/>
      <c r="O950" s="791"/>
      <c r="P950" s="791"/>
      <c r="Q950" s="791"/>
      <c r="R950" s="791"/>
      <c r="S950" s="791"/>
      <c r="T950" s="791"/>
      <c r="U950" s="791"/>
      <c r="V950" s="791"/>
      <c r="W950" s="791"/>
      <c r="X950" s="791"/>
      <c r="Y950" s="791"/>
      <c r="Z950" s="791"/>
    </row>
    <row r="951" spans="1:26" ht="15.75" customHeight="1">
      <c r="A951" s="791"/>
      <c r="B951" s="791"/>
      <c r="C951" s="791"/>
      <c r="D951" s="791"/>
      <c r="E951" s="791"/>
      <c r="F951" s="552"/>
      <c r="G951" s="791"/>
      <c r="H951" s="791"/>
      <c r="I951" s="791"/>
      <c r="J951" s="791"/>
      <c r="K951" s="791"/>
      <c r="L951" s="791"/>
      <c r="M951" s="791"/>
      <c r="N951" s="791"/>
      <c r="O951" s="791"/>
      <c r="P951" s="791"/>
      <c r="Q951" s="791"/>
      <c r="R951" s="791"/>
      <c r="S951" s="791"/>
      <c r="T951" s="791"/>
      <c r="U951" s="791"/>
      <c r="V951" s="791"/>
      <c r="W951" s="791"/>
      <c r="X951" s="791"/>
      <c r="Y951" s="791"/>
      <c r="Z951" s="791"/>
    </row>
    <row r="952" spans="1:26" ht="15.75" customHeight="1">
      <c r="A952" s="791"/>
      <c r="B952" s="791"/>
      <c r="C952" s="791"/>
      <c r="D952" s="791"/>
      <c r="E952" s="791"/>
      <c r="F952" s="552"/>
      <c r="G952" s="791"/>
      <c r="H952" s="791"/>
      <c r="I952" s="791"/>
      <c r="J952" s="791"/>
      <c r="K952" s="791"/>
      <c r="L952" s="791"/>
      <c r="M952" s="791"/>
      <c r="N952" s="791"/>
      <c r="O952" s="791"/>
      <c r="P952" s="791"/>
      <c r="Q952" s="791"/>
      <c r="R952" s="791"/>
      <c r="S952" s="791"/>
      <c r="T952" s="791"/>
      <c r="U952" s="791"/>
      <c r="V952" s="791"/>
      <c r="W952" s="791"/>
      <c r="X952" s="791"/>
      <c r="Y952" s="791"/>
      <c r="Z952" s="791"/>
    </row>
    <row r="953" spans="1:26" ht="15.75" customHeight="1">
      <c r="A953" s="791"/>
      <c r="B953" s="791"/>
      <c r="C953" s="791"/>
      <c r="D953" s="791"/>
      <c r="E953" s="791"/>
      <c r="F953" s="552"/>
      <c r="G953" s="791"/>
      <c r="H953" s="791"/>
      <c r="I953" s="791"/>
      <c r="J953" s="791"/>
      <c r="K953" s="791"/>
      <c r="L953" s="791"/>
      <c r="M953" s="791"/>
      <c r="N953" s="791"/>
      <c r="O953" s="791"/>
      <c r="P953" s="791"/>
      <c r="Q953" s="791"/>
      <c r="R953" s="791"/>
      <c r="S953" s="791"/>
      <c r="T953" s="791"/>
      <c r="U953" s="791"/>
      <c r="V953" s="791"/>
      <c r="W953" s="791"/>
      <c r="X953" s="791"/>
      <c r="Y953" s="791"/>
      <c r="Z953" s="791"/>
    </row>
    <row r="954" spans="1:26" ht="15.75" customHeight="1">
      <c r="A954" s="791"/>
      <c r="B954" s="791"/>
      <c r="C954" s="791"/>
      <c r="D954" s="791"/>
      <c r="E954" s="791"/>
      <c r="F954" s="552"/>
      <c r="G954" s="791"/>
      <c r="H954" s="791"/>
      <c r="I954" s="791"/>
      <c r="J954" s="791"/>
      <c r="K954" s="791"/>
      <c r="L954" s="791"/>
      <c r="M954" s="791"/>
      <c r="N954" s="791"/>
      <c r="O954" s="791"/>
      <c r="P954" s="791"/>
      <c r="Q954" s="791"/>
      <c r="R954" s="791"/>
      <c r="S954" s="791"/>
      <c r="T954" s="791"/>
      <c r="U954" s="791"/>
      <c r="V954" s="791"/>
      <c r="W954" s="791"/>
      <c r="X954" s="791"/>
      <c r="Y954" s="791"/>
      <c r="Z954" s="791"/>
    </row>
    <row r="955" spans="1:26" ht="15.75" customHeight="1">
      <c r="A955" s="791"/>
      <c r="B955" s="791"/>
      <c r="C955" s="791"/>
      <c r="D955" s="791"/>
      <c r="E955" s="791"/>
      <c r="F955" s="552"/>
      <c r="G955" s="791"/>
      <c r="H955" s="791"/>
      <c r="I955" s="791"/>
      <c r="J955" s="791"/>
      <c r="K955" s="791"/>
      <c r="L955" s="791"/>
      <c r="M955" s="791"/>
      <c r="N955" s="791"/>
      <c r="O955" s="791"/>
      <c r="P955" s="791"/>
      <c r="Q955" s="791"/>
      <c r="R955" s="791"/>
      <c r="S955" s="791"/>
      <c r="T955" s="791"/>
      <c r="U955" s="791"/>
      <c r="V955" s="791"/>
      <c r="W955" s="791"/>
      <c r="X955" s="791"/>
      <c r="Y955" s="791"/>
      <c r="Z955" s="791"/>
    </row>
    <row r="956" spans="1:26" ht="15.75" customHeight="1">
      <c r="A956" s="791"/>
      <c r="B956" s="791"/>
      <c r="C956" s="791"/>
      <c r="D956" s="791"/>
      <c r="E956" s="791"/>
      <c r="F956" s="552"/>
      <c r="G956" s="791"/>
      <c r="H956" s="791"/>
      <c r="I956" s="791"/>
      <c r="J956" s="791"/>
      <c r="K956" s="791"/>
      <c r="L956" s="791"/>
      <c r="M956" s="791"/>
      <c r="N956" s="791"/>
      <c r="O956" s="791"/>
      <c r="P956" s="791"/>
      <c r="Q956" s="791"/>
      <c r="R956" s="791"/>
      <c r="S956" s="791"/>
      <c r="T956" s="791"/>
      <c r="U956" s="791"/>
      <c r="V956" s="791"/>
      <c r="W956" s="791"/>
      <c r="X956" s="791"/>
      <c r="Y956" s="791"/>
      <c r="Z956" s="791"/>
    </row>
    <row r="957" spans="1:26" ht="15.75" customHeight="1">
      <c r="A957" s="791"/>
      <c r="B957" s="791"/>
      <c r="C957" s="791"/>
      <c r="D957" s="791"/>
      <c r="E957" s="791"/>
      <c r="F957" s="552"/>
      <c r="G957" s="791"/>
      <c r="H957" s="791"/>
      <c r="I957" s="791"/>
      <c r="J957" s="791"/>
      <c r="K957" s="791"/>
      <c r="L957" s="791"/>
      <c r="M957" s="791"/>
      <c r="N957" s="791"/>
      <c r="O957" s="791"/>
      <c r="P957" s="791"/>
      <c r="Q957" s="791"/>
      <c r="R957" s="791"/>
      <c r="S957" s="791"/>
      <c r="T957" s="791"/>
      <c r="U957" s="791"/>
      <c r="V957" s="791"/>
      <c r="W957" s="791"/>
      <c r="X957" s="791"/>
      <c r="Y957" s="791"/>
      <c r="Z957" s="791"/>
    </row>
    <row r="958" spans="1:26" ht="15.75" customHeight="1">
      <c r="A958" s="791"/>
      <c r="B958" s="791"/>
      <c r="C958" s="791"/>
      <c r="D958" s="791"/>
      <c r="E958" s="791"/>
      <c r="F958" s="552"/>
      <c r="G958" s="791"/>
      <c r="H958" s="791"/>
      <c r="I958" s="791"/>
      <c r="J958" s="791"/>
      <c r="K958" s="791"/>
      <c r="L958" s="791"/>
      <c r="M958" s="791"/>
      <c r="N958" s="791"/>
      <c r="O958" s="791"/>
      <c r="P958" s="791"/>
      <c r="Q958" s="791"/>
      <c r="R958" s="791"/>
      <c r="S958" s="791"/>
      <c r="T958" s="791"/>
      <c r="U958" s="791"/>
      <c r="V958" s="791"/>
      <c r="W958" s="791"/>
      <c r="X958" s="791"/>
      <c r="Y958" s="791"/>
      <c r="Z958" s="791"/>
    </row>
    <row r="959" spans="1:26" ht="15.75" customHeight="1">
      <c r="A959" s="791"/>
      <c r="B959" s="791"/>
      <c r="C959" s="791"/>
      <c r="D959" s="791"/>
      <c r="E959" s="791"/>
      <c r="F959" s="552"/>
      <c r="G959" s="791"/>
      <c r="H959" s="791"/>
      <c r="I959" s="791"/>
      <c r="J959" s="791"/>
      <c r="K959" s="791"/>
      <c r="L959" s="791"/>
      <c r="M959" s="791"/>
      <c r="N959" s="791"/>
      <c r="O959" s="791"/>
      <c r="P959" s="791"/>
      <c r="Q959" s="791"/>
      <c r="R959" s="791"/>
      <c r="S959" s="791"/>
      <c r="T959" s="791"/>
      <c r="U959" s="791"/>
      <c r="V959" s="791"/>
      <c r="W959" s="791"/>
      <c r="X959" s="791"/>
      <c r="Y959" s="791"/>
      <c r="Z959" s="791"/>
    </row>
    <row r="960" spans="1:26" ht="15.75" customHeight="1">
      <c r="A960" s="791"/>
      <c r="B960" s="791"/>
      <c r="C960" s="791"/>
      <c r="D960" s="791"/>
      <c r="E960" s="791"/>
      <c r="F960" s="552"/>
      <c r="G960" s="791"/>
      <c r="H960" s="791"/>
      <c r="I960" s="791"/>
      <c r="J960" s="791"/>
      <c r="K960" s="791"/>
      <c r="L960" s="791"/>
      <c r="M960" s="791"/>
      <c r="N960" s="791"/>
      <c r="O960" s="791"/>
      <c r="P960" s="791"/>
      <c r="Q960" s="791"/>
      <c r="R960" s="791"/>
      <c r="S960" s="791"/>
      <c r="T960" s="791"/>
      <c r="U960" s="791"/>
      <c r="V960" s="791"/>
      <c r="W960" s="791"/>
      <c r="X960" s="791"/>
      <c r="Y960" s="791"/>
      <c r="Z960" s="791"/>
    </row>
    <row r="961" spans="1:26" ht="15.75" customHeight="1">
      <c r="A961" s="791"/>
      <c r="B961" s="791"/>
      <c r="C961" s="791"/>
      <c r="D961" s="791"/>
      <c r="E961" s="791"/>
      <c r="F961" s="552"/>
      <c r="G961" s="791"/>
      <c r="H961" s="791"/>
      <c r="I961" s="791"/>
      <c r="J961" s="791"/>
      <c r="K961" s="791"/>
      <c r="L961" s="791"/>
      <c r="M961" s="791"/>
      <c r="N961" s="791"/>
      <c r="O961" s="791"/>
      <c r="P961" s="791"/>
      <c r="Q961" s="791"/>
      <c r="R961" s="791"/>
      <c r="S961" s="791"/>
      <c r="T961" s="791"/>
      <c r="U961" s="791"/>
      <c r="V961" s="791"/>
      <c r="W961" s="791"/>
      <c r="X961" s="791"/>
      <c r="Y961" s="791"/>
      <c r="Z961" s="791"/>
    </row>
    <row r="962" spans="1:26" ht="15.75" customHeight="1">
      <c r="A962" s="791"/>
      <c r="B962" s="791"/>
      <c r="C962" s="791"/>
      <c r="D962" s="791"/>
      <c r="E962" s="791"/>
      <c r="F962" s="552"/>
      <c r="G962" s="791"/>
      <c r="H962" s="791"/>
      <c r="I962" s="791"/>
      <c r="J962" s="791"/>
      <c r="K962" s="791"/>
      <c r="L962" s="791"/>
      <c r="M962" s="791"/>
      <c r="N962" s="791"/>
      <c r="O962" s="791"/>
      <c r="P962" s="791"/>
      <c r="Q962" s="791"/>
      <c r="R962" s="791"/>
      <c r="S962" s="791"/>
      <c r="T962" s="791"/>
      <c r="U962" s="791"/>
      <c r="V962" s="791"/>
      <c r="W962" s="791"/>
      <c r="X962" s="791"/>
      <c r="Y962" s="791"/>
      <c r="Z962" s="791"/>
    </row>
    <row r="963" spans="1:26" ht="15.75" customHeight="1">
      <c r="A963" s="791"/>
      <c r="B963" s="791"/>
      <c r="C963" s="791"/>
      <c r="D963" s="791"/>
      <c r="E963" s="791"/>
      <c r="F963" s="552"/>
      <c r="G963" s="791"/>
      <c r="H963" s="791"/>
      <c r="I963" s="791"/>
      <c r="J963" s="791"/>
      <c r="K963" s="791"/>
      <c r="L963" s="791"/>
      <c r="M963" s="791"/>
      <c r="N963" s="791"/>
      <c r="O963" s="791"/>
      <c r="P963" s="791"/>
      <c r="Q963" s="791"/>
      <c r="R963" s="791"/>
      <c r="S963" s="791"/>
      <c r="T963" s="791"/>
      <c r="U963" s="791"/>
      <c r="V963" s="791"/>
      <c r="W963" s="791"/>
      <c r="X963" s="791"/>
      <c r="Y963" s="791"/>
      <c r="Z963" s="791"/>
    </row>
    <row r="964" spans="1:26" ht="15.75" customHeight="1">
      <c r="A964" s="791"/>
      <c r="B964" s="791"/>
      <c r="C964" s="791"/>
      <c r="D964" s="791"/>
      <c r="E964" s="791"/>
      <c r="F964" s="552"/>
      <c r="G964" s="791"/>
      <c r="H964" s="791"/>
      <c r="I964" s="791"/>
      <c r="J964" s="791"/>
      <c r="K964" s="791"/>
      <c r="L964" s="791"/>
      <c r="M964" s="791"/>
      <c r="N964" s="791"/>
      <c r="O964" s="791"/>
      <c r="P964" s="791"/>
      <c r="Q964" s="791"/>
      <c r="R964" s="791"/>
      <c r="S964" s="791"/>
      <c r="T964" s="791"/>
      <c r="U964" s="791"/>
      <c r="V964" s="791"/>
      <c r="W964" s="791"/>
      <c r="X964" s="791"/>
      <c r="Y964" s="791"/>
      <c r="Z964" s="791"/>
    </row>
    <row r="965" spans="1:26" ht="15.75" customHeight="1">
      <c r="A965" s="791"/>
      <c r="B965" s="791"/>
      <c r="C965" s="791"/>
      <c r="D965" s="791"/>
      <c r="E965" s="791"/>
      <c r="F965" s="552"/>
      <c r="G965" s="791"/>
      <c r="H965" s="791"/>
      <c r="I965" s="791"/>
      <c r="J965" s="791"/>
      <c r="K965" s="791"/>
      <c r="L965" s="791"/>
      <c r="M965" s="791"/>
      <c r="N965" s="791"/>
      <c r="O965" s="791"/>
      <c r="P965" s="791"/>
      <c r="Q965" s="791"/>
      <c r="R965" s="791"/>
      <c r="S965" s="791"/>
      <c r="T965" s="791"/>
      <c r="U965" s="791"/>
      <c r="V965" s="791"/>
      <c r="W965" s="791"/>
      <c r="X965" s="791"/>
      <c r="Y965" s="791"/>
      <c r="Z965" s="791"/>
    </row>
    <row r="966" spans="1:26" ht="15.75" customHeight="1">
      <c r="A966" s="791"/>
      <c r="B966" s="791"/>
      <c r="C966" s="791"/>
      <c r="D966" s="791"/>
      <c r="E966" s="791"/>
      <c r="F966" s="552"/>
      <c r="G966" s="791"/>
      <c r="H966" s="791"/>
      <c r="I966" s="791"/>
      <c r="J966" s="791"/>
      <c r="K966" s="791"/>
      <c r="L966" s="791"/>
      <c r="M966" s="791"/>
      <c r="N966" s="791"/>
      <c r="O966" s="791"/>
      <c r="P966" s="791"/>
      <c r="Q966" s="791"/>
      <c r="R966" s="791"/>
      <c r="S966" s="791"/>
      <c r="T966" s="791"/>
      <c r="U966" s="791"/>
      <c r="V966" s="791"/>
      <c r="W966" s="791"/>
      <c r="X966" s="791"/>
      <c r="Y966" s="791"/>
      <c r="Z966" s="791"/>
    </row>
    <row r="967" spans="1:26" ht="15.75" customHeight="1">
      <c r="A967" s="791"/>
      <c r="B967" s="791"/>
      <c r="C967" s="791"/>
      <c r="D967" s="791"/>
      <c r="E967" s="791"/>
      <c r="F967" s="552"/>
      <c r="G967" s="791"/>
      <c r="H967" s="791"/>
      <c r="I967" s="791"/>
      <c r="J967" s="791"/>
      <c r="K967" s="791"/>
      <c r="L967" s="791"/>
      <c r="M967" s="791"/>
      <c r="N967" s="791"/>
      <c r="O967" s="791"/>
      <c r="P967" s="791"/>
      <c r="Q967" s="791"/>
      <c r="R967" s="791"/>
      <c r="S967" s="791"/>
      <c r="T967" s="791"/>
      <c r="U967" s="791"/>
      <c r="V967" s="791"/>
      <c r="W967" s="791"/>
      <c r="X967" s="791"/>
      <c r="Y967" s="791"/>
      <c r="Z967" s="791"/>
    </row>
    <row r="968" spans="1:26" ht="15.75" customHeight="1">
      <c r="A968" s="791"/>
      <c r="B968" s="791"/>
      <c r="C968" s="791"/>
      <c r="D968" s="791"/>
      <c r="E968" s="791"/>
      <c r="F968" s="552"/>
      <c r="G968" s="791"/>
      <c r="H968" s="791"/>
      <c r="I968" s="791"/>
      <c r="J968" s="791"/>
      <c r="K968" s="791"/>
      <c r="L968" s="791"/>
      <c r="M968" s="791"/>
      <c r="N968" s="791"/>
      <c r="O968" s="791"/>
      <c r="P968" s="791"/>
      <c r="Q968" s="791"/>
      <c r="R968" s="791"/>
      <c r="S968" s="791"/>
      <c r="T968" s="791"/>
      <c r="U968" s="791"/>
      <c r="V968" s="791"/>
      <c r="W968" s="791"/>
      <c r="X968" s="791"/>
      <c r="Y968" s="791"/>
      <c r="Z968" s="791"/>
    </row>
    <row r="969" spans="1:26" ht="15.75" customHeight="1">
      <c r="A969" s="791"/>
      <c r="B969" s="791"/>
      <c r="C969" s="791"/>
      <c r="D969" s="791"/>
      <c r="E969" s="791"/>
      <c r="F969" s="552"/>
      <c r="G969" s="791"/>
      <c r="H969" s="791"/>
      <c r="I969" s="791"/>
      <c r="J969" s="791"/>
      <c r="K969" s="791"/>
      <c r="L969" s="791"/>
      <c r="M969" s="791"/>
      <c r="N969" s="791"/>
      <c r="O969" s="791"/>
      <c r="P969" s="791"/>
      <c r="Q969" s="791"/>
      <c r="R969" s="791"/>
      <c r="S969" s="791"/>
      <c r="T969" s="791"/>
      <c r="U969" s="791"/>
      <c r="V969" s="791"/>
      <c r="W969" s="791"/>
      <c r="X969" s="791"/>
      <c r="Y969" s="791"/>
      <c r="Z969" s="791"/>
    </row>
    <row r="970" spans="1:26" ht="15.75" customHeight="1">
      <c r="A970" s="791"/>
      <c r="B970" s="791"/>
      <c r="C970" s="791"/>
      <c r="D970" s="791"/>
      <c r="E970" s="791"/>
      <c r="F970" s="552"/>
      <c r="G970" s="791"/>
      <c r="H970" s="791"/>
      <c r="I970" s="791"/>
      <c r="J970" s="791"/>
      <c r="K970" s="791"/>
      <c r="L970" s="791"/>
      <c r="M970" s="791"/>
      <c r="N970" s="791"/>
      <c r="O970" s="791"/>
      <c r="P970" s="791"/>
      <c r="Q970" s="791"/>
      <c r="R970" s="791"/>
      <c r="S970" s="791"/>
      <c r="T970" s="791"/>
      <c r="U970" s="791"/>
      <c r="V970" s="791"/>
      <c r="W970" s="791"/>
      <c r="X970" s="791"/>
      <c r="Y970" s="791"/>
      <c r="Z970" s="791"/>
    </row>
    <row r="971" spans="1:26" ht="15.75" customHeight="1">
      <c r="A971" s="791"/>
      <c r="B971" s="791"/>
      <c r="C971" s="791"/>
      <c r="D971" s="791"/>
      <c r="E971" s="791"/>
      <c r="F971" s="552"/>
      <c r="G971" s="791"/>
      <c r="H971" s="791"/>
      <c r="I971" s="791"/>
      <c r="J971" s="791"/>
      <c r="K971" s="791"/>
      <c r="L971" s="791"/>
      <c r="M971" s="791"/>
      <c r="N971" s="791"/>
      <c r="O971" s="791"/>
      <c r="P971" s="791"/>
      <c r="Q971" s="791"/>
      <c r="R971" s="791"/>
      <c r="S971" s="791"/>
      <c r="T971" s="791"/>
      <c r="U971" s="791"/>
      <c r="V971" s="791"/>
      <c r="W971" s="791"/>
      <c r="X971" s="791"/>
      <c r="Y971" s="791"/>
      <c r="Z971" s="791"/>
    </row>
    <row r="972" spans="1:26" ht="15.75" customHeight="1">
      <c r="A972" s="791"/>
      <c r="B972" s="791"/>
      <c r="C972" s="791"/>
      <c r="D972" s="791"/>
      <c r="E972" s="791"/>
      <c r="F972" s="552"/>
      <c r="G972" s="791"/>
      <c r="H972" s="791"/>
      <c r="I972" s="791"/>
      <c r="J972" s="791"/>
      <c r="K972" s="791"/>
      <c r="L972" s="791"/>
      <c r="M972" s="791"/>
      <c r="N972" s="791"/>
      <c r="O972" s="791"/>
      <c r="P972" s="791"/>
      <c r="Q972" s="791"/>
      <c r="R972" s="791"/>
      <c r="S972" s="791"/>
      <c r="T972" s="791"/>
      <c r="U972" s="791"/>
      <c r="V972" s="791"/>
      <c r="W972" s="791"/>
      <c r="X972" s="791"/>
      <c r="Y972" s="791"/>
      <c r="Z972" s="791"/>
    </row>
    <row r="973" spans="1:26" ht="15.75" customHeight="1">
      <c r="A973" s="791"/>
      <c r="B973" s="791"/>
      <c r="C973" s="791"/>
      <c r="D973" s="791"/>
      <c r="E973" s="791"/>
      <c r="F973" s="552"/>
      <c r="G973" s="791"/>
      <c r="H973" s="791"/>
      <c r="I973" s="791"/>
      <c r="J973" s="791"/>
      <c r="K973" s="791"/>
      <c r="L973" s="791"/>
      <c r="M973" s="791"/>
      <c r="N973" s="791"/>
      <c r="O973" s="791"/>
      <c r="P973" s="791"/>
      <c r="Q973" s="791"/>
      <c r="R973" s="791"/>
      <c r="S973" s="791"/>
      <c r="T973" s="791"/>
      <c r="U973" s="791"/>
      <c r="V973" s="791"/>
      <c r="W973" s="791"/>
      <c r="X973" s="791"/>
      <c r="Y973" s="791"/>
      <c r="Z973" s="791"/>
    </row>
    <row r="974" spans="1:26" ht="15.75" customHeight="1">
      <c r="A974" s="791"/>
      <c r="B974" s="791"/>
      <c r="C974" s="791"/>
      <c r="D974" s="791"/>
      <c r="E974" s="791"/>
      <c r="F974" s="552"/>
      <c r="G974" s="791"/>
      <c r="H974" s="791"/>
      <c r="I974" s="791"/>
      <c r="J974" s="791"/>
      <c r="K974" s="791"/>
      <c r="L974" s="791"/>
      <c r="M974" s="791"/>
      <c r="N974" s="791"/>
      <c r="O974" s="791"/>
      <c r="P974" s="791"/>
      <c r="Q974" s="791"/>
      <c r="R974" s="791"/>
      <c r="S974" s="791"/>
      <c r="T974" s="791"/>
      <c r="U974" s="791"/>
      <c r="V974" s="791"/>
      <c r="W974" s="791"/>
      <c r="X974" s="791"/>
      <c r="Y974" s="791"/>
      <c r="Z974" s="791"/>
    </row>
    <row r="975" spans="1:26" ht="15.75" customHeight="1">
      <c r="A975" s="791"/>
      <c r="B975" s="791"/>
      <c r="C975" s="791"/>
      <c r="D975" s="791"/>
      <c r="E975" s="791"/>
      <c r="F975" s="552"/>
      <c r="G975" s="791"/>
      <c r="H975" s="791"/>
      <c r="I975" s="791"/>
      <c r="J975" s="791"/>
      <c r="K975" s="791"/>
      <c r="L975" s="791"/>
      <c r="M975" s="791"/>
      <c r="N975" s="791"/>
      <c r="O975" s="791"/>
      <c r="P975" s="791"/>
      <c r="Q975" s="791"/>
      <c r="R975" s="791"/>
      <c r="S975" s="791"/>
      <c r="T975" s="791"/>
      <c r="U975" s="791"/>
      <c r="V975" s="791"/>
      <c r="W975" s="791"/>
      <c r="X975" s="791"/>
      <c r="Y975" s="791"/>
      <c r="Z975" s="791"/>
    </row>
    <row r="976" spans="1:26" ht="15.75" customHeight="1">
      <c r="A976" s="791"/>
      <c r="B976" s="791"/>
      <c r="C976" s="791"/>
      <c r="D976" s="791"/>
      <c r="E976" s="791"/>
      <c r="F976" s="552"/>
      <c r="G976" s="791"/>
      <c r="H976" s="791"/>
      <c r="I976" s="791"/>
      <c r="J976" s="791"/>
      <c r="K976" s="791"/>
      <c r="L976" s="791"/>
      <c r="M976" s="791"/>
      <c r="N976" s="791"/>
      <c r="O976" s="791"/>
      <c r="P976" s="791"/>
      <c r="Q976" s="791"/>
      <c r="R976" s="791"/>
      <c r="S976" s="791"/>
      <c r="T976" s="791"/>
      <c r="U976" s="791"/>
      <c r="V976" s="791"/>
      <c r="W976" s="791"/>
      <c r="X976" s="791"/>
      <c r="Y976" s="791"/>
      <c r="Z976" s="791"/>
    </row>
    <row r="977" spans="1:26" ht="15.75" customHeight="1">
      <c r="A977" s="791"/>
      <c r="B977" s="791"/>
      <c r="C977" s="791"/>
      <c r="D977" s="791"/>
      <c r="E977" s="791"/>
      <c r="F977" s="552"/>
      <c r="G977" s="791"/>
      <c r="H977" s="791"/>
      <c r="I977" s="791"/>
      <c r="J977" s="791"/>
      <c r="K977" s="791"/>
      <c r="L977" s="791"/>
      <c r="M977" s="791"/>
      <c r="N977" s="791"/>
      <c r="O977" s="791"/>
      <c r="P977" s="791"/>
      <c r="Q977" s="791"/>
      <c r="R977" s="791"/>
      <c r="S977" s="791"/>
      <c r="T977" s="791"/>
      <c r="U977" s="791"/>
      <c r="V977" s="791"/>
      <c r="W977" s="791"/>
      <c r="X977" s="791"/>
      <c r="Y977" s="791"/>
      <c r="Z977" s="791"/>
    </row>
    <row r="978" spans="1:26" ht="15.75" customHeight="1">
      <c r="A978" s="791"/>
      <c r="B978" s="791"/>
      <c r="C978" s="791"/>
      <c r="D978" s="791"/>
      <c r="E978" s="791"/>
      <c r="F978" s="552"/>
      <c r="G978" s="791"/>
      <c r="H978" s="791"/>
      <c r="I978" s="791"/>
      <c r="J978" s="791"/>
      <c r="K978" s="791"/>
      <c r="L978" s="791"/>
      <c r="M978" s="791"/>
      <c r="N978" s="791"/>
      <c r="O978" s="791"/>
      <c r="P978" s="791"/>
      <c r="Q978" s="791"/>
      <c r="R978" s="791"/>
      <c r="S978" s="791"/>
      <c r="T978" s="791"/>
      <c r="U978" s="791"/>
      <c r="V978" s="791"/>
      <c r="W978" s="791"/>
      <c r="X978" s="791"/>
      <c r="Y978" s="791"/>
      <c r="Z978" s="791"/>
    </row>
    <row r="979" spans="1:26" ht="15.75" customHeight="1">
      <c r="A979" s="791"/>
      <c r="B979" s="791"/>
      <c r="C979" s="791"/>
      <c r="D979" s="791"/>
      <c r="E979" s="791"/>
      <c r="F979" s="552"/>
      <c r="G979" s="791"/>
      <c r="H979" s="791"/>
      <c r="I979" s="791"/>
      <c r="J979" s="791"/>
      <c r="K979" s="791"/>
      <c r="L979" s="791"/>
      <c r="M979" s="791"/>
      <c r="N979" s="791"/>
      <c r="O979" s="791"/>
      <c r="P979" s="791"/>
      <c r="Q979" s="791"/>
      <c r="R979" s="791"/>
      <c r="S979" s="791"/>
      <c r="T979" s="791"/>
      <c r="U979" s="791"/>
      <c r="V979" s="791"/>
      <c r="W979" s="791"/>
      <c r="X979" s="791"/>
      <c r="Y979" s="791"/>
      <c r="Z979" s="791"/>
    </row>
    <row r="980" spans="1:26" ht="15.75" customHeight="1">
      <c r="A980" s="791"/>
      <c r="B980" s="791"/>
      <c r="C980" s="791"/>
      <c r="D980" s="791"/>
      <c r="E980" s="791"/>
      <c r="F980" s="552"/>
      <c r="G980" s="791"/>
      <c r="H980" s="791"/>
      <c r="I980" s="791"/>
      <c r="J980" s="791"/>
      <c r="K980" s="791"/>
      <c r="L980" s="791"/>
      <c r="M980" s="791"/>
      <c r="N980" s="791"/>
      <c r="O980" s="791"/>
      <c r="P980" s="791"/>
      <c r="Q980" s="791"/>
      <c r="R980" s="791"/>
      <c r="S980" s="791"/>
      <c r="T980" s="791"/>
      <c r="U980" s="791"/>
      <c r="V980" s="791"/>
      <c r="W980" s="791"/>
      <c r="X980" s="791"/>
      <c r="Y980" s="791"/>
      <c r="Z980" s="791"/>
    </row>
    <row r="981" spans="1:26" ht="15.75" customHeight="1">
      <c r="A981" s="791"/>
      <c r="B981" s="791"/>
      <c r="C981" s="791"/>
      <c r="D981" s="791"/>
      <c r="E981" s="791"/>
      <c r="F981" s="552"/>
      <c r="G981" s="791"/>
      <c r="H981" s="791"/>
      <c r="I981" s="791"/>
      <c r="J981" s="791"/>
      <c r="K981" s="791"/>
      <c r="L981" s="791"/>
      <c r="M981" s="791"/>
      <c r="N981" s="791"/>
      <c r="O981" s="791"/>
      <c r="P981" s="791"/>
      <c r="Q981" s="791"/>
      <c r="R981" s="791"/>
      <c r="S981" s="791"/>
      <c r="T981" s="791"/>
      <c r="U981" s="791"/>
      <c r="V981" s="791"/>
      <c r="W981" s="791"/>
      <c r="X981" s="791"/>
      <c r="Y981" s="791"/>
      <c r="Z981" s="791"/>
    </row>
    <row r="982" spans="1:26" ht="15.75" customHeight="1">
      <c r="A982" s="791"/>
      <c r="B982" s="791"/>
      <c r="C982" s="791"/>
      <c r="D982" s="791"/>
      <c r="E982" s="791"/>
      <c r="F982" s="552"/>
      <c r="G982" s="791"/>
      <c r="H982" s="791"/>
      <c r="I982" s="791"/>
      <c r="J982" s="791"/>
      <c r="K982" s="791"/>
      <c r="L982" s="791"/>
      <c r="M982" s="791"/>
      <c r="N982" s="791"/>
      <c r="O982" s="791"/>
      <c r="P982" s="791"/>
      <c r="Q982" s="791"/>
      <c r="R982" s="791"/>
      <c r="S982" s="791"/>
      <c r="T982" s="791"/>
      <c r="U982" s="791"/>
      <c r="V982" s="791"/>
      <c r="W982" s="791"/>
      <c r="X982" s="791"/>
      <c r="Y982" s="791"/>
      <c r="Z982" s="791"/>
    </row>
    <row r="983" spans="1:26" ht="15.75" customHeight="1">
      <c r="A983" s="791"/>
      <c r="B983" s="791"/>
      <c r="C983" s="791"/>
      <c r="D983" s="791"/>
      <c r="E983" s="791"/>
      <c r="F983" s="552"/>
      <c r="G983" s="791"/>
      <c r="H983" s="791"/>
      <c r="I983" s="791"/>
      <c r="J983" s="791"/>
      <c r="K983" s="791"/>
      <c r="L983" s="791"/>
      <c r="M983" s="791"/>
      <c r="N983" s="791"/>
      <c r="O983" s="791"/>
      <c r="P983" s="791"/>
      <c r="Q983" s="791"/>
      <c r="R983" s="791"/>
      <c r="S983" s="791"/>
      <c r="T983" s="791"/>
      <c r="U983" s="791"/>
      <c r="V983" s="791"/>
      <c r="W983" s="791"/>
      <c r="X983" s="791"/>
      <c r="Y983" s="791"/>
      <c r="Z983" s="791"/>
    </row>
    <row r="984" spans="1:26" ht="15.75" customHeight="1">
      <c r="A984" s="791"/>
      <c r="B984" s="791"/>
      <c r="C984" s="791"/>
      <c r="D984" s="791"/>
      <c r="E984" s="791"/>
      <c r="F984" s="552"/>
      <c r="G984" s="791"/>
      <c r="H984" s="791"/>
      <c r="I984" s="791"/>
      <c r="J984" s="791"/>
      <c r="K984" s="791"/>
      <c r="L984" s="791"/>
      <c r="M984" s="791"/>
      <c r="N984" s="791"/>
      <c r="O984" s="791"/>
      <c r="P984" s="791"/>
      <c r="Q984" s="791"/>
      <c r="R984" s="791"/>
      <c r="S984" s="791"/>
      <c r="T984" s="791"/>
      <c r="U984" s="791"/>
      <c r="V984" s="791"/>
      <c r="W984" s="791"/>
      <c r="X984" s="791"/>
      <c r="Y984" s="791"/>
      <c r="Z984" s="791"/>
    </row>
    <row r="985" spans="1:26" ht="15.75" customHeight="1">
      <c r="A985" s="791"/>
      <c r="B985" s="791"/>
      <c r="C985" s="791"/>
      <c r="D985" s="791"/>
      <c r="E985" s="791"/>
      <c r="F985" s="552"/>
      <c r="G985" s="791"/>
      <c r="H985" s="791"/>
      <c r="I985" s="791"/>
      <c r="J985" s="791"/>
      <c r="K985" s="791"/>
      <c r="L985" s="791"/>
      <c r="M985" s="791"/>
      <c r="N985" s="791"/>
      <c r="O985" s="791"/>
      <c r="P985" s="791"/>
      <c r="Q985" s="791"/>
      <c r="R985" s="791"/>
      <c r="S985" s="791"/>
      <c r="T985" s="791"/>
      <c r="U985" s="791"/>
      <c r="V985" s="791"/>
      <c r="W985" s="791"/>
      <c r="X985" s="791"/>
      <c r="Y985" s="791"/>
      <c r="Z985" s="791"/>
    </row>
    <row r="986" spans="1:26" ht="15.75" customHeight="1">
      <c r="A986" s="791"/>
      <c r="B986" s="791"/>
      <c r="C986" s="791"/>
      <c r="D986" s="791"/>
      <c r="E986" s="791"/>
      <c r="F986" s="552"/>
      <c r="G986" s="791"/>
      <c r="H986" s="791"/>
      <c r="I986" s="791"/>
      <c r="J986" s="791"/>
      <c r="K986" s="791"/>
      <c r="L986" s="791"/>
      <c r="M986" s="791"/>
      <c r="N986" s="791"/>
      <c r="O986" s="791"/>
      <c r="P986" s="791"/>
      <c r="Q986" s="791"/>
      <c r="R986" s="791"/>
      <c r="S986" s="791"/>
      <c r="T986" s="791"/>
      <c r="U986" s="791"/>
      <c r="V986" s="791"/>
      <c r="W986" s="791"/>
      <c r="X986" s="791"/>
      <c r="Y986" s="791"/>
      <c r="Z986" s="791"/>
    </row>
    <row r="987" spans="1:26" ht="15.75" customHeight="1">
      <c r="A987" s="791"/>
      <c r="B987" s="791"/>
      <c r="C987" s="791"/>
      <c r="D987" s="791"/>
      <c r="E987" s="791"/>
      <c r="F987" s="552"/>
      <c r="G987" s="791"/>
      <c r="H987" s="791"/>
      <c r="I987" s="791"/>
      <c r="J987" s="791"/>
      <c r="K987" s="791"/>
      <c r="L987" s="791"/>
      <c r="M987" s="791"/>
      <c r="N987" s="791"/>
      <c r="O987" s="791"/>
      <c r="P987" s="791"/>
      <c r="Q987" s="791"/>
      <c r="R987" s="791"/>
      <c r="S987" s="791"/>
      <c r="T987" s="791"/>
      <c r="U987" s="791"/>
      <c r="V987" s="791"/>
      <c r="W987" s="791"/>
      <c r="X987" s="791"/>
      <c r="Y987" s="791"/>
      <c r="Z987" s="791"/>
    </row>
    <row r="988" spans="1:26" ht="15.75" customHeight="1">
      <c r="A988" s="791"/>
      <c r="B988" s="791"/>
      <c r="C988" s="791"/>
      <c r="D988" s="791"/>
      <c r="E988" s="791"/>
      <c r="F988" s="552"/>
      <c r="G988" s="791"/>
      <c r="H988" s="791"/>
      <c r="I988" s="791"/>
      <c r="J988" s="791"/>
      <c r="K988" s="791"/>
      <c r="L988" s="791"/>
      <c r="M988" s="791"/>
      <c r="N988" s="791"/>
      <c r="O988" s="791"/>
      <c r="P988" s="791"/>
      <c r="Q988" s="791"/>
      <c r="R988" s="791"/>
      <c r="S988" s="791"/>
      <c r="T988" s="791"/>
      <c r="U988" s="791"/>
      <c r="V988" s="791"/>
      <c r="W988" s="791"/>
      <c r="X988" s="791"/>
      <c r="Y988" s="791"/>
      <c r="Z988" s="791"/>
    </row>
    <row r="989" spans="1:26" ht="15.75" customHeight="1">
      <c r="A989" s="791"/>
      <c r="B989" s="791"/>
      <c r="C989" s="791"/>
      <c r="D989" s="791"/>
      <c r="E989" s="791"/>
      <c r="F989" s="552"/>
      <c r="G989" s="791"/>
      <c r="H989" s="791"/>
      <c r="I989" s="791"/>
      <c r="J989" s="791"/>
      <c r="K989" s="791"/>
      <c r="L989" s="791"/>
      <c r="M989" s="791"/>
      <c r="N989" s="791"/>
      <c r="O989" s="791"/>
      <c r="P989" s="791"/>
      <c r="Q989" s="791"/>
      <c r="R989" s="791"/>
      <c r="S989" s="791"/>
      <c r="T989" s="791"/>
      <c r="U989" s="791"/>
      <c r="V989" s="791"/>
      <c r="W989" s="791"/>
      <c r="X989" s="791"/>
      <c r="Y989" s="791"/>
      <c r="Z989" s="791"/>
    </row>
    <row r="990" spans="1:26" ht="15.75" customHeight="1">
      <c r="A990" s="791"/>
      <c r="B990" s="791"/>
      <c r="C990" s="791"/>
      <c r="D990" s="791"/>
      <c r="E990" s="791"/>
      <c r="F990" s="552"/>
      <c r="G990" s="791"/>
      <c r="H990" s="791"/>
      <c r="I990" s="791"/>
      <c r="J990" s="791"/>
      <c r="K990" s="791"/>
      <c r="L990" s="791"/>
      <c r="M990" s="791"/>
      <c r="N990" s="791"/>
      <c r="O990" s="791"/>
      <c r="P990" s="791"/>
      <c r="Q990" s="791"/>
      <c r="R990" s="791"/>
      <c r="S990" s="791"/>
      <c r="T990" s="791"/>
      <c r="U990" s="791"/>
      <c r="V990" s="791"/>
      <c r="W990" s="791"/>
      <c r="X990" s="791"/>
      <c r="Y990" s="791"/>
      <c r="Z990" s="791"/>
    </row>
    <row r="991" spans="1:26" ht="15.75" customHeight="1">
      <c r="A991" s="791"/>
      <c r="B991" s="791"/>
      <c r="C991" s="791"/>
      <c r="D991" s="791"/>
      <c r="E991" s="791"/>
      <c r="F991" s="552"/>
      <c r="G991" s="791"/>
      <c r="H991" s="791"/>
      <c r="I991" s="791"/>
      <c r="J991" s="791"/>
      <c r="K991" s="791"/>
      <c r="L991" s="791"/>
      <c r="M991" s="791"/>
      <c r="N991" s="791"/>
      <c r="O991" s="791"/>
      <c r="P991" s="791"/>
      <c r="Q991" s="791"/>
      <c r="R991" s="791"/>
      <c r="S991" s="791"/>
      <c r="T991" s="791"/>
      <c r="U991" s="791"/>
      <c r="V991" s="791"/>
      <c r="W991" s="791"/>
      <c r="X991" s="791"/>
      <c r="Y991" s="791"/>
      <c r="Z991" s="791"/>
    </row>
    <row r="992" spans="1:26" ht="15.75" customHeight="1">
      <c r="A992" s="791"/>
      <c r="B992" s="791"/>
      <c r="C992" s="791"/>
      <c r="D992" s="791"/>
      <c r="E992" s="791"/>
      <c r="F992" s="552"/>
      <c r="G992" s="791"/>
      <c r="H992" s="791"/>
      <c r="I992" s="791"/>
      <c r="J992" s="791"/>
      <c r="K992" s="791"/>
      <c r="L992" s="791"/>
      <c r="M992" s="791"/>
      <c r="N992" s="791"/>
      <c r="O992" s="791"/>
      <c r="P992" s="791"/>
      <c r="Q992" s="791"/>
      <c r="R992" s="791"/>
      <c r="S992" s="791"/>
      <c r="T992" s="791"/>
      <c r="U992" s="791"/>
      <c r="V992" s="791"/>
      <c r="W992" s="791"/>
      <c r="X992" s="791"/>
      <c r="Y992" s="791"/>
      <c r="Z992" s="791"/>
    </row>
    <row r="993" spans="1:26" ht="15.75" customHeight="1">
      <c r="A993" s="791"/>
      <c r="B993" s="791"/>
      <c r="C993" s="791"/>
      <c r="D993" s="791"/>
      <c r="E993" s="791"/>
      <c r="F993" s="552"/>
      <c r="G993" s="791"/>
      <c r="H993" s="791"/>
      <c r="I993" s="791"/>
      <c r="J993" s="791"/>
      <c r="K993" s="791"/>
      <c r="L993" s="791"/>
      <c r="M993" s="791"/>
      <c r="N993" s="791"/>
      <c r="O993" s="791"/>
      <c r="P993" s="791"/>
      <c r="Q993" s="791"/>
      <c r="R993" s="791"/>
      <c r="S993" s="791"/>
      <c r="T993" s="791"/>
      <c r="U993" s="791"/>
      <c r="V993" s="791"/>
      <c r="W993" s="791"/>
      <c r="X993" s="791"/>
      <c r="Y993" s="791"/>
      <c r="Z993" s="791"/>
    </row>
    <row r="994" spans="1:26" ht="15.75" customHeight="1">
      <c r="A994" s="791"/>
      <c r="B994" s="791"/>
      <c r="C994" s="791"/>
      <c r="D994" s="791"/>
      <c r="E994" s="791"/>
      <c r="F994" s="552"/>
      <c r="G994" s="791"/>
      <c r="H994" s="791"/>
      <c r="I994" s="791"/>
      <c r="J994" s="791"/>
      <c r="K994" s="791"/>
      <c r="L994" s="791"/>
      <c r="M994" s="791"/>
      <c r="N994" s="791"/>
      <c r="O994" s="791"/>
      <c r="P994" s="791"/>
      <c r="Q994" s="791"/>
      <c r="R994" s="791"/>
      <c r="S994" s="791"/>
      <c r="T994" s="791"/>
      <c r="U994" s="791"/>
      <c r="V994" s="791"/>
      <c r="W994" s="791"/>
      <c r="X994" s="791"/>
      <c r="Y994" s="791"/>
      <c r="Z994" s="791"/>
    </row>
    <row r="995" spans="1:26" ht="15.75" customHeight="1">
      <c r="A995" s="791"/>
      <c r="B995" s="791"/>
      <c r="C995" s="791"/>
      <c r="D995" s="791"/>
      <c r="E995" s="791"/>
      <c r="F995" s="552"/>
      <c r="G995" s="791"/>
      <c r="H995" s="791"/>
      <c r="I995" s="791"/>
      <c r="J995" s="791"/>
      <c r="K995" s="791"/>
      <c r="L995" s="791"/>
      <c r="M995" s="791"/>
      <c r="N995" s="791"/>
      <c r="O995" s="791"/>
      <c r="P995" s="791"/>
      <c r="Q995" s="791"/>
      <c r="R995" s="791"/>
      <c r="S995" s="791"/>
      <c r="T995" s="791"/>
      <c r="U995" s="791"/>
      <c r="V995" s="791"/>
      <c r="W995" s="791"/>
      <c r="X995" s="791"/>
      <c r="Y995" s="791"/>
      <c r="Z995" s="791"/>
    </row>
    <row r="996" spans="1:26" ht="15.75" customHeight="1">
      <c r="A996" s="791"/>
      <c r="B996" s="791"/>
      <c r="C996" s="791"/>
      <c r="D996" s="791"/>
      <c r="E996" s="791"/>
      <c r="F996" s="552"/>
      <c r="G996" s="791"/>
      <c r="H996" s="791"/>
      <c r="I996" s="791"/>
      <c r="J996" s="791"/>
      <c r="K996" s="791"/>
      <c r="L996" s="791"/>
      <c r="M996" s="791"/>
      <c r="N996" s="791"/>
      <c r="O996" s="791"/>
      <c r="P996" s="791"/>
      <c r="Q996" s="791"/>
      <c r="R996" s="791"/>
      <c r="S996" s="791"/>
      <c r="T996" s="791"/>
      <c r="U996" s="791"/>
      <c r="V996" s="791"/>
      <c r="W996" s="791"/>
      <c r="X996" s="791"/>
      <c r="Y996" s="791"/>
      <c r="Z996" s="791"/>
    </row>
    <row r="997" spans="1:26" ht="15.75" customHeight="1">
      <c r="A997" s="791"/>
      <c r="B997" s="791"/>
      <c r="C997" s="791"/>
      <c r="D997" s="791"/>
      <c r="E997" s="791"/>
      <c r="F997" s="552"/>
      <c r="G997" s="791"/>
      <c r="H997" s="791"/>
      <c r="I997" s="791"/>
      <c r="J997" s="791"/>
      <c r="K997" s="791"/>
      <c r="L997" s="791"/>
      <c r="M997" s="791"/>
      <c r="N997" s="791"/>
      <c r="O997" s="791"/>
      <c r="P997" s="791"/>
      <c r="Q997" s="791"/>
      <c r="R997" s="791"/>
      <c r="S997" s="791"/>
      <c r="T997" s="791"/>
      <c r="U997" s="791"/>
      <c r="V997" s="791"/>
      <c r="W997" s="791"/>
      <c r="X997" s="791"/>
      <c r="Y997" s="791"/>
      <c r="Z997" s="791"/>
    </row>
    <row r="998" spans="1:26" ht="15.75" customHeight="1">
      <c r="A998" s="791"/>
      <c r="B998" s="791"/>
      <c r="C998" s="791"/>
      <c r="D998" s="791"/>
      <c r="E998" s="791"/>
      <c r="F998" s="552"/>
      <c r="G998" s="791"/>
      <c r="H998" s="791"/>
      <c r="I998" s="791"/>
      <c r="J998" s="791"/>
      <c r="K998" s="791"/>
      <c r="L998" s="791"/>
      <c r="M998" s="791"/>
      <c r="N998" s="791"/>
      <c r="O998" s="791"/>
      <c r="P998" s="791"/>
      <c r="Q998" s="791"/>
      <c r="R998" s="791"/>
      <c r="S998" s="791"/>
      <c r="T998" s="791"/>
      <c r="U998" s="791"/>
      <c r="V998" s="791"/>
      <c r="W998" s="791"/>
      <c r="X998" s="791"/>
      <c r="Y998" s="791"/>
      <c r="Z998" s="791"/>
    </row>
    <row r="999" spans="1:26" ht="15.75" customHeight="1">
      <c r="A999" s="791"/>
      <c r="B999" s="791"/>
      <c r="C999" s="791"/>
      <c r="D999" s="791"/>
      <c r="E999" s="791"/>
      <c r="F999" s="552"/>
      <c r="G999" s="791"/>
      <c r="H999" s="791"/>
      <c r="I999" s="791"/>
      <c r="J999" s="791"/>
      <c r="K999" s="791"/>
      <c r="L999" s="791"/>
      <c r="M999" s="791"/>
      <c r="N999" s="791"/>
      <c r="O999" s="791"/>
      <c r="P999" s="791"/>
      <c r="Q999" s="791"/>
      <c r="R999" s="791"/>
      <c r="S999" s="791"/>
      <c r="T999" s="791"/>
      <c r="U999" s="791"/>
      <c r="V999" s="791"/>
      <c r="W999" s="791"/>
      <c r="X999" s="791"/>
      <c r="Y999" s="791"/>
      <c r="Z999" s="791"/>
    </row>
    <row r="1000" spans="1:26" ht="15.75" customHeight="1">
      <c r="A1000" s="791"/>
      <c r="B1000" s="791"/>
      <c r="C1000" s="791"/>
      <c r="D1000" s="791"/>
      <c r="E1000" s="791"/>
      <c r="F1000" s="552"/>
      <c r="G1000" s="791"/>
      <c r="H1000" s="791"/>
      <c r="I1000" s="791"/>
      <c r="J1000" s="791"/>
      <c r="K1000" s="791"/>
      <c r="L1000" s="791"/>
      <c r="M1000" s="791"/>
      <c r="N1000" s="791"/>
      <c r="O1000" s="791"/>
      <c r="P1000" s="791"/>
      <c r="Q1000" s="791"/>
      <c r="R1000" s="791"/>
      <c r="S1000" s="791"/>
      <c r="T1000" s="791"/>
      <c r="U1000" s="791"/>
      <c r="V1000" s="791"/>
      <c r="W1000" s="791"/>
      <c r="X1000" s="791"/>
      <c r="Y1000" s="791"/>
      <c r="Z1000" s="791"/>
    </row>
    <row r="1001" spans="1:26" ht="15.75" customHeight="1">
      <c r="A1001" s="791"/>
      <c r="B1001" s="791"/>
      <c r="C1001" s="791"/>
      <c r="D1001" s="791"/>
      <c r="E1001" s="791"/>
      <c r="F1001" s="552"/>
      <c r="G1001" s="791"/>
      <c r="H1001" s="791"/>
      <c r="I1001" s="791"/>
      <c r="J1001" s="791"/>
      <c r="K1001" s="791"/>
      <c r="L1001" s="791"/>
      <c r="M1001" s="791"/>
      <c r="N1001" s="791"/>
      <c r="O1001" s="791"/>
      <c r="P1001" s="791"/>
      <c r="Q1001" s="791"/>
      <c r="R1001" s="791"/>
      <c r="S1001" s="791"/>
      <c r="T1001" s="791"/>
      <c r="U1001" s="791"/>
      <c r="V1001" s="791"/>
      <c r="W1001" s="791"/>
      <c r="X1001" s="791"/>
      <c r="Y1001" s="791"/>
      <c r="Z1001" s="791"/>
    </row>
  </sheetData>
  <mergeCells count="1">
    <mergeCell ref="A2:B2"/>
  </mergeCells>
  <pageMargins left="0.7" right="0.7" top="0.75" bottom="0.75" header="0" footer="0"/>
  <pageSetup orientation="landscape" r:id="rId1"/>
  <headerFooter>
    <oddFooter>&amp;C&amp;P</oddFooter>
  </headerFooter>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E00-000000000000}">
  <sheetPr>
    <tabColor rgb="FF003366"/>
  </sheetPr>
  <dimension ref="A1:Z1004"/>
  <sheetViews>
    <sheetView workbookViewId="0">
      <pane ySplit="2" topLeftCell="A68" activePane="bottomLeft" state="frozen"/>
      <selection pane="bottomLeft" activeCell="B74" sqref="B74"/>
    </sheetView>
  </sheetViews>
  <sheetFormatPr defaultColWidth="14.40625" defaultRowHeight="15" customHeight="1"/>
  <cols>
    <col min="1" max="1" width="10.54296875" customWidth="1"/>
    <col min="2" max="2" width="82.26953125" customWidth="1"/>
    <col min="3" max="4" width="17.54296875" hidden="1" customWidth="1"/>
    <col min="5" max="6" width="17.54296875" customWidth="1"/>
    <col min="7" max="26" width="8" customWidth="1"/>
  </cols>
  <sheetData>
    <row r="1" spans="1:26" ht="15.75" customHeight="1">
      <c r="A1" s="1159" t="s">
        <v>1176</v>
      </c>
      <c r="B1" s="1160"/>
      <c r="F1" s="41"/>
    </row>
    <row r="2" spans="1:26" ht="65.25" customHeight="1">
      <c r="A2" s="1173" t="s">
        <v>2069</v>
      </c>
      <c r="B2" s="1156"/>
      <c r="C2" s="412" t="s">
        <v>204</v>
      </c>
      <c r="D2" s="719" t="s">
        <v>2070</v>
      </c>
      <c r="E2" s="719" t="s">
        <v>166</v>
      </c>
      <c r="F2" s="719" t="s">
        <v>201</v>
      </c>
      <c r="G2" s="44"/>
      <c r="H2" s="44"/>
      <c r="I2" s="44"/>
      <c r="J2" s="44"/>
      <c r="K2" s="44"/>
      <c r="L2" s="44"/>
      <c r="M2" s="44"/>
      <c r="N2" s="44"/>
      <c r="O2" s="44"/>
      <c r="P2" s="44"/>
      <c r="Q2" s="44"/>
      <c r="R2" s="44"/>
      <c r="S2" s="44"/>
      <c r="T2" s="44"/>
      <c r="U2" s="44"/>
      <c r="V2" s="44"/>
      <c r="W2" s="44"/>
      <c r="X2" s="44"/>
      <c r="Y2" s="44"/>
      <c r="Z2" s="44"/>
    </row>
    <row r="3" spans="1:26" ht="15.5">
      <c r="A3" s="171">
        <v>11001</v>
      </c>
      <c r="B3" s="171" t="s">
        <v>2071</v>
      </c>
      <c r="C3" s="109"/>
      <c r="D3" s="109"/>
      <c r="E3" s="109"/>
      <c r="F3" s="109"/>
      <c r="G3" s="44"/>
      <c r="H3" s="44"/>
      <c r="I3" s="44"/>
      <c r="J3" s="44"/>
      <c r="K3" s="44"/>
      <c r="L3" s="44"/>
      <c r="M3" s="44"/>
      <c r="N3" s="44"/>
      <c r="O3" s="44"/>
      <c r="P3" s="44"/>
      <c r="Q3" s="44"/>
      <c r="R3" s="44"/>
      <c r="S3" s="44"/>
      <c r="T3" s="44"/>
      <c r="U3" s="44"/>
      <c r="V3" s="44"/>
      <c r="W3" s="44"/>
      <c r="X3" s="44"/>
      <c r="Y3" s="44"/>
      <c r="Z3" s="44"/>
    </row>
    <row r="4" spans="1:26" ht="15.5">
      <c r="A4" s="171">
        <v>2100000</v>
      </c>
      <c r="B4" s="171" t="s">
        <v>2072</v>
      </c>
      <c r="C4" s="109"/>
      <c r="D4" s="109"/>
      <c r="E4" s="109"/>
      <c r="F4" s="109"/>
      <c r="G4" s="44"/>
      <c r="H4" s="44"/>
      <c r="I4" s="44"/>
      <c r="J4" s="44"/>
      <c r="K4" s="44"/>
      <c r="L4" s="44"/>
      <c r="M4" s="44"/>
      <c r="N4" s="44"/>
      <c r="O4" s="44"/>
      <c r="P4" s="44"/>
      <c r="Q4" s="44"/>
      <c r="R4" s="44"/>
      <c r="S4" s="44"/>
      <c r="T4" s="44"/>
      <c r="U4" s="44"/>
      <c r="V4" s="44"/>
      <c r="W4" s="44"/>
      <c r="X4" s="44"/>
      <c r="Y4" s="44"/>
      <c r="Z4" s="44"/>
    </row>
    <row r="5" spans="1:26" ht="15.75" customHeight="1">
      <c r="A5" s="435"/>
      <c r="B5" s="414" t="s">
        <v>2073</v>
      </c>
      <c r="C5" s="107"/>
      <c r="D5" s="107"/>
      <c r="E5" s="107"/>
      <c r="F5" s="107"/>
    </row>
    <row r="6" spans="1:26" ht="15.75" customHeight="1">
      <c r="A6" s="349" t="s">
        <v>2074</v>
      </c>
      <c r="B6" s="36" t="s">
        <v>2075</v>
      </c>
      <c r="C6" s="79">
        <v>98000000</v>
      </c>
      <c r="D6" s="79"/>
      <c r="E6" s="79">
        <f>SUM(C6:D6)</f>
        <v>98000000</v>
      </c>
      <c r="F6" s="79">
        <v>89461500</v>
      </c>
    </row>
    <row r="7" spans="1:26" ht="15.75" customHeight="1">
      <c r="A7" s="479" t="s">
        <v>2076</v>
      </c>
      <c r="B7" s="416"/>
      <c r="C7" s="480">
        <v>98000000</v>
      </c>
      <c r="D7" s="480">
        <f t="shared" ref="D7:F7" si="0">SUM(D6)</f>
        <v>0</v>
      </c>
      <c r="E7" s="480">
        <f t="shared" si="0"/>
        <v>98000000</v>
      </c>
      <c r="F7" s="480">
        <f t="shared" si="0"/>
        <v>89461500</v>
      </c>
    </row>
    <row r="8" spans="1:26" ht="15.75" customHeight="1">
      <c r="A8" s="349"/>
      <c r="B8" s="414" t="s">
        <v>2077</v>
      </c>
      <c r="C8" s="79"/>
      <c r="D8" s="79"/>
      <c r="E8" s="79"/>
      <c r="F8" s="79"/>
    </row>
    <row r="9" spans="1:26" ht="15.75" customHeight="1">
      <c r="A9" s="349" t="s">
        <v>2078</v>
      </c>
      <c r="B9" s="36" t="s">
        <v>2079</v>
      </c>
      <c r="C9" s="79">
        <v>25000000</v>
      </c>
      <c r="D9" s="79"/>
      <c r="E9" s="79">
        <f t="shared" ref="E9:E11" si="1">SUM(C9:D9)</f>
        <v>25000000</v>
      </c>
      <c r="F9" s="79">
        <v>18382500</v>
      </c>
    </row>
    <row r="10" spans="1:26" ht="15.75" customHeight="1">
      <c r="A10" s="349" t="s">
        <v>2080</v>
      </c>
      <c r="B10" s="36" t="s">
        <v>2081</v>
      </c>
      <c r="C10" s="79">
        <v>15000000</v>
      </c>
      <c r="D10" s="79"/>
      <c r="E10" s="79">
        <f t="shared" si="1"/>
        <v>15000000</v>
      </c>
      <c r="F10" s="79">
        <v>11519700</v>
      </c>
    </row>
    <row r="11" spans="1:26" ht="15.75" customHeight="1">
      <c r="A11" s="349" t="s">
        <v>2082</v>
      </c>
      <c r="B11" s="36" t="s">
        <v>2083</v>
      </c>
      <c r="C11" s="79">
        <v>2000000</v>
      </c>
      <c r="D11" s="79"/>
      <c r="E11" s="79">
        <f t="shared" si="1"/>
        <v>2000000</v>
      </c>
      <c r="F11" s="79">
        <v>3186300</v>
      </c>
    </row>
    <row r="12" spans="1:26" ht="15.75" customHeight="1">
      <c r="A12" s="479" t="s">
        <v>2076</v>
      </c>
      <c r="B12" s="416"/>
      <c r="C12" s="480">
        <v>42000000</v>
      </c>
      <c r="D12" s="480">
        <f t="shared" ref="D12:F12" si="2">SUM(D9:D11)</f>
        <v>0</v>
      </c>
      <c r="E12" s="480">
        <f t="shared" si="2"/>
        <v>42000000</v>
      </c>
      <c r="F12" s="480">
        <f t="shared" si="2"/>
        <v>33088500</v>
      </c>
    </row>
    <row r="13" spans="1:26" ht="15.75" customHeight="1">
      <c r="A13" s="479" t="s">
        <v>2089</v>
      </c>
      <c r="B13" s="416"/>
      <c r="C13" s="480">
        <v>140000000</v>
      </c>
      <c r="D13" s="480">
        <f t="shared" ref="D13:F13" si="3">SUM(D7,D12)</f>
        <v>0</v>
      </c>
      <c r="E13" s="480">
        <f t="shared" si="3"/>
        <v>140000000</v>
      </c>
      <c r="F13" s="480">
        <f t="shared" si="3"/>
        <v>122550000</v>
      </c>
    </row>
    <row r="14" spans="1:26" ht="15.75" customHeight="1">
      <c r="A14" s="171">
        <v>2200000</v>
      </c>
      <c r="B14" s="99" t="s">
        <v>2090</v>
      </c>
      <c r="C14" s="79"/>
      <c r="D14" s="79"/>
      <c r="E14" s="79"/>
      <c r="F14" s="79"/>
      <c r="G14" s="41"/>
      <c r="H14" s="41"/>
      <c r="I14" s="41"/>
      <c r="J14" s="41"/>
      <c r="K14" s="41"/>
      <c r="L14" s="41"/>
      <c r="M14" s="41"/>
      <c r="N14" s="41"/>
      <c r="O14" s="41"/>
      <c r="P14" s="41"/>
      <c r="Q14" s="41"/>
      <c r="R14" s="41"/>
      <c r="S14" s="41"/>
      <c r="T14" s="41"/>
      <c r="U14" s="41"/>
      <c r="V14" s="41"/>
      <c r="W14" s="41"/>
      <c r="X14" s="41"/>
      <c r="Y14" s="41"/>
      <c r="Z14" s="41"/>
    </row>
    <row r="15" spans="1:26" ht="15.75" customHeight="1">
      <c r="A15" s="349"/>
      <c r="B15" s="414" t="s">
        <v>2091</v>
      </c>
      <c r="C15" s="79"/>
      <c r="D15" s="79"/>
      <c r="E15" s="79"/>
      <c r="F15" s="79"/>
    </row>
    <row r="16" spans="1:26" ht="15.75" customHeight="1">
      <c r="A16" s="349" t="s">
        <v>2092</v>
      </c>
      <c r="B16" s="36" t="s">
        <v>2093</v>
      </c>
      <c r="C16" s="79">
        <v>100000</v>
      </c>
      <c r="D16" s="79"/>
      <c r="E16" s="79">
        <f t="shared" ref="E16:E17" si="4">SUM(C16:D16)</f>
        <v>100000</v>
      </c>
      <c r="F16" s="79">
        <v>0</v>
      </c>
    </row>
    <row r="17" spans="1:6" ht="15.75" customHeight="1">
      <c r="A17" s="349" t="s">
        <v>2094</v>
      </c>
      <c r="B17" s="36" t="s">
        <v>2095</v>
      </c>
      <c r="C17" s="79">
        <v>100000</v>
      </c>
      <c r="D17" s="79"/>
      <c r="E17" s="79">
        <f t="shared" si="4"/>
        <v>100000</v>
      </c>
      <c r="F17" s="79">
        <v>0</v>
      </c>
    </row>
    <row r="18" spans="1:6" ht="15.75" customHeight="1">
      <c r="A18" s="479" t="s">
        <v>2076</v>
      </c>
      <c r="B18" s="416"/>
      <c r="C18" s="480">
        <v>200000</v>
      </c>
      <c r="D18" s="480">
        <f t="shared" ref="D18:F18" si="5">SUM(D16:D17)</f>
        <v>0</v>
      </c>
      <c r="E18" s="480">
        <f t="shared" si="5"/>
        <v>200000</v>
      </c>
      <c r="F18" s="480">
        <f t="shared" si="5"/>
        <v>0</v>
      </c>
    </row>
    <row r="19" spans="1:6" ht="15.75" hidden="1" customHeight="1">
      <c r="A19" s="349"/>
      <c r="B19" s="414" t="s">
        <v>2096</v>
      </c>
      <c r="C19" s="79"/>
      <c r="D19" s="79"/>
      <c r="E19" s="79">
        <f t="shared" ref="E19:E23" si="6">SUM(C19:D19)</f>
        <v>0</v>
      </c>
      <c r="F19" s="79"/>
    </row>
    <row r="20" spans="1:6" ht="15.75" hidden="1" customHeight="1">
      <c r="A20" s="349" t="s">
        <v>2097</v>
      </c>
      <c r="B20" s="36" t="s">
        <v>2098</v>
      </c>
      <c r="C20" s="79">
        <v>0</v>
      </c>
      <c r="D20" s="79"/>
      <c r="E20" s="79">
        <f t="shared" si="6"/>
        <v>0</v>
      </c>
      <c r="F20" s="79"/>
    </row>
    <row r="21" spans="1:6" ht="15.75" hidden="1" customHeight="1">
      <c r="A21" s="349" t="s">
        <v>2412</v>
      </c>
      <c r="B21" s="36" t="s">
        <v>2413</v>
      </c>
      <c r="C21" s="79">
        <v>0</v>
      </c>
      <c r="D21" s="79"/>
      <c r="E21" s="79">
        <f t="shared" si="6"/>
        <v>0</v>
      </c>
      <c r="F21" s="79"/>
    </row>
    <row r="22" spans="1:6" ht="15.75" hidden="1" customHeight="1">
      <c r="A22" s="349" t="s">
        <v>2099</v>
      </c>
      <c r="B22" s="36" t="s">
        <v>2100</v>
      </c>
      <c r="C22" s="79">
        <v>0</v>
      </c>
      <c r="D22" s="79"/>
      <c r="E22" s="79">
        <f t="shared" si="6"/>
        <v>0</v>
      </c>
      <c r="F22" s="79"/>
    </row>
    <row r="23" spans="1:6" ht="15.75" hidden="1" customHeight="1">
      <c r="A23" s="479" t="s">
        <v>2076</v>
      </c>
      <c r="B23" s="416"/>
      <c r="C23" s="480">
        <v>0</v>
      </c>
      <c r="D23" s="480"/>
      <c r="E23" s="79">
        <f t="shared" si="6"/>
        <v>0</v>
      </c>
      <c r="F23" s="79"/>
    </row>
    <row r="24" spans="1:6" ht="15.75" customHeight="1">
      <c r="A24" s="349"/>
      <c r="B24" s="414" t="s">
        <v>2101</v>
      </c>
      <c r="C24" s="79"/>
      <c r="D24" s="79"/>
      <c r="E24" s="79"/>
      <c r="F24" s="79"/>
    </row>
    <row r="25" spans="1:6" ht="15.75" customHeight="1">
      <c r="A25" s="349" t="s">
        <v>2102</v>
      </c>
      <c r="B25" s="36" t="s">
        <v>2103</v>
      </c>
      <c r="C25" s="79">
        <v>200000</v>
      </c>
      <c r="D25" s="79"/>
      <c r="E25" s="79">
        <f t="shared" ref="E25:E28" si="7">SUM(C25:D25)</f>
        <v>200000</v>
      </c>
      <c r="F25" s="79">
        <v>200000</v>
      </c>
    </row>
    <row r="26" spans="1:6" ht="15.75" customHeight="1">
      <c r="A26" s="349" t="s">
        <v>2104</v>
      </c>
      <c r="B26" s="36" t="s">
        <v>2105</v>
      </c>
      <c r="C26" s="79"/>
      <c r="D26" s="79"/>
      <c r="E26" s="79">
        <f t="shared" si="7"/>
        <v>0</v>
      </c>
      <c r="F26" s="79">
        <v>1000000</v>
      </c>
    </row>
    <row r="27" spans="1:6" ht="15.75" customHeight="1">
      <c r="A27" s="349" t="s">
        <v>2106</v>
      </c>
      <c r="B27" s="36" t="s">
        <v>2107</v>
      </c>
      <c r="C27" s="79">
        <v>2000000</v>
      </c>
      <c r="D27" s="79"/>
      <c r="E27" s="79">
        <f t="shared" si="7"/>
        <v>2000000</v>
      </c>
      <c r="F27" s="79">
        <v>2000000</v>
      </c>
    </row>
    <row r="28" spans="1:6" ht="15.75" customHeight="1">
      <c r="A28" s="349">
        <v>2210309</v>
      </c>
      <c r="B28" s="36" t="s">
        <v>2666</v>
      </c>
      <c r="C28" s="79">
        <v>0</v>
      </c>
      <c r="D28" s="79"/>
      <c r="E28" s="79">
        <f t="shared" si="7"/>
        <v>0</v>
      </c>
      <c r="F28" s="79">
        <v>20000000</v>
      </c>
    </row>
    <row r="29" spans="1:6" ht="15.75" customHeight="1">
      <c r="A29" s="479" t="s">
        <v>2076</v>
      </c>
      <c r="B29" s="416"/>
      <c r="C29" s="480">
        <v>2200000</v>
      </c>
      <c r="D29" s="480">
        <f t="shared" ref="D29:E29" si="8">SUM(D26:D28)</f>
        <v>0</v>
      </c>
      <c r="E29" s="480">
        <f t="shared" si="8"/>
        <v>2000000</v>
      </c>
      <c r="F29" s="480">
        <f>SUM(F25:F28)</f>
        <v>23200000</v>
      </c>
    </row>
    <row r="30" spans="1:6" ht="15.75" hidden="1" customHeight="1">
      <c r="A30" s="349"/>
      <c r="B30" s="414" t="s">
        <v>2110</v>
      </c>
      <c r="C30" s="79"/>
      <c r="D30" s="79"/>
      <c r="E30" s="79"/>
      <c r="F30" s="79"/>
    </row>
    <row r="31" spans="1:6" ht="15.75" hidden="1" customHeight="1">
      <c r="A31" s="349" t="s">
        <v>2111</v>
      </c>
      <c r="B31" s="36" t="s">
        <v>2112</v>
      </c>
      <c r="C31" s="79">
        <v>1000000</v>
      </c>
      <c r="D31" s="79">
        <v>-1000000</v>
      </c>
      <c r="E31" s="79">
        <f t="shared" ref="E31:E33" si="9">SUM(C31:D31)</f>
        <v>0</v>
      </c>
      <c r="F31" s="79">
        <v>0</v>
      </c>
    </row>
    <row r="32" spans="1:6" ht="15.75" hidden="1" customHeight="1">
      <c r="A32" s="349" t="s">
        <v>2113</v>
      </c>
      <c r="B32" s="36" t="s">
        <v>2114</v>
      </c>
      <c r="C32" s="79">
        <v>0</v>
      </c>
      <c r="D32" s="79"/>
      <c r="E32" s="79">
        <f t="shared" si="9"/>
        <v>0</v>
      </c>
      <c r="F32" s="79"/>
    </row>
    <row r="33" spans="1:6" ht="15.75" hidden="1" customHeight="1">
      <c r="A33" s="349" t="s">
        <v>2115</v>
      </c>
      <c r="B33" s="36" t="s">
        <v>2107</v>
      </c>
      <c r="C33" s="79">
        <v>1400000</v>
      </c>
      <c r="D33" s="79">
        <v>-1400000</v>
      </c>
      <c r="E33" s="79">
        <f t="shared" si="9"/>
        <v>0</v>
      </c>
      <c r="F33" s="79">
        <v>0</v>
      </c>
    </row>
    <row r="34" spans="1:6" ht="15.75" hidden="1" customHeight="1">
      <c r="A34" s="479" t="s">
        <v>2076</v>
      </c>
      <c r="B34" s="416"/>
      <c r="C34" s="480">
        <v>2400000</v>
      </c>
      <c r="D34" s="480">
        <f t="shared" ref="D34:F34" si="10">SUM(D31:D33)</f>
        <v>-2400000</v>
      </c>
      <c r="E34" s="480">
        <f t="shared" si="10"/>
        <v>0</v>
      </c>
      <c r="F34" s="480">
        <f t="shared" si="10"/>
        <v>0</v>
      </c>
    </row>
    <row r="35" spans="1:6" ht="15.75" customHeight="1">
      <c r="A35" s="349"/>
      <c r="B35" s="414" t="s">
        <v>2118</v>
      </c>
      <c r="C35" s="79"/>
      <c r="D35" s="79"/>
      <c r="E35" s="79"/>
      <c r="F35" s="79"/>
    </row>
    <row r="36" spans="1:6" ht="15.75" customHeight="1">
      <c r="A36" s="349" t="s">
        <v>2119</v>
      </c>
      <c r="B36" s="36" t="s">
        <v>2120</v>
      </c>
      <c r="C36" s="79">
        <v>20000</v>
      </c>
      <c r="D36" s="79"/>
      <c r="E36" s="79">
        <f t="shared" ref="E36:E37" si="11">SUM(C36:D36)</f>
        <v>20000</v>
      </c>
      <c r="F36" s="79">
        <v>0</v>
      </c>
    </row>
    <row r="37" spans="1:6" ht="15.75" customHeight="1">
      <c r="A37" s="349" t="s">
        <v>2121</v>
      </c>
      <c r="B37" s="36" t="s">
        <v>2122</v>
      </c>
      <c r="C37" s="79">
        <v>80000</v>
      </c>
      <c r="D37" s="79"/>
      <c r="E37" s="79">
        <f t="shared" si="11"/>
        <v>80000</v>
      </c>
      <c r="F37" s="79">
        <v>0</v>
      </c>
    </row>
    <row r="38" spans="1:6" ht="15.75" customHeight="1">
      <c r="A38" s="349"/>
      <c r="B38" s="36" t="s">
        <v>2667</v>
      </c>
      <c r="C38" s="79"/>
      <c r="D38" s="79"/>
      <c r="E38" s="79">
        <v>0</v>
      </c>
      <c r="F38" s="79">
        <v>500000</v>
      </c>
    </row>
    <row r="39" spans="1:6" ht="15.75" customHeight="1">
      <c r="A39" s="479" t="s">
        <v>2076</v>
      </c>
      <c r="B39" s="416"/>
      <c r="C39" s="480">
        <v>100000</v>
      </c>
      <c r="D39" s="480">
        <f>SUM(D36:D37)</f>
        <v>0</v>
      </c>
      <c r="E39" s="480">
        <f t="shared" ref="E39:F39" si="12">SUM(E36:E38)</f>
        <v>100000</v>
      </c>
      <c r="F39" s="480">
        <f t="shared" si="12"/>
        <v>500000</v>
      </c>
    </row>
    <row r="40" spans="1:6" ht="15.75" customHeight="1">
      <c r="A40" s="349"/>
      <c r="B40" s="414" t="s">
        <v>2125</v>
      </c>
      <c r="C40" s="79"/>
      <c r="D40" s="79"/>
      <c r="E40" s="79"/>
      <c r="F40" s="79"/>
    </row>
    <row r="41" spans="1:6" ht="15.75" customHeight="1">
      <c r="A41" s="349" t="s">
        <v>2328</v>
      </c>
      <c r="B41" s="36" t="s">
        <v>2329</v>
      </c>
      <c r="C41" s="79">
        <v>200000</v>
      </c>
      <c r="D41" s="79"/>
      <c r="E41" s="79">
        <f>SUM(C41:D41)</f>
        <v>200000</v>
      </c>
      <c r="F41" s="79">
        <v>300000</v>
      </c>
    </row>
    <row r="42" spans="1:6" ht="15.75" customHeight="1">
      <c r="A42" s="479" t="s">
        <v>2076</v>
      </c>
      <c r="B42" s="416"/>
      <c r="C42" s="480">
        <v>200000</v>
      </c>
      <c r="D42" s="480">
        <f t="shared" ref="D42:F42" si="13">SUM(D41)</f>
        <v>0</v>
      </c>
      <c r="E42" s="480">
        <f t="shared" si="13"/>
        <v>200000</v>
      </c>
      <c r="F42" s="480">
        <f t="shared" si="13"/>
        <v>300000</v>
      </c>
    </row>
    <row r="43" spans="1:6" ht="15.75" customHeight="1">
      <c r="A43" s="349"/>
      <c r="B43" s="414" t="s">
        <v>2128</v>
      </c>
      <c r="C43" s="79"/>
      <c r="D43" s="79"/>
      <c r="E43" s="79"/>
      <c r="F43" s="79"/>
    </row>
    <row r="44" spans="1:6" ht="15.75" customHeight="1">
      <c r="A44" s="349" t="s">
        <v>2129</v>
      </c>
      <c r="B44" s="36" t="s">
        <v>2130</v>
      </c>
      <c r="C44" s="79">
        <v>50000</v>
      </c>
      <c r="D44" s="79"/>
      <c r="E44" s="79">
        <f t="shared" ref="E44:E47" si="14">SUM(C44:D44)</f>
        <v>50000</v>
      </c>
      <c r="F44" s="79">
        <v>0</v>
      </c>
    </row>
    <row r="45" spans="1:6" ht="15.75" hidden="1" customHeight="1">
      <c r="A45" s="349" t="s">
        <v>2520</v>
      </c>
      <c r="B45" s="36" t="s">
        <v>2521</v>
      </c>
      <c r="C45" s="79"/>
      <c r="D45" s="79"/>
      <c r="E45" s="79">
        <f t="shared" si="14"/>
        <v>0</v>
      </c>
      <c r="F45" s="79"/>
    </row>
    <row r="46" spans="1:6" ht="15.75" customHeight="1">
      <c r="A46" s="349">
        <v>2210715</v>
      </c>
      <c r="B46" s="36" t="s">
        <v>2195</v>
      </c>
      <c r="C46" s="79">
        <v>500000</v>
      </c>
      <c r="D46" s="79">
        <v>2865000</v>
      </c>
      <c r="E46" s="79">
        <f t="shared" si="14"/>
        <v>3365000</v>
      </c>
      <c r="F46" s="79">
        <v>300000</v>
      </c>
    </row>
    <row r="47" spans="1:6" ht="15.75" customHeight="1">
      <c r="A47" s="349" t="s">
        <v>2135</v>
      </c>
      <c r="B47" s="36" t="s">
        <v>2136</v>
      </c>
      <c r="C47" s="79">
        <v>100000</v>
      </c>
      <c r="D47" s="79"/>
      <c r="E47" s="79">
        <f t="shared" si="14"/>
        <v>100000</v>
      </c>
      <c r="F47" s="79">
        <v>0</v>
      </c>
    </row>
    <row r="48" spans="1:6" ht="15.75" customHeight="1">
      <c r="A48" s="479" t="s">
        <v>2076</v>
      </c>
      <c r="B48" s="416"/>
      <c r="C48" s="480">
        <v>650000</v>
      </c>
      <c r="D48" s="480">
        <f t="shared" ref="D48:F48" si="15">SUM(D44:D47)</f>
        <v>2865000</v>
      </c>
      <c r="E48" s="480">
        <f t="shared" si="15"/>
        <v>3515000</v>
      </c>
      <c r="F48" s="480">
        <f t="shared" si="15"/>
        <v>300000</v>
      </c>
    </row>
    <row r="49" spans="1:6" ht="15.75" customHeight="1">
      <c r="A49" s="349"/>
      <c r="B49" s="414" t="s">
        <v>2138</v>
      </c>
      <c r="C49" s="79"/>
      <c r="D49" s="79"/>
      <c r="E49" s="79"/>
      <c r="F49" s="79"/>
    </row>
    <row r="50" spans="1:6" ht="15.75" customHeight="1">
      <c r="A50" s="349" t="s">
        <v>2139</v>
      </c>
      <c r="B50" s="36" t="s">
        <v>2140</v>
      </c>
      <c r="C50" s="79">
        <v>500000</v>
      </c>
      <c r="D50" s="79"/>
      <c r="E50" s="79">
        <f t="shared" ref="E50:E51" si="16">SUM(C50:D50)</f>
        <v>500000</v>
      </c>
      <c r="F50" s="79">
        <v>0</v>
      </c>
    </row>
    <row r="51" spans="1:6" ht="15.75" customHeight="1">
      <c r="A51" s="349" t="s">
        <v>2141</v>
      </c>
      <c r="B51" s="36" t="s">
        <v>2142</v>
      </c>
      <c r="C51" s="79">
        <v>1000000</v>
      </c>
      <c r="D51" s="79"/>
      <c r="E51" s="79">
        <f t="shared" si="16"/>
        <v>1000000</v>
      </c>
      <c r="F51" s="79">
        <v>5200000</v>
      </c>
    </row>
    <row r="52" spans="1:6" ht="15.75" customHeight="1">
      <c r="A52" s="479" t="s">
        <v>2076</v>
      </c>
      <c r="B52" s="416"/>
      <c r="C52" s="480">
        <v>1500000</v>
      </c>
      <c r="D52" s="480">
        <f t="shared" ref="D52:F52" si="17">SUM(D50:D51)</f>
        <v>0</v>
      </c>
      <c r="E52" s="480">
        <f t="shared" si="17"/>
        <v>1500000</v>
      </c>
      <c r="F52" s="480">
        <f t="shared" si="17"/>
        <v>5200000</v>
      </c>
    </row>
    <row r="53" spans="1:6" ht="15.75" customHeight="1">
      <c r="A53" s="435"/>
      <c r="B53" s="414" t="s">
        <v>2394</v>
      </c>
      <c r="C53" s="79"/>
      <c r="D53" s="79"/>
      <c r="E53" s="79"/>
      <c r="F53" s="79"/>
    </row>
    <row r="54" spans="1:6" ht="15.75" customHeight="1">
      <c r="A54" s="349">
        <v>2211006</v>
      </c>
      <c r="B54" s="36" t="s">
        <v>2668</v>
      </c>
      <c r="C54" s="79">
        <v>500000</v>
      </c>
      <c r="D54" s="79"/>
      <c r="E54" s="79">
        <f>SUM(C54:D54)</f>
        <v>500000</v>
      </c>
      <c r="F54" s="79">
        <v>500000</v>
      </c>
    </row>
    <row r="55" spans="1:6" ht="15.75" customHeight="1">
      <c r="A55" s="479" t="s">
        <v>2076</v>
      </c>
      <c r="B55" s="416"/>
      <c r="C55" s="480">
        <v>500000</v>
      </c>
      <c r="D55" s="480">
        <f t="shared" ref="D55:F55" si="18">SUM(D54)</f>
        <v>0</v>
      </c>
      <c r="E55" s="480">
        <f t="shared" si="18"/>
        <v>500000</v>
      </c>
      <c r="F55" s="480">
        <f t="shared" si="18"/>
        <v>500000</v>
      </c>
    </row>
    <row r="56" spans="1:6" ht="15.75" customHeight="1">
      <c r="A56" s="349"/>
      <c r="B56" s="414" t="s">
        <v>2146</v>
      </c>
      <c r="C56" s="79"/>
      <c r="D56" s="79"/>
      <c r="E56" s="79"/>
      <c r="F56" s="79"/>
    </row>
    <row r="57" spans="1:6" ht="15.75" customHeight="1">
      <c r="A57" s="349" t="s">
        <v>2147</v>
      </c>
      <c r="B57" s="36" t="s">
        <v>2148</v>
      </c>
      <c r="C57" s="79">
        <v>500000</v>
      </c>
      <c r="D57" s="79"/>
      <c r="E57" s="79">
        <f t="shared" ref="E57:E59" si="19">SUM(C57:D57)</f>
        <v>500000</v>
      </c>
      <c r="F57" s="79">
        <v>2150000</v>
      </c>
    </row>
    <row r="58" spans="1:6" ht="15.75" customHeight="1">
      <c r="A58" s="349" t="s">
        <v>2149</v>
      </c>
      <c r="B58" s="36" t="s">
        <v>2150</v>
      </c>
      <c r="C58" s="79">
        <v>500000</v>
      </c>
      <c r="D58" s="79"/>
      <c r="E58" s="79">
        <f t="shared" si="19"/>
        <v>500000</v>
      </c>
      <c r="F58" s="79">
        <v>1000000</v>
      </c>
    </row>
    <row r="59" spans="1:6" ht="15.75" customHeight="1">
      <c r="A59" s="349" t="s">
        <v>2151</v>
      </c>
      <c r="B59" s="36" t="s">
        <v>2152</v>
      </c>
      <c r="C59" s="79">
        <v>500000</v>
      </c>
      <c r="D59" s="79"/>
      <c r="E59" s="79">
        <f t="shared" si="19"/>
        <v>500000</v>
      </c>
      <c r="F59" s="79">
        <v>500000</v>
      </c>
    </row>
    <row r="60" spans="1:6" ht="15.75" customHeight="1">
      <c r="A60" s="479" t="s">
        <v>2076</v>
      </c>
      <c r="B60" s="416"/>
      <c r="C60" s="480">
        <v>1500000</v>
      </c>
      <c r="D60" s="480">
        <f t="shared" ref="D60:F60" si="20">SUM(D57:D59)</f>
        <v>0</v>
      </c>
      <c r="E60" s="480">
        <f t="shared" si="20"/>
        <v>1500000</v>
      </c>
      <c r="F60" s="480">
        <f t="shared" si="20"/>
        <v>3650000</v>
      </c>
    </row>
    <row r="61" spans="1:6" ht="15.75" customHeight="1">
      <c r="A61" s="349"/>
      <c r="B61" s="414" t="s">
        <v>2153</v>
      </c>
      <c r="C61" s="79"/>
      <c r="D61" s="79"/>
      <c r="E61" s="79"/>
      <c r="F61" s="79"/>
    </row>
    <row r="62" spans="1:6" ht="15.75" customHeight="1">
      <c r="A62" s="349" t="s">
        <v>2154</v>
      </c>
      <c r="B62" s="36" t="s">
        <v>2155</v>
      </c>
      <c r="C62" s="79">
        <v>2000000</v>
      </c>
      <c r="D62" s="79"/>
      <c r="E62" s="79">
        <f>SUM(C62:D62)</f>
        <v>2000000</v>
      </c>
      <c r="F62" s="79">
        <v>2000000</v>
      </c>
    </row>
    <row r="63" spans="1:6" ht="15.75" customHeight="1">
      <c r="A63" s="479" t="s">
        <v>2076</v>
      </c>
      <c r="B63" s="416"/>
      <c r="C63" s="480">
        <v>2000000</v>
      </c>
      <c r="D63" s="480">
        <f t="shared" ref="D63:F63" si="21">SUM(D62)</f>
        <v>0</v>
      </c>
      <c r="E63" s="480">
        <f t="shared" si="21"/>
        <v>2000000</v>
      </c>
      <c r="F63" s="480">
        <f t="shared" si="21"/>
        <v>2000000</v>
      </c>
    </row>
    <row r="64" spans="1:6" ht="15.75" customHeight="1">
      <c r="A64" s="349"/>
      <c r="B64" s="807" t="s">
        <v>2176</v>
      </c>
      <c r="C64" s="79"/>
      <c r="D64" s="79"/>
      <c r="E64" s="79"/>
      <c r="F64" s="79"/>
    </row>
    <row r="65" spans="1:26" ht="15.75" customHeight="1">
      <c r="A65" s="349"/>
      <c r="B65" s="305" t="s">
        <v>2175</v>
      </c>
      <c r="C65" s="79"/>
      <c r="D65" s="79"/>
      <c r="E65" s="808">
        <v>4160000</v>
      </c>
      <c r="F65" s="79">
        <v>5000000</v>
      </c>
    </row>
    <row r="66" spans="1:26" ht="15.75" customHeight="1">
      <c r="A66" s="349"/>
      <c r="B66" s="305" t="s">
        <v>2669</v>
      </c>
      <c r="C66" s="79"/>
      <c r="D66" s="79"/>
      <c r="E66" s="809">
        <v>12000000</v>
      </c>
      <c r="F66" s="79">
        <v>16000000</v>
      </c>
    </row>
    <row r="67" spans="1:26" ht="15.75" customHeight="1">
      <c r="A67" s="349"/>
      <c r="B67" s="305" t="s">
        <v>2538</v>
      </c>
      <c r="C67" s="79"/>
      <c r="D67" s="79"/>
      <c r="E67" s="809">
        <v>1500000</v>
      </c>
      <c r="F67" s="79">
        <v>0</v>
      </c>
    </row>
    <row r="68" spans="1:26" s="1128" customFormat="1" ht="15.75" customHeight="1">
      <c r="A68" s="534" t="s">
        <v>2076</v>
      </c>
      <c r="B68" s="1140"/>
      <c r="C68" s="1141"/>
      <c r="D68" s="1141"/>
      <c r="E68" s="1141">
        <f t="shared" ref="E68:F68" si="22">SUM(E65:E67)</f>
        <v>17660000</v>
      </c>
      <c r="F68" s="1141">
        <f t="shared" si="22"/>
        <v>21000000</v>
      </c>
    </row>
    <row r="69" spans="1:26" ht="15.75" customHeight="1">
      <c r="A69" s="349"/>
      <c r="B69" s="414" t="s">
        <v>2158</v>
      </c>
      <c r="C69" s="79"/>
      <c r="D69" s="79"/>
      <c r="E69" s="79"/>
      <c r="F69" s="79"/>
    </row>
    <row r="70" spans="1:26" ht="15.75" customHeight="1">
      <c r="A70" s="349">
        <v>3111001</v>
      </c>
      <c r="B70" s="36" t="s">
        <v>2408</v>
      </c>
      <c r="C70" s="79">
        <v>500000</v>
      </c>
      <c r="D70" s="79"/>
      <c r="E70" s="79">
        <f t="shared" ref="E70:E73" si="23">SUM(C70:D70)</f>
        <v>500000</v>
      </c>
      <c r="F70" s="79">
        <v>0</v>
      </c>
    </row>
    <row r="71" spans="1:26" ht="15.75" customHeight="1">
      <c r="A71" s="349" t="s">
        <v>2159</v>
      </c>
      <c r="B71" s="36" t="s">
        <v>2160</v>
      </c>
      <c r="C71" s="79">
        <v>300000</v>
      </c>
      <c r="D71" s="79"/>
      <c r="E71" s="79">
        <f t="shared" si="23"/>
        <v>300000</v>
      </c>
      <c r="F71" s="79">
        <v>500000</v>
      </c>
    </row>
    <row r="72" spans="1:26" ht="15.75" customHeight="1">
      <c r="A72" s="349">
        <v>2210309</v>
      </c>
      <c r="B72" s="36" t="s">
        <v>2666</v>
      </c>
      <c r="C72" s="79">
        <v>500000</v>
      </c>
      <c r="D72" s="79"/>
      <c r="E72" s="79">
        <f t="shared" si="23"/>
        <v>500000</v>
      </c>
      <c r="F72" s="79">
        <v>0</v>
      </c>
    </row>
    <row r="73" spans="1:26" ht="15.75" customHeight="1">
      <c r="A73" s="349" t="s">
        <v>2670</v>
      </c>
      <c r="B73" s="36" t="s">
        <v>2368</v>
      </c>
      <c r="C73" s="79">
        <v>1000000</v>
      </c>
      <c r="D73" s="79"/>
      <c r="E73" s="79">
        <f t="shared" si="23"/>
        <v>1000000</v>
      </c>
      <c r="F73" s="79">
        <v>5000000</v>
      </c>
    </row>
    <row r="74" spans="1:26" ht="15.75" customHeight="1">
      <c r="A74" s="479" t="s">
        <v>2076</v>
      </c>
      <c r="B74" s="416"/>
      <c r="C74" s="480">
        <v>2500000</v>
      </c>
      <c r="D74" s="480">
        <f>SUM(D70:D73)</f>
        <v>0</v>
      </c>
      <c r="E74" s="480">
        <f>SUM(E70:E73)</f>
        <v>2300000</v>
      </c>
      <c r="F74" s="480">
        <f>SUM(F70:F73)</f>
        <v>5500000</v>
      </c>
    </row>
    <row r="75" spans="1:26" ht="15.75" hidden="1" customHeight="1">
      <c r="A75" s="349"/>
      <c r="B75" s="414" t="s">
        <v>2173</v>
      </c>
      <c r="C75" s="79">
        <v>0</v>
      </c>
      <c r="D75" s="79">
        <v>0</v>
      </c>
      <c r="E75" s="79">
        <v>0</v>
      </c>
      <c r="F75" s="79">
        <v>0</v>
      </c>
    </row>
    <row r="76" spans="1:26" ht="15.75" hidden="1" customHeight="1">
      <c r="A76" s="349" t="s">
        <v>2174</v>
      </c>
      <c r="B76" s="36" t="s">
        <v>2175</v>
      </c>
      <c r="C76" s="79">
        <v>0</v>
      </c>
      <c r="D76" s="79">
        <v>0</v>
      </c>
      <c r="E76" s="79">
        <v>0</v>
      </c>
      <c r="F76" s="79">
        <v>0</v>
      </c>
    </row>
    <row r="77" spans="1:26" ht="15.75" hidden="1" customHeight="1">
      <c r="A77" s="349">
        <v>2220201</v>
      </c>
      <c r="B77" s="36" t="s">
        <v>2671</v>
      </c>
      <c r="C77" s="79">
        <v>0</v>
      </c>
      <c r="D77" s="79">
        <v>0</v>
      </c>
      <c r="E77" s="79">
        <v>0</v>
      </c>
      <c r="F77" s="79">
        <v>0</v>
      </c>
    </row>
    <row r="78" spans="1:26" ht="15.75" hidden="1" customHeight="1">
      <c r="A78" s="349" t="s">
        <v>2537</v>
      </c>
      <c r="B78" s="36" t="s">
        <v>2672</v>
      </c>
      <c r="C78" s="79">
        <v>0</v>
      </c>
      <c r="D78" s="79">
        <v>0</v>
      </c>
      <c r="E78" s="79">
        <v>0</v>
      </c>
      <c r="F78" s="79">
        <v>0</v>
      </c>
    </row>
    <row r="79" spans="1:26" ht="15.75" hidden="1" customHeight="1">
      <c r="A79" s="479" t="s">
        <v>2076</v>
      </c>
      <c r="B79" s="416"/>
      <c r="C79" s="480">
        <v>0</v>
      </c>
      <c r="D79" s="480">
        <v>0</v>
      </c>
      <c r="E79" s="480">
        <v>0</v>
      </c>
      <c r="F79" s="480">
        <v>0</v>
      </c>
    </row>
    <row r="80" spans="1:26" ht="15.75" customHeight="1">
      <c r="A80" s="481"/>
      <c r="B80" s="420" t="s">
        <v>2181</v>
      </c>
      <c r="C80" s="482">
        <v>13750000</v>
      </c>
      <c r="D80" s="482">
        <f>SUM(D74,D63,D60,D52,D48,D39,D34,D29,D23,D18,D42,D55)</f>
        <v>465000</v>
      </c>
      <c r="E80" s="482">
        <f>SUM(E74,E63,E60,E52,E48,E39,E34,E29,E23,E18,E42,E55)</f>
        <v>13815000</v>
      </c>
      <c r="F80" s="482">
        <f>SUM(F74,F63,F60,F52,F48,F39,F34,F29,F23,F18,F42,F55,F68)</f>
        <v>62150000</v>
      </c>
      <c r="G80" s="127"/>
      <c r="H80" s="127"/>
      <c r="I80" s="127"/>
      <c r="J80" s="127"/>
      <c r="K80" s="127"/>
      <c r="L80" s="127"/>
      <c r="M80" s="127"/>
      <c r="N80" s="127"/>
      <c r="O80" s="127"/>
      <c r="P80" s="127"/>
      <c r="Q80" s="127"/>
      <c r="R80" s="127"/>
      <c r="S80" s="127"/>
      <c r="T80" s="127"/>
      <c r="U80" s="127"/>
      <c r="V80" s="127"/>
      <c r="W80" s="127"/>
      <c r="X80" s="127"/>
      <c r="Y80" s="127"/>
      <c r="Z80" s="127"/>
    </row>
    <row r="81" spans="1:6" ht="15.75" customHeight="1">
      <c r="A81" s="479"/>
      <c r="B81" s="416" t="s">
        <v>2673</v>
      </c>
      <c r="C81" s="480">
        <v>153750000</v>
      </c>
      <c r="D81" s="480">
        <f>SUM(D80,D13)</f>
        <v>465000</v>
      </c>
      <c r="E81" s="480">
        <f>SUM(E80,E13)</f>
        <v>153815000</v>
      </c>
      <c r="F81" s="480">
        <f>SUM(F80,F13)</f>
        <v>184700000</v>
      </c>
    </row>
    <row r="82" spans="1:6" ht="15.75" customHeight="1">
      <c r="A82" s="481"/>
      <c r="B82" s="481" t="s">
        <v>2445</v>
      </c>
      <c r="C82" s="482">
        <v>13750000</v>
      </c>
      <c r="D82" s="482">
        <f t="shared" ref="D82:F82" si="24">SUM(D80)</f>
        <v>465000</v>
      </c>
      <c r="E82" s="482">
        <f t="shared" si="24"/>
        <v>13815000</v>
      </c>
      <c r="F82" s="482">
        <f t="shared" si="24"/>
        <v>62150000</v>
      </c>
    </row>
    <row r="83" spans="1:6" ht="15.75" customHeight="1">
      <c r="A83" s="485"/>
      <c r="B83" s="485" t="s">
        <v>2222</v>
      </c>
      <c r="C83" s="490">
        <v>153750000</v>
      </c>
      <c r="D83" s="490">
        <f>SUM(D82,D13)</f>
        <v>465000</v>
      </c>
      <c r="E83" s="490">
        <f>SUM(E82,E13)</f>
        <v>153815000</v>
      </c>
      <c r="F83" s="490">
        <f>SUM(F82,F13)</f>
        <v>184700000</v>
      </c>
    </row>
    <row r="84" spans="1:6" ht="15.75" hidden="1" customHeight="1">
      <c r="A84" s="435">
        <v>310000</v>
      </c>
      <c r="B84" s="99" t="s">
        <v>2183</v>
      </c>
      <c r="C84" s="79">
        <v>0</v>
      </c>
      <c r="D84" s="79"/>
      <c r="E84" s="79">
        <v>0</v>
      </c>
      <c r="F84" s="79"/>
    </row>
    <row r="85" spans="1:6" ht="15.75" hidden="1" customHeight="1">
      <c r="A85" s="141">
        <v>3110401</v>
      </c>
      <c r="B85" s="36" t="s">
        <v>1177</v>
      </c>
      <c r="C85" s="107">
        <v>127001961</v>
      </c>
      <c r="D85" s="107"/>
      <c r="E85" s="107">
        <f>'PROJECTS DETAILS'!F959</f>
        <v>196498858</v>
      </c>
      <c r="F85" s="107"/>
    </row>
    <row r="86" spans="1:6" ht="15.75" hidden="1" customHeight="1">
      <c r="A86" s="141">
        <v>3110401</v>
      </c>
      <c r="B86" s="36" t="s">
        <v>2674</v>
      </c>
      <c r="C86" s="107">
        <v>759327710</v>
      </c>
      <c r="D86" s="107"/>
      <c r="E86" s="107">
        <f>'PROJECTS DETAILS'!F1554</f>
        <v>659482260</v>
      </c>
      <c r="F86" s="107"/>
    </row>
    <row r="87" spans="1:6" ht="15.75" hidden="1" customHeight="1">
      <c r="A87" s="141">
        <v>3110401</v>
      </c>
      <c r="B87" s="36" t="s">
        <v>2675</v>
      </c>
      <c r="C87" s="107">
        <v>61950808</v>
      </c>
      <c r="D87" s="107"/>
      <c r="E87" s="107" t="e">
        <f t="shared" ref="E87:E88" si="25">#REF!</f>
        <v>#REF!</v>
      </c>
      <c r="F87" s="107"/>
    </row>
    <row r="88" spans="1:6" ht="15.75" hidden="1" customHeight="1">
      <c r="A88" s="141">
        <v>3110601</v>
      </c>
      <c r="B88" s="36" t="s">
        <v>2676</v>
      </c>
      <c r="C88" s="107">
        <v>32657453</v>
      </c>
      <c r="D88" s="107"/>
      <c r="E88" s="107" t="e">
        <f t="shared" si="25"/>
        <v>#REF!</v>
      </c>
      <c r="F88" s="107"/>
    </row>
    <row r="89" spans="1:6" ht="15.75" hidden="1" customHeight="1">
      <c r="A89" s="479"/>
      <c r="B89" s="416" t="s">
        <v>2677</v>
      </c>
      <c r="C89" s="480">
        <v>980937932</v>
      </c>
      <c r="D89" s="480"/>
      <c r="E89" s="480" t="e">
        <f>SUM(E84:E88)</f>
        <v>#REF!</v>
      </c>
      <c r="F89" s="480"/>
    </row>
    <row r="90" spans="1:6" ht="15.75" customHeight="1">
      <c r="A90" s="517"/>
      <c r="B90" s="451"/>
      <c r="C90" s="2"/>
      <c r="D90" s="2"/>
      <c r="E90" s="2"/>
      <c r="F90" s="2"/>
    </row>
    <row r="91" spans="1:6" ht="15.75" customHeight="1">
      <c r="A91" s="517"/>
      <c r="B91" s="451"/>
      <c r="C91" s="2"/>
      <c r="D91" s="2"/>
      <c r="E91" s="2"/>
      <c r="F91" s="2"/>
    </row>
    <row r="92" spans="1:6" ht="15.75" customHeight="1">
      <c r="A92" s="517"/>
      <c r="B92" s="451"/>
      <c r="C92" s="2"/>
      <c r="D92" s="2"/>
      <c r="E92" s="2"/>
      <c r="F92" s="2"/>
    </row>
    <row r="93" spans="1:6" ht="15.75" customHeight="1">
      <c r="A93" s="517"/>
      <c r="B93" s="451"/>
      <c r="C93" s="2"/>
      <c r="D93" s="2"/>
      <c r="E93" s="2"/>
      <c r="F93" s="2"/>
    </row>
    <row r="94" spans="1:6" ht="15.75" customHeight="1">
      <c r="A94" s="517"/>
      <c r="B94" s="451"/>
      <c r="C94" s="2"/>
      <c r="D94" s="2"/>
      <c r="E94" s="2"/>
      <c r="F94" s="2"/>
    </row>
    <row r="95" spans="1:6" ht="15.75" customHeight="1">
      <c r="A95" s="517"/>
      <c r="B95" s="451"/>
      <c r="C95" s="2"/>
      <c r="D95" s="2"/>
      <c r="E95" s="2"/>
      <c r="F95" s="2"/>
    </row>
    <row r="96" spans="1:6" ht="15.75" customHeight="1">
      <c r="A96" s="517"/>
      <c r="B96" s="451"/>
      <c r="C96" s="2"/>
      <c r="D96" s="2"/>
      <c r="E96" s="2"/>
      <c r="F96" s="2"/>
    </row>
    <row r="97" spans="1:6" ht="15.75" customHeight="1">
      <c r="A97" s="517"/>
      <c r="B97" s="451"/>
      <c r="C97" s="2"/>
      <c r="D97" s="2"/>
      <c r="E97" s="2"/>
      <c r="F97" s="2"/>
    </row>
    <row r="98" spans="1:6" ht="15.75" customHeight="1">
      <c r="A98" s="517"/>
      <c r="B98" s="451"/>
      <c r="C98" s="2"/>
      <c r="D98" s="2"/>
      <c r="E98" s="2"/>
      <c r="F98" s="2"/>
    </row>
    <row r="99" spans="1:6" ht="15.75" customHeight="1">
      <c r="A99" s="517"/>
      <c r="B99" s="451"/>
      <c r="C99" s="2"/>
      <c r="D99" s="2"/>
      <c r="E99" s="2"/>
      <c r="F99" s="2"/>
    </row>
    <row r="100" spans="1:6" ht="15.75" customHeight="1">
      <c r="A100" s="517"/>
      <c r="B100" s="451"/>
      <c r="C100" s="2"/>
      <c r="D100" s="2"/>
      <c r="E100" s="2"/>
      <c r="F100" s="2"/>
    </row>
    <row r="101" spans="1:6" ht="15.75" customHeight="1">
      <c r="A101" s="517"/>
      <c r="B101" s="451"/>
      <c r="C101" s="2"/>
      <c r="D101" s="2"/>
      <c r="E101" s="2"/>
      <c r="F101" s="2"/>
    </row>
    <row r="102" spans="1:6" ht="15.75" customHeight="1">
      <c r="A102" s="517"/>
      <c r="B102" s="451"/>
      <c r="C102" s="2"/>
      <c r="D102" s="2"/>
      <c r="E102" s="2"/>
      <c r="F102" s="2"/>
    </row>
    <row r="103" spans="1:6" ht="15.75" customHeight="1">
      <c r="A103" s="517"/>
      <c r="B103" s="451"/>
      <c r="C103" s="2"/>
      <c r="D103" s="2"/>
      <c r="E103" s="2"/>
      <c r="F103" s="2"/>
    </row>
    <row r="104" spans="1:6" ht="15.75" customHeight="1">
      <c r="A104" s="517"/>
      <c r="B104" s="451"/>
      <c r="C104" s="2"/>
      <c r="D104" s="2"/>
      <c r="E104" s="2"/>
      <c r="F104" s="2"/>
    </row>
    <row r="105" spans="1:6" ht="15.75" customHeight="1">
      <c r="A105" s="517"/>
      <c r="B105" s="451"/>
      <c r="C105" s="2"/>
      <c r="D105" s="2"/>
      <c r="E105" s="2"/>
      <c r="F105" s="2"/>
    </row>
    <row r="106" spans="1:6" ht="15.75" customHeight="1">
      <c r="A106" s="517"/>
      <c r="B106" s="451"/>
      <c r="C106" s="2"/>
      <c r="D106" s="2"/>
      <c r="E106" s="2"/>
      <c r="F106" s="2"/>
    </row>
    <row r="107" spans="1:6" ht="15.75" customHeight="1">
      <c r="A107" s="517"/>
      <c r="B107" s="451"/>
      <c r="C107" s="2"/>
      <c r="D107" s="2"/>
      <c r="E107" s="2"/>
      <c r="F107" s="2"/>
    </row>
    <row r="108" spans="1:6" ht="15.75" customHeight="1">
      <c r="A108" s="517"/>
      <c r="B108" s="451"/>
      <c r="C108" s="2"/>
      <c r="D108" s="2"/>
      <c r="E108" s="2"/>
      <c r="F108" s="2"/>
    </row>
    <row r="109" spans="1:6" ht="15.75" customHeight="1">
      <c r="A109" s="517"/>
      <c r="B109" s="451"/>
      <c r="C109" s="2"/>
      <c r="D109" s="2"/>
      <c r="E109" s="2"/>
      <c r="F109" s="2"/>
    </row>
    <row r="110" spans="1:6" ht="15.75" customHeight="1">
      <c r="A110" s="517"/>
      <c r="B110" s="451"/>
      <c r="C110" s="2"/>
      <c r="D110" s="2"/>
      <c r="E110" s="2"/>
      <c r="F110" s="2"/>
    </row>
    <row r="111" spans="1:6" ht="15.75" customHeight="1">
      <c r="A111" s="517"/>
      <c r="B111" s="451"/>
      <c r="C111" s="2"/>
      <c r="D111" s="2"/>
      <c r="E111" s="2"/>
      <c r="F111" s="2"/>
    </row>
    <row r="112" spans="1:6" ht="15.75" customHeight="1">
      <c r="A112" s="517"/>
      <c r="B112" s="451"/>
      <c r="C112" s="2"/>
      <c r="D112" s="2"/>
      <c r="E112" s="2"/>
      <c r="F112" s="2"/>
    </row>
    <row r="113" spans="1:6" ht="15.75" customHeight="1">
      <c r="A113" s="517"/>
      <c r="B113" s="451"/>
      <c r="C113" s="2"/>
      <c r="D113" s="2"/>
      <c r="E113" s="2"/>
      <c r="F113" s="2"/>
    </row>
    <row r="114" spans="1:6" ht="15.75" customHeight="1">
      <c r="A114" s="517"/>
      <c r="B114" s="451"/>
      <c r="C114" s="2"/>
      <c r="D114" s="2"/>
      <c r="E114" s="2"/>
      <c r="F114" s="2"/>
    </row>
    <row r="115" spans="1:6" ht="15.75" customHeight="1">
      <c r="A115" s="517"/>
      <c r="B115" s="451"/>
      <c r="C115" s="2"/>
      <c r="D115" s="2"/>
      <c r="E115" s="2"/>
      <c r="F115" s="2"/>
    </row>
    <row r="116" spans="1:6" ht="15.75" customHeight="1">
      <c r="A116" s="517"/>
      <c r="B116" s="451"/>
      <c r="C116" s="2"/>
      <c r="D116" s="2"/>
      <c r="E116" s="2"/>
      <c r="F116" s="2"/>
    </row>
    <row r="117" spans="1:6" ht="15.75" customHeight="1">
      <c r="A117" s="517"/>
      <c r="B117" s="451"/>
      <c r="C117" s="2"/>
      <c r="D117" s="2"/>
      <c r="E117" s="2"/>
      <c r="F117" s="2"/>
    </row>
    <row r="118" spans="1:6" ht="15.75" customHeight="1">
      <c r="A118" s="517"/>
      <c r="B118" s="451"/>
      <c r="C118" s="2"/>
      <c r="D118" s="2"/>
      <c r="E118" s="2"/>
      <c r="F118" s="2"/>
    </row>
    <row r="119" spans="1:6" ht="15.75" customHeight="1">
      <c r="A119" s="517"/>
      <c r="B119" s="451"/>
      <c r="C119" s="2"/>
      <c r="D119" s="2"/>
      <c r="E119" s="2"/>
      <c r="F119" s="2"/>
    </row>
    <row r="120" spans="1:6" ht="15.75" customHeight="1">
      <c r="A120" s="517"/>
      <c r="B120" s="451"/>
      <c r="C120" s="2"/>
      <c r="D120" s="2"/>
      <c r="E120" s="2"/>
      <c r="F120" s="2"/>
    </row>
    <row r="121" spans="1:6" ht="15.75" customHeight="1">
      <c r="A121" s="517"/>
      <c r="B121" s="451"/>
      <c r="C121" s="2"/>
      <c r="D121" s="2"/>
      <c r="E121" s="2"/>
      <c r="F121" s="2"/>
    </row>
    <row r="122" spans="1:6" ht="15.75" customHeight="1">
      <c r="A122" s="517"/>
      <c r="B122" s="451"/>
      <c r="C122" s="2"/>
      <c r="D122" s="2"/>
      <c r="E122" s="2"/>
      <c r="F122" s="2"/>
    </row>
    <row r="123" spans="1:6" ht="15.75" customHeight="1">
      <c r="A123" s="517"/>
      <c r="B123" s="451"/>
      <c r="C123" s="2"/>
      <c r="D123" s="2"/>
      <c r="E123" s="2"/>
      <c r="F123" s="2"/>
    </row>
    <row r="124" spans="1:6" ht="15.75" customHeight="1">
      <c r="A124" s="517"/>
      <c r="B124" s="451"/>
      <c r="C124" s="2"/>
      <c r="D124" s="2"/>
      <c r="E124" s="2"/>
      <c r="F124" s="2"/>
    </row>
    <row r="125" spans="1:6" ht="15.75" customHeight="1">
      <c r="A125" s="517"/>
      <c r="B125" s="451"/>
      <c r="C125" s="2"/>
      <c r="D125" s="2"/>
      <c r="E125" s="2"/>
      <c r="F125" s="2"/>
    </row>
    <row r="126" spans="1:6" ht="15.75" customHeight="1">
      <c r="A126" s="517"/>
      <c r="B126" s="451"/>
      <c r="C126" s="2"/>
      <c r="D126" s="2"/>
      <c r="E126" s="2"/>
      <c r="F126" s="2"/>
    </row>
    <row r="127" spans="1:6" ht="15.75" customHeight="1">
      <c r="A127" s="517"/>
      <c r="B127" s="451"/>
      <c r="C127" s="2"/>
      <c r="D127" s="2"/>
      <c r="E127" s="2"/>
      <c r="F127" s="2"/>
    </row>
    <row r="128" spans="1:6" ht="15.75" customHeight="1">
      <c r="A128" s="517"/>
      <c r="B128" s="451"/>
      <c r="C128" s="2"/>
      <c r="D128" s="2"/>
      <c r="E128" s="2"/>
      <c r="F128" s="2"/>
    </row>
    <row r="129" spans="1:6" ht="15.75" customHeight="1">
      <c r="A129" s="517"/>
      <c r="B129" s="451"/>
      <c r="C129" s="2"/>
      <c r="D129" s="2"/>
      <c r="E129" s="2"/>
      <c r="F129" s="2"/>
    </row>
    <row r="130" spans="1:6" ht="15.75" customHeight="1">
      <c r="A130" s="517"/>
      <c r="B130" s="451"/>
      <c r="C130" s="2"/>
      <c r="D130" s="2"/>
      <c r="E130" s="2"/>
      <c r="F130" s="2"/>
    </row>
    <row r="131" spans="1:6" ht="15.75" customHeight="1">
      <c r="A131" s="517"/>
      <c r="B131" s="451"/>
      <c r="C131" s="2"/>
      <c r="D131" s="2"/>
      <c r="E131" s="2"/>
      <c r="F131" s="2"/>
    </row>
    <row r="132" spans="1:6" ht="15.75" customHeight="1">
      <c r="A132" s="517"/>
      <c r="B132" s="451"/>
      <c r="C132" s="2"/>
      <c r="D132" s="2"/>
      <c r="E132" s="2"/>
      <c r="F132" s="2"/>
    </row>
    <row r="133" spans="1:6" ht="15.75" customHeight="1">
      <c r="A133" s="517"/>
      <c r="B133" s="451"/>
      <c r="C133" s="2"/>
      <c r="D133" s="2"/>
      <c r="E133" s="2"/>
      <c r="F133" s="2"/>
    </row>
    <row r="134" spans="1:6" ht="15.75" customHeight="1">
      <c r="A134" s="517"/>
      <c r="B134" s="451"/>
      <c r="C134" s="2"/>
      <c r="D134" s="2"/>
      <c r="E134" s="2"/>
      <c r="F134" s="2"/>
    </row>
    <row r="135" spans="1:6" ht="15.75" customHeight="1">
      <c r="A135" s="517"/>
      <c r="B135" s="451"/>
      <c r="C135" s="2"/>
      <c r="D135" s="2"/>
      <c r="E135" s="2"/>
      <c r="F135" s="2"/>
    </row>
    <row r="136" spans="1:6" ht="15.75" customHeight="1">
      <c r="A136" s="517"/>
      <c r="B136" s="451"/>
      <c r="C136" s="2"/>
      <c r="D136" s="2"/>
      <c r="E136" s="2"/>
      <c r="F136" s="2"/>
    </row>
    <row r="137" spans="1:6" ht="15.75" customHeight="1">
      <c r="A137" s="517"/>
      <c r="B137" s="451"/>
      <c r="C137" s="2"/>
      <c r="D137" s="2"/>
      <c r="E137" s="2"/>
      <c r="F137" s="2"/>
    </row>
    <row r="138" spans="1:6" ht="15.75" customHeight="1">
      <c r="A138" s="517"/>
      <c r="B138" s="451"/>
      <c r="C138" s="2"/>
      <c r="D138" s="2"/>
      <c r="E138" s="2"/>
      <c r="F138" s="2"/>
    </row>
    <row r="139" spans="1:6" ht="15.75" customHeight="1">
      <c r="A139" s="517"/>
      <c r="B139" s="451"/>
      <c r="C139" s="2"/>
      <c r="D139" s="2"/>
      <c r="E139" s="2"/>
      <c r="F139" s="2"/>
    </row>
    <row r="140" spans="1:6" ht="15.75" customHeight="1">
      <c r="A140" s="517"/>
      <c r="B140" s="451"/>
      <c r="C140" s="2"/>
      <c r="D140" s="2"/>
      <c r="E140" s="2"/>
      <c r="F140" s="2"/>
    </row>
    <row r="141" spans="1:6" ht="15.75" customHeight="1">
      <c r="A141" s="517"/>
      <c r="B141" s="451"/>
      <c r="C141" s="2"/>
      <c r="D141" s="2"/>
      <c r="E141" s="2"/>
      <c r="F141" s="2"/>
    </row>
    <row r="142" spans="1:6" ht="15.75" customHeight="1">
      <c r="A142" s="517"/>
      <c r="B142" s="451"/>
      <c r="C142" s="2"/>
      <c r="D142" s="2"/>
      <c r="E142" s="2"/>
      <c r="F142" s="2"/>
    </row>
    <row r="143" spans="1:6" ht="15.75" customHeight="1">
      <c r="A143" s="517"/>
      <c r="B143" s="451"/>
      <c r="C143" s="2"/>
      <c r="D143" s="2"/>
      <c r="E143" s="2"/>
      <c r="F143" s="2"/>
    </row>
    <row r="144" spans="1:6" ht="15.75" customHeight="1">
      <c r="A144" s="517"/>
      <c r="B144" s="451"/>
      <c r="C144" s="2"/>
      <c r="D144" s="2"/>
      <c r="E144" s="2"/>
      <c r="F144" s="2"/>
    </row>
    <row r="145" spans="1:6" ht="15.75" customHeight="1">
      <c r="A145" s="517"/>
      <c r="B145" s="451"/>
      <c r="C145" s="2"/>
      <c r="D145" s="2"/>
      <c r="E145" s="2"/>
      <c r="F145" s="2"/>
    </row>
    <row r="146" spans="1:6" ht="15.75" customHeight="1">
      <c r="A146" s="517"/>
      <c r="B146" s="451"/>
      <c r="C146" s="2"/>
      <c r="D146" s="2"/>
      <c r="E146" s="2"/>
      <c r="F146" s="2"/>
    </row>
    <row r="147" spans="1:6" ht="15.75" customHeight="1">
      <c r="A147" s="517"/>
      <c r="B147" s="451"/>
      <c r="C147" s="2"/>
      <c r="D147" s="2"/>
      <c r="E147" s="2"/>
      <c r="F147" s="2"/>
    </row>
    <row r="148" spans="1:6" ht="15.75" customHeight="1">
      <c r="A148" s="517"/>
      <c r="B148" s="451"/>
      <c r="C148" s="2"/>
      <c r="D148" s="2"/>
      <c r="E148" s="2"/>
      <c r="F148" s="2"/>
    </row>
    <row r="149" spans="1:6" ht="15.75" customHeight="1">
      <c r="A149" s="517"/>
      <c r="B149" s="451"/>
      <c r="C149" s="2"/>
      <c r="D149" s="2"/>
      <c r="E149" s="2"/>
      <c r="F149" s="2"/>
    </row>
    <row r="150" spans="1:6" ht="15.75" customHeight="1">
      <c r="A150" s="517"/>
      <c r="B150" s="451"/>
      <c r="C150" s="2"/>
      <c r="D150" s="2"/>
      <c r="E150" s="2"/>
      <c r="F150" s="2"/>
    </row>
    <row r="151" spans="1:6" ht="15.75" customHeight="1">
      <c r="A151" s="517"/>
      <c r="B151" s="451"/>
      <c r="C151" s="2"/>
      <c r="D151" s="2"/>
      <c r="E151" s="2"/>
      <c r="F151" s="2"/>
    </row>
    <row r="152" spans="1:6" ht="15.75" customHeight="1">
      <c r="A152" s="517"/>
      <c r="B152" s="451"/>
      <c r="C152" s="2"/>
      <c r="D152" s="2"/>
      <c r="E152" s="2"/>
      <c r="F152" s="2"/>
    </row>
    <row r="153" spans="1:6" ht="15.75" customHeight="1">
      <c r="A153" s="517"/>
      <c r="B153" s="451"/>
      <c r="C153" s="2"/>
      <c r="D153" s="2"/>
      <c r="E153" s="2"/>
      <c r="F153" s="2"/>
    </row>
    <row r="154" spans="1:6" ht="15.75" customHeight="1">
      <c r="A154" s="517"/>
      <c r="B154" s="451"/>
      <c r="C154" s="2"/>
      <c r="D154" s="2"/>
      <c r="E154" s="2"/>
      <c r="F154" s="2"/>
    </row>
    <row r="155" spans="1:6" ht="15.75" customHeight="1">
      <c r="A155" s="517"/>
      <c r="B155" s="451"/>
      <c r="C155" s="2"/>
      <c r="D155" s="2"/>
      <c r="E155" s="2"/>
      <c r="F155" s="2"/>
    </row>
    <row r="156" spans="1:6" ht="15.75" customHeight="1">
      <c r="A156" s="517"/>
      <c r="B156" s="451"/>
      <c r="C156" s="2"/>
      <c r="D156" s="2"/>
      <c r="E156" s="2"/>
      <c r="F156" s="2"/>
    </row>
    <row r="157" spans="1:6" ht="15.75" customHeight="1">
      <c r="A157" s="517"/>
      <c r="B157" s="451"/>
      <c r="C157" s="2"/>
      <c r="D157" s="2"/>
      <c r="E157" s="2"/>
      <c r="F157" s="2"/>
    </row>
    <row r="158" spans="1:6" ht="15.75" customHeight="1">
      <c r="A158" s="517"/>
      <c r="B158" s="451"/>
      <c r="C158" s="2"/>
      <c r="D158" s="2"/>
      <c r="E158" s="2"/>
      <c r="F158" s="2"/>
    </row>
    <row r="159" spans="1:6" ht="15.75" customHeight="1">
      <c r="A159" s="517"/>
      <c r="B159" s="451"/>
      <c r="C159" s="2"/>
      <c r="D159" s="2"/>
      <c r="E159" s="2"/>
      <c r="F159" s="2"/>
    </row>
    <row r="160" spans="1:6" ht="15.75" customHeight="1">
      <c r="A160" s="517"/>
      <c r="B160" s="451"/>
      <c r="C160" s="2"/>
      <c r="D160" s="2"/>
      <c r="E160" s="2"/>
      <c r="F160" s="2"/>
    </row>
    <row r="161" spans="1:6" ht="15.75" customHeight="1">
      <c r="A161" s="517"/>
      <c r="B161" s="451"/>
      <c r="C161" s="2"/>
      <c r="D161" s="2"/>
      <c r="E161" s="2"/>
      <c r="F161" s="2"/>
    </row>
    <row r="162" spans="1:6" ht="15.75" customHeight="1">
      <c r="A162" s="517"/>
      <c r="B162" s="451"/>
      <c r="C162" s="2"/>
      <c r="D162" s="2"/>
      <c r="E162" s="2"/>
      <c r="F162" s="2"/>
    </row>
    <row r="163" spans="1:6" ht="15.75" customHeight="1">
      <c r="A163" s="517"/>
      <c r="B163" s="451"/>
      <c r="C163" s="2"/>
      <c r="D163" s="2"/>
      <c r="E163" s="2"/>
      <c r="F163" s="2"/>
    </row>
    <row r="164" spans="1:6" ht="15.75" customHeight="1">
      <c r="A164" s="517"/>
      <c r="B164" s="451"/>
      <c r="C164" s="2"/>
      <c r="D164" s="2"/>
      <c r="E164" s="2"/>
      <c r="F164" s="2"/>
    </row>
    <row r="165" spans="1:6" ht="15.75" customHeight="1">
      <c r="A165" s="517"/>
      <c r="B165" s="451"/>
      <c r="C165" s="2"/>
      <c r="D165" s="2"/>
      <c r="E165" s="2"/>
      <c r="F165" s="2"/>
    </row>
    <row r="166" spans="1:6" ht="15.75" customHeight="1">
      <c r="A166" s="517"/>
      <c r="B166" s="451"/>
      <c r="C166" s="2"/>
      <c r="D166" s="2"/>
      <c r="E166" s="2"/>
      <c r="F166" s="2"/>
    </row>
    <row r="167" spans="1:6" ht="15.75" customHeight="1">
      <c r="A167" s="517"/>
      <c r="B167" s="451"/>
      <c r="C167" s="2"/>
      <c r="D167" s="2"/>
      <c r="E167" s="2"/>
      <c r="F167" s="2"/>
    </row>
    <row r="168" spans="1:6" ht="15.75" customHeight="1">
      <c r="A168" s="517"/>
      <c r="B168" s="451"/>
      <c r="C168" s="2"/>
      <c r="D168" s="2"/>
      <c r="E168" s="2"/>
      <c r="F168" s="2"/>
    </row>
    <row r="169" spans="1:6" ht="15.75" customHeight="1">
      <c r="A169" s="517"/>
      <c r="B169" s="451"/>
      <c r="C169" s="2"/>
      <c r="D169" s="2"/>
      <c r="E169" s="2"/>
      <c r="F169" s="2"/>
    </row>
    <row r="170" spans="1:6" ht="15.75" customHeight="1">
      <c r="A170" s="517"/>
      <c r="B170" s="451"/>
      <c r="C170" s="2"/>
      <c r="D170" s="2"/>
      <c r="E170" s="2"/>
      <c r="F170" s="2"/>
    </row>
    <row r="171" spans="1:6" ht="15.75" customHeight="1">
      <c r="A171" s="517"/>
      <c r="B171" s="451"/>
      <c r="C171" s="2"/>
      <c r="D171" s="2"/>
      <c r="E171" s="2"/>
      <c r="F171" s="2"/>
    </row>
    <row r="172" spans="1:6" ht="15.75" customHeight="1">
      <c r="A172" s="517"/>
      <c r="B172" s="451"/>
      <c r="C172" s="2"/>
      <c r="D172" s="2"/>
      <c r="E172" s="2"/>
      <c r="F172" s="2"/>
    </row>
    <row r="173" spans="1:6" ht="15.75" customHeight="1">
      <c r="A173" s="517"/>
      <c r="B173" s="451"/>
      <c r="C173" s="2"/>
      <c r="D173" s="2"/>
      <c r="E173" s="2"/>
      <c r="F173" s="2"/>
    </row>
    <row r="174" spans="1:6" ht="15.75" customHeight="1">
      <c r="A174" s="517"/>
      <c r="B174" s="451"/>
      <c r="C174" s="2"/>
      <c r="D174" s="2"/>
      <c r="E174" s="2"/>
      <c r="F174" s="2"/>
    </row>
    <row r="175" spans="1:6" ht="15.75" customHeight="1">
      <c r="A175" s="517"/>
      <c r="B175" s="451"/>
      <c r="C175" s="2"/>
      <c r="D175" s="2"/>
      <c r="E175" s="2"/>
      <c r="F175" s="2"/>
    </row>
    <row r="176" spans="1:6" ht="15.75" customHeight="1">
      <c r="A176" s="517"/>
      <c r="B176" s="451"/>
      <c r="C176" s="2"/>
      <c r="D176" s="2"/>
      <c r="E176" s="2"/>
      <c r="F176" s="2"/>
    </row>
    <row r="177" spans="1:6" ht="15.75" customHeight="1">
      <c r="A177" s="517"/>
      <c r="B177" s="451"/>
      <c r="C177" s="2"/>
      <c r="D177" s="2"/>
      <c r="E177" s="2"/>
      <c r="F177" s="2"/>
    </row>
    <row r="178" spans="1:6" ht="15.75" customHeight="1">
      <c r="A178" s="517"/>
      <c r="B178" s="451"/>
      <c r="C178" s="2"/>
      <c r="D178" s="2"/>
      <c r="E178" s="2"/>
      <c r="F178" s="2"/>
    </row>
    <row r="179" spans="1:6" ht="15.75" customHeight="1">
      <c r="A179" s="517"/>
      <c r="B179" s="451"/>
      <c r="C179" s="2"/>
      <c r="D179" s="2"/>
      <c r="E179" s="2"/>
      <c r="F179" s="2"/>
    </row>
    <row r="180" spans="1:6" ht="15.75" customHeight="1">
      <c r="A180" s="517"/>
      <c r="B180" s="451"/>
      <c r="C180" s="2"/>
      <c r="D180" s="2"/>
      <c r="E180" s="2"/>
      <c r="F180" s="2"/>
    </row>
    <row r="181" spans="1:6" ht="15.75" customHeight="1">
      <c r="A181" s="517"/>
      <c r="B181" s="451"/>
      <c r="C181" s="2"/>
      <c r="D181" s="2"/>
      <c r="E181" s="2"/>
      <c r="F181" s="2"/>
    </row>
    <row r="182" spans="1:6" ht="15.75" customHeight="1">
      <c r="A182" s="517"/>
      <c r="B182" s="451"/>
      <c r="C182" s="2"/>
      <c r="D182" s="2"/>
      <c r="E182" s="2"/>
      <c r="F182" s="2"/>
    </row>
    <row r="183" spans="1:6" ht="15.75" customHeight="1">
      <c r="A183" s="517"/>
      <c r="B183" s="451"/>
      <c r="C183" s="2"/>
      <c r="D183" s="2"/>
      <c r="E183" s="2"/>
      <c r="F183" s="2"/>
    </row>
    <row r="184" spans="1:6" ht="15.75" customHeight="1">
      <c r="A184" s="517"/>
      <c r="B184" s="451"/>
      <c r="C184" s="2"/>
      <c r="D184" s="2"/>
      <c r="E184" s="2"/>
      <c r="F184" s="2"/>
    </row>
    <row r="185" spans="1:6" ht="15.75" customHeight="1">
      <c r="A185" s="517"/>
      <c r="B185" s="451"/>
      <c r="C185" s="2"/>
      <c r="D185" s="2"/>
      <c r="E185" s="2"/>
      <c r="F185" s="2"/>
    </row>
    <row r="186" spans="1:6" ht="15.75" customHeight="1">
      <c r="A186" s="517"/>
      <c r="B186" s="451"/>
      <c r="C186" s="2"/>
      <c r="D186" s="2"/>
      <c r="E186" s="2"/>
      <c r="F186" s="2"/>
    </row>
    <row r="187" spans="1:6" ht="15.75" customHeight="1">
      <c r="A187" s="517"/>
      <c r="B187" s="451"/>
      <c r="C187" s="2"/>
      <c r="D187" s="2"/>
      <c r="E187" s="2"/>
      <c r="F187" s="2"/>
    </row>
    <row r="188" spans="1:6" ht="15.75" customHeight="1">
      <c r="A188" s="517"/>
      <c r="B188" s="451"/>
      <c r="C188" s="2"/>
      <c r="D188" s="2"/>
      <c r="E188" s="2"/>
      <c r="F188" s="2"/>
    </row>
    <row r="189" spans="1:6" ht="15.75" customHeight="1">
      <c r="A189" s="517"/>
      <c r="B189" s="451"/>
      <c r="C189" s="2"/>
      <c r="D189" s="2"/>
      <c r="E189" s="2"/>
      <c r="F189" s="2"/>
    </row>
    <row r="190" spans="1:6" ht="15.75" customHeight="1">
      <c r="A190" s="517"/>
      <c r="B190" s="451"/>
      <c r="C190" s="2"/>
      <c r="D190" s="2"/>
      <c r="E190" s="2"/>
      <c r="F190" s="2"/>
    </row>
    <row r="191" spans="1:6" ht="15.75" customHeight="1">
      <c r="A191" s="517"/>
      <c r="B191" s="451"/>
      <c r="C191" s="2"/>
      <c r="D191" s="2"/>
      <c r="E191" s="2"/>
      <c r="F191" s="2"/>
    </row>
    <row r="192" spans="1:6" ht="15.75" customHeight="1">
      <c r="A192" s="517"/>
      <c r="B192" s="451"/>
      <c r="C192" s="2"/>
      <c r="D192" s="2"/>
      <c r="E192" s="2"/>
      <c r="F192" s="2"/>
    </row>
    <row r="193" spans="1:6" ht="15.75" customHeight="1">
      <c r="A193" s="517"/>
      <c r="B193" s="451"/>
      <c r="C193" s="2"/>
      <c r="D193" s="2"/>
      <c r="E193" s="2"/>
      <c r="F193" s="2"/>
    </row>
    <row r="194" spans="1:6" ht="15.75" customHeight="1">
      <c r="A194" s="517"/>
      <c r="B194" s="451"/>
      <c r="C194" s="2"/>
      <c r="D194" s="2"/>
      <c r="E194" s="2"/>
      <c r="F194" s="2"/>
    </row>
    <row r="195" spans="1:6" ht="15.75" customHeight="1">
      <c r="A195" s="517"/>
      <c r="B195" s="451"/>
      <c r="C195" s="2"/>
      <c r="D195" s="2"/>
      <c r="E195" s="2"/>
      <c r="F195" s="2"/>
    </row>
    <row r="196" spans="1:6" ht="15.75" customHeight="1">
      <c r="A196" s="517"/>
      <c r="B196" s="451"/>
      <c r="C196" s="2"/>
      <c r="D196" s="2"/>
      <c r="E196" s="2"/>
      <c r="F196" s="2"/>
    </row>
    <row r="197" spans="1:6" ht="15.75" customHeight="1">
      <c r="A197" s="517"/>
      <c r="B197" s="451"/>
      <c r="C197" s="2"/>
      <c r="D197" s="2"/>
      <c r="E197" s="2"/>
      <c r="F197" s="2"/>
    </row>
    <row r="198" spans="1:6" ht="15.75" customHeight="1">
      <c r="A198" s="517"/>
      <c r="B198" s="451"/>
      <c r="C198" s="2"/>
      <c r="D198" s="2"/>
      <c r="E198" s="2"/>
      <c r="F198" s="2"/>
    </row>
    <row r="199" spans="1:6" ht="15.75" customHeight="1">
      <c r="A199" s="517"/>
      <c r="B199" s="451"/>
      <c r="C199" s="2"/>
      <c r="D199" s="2"/>
      <c r="E199" s="2"/>
      <c r="F199" s="2"/>
    </row>
    <row r="200" spans="1:6" ht="15.75" customHeight="1">
      <c r="A200" s="517"/>
      <c r="B200" s="451"/>
      <c r="C200" s="2"/>
      <c r="D200" s="2"/>
      <c r="E200" s="2"/>
      <c r="F200" s="2"/>
    </row>
    <row r="201" spans="1:6" ht="15.75" customHeight="1">
      <c r="A201" s="517"/>
      <c r="B201" s="451"/>
      <c r="C201" s="2"/>
      <c r="D201" s="2"/>
      <c r="E201" s="2"/>
      <c r="F201" s="2"/>
    </row>
    <row r="202" spans="1:6" ht="15.75" customHeight="1">
      <c r="A202" s="517"/>
      <c r="B202" s="451"/>
      <c r="C202" s="2"/>
      <c r="D202" s="2"/>
      <c r="E202" s="2"/>
      <c r="F202" s="2"/>
    </row>
    <row r="203" spans="1:6" ht="15.75" customHeight="1">
      <c r="A203" s="517"/>
      <c r="B203" s="451"/>
      <c r="C203" s="2"/>
      <c r="D203" s="2"/>
      <c r="E203" s="2"/>
      <c r="F203" s="2"/>
    </row>
    <row r="204" spans="1:6" ht="15.75" customHeight="1">
      <c r="A204" s="517"/>
      <c r="B204" s="451"/>
      <c r="C204" s="2"/>
      <c r="D204" s="2"/>
      <c r="E204" s="2"/>
      <c r="F204" s="2"/>
    </row>
    <row r="205" spans="1:6" ht="15.75" customHeight="1">
      <c r="A205" s="517"/>
      <c r="B205" s="451"/>
      <c r="C205" s="2"/>
      <c r="D205" s="2"/>
      <c r="E205" s="2"/>
      <c r="F205" s="2"/>
    </row>
    <row r="206" spans="1:6" ht="15.75" customHeight="1">
      <c r="A206" s="517"/>
      <c r="B206" s="451"/>
      <c r="C206" s="2"/>
      <c r="D206" s="2"/>
      <c r="E206" s="2"/>
      <c r="F206" s="2"/>
    </row>
    <row r="207" spans="1:6" ht="15.75" customHeight="1">
      <c r="A207" s="517"/>
      <c r="B207" s="451"/>
      <c r="C207" s="2"/>
      <c r="D207" s="2"/>
      <c r="E207" s="2"/>
      <c r="F207" s="2"/>
    </row>
    <row r="208" spans="1:6" ht="15.75" customHeight="1">
      <c r="A208" s="517"/>
      <c r="B208" s="451"/>
      <c r="C208" s="2"/>
      <c r="D208" s="2"/>
      <c r="E208" s="2"/>
      <c r="F208" s="2"/>
    </row>
    <row r="209" spans="1:6" ht="15.75" customHeight="1">
      <c r="A209" s="517"/>
      <c r="B209" s="451"/>
      <c r="C209" s="2"/>
      <c r="D209" s="2"/>
      <c r="E209" s="2"/>
      <c r="F209" s="2"/>
    </row>
    <row r="210" spans="1:6" ht="15.75" customHeight="1">
      <c r="A210" s="517"/>
      <c r="B210" s="451"/>
      <c r="C210" s="2"/>
      <c r="D210" s="2"/>
      <c r="E210" s="2"/>
      <c r="F210" s="2"/>
    </row>
    <row r="211" spans="1:6" ht="15.75" customHeight="1">
      <c r="A211" s="517"/>
      <c r="B211" s="451"/>
      <c r="C211" s="2"/>
      <c r="D211" s="2"/>
      <c r="E211" s="2"/>
      <c r="F211" s="2"/>
    </row>
    <row r="212" spans="1:6" ht="15.75" customHeight="1">
      <c r="A212" s="517"/>
      <c r="B212" s="451"/>
      <c r="C212" s="2"/>
      <c r="D212" s="2"/>
      <c r="E212" s="2"/>
      <c r="F212" s="2"/>
    </row>
    <row r="213" spans="1:6" ht="15.75" customHeight="1">
      <c r="A213" s="517"/>
      <c r="B213" s="451"/>
      <c r="C213" s="2"/>
      <c r="D213" s="2"/>
      <c r="E213" s="2"/>
      <c r="F213" s="2"/>
    </row>
    <row r="214" spans="1:6" ht="15.75" customHeight="1">
      <c r="A214" s="517"/>
      <c r="B214" s="451"/>
      <c r="C214" s="2"/>
      <c r="D214" s="2"/>
      <c r="E214" s="2"/>
      <c r="F214" s="2"/>
    </row>
    <row r="215" spans="1:6" ht="15.75" customHeight="1">
      <c r="A215" s="517"/>
      <c r="B215" s="451"/>
      <c r="C215" s="2"/>
      <c r="D215" s="2"/>
      <c r="E215" s="2"/>
      <c r="F215" s="2"/>
    </row>
    <row r="216" spans="1:6" ht="15.75" customHeight="1">
      <c r="A216" s="517"/>
      <c r="B216" s="451"/>
      <c r="C216" s="2"/>
      <c r="D216" s="2"/>
      <c r="E216" s="2"/>
      <c r="F216" s="2"/>
    </row>
    <row r="217" spans="1:6" ht="15.75" customHeight="1">
      <c r="A217" s="517"/>
      <c r="B217" s="451"/>
      <c r="C217" s="2"/>
      <c r="D217" s="2"/>
      <c r="E217" s="2"/>
      <c r="F217" s="2"/>
    </row>
    <row r="218" spans="1:6" ht="15.75" customHeight="1">
      <c r="A218" s="517"/>
      <c r="B218" s="451"/>
      <c r="C218" s="2"/>
      <c r="D218" s="2"/>
      <c r="E218" s="2"/>
      <c r="F218" s="2"/>
    </row>
    <row r="219" spans="1:6" ht="15.75" customHeight="1">
      <c r="A219" s="517"/>
      <c r="B219" s="451"/>
      <c r="C219" s="2"/>
      <c r="D219" s="2"/>
      <c r="E219" s="2"/>
      <c r="F219" s="2"/>
    </row>
    <row r="220" spans="1:6" ht="15.75" customHeight="1">
      <c r="A220" s="517"/>
      <c r="B220" s="451"/>
      <c r="C220" s="2"/>
      <c r="D220" s="2"/>
      <c r="E220" s="2"/>
      <c r="F220" s="2"/>
    </row>
    <row r="221" spans="1:6" ht="15.75" customHeight="1">
      <c r="A221" s="517"/>
      <c r="B221" s="451"/>
      <c r="C221" s="2"/>
      <c r="D221" s="2"/>
      <c r="E221" s="2"/>
      <c r="F221" s="2"/>
    </row>
    <row r="222" spans="1:6" ht="15.75" customHeight="1">
      <c r="A222" s="517"/>
      <c r="B222" s="451"/>
      <c r="C222" s="2"/>
      <c r="D222" s="2"/>
      <c r="E222" s="2"/>
      <c r="F222" s="2"/>
    </row>
    <row r="223" spans="1:6" ht="15.75" customHeight="1">
      <c r="A223" s="517"/>
      <c r="B223" s="451"/>
      <c r="C223" s="2"/>
      <c r="D223" s="2"/>
      <c r="E223" s="2"/>
      <c r="F223" s="2"/>
    </row>
    <row r="224" spans="1:6" ht="15.75" customHeight="1">
      <c r="A224" s="517"/>
      <c r="B224" s="451"/>
      <c r="C224" s="2"/>
      <c r="D224" s="2"/>
      <c r="E224" s="2"/>
      <c r="F224" s="2"/>
    </row>
    <row r="225" spans="1:6" ht="15.75" customHeight="1">
      <c r="A225" s="517"/>
      <c r="B225" s="451"/>
      <c r="C225" s="2"/>
      <c r="D225" s="2"/>
      <c r="E225" s="2"/>
      <c r="F225" s="2"/>
    </row>
    <row r="226" spans="1:6" ht="15.75" customHeight="1">
      <c r="A226" s="517"/>
      <c r="B226" s="451"/>
      <c r="C226" s="2"/>
      <c r="D226" s="2"/>
      <c r="E226" s="2"/>
      <c r="F226" s="2"/>
    </row>
    <row r="227" spans="1:6" ht="15.75" customHeight="1">
      <c r="A227" s="517"/>
      <c r="B227" s="451"/>
      <c r="C227" s="2"/>
      <c r="D227" s="2"/>
      <c r="E227" s="2"/>
      <c r="F227" s="2"/>
    </row>
    <row r="228" spans="1:6" ht="15.75" customHeight="1">
      <c r="A228" s="517"/>
      <c r="B228" s="451"/>
      <c r="C228" s="2"/>
      <c r="D228" s="2"/>
      <c r="E228" s="2"/>
      <c r="F228" s="2"/>
    </row>
    <row r="229" spans="1:6" ht="15.75" customHeight="1">
      <c r="A229" s="517"/>
      <c r="B229" s="451"/>
      <c r="C229" s="2"/>
      <c r="D229" s="2"/>
      <c r="E229" s="2"/>
      <c r="F229" s="2"/>
    </row>
    <row r="230" spans="1:6" ht="15.75" customHeight="1">
      <c r="A230" s="517"/>
      <c r="B230" s="451"/>
      <c r="C230" s="2"/>
      <c r="D230" s="2"/>
      <c r="E230" s="2"/>
      <c r="F230" s="2"/>
    </row>
    <row r="231" spans="1:6" ht="15.75" customHeight="1">
      <c r="A231" s="517"/>
      <c r="B231" s="451"/>
      <c r="C231" s="2"/>
      <c r="D231" s="2"/>
      <c r="E231" s="2"/>
      <c r="F231" s="2"/>
    </row>
    <row r="232" spans="1:6" ht="15.75" customHeight="1">
      <c r="A232" s="517"/>
      <c r="B232" s="451"/>
      <c r="C232" s="2"/>
      <c r="D232" s="2"/>
      <c r="E232" s="2"/>
      <c r="F232" s="2"/>
    </row>
    <row r="233" spans="1:6" ht="15.75" customHeight="1">
      <c r="A233" s="517"/>
      <c r="B233" s="451"/>
      <c r="C233" s="2"/>
      <c r="D233" s="2"/>
      <c r="E233" s="2"/>
      <c r="F233" s="2"/>
    </row>
    <row r="234" spans="1:6" ht="15.75" customHeight="1">
      <c r="A234" s="517"/>
      <c r="B234" s="451"/>
      <c r="C234" s="2"/>
      <c r="D234" s="2"/>
      <c r="E234" s="2"/>
      <c r="F234" s="2"/>
    </row>
    <row r="235" spans="1:6" ht="15.75" customHeight="1">
      <c r="A235" s="517"/>
      <c r="B235" s="451"/>
      <c r="C235" s="2"/>
      <c r="D235" s="2"/>
      <c r="E235" s="2"/>
      <c r="F235" s="2"/>
    </row>
    <row r="236" spans="1:6" ht="15.75" customHeight="1">
      <c r="A236" s="517"/>
      <c r="B236" s="451"/>
      <c r="C236" s="2"/>
      <c r="D236" s="2"/>
      <c r="E236" s="2"/>
      <c r="F236" s="2"/>
    </row>
    <row r="237" spans="1:6" ht="15.75" customHeight="1">
      <c r="A237" s="517"/>
      <c r="B237" s="451"/>
      <c r="C237" s="2"/>
      <c r="D237" s="2"/>
      <c r="E237" s="2"/>
      <c r="F237" s="2"/>
    </row>
    <row r="238" spans="1:6" ht="15.75" customHeight="1">
      <c r="A238" s="517"/>
      <c r="B238" s="451"/>
      <c r="C238" s="2"/>
      <c r="D238" s="2"/>
      <c r="E238" s="2"/>
      <c r="F238" s="2"/>
    </row>
    <row r="239" spans="1:6" ht="15.75" customHeight="1">
      <c r="A239" s="517"/>
      <c r="B239" s="451"/>
      <c r="C239" s="2"/>
      <c r="D239" s="2"/>
      <c r="E239" s="2"/>
      <c r="F239" s="2"/>
    </row>
    <row r="240" spans="1:6" ht="15.75" customHeight="1">
      <c r="A240" s="517"/>
      <c r="B240" s="451"/>
      <c r="C240" s="2"/>
      <c r="D240" s="2"/>
      <c r="E240" s="2"/>
      <c r="F240" s="2"/>
    </row>
    <row r="241" spans="1:6" ht="15.75" customHeight="1">
      <c r="A241" s="517"/>
      <c r="B241" s="451"/>
      <c r="C241" s="2"/>
      <c r="D241" s="2"/>
      <c r="E241" s="2"/>
      <c r="F241" s="2"/>
    </row>
    <row r="242" spans="1:6" ht="15.75" customHeight="1">
      <c r="A242" s="517"/>
      <c r="B242" s="451"/>
      <c r="C242" s="2"/>
      <c r="D242" s="2"/>
      <c r="E242" s="2"/>
      <c r="F242" s="2"/>
    </row>
    <row r="243" spans="1:6" ht="15.75" customHeight="1">
      <c r="A243" s="517"/>
      <c r="B243" s="451"/>
      <c r="C243" s="2"/>
      <c r="D243" s="2"/>
      <c r="E243" s="2"/>
      <c r="F243" s="2"/>
    </row>
    <row r="244" spans="1:6" ht="15.75" customHeight="1">
      <c r="A244" s="517"/>
      <c r="B244" s="451"/>
      <c r="C244" s="2"/>
      <c r="D244" s="2"/>
      <c r="E244" s="2"/>
      <c r="F244" s="2"/>
    </row>
    <row r="245" spans="1:6" ht="15.75" customHeight="1">
      <c r="A245" s="517"/>
      <c r="B245" s="451"/>
      <c r="C245" s="2"/>
      <c r="D245" s="2"/>
      <c r="E245" s="2"/>
      <c r="F245" s="2"/>
    </row>
    <row r="246" spans="1:6" ht="15.75" customHeight="1">
      <c r="A246" s="517"/>
      <c r="B246" s="451"/>
      <c r="C246" s="2"/>
      <c r="D246" s="2"/>
      <c r="E246" s="2"/>
      <c r="F246" s="2"/>
    </row>
    <row r="247" spans="1:6" ht="15.75" customHeight="1">
      <c r="A247" s="517"/>
      <c r="B247" s="451"/>
      <c r="C247" s="2"/>
      <c r="D247" s="2"/>
      <c r="E247" s="2"/>
      <c r="F247" s="2"/>
    </row>
    <row r="248" spans="1:6" ht="15.75" customHeight="1">
      <c r="A248" s="517"/>
      <c r="B248" s="451"/>
      <c r="C248" s="2"/>
      <c r="D248" s="2"/>
      <c r="E248" s="2"/>
      <c r="F248" s="2"/>
    </row>
    <row r="249" spans="1:6" ht="15.75" customHeight="1">
      <c r="A249" s="517"/>
      <c r="B249" s="451"/>
      <c r="C249" s="2"/>
      <c r="D249" s="2"/>
      <c r="E249" s="2"/>
      <c r="F249" s="2"/>
    </row>
    <row r="250" spans="1:6" ht="15.75" customHeight="1">
      <c r="A250" s="517"/>
      <c r="B250" s="451"/>
      <c r="C250" s="2"/>
      <c r="D250" s="2"/>
      <c r="E250" s="2"/>
      <c r="F250" s="2"/>
    </row>
    <row r="251" spans="1:6" ht="15.75" customHeight="1">
      <c r="A251" s="517"/>
      <c r="B251" s="451"/>
      <c r="C251" s="2"/>
      <c r="D251" s="2"/>
      <c r="E251" s="2"/>
      <c r="F251" s="2"/>
    </row>
    <row r="252" spans="1:6" ht="15.75" customHeight="1">
      <c r="A252" s="517"/>
      <c r="B252" s="451"/>
      <c r="C252" s="2"/>
      <c r="D252" s="2"/>
      <c r="E252" s="2"/>
      <c r="F252" s="2"/>
    </row>
    <row r="253" spans="1:6" ht="15.75" customHeight="1">
      <c r="A253" s="517"/>
      <c r="B253" s="451"/>
      <c r="C253" s="2"/>
      <c r="D253" s="2"/>
      <c r="E253" s="2"/>
      <c r="F253" s="2"/>
    </row>
    <row r="254" spans="1:6" ht="15.75" customHeight="1">
      <c r="A254" s="517"/>
      <c r="B254" s="451"/>
      <c r="C254" s="2"/>
      <c r="D254" s="2"/>
      <c r="E254" s="2"/>
      <c r="F254" s="2"/>
    </row>
    <row r="255" spans="1:6" ht="15.75" customHeight="1">
      <c r="A255" s="517"/>
      <c r="B255" s="451"/>
      <c r="C255" s="2"/>
      <c r="D255" s="2"/>
      <c r="E255" s="2"/>
      <c r="F255" s="2"/>
    </row>
    <row r="256" spans="1:6" ht="15.75" customHeight="1">
      <c r="A256" s="517"/>
      <c r="B256" s="451"/>
      <c r="C256" s="2"/>
      <c r="D256" s="2"/>
      <c r="E256" s="2"/>
      <c r="F256" s="2"/>
    </row>
    <row r="257" spans="1:6" ht="15.75" customHeight="1">
      <c r="A257" s="517"/>
      <c r="B257" s="451"/>
      <c r="C257" s="2"/>
      <c r="D257" s="2"/>
      <c r="E257" s="2"/>
      <c r="F257" s="2"/>
    </row>
    <row r="258" spans="1:6" ht="15.75" customHeight="1">
      <c r="A258" s="517"/>
      <c r="B258" s="451"/>
      <c r="C258" s="2"/>
      <c r="D258" s="2"/>
      <c r="E258" s="2"/>
      <c r="F258" s="2"/>
    </row>
    <row r="259" spans="1:6" ht="15.75" customHeight="1">
      <c r="A259" s="517"/>
      <c r="B259" s="451"/>
      <c r="C259" s="2"/>
      <c r="D259" s="2"/>
      <c r="E259" s="2"/>
      <c r="F259" s="2"/>
    </row>
    <row r="260" spans="1:6" ht="15.75" customHeight="1">
      <c r="A260" s="517"/>
      <c r="B260" s="451"/>
      <c r="C260" s="2"/>
      <c r="D260" s="2"/>
      <c r="E260" s="2"/>
      <c r="F260" s="2"/>
    </row>
    <row r="261" spans="1:6" ht="15.75" customHeight="1">
      <c r="A261" s="517"/>
      <c r="B261" s="451"/>
      <c r="C261" s="2"/>
      <c r="D261" s="2"/>
      <c r="E261" s="2"/>
      <c r="F261" s="2"/>
    </row>
    <row r="262" spans="1:6" ht="15.75" customHeight="1">
      <c r="A262" s="517"/>
      <c r="B262" s="451"/>
      <c r="C262" s="2"/>
      <c r="D262" s="2"/>
      <c r="E262" s="2"/>
      <c r="F262" s="2"/>
    </row>
    <row r="263" spans="1:6" ht="15.75" customHeight="1">
      <c r="A263" s="517"/>
      <c r="B263" s="451"/>
      <c r="C263" s="2"/>
      <c r="D263" s="2"/>
      <c r="E263" s="2"/>
      <c r="F263" s="2"/>
    </row>
    <row r="264" spans="1:6" ht="15.75" customHeight="1">
      <c r="A264" s="517"/>
      <c r="B264" s="451"/>
      <c r="C264" s="2"/>
      <c r="D264" s="2"/>
      <c r="E264" s="2"/>
      <c r="F264" s="2"/>
    </row>
    <row r="265" spans="1:6" ht="15.75" customHeight="1">
      <c r="A265" s="517"/>
      <c r="B265" s="451"/>
      <c r="C265" s="2"/>
      <c r="D265" s="2"/>
      <c r="E265" s="2"/>
      <c r="F265" s="2"/>
    </row>
    <row r="266" spans="1:6" ht="15.75" customHeight="1">
      <c r="A266" s="517"/>
      <c r="B266" s="451"/>
      <c r="C266" s="2"/>
      <c r="D266" s="2"/>
      <c r="E266" s="2"/>
      <c r="F266" s="2"/>
    </row>
    <row r="267" spans="1:6" ht="15.75" customHeight="1">
      <c r="A267" s="517"/>
      <c r="B267" s="451"/>
      <c r="C267" s="2"/>
      <c r="D267" s="2"/>
      <c r="E267" s="2"/>
      <c r="F267" s="2"/>
    </row>
    <row r="268" spans="1:6" ht="15.75" customHeight="1">
      <c r="A268" s="517"/>
      <c r="B268" s="451"/>
      <c r="C268" s="2"/>
      <c r="D268" s="2"/>
      <c r="E268" s="2"/>
      <c r="F268" s="2"/>
    </row>
    <row r="269" spans="1:6" ht="15.75" customHeight="1">
      <c r="A269" s="517"/>
      <c r="B269" s="451"/>
      <c r="C269" s="2"/>
      <c r="D269" s="2"/>
      <c r="E269" s="2"/>
      <c r="F269" s="2"/>
    </row>
    <row r="270" spans="1:6" ht="15.75" customHeight="1">
      <c r="A270" s="517"/>
      <c r="B270" s="451"/>
      <c r="C270" s="2"/>
      <c r="D270" s="2"/>
      <c r="E270" s="2"/>
      <c r="F270" s="2"/>
    </row>
    <row r="271" spans="1:6" ht="15.75" customHeight="1">
      <c r="A271" s="517"/>
      <c r="B271" s="451"/>
      <c r="C271" s="2"/>
      <c r="D271" s="2"/>
      <c r="E271" s="2"/>
      <c r="F271" s="2"/>
    </row>
    <row r="272" spans="1:6" ht="15.75" customHeight="1">
      <c r="A272" s="517"/>
      <c r="B272" s="451"/>
      <c r="C272" s="2"/>
      <c r="D272" s="2"/>
      <c r="E272" s="2"/>
      <c r="F272" s="2"/>
    </row>
    <row r="273" spans="1:6" ht="15.75" customHeight="1">
      <c r="A273" s="517"/>
      <c r="B273" s="451"/>
      <c r="C273" s="2"/>
      <c r="D273" s="2"/>
      <c r="E273" s="2"/>
      <c r="F273" s="2"/>
    </row>
    <row r="274" spans="1:6" ht="15.75" customHeight="1">
      <c r="A274" s="517"/>
      <c r="B274" s="451"/>
      <c r="C274" s="2"/>
      <c r="D274" s="2"/>
      <c r="E274" s="2"/>
      <c r="F274" s="2"/>
    </row>
    <row r="275" spans="1:6" ht="15.75" customHeight="1">
      <c r="A275" s="517"/>
      <c r="B275" s="451"/>
      <c r="C275" s="2"/>
      <c r="D275" s="2"/>
      <c r="E275" s="2"/>
      <c r="F275" s="2"/>
    </row>
    <row r="276" spans="1:6" ht="15.75" customHeight="1">
      <c r="A276" s="517"/>
      <c r="B276" s="451"/>
      <c r="C276" s="2"/>
      <c r="D276" s="2"/>
      <c r="E276" s="2"/>
      <c r="F276" s="2"/>
    </row>
    <row r="277" spans="1:6" ht="15.75" customHeight="1">
      <c r="A277" s="517"/>
      <c r="B277" s="451"/>
      <c r="C277" s="2"/>
      <c r="D277" s="2"/>
      <c r="E277" s="2"/>
      <c r="F277" s="2"/>
    </row>
    <row r="278" spans="1:6" ht="15.75" customHeight="1">
      <c r="A278" s="517"/>
      <c r="B278" s="451"/>
      <c r="C278" s="2"/>
      <c r="D278" s="2"/>
      <c r="E278" s="2"/>
      <c r="F278" s="2"/>
    </row>
    <row r="279" spans="1:6" ht="15.75" customHeight="1">
      <c r="A279" s="517"/>
      <c r="B279" s="451"/>
      <c r="C279" s="2"/>
      <c r="D279" s="2"/>
      <c r="E279" s="2"/>
      <c r="F279" s="2"/>
    </row>
    <row r="280" spans="1:6" ht="15.75" customHeight="1">
      <c r="A280" s="517"/>
      <c r="B280" s="451"/>
      <c r="C280" s="2"/>
      <c r="D280" s="2"/>
      <c r="E280" s="2"/>
      <c r="F280" s="2"/>
    </row>
    <row r="281" spans="1:6" ht="15.75" customHeight="1">
      <c r="A281" s="517"/>
      <c r="B281" s="451"/>
      <c r="C281" s="2"/>
      <c r="D281" s="2"/>
      <c r="E281" s="2"/>
      <c r="F281" s="2"/>
    </row>
    <row r="282" spans="1:6" ht="15.75" customHeight="1">
      <c r="A282" s="517"/>
      <c r="B282" s="451"/>
      <c r="C282" s="2"/>
      <c r="D282" s="2"/>
      <c r="E282" s="2"/>
      <c r="F282" s="2"/>
    </row>
    <row r="283" spans="1:6" ht="15.75" customHeight="1">
      <c r="A283" s="517"/>
      <c r="B283" s="451"/>
      <c r="C283" s="2"/>
      <c r="D283" s="2"/>
      <c r="E283" s="2"/>
      <c r="F283" s="2"/>
    </row>
    <row r="284" spans="1:6" ht="15.75" customHeight="1">
      <c r="A284" s="517"/>
      <c r="B284" s="451"/>
      <c r="C284" s="2"/>
      <c r="D284" s="2"/>
      <c r="E284" s="2"/>
      <c r="F284" s="2"/>
    </row>
    <row r="285" spans="1:6" ht="15.75" customHeight="1">
      <c r="A285" s="517"/>
      <c r="B285" s="451"/>
      <c r="C285" s="2"/>
      <c r="D285" s="2"/>
      <c r="E285" s="2"/>
      <c r="F285" s="2"/>
    </row>
    <row r="286" spans="1:6" ht="15.75" customHeight="1">
      <c r="A286" s="517"/>
      <c r="B286" s="451"/>
      <c r="C286" s="2"/>
      <c r="D286" s="2"/>
      <c r="E286" s="2"/>
      <c r="F286" s="2"/>
    </row>
    <row r="287" spans="1:6" ht="15.75" customHeight="1">
      <c r="A287" s="517"/>
      <c r="B287" s="451"/>
      <c r="C287" s="2"/>
      <c r="D287" s="2"/>
      <c r="E287" s="2"/>
      <c r="F287" s="2"/>
    </row>
    <row r="288" spans="1:6" ht="15.75" customHeight="1">
      <c r="A288" s="517"/>
      <c r="B288" s="451"/>
      <c r="C288" s="2"/>
      <c r="D288" s="2"/>
      <c r="E288" s="2"/>
      <c r="F288" s="2"/>
    </row>
    <row r="289" spans="1:6" ht="15.75" customHeight="1">
      <c r="A289" s="517"/>
      <c r="B289" s="451"/>
      <c r="C289" s="2"/>
      <c r="D289" s="2"/>
      <c r="E289" s="2"/>
      <c r="F289" s="2"/>
    </row>
    <row r="290" spans="1:6" ht="15.75" customHeight="1">
      <c r="F290" s="41"/>
    </row>
    <row r="291" spans="1:6" ht="15.75" customHeight="1">
      <c r="F291" s="41"/>
    </row>
    <row r="292" spans="1:6" ht="15.75" customHeight="1">
      <c r="F292" s="41"/>
    </row>
    <row r="293" spans="1:6" ht="15.75" customHeight="1">
      <c r="F293" s="41"/>
    </row>
    <row r="294" spans="1:6" ht="15.75" customHeight="1">
      <c r="F294" s="41"/>
    </row>
    <row r="295" spans="1:6" ht="15.75" customHeight="1">
      <c r="F295" s="41"/>
    </row>
    <row r="296" spans="1:6" ht="15.75" customHeight="1">
      <c r="F296" s="41"/>
    </row>
    <row r="297" spans="1:6" ht="15.75" customHeight="1">
      <c r="F297" s="41"/>
    </row>
    <row r="298" spans="1:6" ht="15.75" customHeight="1">
      <c r="F298" s="41"/>
    </row>
    <row r="299" spans="1:6" ht="15.75" customHeight="1">
      <c r="F299" s="41"/>
    </row>
    <row r="300" spans="1:6" ht="15.75" customHeight="1">
      <c r="F300" s="41"/>
    </row>
    <row r="301" spans="1:6" ht="15.75" customHeight="1">
      <c r="F301" s="41"/>
    </row>
    <row r="302" spans="1:6" ht="15.75" customHeight="1">
      <c r="F302" s="41"/>
    </row>
    <row r="303" spans="1:6" ht="15.75" customHeight="1">
      <c r="F303" s="41"/>
    </row>
    <row r="304" spans="1:6" ht="15.75" customHeight="1">
      <c r="F304" s="41"/>
    </row>
    <row r="305" spans="6:6" ht="15.75" customHeight="1">
      <c r="F305" s="41"/>
    </row>
    <row r="306" spans="6:6" ht="15.75" customHeight="1">
      <c r="F306" s="41"/>
    </row>
    <row r="307" spans="6:6" ht="15.75" customHeight="1">
      <c r="F307" s="41"/>
    </row>
    <row r="308" spans="6:6" ht="15.75" customHeight="1">
      <c r="F308" s="41"/>
    </row>
    <row r="309" spans="6:6" ht="15.75" customHeight="1">
      <c r="F309" s="41"/>
    </row>
    <row r="310" spans="6:6" ht="15.75" customHeight="1">
      <c r="F310" s="41"/>
    </row>
    <row r="311" spans="6:6" ht="15.75" customHeight="1">
      <c r="F311" s="41"/>
    </row>
    <row r="312" spans="6:6" ht="15.75" customHeight="1">
      <c r="F312" s="41"/>
    </row>
    <row r="313" spans="6:6" ht="15.75" customHeight="1">
      <c r="F313" s="41"/>
    </row>
    <row r="314" spans="6:6" ht="15.75" customHeight="1">
      <c r="F314" s="41"/>
    </row>
    <row r="315" spans="6:6" ht="15.75" customHeight="1">
      <c r="F315" s="41"/>
    </row>
    <row r="316" spans="6:6" ht="15.75" customHeight="1">
      <c r="F316" s="41"/>
    </row>
    <row r="317" spans="6:6" ht="15.75" customHeight="1">
      <c r="F317" s="41"/>
    </row>
    <row r="318" spans="6:6" ht="15.75" customHeight="1">
      <c r="F318" s="41"/>
    </row>
    <row r="319" spans="6:6" ht="15.75" customHeight="1">
      <c r="F319" s="41"/>
    </row>
    <row r="320" spans="6:6" ht="15.75" customHeight="1">
      <c r="F320" s="41"/>
    </row>
    <row r="321" spans="6:6" ht="15.75" customHeight="1">
      <c r="F321" s="41"/>
    </row>
    <row r="322" spans="6:6" ht="15.75" customHeight="1">
      <c r="F322" s="41"/>
    </row>
    <row r="323" spans="6:6" ht="15.75" customHeight="1">
      <c r="F323" s="41"/>
    </row>
    <row r="324" spans="6:6" ht="15.75" customHeight="1">
      <c r="F324" s="41"/>
    </row>
    <row r="325" spans="6:6" ht="15.75" customHeight="1">
      <c r="F325" s="41"/>
    </row>
    <row r="326" spans="6:6" ht="15.75" customHeight="1">
      <c r="F326" s="41"/>
    </row>
    <row r="327" spans="6:6" ht="15.75" customHeight="1">
      <c r="F327" s="41"/>
    </row>
    <row r="328" spans="6:6" ht="15.75" customHeight="1">
      <c r="F328" s="41"/>
    </row>
    <row r="329" spans="6:6" ht="15.75" customHeight="1">
      <c r="F329" s="41"/>
    </row>
    <row r="330" spans="6:6" ht="15.75" customHeight="1">
      <c r="F330" s="41"/>
    </row>
    <row r="331" spans="6:6" ht="15.75" customHeight="1">
      <c r="F331" s="41"/>
    </row>
    <row r="332" spans="6:6" ht="15.75" customHeight="1">
      <c r="F332" s="41"/>
    </row>
    <row r="333" spans="6:6" ht="15.75" customHeight="1">
      <c r="F333" s="41"/>
    </row>
    <row r="334" spans="6:6" ht="15.75" customHeight="1">
      <c r="F334" s="41"/>
    </row>
    <row r="335" spans="6:6" ht="15.75" customHeight="1">
      <c r="F335" s="41"/>
    </row>
    <row r="336" spans="6:6" ht="15.75" customHeight="1">
      <c r="F336" s="41"/>
    </row>
    <row r="337" spans="6:6" ht="15.75" customHeight="1">
      <c r="F337" s="41"/>
    </row>
    <row r="338" spans="6:6" ht="15.75" customHeight="1">
      <c r="F338" s="41"/>
    </row>
    <row r="339" spans="6:6" ht="15.75" customHeight="1">
      <c r="F339" s="41"/>
    </row>
    <row r="340" spans="6:6" ht="15.75" customHeight="1">
      <c r="F340" s="41"/>
    </row>
    <row r="341" spans="6:6" ht="15.75" customHeight="1">
      <c r="F341" s="41"/>
    </row>
    <row r="342" spans="6:6" ht="15.75" customHeight="1">
      <c r="F342" s="41"/>
    </row>
    <row r="343" spans="6:6" ht="15.75" customHeight="1">
      <c r="F343" s="41"/>
    </row>
    <row r="344" spans="6:6" ht="15.75" customHeight="1">
      <c r="F344" s="41"/>
    </row>
    <row r="345" spans="6:6" ht="15.75" customHeight="1">
      <c r="F345" s="41"/>
    </row>
    <row r="346" spans="6:6" ht="15.75" customHeight="1">
      <c r="F346" s="41"/>
    </row>
    <row r="347" spans="6:6" ht="15.75" customHeight="1">
      <c r="F347" s="41"/>
    </row>
    <row r="348" spans="6:6" ht="15.75" customHeight="1">
      <c r="F348" s="41"/>
    </row>
    <row r="349" spans="6:6" ht="15.75" customHeight="1">
      <c r="F349" s="41"/>
    </row>
    <row r="350" spans="6:6" ht="15.75" customHeight="1">
      <c r="F350" s="41"/>
    </row>
    <row r="351" spans="6:6" ht="15.75" customHeight="1">
      <c r="F351" s="41"/>
    </row>
    <row r="352" spans="6:6" ht="15.75" customHeight="1">
      <c r="F352" s="41"/>
    </row>
    <row r="353" spans="6:6" ht="15.75" customHeight="1">
      <c r="F353" s="41"/>
    </row>
    <row r="354" spans="6:6" ht="15.75" customHeight="1">
      <c r="F354" s="41"/>
    </row>
    <row r="355" spans="6:6" ht="15.75" customHeight="1">
      <c r="F355" s="41"/>
    </row>
    <row r="356" spans="6:6" ht="15.75" customHeight="1">
      <c r="F356" s="41"/>
    </row>
    <row r="357" spans="6:6" ht="15.75" customHeight="1">
      <c r="F357" s="41"/>
    </row>
    <row r="358" spans="6:6" ht="15.75" customHeight="1">
      <c r="F358" s="41"/>
    </row>
    <row r="359" spans="6:6" ht="15.75" customHeight="1">
      <c r="F359" s="41"/>
    </row>
    <row r="360" spans="6:6" ht="15.75" customHeight="1">
      <c r="F360" s="41"/>
    </row>
    <row r="361" spans="6:6" ht="15.75" customHeight="1">
      <c r="F361" s="41"/>
    </row>
    <row r="362" spans="6:6" ht="15.75" customHeight="1">
      <c r="F362" s="41"/>
    </row>
    <row r="363" spans="6:6" ht="15.75" customHeight="1">
      <c r="F363" s="41"/>
    </row>
    <row r="364" spans="6:6" ht="15.75" customHeight="1">
      <c r="F364" s="41"/>
    </row>
    <row r="365" spans="6:6" ht="15.75" customHeight="1">
      <c r="F365" s="41"/>
    </row>
    <row r="366" spans="6:6" ht="15.75" customHeight="1">
      <c r="F366" s="41"/>
    </row>
    <row r="367" spans="6:6" ht="15.75" customHeight="1">
      <c r="F367" s="41"/>
    </row>
    <row r="368" spans="6:6" ht="15.75" customHeight="1">
      <c r="F368" s="41"/>
    </row>
    <row r="369" spans="6:6" ht="15.75" customHeight="1">
      <c r="F369" s="41"/>
    </row>
    <row r="370" spans="6:6" ht="15.75" customHeight="1">
      <c r="F370" s="41"/>
    </row>
    <row r="371" spans="6:6" ht="15.75" customHeight="1">
      <c r="F371" s="41"/>
    </row>
    <row r="372" spans="6:6" ht="15.75" customHeight="1">
      <c r="F372" s="41"/>
    </row>
    <row r="373" spans="6:6" ht="15.75" customHeight="1">
      <c r="F373" s="41"/>
    </row>
    <row r="374" spans="6:6" ht="15.75" customHeight="1">
      <c r="F374" s="41"/>
    </row>
    <row r="375" spans="6:6" ht="15.75" customHeight="1">
      <c r="F375" s="41"/>
    </row>
    <row r="376" spans="6:6" ht="15.75" customHeight="1">
      <c r="F376" s="41"/>
    </row>
    <row r="377" spans="6:6" ht="15.75" customHeight="1">
      <c r="F377" s="41"/>
    </row>
    <row r="378" spans="6:6" ht="15.75" customHeight="1">
      <c r="F378" s="41"/>
    </row>
    <row r="379" spans="6:6" ht="15.75" customHeight="1">
      <c r="F379" s="41"/>
    </row>
    <row r="380" spans="6:6" ht="15.75" customHeight="1">
      <c r="F380" s="41"/>
    </row>
    <row r="381" spans="6:6" ht="15.75" customHeight="1">
      <c r="F381" s="41"/>
    </row>
    <row r="382" spans="6:6" ht="15.75" customHeight="1">
      <c r="F382" s="41"/>
    </row>
    <row r="383" spans="6:6" ht="15.75" customHeight="1">
      <c r="F383" s="41"/>
    </row>
    <row r="384" spans="6:6" ht="15.75" customHeight="1">
      <c r="F384" s="41"/>
    </row>
    <row r="385" spans="6:6" ht="15.75" customHeight="1">
      <c r="F385" s="41"/>
    </row>
    <row r="386" spans="6:6" ht="15.75" customHeight="1">
      <c r="F386" s="41"/>
    </row>
    <row r="387" spans="6:6" ht="15.75" customHeight="1">
      <c r="F387" s="41"/>
    </row>
    <row r="388" spans="6:6" ht="15.75" customHeight="1">
      <c r="F388" s="41"/>
    </row>
    <row r="389" spans="6:6" ht="15.75" customHeight="1">
      <c r="F389" s="41"/>
    </row>
    <row r="390" spans="6:6" ht="15.75" customHeight="1">
      <c r="F390" s="41"/>
    </row>
    <row r="391" spans="6:6" ht="15.75" customHeight="1">
      <c r="F391" s="41"/>
    </row>
    <row r="392" spans="6:6" ht="15.75" customHeight="1">
      <c r="F392" s="41"/>
    </row>
    <row r="393" spans="6:6" ht="15.75" customHeight="1">
      <c r="F393" s="41"/>
    </row>
    <row r="394" spans="6:6" ht="15.75" customHeight="1">
      <c r="F394" s="41"/>
    </row>
    <row r="395" spans="6:6" ht="15.75" customHeight="1">
      <c r="F395" s="41"/>
    </row>
    <row r="396" spans="6:6" ht="15.75" customHeight="1">
      <c r="F396" s="41"/>
    </row>
    <row r="397" spans="6:6" ht="15.75" customHeight="1">
      <c r="F397" s="41"/>
    </row>
    <row r="398" spans="6:6" ht="15.75" customHeight="1">
      <c r="F398" s="41"/>
    </row>
    <row r="399" spans="6:6" ht="15.75" customHeight="1">
      <c r="F399" s="41"/>
    </row>
    <row r="400" spans="6:6" ht="15.75" customHeight="1">
      <c r="F400" s="41"/>
    </row>
    <row r="401" spans="6:6" ht="15.75" customHeight="1">
      <c r="F401" s="41"/>
    </row>
    <row r="402" spans="6:6" ht="15.75" customHeight="1">
      <c r="F402" s="41"/>
    </row>
    <row r="403" spans="6:6" ht="15.75" customHeight="1">
      <c r="F403" s="41"/>
    </row>
    <row r="404" spans="6:6" ht="15.75" customHeight="1">
      <c r="F404" s="41"/>
    </row>
    <row r="405" spans="6:6" ht="15.75" customHeight="1">
      <c r="F405" s="41"/>
    </row>
    <row r="406" spans="6:6" ht="15.75" customHeight="1">
      <c r="F406" s="41"/>
    </row>
    <row r="407" spans="6:6" ht="15.75" customHeight="1">
      <c r="F407" s="41"/>
    </row>
    <row r="408" spans="6:6" ht="15.75" customHeight="1">
      <c r="F408" s="41"/>
    </row>
    <row r="409" spans="6:6" ht="15.75" customHeight="1">
      <c r="F409" s="41"/>
    </row>
    <row r="410" spans="6:6" ht="15.75" customHeight="1">
      <c r="F410" s="41"/>
    </row>
    <row r="411" spans="6:6" ht="15.75" customHeight="1">
      <c r="F411" s="41"/>
    </row>
    <row r="412" spans="6:6" ht="15.75" customHeight="1">
      <c r="F412" s="41"/>
    </row>
    <row r="413" spans="6:6" ht="15.75" customHeight="1">
      <c r="F413" s="41"/>
    </row>
    <row r="414" spans="6:6" ht="15.75" customHeight="1">
      <c r="F414" s="41"/>
    </row>
    <row r="415" spans="6:6" ht="15.75" customHeight="1">
      <c r="F415" s="41"/>
    </row>
    <row r="416" spans="6:6" ht="15.75" customHeight="1">
      <c r="F416" s="41"/>
    </row>
    <row r="417" spans="6:6" ht="15.75" customHeight="1">
      <c r="F417" s="41"/>
    </row>
    <row r="418" spans="6:6" ht="15.75" customHeight="1">
      <c r="F418" s="41"/>
    </row>
    <row r="419" spans="6:6" ht="15.75" customHeight="1">
      <c r="F419" s="41"/>
    </row>
    <row r="420" spans="6:6" ht="15.75" customHeight="1">
      <c r="F420" s="41"/>
    </row>
    <row r="421" spans="6:6" ht="15.75" customHeight="1">
      <c r="F421" s="41"/>
    </row>
    <row r="422" spans="6:6" ht="15.75" customHeight="1">
      <c r="F422" s="41"/>
    </row>
    <row r="423" spans="6:6" ht="15.75" customHeight="1">
      <c r="F423" s="41"/>
    </row>
    <row r="424" spans="6:6" ht="15.75" customHeight="1">
      <c r="F424" s="41"/>
    </row>
    <row r="425" spans="6:6" ht="15.75" customHeight="1">
      <c r="F425" s="41"/>
    </row>
    <row r="426" spans="6:6" ht="15.75" customHeight="1">
      <c r="F426" s="41"/>
    </row>
    <row r="427" spans="6:6" ht="15.75" customHeight="1">
      <c r="F427" s="41"/>
    </row>
    <row r="428" spans="6:6" ht="15.75" customHeight="1">
      <c r="F428" s="41"/>
    </row>
    <row r="429" spans="6:6" ht="15.75" customHeight="1">
      <c r="F429" s="41"/>
    </row>
    <row r="430" spans="6:6" ht="15.75" customHeight="1">
      <c r="F430" s="41"/>
    </row>
    <row r="431" spans="6:6" ht="15.75" customHeight="1">
      <c r="F431" s="41"/>
    </row>
    <row r="432" spans="6:6" ht="15.75" customHeight="1">
      <c r="F432" s="41"/>
    </row>
    <row r="433" spans="6:6" ht="15.75" customHeight="1">
      <c r="F433" s="41"/>
    </row>
    <row r="434" spans="6:6" ht="15.75" customHeight="1">
      <c r="F434" s="41"/>
    </row>
    <row r="435" spans="6:6" ht="15.75" customHeight="1">
      <c r="F435" s="41"/>
    </row>
    <row r="436" spans="6:6" ht="15.75" customHeight="1">
      <c r="F436" s="41"/>
    </row>
    <row r="437" spans="6:6" ht="15.75" customHeight="1">
      <c r="F437" s="41"/>
    </row>
    <row r="438" spans="6:6" ht="15.75" customHeight="1">
      <c r="F438" s="41"/>
    </row>
    <row r="439" spans="6:6" ht="15.75" customHeight="1">
      <c r="F439" s="41"/>
    </row>
    <row r="440" spans="6:6" ht="15.75" customHeight="1">
      <c r="F440" s="41"/>
    </row>
    <row r="441" spans="6:6" ht="15.75" customHeight="1">
      <c r="F441" s="41"/>
    </row>
    <row r="442" spans="6:6" ht="15.75" customHeight="1">
      <c r="F442" s="41"/>
    </row>
    <row r="443" spans="6:6" ht="15.75" customHeight="1">
      <c r="F443" s="41"/>
    </row>
    <row r="444" spans="6:6" ht="15.75" customHeight="1">
      <c r="F444" s="41"/>
    </row>
    <row r="445" spans="6:6" ht="15.75" customHeight="1">
      <c r="F445" s="41"/>
    </row>
    <row r="446" spans="6:6" ht="15.75" customHeight="1">
      <c r="F446" s="41"/>
    </row>
    <row r="447" spans="6:6" ht="15.75" customHeight="1">
      <c r="F447" s="41"/>
    </row>
    <row r="448" spans="6:6" ht="15.75" customHeight="1">
      <c r="F448" s="41"/>
    </row>
    <row r="449" spans="6:6" ht="15.75" customHeight="1">
      <c r="F449" s="41"/>
    </row>
    <row r="450" spans="6:6" ht="15.75" customHeight="1">
      <c r="F450" s="41"/>
    </row>
    <row r="451" spans="6:6" ht="15.75" customHeight="1">
      <c r="F451" s="41"/>
    </row>
    <row r="452" spans="6:6" ht="15.75" customHeight="1">
      <c r="F452" s="41"/>
    </row>
    <row r="453" spans="6:6" ht="15.75" customHeight="1">
      <c r="F453" s="41"/>
    </row>
    <row r="454" spans="6:6" ht="15.75" customHeight="1">
      <c r="F454" s="41"/>
    </row>
    <row r="455" spans="6:6" ht="15.75" customHeight="1">
      <c r="F455" s="41"/>
    </row>
    <row r="456" spans="6:6" ht="15.75" customHeight="1">
      <c r="F456" s="41"/>
    </row>
    <row r="457" spans="6:6" ht="15.75" customHeight="1">
      <c r="F457" s="41"/>
    </row>
    <row r="458" spans="6:6" ht="15.75" customHeight="1">
      <c r="F458" s="41"/>
    </row>
    <row r="459" spans="6:6" ht="15.75" customHeight="1">
      <c r="F459" s="41"/>
    </row>
    <row r="460" spans="6:6" ht="15.75" customHeight="1">
      <c r="F460" s="41"/>
    </row>
    <row r="461" spans="6:6" ht="15.75" customHeight="1">
      <c r="F461" s="41"/>
    </row>
    <row r="462" spans="6:6" ht="15.75" customHeight="1">
      <c r="F462" s="41"/>
    </row>
    <row r="463" spans="6:6" ht="15.75" customHeight="1">
      <c r="F463" s="41"/>
    </row>
    <row r="464" spans="6:6" ht="15.75" customHeight="1">
      <c r="F464" s="41"/>
    </row>
    <row r="465" spans="6:6" ht="15.75" customHeight="1">
      <c r="F465" s="41"/>
    </row>
    <row r="466" spans="6:6" ht="15.75" customHeight="1">
      <c r="F466" s="41"/>
    </row>
    <row r="467" spans="6:6" ht="15.75" customHeight="1">
      <c r="F467" s="41"/>
    </row>
    <row r="468" spans="6:6" ht="15.75" customHeight="1">
      <c r="F468" s="41"/>
    </row>
    <row r="469" spans="6:6" ht="15.75" customHeight="1">
      <c r="F469" s="41"/>
    </row>
    <row r="470" spans="6:6" ht="15.75" customHeight="1">
      <c r="F470" s="41"/>
    </row>
    <row r="471" spans="6:6" ht="15.75" customHeight="1">
      <c r="F471" s="41"/>
    </row>
    <row r="472" spans="6:6" ht="15.75" customHeight="1">
      <c r="F472" s="41"/>
    </row>
    <row r="473" spans="6:6" ht="15.75" customHeight="1">
      <c r="F473" s="41"/>
    </row>
    <row r="474" spans="6:6" ht="15.75" customHeight="1">
      <c r="F474" s="41"/>
    </row>
    <row r="475" spans="6:6" ht="15.75" customHeight="1">
      <c r="F475" s="41"/>
    </row>
    <row r="476" spans="6:6" ht="15.75" customHeight="1">
      <c r="F476" s="41"/>
    </row>
    <row r="477" spans="6:6" ht="15.75" customHeight="1">
      <c r="F477" s="41"/>
    </row>
    <row r="478" spans="6:6" ht="15.75" customHeight="1">
      <c r="F478" s="41"/>
    </row>
    <row r="479" spans="6:6" ht="15.75" customHeight="1">
      <c r="F479" s="41"/>
    </row>
    <row r="480" spans="6:6" ht="15.75" customHeight="1">
      <c r="F480" s="41"/>
    </row>
    <row r="481" spans="6:6" ht="15.75" customHeight="1">
      <c r="F481" s="41"/>
    </row>
    <row r="482" spans="6:6" ht="15.75" customHeight="1">
      <c r="F482" s="41"/>
    </row>
    <row r="483" spans="6:6" ht="15.75" customHeight="1">
      <c r="F483" s="41"/>
    </row>
    <row r="484" spans="6:6" ht="15.75" customHeight="1">
      <c r="F484" s="41"/>
    </row>
    <row r="485" spans="6:6" ht="15.75" customHeight="1">
      <c r="F485" s="41"/>
    </row>
    <row r="486" spans="6:6" ht="15.75" customHeight="1">
      <c r="F486" s="41"/>
    </row>
    <row r="487" spans="6:6" ht="15.75" customHeight="1">
      <c r="F487" s="41"/>
    </row>
    <row r="488" spans="6:6" ht="15.75" customHeight="1">
      <c r="F488" s="41"/>
    </row>
    <row r="489" spans="6:6" ht="15.75" customHeight="1">
      <c r="F489" s="41"/>
    </row>
    <row r="490" spans="6:6" ht="15.75" customHeight="1">
      <c r="F490" s="41"/>
    </row>
    <row r="491" spans="6:6" ht="15.75" customHeight="1">
      <c r="F491" s="41"/>
    </row>
    <row r="492" spans="6:6" ht="15.75" customHeight="1">
      <c r="F492" s="41"/>
    </row>
    <row r="493" spans="6:6" ht="15.75" customHeight="1">
      <c r="F493" s="41"/>
    </row>
    <row r="494" spans="6:6" ht="15.75" customHeight="1">
      <c r="F494" s="41"/>
    </row>
    <row r="495" spans="6:6" ht="15.75" customHeight="1">
      <c r="F495" s="41"/>
    </row>
    <row r="496" spans="6:6" ht="15.75" customHeight="1">
      <c r="F496" s="41"/>
    </row>
    <row r="497" spans="6:6" ht="15.75" customHeight="1">
      <c r="F497" s="41"/>
    </row>
    <row r="498" spans="6:6" ht="15.75" customHeight="1">
      <c r="F498" s="41"/>
    </row>
    <row r="499" spans="6:6" ht="15.75" customHeight="1">
      <c r="F499" s="41"/>
    </row>
    <row r="500" spans="6:6" ht="15.75" customHeight="1">
      <c r="F500" s="41"/>
    </row>
    <row r="501" spans="6:6" ht="15.75" customHeight="1">
      <c r="F501" s="41"/>
    </row>
    <row r="502" spans="6:6" ht="15.75" customHeight="1">
      <c r="F502" s="41"/>
    </row>
    <row r="503" spans="6:6" ht="15.75" customHeight="1">
      <c r="F503" s="41"/>
    </row>
    <row r="504" spans="6:6" ht="15.75" customHeight="1">
      <c r="F504" s="41"/>
    </row>
    <row r="505" spans="6:6" ht="15.75" customHeight="1">
      <c r="F505" s="41"/>
    </row>
    <row r="506" spans="6:6" ht="15.75" customHeight="1">
      <c r="F506" s="41"/>
    </row>
    <row r="507" spans="6:6" ht="15.75" customHeight="1">
      <c r="F507" s="41"/>
    </row>
    <row r="508" spans="6:6" ht="15.75" customHeight="1">
      <c r="F508" s="41"/>
    </row>
    <row r="509" spans="6:6" ht="15.75" customHeight="1">
      <c r="F509" s="41"/>
    </row>
    <row r="510" spans="6:6" ht="15.75" customHeight="1">
      <c r="F510" s="41"/>
    </row>
    <row r="511" spans="6:6" ht="15.75" customHeight="1">
      <c r="F511" s="41"/>
    </row>
    <row r="512" spans="6:6" ht="15.75" customHeight="1">
      <c r="F512" s="41"/>
    </row>
    <row r="513" spans="6:6" ht="15.75" customHeight="1">
      <c r="F513" s="41"/>
    </row>
    <row r="514" spans="6:6" ht="15.75" customHeight="1">
      <c r="F514" s="41"/>
    </row>
    <row r="515" spans="6:6" ht="15.75" customHeight="1">
      <c r="F515" s="41"/>
    </row>
    <row r="516" spans="6:6" ht="15.75" customHeight="1">
      <c r="F516" s="41"/>
    </row>
    <row r="517" spans="6:6" ht="15.75" customHeight="1">
      <c r="F517" s="41"/>
    </row>
    <row r="518" spans="6:6" ht="15.75" customHeight="1">
      <c r="F518" s="41"/>
    </row>
    <row r="519" spans="6:6" ht="15.75" customHeight="1">
      <c r="F519" s="41"/>
    </row>
    <row r="520" spans="6:6" ht="15.75" customHeight="1">
      <c r="F520" s="41"/>
    </row>
    <row r="521" spans="6:6" ht="15.75" customHeight="1">
      <c r="F521" s="41"/>
    </row>
    <row r="522" spans="6:6" ht="15.75" customHeight="1">
      <c r="F522" s="41"/>
    </row>
    <row r="523" spans="6:6" ht="15.75" customHeight="1">
      <c r="F523" s="41"/>
    </row>
    <row r="524" spans="6:6" ht="15.75" customHeight="1">
      <c r="F524" s="41"/>
    </row>
    <row r="525" spans="6:6" ht="15.75" customHeight="1">
      <c r="F525" s="41"/>
    </row>
    <row r="526" spans="6:6" ht="15.75" customHeight="1">
      <c r="F526" s="41"/>
    </row>
    <row r="527" spans="6:6" ht="15.75" customHeight="1">
      <c r="F527" s="41"/>
    </row>
    <row r="528" spans="6:6" ht="15.75" customHeight="1">
      <c r="F528" s="41"/>
    </row>
    <row r="529" spans="6:6" ht="15.75" customHeight="1">
      <c r="F529" s="41"/>
    </row>
    <row r="530" spans="6:6" ht="15.75" customHeight="1">
      <c r="F530" s="41"/>
    </row>
    <row r="531" spans="6:6" ht="15.75" customHeight="1">
      <c r="F531" s="41"/>
    </row>
    <row r="532" spans="6:6" ht="15.75" customHeight="1">
      <c r="F532" s="41"/>
    </row>
    <row r="533" spans="6:6" ht="15.75" customHeight="1">
      <c r="F533" s="41"/>
    </row>
    <row r="534" spans="6:6" ht="15.75" customHeight="1">
      <c r="F534" s="41"/>
    </row>
    <row r="535" spans="6:6" ht="15.75" customHeight="1">
      <c r="F535" s="41"/>
    </row>
    <row r="536" spans="6:6" ht="15.75" customHeight="1">
      <c r="F536" s="41"/>
    </row>
    <row r="537" spans="6:6" ht="15.75" customHeight="1">
      <c r="F537" s="41"/>
    </row>
    <row r="538" spans="6:6" ht="15.75" customHeight="1">
      <c r="F538" s="41"/>
    </row>
    <row r="539" spans="6:6" ht="15.75" customHeight="1">
      <c r="F539" s="41"/>
    </row>
    <row r="540" spans="6:6" ht="15.75" customHeight="1">
      <c r="F540" s="41"/>
    </row>
    <row r="541" spans="6:6" ht="15.75" customHeight="1">
      <c r="F541" s="41"/>
    </row>
    <row r="542" spans="6:6" ht="15.75" customHeight="1">
      <c r="F542" s="41"/>
    </row>
    <row r="543" spans="6:6" ht="15.75" customHeight="1">
      <c r="F543" s="41"/>
    </row>
    <row r="544" spans="6:6" ht="15.75" customHeight="1">
      <c r="F544" s="41"/>
    </row>
    <row r="545" spans="6:6" ht="15.75" customHeight="1">
      <c r="F545" s="41"/>
    </row>
    <row r="546" spans="6:6" ht="15.75" customHeight="1">
      <c r="F546" s="41"/>
    </row>
    <row r="547" spans="6:6" ht="15.75" customHeight="1">
      <c r="F547" s="41"/>
    </row>
    <row r="548" spans="6:6" ht="15.75" customHeight="1">
      <c r="F548" s="41"/>
    </row>
    <row r="549" spans="6:6" ht="15.75" customHeight="1">
      <c r="F549" s="41"/>
    </row>
    <row r="550" spans="6:6" ht="15.75" customHeight="1">
      <c r="F550" s="41"/>
    </row>
    <row r="551" spans="6:6" ht="15.75" customHeight="1">
      <c r="F551" s="41"/>
    </row>
    <row r="552" spans="6:6" ht="15.75" customHeight="1">
      <c r="F552" s="41"/>
    </row>
    <row r="553" spans="6:6" ht="15.75" customHeight="1">
      <c r="F553" s="41"/>
    </row>
    <row r="554" spans="6:6" ht="15.75" customHeight="1">
      <c r="F554" s="41"/>
    </row>
    <row r="555" spans="6:6" ht="15.75" customHeight="1">
      <c r="F555" s="41"/>
    </row>
    <row r="556" spans="6:6" ht="15.75" customHeight="1">
      <c r="F556" s="41"/>
    </row>
    <row r="557" spans="6:6" ht="15.75" customHeight="1">
      <c r="F557" s="41"/>
    </row>
    <row r="558" spans="6:6" ht="15.75" customHeight="1">
      <c r="F558" s="41"/>
    </row>
    <row r="559" spans="6:6" ht="15.75" customHeight="1">
      <c r="F559" s="41"/>
    </row>
    <row r="560" spans="6:6" ht="15.75" customHeight="1">
      <c r="F560" s="41"/>
    </row>
    <row r="561" spans="6:6" ht="15.75" customHeight="1">
      <c r="F561" s="41"/>
    </row>
    <row r="562" spans="6:6" ht="15.75" customHeight="1">
      <c r="F562" s="41"/>
    </row>
    <row r="563" spans="6:6" ht="15.75" customHeight="1">
      <c r="F563" s="41"/>
    </row>
    <row r="564" spans="6:6" ht="15.75" customHeight="1">
      <c r="F564" s="41"/>
    </row>
    <row r="565" spans="6:6" ht="15.75" customHeight="1">
      <c r="F565" s="41"/>
    </row>
    <row r="566" spans="6:6" ht="15.75" customHeight="1">
      <c r="F566" s="41"/>
    </row>
    <row r="567" spans="6:6" ht="15.75" customHeight="1">
      <c r="F567" s="41"/>
    </row>
    <row r="568" spans="6:6" ht="15.75" customHeight="1">
      <c r="F568" s="41"/>
    </row>
    <row r="569" spans="6:6" ht="15.75" customHeight="1">
      <c r="F569" s="41"/>
    </row>
    <row r="570" spans="6:6" ht="15.75" customHeight="1">
      <c r="F570" s="41"/>
    </row>
    <row r="571" spans="6:6" ht="15.75" customHeight="1">
      <c r="F571" s="41"/>
    </row>
    <row r="572" spans="6:6" ht="15.75" customHeight="1">
      <c r="F572" s="41"/>
    </row>
    <row r="573" spans="6:6" ht="15.75" customHeight="1">
      <c r="F573" s="41"/>
    </row>
    <row r="574" spans="6:6" ht="15.75" customHeight="1">
      <c r="F574" s="41"/>
    </row>
    <row r="575" spans="6:6" ht="15.75" customHeight="1">
      <c r="F575" s="41"/>
    </row>
    <row r="576" spans="6:6" ht="15.75" customHeight="1">
      <c r="F576" s="41"/>
    </row>
    <row r="577" spans="6:6" ht="15.75" customHeight="1">
      <c r="F577" s="41"/>
    </row>
    <row r="578" spans="6:6" ht="15.75" customHeight="1">
      <c r="F578" s="41"/>
    </row>
    <row r="579" spans="6:6" ht="15.75" customHeight="1">
      <c r="F579" s="41"/>
    </row>
    <row r="580" spans="6:6" ht="15.75" customHeight="1">
      <c r="F580" s="41"/>
    </row>
    <row r="581" spans="6:6" ht="15.75" customHeight="1">
      <c r="F581" s="41"/>
    </row>
    <row r="582" spans="6:6" ht="15.75" customHeight="1">
      <c r="F582" s="41"/>
    </row>
    <row r="583" spans="6:6" ht="15.75" customHeight="1">
      <c r="F583" s="41"/>
    </row>
    <row r="584" spans="6:6" ht="15.75" customHeight="1">
      <c r="F584" s="41"/>
    </row>
    <row r="585" spans="6:6" ht="15.75" customHeight="1">
      <c r="F585" s="41"/>
    </row>
    <row r="586" spans="6:6" ht="15.75" customHeight="1">
      <c r="F586" s="41"/>
    </row>
    <row r="587" spans="6:6" ht="15.75" customHeight="1">
      <c r="F587" s="41"/>
    </row>
    <row r="588" spans="6:6" ht="15.75" customHeight="1">
      <c r="F588" s="41"/>
    </row>
    <row r="589" spans="6:6" ht="15.75" customHeight="1">
      <c r="F589" s="41"/>
    </row>
    <row r="590" spans="6:6" ht="15.75" customHeight="1">
      <c r="F590" s="41"/>
    </row>
    <row r="591" spans="6:6" ht="15.75" customHeight="1">
      <c r="F591" s="41"/>
    </row>
    <row r="592" spans="6:6" ht="15.75" customHeight="1">
      <c r="F592" s="41"/>
    </row>
    <row r="593" spans="6:6" ht="15.75" customHeight="1">
      <c r="F593" s="41"/>
    </row>
    <row r="594" spans="6:6" ht="15.75" customHeight="1">
      <c r="F594" s="41"/>
    </row>
    <row r="595" spans="6:6" ht="15.75" customHeight="1">
      <c r="F595" s="41"/>
    </row>
    <row r="596" spans="6:6" ht="15.75" customHeight="1">
      <c r="F596" s="41"/>
    </row>
    <row r="597" spans="6:6" ht="15.75" customHeight="1">
      <c r="F597" s="41"/>
    </row>
    <row r="598" spans="6:6" ht="15.75" customHeight="1">
      <c r="F598" s="41"/>
    </row>
    <row r="599" spans="6:6" ht="15.75" customHeight="1">
      <c r="F599" s="41"/>
    </row>
    <row r="600" spans="6:6" ht="15.75" customHeight="1">
      <c r="F600" s="41"/>
    </row>
    <row r="601" spans="6:6" ht="15.75" customHeight="1">
      <c r="F601" s="41"/>
    </row>
    <row r="602" spans="6:6" ht="15.75" customHeight="1">
      <c r="F602" s="41"/>
    </row>
    <row r="603" spans="6:6" ht="15.75" customHeight="1">
      <c r="F603" s="41"/>
    </row>
    <row r="604" spans="6:6" ht="15.75" customHeight="1">
      <c r="F604" s="41"/>
    </row>
    <row r="605" spans="6:6" ht="15.75" customHeight="1">
      <c r="F605" s="41"/>
    </row>
    <row r="606" spans="6:6" ht="15.75" customHeight="1">
      <c r="F606" s="41"/>
    </row>
    <row r="607" spans="6:6" ht="15.75" customHeight="1">
      <c r="F607" s="41"/>
    </row>
    <row r="608" spans="6:6" ht="15.75" customHeight="1">
      <c r="F608" s="41"/>
    </row>
    <row r="609" spans="6:6" ht="15.75" customHeight="1">
      <c r="F609" s="41"/>
    </row>
    <row r="610" spans="6:6" ht="15.75" customHeight="1">
      <c r="F610" s="41"/>
    </row>
    <row r="611" spans="6:6" ht="15.75" customHeight="1">
      <c r="F611" s="41"/>
    </row>
    <row r="612" spans="6:6" ht="15.75" customHeight="1">
      <c r="F612" s="41"/>
    </row>
    <row r="613" spans="6:6" ht="15.75" customHeight="1">
      <c r="F613" s="41"/>
    </row>
    <row r="614" spans="6:6" ht="15.75" customHeight="1">
      <c r="F614" s="41"/>
    </row>
    <row r="615" spans="6:6" ht="15.75" customHeight="1">
      <c r="F615" s="41"/>
    </row>
    <row r="616" spans="6:6" ht="15.75" customHeight="1">
      <c r="F616" s="41"/>
    </row>
    <row r="617" spans="6:6" ht="15.75" customHeight="1">
      <c r="F617" s="41"/>
    </row>
    <row r="618" spans="6:6" ht="15.75" customHeight="1">
      <c r="F618" s="41"/>
    </row>
    <row r="619" spans="6:6" ht="15.75" customHeight="1">
      <c r="F619" s="41"/>
    </row>
    <row r="620" spans="6:6" ht="15.75" customHeight="1">
      <c r="F620" s="41"/>
    </row>
    <row r="621" spans="6:6" ht="15.75" customHeight="1">
      <c r="F621" s="41"/>
    </row>
    <row r="622" spans="6:6" ht="15.75" customHeight="1">
      <c r="F622" s="41"/>
    </row>
    <row r="623" spans="6:6" ht="15.75" customHeight="1">
      <c r="F623" s="41"/>
    </row>
    <row r="624" spans="6:6" ht="15.75" customHeight="1">
      <c r="F624" s="41"/>
    </row>
    <row r="625" spans="6:6" ht="15.75" customHeight="1">
      <c r="F625" s="41"/>
    </row>
    <row r="626" spans="6:6" ht="15.75" customHeight="1">
      <c r="F626" s="41"/>
    </row>
    <row r="627" spans="6:6" ht="15.75" customHeight="1">
      <c r="F627" s="41"/>
    </row>
    <row r="628" spans="6:6" ht="15.75" customHeight="1">
      <c r="F628" s="41"/>
    </row>
    <row r="629" spans="6:6" ht="15.75" customHeight="1">
      <c r="F629" s="41"/>
    </row>
    <row r="630" spans="6:6" ht="15.75" customHeight="1">
      <c r="F630" s="41"/>
    </row>
    <row r="631" spans="6:6" ht="15.75" customHeight="1">
      <c r="F631" s="41"/>
    </row>
    <row r="632" spans="6:6" ht="15.75" customHeight="1">
      <c r="F632" s="41"/>
    </row>
    <row r="633" spans="6:6" ht="15.75" customHeight="1">
      <c r="F633" s="41"/>
    </row>
    <row r="634" spans="6:6" ht="15.75" customHeight="1">
      <c r="F634" s="41"/>
    </row>
    <row r="635" spans="6:6" ht="15.75" customHeight="1">
      <c r="F635" s="41"/>
    </row>
    <row r="636" spans="6:6" ht="15.75" customHeight="1">
      <c r="F636" s="41"/>
    </row>
    <row r="637" spans="6:6" ht="15.75" customHeight="1">
      <c r="F637" s="41"/>
    </row>
    <row r="638" spans="6:6" ht="15.75" customHeight="1">
      <c r="F638" s="41"/>
    </row>
    <row r="639" spans="6:6" ht="15.75" customHeight="1">
      <c r="F639" s="41"/>
    </row>
    <row r="640" spans="6:6" ht="15.75" customHeight="1">
      <c r="F640" s="41"/>
    </row>
    <row r="641" spans="6:6" ht="15.75" customHeight="1">
      <c r="F641" s="41"/>
    </row>
    <row r="642" spans="6:6" ht="15.75" customHeight="1">
      <c r="F642" s="41"/>
    </row>
    <row r="643" spans="6:6" ht="15.75" customHeight="1">
      <c r="F643" s="41"/>
    </row>
    <row r="644" spans="6:6" ht="15.75" customHeight="1">
      <c r="F644" s="41"/>
    </row>
    <row r="645" spans="6:6" ht="15.75" customHeight="1">
      <c r="F645" s="41"/>
    </row>
    <row r="646" spans="6:6" ht="15.75" customHeight="1">
      <c r="F646" s="41"/>
    </row>
    <row r="647" spans="6:6" ht="15.75" customHeight="1">
      <c r="F647" s="41"/>
    </row>
    <row r="648" spans="6:6" ht="15.75" customHeight="1">
      <c r="F648" s="41"/>
    </row>
    <row r="649" spans="6:6" ht="15.75" customHeight="1">
      <c r="F649" s="41"/>
    </row>
    <row r="650" spans="6:6" ht="15.75" customHeight="1">
      <c r="F650" s="41"/>
    </row>
    <row r="651" spans="6:6" ht="15.75" customHeight="1">
      <c r="F651" s="41"/>
    </row>
    <row r="652" spans="6:6" ht="15.75" customHeight="1">
      <c r="F652" s="41"/>
    </row>
    <row r="653" spans="6:6" ht="15.75" customHeight="1">
      <c r="F653" s="41"/>
    </row>
    <row r="654" spans="6:6" ht="15.75" customHeight="1">
      <c r="F654" s="41"/>
    </row>
    <row r="655" spans="6:6" ht="15.75" customHeight="1">
      <c r="F655" s="41"/>
    </row>
    <row r="656" spans="6:6" ht="15.75" customHeight="1">
      <c r="F656" s="41"/>
    </row>
    <row r="657" spans="6:6" ht="15.75" customHeight="1">
      <c r="F657" s="41"/>
    </row>
    <row r="658" spans="6:6" ht="15.75" customHeight="1">
      <c r="F658" s="41"/>
    </row>
    <row r="659" spans="6:6" ht="15.75" customHeight="1">
      <c r="F659" s="41"/>
    </row>
    <row r="660" spans="6:6" ht="15.75" customHeight="1">
      <c r="F660" s="41"/>
    </row>
    <row r="661" spans="6:6" ht="15.75" customHeight="1">
      <c r="F661" s="41"/>
    </row>
    <row r="662" spans="6:6" ht="15.75" customHeight="1">
      <c r="F662" s="41"/>
    </row>
    <row r="663" spans="6:6" ht="15.75" customHeight="1">
      <c r="F663" s="41"/>
    </row>
    <row r="664" spans="6:6" ht="15.75" customHeight="1">
      <c r="F664" s="41"/>
    </row>
    <row r="665" spans="6:6" ht="15.75" customHeight="1">
      <c r="F665" s="41"/>
    </row>
    <row r="666" spans="6:6" ht="15.75" customHeight="1">
      <c r="F666" s="41"/>
    </row>
    <row r="667" spans="6:6" ht="15.75" customHeight="1">
      <c r="F667" s="41"/>
    </row>
    <row r="668" spans="6:6" ht="15.75" customHeight="1">
      <c r="F668" s="41"/>
    </row>
    <row r="669" spans="6:6" ht="15.75" customHeight="1">
      <c r="F669" s="41"/>
    </row>
    <row r="670" spans="6:6" ht="15.75" customHeight="1">
      <c r="F670" s="41"/>
    </row>
    <row r="671" spans="6:6" ht="15.75" customHeight="1">
      <c r="F671" s="41"/>
    </row>
    <row r="672" spans="6:6" ht="15.75" customHeight="1">
      <c r="F672" s="41"/>
    </row>
    <row r="673" spans="6:6" ht="15.75" customHeight="1">
      <c r="F673" s="41"/>
    </row>
    <row r="674" spans="6:6" ht="15.75" customHeight="1">
      <c r="F674" s="41"/>
    </row>
    <row r="675" spans="6:6" ht="15.75" customHeight="1">
      <c r="F675" s="41"/>
    </row>
    <row r="676" spans="6:6" ht="15.75" customHeight="1">
      <c r="F676" s="41"/>
    </row>
    <row r="677" spans="6:6" ht="15.75" customHeight="1">
      <c r="F677" s="41"/>
    </row>
    <row r="678" spans="6:6" ht="15.75" customHeight="1">
      <c r="F678" s="41"/>
    </row>
    <row r="679" spans="6:6" ht="15.75" customHeight="1">
      <c r="F679" s="41"/>
    </row>
    <row r="680" spans="6:6" ht="15.75" customHeight="1">
      <c r="F680" s="41"/>
    </row>
    <row r="681" spans="6:6" ht="15.75" customHeight="1">
      <c r="F681" s="41"/>
    </row>
    <row r="682" spans="6:6" ht="15.75" customHeight="1">
      <c r="F682" s="41"/>
    </row>
    <row r="683" spans="6:6" ht="15.75" customHeight="1">
      <c r="F683" s="41"/>
    </row>
    <row r="684" spans="6:6" ht="15.75" customHeight="1">
      <c r="F684" s="41"/>
    </row>
    <row r="685" spans="6:6" ht="15.75" customHeight="1">
      <c r="F685" s="41"/>
    </row>
    <row r="686" spans="6:6" ht="15.75" customHeight="1">
      <c r="F686" s="41"/>
    </row>
    <row r="687" spans="6:6" ht="15.75" customHeight="1">
      <c r="F687" s="41"/>
    </row>
    <row r="688" spans="6:6" ht="15.75" customHeight="1">
      <c r="F688" s="41"/>
    </row>
    <row r="689" spans="6:6" ht="15.75" customHeight="1">
      <c r="F689" s="41"/>
    </row>
    <row r="690" spans="6:6" ht="15.75" customHeight="1">
      <c r="F690" s="41"/>
    </row>
    <row r="691" spans="6:6" ht="15.75" customHeight="1">
      <c r="F691" s="41"/>
    </row>
    <row r="692" spans="6:6" ht="15.75" customHeight="1">
      <c r="F692" s="41"/>
    </row>
    <row r="693" spans="6:6" ht="15.75" customHeight="1">
      <c r="F693" s="41"/>
    </row>
    <row r="694" spans="6:6" ht="15.75" customHeight="1">
      <c r="F694" s="41"/>
    </row>
    <row r="695" spans="6:6" ht="15.75" customHeight="1">
      <c r="F695" s="41"/>
    </row>
    <row r="696" spans="6:6" ht="15.75" customHeight="1">
      <c r="F696" s="41"/>
    </row>
    <row r="697" spans="6:6" ht="15.75" customHeight="1">
      <c r="F697" s="41"/>
    </row>
    <row r="698" spans="6:6" ht="15.75" customHeight="1">
      <c r="F698" s="41"/>
    </row>
    <row r="699" spans="6:6" ht="15.75" customHeight="1">
      <c r="F699" s="41"/>
    </row>
    <row r="700" spans="6:6" ht="15.75" customHeight="1">
      <c r="F700" s="41"/>
    </row>
    <row r="701" spans="6:6" ht="15.75" customHeight="1">
      <c r="F701" s="41"/>
    </row>
    <row r="702" spans="6:6" ht="15.75" customHeight="1">
      <c r="F702" s="41"/>
    </row>
    <row r="703" spans="6:6" ht="15.75" customHeight="1">
      <c r="F703" s="41"/>
    </row>
    <row r="704" spans="6:6" ht="15.75" customHeight="1">
      <c r="F704" s="41"/>
    </row>
    <row r="705" spans="6:6" ht="15.75" customHeight="1">
      <c r="F705" s="41"/>
    </row>
    <row r="706" spans="6:6" ht="15.75" customHeight="1">
      <c r="F706" s="41"/>
    </row>
    <row r="707" spans="6:6" ht="15.75" customHeight="1">
      <c r="F707" s="41"/>
    </row>
    <row r="708" spans="6:6" ht="15.75" customHeight="1">
      <c r="F708" s="41"/>
    </row>
    <row r="709" spans="6:6" ht="15.75" customHeight="1">
      <c r="F709" s="41"/>
    </row>
    <row r="710" spans="6:6" ht="15.75" customHeight="1">
      <c r="F710" s="41"/>
    </row>
    <row r="711" spans="6:6" ht="15.75" customHeight="1">
      <c r="F711" s="41"/>
    </row>
    <row r="712" spans="6:6" ht="15.75" customHeight="1">
      <c r="F712" s="41"/>
    </row>
    <row r="713" spans="6:6" ht="15.75" customHeight="1">
      <c r="F713" s="41"/>
    </row>
    <row r="714" spans="6:6" ht="15.75" customHeight="1">
      <c r="F714" s="41"/>
    </row>
    <row r="715" spans="6:6" ht="15.75" customHeight="1">
      <c r="F715" s="41"/>
    </row>
    <row r="716" spans="6:6" ht="15.75" customHeight="1">
      <c r="F716" s="41"/>
    </row>
    <row r="717" spans="6:6" ht="15.75" customHeight="1">
      <c r="F717" s="41"/>
    </row>
    <row r="718" spans="6:6" ht="15.75" customHeight="1">
      <c r="F718" s="41"/>
    </row>
    <row r="719" spans="6:6" ht="15.75" customHeight="1">
      <c r="F719" s="41"/>
    </row>
    <row r="720" spans="6:6" ht="15.75" customHeight="1">
      <c r="F720" s="41"/>
    </row>
    <row r="721" spans="6:6" ht="15.75" customHeight="1">
      <c r="F721" s="41"/>
    </row>
    <row r="722" spans="6:6" ht="15.75" customHeight="1">
      <c r="F722" s="41"/>
    </row>
    <row r="723" spans="6:6" ht="15.75" customHeight="1">
      <c r="F723" s="41"/>
    </row>
    <row r="724" spans="6:6" ht="15.75" customHeight="1">
      <c r="F724" s="41"/>
    </row>
    <row r="725" spans="6:6" ht="15.75" customHeight="1">
      <c r="F725" s="41"/>
    </row>
    <row r="726" spans="6:6" ht="15.75" customHeight="1">
      <c r="F726" s="41"/>
    </row>
    <row r="727" spans="6:6" ht="15.75" customHeight="1">
      <c r="F727" s="41"/>
    </row>
    <row r="728" spans="6:6" ht="15.75" customHeight="1">
      <c r="F728" s="41"/>
    </row>
    <row r="729" spans="6:6" ht="15.75" customHeight="1">
      <c r="F729" s="41"/>
    </row>
    <row r="730" spans="6:6" ht="15.75" customHeight="1">
      <c r="F730" s="41"/>
    </row>
    <row r="731" spans="6:6" ht="15.75" customHeight="1">
      <c r="F731" s="41"/>
    </row>
    <row r="732" spans="6:6" ht="15.75" customHeight="1">
      <c r="F732" s="41"/>
    </row>
    <row r="733" spans="6:6" ht="15.75" customHeight="1">
      <c r="F733" s="41"/>
    </row>
    <row r="734" spans="6:6" ht="15.75" customHeight="1">
      <c r="F734" s="41"/>
    </row>
    <row r="735" spans="6:6" ht="15.75" customHeight="1">
      <c r="F735" s="41"/>
    </row>
    <row r="736" spans="6:6" ht="15.75" customHeight="1">
      <c r="F736" s="41"/>
    </row>
    <row r="737" spans="6:6" ht="15.75" customHeight="1">
      <c r="F737" s="41"/>
    </row>
    <row r="738" spans="6:6" ht="15.75" customHeight="1">
      <c r="F738" s="41"/>
    </row>
    <row r="739" spans="6:6" ht="15.75" customHeight="1">
      <c r="F739" s="41"/>
    </row>
    <row r="740" spans="6:6" ht="15.75" customHeight="1">
      <c r="F740" s="41"/>
    </row>
    <row r="741" spans="6:6" ht="15.75" customHeight="1">
      <c r="F741" s="41"/>
    </row>
    <row r="742" spans="6:6" ht="15.75" customHeight="1">
      <c r="F742" s="41"/>
    </row>
    <row r="743" spans="6:6" ht="15.75" customHeight="1">
      <c r="F743" s="41"/>
    </row>
    <row r="744" spans="6:6" ht="15.75" customHeight="1">
      <c r="F744" s="41"/>
    </row>
    <row r="745" spans="6:6" ht="15.75" customHeight="1">
      <c r="F745" s="41"/>
    </row>
    <row r="746" spans="6:6" ht="15.75" customHeight="1">
      <c r="F746" s="41"/>
    </row>
    <row r="747" spans="6:6" ht="15.75" customHeight="1">
      <c r="F747" s="41"/>
    </row>
    <row r="748" spans="6:6" ht="15.75" customHeight="1">
      <c r="F748" s="41"/>
    </row>
    <row r="749" spans="6:6" ht="15.75" customHeight="1">
      <c r="F749" s="41"/>
    </row>
    <row r="750" spans="6:6" ht="15.75" customHeight="1">
      <c r="F750" s="41"/>
    </row>
    <row r="751" spans="6:6" ht="15.75" customHeight="1">
      <c r="F751" s="41"/>
    </row>
    <row r="752" spans="6:6" ht="15.75" customHeight="1">
      <c r="F752" s="41"/>
    </row>
    <row r="753" spans="6:6" ht="15.75" customHeight="1">
      <c r="F753" s="41"/>
    </row>
    <row r="754" spans="6:6" ht="15.75" customHeight="1">
      <c r="F754" s="41"/>
    </row>
    <row r="755" spans="6:6" ht="15.75" customHeight="1">
      <c r="F755" s="41"/>
    </row>
    <row r="756" spans="6:6" ht="15.75" customHeight="1">
      <c r="F756" s="41"/>
    </row>
    <row r="757" spans="6:6" ht="15.75" customHeight="1">
      <c r="F757" s="41"/>
    </row>
    <row r="758" spans="6:6" ht="15.75" customHeight="1">
      <c r="F758" s="41"/>
    </row>
    <row r="759" spans="6:6" ht="15.75" customHeight="1">
      <c r="F759" s="41"/>
    </row>
    <row r="760" spans="6:6" ht="15.75" customHeight="1">
      <c r="F760" s="41"/>
    </row>
    <row r="761" spans="6:6" ht="15.75" customHeight="1">
      <c r="F761" s="41"/>
    </row>
    <row r="762" spans="6:6" ht="15.75" customHeight="1">
      <c r="F762" s="41"/>
    </row>
    <row r="763" spans="6:6" ht="15.75" customHeight="1">
      <c r="F763" s="41"/>
    </row>
    <row r="764" spans="6:6" ht="15.75" customHeight="1">
      <c r="F764" s="41"/>
    </row>
    <row r="765" spans="6:6" ht="15.75" customHeight="1">
      <c r="F765" s="41"/>
    </row>
    <row r="766" spans="6:6" ht="15.75" customHeight="1">
      <c r="F766" s="41"/>
    </row>
    <row r="767" spans="6:6" ht="15.75" customHeight="1">
      <c r="F767" s="41"/>
    </row>
    <row r="768" spans="6:6" ht="15.75" customHeight="1">
      <c r="F768" s="41"/>
    </row>
    <row r="769" spans="6:6" ht="15.75" customHeight="1">
      <c r="F769" s="41"/>
    </row>
    <row r="770" spans="6:6" ht="15.75" customHeight="1">
      <c r="F770" s="41"/>
    </row>
    <row r="771" spans="6:6" ht="15.75" customHeight="1">
      <c r="F771" s="41"/>
    </row>
    <row r="772" spans="6:6" ht="15.75" customHeight="1">
      <c r="F772" s="41"/>
    </row>
    <row r="773" spans="6:6" ht="15.75" customHeight="1">
      <c r="F773" s="41"/>
    </row>
    <row r="774" spans="6:6" ht="15.75" customHeight="1">
      <c r="F774" s="41"/>
    </row>
    <row r="775" spans="6:6" ht="15.75" customHeight="1">
      <c r="F775" s="41"/>
    </row>
    <row r="776" spans="6:6" ht="15.75" customHeight="1">
      <c r="F776" s="41"/>
    </row>
    <row r="777" spans="6:6" ht="15.75" customHeight="1">
      <c r="F777" s="41"/>
    </row>
    <row r="778" spans="6:6" ht="15.75" customHeight="1">
      <c r="F778" s="41"/>
    </row>
    <row r="779" spans="6:6" ht="15.75" customHeight="1">
      <c r="F779" s="41"/>
    </row>
    <row r="780" spans="6:6" ht="15.75" customHeight="1">
      <c r="F780" s="41"/>
    </row>
    <row r="781" spans="6:6" ht="15.75" customHeight="1">
      <c r="F781" s="41"/>
    </row>
    <row r="782" spans="6:6" ht="15.75" customHeight="1">
      <c r="F782" s="41"/>
    </row>
    <row r="783" spans="6:6" ht="15.75" customHeight="1">
      <c r="F783" s="41"/>
    </row>
    <row r="784" spans="6:6" ht="15.75" customHeight="1">
      <c r="F784" s="41"/>
    </row>
    <row r="785" spans="6:6" ht="15.75" customHeight="1">
      <c r="F785" s="41"/>
    </row>
    <row r="786" spans="6:6" ht="15.75" customHeight="1">
      <c r="F786" s="41"/>
    </row>
    <row r="787" spans="6:6" ht="15.75" customHeight="1">
      <c r="F787" s="41"/>
    </row>
    <row r="788" spans="6:6" ht="15.75" customHeight="1">
      <c r="F788" s="41"/>
    </row>
    <row r="789" spans="6:6" ht="15.75" customHeight="1">
      <c r="F789" s="41"/>
    </row>
    <row r="790" spans="6:6" ht="15.75" customHeight="1">
      <c r="F790" s="41"/>
    </row>
    <row r="791" spans="6:6" ht="15.75" customHeight="1">
      <c r="F791" s="41"/>
    </row>
    <row r="792" spans="6:6" ht="15.75" customHeight="1">
      <c r="F792" s="41"/>
    </row>
    <row r="793" spans="6:6" ht="15.75" customHeight="1">
      <c r="F793" s="41"/>
    </row>
    <row r="794" spans="6:6" ht="15.75" customHeight="1">
      <c r="F794" s="41"/>
    </row>
    <row r="795" spans="6:6" ht="15.75" customHeight="1">
      <c r="F795" s="41"/>
    </row>
    <row r="796" spans="6:6" ht="15.75" customHeight="1">
      <c r="F796" s="41"/>
    </row>
    <row r="797" spans="6:6" ht="15.75" customHeight="1">
      <c r="F797" s="41"/>
    </row>
    <row r="798" spans="6:6" ht="15.75" customHeight="1">
      <c r="F798" s="41"/>
    </row>
    <row r="799" spans="6:6" ht="15.75" customHeight="1">
      <c r="F799" s="41"/>
    </row>
    <row r="800" spans="6:6" ht="15.75" customHeight="1">
      <c r="F800" s="41"/>
    </row>
    <row r="801" spans="6:6" ht="15.75" customHeight="1">
      <c r="F801" s="41"/>
    </row>
    <row r="802" spans="6:6" ht="15.75" customHeight="1">
      <c r="F802" s="41"/>
    </row>
    <row r="803" spans="6:6" ht="15.75" customHeight="1">
      <c r="F803" s="41"/>
    </row>
    <row r="804" spans="6:6" ht="15.75" customHeight="1">
      <c r="F804" s="41"/>
    </row>
    <row r="805" spans="6:6" ht="15.75" customHeight="1">
      <c r="F805" s="41"/>
    </row>
    <row r="806" spans="6:6" ht="15.75" customHeight="1">
      <c r="F806" s="41"/>
    </row>
    <row r="807" spans="6:6" ht="15.75" customHeight="1">
      <c r="F807" s="41"/>
    </row>
    <row r="808" spans="6:6" ht="15.75" customHeight="1">
      <c r="F808" s="41"/>
    </row>
    <row r="809" spans="6:6" ht="15.75" customHeight="1">
      <c r="F809" s="41"/>
    </row>
    <row r="810" spans="6:6" ht="15.75" customHeight="1">
      <c r="F810" s="41"/>
    </row>
    <row r="811" spans="6:6" ht="15.75" customHeight="1">
      <c r="F811" s="41"/>
    </row>
    <row r="812" spans="6:6" ht="15.75" customHeight="1">
      <c r="F812" s="41"/>
    </row>
    <row r="813" spans="6:6" ht="15.75" customHeight="1">
      <c r="F813" s="41"/>
    </row>
    <row r="814" spans="6:6" ht="15.75" customHeight="1">
      <c r="F814" s="41"/>
    </row>
    <row r="815" spans="6:6" ht="15.75" customHeight="1">
      <c r="F815" s="41"/>
    </row>
    <row r="816" spans="6:6" ht="15.75" customHeight="1">
      <c r="F816" s="41"/>
    </row>
    <row r="817" spans="6:6" ht="15.75" customHeight="1">
      <c r="F817" s="41"/>
    </row>
    <row r="818" spans="6:6" ht="15.75" customHeight="1">
      <c r="F818" s="41"/>
    </row>
    <row r="819" spans="6:6" ht="15.75" customHeight="1">
      <c r="F819" s="41"/>
    </row>
    <row r="820" spans="6:6" ht="15.75" customHeight="1">
      <c r="F820" s="41"/>
    </row>
    <row r="821" spans="6:6" ht="15.75" customHeight="1">
      <c r="F821" s="41"/>
    </row>
    <row r="822" spans="6:6" ht="15.75" customHeight="1">
      <c r="F822" s="41"/>
    </row>
    <row r="823" spans="6:6" ht="15.75" customHeight="1">
      <c r="F823" s="41"/>
    </row>
    <row r="824" spans="6:6" ht="15.75" customHeight="1">
      <c r="F824" s="41"/>
    </row>
    <row r="825" spans="6:6" ht="15.75" customHeight="1">
      <c r="F825" s="41"/>
    </row>
    <row r="826" spans="6:6" ht="15.75" customHeight="1">
      <c r="F826" s="41"/>
    </row>
    <row r="827" spans="6:6" ht="15.75" customHeight="1">
      <c r="F827" s="41"/>
    </row>
    <row r="828" spans="6:6" ht="15.75" customHeight="1">
      <c r="F828" s="41"/>
    </row>
    <row r="829" spans="6:6" ht="15.75" customHeight="1">
      <c r="F829" s="41"/>
    </row>
    <row r="830" spans="6:6" ht="15.75" customHeight="1">
      <c r="F830" s="41"/>
    </row>
    <row r="831" spans="6:6" ht="15.75" customHeight="1">
      <c r="F831" s="41"/>
    </row>
    <row r="832" spans="6:6" ht="15.75" customHeight="1">
      <c r="F832" s="41"/>
    </row>
    <row r="833" spans="6:6" ht="15.75" customHeight="1">
      <c r="F833" s="41"/>
    </row>
    <row r="834" spans="6:6" ht="15.75" customHeight="1">
      <c r="F834" s="41"/>
    </row>
    <row r="835" spans="6:6" ht="15.75" customHeight="1">
      <c r="F835" s="41"/>
    </row>
    <row r="836" spans="6:6" ht="15.75" customHeight="1">
      <c r="F836" s="41"/>
    </row>
    <row r="837" spans="6:6" ht="15.75" customHeight="1">
      <c r="F837" s="41"/>
    </row>
    <row r="838" spans="6:6" ht="15.75" customHeight="1">
      <c r="F838" s="41"/>
    </row>
    <row r="839" spans="6:6" ht="15.75" customHeight="1">
      <c r="F839" s="41"/>
    </row>
    <row r="840" spans="6:6" ht="15.75" customHeight="1">
      <c r="F840" s="41"/>
    </row>
    <row r="841" spans="6:6" ht="15.75" customHeight="1">
      <c r="F841" s="41"/>
    </row>
    <row r="842" spans="6:6" ht="15.75" customHeight="1">
      <c r="F842" s="41"/>
    </row>
    <row r="843" spans="6:6" ht="15.75" customHeight="1">
      <c r="F843" s="41"/>
    </row>
    <row r="844" spans="6:6" ht="15.75" customHeight="1">
      <c r="F844" s="41"/>
    </row>
    <row r="845" spans="6:6" ht="15.75" customHeight="1">
      <c r="F845" s="41"/>
    </row>
    <row r="846" spans="6:6" ht="15.75" customHeight="1">
      <c r="F846" s="41"/>
    </row>
    <row r="847" spans="6:6" ht="15.75" customHeight="1">
      <c r="F847" s="41"/>
    </row>
    <row r="848" spans="6:6" ht="15.75" customHeight="1">
      <c r="F848" s="41"/>
    </row>
    <row r="849" spans="6:6" ht="15.75" customHeight="1">
      <c r="F849" s="41"/>
    </row>
    <row r="850" spans="6:6" ht="15.75" customHeight="1">
      <c r="F850" s="41"/>
    </row>
    <row r="851" spans="6:6" ht="15.75" customHeight="1">
      <c r="F851" s="41"/>
    </row>
    <row r="852" spans="6:6" ht="15.75" customHeight="1">
      <c r="F852" s="41"/>
    </row>
    <row r="853" spans="6:6" ht="15.75" customHeight="1">
      <c r="F853" s="41"/>
    </row>
    <row r="854" spans="6:6" ht="15.75" customHeight="1">
      <c r="F854" s="41"/>
    </row>
    <row r="855" spans="6:6" ht="15.75" customHeight="1">
      <c r="F855" s="41"/>
    </row>
    <row r="856" spans="6:6" ht="15.75" customHeight="1">
      <c r="F856" s="41"/>
    </row>
    <row r="857" spans="6:6" ht="15.75" customHeight="1">
      <c r="F857" s="41"/>
    </row>
    <row r="858" spans="6:6" ht="15.75" customHeight="1">
      <c r="F858" s="41"/>
    </row>
    <row r="859" spans="6:6" ht="15.75" customHeight="1">
      <c r="F859" s="41"/>
    </row>
    <row r="860" spans="6:6" ht="15.75" customHeight="1">
      <c r="F860" s="41"/>
    </row>
    <row r="861" spans="6:6" ht="15.75" customHeight="1">
      <c r="F861" s="41"/>
    </row>
    <row r="862" spans="6:6" ht="15.75" customHeight="1">
      <c r="F862" s="41"/>
    </row>
    <row r="863" spans="6:6" ht="15.75" customHeight="1">
      <c r="F863" s="41"/>
    </row>
    <row r="864" spans="6:6" ht="15.75" customHeight="1">
      <c r="F864" s="41"/>
    </row>
    <row r="865" spans="6:6" ht="15.75" customHeight="1">
      <c r="F865" s="41"/>
    </row>
    <row r="866" spans="6:6" ht="15.75" customHeight="1">
      <c r="F866" s="41"/>
    </row>
    <row r="867" spans="6:6" ht="15.75" customHeight="1">
      <c r="F867" s="41"/>
    </row>
    <row r="868" spans="6:6" ht="15.75" customHeight="1">
      <c r="F868" s="41"/>
    </row>
    <row r="869" spans="6:6" ht="15.75" customHeight="1">
      <c r="F869" s="41"/>
    </row>
    <row r="870" spans="6:6" ht="15.75" customHeight="1">
      <c r="F870" s="41"/>
    </row>
    <row r="871" spans="6:6" ht="15.75" customHeight="1">
      <c r="F871" s="41"/>
    </row>
    <row r="872" spans="6:6" ht="15.75" customHeight="1">
      <c r="F872" s="41"/>
    </row>
    <row r="873" spans="6:6" ht="15.75" customHeight="1">
      <c r="F873" s="41"/>
    </row>
    <row r="874" spans="6:6" ht="15.75" customHeight="1">
      <c r="F874" s="41"/>
    </row>
    <row r="875" spans="6:6" ht="15.75" customHeight="1">
      <c r="F875" s="41"/>
    </row>
    <row r="876" spans="6:6" ht="15.75" customHeight="1">
      <c r="F876" s="41"/>
    </row>
    <row r="877" spans="6:6" ht="15.75" customHeight="1">
      <c r="F877" s="41"/>
    </row>
    <row r="878" spans="6:6" ht="15.75" customHeight="1">
      <c r="F878" s="41"/>
    </row>
    <row r="879" spans="6:6" ht="15.75" customHeight="1">
      <c r="F879" s="41"/>
    </row>
    <row r="880" spans="6:6" ht="15.75" customHeight="1">
      <c r="F880" s="41"/>
    </row>
    <row r="881" spans="6:6" ht="15.75" customHeight="1">
      <c r="F881" s="41"/>
    </row>
    <row r="882" spans="6:6" ht="15.75" customHeight="1">
      <c r="F882" s="41"/>
    </row>
    <row r="883" spans="6:6" ht="15.75" customHeight="1">
      <c r="F883" s="41"/>
    </row>
    <row r="884" spans="6:6" ht="15.75" customHeight="1">
      <c r="F884" s="41"/>
    </row>
    <row r="885" spans="6:6" ht="15.75" customHeight="1">
      <c r="F885" s="41"/>
    </row>
    <row r="886" spans="6:6" ht="15.75" customHeight="1">
      <c r="F886" s="41"/>
    </row>
    <row r="887" spans="6:6" ht="15.75" customHeight="1">
      <c r="F887" s="41"/>
    </row>
    <row r="888" spans="6:6" ht="15.75" customHeight="1">
      <c r="F888" s="41"/>
    </row>
    <row r="889" spans="6:6" ht="15.75" customHeight="1">
      <c r="F889" s="41"/>
    </row>
    <row r="890" spans="6:6" ht="15.75" customHeight="1">
      <c r="F890" s="41"/>
    </row>
    <row r="891" spans="6:6" ht="15.75" customHeight="1">
      <c r="F891" s="41"/>
    </row>
    <row r="892" spans="6:6" ht="15.75" customHeight="1">
      <c r="F892" s="41"/>
    </row>
    <row r="893" spans="6:6" ht="15.75" customHeight="1">
      <c r="F893" s="41"/>
    </row>
    <row r="894" spans="6:6" ht="15.75" customHeight="1">
      <c r="F894" s="41"/>
    </row>
    <row r="895" spans="6:6" ht="15.75" customHeight="1">
      <c r="F895" s="41"/>
    </row>
    <row r="896" spans="6:6" ht="15.75" customHeight="1">
      <c r="F896" s="41"/>
    </row>
    <row r="897" spans="6:6" ht="15.75" customHeight="1">
      <c r="F897" s="41"/>
    </row>
    <row r="898" spans="6:6" ht="15.75" customHeight="1">
      <c r="F898" s="41"/>
    </row>
    <row r="899" spans="6:6" ht="15.75" customHeight="1">
      <c r="F899" s="41"/>
    </row>
    <row r="900" spans="6:6" ht="15.75" customHeight="1">
      <c r="F900" s="41"/>
    </row>
    <row r="901" spans="6:6" ht="15.75" customHeight="1">
      <c r="F901" s="41"/>
    </row>
    <row r="902" spans="6:6" ht="15.75" customHeight="1">
      <c r="F902" s="41"/>
    </row>
    <row r="903" spans="6:6" ht="15.75" customHeight="1">
      <c r="F903" s="41"/>
    </row>
    <row r="904" spans="6:6" ht="15.75" customHeight="1">
      <c r="F904" s="41"/>
    </row>
    <row r="905" spans="6:6" ht="15.75" customHeight="1">
      <c r="F905" s="41"/>
    </row>
    <row r="906" spans="6:6" ht="15.75" customHeight="1">
      <c r="F906" s="41"/>
    </row>
    <row r="907" spans="6:6" ht="15.75" customHeight="1">
      <c r="F907" s="41"/>
    </row>
    <row r="908" spans="6:6" ht="15.75" customHeight="1">
      <c r="F908" s="41"/>
    </row>
    <row r="909" spans="6:6" ht="15.75" customHeight="1">
      <c r="F909" s="41"/>
    </row>
    <row r="910" spans="6:6" ht="15.75" customHeight="1">
      <c r="F910" s="41"/>
    </row>
    <row r="911" spans="6:6" ht="15.75" customHeight="1">
      <c r="F911" s="41"/>
    </row>
    <row r="912" spans="6:6" ht="15.75" customHeight="1">
      <c r="F912" s="41"/>
    </row>
    <row r="913" spans="6:6" ht="15.75" customHeight="1">
      <c r="F913" s="41"/>
    </row>
    <row r="914" spans="6:6" ht="15.75" customHeight="1">
      <c r="F914" s="41"/>
    </row>
    <row r="915" spans="6:6" ht="15.75" customHeight="1">
      <c r="F915" s="41"/>
    </row>
    <row r="916" spans="6:6" ht="15.75" customHeight="1">
      <c r="F916" s="41"/>
    </row>
    <row r="917" spans="6:6" ht="15.75" customHeight="1">
      <c r="F917" s="41"/>
    </row>
    <row r="918" spans="6:6" ht="15.75" customHeight="1">
      <c r="F918" s="41"/>
    </row>
    <row r="919" spans="6:6" ht="15.75" customHeight="1">
      <c r="F919" s="41"/>
    </row>
    <row r="920" spans="6:6" ht="15.75" customHeight="1">
      <c r="F920" s="41"/>
    </row>
    <row r="921" spans="6:6" ht="15.75" customHeight="1">
      <c r="F921" s="41"/>
    </row>
    <row r="922" spans="6:6" ht="15.75" customHeight="1">
      <c r="F922" s="41"/>
    </row>
    <row r="923" spans="6:6" ht="15.75" customHeight="1">
      <c r="F923" s="41"/>
    </row>
    <row r="924" spans="6:6" ht="15.75" customHeight="1">
      <c r="F924" s="41"/>
    </row>
    <row r="925" spans="6:6" ht="15.75" customHeight="1">
      <c r="F925" s="41"/>
    </row>
    <row r="926" spans="6:6" ht="15.75" customHeight="1">
      <c r="F926" s="41"/>
    </row>
    <row r="927" spans="6:6" ht="15.75" customHeight="1">
      <c r="F927" s="41"/>
    </row>
    <row r="928" spans="6:6" ht="15.75" customHeight="1">
      <c r="F928" s="41"/>
    </row>
    <row r="929" spans="6:6" ht="15.75" customHeight="1">
      <c r="F929" s="41"/>
    </row>
    <row r="930" spans="6:6" ht="15.75" customHeight="1">
      <c r="F930" s="41"/>
    </row>
    <row r="931" spans="6:6" ht="15.75" customHeight="1">
      <c r="F931" s="41"/>
    </row>
    <row r="932" spans="6:6" ht="15.75" customHeight="1">
      <c r="F932" s="41"/>
    </row>
    <row r="933" spans="6:6" ht="15.75" customHeight="1">
      <c r="F933" s="41"/>
    </row>
    <row r="934" spans="6:6" ht="15.75" customHeight="1">
      <c r="F934" s="41"/>
    </row>
    <row r="935" spans="6:6" ht="15.75" customHeight="1">
      <c r="F935" s="41"/>
    </row>
    <row r="936" spans="6:6" ht="15.75" customHeight="1">
      <c r="F936" s="41"/>
    </row>
    <row r="937" spans="6:6" ht="15.75" customHeight="1">
      <c r="F937" s="41"/>
    </row>
    <row r="938" spans="6:6" ht="15.75" customHeight="1">
      <c r="F938" s="41"/>
    </row>
    <row r="939" spans="6:6" ht="15.75" customHeight="1">
      <c r="F939" s="41"/>
    </row>
    <row r="940" spans="6:6" ht="15.75" customHeight="1">
      <c r="F940" s="41"/>
    </row>
    <row r="941" spans="6:6" ht="15.75" customHeight="1">
      <c r="F941" s="41"/>
    </row>
    <row r="942" spans="6:6" ht="15.75" customHeight="1">
      <c r="F942" s="41"/>
    </row>
    <row r="943" spans="6:6" ht="15.75" customHeight="1">
      <c r="F943" s="41"/>
    </row>
    <row r="944" spans="6:6" ht="15.75" customHeight="1">
      <c r="F944" s="41"/>
    </row>
    <row r="945" spans="6:6" ht="15.75" customHeight="1">
      <c r="F945" s="41"/>
    </row>
    <row r="946" spans="6:6" ht="15.75" customHeight="1">
      <c r="F946" s="41"/>
    </row>
    <row r="947" spans="6:6" ht="15.75" customHeight="1">
      <c r="F947" s="41"/>
    </row>
    <row r="948" spans="6:6" ht="15.75" customHeight="1">
      <c r="F948" s="41"/>
    </row>
    <row r="949" spans="6:6" ht="15.75" customHeight="1">
      <c r="F949" s="41"/>
    </row>
    <row r="950" spans="6:6" ht="15.75" customHeight="1">
      <c r="F950" s="41"/>
    </row>
    <row r="951" spans="6:6" ht="15.75" customHeight="1">
      <c r="F951" s="41"/>
    </row>
    <row r="952" spans="6:6" ht="15.75" customHeight="1">
      <c r="F952" s="41"/>
    </row>
    <row r="953" spans="6:6" ht="15.75" customHeight="1">
      <c r="F953" s="41"/>
    </row>
    <row r="954" spans="6:6" ht="15.75" customHeight="1">
      <c r="F954" s="41"/>
    </row>
    <row r="955" spans="6:6" ht="15.75" customHeight="1">
      <c r="F955" s="41"/>
    </row>
    <row r="956" spans="6:6" ht="15.75" customHeight="1">
      <c r="F956" s="41"/>
    </row>
    <row r="957" spans="6:6" ht="15.75" customHeight="1">
      <c r="F957" s="41"/>
    </row>
    <row r="958" spans="6:6" ht="15.75" customHeight="1">
      <c r="F958" s="41"/>
    </row>
    <row r="959" spans="6:6" ht="15.75" customHeight="1">
      <c r="F959" s="41"/>
    </row>
    <row r="960" spans="6:6" ht="15.75" customHeight="1">
      <c r="F960" s="41"/>
    </row>
    <row r="961" spans="6:6" ht="15.75" customHeight="1">
      <c r="F961" s="41"/>
    </row>
    <row r="962" spans="6:6" ht="15.75" customHeight="1">
      <c r="F962" s="41"/>
    </row>
    <row r="963" spans="6:6" ht="15.75" customHeight="1">
      <c r="F963" s="41"/>
    </row>
    <row r="964" spans="6:6" ht="15.75" customHeight="1">
      <c r="F964" s="41"/>
    </row>
    <row r="965" spans="6:6" ht="15.75" customHeight="1">
      <c r="F965" s="41"/>
    </row>
    <row r="966" spans="6:6" ht="15.75" customHeight="1">
      <c r="F966" s="41"/>
    </row>
    <row r="967" spans="6:6" ht="15.75" customHeight="1">
      <c r="F967" s="41"/>
    </row>
    <row r="968" spans="6:6" ht="15.75" customHeight="1">
      <c r="F968" s="41"/>
    </row>
    <row r="969" spans="6:6" ht="15.75" customHeight="1">
      <c r="F969" s="41"/>
    </row>
    <row r="970" spans="6:6" ht="15.75" customHeight="1">
      <c r="F970" s="41"/>
    </row>
    <row r="971" spans="6:6" ht="15.75" customHeight="1">
      <c r="F971" s="41"/>
    </row>
    <row r="972" spans="6:6" ht="15.75" customHeight="1">
      <c r="F972" s="41"/>
    </row>
    <row r="973" spans="6:6" ht="15.75" customHeight="1">
      <c r="F973" s="41"/>
    </row>
    <row r="974" spans="6:6" ht="15.75" customHeight="1">
      <c r="F974" s="41"/>
    </row>
    <row r="975" spans="6:6" ht="15.75" customHeight="1">
      <c r="F975" s="41"/>
    </row>
    <row r="976" spans="6:6" ht="15.75" customHeight="1">
      <c r="F976" s="41"/>
    </row>
    <row r="977" spans="6:6" ht="15.75" customHeight="1">
      <c r="F977" s="41"/>
    </row>
    <row r="978" spans="6:6" ht="15.75" customHeight="1">
      <c r="F978" s="41"/>
    </row>
    <row r="979" spans="6:6" ht="15.75" customHeight="1">
      <c r="F979" s="41"/>
    </row>
    <row r="980" spans="6:6" ht="15.75" customHeight="1">
      <c r="F980" s="41"/>
    </row>
    <row r="981" spans="6:6" ht="15.75" customHeight="1">
      <c r="F981" s="41"/>
    </row>
    <row r="982" spans="6:6" ht="15.75" customHeight="1">
      <c r="F982" s="41"/>
    </row>
    <row r="983" spans="6:6" ht="15.75" customHeight="1">
      <c r="F983" s="41"/>
    </row>
    <row r="984" spans="6:6" ht="15.75" customHeight="1">
      <c r="F984" s="41"/>
    </row>
    <row r="985" spans="6:6" ht="15.75" customHeight="1">
      <c r="F985" s="41"/>
    </row>
    <row r="986" spans="6:6" ht="15.75" customHeight="1">
      <c r="F986" s="41"/>
    </row>
    <row r="987" spans="6:6" ht="15.75" customHeight="1">
      <c r="F987" s="41"/>
    </row>
    <row r="988" spans="6:6" ht="15.75" customHeight="1">
      <c r="F988" s="41"/>
    </row>
    <row r="989" spans="6:6" ht="15.75" customHeight="1">
      <c r="F989" s="41"/>
    </row>
    <row r="990" spans="6:6" ht="15.75" customHeight="1">
      <c r="F990" s="41"/>
    </row>
    <row r="991" spans="6:6" ht="15.75" customHeight="1">
      <c r="F991" s="41"/>
    </row>
    <row r="992" spans="6:6" ht="15.75" customHeight="1">
      <c r="F992" s="41"/>
    </row>
    <row r="993" spans="6:6" ht="15.75" customHeight="1">
      <c r="F993" s="41"/>
    </row>
    <row r="994" spans="6:6" ht="15.75" customHeight="1">
      <c r="F994" s="41"/>
    </row>
    <row r="995" spans="6:6" ht="15.75" customHeight="1">
      <c r="F995" s="41"/>
    </row>
    <row r="996" spans="6:6" ht="15.75" customHeight="1">
      <c r="F996" s="41"/>
    </row>
    <row r="997" spans="6:6" ht="15.75" customHeight="1">
      <c r="F997" s="41"/>
    </row>
    <row r="998" spans="6:6" ht="15.75" customHeight="1">
      <c r="F998" s="41"/>
    </row>
    <row r="999" spans="6:6" ht="15.75" customHeight="1">
      <c r="F999" s="41"/>
    </row>
    <row r="1000" spans="6:6" ht="15.75" customHeight="1">
      <c r="F1000" s="41"/>
    </row>
    <row r="1001" spans="6:6" ht="15.75" customHeight="1">
      <c r="F1001" s="41"/>
    </row>
    <row r="1002" spans="6:6" ht="15.75" customHeight="1">
      <c r="F1002" s="41"/>
    </row>
    <row r="1003" spans="6:6" ht="15.75" customHeight="1">
      <c r="F1003" s="41"/>
    </row>
    <row r="1004" spans="6:6" ht="15.75" customHeight="1">
      <c r="F1004" s="41"/>
    </row>
  </sheetData>
  <mergeCells count="2">
    <mergeCell ref="A1:B1"/>
    <mergeCell ref="A2:B2"/>
  </mergeCells>
  <pageMargins left="0.7" right="0.7" top="0.75" bottom="0.75" header="0" footer="0"/>
  <pageSetup orientation="landscape"/>
  <headerFooter>
    <oddFooter>&amp;C&amp;P</oddFooter>
  </headerFooter>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F00-000000000000}">
  <dimension ref="B1:F1000"/>
  <sheetViews>
    <sheetView workbookViewId="0"/>
  </sheetViews>
  <sheetFormatPr defaultColWidth="14.40625" defaultRowHeight="15" customHeight="1"/>
  <cols>
    <col min="1" max="1" width="8" customWidth="1"/>
    <col min="2" max="2" width="9.54296875" customWidth="1"/>
    <col min="3" max="3" width="26.54296875" customWidth="1"/>
    <col min="4" max="4" width="15.26953125" customWidth="1"/>
    <col min="5" max="5" width="13.54296875" customWidth="1"/>
    <col min="6" max="6" width="14.54296875" customWidth="1"/>
    <col min="7" max="26" width="8" customWidth="1"/>
  </cols>
  <sheetData>
    <row r="1" spans="2:6" ht="14.25" customHeight="1"/>
    <row r="2" spans="2:6" ht="26.25" customHeight="1">
      <c r="B2" s="1191" t="s">
        <v>2224</v>
      </c>
      <c r="C2" s="1191" t="s">
        <v>2225</v>
      </c>
      <c r="D2" s="710" t="s">
        <v>2226</v>
      </c>
      <c r="E2" s="1171" t="s">
        <v>2227</v>
      </c>
      <c r="F2" s="1156"/>
    </row>
    <row r="3" spans="2:6" ht="14.25" customHeight="1">
      <c r="B3" s="1168"/>
      <c r="C3" s="1168"/>
      <c r="D3" s="711" t="s">
        <v>2228</v>
      </c>
      <c r="E3" s="494" t="s">
        <v>2229</v>
      </c>
      <c r="F3" s="494" t="s">
        <v>2230</v>
      </c>
    </row>
    <row r="4" spans="2:6" ht="14.25" customHeight="1">
      <c r="B4" s="464">
        <v>10901</v>
      </c>
      <c r="C4" s="464" t="s">
        <v>2619</v>
      </c>
      <c r="D4" s="496" t="e">
        <f>D11</f>
        <v>#REF!</v>
      </c>
      <c r="E4" s="496" t="e">
        <f t="shared" ref="E4:F4" si="0">D4*1.04</f>
        <v>#REF!</v>
      </c>
      <c r="F4" s="496" t="e">
        <f t="shared" si="0"/>
        <v>#REF!</v>
      </c>
    </row>
    <row r="5" spans="2:6" ht="14.25" customHeight="1">
      <c r="B5" s="464">
        <v>10902</v>
      </c>
      <c r="C5" s="464" t="s">
        <v>2649</v>
      </c>
      <c r="D5" s="496">
        <f>D14</f>
        <v>24530000</v>
      </c>
      <c r="E5" s="496">
        <f t="shared" ref="E5:F5" si="1">D5*1.04</f>
        <v>25511200</v>
      </c>
      <c r="F5" s="496">
        <f t="shared" si="1"/>
        <v>26531648</v>
      </c>
    </row>
    <row r="6" spans="2:6" ht="14.25" customHeight="1">
      <c r="B6" s="1171" t="s">
        <v>2317</v>
      </c>
      <c r="C6" s="1156"/>
      <c r="D6" s="495" t="e">
        <f t="shared" ref="D6:F6" si="2">SUM(D4:D5)</f>
        <v>#REF!</v>
      </c>
      <c r="E6" s="495" t="e">
        <f t="shared" si="2"/>
        <v>#REF!</v>
      </c>
      <c r="F6" s="495" t="e">
        <f t="shared" si="2"/>
        <v>#REF!</v>
      </c>
    </row>
    <row r="7" spans="2:6" ht="14.25" customHeight="1">
      <c r="B7" s="703"/>
      <c r="C7" s="703"/>
      <c r="D7" s="703"/>
      <c r="E7" s="703"/>
      <c r="F7" s="703"/>
    </row>
    <row r="8" spans="2:6" ht="14.25" customHeight="1">
      <c r="B8" s="703"/>
      <c r="C8" s="703"/>
      <c r="D8" s="703"/>
      <c r="E8" s="703"/>
      <c r="F8" s="703"/>
    </row>
    <row r="9" spans="2:6" ht="26.25" customHeight="1">
      <c r="B9" s="1191" t="s">
        <v>2234</v>
      </c>
      <c r="C9" s="1191" t="s">
        <v>2235</v>
      </c>
      <c r="D9" s="810" t="s">
        <v>2236</v>
      </c>
      <c r="E9" s="1192" t="s">
        <v>2227</v>
      </c>
      <c r="F9" s="1156"/>
    </row>
    <row r="10" spans="2:6" ht="14.25" customHeight="1">
      <c r="B10" s="1168"/>
      <c r="C10" s="1168"/>
      <c r="D10" s="711" t="s">
        <v>2228</v>
      </c>
      <c r="E10" s="494" t="s">
        <v>2229</v>
      </c>
      <c r="F10" s="494" t="s">
        <v>2230</v>
      </c>
    </row>
    <row r="11" spans="2:6" ht="14.25" customHeight="1">
      <c r="B11" s="464">
        <v>10901</v>
      </c>
      <c r="C11" s="464" t="s">
        <v>2619</v>
      </c>
      <c r="D11" s="495" t="e">
        <f>D12+D13</f>
        <v>#REF!</v>
      </c>
      <c r="E11" s="495" t="e">
        <f t="shared" ref="E11:F11" si="3">D11*1.04</f>
        <v>#REF!</v>
      </c>
      <c r="F11" s="495" t="e">
        <f t="shared" si="3"/>
        <v>#REF!</v>
      </c>
    </row>
    <row r="12" spans="2:6" ht="14.25" customHeight="1">
      <c r="B12" s="499"/>
      <c r="C12" s="499" t="s">
        <v>2237</v>
      </c>
      <c r="D12" s="498">
        <f>MEDICAL!C100</f>
        <v>2981137498</v>
      </c>
      <c r="E12" s="496">
        <f t="shared" ref="E12:F12" si="4">D12*1.04</f>
        <v>3100382997.9200001</v>
      </c>
      <c r="F12" s="496">
        <f t="shared" si="4"/>
        <v>3224398317.8368001</v>
      </c>
    </row>
    <row r="13" spans="2:6" ht="14.25" customHeight="1">
      <c r="B13" s="499"/>
      <c r="C13" s="499" t="s">
        <v>2183</v>
      </c>
      <c r="D13" s="496" t="e">
        <f>MEDICAL!C110</f>
        <v>#REF!</v>
      </c>
      <c r="E13" s="496" t="e">
        <f t="shared" ref="E13:F13" si="5">D13*1.04</f>
        <v>#REF!</v>
      </c>
      <c r="F13" s="496" t="e">
        <f t="shared" si="5"/>
        <v>#REF!</v>
      </c>
    </row>
    <row r="14" spans="2:6" ht="14.25" customHeight="1">
      <c r="B14" s="464">
        <v>10902</v>
      </c>
      <c r="C14" s="464" t="s">
        <v>2649</v>
      </c>
      <c r="D14" s="495">
        <f>D15+D16</f>
        <v>24530000</v>
      </c>
      <c r="E14" s="495">
        <f t="shared" ref="E14:F14" si="6">D14*1.04</f>
        <v>25511200</v>
      </c>
      <c r="F14" s="495">
        <f t="shared" si="6"/>
        <v>26531648</v>
      </c>
    </row>
    <row r="15" spans="2:6" ht="14.25" customHeight="1">
      <c r="B15" s="499"/>
      <c r="C15" s="499" t="s">
        <v>2237</v>
      </c>
      <c r="D15" s="496">
        <f>'PUBLIC HEALTH'!C81</f>
        <v>24530000</v>
      </c>
      <c r="E15" s="496">
        <f t="shared" ref="E15:F15" si="7">D15*1.04</f>
        <v>25511200</v>
      </c>
      <c r="F15" s="496">
        <f t="shared" si="7"/>
        <v>26531648</v>
      </c>
    </row>
    <row r="16" spans="2:6" ht="14.25" customHeight="1">
      <c r="B16" s="499"/>
      <c r="C16" s="499" t="s">
        <v>2183</v>
      </c>
      <c r="D16" s="496">
        <v>0</v>
      </c>
      <c r="E16" s="495">
        <f t="shared" ref="E16:F16" si="8">D16*1.04</f>
        <v>0</v>
      </c>
      <c r="F16" s="495">
        <f t="shared" si="8"/>
        <v>0</v>
      </c>
    </row>
    <row r="17" spans="2:6" ht="14.25" customHeight="1">
      <c r="B17" s="1171" t="s">
        <v>2233</v>
      </c>
      <c r="C17" s="1156"/>
      <c r="D17" s="495" t="e">
        <f t="shared" ref="D17:F17" si="9">SUM(D11,D14)</f>
        <v>#REF!</v>
      </c>
      <c r="E17" s="495" t="e">
        <f t="shared" si="9"/>
        <v>#REF!</v>
      </c>
      <c r="F17" s="495" t="e">
        <f t="shared" si="9"/>
        <v>#REF!</v>
      </c>
    </row>
    <row r="18" spans="2:6" ht="14.25" customHeight="1"/>
    <row r="19" spans="2:6" ht="14.25" customHeight="1"/>
    <row r="20" spans="2:6" ht="14.25" customHeight="1"/>
    <row r="21" spans="2:6" ht="14.25" customHeight="1"/>
    <row r="22" spans="2:6" ht="14.25" customHeight="1"/>
    <row r="23" spans="2:6" ht="14.25" customHeight="1"/>
    <row r="24" spans="2:6" ht="14.25" customHeight="1"/>
    <row r="25" spans="2:6" ht="14.25" customHeight="1"/>
    <row r="26" spans="2:6" ht="14.25" customHeight="1"/>
    <row r="27" spans="2:6" ht="14.25" customHeight="1"/>
    <row r="28" spans="2:6" ht="14.25" customHeight="1"/>
    <row r="29" spans="2:6" ht="14.25" customHeight="1"/>
    <row r="30" spans="2:6" ht="14.25" customHeight="1"/>
    <row r="31" spans="2:6" ht="14.25" customHeight="1"/>
    <row r="32" spans="2:6" ht="14.25" customHeight="1"/>
    <row r="33" ht="14.25" customHeight="1"/>
    <row r="34" ht="14.25" customHeight="1"/>
    <row r="35" ht="14.25" customHeight="1"/>
    <row r="36" ht="14.25" customHeight="1"/>
    <row r="37" ht="14.25" customHeight="1"/>
    <row r="38" ht="14.25" customHeight="1"/>
    <row r="39" ht="14.25" customHeight="1"/>
    <row r="40" ht="14.25" customHeight="1"/>
    <row r="41" ht="14.25" customHeight="1"/>
    <row r="42" ht="14.25" customHeight="1"/>
    <row r="43" ht="14.25" customHeight="1"/>
    <row r="44" ht="14.25" customHeight="1"/>
    <row r="45" ht="14.25" customHeight="1"/>
    <row r="46" ht="14.25" customHeight="1"/>
    <row r="47" ht="14.25" customHeight="1"/>
    <row r="48" ht="14.25" customHeight="1"/>
    <row r="49" ht="14.25" customHeight="1"/>
    <row r="50" ht="14.25" customHeight="1"/>
    <row r="51" ht="14.25" customHeight="1"/>
    <row r="52" ht="14.25" customHeight="1"/>
    <row r="53" ht="14.25" customHeight="1"/>
    <row r="54" ht="14.25" customHeight="1"/>
    <row r="55" ht="14.25" customHeight="1"/>
    <row r="56" ht="14.25" customHeight="1"/>
    <row r="57" ht="14.25" customHeight="1"/>
    <row r="58" ht="14.25" customHeight="1"/>
    <row r="59" ht="14.25" customHeight="1"/>
    <row r="60" ht="14.25" customHeight="1"/>
    <row r="61" ht="14.25" customHeight="1"/>
    <row r="62" ht="14.25" customHeight="1"/>
    <row r="63" ht="14.25" customHeight="1"/>
    <row r="64" ht="14.25" customHeight="1"/>
    <row r="65" ht="14.25" customHeight="1"/>
    <row r="66" ht="14.25" customHeight="1"/>
    <row r="67" ht="14.25" customHeight="1"/>
    <row r="68" ht="14.25" customHeight="1"/>
    <row r="69" ht="14.25" customHeight="1"/>
    <row r="70" ht="14.25" customHeight="1"/>
    <row r="71" ht="14.25" customHeight="1"/>
    <row r="72" ht="14.25" customHeight="1"/>
    <row r="73" ht="14.25" customHeight="1"/>
    <row r="74" ht="14.25" customHeight="1"/>
    <row r="75" ht="14.25" customHeight="1"/>
    <row r="76" ht="14.25" customHeight="1"/>
    <row r="77" ht="14.25" customHeight="1"/>
    <row r="78" ht="14.25" customHeight="1"/>
    <row r="79" ht="14.25" customHeight="1"/>
    <row r="80" ht="14.25" customHeight="1"/>
    <row r="81" ht="14.25" customHeight="1"/>
    <row r="82" ht="14.25" customHeight="1"/>
    <row r="83" ht="14.25" customHeight="1"/>
    <row r="84" ht="14.25" customHeight="1"/>
    <row r="85" ht="14.25" customHeight="1"/>
    <row r="86" ht="14.25" customHeight="1"/>
    <row r="87" ht="14.25" customHeight="1"/>
    <row r="88" ht="14.25" customHeight="1"/>
    <row r="89" ht="14.25" customHeight="1"/>
    <row r="90" ht="14.25" customHeight="1"/>
    <row r="91" ht="14.25" customHeight="1"/>
    <row r="92" ht="14.25" customHeight="1"/>
    <row r="93" ht="14.25" customHeight="1"/>
    <row r="94" ht="14.25" customHeight="1"/>
    <row r="95" ht="14.25" customHeight="1"/>
    <row r="96" ht="14.25" customHeight="1"/>
    <row r="97" ht="14.25" customHeight="1"/>
    <row r="98" ht="14.25" customHeight="1"/>
    <row r="99" ht="14.25" customHeight="1"/>
    <row r="100" ht="14.25" customHeight="1"/>
    <row r="101" ht="14.25" customHeight="1"/>
    <row r="102" ht="14.25" customHeight="1"/>
    <row r="103" ht="14.25" customHeight="1"/>
    <row r="104" ht="14.25" customHeight="1"/>
    <row r="105" ht="14.25" customHeight="1"/>
    <row r="106" ht="14.25" customHeight="1"/>
    <row r="107" ht="14.25" customHeight="1"/>
    <row r="108" ht="14.25" customHeight="1"/>
    <row r="109" ht="14.25" customHeight="1"/>
    <row r="110" ht="14.25" customHeight="1"/>
    <row r="111" ht="14.25" customHeight="1"/>
    <row r="112" ht="14.25" customHeight="1"/>
    <row r="113" ht="14.25" customHeight="1"/>
    <row r="114" ht="14.25" customHeight="1"/>
    <row r="115" ht="14.25" customHeight="1"/>
    <row r="116" ht="14.25" customHeight="1"/>
    <row r="117" ht="14.25" customHeight="1"/>
    <row r="118" ht="14.25" customHeight="1"/>
    <row r="119" ht="14.25" customHeight="1"/>
    <row r="120" ht="14.25" customHeight="1"/>
    <row r="121" ht="14.25" customHeight="1"/>
    <row r="122" ht="14.25" customHeight="1"/>
    <row r="123" ht="14.25" customHeight="1"/>
    <row r="124" ht="14.25" customHeight="1"/>
    <row r="125" ht="14.25" customHeight="1"/>
    <row r="126" ht="14.25" customHeight="1"/>
    <row r="127" ht="14.25" customHeight="1"/>
    <row r="128" ht="14.25" customHeight="1"/>
    <row r="129" ht="14.25" customHeight="1"/>
    <row r="130" ht="14.25" customHeight="1"/>
    <row r="131" ht="14.25" customHeight="1"/>
    <row r="132" ht="14.25" customHeight="1"/>
    <row r="133" ht="14.25" customHeight="1"/>
    <row r="134" ht="14.25" customHeight="1"/>
    <row r="135" ht="14.25" customHeight="1"/>
    <row r="136" ht="14.25" customHeight="1"/>
    <row r="137" ht="14.25" customHeight="1"/>
    <row r="138" ht="14.25" customHeight="1"/>
    <row r="139" ht="14.25" customHeight="1"/>
    <row r="140" ht="14.25" customHeight="1"/>
    <row r="141" ht="14.25" customHeight="1"/>
    <row r="142" ht="14.25" customHeight="1"/>
    <row r="143" ht="14.25" customHeight="1"/>
    <row r="144" ht="14.25" customHeight="1"/>
    <row r="145" ht="14.25" customHeight="1"/>
    <row r="146" ht="14.25" customHeight="1"/>
    <row r="147" ht="14.25" customHeight="1"/>
    <row r="148" ht="14.25" customHeight="1"/>
    <row r="149" ht="14.25" customHeight="1"/>
    <row r="150" ht="14.25" customHeight="1"/>
    <row r="151" ht="14.25" customHeight="1"/>
    <row r="152" ht="14.25" customHeight="1"/>
    <row r="153" ht="14.25" customHeight="1"/>
    <row r="154" ht="14.25" customHeight="1"/>
    <row r="155" ht="14.25" customHeight="1"/>
    <row r="156" ht="14.25" customHeight="1"/>
    <row r="157" ht="14.25" customHeight="1"/>
    <row r="158" ht="14.25" customHeight="1"/>
    <row r="159" ht="14.25" customHeight="1"/>
    <row r="160" ht="14.25" customHeight="1"/>
    <row r="161" ht="14.25" customHeight="1"/>
    <row r="162" ht="14.25" customHeight="1"/>
    <row r="163" ht="14.25" customHeight="1"/>
    <row r="164" ht="14.25" customHeight="1"/>
    <row r="165" ht="14.25" customHeight="1"/>
    <row r="166" ht="14.25" customHeight="1"/>
    <row r="167" ht="14.25" customHeight="1"/>
    <row r="168" ht="14.25" customHeight="1"/>
    <row r="169" ht="14.25" customHeight="1"/>
    <row r="170" ht="14.25" customHeight="1"/>
    <row r="171" ht="14.25" customHeight="1"/>
    <row r="172" ht="14.25" customHeight="1"/>
    <row r="173" ht="14.25" customHeight="1"/>
    <row r="174" ht="14.25" customHeight="1"/>
    <row r="175" ht="14.25" customHeight="1"/>
    <row r="176" ht="14.25" customHeight="1"/>
    <row r="177" ht="14.25" customHeight="1"/>
    <row r="178" ht="14.25" customHeight="1"/>
    <row r="179" ht="14.25" customHeight="1"/>
    <row r="180" ht="14.25" customHeight="1"/>
    <row r="181" ht="14.25" customHeight="1"/>
    <row r="182" ht="14.25" customHeight="1"/>
    <row r="183" ht="14.25" customHeight="1"/>
    <row r="184" ht="14.25" customHeight="1"/>
    <row r="185" ht="14.25" customHeight="1"/>
    <row r="186" ht="14.25" customHeight="1"/>
    <row r="187" ht="14.25" customHeight="1"/>
    <row r="188" ht="14.25" customHeight="1"/>
    <row r="189" ht="14.25" customHeight="1"/>
    <row r="190" ht="14.25" customHeight="1"/>
    <row r="191" ht="14.25" customHeight="1"/>
    <row r="192" ht="14.25" customHeight="1"/>
    <row r="193" ht="14.25" customHeight="1"/>
    <row r="194" ht="14.25" customHeight="1"/>
    <row r="195" ht="14.25" customHeight="1"/>
    <row r="196" ht="14.25" customHeight="1"/>
    <row r="197" ht="14.25" customHeight="1"/>
    <row r="198" ht="14.25" customHeight="1"/>
    <row r="199" ht="14.25" customHeight="1"/>
    <row r="200" ht="14.25" customHeight="1"/>
    <row r="201" ht="14.25" customHeight="1"/>
    <row r="202" ht="14.25" customHeight="1"/>
    <row r="203" ht="14.25" customHeight="1"/>
    <row r="204" ht="14.25" customHeight="1"/>
    <row r="205" ht="14.25" customHeight="1"/>
    <row r="206" ht="14.25" customHeight="1"/>
    <row r="207" ht="14.25" customHeight="1"/>
    <row r="208" ht="14.25" customHeight="1"/>
    <row r="209" ht="14.25" customHeight="1"/>
    <row r="210" ht="14.25" customHeight="1"/>
    <row r="211" ht="14.25" customHeight="1"/>
    <row r="212" ht="14.25" customHeight="1"/>
    <row r="213" ht="14.25" customHeight="1"/>
    <row r="214" ht="14.25" customHeight="1"/>
    <row r="215" ht="14.25" customHeight="1"/>
    <row r="216" ht="14.25" customHeight="1"/>
    <row r="217" ht="14.25" customHeight="1"/>
    <row r="218" ht="14.25" customHeight="1"/>
    <row r="219" ht="14.25" customHeight="1"/>
    <row r="220" ht="14.2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mergeCells count="8">
    <mergeCell ref="B17:C17"/>
    <mergeCell ref="B2:B3"/>
    <mergeCell ref="C2:C3"/>
    <mergeCell ref="E2:F2"/>
    <mergeCell ref="B6:C6"/>
    <mergeCell ref="B9:B10"/>
    <mergeCell ref="C9:C10"/>
    <mergeCell ref="E9:F9"/>
  </mergeCells>
  <pageMargins left="0.7" right="0.7" top="0.75" bottom="0.75" header="0" footer="0"/>
  <pageSetup orientation="landscape"/>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000-000000000000}">
  <dimension ref="A1:Z1000"/>
  <sheetViews>
    <sheetView workbookViewId="0"/>
  </sheetViews>
  <sheetFormatPr defaultColWidth="14.40625" defaultRowHeight="15" customHeight="1"/>
  <cols>
    <col min="1" max="1" width="8" customWidth="1"/>
    <col min="2" max="2" width="10.40625" customWidth="1"/>
    <col min="3" max="3" width="28.40625" customWidth="1"/>
    <col min="4" max="4" width="20.40625" customWidth="1"/>
    <col min="5" max="5" width="16.40625" customWidth="1"/>
    <col min="6" max="6" width="15.40625" customWidth="1"/>
    <col min="7" max="7" width="8" customWidth="1"/>
    <col min="8" max="8" width="11.26953125" customWidth="1"/>
    <col min="9" max="26" width="8" customWidth="1"/>
  </cols>
  <sheetData>
    <row r="1" spans="1:26" ht="3.75" customHeight="1">
      <c r="E1" s="2"/>
      <c r="F1" s="2"/>
    </row>
    <row r="2" spans="1:26" ht="25.5" customHeight="1">
      <c r="B2" s="1191" t="s">
        <v>2224</v>
      </c>
      <c r="C2" s="1191" t="s">
        <v>2225</v>
      </c>
      <c r="D2" s="463" t="s">
        <v>2236</v>
      </c>
      <c r="E2" s="1193" t="s">
        <v>2227</v>
      </c>
      <c r="F2" s="1156"/>
    </row>
    <row r="3" spans="1:26" ht="14.25" customHeight="1">
      <c r="B3" s="1168"/>
      <c r="C3" s="1168"/>
      <c r="D3" s="711" t="s">
        <v>2228</v>
      </c>
      <c r="E3" s="494" t="s">
        <v>2229</v>
      </c>
      <c r="F3" s="494" t="s">
        <v>2230</v>
      </c>
    </row>
    <row r="4" spans="1:26" ht="26.25" customHeight="1">
      <c r="A4" s="41"/>
      <c r="B4" s="460">
        <v>11101</v>
      </c>
      <c r="C4" s="559" t="s">
        <v>2071</v>
      </c>
      <c r="D4" s="700">
        <f t="shared" ref="D4:F4" si="0">D12</f>
        <v>145700000</v>
      </c>
      <c r="E4" s="700">
        <f t="shared" si="0"/>
        <v>151528000</v>
      </c>
      <c r="F4" s="700">
        <f t="shared" si="0"/>
        <v>157589120</v>
      </c>
      <c r="G4" s="41"/>
      <c r="H4" s="41"/>
      <c r="I4" s="41"/>
      <c r="J4" s="41"/>
      <c r="K4" s="41"/>
      <c r="L4" s="41"/>
      <c r="M4" s="41"/>
      <c r="N4" s="41"/>
      <c r="O4" s="41"/>
      <c r="P4" s="41"/>
      <c r="Q4" s="41"/>
      <c r="R4" s="41"/>
      <c r="S4" s="41"/>
      <c r="T4" s="41"/>
      <c r="U4" s="41"/>
      <c r="V4" s="41"/>
      <c r="W4" s="41"/>
      <c r="X4" s="41"/>
      <c r="Y4" s="41"/>
      <c r="Z4" s="41"/>
    </row>
    <row r="5" spans="1:26" ht="14.25" customHeight="1">
      <c r="A5" s="41"/>
      <c r="B5" s="460">
        <v>11102</v>
      </c>
      <c r="C5" s="459" t="s">
        <v>2678</v>
      </c>
      <c r="D5" s="700" t="e">
        <f t="shared" ref="D5:F5" si="1">D15</f>
        <v>#REF!</v>
      </c>
      <c r="E5" s="700" t="e">
        <f t="shared" si="1"/>
        <v>#REF!</v>
      </c>
      <c r="F5" s="700" t="e">
        <f t="shared" si="1"/>
        <v>#REF!</v>
      </c>
      <c r="G5" s="41"/>
      <c r="H5" s="41"/>
      <c r="I5" s="41"/>
      <c r="J5" s="41"/>
      <c r="K5" s="41"/>
      <c r="L5" s="41"/>
      <c r="M5" s="41"/>
      <c r="N5" s="41"/>
      <c r="O5" s="41"/>
      <c r="P5" s="41"/>
      <c r="Q5" s="41"/>
      <c r="R5" s="41"/>
      <c r="S5" s="41"/>
      <c r="T5" s="41"/>
      <c r="U5" s="41"/>
      <c r="V5" s="41"/>
      <c r="W5" s="41"/>
      <c r="X5" s="41"/>
      <c r="Y5" s="41"/>
      <c r="Z5" s="41"/>
    </row>
    <row r="6" spans="1:26" ht="14.25" customHeight="1">
      <c r="A6" s="41"/>
      <c r="B6" s="460">
        <v>11103</v>
      </c>
      <c r="C6" s="459" t="s">
        <v>2679</v>
      </c>
      <c r="D6" s="700" t="e">
        <f t="shared" ref="D6:F6" si="2">D18</f>
        <v>#REF!</v>
      </c>
      <c r="E6" s="700" t="e">
        <f t="shared" si="2"/>
        <v>#REF!</v>
      </c>
      <c r="F6" s="700" t="e">
        <f t="shared" si="2"/>
        <v>#REF!</v>
      </c>
      <c r="G6" s="41"/>
      <c r="H6" s="41"/>
      <c r="I6" s="41"/>
      <c r="J6" s="41"/>
      <c r="K6" s="41"/>
      <c r="L6" s="41"/>
      <c r="M6" s="41"/>
      <c r="N6" s="41"/>
      <c r="O6" s="41"/>
      <c r="P6" s="41"/>
      <c r="Q6" s="41"/>
      <c r="R6" s="41"/>
      <c r="S6" s="41"/>
      <c r="T6" s="41"/>
      <c r="U6" s="41"/>
      <c r="V6" s="41"/>
      <c r="W6" s="41"/>
      <c r="X6" s="41"/>
      <c r="Y6" s="41"/>
      <c r="Z6" s="41"/>
    </row>
    <row r="7" spans="1:26" ht="14.25" customHeight="1">
      <c r="B7" s="1171" t="s">
        <v>2317</v>
      </c>
      <c r="C7" s="1156"/>
      <c r="D7" s="495" t="e">
        <f t="shared" ref="D7:F7" si="3">SUM(D4:D6)</f>
        <v>#REF!</v>
      </c>
      <c r="E7" s="495" t="e">
        <f t="shared" si="3"/>
        <v>#REF!</v>
      </c>
      <c r="F7" s="495" t="e">
        <f t="shared" si="3"/>
        <v>#REF!</v>
      </c>
    </row>
    <row r="8" spans="1:26" ht="14.25" customHeight="1">
      <c r="B8" s="703"/>
      <c r="C8" s="703"/>
      <c r="D8" s="703"/>
      <c r="E8" s="704"/>
      <c r="F8" s="704"/>
    </row>
    <row r="9" spans="1:26" ht="14.25" customHeight="1">
      <c r="B9" s="703"/>
      <c r="C9" s="703"/>
      <c r="D9" s="703"/>
      <c r="E9" s="704"/>
      <c r="F9" s="704"/>
    </row>
    <row r="10" spans="1:26" ht="25.5" customHeight="1">
      <c r="B10" s="1167" t="s">
        <v>2234</v>
      </c>
      <c r="C10" s="1167" t="s">
        <v>2235</v>
      </c>
      <c r="D10" s="463" t="s">
        <v>2236</v>
      </c>
      <c r="E10" s="1175" t="s">
        <v>2227</v>
      </c>
      <c r="F10" s="1156"/>
    </row>
    <row r="11" spans="1:26" ht="14.25" customHeight="1">
      <c r="B11" s="1168"/>
      <c r="C11" s="1168"/>
      <c r="D11" s="711" t="s">
        <v>2228</v>
      </c>
      <c r="E11" s="494" t="s">
        <v>2229</v>
      </c>
      <c r="F11" s="494" t="s">
        <v>2230</v>
      </c>
    </row>
    <row r="12" spans="1:26" ht="25.5" customHeight="1">
      <c r="A12" s="114"/>
      <c r="B12" s="467">
        <v>11101</v>
      </c>
      <c r="C12" s="468" t="s">
        <v>2071</v>
      </c>
      <c r="D12" s="811">
        <f>SUM(D13+D14)</f>
        <v>145700000</v>
      </c>
      <c r="E12" s="812">
        <f t="shared" ref="E12:F12" si="4">D12*1.04</f>
        <v>151528000</v>
      </c>
      <c r="F12" s="812">
        <f t="shared" si="4"/>
        <v>157589120</v>
      </c>
      <c r="G12" s="114"/>
      <c r="H12" s="582"/>
      <c r="I12" s="114"/>
      <c r="J12" s="114"/>
      <c r="K12" s="114"/>
      <c r="L12" s="114"/>
      <c r="M12" s="114"/>
      <c r="N12" s="114"/>
      <c r="O12" s="114"/>
      <c r="P12" s="114"/>
      <c r="Q12" s="114"/>
      <c r="R12" s="114"/>
      <c r="S12" s="114"/>
      <c r="T12" s="114"/>
      <c r="U12" s="114"/>
      <c r="V12" s="114"/>
      <c r="W12" s="114"/>
      <c r="X12" s="114"/>
      <c r="Y12" s="114"/>
      <c r="Z12" s="114"/>
    </row>
    <row r="13" spans="1:26" ht="14.25" customHeight="1">
      <c r="A13" s="41"/>
      <c r="B13" s="460"/>
      <c r="C13" s="499" t="s">
        <v>2237</v>
      </c>
      <c r="D13" s="457">
        <f>LANDS!C93</f>
        <v>145700000</v>
      </c>
      <c r="E13" s="560">
        <f t="shared" ref="E13:F13" si="5">D13*1.04</f>
        <v>151528000</v>
      </c>
      <c r="F13" s="560">
        <f t="shared" si="5"/>
        <v>157589120</v>
      </c>
      <c r="G13" s="41"/>
      <c r="H13" s="41"/>
      <c r="I13" s="41"/>
      <c r="J13" s="41"/>
      <c r="K13" s="41"/>
      <c r="L13" s="41"/>
      <c r="M13" s="41"/>
      <c r="N13" s="41"/>
      <c r="O13" s="41"/>
      <c r="P13" s="41"/>
      <c r="Q13" s="41"/>
      <c r="R13" s="41"/>
      <c r="S13" s="41"/>
      <c r="T13" s="41"/>
      <c r="U13" s="41"/>
      <c r="V13" s="41"/>
      <c r="W13" s="41"/>
      <c r="X13" s="41"/>
      <c r="Y13" s="41"/>
      <c r="Z13" s="41"/>
    </row>
    <row r="14" spans="1:26" ht="14.25" customHeight="1">
      <c r="B14" s="460"/>
      <c r="C14" s="499" t="s">
        <v>2183</v>
      </c>
      <c r="D14" s="453"/>
      <c r="E14" s="812">
        <f t="shared" ref="E14:F14" si="6">D14*1.04</f>
        <v>0</v>
      </c>
      <c r="F14" s="812">
        <f t="shared" si="6"/>
        <v>0</v>
      </c>
    </row>
    <row r="15" spans="1:26" ht="14.25" customHeight="1">
      <c r="A15" s="114"/>
      <c r="B15" s="467">
        <v>11102</v>
      </c>
      <c r="C15" s="466" t="s">
        <v>2678</v>
      </c>
      <c r="D15" s="811" t="e">
        <f>D16+D17</f>
        <v>#REF!</v>
      </c>
      <c r="E15" s="812" t="e">
        <f t="shared" ref="E15:F15" si="7">D15*1.04</f>
        <v>#REF!</v>
      </c>
      <c r="F15" s="812" t="e">
        <f t="shared" si="7"/>
        <v>#REF!</v>
      </c>
      <c r="G15" s="114"/>
      <c r="H15" s="114"/>
      <c r="I15" s="114"/>
      <c r="J15" s="114"/>
      <c r="K15" s="114"/>
      <c r="L15" s="114"/>
      <c r="M15" s="114"/>
      <c r="N15" s="114"/>
      <c r="O15" s="114"/>
      <c r="P15" s="114"/>
      <c r="Q15" s="114"/>
      <c r="R15" s="114"/>
      <c r="S15" s="114"/>
      <c r="T15" s="114"/>
      <c r="U15" s="114"/>
      <c r="V15" s="114"/>
      <c r="W15" s="114"/>
      <c r="X15" s="114"/>
      <c r="Y15" s="114"/>
      <c r="Z15" s="114"/>
    </row>
    <row r="16" spans="1:26" ht="14.25" customHeight="1">
      <c r="A16" s="41"/>
      <c r="B16" s="460"/>
      <c r="C16" s="499" t="s">
        <v>2237</v>
      </c>
      <c r="D16" s="457" t="e">
        <f>LANDS!#REF!</f>
        <v>#REF!</v>
      </c>
      <c r="E16" s="560" t="e">
        <f t="shared" ref="E16:F16" si="8">D16*1.04</f>
        <v>#REF!</v>
      </c>
      <c r="F16" s="560" t="e">
        <f t="shared" si="8"/>
        <v>#REF!</v>
      </c>
      <c r="G16" s="41"/>
      <c r="H16" s="41"/>
      <c r="I16" s="41"/>
      <c r="J16" s="41"/>
      <c r="K16" s="41"/>
      <c r="L16" s="41"/>
      <c r="M16" s="41"/>
      <c r="N16" s="41"/>
      <c r="O16" s="41"/>
      <c r="P16" s="41"/>
      <c r="Q16" s="41"/>
      <c r="R16" s="41"/>
      <c r="S16" s="41"/>
      <c r="T16" s="41"/>
      <c r="U16" s="41"/>
      <c r="V16" s="41"/>
      <c r="W16" s="41"/>
      <c r="X16" s="41"/>
      <c r="Y16" s="41"/>
      <c r="Z16" s="41"/>
    </row>
    <row r="17" spans="1:26" ht="14.25" customHeight="1">
      <c r="B17" s="460"/>
      <c r="C17" s="499" t="s">
        <v>2183</v>
      </c>
      <c r="D17" s="457">
        <f>LANDS!C99</f>
        <v>234000000</v>
      </c>
      <c r="E17" s="560">
        <f t="shared" ref="E17:F17" si="9">D17*1.04</f>
        <v>243360000</v>
      </c>
      <c r="F17" s="560">
        <f t="shared" si="9"/>
        <v>253094400</v>
      </c>
    </row>
    <row r="18" spans="1:26" ht="14.25" customHeight="1">
      <c r="A18" s="114"/>
      <c r="B18" s="467">
        <v>11103</v>
      </c>
      <c r="C18" s="466" t="s">
        <v>2679</v>
      </c>
      <c r="D18" s="811" t="e">
        <f>D19+D20</f>
        <v>#REF!</v>
      </c>
      <c r="E18" s="812" t="e">
        <f t="shared" ref="E18:F18" si="10">D18*1.04</f>
        <v>#REF!</v>
      </c>
      <c r="F18" s="812" t="e">
        <f t="shared" si="10"/>
        <v>#REF!</v>
      </c>
      <c r="G18" s="114"/>
      <c r="H18" s="114"/>
      <c r="I18" s="114"/>
      <c r="J18" s="114"/>
      <c r="K18" s="114"/>
      <c r="L18" s="114"/>
      <c r="M18" s="114"/>
      <c r="N18" s="114"/>
      <c r="O18" s="114"/>
      <c r="P18" s="114"/>
      <c r="Q18" s="114"/>
      <c r="R18" s="114"/>
      <c r="S18" s="114"/>
      <c r="T18" s="114"/>
      <c r="U18" s="114"/>
      <c r="V18" s="114"/>
      <c r="W18" s="114"/>
      <c r="X18" s="114"/>
      <c r="Y18" s="114"/>
      <c r="Z18" s="114"/>
    </row>
    <row r="19" spans="1:26" ht="14.25" customHeight="1">
      <c r="A19" s="41"/>
      <c r="B19" s="456"/>
      <c r="C19" s="499" t="s">
        <v>2237</v>
      </c>
      <c r="D19" s="457" t="e">
        <f>LANDS!#REF!</f>
        <v>#REF!</v>
      </c>
      <c r="E19" s="560" t="e">
        <f t="shared" ref="E19:F19" si="11">D19*1.04</f>
        <v>#REF!</v>
      </c>
      <c r="F19" s="560" t="e">
        <f t="shared" si="11"/>
        <v>#REF!</v>
      </c>
      <c r="G19" s="41"/>
      <c r="H19" s="41"/>
      <c r="I19" s="41"/>
      <c r="J19" s="41"/>
      <c r="K19" s="41"/>
      <c r="L19" s="41"/>
      <c r="M19" s="41"/>
      <c r="N19" s="41"/>
      <c r="O19" s="41"/>
      <c r="P19" s="41"/>
      <c r="Q19" s="41"/>
      <c r="R19" s="41"/>
      <c r="S19" s="41"/>
      <c r="T19" s="41"/>
      <c r="U19" s="41"/>
      <c r="V19" s="41"/>
      <c r="W19" s="41"/>
      <c r="X19" s="41"/>
      <c r="Y19" s="41"/>
      <c r="Z19" s="41"/>
    </row>
    <row r="20" spans="1:26" ht="14.25" customHeight="1">
      <c r="B20" s="453"/>
      <c r="C20" s="499" t="s">
        <v>2183</v>
      </c>
      <c r="D20" s="457">
        <f>LANDS!C110</f>
        <v>3545569</v>
      </c>
      <c r="E20" s="560">
        <f t="shared" ref="E20:F20" si="12">D20*1.04</f>
        <v>3687391.7600000002</v>
      </c>
      <c r="F20" s="560">
        <f t="shared" si="12"/>
        <v>3834887.4304000004</v>
      </c>
    </row>
    <row r="21" spans="1:26" ht="14.25" customHeight="1">
      <c r="B21" s="1171" t="s">
        <v>2233</v>
      </c>
      <c r="C21" s="1156"/>
      <c r="D21" s="495" t="e">
        <f t="shared" ref="D21:F21" si="13">SUM(D12,D15,D18)</f>
        <v>#REF!</v>
      </c>
      <c r="E21" s="495" t="e">
        <f t="shared" si="13"/>
        <v>#REF!</v>
      </c>
      <c r="F21" s="495" t="e">
        <f t="shared" si="13"/>
        <v>#REF!</v>
      </c>
    </row>
    <row r="22" spans="1:26" ht="14.25" customHeight="1">
      <c r="D22" s="2"/>
      <c r="E22" s="2"/>
      <c r="F22" s="2"/>
    </row>
    <row r="23" spans="1:26" ht="14.25" customHeight="1">
      <c r="D23" s="2"/>
      <c r="E23" s="2"/>
      <c r="F23" s="2"/>
    </row>
    <row r="24" spans="1:26" ht="14.25" customHeight="1">
      <c r="E24" s="2"/>
      <c r="F24" s="2"/>
    </row>
    <row r="25" spans="1:26" ht="14.25" customHeight="1">
      <c r="E25" s="2"/>
      <c r="F25" s="2"/>
    </row>
    <row r="26" spans="1:26" ht="14.25" customHeight="1">
      <c r="E26" s="2"/>
      <c r="F26" s="2"/>
    </row>
    <row r="27" spans="1:26" ht="14.25" customHeight="1">
      <c r="E27" s="2"/>
      <c r="F27" s="2"/>
    </row>
    <row r="28" spans="1:26" ht="14.25" customHeight="1">
      <c r="E28" s="2"/>
      <c r="F28" s="2"/>
    </row>
    <row r="29" spans="1:26" ht="14.25" customHeight="1">
      <c r="E29" s="2"/>
      <c r="F29" s="2"/>
    </row>
    <row r="30" spans="1:26" ht="14.25" customHeight="1">
      <c r="E30" s="2"/>
      <c r="F30" s="2"/>
    </row>
    <row r="31" spans="1:26" ht="14.25" customHeight="1">
      <c r="E31" s="2"/>
      <c r="F31" s="2"/>
    </row>
    <row r="32" spans="1:26" ht="14.25" customHeight="1">
      <c r="E32" s="2"/>
      <c r="F32" s="2"/>
    </row>
    <row r="33" spans="5:6" ht="14.25" customHeight="1">
      <c r="E33" s="2"/>
      <c r="F33" s="2"/>
    </row>
    <row r="34" spans="5:6" ht="14.25" customHeight="1">
      <c r="E34" s="2"/>
      <c r="F34" s="2"/>
    </row>
    <row r="35" spans="5:6" ht="14.25" customHeight="1">
      <c r="E35" s="2"/>
      <c r="F35" s="2"/>
    </row>
    <row r="36" spans="5:6" ht="14.25" customHeight="1">
      <c r="E36" s="2"/>
      <c r="F36" s="2"/>
    </row>
    <row r="37" spans="5:6" ht="14.25" customHeight="1">
      <c r="E37" s="2"/>
      <c r="F37" s="2"/>
    </row>
    <row r="38" spans="5:6" ht="14.25" customHeight="1">
      <c r="E38" s="2"/>
      <c r="F38" s="2"/>
    </row>
    <row r="39" spans="5:6" ht="14.25" customHeight="1">
      <c r="E39" s="2"/>
      <c r="F39" s="2"/>
    </row>
    <row r="40" spans="5:6" ht="14.25" customHeight="1">
      <c r="E40" s="2"/>
      <c r="F40" s="2"/>
    </row>
    <row r="41" spans="5:6" ht="14.25" customHeight="1">
      <c r="E41" s="2"/>
      <c r="F41" s="2"/>
    </row>
    <row r="42" spans="5:6" ht="14.25" customHeight="1">
      <c r="E42" s="2"/>
      <c r="F42" s="2"/>
    </row>
    <row r="43" spans="5:6" ht="14.25" customHeight="1">
      <c r="E43" s="2"/>
      <c r="F43" s="2"/>
    </row>
    <row r="44" spans="5:6" ht="14.25" customHeight="1">
      <c r="E44" s="2"/>
      <c r="F44" s="2"/>
    </row>
    <row r="45" spans="5:6" ht="14.25" customHeight="1">
      <c r="E45" s="2"/>
      <c r="F45" s="2"/>
    </row>
    <row r="46" spans="5:6" ht="14.25" customHeight="1">
      <c r="E46" s="2"/>
      <c r="F46" s="2"/>
    </row>
    <row r="47" spans="5:6" ht="14.25" customHeight="1">
      <c r="E47" s="2"/>
      <c r="F47" s="2"/>
    </row>
    <row r="48" spans="5:6" ht="14.25" customHeight="1">
      <c r="E48" s="2"/>
      <c r="F48" s="2"/>
    </row>
    <row r="49" spans="5:6" ht="14.25" customHeight="1">
      <c r="E49" s="2"/>
      <c r="F49" s="2"/>
    </row>
    <row r="50" spans="5:6" ht="14.25" customHeight="1">
      <c r="E50" s="2"/>
      <c r="F50" s="2"/>
    </row>
    <row r="51" spans="5:6" ht="14.25" customHeight="1">
      <c r="E51" s="2"/>
      <c r="F51" s="2"/>
    </row>
    <row r="52" spans="5:6" ht="14.25" customHeight="1">
      <c r="E52" s="2"/>
      <c r="F52" s="2"/>
    </row>
    <row r="53" spans="5:6" ht="14.25" customHeight="1">
      <c r="E53" s="2"/>
      <c r="F53" s="2"/>
    </row>
    <row r="54" spans="5:6" ht="14.25" customHeight="1">
      <c r="E54" s="2"/>
      <c r="F54" s="2"/>
    </row>
    <row r="55" spans="5:6" ht="14.25" customHeight="1">
      <c r="E55" s="2"/>
      <c r="F55" s="2"/>
    </row>
    <row r="56" spans="5:6" ht="14.25" customHeight="1">
      <c r="E56" s="2"/>
      <c r="F56" s="2"/>
    </row>
    <row r="57" spans="5:6" ht="14.25" customHeight="1">
      <c r="E57" s="2"/>
      <c r="F57" s="2"/>
    </row>
    <row r="58" spans="5:6" ht="14.25" customHeight="1">
      <c r="E58" s="2"/>
      <c r="F58" s="2"/>
    </row>
    <row r="59" spans="5:6" ht="14.25" customHeight="1">
      <c r="E59" s="2"/>
      <c r="F59" s="2"/>
    </row>
    <row r="60" spans="5:6" ht="14.25" customHeight="1">
      <c r="E60" s="2"/>
      <c r="F60" s="2"/>
    </row>
    <row r="61" spans="5:6" ht="14.25" customHeight="1">
      <c r="E61" s="2"/>
      <c r="F61" s="2"/>
    </row>
    <row r="62" spans="5:6" ht="14.25" customHeight="1">
      <c r="E62" s="2"/>
      <c r="F62" s="2"/>
    </row>
    <row r="63" spans="5:6" ht="14.25" customHeight="1">
      <c r="E63" s="2"/>
      <c r="F63" s="2"/>
    </row>
    <row r="64" spans="5:6" ht="14.25" customHeight="1">
      <c r="E64" s="2"/>
      <c r="F64" s="2"/>
    </row>
    <row r="65" spans="5:6" ht="14.25" customHeight="1">
      <c r="E65" s="2"/>
      <c r="F65" s="2"/>
    </row>
    <row r="66" spans="5:6" ht="14.25" customHeight="1">
      <c r="E66" s="2"/>
      <c r="F66" s="2"/>
    </row>
    <row r="67" spans="5:6" ht="14.25" customHeight="1">
      <c r="E67" s="2"/>
      <c r="F67" s="2"/>
    </row>
    <row r="68" spans="5:6" ht="14.25" customHeight="1">
      <c r="E68" s="2"/>
      <c r="F68" s="2"/>
    </row>
    <row r="69" spans="5:6" ht="14.25" customHeight="1">
      <c r="E69" s="2"/>
      <c r="F69" s="2"/>
    </row>
    <row r="70" spans="5:6" ht="14.25" customHeight="1">
      <c r="E70" s="2"/>
      <c r="F70" s="2"/>
    </row>
    <row r="71" spans="5:6" ht="14.25" customHeight="1">
      <c r="E71" s="2"/>
      <c r="F71" s="2"/>
    </row>
    <row r="72" spans="5:6" ht="14.25" customHeight="1">
      <c r="E72" s="2"/>
      <c r="F72" s="2"/>
    </row>
    <row r="73" spans="5:6" ht="14.25" customHeight="1">
      <c r="E73" s="2"/>
      <c r="F73" s="2"/>
    </row>
    <row r="74" spans="5:6" ht="14.25" customHeight="1">
      <c r="E74" s="2"/>
      <c r="F74" s="2"/>
    </row>
    <row r="75" spans="5:6" ht="14.25" customHeight="1">
      <c r="E75" s="2"/>
      <c r="F75" s="2"/>
    </row>
    <row r="76" spans="5:6" ht="14.25" customHeight="1">
      <c r="E76" s="2"/>
      <c r="F76" s="2"/>
    </row>
    <row r="77" spans="5:6" ht="14.25" customHeight="1">
      <c r="E77" s="2"/>
      <c r="F77" s="2"/>
    </row>
    <row r="78" spans="5:6" ht="14.25" customHeight="1">
      <c r="E78" s="2"/>
      <c r="F78" s="2"/>
    </row>
    <row r="79" spans="5:6" ht="14.25" customHeight="1">
      <c r="E79" s="2"/>
      <c r="F79" s="2"/>
    </row>
    <row r="80" spans="5:6" ht="14.25" customHeight="1">
      <c r="E80" s="2"/>
      <c r="F80" s="2"/>
    </row>
    <row r="81" spans="5:6" ht="14.25" customHeight="1">
      <c r="E81" s="2"/>
      <c r="F81" s="2"/>
    </row>
    <row r="82" spans="5:6" ht="14.25" customHeight="1">
      <c r="E82" s="2"/>
      <c r="F82" s="2"/>
    </row>
    <row r="83" spans="5:6" ht="14.25" customHeight="1">
      <c r="E83" s="2"/>
      <c r="F83" s="2"/>
    </row>
    <row r="84" spans="5:6" ht="14.25" customHeight="1">
      <c r="E84" s="2"/>
      <c r="F84" s="2"/>
    </row>
    <row r="85" spans="5:6" ht="14.25" customHeight="1">
      <c r="E85" s="2"/>
      <c r="F85" s="2"/>
    </row>
    <row r="86" spans="5:6" ht="14.25" customHeight="1">
      <c r="E86" s="2"/>
      <c r="F86" s="2"/>
    </row>
    <row r="87" spans="5:6" ht="14.25" customHeight="1">
      <c r="E87" s="2"/>
      <c r="F87" s="2"/>
    </row>
    <row r="88" spans="5:6" ht="14.25" customHeight="1">
      <c r="E88" s="2"/>
      <c r="F88" s="2"/>
    </row>
    <row r="89" spans="5:6" ht="14.25" customHeight="1">
      <c r="E89" s="2"/>
      <c r="F89" s="2"/>
    </row>
    <row r="90" spans="5:6" ht="14.25" customHeight="1">
      <c r="E90" s="2"/>
      <c r="F90" s="2"/>
    </row>
    <row r="91" spans="5:6" ht="14.25" customHeight="1">
      <c r="E91" s="2"/>
      <c r="F91" s="2"/>
    </row>
    <row r="92" spans="5:6" ht="14.25" customHeight="1">
      <c r="E92" s="2"/>
      <c r="F92" s="2"/>
    </row>
    <row r="93" spans="5:6" ht="14.25" customHeight="1">
      <c r="E93" s="2"/>
      <c r="F93" s="2"/>
    </row>
    <row r="94" spans="5:6" ht="14.25" customHeight="1">
      <c r="E94" s="2"/>
      <c r="F94" s="2"/>
    </row>
    <row r="95" spans="5:6" ht="14.25" customHeight="1">
      <c r="E95" s="2"/>
      <c r="F95" s="2"/>
    </row>
    <row r="96" spans="5:6" ht="14.25" customHeight="1">
      <c r="E96" s="2"/>
      <c r="F96" s="2"/>
    </row>
    <row r="97" spans="5:6" ht="14.25" customHeight="1">
      <c r="E97" s="2"/>
      <c r="F97" s="2"/>
    </row>
    <row r="98" spans="5:6" ht="14.25" customHeight="1">
      <c r="E98" s="2"/>
      <c r="F98" s="2"/>
    </row>
    <row r="99" spans="5:6" ht="14.25" customHeight="1">
      <c r="E99" s="2"/>
      <c r="F99" s="2"/>
    </row>
    <row r="100" spans="5:6" ht="14.25" customHeight="1">
      <c r="E100" s="2"/>
      <c r="F100" s="2"/>
    </row>
    <row r="101" spans="5:6" ht="14.25" customHeight="1">
      <c r="E101" s="2"/>
      <c r="F101" s="2"/>
    </row>
    <row r="102" spans="5:6" ht="14.25" customHeight="1">
      <c r="E102" s="2"/>
      <c r="F102" s="2"/>
    </row>
    <row r="103" spans="5:6" ht="14.25" customHeight="1">
      <c r="E103" s="2"/>
      <c r="F103" s="2"/>
    </row>
    <row r="104" spans="5:6" ht="14.25" customHeight="1">
      <c r="E104" s="2"/>
      <c r="F104" s="2"/>
    </row>
    <row r="105" spans="5:6" ht="14.25" customHeight="1">
      <c r="E105" s="2"/>
      <c r="F105" s="2"/>
    </row>
    <row r="106" spans="5:6" ht="14.25" customHeight="1">
      <c r="E106" s="2"/>
      <c r="F106" s="2"/>
    </row>
    <row r="107" spans="5:6" ht="14.25" customHeight="1">
      <c r="E107" s="2"/>
      <c r="F107" s="2"/>
    </row>
    <row r="108" spans="5:6" ht="14.25" customHeight="1">
      <c r="E108" s="2"/>
      <c r="F108" s="2"/>
    </row>
    <row r="109" spans="5:6" ht="14.25" customHeight="1">
      <c r="E109" s="2"/>
      <c r="F109" s="2"/>
    </row>
    <row r="110" spans="5:6" ht="14.25" customHeight="1">
      <c r="E110" s="2"/>
      <c r="F110" s="2"/>
    </row>
    <row r="111" spans="5:6" ht="14.25" customHeight="1">
      <c r="E111" s="2"/>
      <c r="F111" s="2"/>
    </row>
    <row r="112" spans="5:6" ht="14.25" customHeight="1">
      <c r="E112" s="2"/>
      <c r="F112" s="2"/>
    </row>
    <row r="113" spans="5:6" ht="14.25" customHeight="1">
      <c r="E113" s="2"/>
      <c r="F113" s="2"/>
    </row>
    <row r="114" spans="5:6" ht="14.25" customHeight="1">
      <c r="E114" s="2"/>
      <c r="F114" s="2"/>
    </row>
    <row r="115" spans="5:6" ht="14.25" customHeight="1">
      <c r="E115" s="2"/>
      <c r="F115" s="2"/>
    </row>
    <row r="116" spans="5:6" ht="14.25" customHeight="1">
      <c r="E116" s="2"/>
      <c r="F116" s="2"/>
    </row>
    <row r="117" spans="5:6" ht="14.25" customHeight="1">
      <c r="E117" s="2"/>
      <c r="F117" s="2"/>
    </row>
    <row r="118" spans="5:6" ht="14.25" customHeight="1">
      <c r="E118" s="2"/>
      <c r="F118" s="2"/>
    </row>
    <row r="119" spans="5:6" ht="14.25" customHeight="1">
      <c r="E119" s="2"/>
      <c r="F119" s="2"/>
    </row>
    <row r="120" spans="5:6" ht="14.25" customHeight="1">
      <c r="E120" s="2"/>
      <c r="F120" s="2"/>
    </row>
    <row r="121" spans="5:6" ht="14.25" customHeight="1">
      <c r="E121" s="2"/>
      <c r="F121" s="2"/>
    </row>
    <row r="122" spans="5:6" ht="14.25" customHeight="1">
      <c r="E122" s="2"/>
      <c r="F122" s="2"/>
    </row>
    <row r="123" spans="5:6" ht="14.25" customHeight="1">
      <c r="E123" s="2"/>
      <c r="F123" s="2"/>
    </row>
    <row r="124" spans="5:6" ht="14.25" customHeight="1">
      <c r="E124" s="2"/>
      <c r="F124" s="2"/>
    </row>
    <row r="125" spans="5:6" ht="14.25" customHeight="1">
      <c r="E125" s="2"/>
      <c r="F125" s="2"/>
    </row>
    <row r="126" spans="5:6" ht="14.25" customHeight="1">
      <c r="E126" s="2"/>
      <c r="F126" s="2"/>
    </row>
    <row r="127" spans="5:6" ht="14.25" customHeight="1">
      <c r="E127" s="2"/>
      <c r="F127" s="2"/>
    </row>
    <row r="128" spans="5:6" ht="14.25" customHeight="1">
      <c r="E128" s="2"/>
      <c r="F128" s="2"/>
    </row>
    <row r="129" spans="5:6" ht="14.25" customHeight="1">
      <c r="E129" s="2"/>
      <c r="F129" s="2"/>
    </row>
    <row r="130" spans="5:6" ht="14.25" customHeight="1">
      <c r="E130" s="2"/>
      <c r="F130" s="2"/>
    </row>
    <row r="131" spans="5:6" ht="14.25" customHeight="1">
      <c r="E131" s="2"/>
      <c r="F131" s="2"/>
    </row>
    <row r="132" spans="5:6" ht="14.25" customHeight="1">
      <c r="E132" s="2"/>
      <c r="F132" s="2"/>
    </row>
    <row r="133" spans="5:6" ht="14.25" customHeight="1">
      <c r="E133" s="2"/>
      <c r="F133" s="2"/>
    </row>
    <row r="134" spans="5:6" ht="14.25" customHeight="1">
      <c r="E134" s="2"/>
      <c r="F134" s="2"/>
    </row>
    <row r="135" spans="5:6" ht="14.25" customHeight="1">
      <c r="E135" s="2"/>
      <c r="F135" s="2"/>
    </row>
    <row r="136" spans="5:6" ht="14.25" customHeight="1">
      <c r="E136" s="2"/>
      <c r="F136" s="2"/>
    </row>
    <row r="137" spans="5:6" ht="14.25" customHeight="1">
      <c r="E137" s="2"/>
      <c r="F137" s="2"/>
    </row>
    <row r="138" spans="5:6" ht="14.25" customHeight="1">
      <c r="E138" s="2"/>
      <c r="F138" s="2"/>
    </row>
    <row r="139" spans="5:6" ht="14.25" customHeight="1">
      <c r="E139" s="2"/>
      <c r="F139" s="2"/>
    </row>
    <row r="140" spans="5:6" ht="14.25" customHeight="1">
      <c r="E140" s="2"/>
      <c r="F140" s="2"/>
    </row>
    <row r="141" spans="5:6" ht="14.25" customHeight="1">
      <c r="E141" s="2"/>
      <c r="F141" s="2"/>
    </row>
    <row r="142" spans="5:6" ht="14.25" customHeight="1">
      <c r="E142" s="2"/>
      <c r="F142" s="2"/>
    </row>
    <row r="143" spans="5:6" ht="14.25" customHeight="1">
      <c r="E143" s="2"/>
      <c r="F143" s="2"/>
    </row>
    <row r="144" spans="5:6" ht="14.25" customHeight="1">
      <c r="E144" s="2"/>
      <c r="F144" s="2"/>
    </row>
    <row r="145" spans="5:6" ht="14.25" customHeight="1">
      <c r="E145" s="2"/>
      <c r="F145" s="2"/>
    </row>
    <row r="146" spans="5:6" ht="14.25" customHeight="1">
      <c r="E146" s="2"/>
      <c r="F146" s="2"/>
    </row>
    <row r="147" spans="5:6" ht="14.25" customHeight="1">
      <c r="E147" s="2"/>
      <c r="F147" s="2"/>
    </row>
    <row r="148" spans="5:6" ht="14.25" customHeight="1">
      <c r="E148" s="2"/>
      <c r="F148" s="2"/>
    </row>
    <row r="149" spans="5:6" ht="14.25" customHeight="1">
      <c r="E149" s="2"/>
      <c r="F149" s="2"/>
    </row>
    <row r="150" spans="5:6" ht="14.25" customHeight="1">
      <c r="E150" s="2"/>
      <c r="F150" s="2"/>
    </row>
    <row r="151" spans="5:6" ht="14.25" customHeight="1">
      <c r="E151" s="2"/>
      <c r="F151" s="2"/>
    </row>
    <row r="152" spans="5:6" ht="14.25" customHeight="1">
      <c r="E152" s="2"/>
      <c r="F152" s="2"/>
    </row>
    <row r="153" spans="5:6" ht="14.25" customHeight="1">
      <c r="E153" s="2"/>
      <c r="F153" s="2"/>
    </row>
    <row r="154" spans="5:6" ht="14.25" customHeight="1">
      <c r="E154" s="2"/>
      <c r="F154" s="2"/>
    </row>
    <row r="155" spans="5:6" ht="14.25" customHeight="1">
      <c r="E155" s="2"/>
      <c r="F155" s="2"/>
    </row>
    <row r="156" spans="5:6" ht="14.25" customHeight="1">
      <c r="E156" s="2"/>
      <c r="F156" s="2"/>
    </row>
    <row r="157" spans="5:6" ht="14.25" customHeight="1">
      <c r="E157" s="2"/>
      <c r="F157" s="2"/>
    </row>
    <row r="158" spans="5:6" ht="14.25" customHeight="1">
      <c r="E158" s="2"/>
      <c r="F158" s="2"/>
    </row>
    <row r="159" spans="5:6" ht="14.25" customHeight="1">
      <c r="E159" s="2"/>
      <c r="F159" s="2"/>
    </row>
    <row r="160" spans="5:6" ht="14.25" customHeight="1">
      <c r="E160" s="2"/>
      <c r="F160" s="2"/>
    </row>
    <row r="161" spans="5:6" ht="14.25" customHeight="1">
      <c r="E161" s="2"/>
      <c r="F161" s="2"/>
    </row>
    <row r="162" spans="5:6" ht="14.25" customHeight="1">
      <c r="E162" s="2"/>
      <c r="F162" s="2"/>
    </row>
    <row r="163" spans="5:6" ht="14.25" customHeight="1">
      <c r="E163" s="2"/>
      <c r="F163" s="2"/>
    </row>
    <row r="164" spans="5:6" ht="14.25" customHeight="1">
      <c r="E164" s="2"/>
      <c r="F164" s="2"/>
    </row>
    <row r="165" spans="5:6" ht="14.25" customHeight="1">
      <c r="E165" s="2"/>
      <c r="F165" s="2"/>
    </row>
    <row r="166" spans="5:6" ht="14.25" customHeight="1">
      <c r="E166" s="2"/>
      <c r="F166" s="2"/>
    </row>
    <row r="167" spans="5:6" ht="14.25" customHeight="1">
      <c r="E167" s="2"/>
      <c r="F167" s="2"/>
    </row>
    <row r="168" spans="5:6" ht="14.25" customHeight="1">
      <c r="E168" s="2"/>
      <c r="F168" s="2"/>
    </row>
    <row r="169" spans="5:6" ht="14.25" customHeight="1">
      <c r="E169" s="2"/>
      <c r="F169" s="2"/>
    </row>
    <row r="170" spans="5:6" ht="14.25" customHeight="1">
      <c r="E170" s="2"/>
      <c r="F170" s="2"/>
    </row>
    <row r="171" spans="5:6" ht="14.25" customHeight="1">
      <c r="E171" s="2"/>
      <c r="F171" s="2"/>
    </row>
    <row r="172" spans="5:6" ht="14.25" customHeight="1">
      <c r="E172" s="2"/>
      <c r="F172" s="2"/>
    </row>
    <row r="173" spans="5:6" ht="14.25" customHeight="1">
      <c r="E173" s="2"/>
      <c r="F173" s="2"/>
    </row>
    <row r="174" spans="5:6" ht="14.25" customHeight="1">
      <c r="E174" s="2"/>
      <c r="F174" s="2"/>
    </row>
    <row r="175" spans="5:6" ht="14.25" customHeight="1">
      <c r="E175" s="2"/>
      <c r="F175" s="2"/>
    </row>
    <row r="176" spans="5:6" ht="14.25" customHeight="1">
      <c r="E176" s="2"/>
      <c r="F176" s="2"/>
    </row>
    <row r="177" spans="5:6" ht="14.25" customHeight="1">
      <c r="E177" s="2"/>
      <c r="F177" s="2"/>
    </row>
    <row r="178" spans="5:6" ht="14.25" customHeight="1">
      <c r="E178" s="2"/>
      <c r="F178" s="2"/>
    </row>
    <row r="179" spans="5:6" ht="14.25" customHeight="1">
      <c r="E179" s="2"/>
      <c r="F179" s="2"/>
    </row>
    <row r="180" spans="5:6" ht="14.25" customHeight="1">
      <c r="E180" s="2"/>
      <c r="F180" s="2"/>
    </row>
    <row r="181" spans="5:6" ht="14.25" customHeight="1">
      <c r="E181" s="2"/>
      <c r="F181" s="2"/>
    </row>
    <row r="182" spans="5:6" ht="14.25" customHeight="1">
      <c r="E182" s="2"/>
      <c r="F182" s="2"/>
    </row>
    <row r="183" spans="5:6" ht="14.25" customHeight="1">
      <c r="E183" s="2"/>
      <c r="F183" s="2"/>
    </row>
    <row r="184" spans="5:6" ht="14.25" customHeight="1">
      <c r="E184" s="2"/>
      <c r="F184" s="2"/>
    </row>
    <row r="185" spans="5:6" ht="14.25" customHeight="1">
      <c r="E185" s="2"/>
      <c r="F185" s="2"/>
    </row>
    <row r="186" spans="5:6" ht="14.25" customHeight="1">
      <c r="E186" s="2"/>
      <c r="F186" s="2"/>
    </row>
    <row r="187" spans="5:6" ht="14.25" customHeight="1">
      <c r="E187" s="2"/>
      <c r="F187" s="2"/>
    </row>
    <row r="188" spans="5:6" ht="14.25" customHeight="1">
      <c r="E188" s="2"/>
      <c r="F188" s="2"/>
    </row>
    <row r="189" spans="5:6" ht="14.25" customHeight="1">
      <c r="E189" s="2"/>
      <c r="F189" s="2"/>
    </row>
    <row r="190" spans="5:6" ht="14.25" customHeight="1">
      <c r="E190" s="2"/>
      <c r="F190" s="2"/>
    </row>
    <row r="191" spans="5:6" ht="14.25" customHeight="1">
      <c r="E191" s="2"/>
      <c r="F191" s="2"/>
    </row>
    <row r="192" spans="5:6" ht="14.25" customHeight="1">
      <c r="E192" s="2"/>
      <c r="F192" s="2"/>
    </row>
    <row r="193" spans="5:6" ht="14.25" customHeight="1">
      <c r="E193" s="2"/>
      <c r="F193" s="2"/>
    </row>
    <row r="194" spans="5:6" ht="14.25" customHeight="1">
      <c r="E194" s="2"/>
      <c r="F194" s="2"/>
    </row>
    <row r="195" spans="5:6" ht="14.25" customHeight="1">
      <c r="E195" s="2"/>
      <c r="F195" s="2"/>
    </row>
    <row r="196" spans="5:6" ht="14.25" customHeight="1">
      <c r="E196" s="2"/>
      <c r="F196" s="2"/>
    </row>
    <row r="197" spans="5:6" ht="14.25" customHeight="1">
      <c r="E197" s="2"/>
      <c r="F197" s="2"/>
    </row>
    <row r="198" spans="5:6" ht="14.25" customHeight="1">
      <c r="E198" s="2"/>
      <c r="F198" s="2"/>
    </row>
    <row r="199" spans="5:6" ht="14.25" customHeight="1">
      <c r="E199" s="2"/>
      <c r="F199" s="2"/>
    </row>
    <row r="200" spans="5:6" ht="14.25" customHeight="1">
      <c r="E200" s="2"/>
      <c r="F200" s="2"/>
    </row>
    <row r="201" spans="5:6" ht="14.25" customHeight="1">
      <c r="E201" s="2"/>
      <c r="F201" s="2"/>
    </row>
    <row r="202" spans="5:6" ht="14.25" customHeight="1">
      <c r="E202" s="2"/>
      <c r="F202" s="2"/>
    </row>
    <row r="203" spans="5:6" ht="14.25" customHeight="1">
      <c r="E203" s="2"/>
      <c r="F203" s="2"/>
    </row>
    <row r="204" spans="5:6" ht="14.25" customHeight="1">
      <c r="E204" s="2"/>
      <c r="F204" s="2"/>
    </row>
    <row r="205" spans="5:6" ht="14.25" customHeight="1">
      <c r="E205" s="2"/>
      <c r="F205" s="2"/>
    </row>
    <row r="206" spans="5:6" ht="14.25" customHeight="1">
      <c r="E206" s="2"/>
      <c r="F206" s="2"/>
    </row>
    <row r="207" spans="5:6" ht="14.25" customHeight="1">
      <c r="E207" s="2"/>
      <c r="F207" s="2"/>
    </row>
    <row r="208" spans="5:6" ht="14.25" customHeight="1">
      <c r="E208" s="2"/>
      <c r="F208" s="2"/>
    </row>
    <row r="209" spans="5:6" ht="14.25" customHeight="1">
      <c r="E209" s="2"/>
      <c r="F209" s="2"/>
    </row>
    <row r="210" spans="5:6" ht="14.25" customHeight="1">
      <c r="E210" s="2"/>
      <c r="F210" s="2"/>
    </row>
    <row r="211" spans="5:6" ht="14.25" customHeight="1">
      <c r="E211" s="2"/>
      <c r="F211" s="2"/>
    </row>
    <row r="212" spans="5:6" ht="14.25" customHeight="1">
      <c r="E212" s="2"/>
      <c r="F212" s="2"/>
    </row>
    <row r="213" spans="5:6" ht="14.25" customHeight="1">
      <c r="E213" s="2"/>
      <c r="F213" s="2"/>
    </row>
    <row r="214" spans="5:6" ht="14.25" customHeight="1">
      <c r="E214" s="2"/>
      <c r="F214" s="2"/>
    </row>
    <row r="215" spans="5:6" ht="14.25" customHeight="1">
      <c r="E215" s="2"/>
      <c r="F215" s="2"/>
    </row>
    <row r="216" spans="5:6" ht="14.25" customHeight="1">
      <c r="E216" s="2"/>
      <c r="F216" s="2"/>
    </row>
    <row r="217" spans="5:6" ht="14.25" customHeight="1">
      <c r="E217" s="2"/>
      <c r="F217" s="2"/>
    </row>
    <row r="218" spans="5:6" ht="14.25" customHeight="1">
      <c r="E218" s="2"/>
      <c r="F218" s="2"/>
    </row>
    <row r="219" spans="5:6" ht="14.25" customHeight="1">
      <c r="E219" s="2"/>
      <c r="F219" s="2"/>
    </row>
    <row r="220" spans="5:6" ht="14.25" customHeight="1">
      <c r="E220" s="2"/>
      <c r="F220" s="2"/>
    </row>
    <row r="221" spans="5:6" ht="14.25" customHeight="1">
      <c r="E221" s="2"/>
      <c r="F221" s="2"/>
    </row>
    <row r="222" spans="5:6" ht="15.75" customHeight="1"/>
    <row r="223" spans="5:6" ht="15.75" customHeight="1"/>
    <row r="224" spans="5:6"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mergeCells count="8">
    <mergeCell ref="B21:C21"/>
    <mergeCell ref="B2:B3"/>
    <mergeCell ref="C2:C3"/>
    <mergeCell ref="E2:F2"/>
    <mergeCell ref="B7:C7"/>
    <mergeCell ref="B10:B11"/>
    <mergeCell ref="C10:C11"/>
    <mergeCell ref="E10:F10"/>
  </mergeCells>
  <pageMargins left="0.7" right="0.7" top="0.75" bottom="0.75" header="0" footer="0"/>
  <pageSetup orientation="landscape"/>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100-000000000000}">
  <sheetPr>
    <tabColor rgb="FF003366"/>
  </sheetPr>
  <dimension ref="A1:Z1001"/>
  <sheetViews>
    <sheetView view="pageBreakPreview" zoomScale="60" zoomScaleNormal="100" workbookViewId="0">
      <pane ySplit="2" topLeftCell="A51" activePane="bottomLeft" state="frozen"/>
      <selection pane="bottomLeft" activeCell="F113" sqref="E113:F113"/>
    </sheetView>
  </sheetViews>
  <sheetFormatPr defaultColWidth="14.40625" defaultRowHeight="15" customHeight="1"/>
  <cols>
    <col min="1" max="1" width="11.26953125" customWidth="1"/>
    <col min="2" max="2" width="69.54296875" customWidth="1"/>
    <col min="3" max="4" width="15.54296875" hidden="1" customWidth="1"/>
    <col min="5" max="6" width="15.54296875" customWidth="1"/>
    <col min="7" max="26" width="8" customWidth="1"/>
  </cols>
  <sheetData>
    <row r="1" spans="1:26" ht="15.75" customHeight="1">
      <c r="A1" s="1159" t="s">
        <v>2680</v>
      </c>
      <c r="B1" s="1160"/>
      <c r="F1" s="41"/>
    </row>
    <row r="2" spans="1:26" ht="60" customHeight="1">
      <c r="A2" s="1173" t="s">
        <v>2069</v>
      </c>
      <c r="B2" s="1156"/>
      <c r="C2" s="412" t="s">
        <v>204</v>
      </c>
      <c r="D2" s="719" t="s">
        <v>2070</v>
      </c>
      <c r="E2" s="719" t="s">
        <v>166</v>
      </c>
      <c r="F2" s="719" t="s">
        <v>2681</v>
      </c>
      <c r="G2" s="44"/>
      <c r="H2" s="44"/>
      <c r="I2" s="44"/>
      <c r="J2" s="44"/>
      <c r="K2" s="44"/>
      <c r="L2" s="44"/>
      <c r="M2" s="44"/>
      <c r="N2" s="44"/>
      <c r="O2" s="44"/>
      <c r="P2" s="44"/>
      <c r="Q2" s="44"/>
      <c r="R2" s="44"/>
      <c r="S2" s="44"/>
      <c r="T2" s="44"/>
      <c r="U2" s="44"/>
      <c r="V2" s="44"/>
      <c r="W2" s="44"/>
      <c r="X2" s="44"/>
      <c r="Y2" s="44"/>
      <c r="Z2" s="44"/>
    </row>
    <row r="3" spans="1:26" ht="15.75" customHeight="1">
      <c r="A3" s="435">
        <v>11101</v>
      </c>
      <c r="B3" s="171" t="s">
        <v>2071</v>
      </c>
      <c r="C3" s="107"/>
      <c r="D3" s="107"/>
      <c r="E3" s="107"/>
      <c r="F3" s="107"/>
      <c r="G3" s="41"/>
      <c r="H3" s="41"/>
      <c r="I3" s="41"/>
      <c r="J3" s="41"/>
      <c r="K3" s="41"/>
      <c r="L3" s="41"/>
      <c r="M3" s="41"/>
      <c r="N3" s="41"/>
      <c r="O3" s="41"/>
      <c r="P3" s="41"/>
      <c r="Q3" s="41"/>
      <c r="R3" s="41"/>
      <c r="S3" s="41"/>
      <c r="T3" s="41"/>
      <c r="U3" s="41"/>
      <c r="V3" s="41"/>
      <c r="W3" s="41"/>
      <c r="X3" s="41"/>
      <c r="Y3" s="41"/>
      <c r="Z3" s="41"/>
    </row>
    <row r="4" spans="1:26" ht="15.5">
      <c r="A4" s="171">
        <v>2100000</v>
      </c>
      <c r="B4" s="171" t="s">
        <v>2072</v>
      </c>
      <c r="C4" s="109"/>
      <c r="D4" s="109"/>
      <c r="E4" s="109"/>
      <c r="F4" s="109"/>
      <c r="G4" s="44"/>
      <c r="H4" s="44"/>
      <c r="I4" s="44"/>
      <c r="J4" s="44"/>
      <c r="K4" s="44"/>
      <c r="L4" s="44"/>
      <c r="M4" s="44"/>
      <c r="N4" s="44"/>
      <c r="O4" s="44"/>
      <c r="P4" s="44"/>
      <c r="Q4" s="44"/>
      <c r="R4" s="44"/>
      <c r="S4" s="44"/>
      <c r="T4" s="44"/>
      <c r="U4" s="44"/>
      <c r="V4" s="44"/>
      <c r="W4" s="44"/>
      <c r="X4" s="44"/>
      <c r="Y4" s="44"/>
      <c r="Z4" s="44"/>
    </row>
    <row r="5" spans="1:26" ht="15.75" customHeight="1">
      <c r="A5" s="435"/>
      <c r="B5" s="414" t="s">
        <v>2073</v>
      </c>
      <c r="C5" s="107"/>
      <c r="D5" s="107"/>
      <c r="E5" s="107"/>
      <c r="F5" s="107"/>
    </row>
    <row r="6" spans="1:26" ht="15.75" customHeight="1">
      <c r="A6" s="349" t="s">
        <v>2074</v>
      </c>
      <c r="B6" s="36" t="s">
        <v>2075</v>
      </c>
      <c r="C6" s="107">
        <v>69800000</v>
      </c>
      <c r="D6" s="107"/>
      <c r="E6" s="107">
        <f t="shared" ref="E6:F6" si="0">SUM(C6:D6)</f>
        <v>69800000</v>
      </c>
      <c r="F6" s="107">
        <f t="shared" si="0"/>
        <v>69800000</v>
      </c>
    </row>
    <row r="7" spans="1:26" ht="15.75" customHeight="1">
      <c r="A7" s="479" t="s">
        <v>2076</v>
      </c>
      <c r="B7" s="416"/>
      <c r="C7" s="417">
        <v>69800000</v>
      </c>
      <c r="D7" s="417">
        <f t="shared" ref="D7:F7" si="1">SUM(D6)</f>
        <v>0</v>
      </c>
      <c r="E7" s="417">
        <f t="shared" si="1"/>
        <v>69800000</v>
      </c>
      <c r="F7" s="417">
        <f t="shared" si="1"/>
        <v>69800000</v>
      </c>
    </row>
    <row r="8" spans="1:26" ht="15.75" customHeight="1">
      <c r="A8" s="349"/>
      <c r="B8" s="414" t="s">
        <v>2077</v>
      </c>
      <c r="C8" s="107"/>
      <c r="D8" s="107"/>
      <c r="E8" s="107"/>
      <c r="F8" s="107"/>
    </row>
    <row r="9" spans="1:26" ht="15.75" customHeight="1">
      <c r="A9" s="349" t="s">
        <v>2078</v>
      </c>
      <c r="B9" s="36" t="s">
        <v>2079</v>
      </c>
      <c r="C9" s="107">
        <v>8300000</v>
      </c>
      <c r="D9" s="107"/>
      <c r="E9" s="107">
        <f t="shared" ref="E9:F9" si="2">SUM(C9:D9)</f>
        <v>8300000</v>
      </c>
      <c r="F9" s="107">
        <f t="shared" si="2"/>
        <v>8300000</v>
      </c>
    </row>
    <row r="10" spans="1:26" ht="15.75" customHeight="1">
      <c r="A10" s="349" t="s">
        <v>2080</v>
      </c>
      <c r="B10" s="36" t="s">
        <v>2081</v>
      </c>
      <c r="C10" s="107">
        <v>4100000</v>
      </c>
      <c r="D10" s="107"/>
      <c r="E10" s="107">
        <f t="shared" ref="E10:F10" si="3">SUM(C10:D10)</f>
        <v>4100000</v>
      </c>
      <c r="F10" s="107">
        <f t="shared" si="3"/>
        <v>4100000</v>
      </c>
    </row>
    <row r="11" spans="1:26" ht="15.75" customHeight="1">
      <c r="A11" s="349" t="s">
        <v>2682</v>
      </c>
      <c r="B11" s="36" t="s">
        <v>2683</v>
      </c>
      <c r="C11" s="107">
        <v>3500000</v>
      </c>
      <c r="D11" s="107"/>
      <c r="E11" s="107">
        <f t="shared" ref="E11:F11" si="4">SUM(C11:D11)</f>
        <v>3500000</v>
      </c>
      <c r="F11" s="107">
        <f t="shared" si="4"/>
        <v>3500000</v>
      </c>
    </row>
    <row r="12" spans="1:26" ht="15.75" customHeight="1">
      <c r="A12" s="479" t="s">
        <v>2076</v>
      </c>
      <c r="B12" s="416"/>
      <c r="C12" s="417">
        <v>15900000</v>
      </c>
      <c r="D12" s="417">
        <f t="shared" ref="D12:F12" si="5">SUM(D9:D11)</f>
        <v>0</v>
      </c>
      <c r="E12" s="417">
        <f t="shared" si="5"/>
        <v>15900000</v>
      </c>
      <c r="F12" s="417">
        <f t="shared" si="5"/>
        <v>15900000</v>
      </c>
    </row>
    <row r="13" spans="1:26" ht="15.75" customHeight="1">
      <c r="A13" s="479" t="s">
        <v>2089</v>
      </c>
      <c r="B13" s="416"/>
      <c r="C13" s="417">
        <v>85700000</v>
      </c>
      <c r="D13" s="417">
        <f t="shared" ref="D13:F13" si="6">SUM(D12,D7)</f>
        <v>0</v>
      </c>
      <c r="E13" s="417">
        <f t="shared" si="6"/>
        <v>85700000</v>
      </c>
      <c r="F13" s="417">
        <f t="shared" si="6"/>
        <v>85700000</v>
      </c>
    </row>
    <row r="14" spans="1:26" ht="15.75" customHeight="1">
      <c r="A14" s="171">
        <v>2200000</v>
      </c>
      <c r="B14" s="99" t="s">
        <v>2090</v>
      </c>
      <c r="C14" s="107"/>
      <c r="D14" s="107"/>
      <c r="E14" s="107"/>
      <c r="F14" s="107"/>
      <c r="G14" s="41"/>
      <c r="H14" s="41"/>
      <c r="I14" s="41"/>
      <c r="J14" s="41"/>
      <c r="K14" s="41"/>
      <c r="L14" s="41"/>
      <c r="M14" s="41"/>
      <c r="N14" s="41"/>
      <c r="O14" s="41"/>
      <c r="P14" s="41"/>
      <c r="Q14" s="41"/>
      <c r="R14" s="41"/>
      <c r="S14" s="41"/>
      <c r="T14" s="41"/>
      <c r="U14" s="41"/>
      <c r="V14" s="41"/>
      <c r="W14" s="41"/>
      <c r="X14" s="41"/>
      <c r="Y14" s="41"/>
      <c r="Z14" s="41"/>
    </row>
    <row r="15" spans="1:26" ht="15.75" customHeight="1">
      <c r="A15" s="349"/>
      <c r="B15" s="414" t="s">
        <v>2091</v>
      </c>
      <c r="C15" s="107"/>
      <c r="D15" s="107"/>
      <c r="E15" s="107"/>
      <c r="F15" s="107"/>
    </row>
    <row r="16" spans="1:26" ht="15.75" customHeight="1">
      <c r="A16" s="349" t="s">
        <v>2092</v>
      </c>
      <c r="B16" s="36" t="s">
        <v>2093</v>
      </c>
      <c r="C16" s="107">
        <v>4000000</v>
      </c>
      <c r="D16" s="107"/>
      <c r="E16" s="107">
        <f>SUM(C16:D16)</f>
        <v>4000000</v>
      </c>
      <c r="F16" s="107">
        <v>6000000</v>
      </c>
    </row>
    <row r="17" spans="1:26" ht="15.75" customHeight="1">
      <c r="A17" s="479" t="s">
        <v>2076</v>
      </c>
      <c r="B17" s="416"/>
      <c r="C17" s="417">
        <v>4000000</v>
      </c>
      <c r="D17" s="417">
        <f t="shared" ref="D17:F17" si="7">SUM(D16)</f>
        <v>0</v>
      </c>
      <c r="E17" s="417">
        <f t="shared" si="7"/>
        <v>4000000</v>
      </c>
      <c r="F17" s="417">
        <f t="shared" si="7"/>
        <v>6000000</v>
      </c>
    </row>
    <row r="18" spans="1:26" ht="15.75" customHeight="1">
      <c r="A18" s="349"/>
      <c r="B18" s="414" t="s">
        <v>2096</v>
      </c>
      <c r="C18" s="107"/>
      <c r="D18" s="107"/>
      <c r="E18" s="107"/>
      <c r="F18" s="107"/>
    </row>
    <row r="19" spans="1:26" ht="15.75" customHeight="1">
      <c r="A19" s="349" t="s">
        <v>2097</v>
      </c>
      <c r="B19" s="36" t="s">
        <v>2098</v>
      </c>
      <c r="C19" s="107">
        <v>20000</v>
      </c>
      <c r="D19" s="107"/>
      <c r="E19" s="107">
        <f t="shared" ref="E19:E20" si="8">SUM(C19:D19)</f>
        <v>20000</v>
      </c>
      <c r="F19" s="107"/>
    </row>
    <row r="20" spans="1:26" ht="15.75" hidden="1" customHeight="1">
      <c r="A20" s="349" t="s">
        <v>2412</v>
      </c>
      <c r="B20" s="36" t="s">
        <v>2413</v>
      </c>
      <c r="C20" s="107">
        <v>0</v>
      </c>
      <c r="D20" s="107"/>
      <c r="E20" s="107">
        <f t="shared" si="8"/>
        <v>0</v>
      </c>
      <c r="F20" s="107"/>
    </row>
    <row r="21" spans="1:26" ht="15.75" customHeight="1">
      <c r="A21" s="479" t="s">
        <v>2076</v>
      </c>
      <c r="B21" s="416"/>
      <c r="C21" s="417">
        <v>20000</v>
      </c>
      <c r="D21" s="417">
        <f t="shared" ref="D21:F21" si="9">SUM(D19:D20)</f>
        <v>0</v>
      </c>
      <c r="E21" s="417">
        <f t="shared" si="9"/>
        <v>20000</v>
      </c>
      <c r="F21" s="417">
        <f t="shared" si="9"/>
        <v>0</v>
      </c>
    </row>
    <row r="22" spans="1:26" ht="15.75" customHeight="1">
      <c r="A22" s="349"/>
      <c r="B22" s="414" t="s">
        <v>2101</v>
      </c>
      <c r="C22" s="107"/>
      <c r="D22" s="107"/>
      <c r="E22" s="107"/>
      <c r="F22" s="107"/>
    </row>
    <row r="23" spans="1:26" ht="15.75" customHeight="1">
      <c r="A23" s="349" t="s">
        <v>2102</v>
      </c>
      <c r="B23" s="36" t="s">
        <v>2103</v>
      </c>
      <c r="C23" s="107">
        <v>100000</v>
      </c>
      <c r="D23" s="107"/>
      <c r="E23" s="107">
        <f t="shared" ref="E23:E27" si="10">SUM(C23:D23)</f>
        <v>100000</v>
      </c>
      <c r="F23" s="107">
        <v>50000</v>
      </c>
    </row>
    <row r="24" spans="1:26" ht="15.75" hidden="1" customHeight="1">
      <c r="A24" s="349" t="s">
        <v>2104</v>
      </c>
      <c r="B24" s="36" t="s">
        <v>2105</v>
      </c>
      <c r="C24" s="107">
        <v>0</v>
      </c>
      <c r="D24" s="107"/>
      <c r="E24" s="107">
        <f t="shared" si="10"/>
        <v>0</v>
      </c>
      <c r="F24" s="107"/>
    </row>
    <row r="25" spans="1:26" ht="15.75" customHeight="1">
      <c r="A25" s="349" t="s">
        <v>2106</v>
      </c>
      <c r="B25" s="36" t="s">
        <v>2107</v>
      </c>
      <c r="C25" s="107">
        <v>1000000</v>
      </c>
      <c r="D25" s="107"/>
      <c r="E25" s="107">
        <f t="shared" si="10"/>
        <v>1000000</v>
      </c>
      <c r="F25" s="107"/>
      <c r="G25" s="41"/>
      <c r="H25" s="41"/>
      <c r="I25" s="41"/>
      <c r="J25" s="41"/>
      <c r="K25" s="41"/>
      <c r="L25" s="41"/>
      <c r="M25" s="41"/>
      <c r="N25" s="41"/>
      <c r="O25" s="41"/>
      <c r="P25" s="41"/>
      <c r="Q25" s="41"/>
      <c r="R25" s="41"/>
      <c r="S25" s="41"/>
      <c r="T25" s="41"/>
      <c r="U25" s="41"/>
      <c r="V25" s="41"/>
      <c r="W25" s="41"/>
      <c r="X25" s="41"/>
      <c r="Y25" s="41"/>
      <c r="Z25" s="41"/>
    </row>
    <row r="26" spans="1:26" ht="15.75" customHeight="1">
      <c r="A26" s="349">
        <v>2210310</v>
      </c>
      <c r="B26" s="36" t="s">
        <v>2684</v>
      </c>
      <c r="C26" s="107">
        <v>3000000</v>
      </c>
      <c r="D26" s="107"/>
      <c r="E26" s="107">
        <f t="shared" si="10"/>
        <v>3000000</v>
      </c>
      <c r="F26" s="107">
        <v>1500000</v>
      </c>
      <c r="G26" s="41"/>
      <c r="H26" s="41"/>
      <c r="I26" s="41"/>
      <c r="J26" s="41"/>
      <c r="K26" s="41"/>
      <c r="L26" s="41"/>
      <c r="M26" s="41"/>
      <c r="N26" s="41"/>
      <c r="O26" s="41"/>
      <c r="P26" s="41"/>
      <c r="Q26" s="41"/>
      <c r="R26" s="41"/>
      <c r="S26" s="41"/>
      <c r="T26" s="41"/>
      <c r="U26" s="41"/>
      <c r="V26" s="41"/>
      <c r="W26" s="41"/>
      <c r="X26" s="41"/>
      <c r="Y26" s="41"/>
      <c r="Z26" s="41"/>
    </row>
    <row r="27" spans="1:26" ht="15.75" customHeight="1">
      <c r="A27" s="349" t="s">
        <v>2108</v>
      </c>
      <c r="B27" s="36" t="s">
        <v>2109</v>
      </c>
      <c r="C27" s="107">
        <v>20000</v>
      </c>
      <c r="D27" s="107"/>
      <c r="E27" s="107">
        <f t="shared" si="10"/>
        <v>20000</v>
      </c>
      <c r="F27" s="107"/>
      <c r="G27" s="41"/>
      <c r="H27" s="41"/>
      <c r="I27" s="41"/>
      <c r="J27" s="41"/>
      <c r="K27" s="41"/>
      <c r="L27" s="41"/>
      <c r="M27" s="41"/>
      <c r="N27" s="41"/>
      <c r="O27" s="41"/>
      <c r="P27" s="41"/>
      <c r="Q27" s="41"/>
      <c r="R27" s="41"/>
      <c r="S27" s="41"/>
      <c r="T27" s="41"/>
      <c r="U27" s="41"/>
      <c r="V27" s="41"/>
      <c r="W27" s="41"/>
      <c r="X27" s="41"/>
      <c r="Y27" s="41"/>
      <c r="Z27" s="41"/>
    </row>
    <row r="28" spans="1:26" ht="15.75" customHeight="1">
      <c r="A28" s="479" t="s">
        <v>2076</v>
      </c>
      <c r="B28" s="416"/>
      <c r="C28" s="417">
        <v>4120000</v>
      </c>
      <c r="D28" s="417">
        <f t="shared" ref="D28:F28" si="11">SUM(D23:D27)</f>
        <v>0</v>
      </c>
      <c r="E28" s="417">
        <f t="shared" si="11"/>
        <v>4120000</v>
      </c>
      <c r="F28" s="417">
        <f t="shared" si="11"/>
        <v>1550000</v>
      </c>
    </row>
    <row r="29" spans="1:26" ht="15.75" hidden="1" customHeight="1">
      <c r="A29" s="349"/>
      <c r="B29" s="414" t="s">
        <v>2110</v>
      </c>
      <c r="C29" s="107"/>
      <c r="D29" s="107"/>
      <c r="E29" s="107"/>
      <c r="F29" s="107"/>
    </row>
    <row r="30" spans="1:26" ht="15.75" hidden="1" customHeight="1">
      <c r="A30" s="349" t="s">
        <v>2111</v>
      </c>
      <c r="B30" s="36" t="s">
        <v>2112</v>
      </c>
      <c r="C30" s="107">
        <v>700000</v>
      </c>
      <c r="D30" s="107">
        <v>-700000</v>
      </c>
      <c r="E30" s="107">
        <f t="shared" ref="E30:E33" si="12">SUM(C30:D30)</f>
        <v>0</v>
      </c>
      <c r="F30" s="107"/>
    </row>
    <row r="31" spans="1:26" ht="15.75" hidden="1" customHeight="1">
      <c r="A31" s="349" t="s">
        <v>2113</v>
      </c>
      <c r="B31" s="36" t="s">
        <v>2114</v>
      </c>
      <c r="C31" s="107">
        <v>0</v>
      </c>
      <c r="D31" s="107"/>
      <c r="E31" s="107">
        <f t="shared" si="12"/>
        <v>0</v>
      </c>
      <c r="F31" s="107"/>
    </row>
    <row r="32" spans="1:26" ht="15.75" hidden="1" customHeight="1">
      <c r="A32" s="349" t="s">
        <v>2115</v>
      </c>
      <c r="B32" s="36" t="s">
        <v>2107</v>
      </c>
      <c r="C32" s="107">
        <v>1000000</v>
      </c>
      <c r="D32" s="107">
        <v>-1000000</v>
      </c>
      <c r="E32" s="107">
        <f t="shared" si="12"/>
        <v>0</v>
      </c>
      <c r="F32" s="107"/>
    </row>
    <row r="33" spans="1:6" ht="15.75" hidden="1" customHeight="1">
      <c r="A33" s="349" t="s">
        <v>2116</v>
      </c>
      <c r="B33" s="36" t="s">
        <v>2117</v>
      </c>
      <c r="C33" s="107">
        <v>50000</v>
      </c>
      <c r="D33" s="107">
        <v>-50000</v>
      </c>
      <c r="E33" s="107">
        <f t="shared" si="12"/>
        <v>0</v>
      </c>
      <c r="F33" s="107"/>
    </row>
    <row r="34" spans="1:6" ht="15.75" hidden="1" customHeight="1">
      <c r="A34" s="479" t="s">
        <v>2076</v>
      </c>
      <c r="B34" s="416"/>
      <c r="C34" s="417">
        <v>1750000</v>
      </c>
      <c r="D34" s="417">
        <f t="shared" ref="D34:F34" si="13">SUM(D30:D33)</f>
        <v>-1750000</v>
      </c>
      <c r="E34" s="417">
        <f t="shared" si="13"/>
        <v>0</v>
      </c>
      <c r="F34" s="417">
        <f t="shared" si="13"/>
        <v>0</v>
      </c>
    </row>
    <row r="35" spans="1:6" ht="15.75" customHeight="1">
      <c r="A35" s="349"/>
      <c r="B35" s="414" t="s">
        <v>2118</v>
      </c>
      <c r="C35" s="107"/>
      <c r="D35" s="107"/>
      <c r="E35" s="107"/>
      <c r="F35" s="107"/>
    </row>
    <row r="36" spans="1:6" ht="15.75" customHeight="1">
      <c r="A36" s="349" t="s">
        <v>2119</v>
      </c>
      <c r="B36" s="36" t="s">
        <v>2120</v>
      </c>
      <c r="C36" s="107">
        <v>500000</v>
      </c>
      <c r="D36" s="107"/>
      <c r="E36" s="107">
        <f t="shared" ref="E36:E38" si="14">SUM(C36:D36)</f>
        <v>500000</v>
      </c>
      <c r="F36" s="107">
        <v>500000</v>
      </c>
    </row>
    <row r="37" spans="1:6" ht="15.75" hidden="1" customHeight="1">
      <c r="A37" s="349" t="s">
        <v>2121</v>
      </c>
      <c r="B37" s="36" t="s">
        <v>2122</v>
      </c>
      <c r="C37" s="107">
        <v>0</v>
      </c>
      <c r="D37" s="107"/>
      <c r="E37" s="107">
        <f t="shared" si="14"/>
        <v>0</v>
      </c>
      <c r="F37" s="107"/>
    </row>
    <row r="38" spans="1:6" ht="15.75" customHeight="1">
      <c r="A38" s="349" t="s">
        <v>2123</v>
      </c>
      <c r="B38" s="36" t="s">
        <v>2124</v>
      </c>
      <c r="C38" s="107">
        <v>700000</v>
      </c>
      <c r="D38" s="107"/>
      <c r="E38" s="107">
        <f t="shared" si="14"/>
        <v>700000</v>
      </c>
      <c r="F38" s="107">
        <v>2000000</v>
      </c>
    </row>
    <row r="39" spans="1:6" ht="15.75" customHeight="1">
      <c r="A39" s="479" t="s">
        <v>2076</v>
      </c>
      <c r="B39" s="416"/>
      <c r="C39" s="417">
        <v>1200000</v>
      </c>
      <c r="D39" s="417">
        <f t="shared" ref="D39:F39" si="15">SUM(D36:D38)</f>
        <v>0</v>
      </c>
      <c r="E39" s="417">
        <f t="shared" si="15"/>
        <v>1200000</v>
      </c>
      <c r="F39" s="417">
        <f t="shared" si="15"/>
        <v>2500000</v>
      </c>
    </row>
    <row r="40" spans="1:6" ht="15.75" hidden="1" customHeight="1">
      <c r="A40" s="349"/>
      <c r="B40" s="414" t="s">
        <v>2125</v>
      </c>
      <c r="C40" s="107"/>
      <c r="D40" s="107"/>
      <c r="E40" s="107">
        <f t="shared" ref="E40:E43" si="16">SUM(C40:D40)</f>
        <v>0</v>
      </c>
      <c r="F40" s="107"/>
    </row>
    <row r="41" spans="1:6" ht="15.75" hidden="1" customHeight="1">
      <c r="A41" s="349" t="s">
        <v>2126</v>
      </c>
      <c r="B41" s="36" t="s">
        <v>2240</v>
      </c>
      <c r="C41" s="107">
        <v>0</v>
      </c>
      <c r="D41" s="107"/>
      <c r="E41" s="107">
        <f t="shared" si="16"/>
        <v>0</v>
      </c>
      <c r="F41" s="107"/>
    </row>
    <row r="42" spans="1:6" ht="15.75" hidden="1" customHeight="1">
      <c r="A42" s="349" t="s">
        <v>2590</v>
      </c>
      <c r="B42" s="36" t="s">
        <v>2591</v>
      </c>
      <c r="C42" s="107">
        <v>0</v>
      </c>
      <c r="D42" s="107"/>
      <c r="E42" s="107">
        <f t="shared" si="16"/>
        <v>0</v>
      </c>
      <c r="F42" s="107"/>
    </row>
    <row r="43" spans="1:6" ht="15.75" customHeight="1">
      <c r="A43" s="349">
        <v>2210606</v>
      </c>
      <c r="B43" s="36" t="s">
        <v>2685</v>
      </c>
      <c r="C43" s="107">
        <v>500000</v>
      </c>
      <c r="D43" s="107"/>
      <c r="E43" s="107">
        <f t="shared" si="16"/>
        <v>500000</v>
      </c>
      <c r="F43" s="107"/>
    </row>
    <row r="44" spans="1:6" ht="15.75" customHeight="1">
      <c r="A44" s="479" t="s">
        <v>2076</v>
      </c>
      <c r="B44" s="416"/>
      <c r="C44" s="417">
        <v>500000</v>
      </c>
      <c r="D44" s="417">
        <f t="shared" ref="D44:F44" si="17">SUM(D41:D43)</f>
        <v>0</v>
      </c>
      <c r="E44" s="417">
        <f t="shared" si="17"/>
        <v>500000</v>
      </c>
      <c r="F44" s="417">
        <f t="shared" si="17"/>
        <v>0</v>
      </c>
    </row>
    <row r="45" spans="1:6" ht="15.75" customHeight="1">
      <c r="A45" s="349"/>
      <c r="B45" s="414" t="s">
        <v>2128</v>
      </c>
      <c r="C45" s="107"/>
      <c r="D45" s="107"/>
      <c r="E45" s="107"/>
      <c r="F45" s="107"/>
    </row>
    <row r="46" spans="1:6" ht="15.75" customHeight="1">
      <c r="A46" s="349" t="s">
        <v>2129</v>
      </c>
      <c r="B46" s="36" t="s">
        <v>2130</v>
      </c>
      <c r="C46" s="107">
        <v>300000</v>
      </c>
      <c r="D46" s="107"/>
      <c r="E46" s="107">
        <f t="shared" ref="E46:E49" si="18">SUM(C46:D46)</f>
        <v>300000</v>
      </c>
      <c r="F46" s="107">
        <v>100000</v>
      </c>
    </row>
    <row r="47" spans="1:6" ht="15.75" customHeight="1">
      <c r="A47" s="349" t="s">
        <v>2520</v>
      </c>
      <c r="B47" s="36" t="s">
        <v>2521</v>
      </c>
      <c r="C47" s="107">
        <v>100000</v>
      </c>
      <c r="D47" s="107"/>
      <c r="E47" s="107">
        <f t="shared" si="18"/>
        <v>100000</v>
      </c>
      <c r="F47" s="107"/>
    </row>
    <row r="48" spans="1:6" ht="15.75" customHeight="1">
      <c r="A48" s="349" t="s">
        <v>2133</v>
      </c>
      <c r="B48" s="36" t="s">
        <v>2134</v>
      </c>
      <c r="C48" s="107">
        <v>300000</v>
      </c>
      <c r="D48" s="107"/>
      <c r="E48" s="107">
        <f t="shared" si="18"/>
        <v>300000</v>
      </c>
      <c r="F48" s="107">
        <v>200000</v>
      </c>
    </row>
    <row r="49" spans="1:26" ht="15.75" customHeight="1">
      <c r="A49" s="36" t="s">
        <v>2686</v>
      </c>
      <c r="B49" s="36" t="s">
        <v>2687</v>
      </c>
      <c r="C49" s="107">
        <v>300000</v>
      </c>
      <c r="D49" s="107"/>
      <c r="E49" s="107">
        <f t="shared" si="18"/>
        <v>300000</v>
      </c>
      <c r="F49" s="107">
        <v>2500000</v>
      </c>
    </row>
    <row r="50" spans="1:26" ht="15.75" customHeight="1">
      <c r="A50" s="479" t="s">
        <v>2076</v>
      </c>
      <c r="B50" s="416"/>
      <c r="C50" s="417">
        <v>1000000</v>
      </c>
      <c r="D50" s="417">
        <f t="shared" ref="D50:F50" si="19">SUM(D46:D49)</f>
        <v>0</v>
      </c>
      <c r="E50" s="417">
        <f t="shared" si="19"/>
        <v>1000000</v>
      </c>
      <c r="F50" s="417">
        <f t="shared" si="19"/>
        <v>2800000</v>
      </c>
    </row>
    <row r="51" spans="1:26" ht="15.75" customHeight="1">
      <c r="A51" s="349"/>
      <c r="B51" s="414" t="s">
        <v>2138</v>
      </c>
      <c r="C51" s="107"/>
      <c r="D51" s="107"/>
      <c r="E51" s="107"/>
      <c r="F51" s="107"/>
    </row>
    <row r="52" spans="1:26" ht="15.75" customHeight="1">
      <c r="A52" s="349" t="s">
        <v>2139</v>
      </c>
      <c r="B52" s="36" t="s">
        <v>2140</v>
      </c>
      <c r="C52" s="107">
        <v>1000000</v>
      </c>
      <c r="D52" s="107"/>
      <c r="E52" s="107">
        <f t="shared" ref="E52:E53" si="20">SUM(C52:D52)</f>
        <v>1000000</v>
      </c>
      <c r="F52" s="107">
        <v>1000000</v>
      </c>
    </row>
    <row r="53" spans="1:26" ht="15.75" customHeight="1">
      <c r="A53" s="349" t="s">
        <v>2141</v>
      </c>
      <c r="B53" s="36" t="s">
        <v>2142</v>
      </c>
      <c r="C53" s="107">
        <v>1400000</v>
      </c>
      <c r="D53" s="107"/>
      <c r="E53" s="107">
        <f t="shared" si="20"/>
        <v>1400000</v>
      </c>
      <c r="F53" s="107">
        <v>600000</v>
      </c>
    </row>
    <row r="54" spans="1:26" ht="15.75" customHeight="1">
      <c r="A54" s="479" t="s">
        <v>2076</v>
      </c>
      <c r="B54" s="416"/>
      <c r="C54" s="417">
        <v>2400000</v>
      </c>
      <c r="D54" s="417">
        <f t="shared" ref="D54:F54" si="21">SUM(D52:D53)</f>
        <v>0</v>
      </c>
      <c r="E54" s="417">
        <f t="shared" si="21"/>
        <v>2400000</v>
      </c>
      <c r="F54" s="417">
        <f t="shared" si="21"/>
        <v>1600000</v>
      </c>
    </row>
    <row r="55" spans="1:26" ht="15.75" hidden="1" customHeight="1">
      <c r="A55" s="426">
        <v>2211000</v>
      </c>
      <c r="B55" s="414" t="s">
        <v>2688</v>
      </c>
      <c r="C55" s="107">
        <v>0</v>
      </c>
      <c r="D55" s="107"/>
      <c r="E55" s="107">
        <f t="shared" ref="E55:E57" si="22">SUM(C55:D55)</f>
        <v>0</v>
      </c>
      <c r="F55" s="107"/>
    </row>
    <row r="56" spans="1:26" ht="15.75" hidden="1" customHeight="1">
      <c r="A56" s="349">
        <v>2211016</v>
      </c>
      <c r="B56" s="36" t="s">
        <v>2262</v>
      </c>
      <c r="C56" s="107">
        <v>0</v>
      </c>
      <c r="D56" s="107"/>
      <c r="E56" s="107">
        <f t="shared" si="22"/>
        <v>0</v>
      </c>
      <c r="F56" s="107"/>
      <c r="G56" s="41"/>
      <c r="H56" s="41"/>
      <c r="I56" s="41"/>
      <c r="J56" s="41"/>
      <c r="K56" s="41"/>
      <c r="L56" s="41"/>
      <c r="M56" s="41"/>
      <c r="N56" s="41"/>
      <c r="O56" s="41"/>
      <c r="P56" s="41"/>
      <c r="Q56" s="41"/>
      <c r="R56" s="41"/>
      <c r="S56" s="41"/>
      <c r="T56" s="41"/>
      <c r="U56" s="41"/>
      <c r="V56" s="41"/>
      <c r="W56" s="41"/>
      <c r="X56" s="41"/>
      <c r="Y56" s="41"/>
      <c r="Z56" s="41"/>
    </row>
    <row r="57" spans="1:26" ht="15.75" hidden="1" customHeight="1">
      <c r="A57" s="479" t="s">
        <v>2076</v>
      </c>
      <c r="B57" s="416"/>
      <c r="C57" s="107">
        <v>0</v>
      </c>
      <c r="D57" s="107"/>
      <c r="E57" s="107">
        <f t="shared" si="22"/>
        <v>0</v>
      </c>
      <c r="F57" s="107"/>
    </row>
    <row r="58" spans="1:26" ht="15.75" customHeight="1">
      <c r="A58" s="349"/>
      <c r="B58" s="414" t="s">
        <v>2146</v>
      </c>
      <c r="C58" s="107"/>
      <c r="D58" s="107"/>
      <c r="E58" s="107"/>
      <c r="F58" s="107"/>
    </row>
    <row r="59" spans="1:26" ht="15.75" customHeight="1">
      <c r="A59" s="349" t="s">
        <v>2147</v>
      </c>
      <c r="B59" s="36" t="s">
        <v>2148</v>
      </c>
      <c r="C59" s="107">
        <v>860000</v>
      </c>
      <c r="D59" s="107"/>
      <c r="E59" s="107">
        <f t="shared" ref="E59:E63" si="23">SUM(C59:D59)</f>
        <v>860000</v>
      </c>
      <c r="F59" s="107">
        <v>500000</v>
      </c>
    </row>
    <row r="60" spans="1:26" ht="15.75" customHeight="1">
      <c r="A60" s="349">
        <v>3111002</v>
      </c>
      <c r="B60" s="36" t="s">
        <v>2689</v>
      </c>
      <c r="C60" s="107">
        <v>2000000</v>
      </c>
      <c r="D60" s="107">
        <v>-2000000</v>
      </c>
      <c r="E60" s="107">
        <f t="shared" si="23"/>
        <v>0</v>
      </c>
      <c r="F60" s="107">
        <v>1000000</v>
      </c>
    </row>
    <row r="61" spans="1:26" ht="15.75" customHeight="1">
      <c r="A61" s="349" t="s">
        <v>2149</v>
      </c>
      <c r="B61" s="36" t="s">
        <v>2150</v>
      </c>
      <c r="C61" s="107">
        <v>200000</v>
      </c>
      <c r="D61" s="107"/>
      <c r="E61" s="107">
        <f t="shared" si="23"/>
        <v>200000</v>
      </c>
      <c r="F61" s="107">
        <v>200000</v>
      </c>
    </row>
    <row r="62" spans="1:26" ht="15.75" customHeight="1">
      <c r="A62" s="349">
        <v>2211</v>
      </c>
      <c r="B62" s="36" t="s">
        <v>2690</v>
      </c>
      <c r="C62" s="107">
        <v>1500000</v>
      </c>
      <c r="D62" s="107"/>
      <c r="E62" s="107">
        <f t="shared" si="23"/>
        <v>1500000</v>
      </c>
      <c r="F62" s="107"/>
    </row>
    <row r="63" spans="1:26" ht="15.75" customHeight="1">
      <c r="A63" s="349" t="s">
        <v>2151</v>
      </c>
      <c r="B63" s="36" t="s">
        <v>2152</v>
      </c>
      <c r="C63" s="107">
        <v>100000</v>
      </c>
      <c r="D63" s="107"/>
      <c r="E63" s="107">
        <f t="shared" si="23"/>
        <v>100000</v>
      </c>
      <c r="F63" s="107">
        <v>200000</v>
      </c>
    </row>
    <row r="64" spans="1:26" ht="15.75" customHeight="1">
      <c r="A64" s="479" t="s">
        <v>2076</v>
      </c>
      <c r="B64" s="416"/>
      <c r="C64" s="417">
        <v>4660000</v>
      </c>
      <c r="D64" s="417">
        <f t="shared" ref="D64:F64" si="24">SUM(D59:D63)</f>
        <v>-2000000</v>
      </c>
      <c r="E64" s="417">
        <f t="shared" si="24"/>
        <v>2660000</v>
      </c>
      <c r="F64" s="417">
        <f t="shared" si="24"/>
        <v>1900000</v>
      </c>
    </row>
    <row r="65" spans="1:26" ht="15.75" hidden="1" customHeight="1">
      <c r="A65" s="349"/>
      <c r="B65" s="414" t="s">
        <v>2153</v>
      </c>
      <c r="C65" s="107">
        <v>0</v>
      </c>
      <c r="D65" s="107"/>
      <c r="E65" s="107">
        <f t="shared" ref="E65:E67" si="25">SUM(C65:D65)</f>
        <v>0</v>
      </c>
      <c r="F65" s="107"/>
    </row>
    <row r="66" spans="1:26" ht="15.75" hidden="1" customHeight="1">
      <c r="A66" s="349" t="s">
        <v>2154</v>
      </c>
      <c r="B66" s="36" t="s">
        <v>2155</v>
      </c>
      <c r="C66" s="107">
        <v>0</v>
      </c>
      <c r="D66" s="107"/>
      <c r="E66" s="107">
        <f t="shared" si="25"/>
        <v>0</v>
      </c>
      <c r="F66" s="107"/>
    </row>
    <row r="67" spans="1:26" ht="15.75" hidden="1" customHeight="1">
      <c r="A67" s="479" t="s">
        <v>2076</v>
      </c>
      <c r="B67" s="416"/>
      <c r="C67" s="417">
        <v>0</v>
      </c>
      <c r="D67" s="417"/>
      <c r="E67" s="107">
        <f t="shared" si="25"/>
        <v>0</v>
      </c>
      <c r="F67" s="107"/>
    </row>
    <row r="68" spans="1:26" ht="15.75" customHeight="1">
      <c r="A68" s="426">
        <v>2211200</v>
      </c>
      <c r="B68" s="414" t="s">
        <v>2153</v>
      </c>
      <c r="C68" s="107"/>
      <c r="D68" s="107"/>
      <c r="E68" s="107"/>
      <c r="F68" s="107"/>
      <c r="G68" s="41"/>
      <c r="H68" s="41"/>
      <c r="I68" s="41"/>
      <c r="J68" s="41"/>
      <c r="K68" s="41"/>
      <c r="L68" s="41"/>
      <c r="M68" s="41"/>
      <c r="N68" s="41"/>
      <c r="O68" s="41"/>
      <c r="P68" s="41"/>
      <c r="Q68" s="41"/>
      <c r="R68" s="41"/>
      <c r="S68" s="41"/>
      <c r="T68" s="41"/>
      <c r="U68" s="41"/>
      <c r="V68" s="41"/>
      <c r="W68" s="41"/>
      <c r="X68" s="41"/>
      <c r="Y68" s="41"/>
      <c r="Z68" s="41"/>
    </row>
    <row r="69" spans="1:26" ht="15.75" customHeight="1">
      <c r="A69" s="349" t="s">
        <v>2154</v>
      </c>
      <c r="B69" s="36" t="s">
        <v>2155</v>
      </c>
      <c r="C69" s="107">
        <v>3500000</v>
      </c>
      <c r="D69" s="107"/>
      <c r="E69" s="107">
        <f t="shared" ref="E69:E70" si="26">SUM(C69:D69)</f>
        <v>3500000</v>
      </c>
      <c r="F69" s="107">
        <v>3500000</v>
      </c>
      <c r="G69" s="41"/>
      <c r="H69" s="41"/>
      <c r="I69" s="41"/>
      <c r="J69" s="41"/>
      <c r="K69" s="41"/>
      <c r="L69" s="41"/>
      <c r="M69" s="41"/>
      <c r="N69" s="41"/>
      <c r="O69" s="41"/>
      <c r="P69" s="41"/>
      <c r="Q69" s="41"/>
      <c r="R69" s="41"/>
      <c r="S69" s="41"/>
      <c r="T69" s="41"/>
      <c r="U69" s="41"/>
      <c r="V69" s="41"/>
      <c r="W69" s="41"/>
      <c r="X69" s="41"/>
      <c r="Y69" s="41"/>
      <c r="Z69" s="41"/>
    </row>
    <row r="70" spans="1:26" ht="15.75" customHeight="1">
      <c r="A70" s="349">
        <v>2211203</v>
      </c>
      <c r="B70" s="36" t="s">
        <v>2691</v>
      </c>
      <c r="C70" s="107">
        <v>500000</v>
      </c>
      <c r="D70" s="107"/>
      <c r="E70" s="107">
        <f t="shared" si="26"/>
        <v>500000</v>
      </c>
      <c r="F70" s="107">
        <v>500000</v>
      </c>
      <c r="G70" s="41"/>
      <c r="H70" s="41"/>
      <c r="I70" s="41"/>
      <c r="J70" s="41"/>
      <c r="K70" s="41"/>
      <c r="L70" s="41"/>
      <c r="M70" s="41"/>
      <c r="N70" s="41"/>
      <c r="O70" s="41"/>
      <c r="P70" s="41"/>
      <c r="Q70" s="41"/>
      <c r="R70" s="41"/>
      <c r="S70" s="41"/>
      <c r="T70" s="41"/>
      <c r="U70" s="41"/>
      <c r="V70" s="41"/>
      <c r="W70" s="41"/>
      <c r="X70" s="41"/>
      <c r="Y70" s="41"/>
      <c r="Z70" s="41"/>
    </row>
    <row r="71" spans="1:26" ht="15.75" customHeight="1">
      <c r="A71" s="479" t="s">
        <v>2076</v>
      </c>
      <c r="B71" s="416"/>
      <c r="C71" s="417">
        <v>4000000</v>
      </c>
      <c r="D71" s="417">
        <f t="shared" ref="D71:F71" si="27">SUM(D69:D70)</f>
        <v>0</v>
      </c>
      <c r="E71" s="417">
        <f t="shared" si="27"/>
        <v>4000000</v>
      </c>
      <c r="F71" s="417">
        <f t="shared" si="27"/>
        <v>4000000</v>
      </c>
      <c r="G71" s="41"/>
      <c r="H71" s="41"/>
      <c r="I71" s="41"/>
      <c r="J71" s="41"/>
      <c r="K71" s="41"/>
      <c r="L71" s="41"/>
      <c r="M71" s="41"/>
      <c r="N71" s="41"/>
      <c r="O71" s="41"/>
      <c r="P71" s="41"/>
      <c r="Q71" s="41"/>
      <c r="R71" s="41"/>
      <c r="S71" s="41"/>
      <c r="T71" s="41"/>
      <c r="U71" s="41"/>
      <c r="V71" s="41"/>
      <c r="W71" s="41"/>
      <c r="X71" s="41"/>
      <c r="Y71" s="41"/>
      <c r="Z71" s="41"/>
    </row>
    <row r="72" spans="1:26" ht="15.75" customHeight="1">
      <c r="A72" s="349"/>
      <c r="B72" s="414" t="s">
        <v>2158</v>
      </c>
      <c r="C72" s="107"/>
      <c r="D72" s="107"/>
      <c r="E72" s="107"/>
      <c r="F72" s="107"/>
    </row>
    <row r="73" spans="1:26" ht="15.75" hidden="1" customHeight="1">
      <c r="A73" s="493">
        <v>3111114</v>
      </c>
      <c r="B73" s="36" t="s">
        <v>2692</v>
      </c>
      <c r="C73" s="107"/>
      <c r="D73" s="107"/>
      <c r="E73" s="107">
        <f t="shared" ref="E73:E81" si="28">SUM(C73:D73)</f>
        <v>0</v>
      </c>
      <c r="F73" s="107"/>
    </row>
    <row r="74" spans="1:26" ht="15.75" customHeight="1">
      <c r="A74" s="349" t="s">
        <v>2269</v>
      </c>
      <c r="B74" s="36" t="s">
        <v>2523</v>
      </c>
      <c r="C74" s="107">
        <v>30000000</v>
      </c>
      <c r="D74" s="107"/>
      <c r="E74" s="107">
        <f t="shared" si="28"/>
        <v>30000000</v>
      </c>
      <c r="F74" s="107"/>
    </row>
    <row r="75" spans="1:26" ht="15.75" hidden="1" customHeight="1">
      <c r="A75" s="349">
        <v>2211016</v>
      </c>
      <c r="B75" s="36" t="s">
        <v>2693</v>
      </c>
      <c r="C75" s="107"/>
      <c r="D75" s="107"/>
      <c r="E75" s="107">
        <f t="shared" si="28"/>
        <v>0</v>
      </c>
      <c r="F75" s="107"/>
    </row>
    <row r="76" spans="1:26" ht="15.75" hidden="1" customHeight="1">
      <c r="A76" s="349">
        <v>1160101</v>
      </c>
      <c r="B76" s="36" t="s">
        <v>2694</v>
      </c>
      <c r="C76" s="107"/>
      <c r="D76" s="107"/>
      <c r="E76" s="107">
        <f t="shared" si="28"/>
        <v>0</v>
      </c>
      <c r="F76" s="107"/>
    </row>
    <row r="77" spans="1:26" ht="15.75" hidden="1" customHeight="1">
      <c r="A77" s="349">
        <v>2211324</v>
      </c>
      <c r="B77" s="36" t="s">
        <v>2695</v>
      </c>
      <c r="C77" s="107"/>
      <c r="D77" s="107"/>
      <c r="E77" s="107">
        <f t="shared" si="28"/>
        <v>0</v>
      </c>
      <c r="F77" s="107"/>
    </row>
    <row r="78" spans="1:26" ht="15.75" hidden="1" customHeight="1">
      <c r="A78" s="349"/>
      <c r="B78" s="36" t="s">
        <v>2696</v>
      </c>
      <c r="C78" s="107"/>
      <c r="D78" s="107"/>
      <c r="E78" s="107">
        <f t="shared" si="28"/>
        <v>0</v>
      </c>
      <c r="F78" s="107"/>
    </row>
    <row r="79" spans="1:26" ht="15.75" hidden="1" customHeight="1">
      <c r="A79" s="349">
        <v>2211305</v>
      </c>
      <c r="B79" s="36" t="s">
        <v>2697</v>
      </c>
      <c r="C79" s="107"/>
      <c r="D79" s="107"/>
      <c r="E79" s="107">
        <f t="shared" si="28"/>
        <v>0</v>
      </c>
      <c r="F79" s="107"/>
    </row>
    <row r="80" spans="1:26" ht="15.75" customHeight="1">
      <c r="A80" s="349" t="s">
        <v>2159</v>
      </c>
      <c r="B80" s="36" t="s">
        <v>2160</v>
      </c>
      <c r="C80" s="107">
        <v>150000</v>
      </c>
      <c r="D80" s="107"/>
      <c r="E80" s="107">
        <f t="shared" si="28"/>
        <v>150000</v>
      </c>
      <c r="F80" s="107">
        <v>150000</v>
      </c>
    </row>
    <row r="81" spans="1:26" ht="15.75" customHeight="1">
      <c r="A81" s="349">
        <v>3111001</v>
      </c>
      <c r="B81" s="36" t="s">
        <v>2698</v>
      </c>
      <c r="C81" s="107">
        <v>1300000</v>
      </c>
      <c r="D81" s="107"/>
      <c r="E81" s="107">
        <f t="shared" si="28"/>
        <v>1300000</v>
      </c>
      <c r="F81" s="107"/>
    </row>
    <row r="82" spans="1:26" ht="15.75" customHeight="1">
      <c r="A82" s="479" t="s">
        <v>2076</v>
      </c>
      <c r="B82" s="416"/>
      <c r="C82" s="417">
        <v>31450000</v>
      </c>
      <c r="D82" s="417">
        <f t="shared" ref="D82:F82" si="29">SUM(D73:D81)</f>
        <v>0</v>
      </c>
      <c r="E82" s="417">
        <f t="shared" si="29"/>
        <v>31450000</v>
      </c>
      <c r="F82" s="417">
        <f t="shared" si="29"/>
        <v>150000</v>
      </c>
    </row>
    <row r="83" spans="1:26" ht="15.75" customHeight="1">
      <c r="A83" s="349"/>
      <c r="B83" s="414" t="s">
        <v>2173</v>
      </c>
      <c r="C83" s="107"/>
      <c r="D83" s="107"/>
      <c r="E83" s="107"/>
      <c r="F83" s="107"/>
    </row>
    <row r="84" spans="1:26" ht="15.75" customHeight="1">
      <c r="A84" s="349" t="s">
        <v>2174</v>
      </c>
      <c r="B84" s="36" t="s">
        <v>2699</v>
      </c>
      <c r="C84" s="107">
        <v>1000000</v>
      </c>
      <c r="D84" s="107"/>
      <c r="E84" s="107">
        <f>SUM(C84:D84)</f>
        <v>1000000</v>
      </c>
      <c r="F84" s="107">
        <v>500000</v>
      </c>
    </row>
    <row r="85" spans="1:26" ht="15.75" customHeight="1">
      <c r="A85" s="479" t="s">
        <v>2076</v>
      </c>
      <c r="B85" s="416"/>
      <c r="C85" s="417">
        <v>1000000</v>
      </c>
      <c r="D85" s="417">
        <f t="shared" ref="D85:F85" si="30">SUM(D84)</f>
        <v>0</v>
      </c>
      <c r="E85" s="417">
        <f t="shared" si="30"/>
        <v>1000000</v>
      </c>
      <c r="F85" s="417">
        <f t="shared" si="30"/>
        <v>500000</v>
      </c>
    </row>
    <row r="86" spans="1:26" ht="15.75" customHeight="1">
      <c r="A86" s="349"/>
      <c r="B86" s="414" t="s">
        <v>2176</v>
      </c>
      <c r="C86" s="107"/>
      <c r="D86" s="107"/>
      <c r="E86" s="107"/>
      <c r="F86" s="107"/>
    </row>
    <row r="87" spans="1:26" ht="15.75" customHeight="1">
      <c r="A87" s="349" t="s">
        <v>2700</v>
      </c>
      <c r="B87" s="36" t="s">
        <v>2701</v>
      </c>
      <c r="C87" s="107">
        <v>3000000</v>
      </c>
      <c r="D87" s="107"/>
      <c r="E87" s="107">
        <f t="shared" ref="E87:E89" si="31">SUM(C87:D87)</f>
        <v>3000000</v>
      </c>
      <c r="F87" s="107">
        <v>4000000</v>
      </c>
    </row>
    <row r="88" spans="1:26" ht="15.75" customHeight="1">
      <c r="A88" s="349">
        <v>2220209</v>
      </c>
      <c r="B88" s="36" t="s">
        <v>2702</v>
      </c>
      <c r="C88" s="107">
        <v>850000</v>
      </c>
      <c r="D88" s="107"/>
      <c r="E88" s="107">
        <f t="shared" si="31"/>
        <v>850000</v>
      </c>
      <c r="F88" s="107"/>
    </row>
    <row r="89" spans="1:26" ht="15.75" customHeight="1">
      <c r="A89" s="349" t="s">
        <v>2703</v>
      </c>
      <c r="B89" s="36" t="s">
        <v>2704</v>
      </c>
      <c r="C89" s="107">
        <v>50000</v>
      </c>
      <c r="D89" s="107"/>
      <c r="E89" s="107">
        <f t="shared" si="31"/>
        <v>50000</v>
      </c>
      <c r="F89" s="107"/>
    </row>
    <row r="90" spans="1:26" ht="15.75" customHeight="1">
      <c r="A90" s="479" t="s">
        <v>2076</v>
      </c>
      <c r="B90" s="416"/>
      <c r="C90" s="417">
        <v>3900000</v>
      </c>
      <c r="D90" s="417">
        <f t="shared" ref="D90:F90" si="32">SUM(D87:D89)</f>
        <v>0</v>
      </c>
      <c r="E90" s="417">
        <f t="shared" si="32"/>
        <v>3900000</v>
      </c>
      <c r="F90" s="417">
        <f t="shared" si="32"/>
        <v>4000000</v>
      </c>
    </row>
    <row r="91" spans="1:26" ht="15.75" customHeight="1">
      <c r="A91" s="813"/>
      <c r="B91" s="814"/>
      <c r="C91" s="815"/>
      <c r="D91" s="815"/>
      <c r="E91" s="815"/>
      <c r="F91" s="815"/>
      <c r="G91" s="816"/>
      <c r="H91" s="816"/>
      <c r="I91" s="816"/>
      <c r="J91" s="816"/>
      <c r="K91" s="816"/>
      <c r="L91" s="816"/>
      <c r="M91" s="816"/>
      <c r="N91" s="816"/>
      <c r="O91" s="816"/>
      <c r="P91" s="816"/>
      <c r="Q91" s="816"/>
      <c r="R91" s="816"/>
      <c r="S91" s="816"/>
      <c r="T91" s="816"/>
      <c r="U91" s="816"/>
      <c r="V91" s="816"/>
      <c r="W91" s="816"/>
      <c r="X91" s="816"/>
      <c r="Y91" s="816"/>
      <c r="Z91" s="816"/>
    </row>
    <row r="92" spans="1:26" ht="15.75" customHeight="1">
      <c r="A92" s="817"/>
      <c r="B92" s="416" t="s">
        <v>2181</v>
      </c>
      <c r="C92" s="417">
        <v>60000000</v>
      </c>
      <c r="D92" s="417">
        <f t="shared" ref="D92:E92" si="33">SUM(D90,D85,D82,D71,D64,D57,D54,D50,D44,D39,D34,D28,D21,D17)</f>
        <v>-3750000</v>
      </c>
      <c r="E92" s="417">
        <f t="shared" si="33"/>
        <v>56250000</v>
      </c>
      <c r="F92" s="417">
        <f>SUM(F90,F85,F82,F71,F64,F57,F54,F50,F44,F39,F34,F28,F21,F17,F91)</f>
        <v>25000000</v>
      </c>
      <c r="G92" s="432"/>
      <c r="H92" s="432"/>
      <c r="I92" s="432"/>
      <c r="J92" s="432"/>
      <c r="K92" s="432"/>
      <c r="L92" s="432"/>
      <c r="M92" s="432"/>
      <c r="N92" s="432"/>
      <c r="O92" s="432"/>
      <c r="P92" s="432"/>
      <c r="Q92" s="432"/>
      <c r="R92" s="432"/>
      <c r="S92" s="432"/>
      <c r="T92" s="432"/>
      <c r="U92" s="432"/>
      <c r="V92" s="432"/>
      <c r="W92" s="432"/>
      <c r="X92" s="432"/>
      <c r="Y92" s="432"/>
      <c r="Z92" s="432"/>
    </row>
    <row r="93" spans="1:26" ht="15.75" customHeight="1">
      <c r="A93" s="479"/>
      <c r="B93" s="416" t="s">
        <v>2673</v>
      </c>
      <c r="C93" s="417">
        <v>145700000</v>
      </c>
      <c r="D93" s="417">
        <f t="shared" ref="D93:E93" si="34">SUM(D92,D13)</f>
        <v>-3750000</v>
      </c>
      <c r="E93" s="417">
        <f t="shared" si="34"/>
        <v>141950000</v>
      </c>
      <c r="F93" s="417">
        <f>SUM(F92,F90,F85,F82,F71,F64,F54,F50,F44,F39,F28,F21,F17)</f>
        <v>50000000</v>
      </c>
    </row>
    <row r="94" spans="1:26" ht="15.75" hidden="1" customHeight="1">
      <c r="A94" s="435">
        <v>11102</v>
      </c>
      <c r="B94" s="99" t="s">
        <v>2678</v>
      </c>
      <c r="C94" s="107"/>
      <c r="D94" s="107"/>
      <c r="E94" s="107"/>
      <c r="F94" s="107"/>
      <c r="G94" s="41"/>
      <c r="H94" s="41"/>
      <c r="I94" s="41"/>
      <c r="J94" s="41"/>
      <c r="K94" s="41"/>
      <c r="L94" s="41"/>
      <c r="M94" s="41"/>
      <c r="N94" s="41"/>
      <c r="O94" s="41"/>
      <c r="P94" s="41"/>
      <c r="Q94" s="41"/>
      <c r="R94" s="41"/>
      <c r="S94" s="41"/>
      <c r="T94" s="41"/>
      <c r="U94" s="41"/>
      <c r="V94" s="41"/>
      <c r="W94" s="41"/>
      <c r="X94" s="41"/>
      <c r="Y94" s="41"/>
      <c r="Z94" s="41"/>
    </row>
    <row r="95" spans="1:26" ht="15.75" hidden="1" customHeight="1">
      <c r="A95" s="349" t="s">
        <v>2537</v>
      </c>
      <c r="B95" s="36" t="s">
        <v>2705</v>
      </c>
      <c r="C95" s="107">
        <v>0</v>
      </c>
      <c r="D95" s="107">
        <f t="shared" ref="D95:F95" si="35">SUM(C95)</f>
        <v>0</v>
      </c>
      <c r="E95" s="107">
        <f t="shared" si="35"/>
        <v>0</v>
      </c>
      <c r="F95" s="107">
        <f t="shared" si="35"/>
        <v>0</v>
      </c>
    </row>
    <row r="96" spans="1:26" ht="15.75" hidden="1" customHeight="1">
      <c r="A96" s="479"/>
      <c r="B96" s="416" t="s">
        <v>2706</v>
      </c>
      <c r="C96" s="417">
        <v>0</v>
      </c>
      <c r="D96" s="417">
        <f t="shared" ref="D96:F96" si="36">SUM(D95)</f>
        <v>0</v>
      </c>
      <c r="E96" s="417">
        <f t="shared" si="36"/>
        <v>0</v>
      </c>
      <c r="F96" s="417">
        <f t="shared" si="36"/>
        <v>0</v>
      </c>
      <c r="G96" s="41"/>
      <c r="H96" s="41"/>
      <c r="I96" s="41"/>
      <c r="J96" s="41"/>
      <c r="K96" s="41"/>
      <c r="L96" s="41"/>
      <c r="M96" s="41"/>
      <c r="N96" s="41"/>
      <c r="O96" s="41"/>
      <c r="P96" s="41"/>
      <c r="Q96" s="41"/>
      <c r="R96" s="41"/>
      <c r="S96" s="41"/>
      <c r="T96" s="41"/>
      <c r="U96" s="41"/>
      <c r="V96" s="41"/>
      <c r="W96" s="41"/>
      <c r="X96" s="41"/>
      <c r="Y96" s="41"/>
      <c r="Z96" s="41"/>
    </row>
    <row r="97" spans="1:26" ht="15.75" hidden="1" customHeight="1">
      <c r="A97" s="435">
        <v>310000</v>
      </c>
      <c r="B97" s="99" t="s">
        <v>2183</v>
      </c>
      <c r="C97" s="107"/>
      <c r="D97" s="107"/>
      <c r="E97" s="107"/>
      <c r="F97" s="107"/>
      <c r="G97" s="41"/>
      <c r="H97" s="41"/>
      <c r="I97" s="41"/>
      <c r="J97" s="41"/>
      <c r="K97" s="41"/>
      <c r="L97" s="41"/>
      <c r="M97" s="41"/>
      <c r="N97" s="41"/>
      <c r="O97" s="41"/>
      <c r="P97" s="41"/>
      <c r="Q97" s="41"/>
      <c r="R97" s="41"/>
      <c r="S97" s="41"/>
      <c r="T97" s="41"/>
      <c r="U97" s="41"/>
      <c r="V97" s="41"/>
      <c r="W97" s="41"/>
      <c r="X97" s="41"/>
      <c r="Y97" s="41"/>
      <c r="Z97" s="41"/>
    </row>
    <row r="98" spans="1:26" ht="15.75" hidden="1" customHeight="1">
      <c r="A98" s="435"/>
      <c r="B98" s="36" t="s">
        <v>2707</v>
      </c>
      <c r="C98" s="437">
        <v>234000000</v>
      </c>
      <c r="D98" s="437">
        <f>'PROJECTS DETAILS'!E866</f>
        <v>54193906</v>
      </c>
      <c r="E98" s="437">
        <f>'PROJECTS DETAILS'!F866</f>
        <v>213845336</v>
      </c>
      <c r="F98" s="437">
        <f>'PROJECTS DETAILS'!G866</f>
        <v>200000000</v>
      </c>
      <c r="G98" s="41"/>
      <c r="H98" s="41"/>
      <c r="I98" s="41"/>
      <c r="J98" s="41"/>
      <c r="K98" s="41"/>
      <c r="L98" s="41"/>
      <c r="M98" s="41"/>
      <c r="N98" s="41"/>
      <c r="O98" s="41"/>
      <c r="P98" s="41"/>
      <c r="Q98" s="41"/>
      <c r="R98" s="41"/>
      <c r="S98" s="41"/>
      <c r="T98" s="41"/>
      <c r="U98" s="41"/>
      <c r="V98" s="41"/>
      <c r="W98" s="41"/>
      <c r="X98" s="41"/>
      <c r="Y98" s="41"/>
      <c r="Z98" s="41"/>
    </row>
    <row r="99" spans="1:26" ht="15.75" hidden="1" customHeight="1">
      <c r="A99" s="479"/>
      <c r="B99" s="416" t="s">
        <v>2708</v>
      </c>
      <c r="C99" s="417">
        <v>234000000</v>
      </c>
      <c r="D99" s="417">
        <f t="shared" ref="D99:F99" si="37">SUM(D98)</f>
        <v>54193906</v>
      </c>
      <c r="E99" s="417">
        <f t="shared" si="37"/>
        <v>213845336</v>
      </c>
      <c r="F99" s="417">
        <f t="shared" si="37"/>
        <v>200000000</v>
      </c>
      <c r="G99" s="41"/>
      <c r="H99" s="41"/>
      <c r="I99" s="41"/>
      <c r="J99" s="41"/>
      <c r="K99" s="41"/>
      <c r="L99" s="41"/>
      <c r="M99" s="41"/>
      <c r="N99" s="41"/>
      <c r="O99" s="41"/>
      <c r="P99" s="41"/>
      <c r="Q99" s="41"/>
      <c r="R99" s="41"/>
      <c r="S99" s="41"/>
      <c r="T99" s="41"/>
      <c r="U99" s="41"/>
      <c r="V99" s="41"/>
      <c r="W99" s="41"/>
      <c r="X99" s="41"/>
      <c r="Y99" s="41"/>
      <c r="Z99" s="41"/>
    </row>
    <row r="100" spans="1:26" ht="15.75" hidden="1" customHeight="1">
      <c r="A100" s="479"/>
      <c r="B100" s="416" t="s">
        <v>2709</v>
      </c>
      <c r="C100" s="417">
        <v>234000000</v>
      </c>
      <c r="D100" s="417">
        <f t="shared" ref="D100:F100" si="38">SUM(D99,D96)</f>
        <v>54193906</v>
      </c>
      <c r="E100" s="417">
        <f t="shared" si="38"/>
        <v>213845336</v>
      </c>
      <c r="F100" s="417">
        <f t="shared" si="38"/>
        <v>200000000</v>
      </c>
      <c r="G100" s="41"/>
      <c r="H100" s="41"/>
      <c r="I100" s="41"/>
      <c r="J100" s="41"/>
      <c r="K100" s="41"/>
      <c r="L100" s="41"/>
      <c r="M100" s="41"/>
      <c r="N100" s="41"/>
      <c r="O100" s="41"/>
      <c r="P100" s="41"/>
      <c r="Q100" s="41"/>
      <c r="R100" s="41"/>
      <c r="S100" s="41"/>
      <c r="T100" s="41"/>
      <c r="U100" s="41"/>
      <c r="V100" s="41"/>
      <c r="W100" s="41"/>
      <c r="X100" s="41"/>
      <c r="Y100" s="41"/>
      <c r="Z100" s="41"/>
    </row>
    <row r="101" spans="1:26" ht="15.75" hidden="1" customHeight="1">
      <c r="A101" s="435">
        <v>11103</v>
      </c>
      <c r="B101" s="99" t="s">
        <v>2679</v>
      </c>
      <c r="C101" s="107"/>
      <c r="D101" s="107"/>
      <c r="E101" s="107"/>
      <c r="F101" s="107"/>
      <c r="G101" s="41"/>
      <c r="H101" s="41"/>
      <c r="I101" s="41"/>
      <c r="J101" s="41"/>
      <c r="K101" s="41"/>
      <c r="L101" s="41"/>
      <c r="M101" s="41"/>
      <c r="N101" s="41"/>
      <c r="O101" s="41"/>
      <c r="P101" s="41"/>
      <c r="Q101" s="41"/>
      <c r="R101" s="41"/>
      <c r="S101" s="41"/>
      <c r="T101" s="41"/>
      <c r="U101" s="41"/>
      <c r="V101" s="41"/>
      <c r="W101" s="41"/>
      <c r="X101" s="41"/>
      <c r="Y101" s="41"/>
      <c r="Z101" s="41"/>
    </row>
    <row r="102" spans="1:26" ht="15.75" hidden="1" customHeight="1">
      <c r="A102" s="349" t="s">
        <v>2269</v>
      </c>
      <c r="B102" s="36" t="s">
        <v>2710</v>
      </c>
      <c r="C102" s="107"/>
      <c r="D102" s="107"/>
      <c r="E102" s="107"/>
      <c r="F102" s="107"/>
      <c r="G102" s="41"/>
      <c r="H102" s="41"/>
      <c r="I102" s="41"/>
      <c r="J102" s="41"/>
      <c r="K102" s="41"/>
      <c r="L102" s="41"/>
      <c r="M102" s="41"/>
      <c r="N102" s="41"/>
      <c r="O102" s="41"/>
      <c r="P102" s="41"/>
      <c r="Q102" s="41"/>
      <c r="R102" s="41"/>
      <c r="S102" s="41"/>
      <c r="T102" s="41"/>
      <c r="U102" s="41"/>
      <c r="V102" s="41"/>
      <c r="W102" s="41"/>
      <c r="X102" s="41"/>
      <c r="Y102" s="41"/>
      <c r="Z102" s="41"/>
    </row>
    <row r="103" spans="1:26" ht="31.5" hidden="1" customHeight="1">
      <c r="A103" s="155">
        <v>2210802</v>
      </c>
      <c r="B103" s="76" t="s">
        <v>2711</v>
      </c>
      <c r="C103" s="107">
        <v>0</v>
      </c>
      <c r="D103" s="107">
        <f t="shared" ref="D103:F103" si="39">SUM(C103)</f>
        <v>0</v>
      </c>
      <c r="E103" s="107">
        <f t="shared" si="39"/>
        <v>0</v>
      </c>
      <c r="F103" s="107">
        <f t="shared" si="39"/>
        <v>0</v>
      </c>
      <c r="G103" s="44"/>
      <c r="H103" s="44"/>
      <c r="I103" s="44"/>
      <c r="J103" s="44"/>
      <c r="K103" s="44"/>
      <c r="L103" s="44"/>
      <c r="M103" s="44"/>
      <c r="N103" s="44"/>
      <c r="O103" s="44"/>
      <c r="P103" s="44"/>
      <c r="Q103" s="44"/>
      <c r="R103" s="44"/>
      <c r="S103" s="44"/>
      <c r="T103" s="44"/>
      <c r="U103" s="44"/>
      <c r="V103" s="44"/>
      <c r="W103" s="44"/>
      <c r="X103" s="44"/>
      <c r="Y103" s="44"/>
      <c r="Z103" s="44"/>
    </row>
    <row r="104" spans="1:26" ht="15.75" hidden="1" customHeight="1">
      <c r="A104" s="349" t="s">
        <v>2189</v>
      </c>
      <c r="B104" s="81" t="s">
        <v>2712</v>
      </c>
      <c r="C104" s="107">
        <v>0</v>
      </c>
      <c r="D104" s="107">
        <f t="shared" ref="D104:F104" si="40">SUM(C104)</f>
        <v>0</v>
      </c>
      <c r="E104" s="107">
        <f t="shared" si="40"/>
        <v>0</v>
      </c>
      <c r="F104" s="107">
        <f t="shared" si="40"/>
        <v>0</v>
      </c>
      <c r="G104" s="41"/>
      <c r="H104" s="41"/>
      <c r="I104" s="41"/>
      <c r="J104" s="41"/>
      <c r="K104" s="41"/>
      <c r="L104" s="41"/>
      <c r="M104" s="41"/>
      <c r="N104" s="41"/>
      <c r="O104" s="41"/>
      <c r="P104" s="41"/>
      <c r="Q104" s="41"/>
      <c r="R104" s="41"/>
      <c r="S104" s="41"/>
      <c r="T104" s="41"/>
      <c r="U104" s="41"/>
      <c r="V104" s="41"/>
      <c r="W104" s="41"/>
      <c r="X104" s="41"/>
      <c r="Y104" s="41"/>
      <c r="Z104" s="41"/>
    </row>
    <row r="105" spans="1:26" ht="15.75" hidden="1" customHeight="1">
      <c r="A105" s="349" t="s">
        <v>2164</v>
      </c>
      <c r="B105" s="36" t="s">
        <v>2713</v>
      </c>
      <c r="C105" s="107">
        <v>0</v>
      </c>
      <c r="D105" s="107">
        <f t="shared" ref="D105:F105" si="41">SUM(C105)</f>
        <v>0</v>
      </c>
      <c r="E105" s="107">
        <f t="shared" si="41"/>
        <v>0</v>
      </c>
      <c r="F105" s="107">
        <f t="shared" si="41"/>
        <v>0</v>
      </c>
    </row>
    <row r="106" spans="1:26" ht="15.75" hidden="1" customHeight="1">
      <c r="A106" s="479"/>
      <c r="B106" s="416" t="s">
        <v>2714</v>
      </c>
      <c r="C106" s="695">
        <v>0</v>
      </c>
      <c r="D106" s="695">
        <f t="shared" ref="D106:F106" si="42">SUM(D102:D105)</f>
        <v>0</v>
      </c>
      <c r="E106" s="695">
        <f t="shared" si="42"/>
        <v>0</v>
      </c>
      <c r="F106" s="695">
        <f t="shared" si="42"/>
        <v>0</v>
      </c>
      <c r="G106" s="114"/>
      <c r="H106" s="114"/>
      <c r="I106" s="114"/>
      <c r="J106" s="114"/>
      <c r="K106" s="114"/>
      <c r="L106" s="114"/>
      <c r="M106" s="114"/>
      <c r="N106" s="114"/>
      <c r="O106" s="114"/>
      <c r="P106" s="114"/>
      <c r="Q106" s="114"/>
      <c r="R106" s="114"/>
      <c r="S106" s="114"/>
      <c r="T106" s="114"/>
      <c r="U106" s="114"/>
      <c r="V106" s="114"/>
      <c r="W106" s="114"/>
      <c r="X106" s="114"/>
      <c r="Y106" s="114"/>
      <c r="Z106" s="114"/>
    </row>
    <row r="107" spans="1:26" ht="15.75" hidden="1" customHeight="1">
      <c r="A107" s="479"/>
      <c r="B107" s="99" t="s">
        <v>2183</v>
      </c>
      <c r="C107" s="107">
        <v>0</v>
      </c>
      <c r="D107" s="107">
        <f t="shared" ref="D107:F107" si="43">SUM(C107)</f>
        <v>0</v>
      </c>
      <c r="E107" s="107">
        <f t="shared" si="43"/>
        <v>0</v>
      </c>
      <c r="F107" s="107">
        <f t="shared" si="43"/>
        <v>0</v>
      </c>
      <c r="G107" s="114"/>
      <c r="H107" s="114"/>
      <c r="I107" s="114"/>
      <c r="J107" s="114"/>
      <c r="K107" s="114"/>
      <c r="L107" s="114"/>
      <c r="M107" s="114"/>
      <c r="N107" s="114"/>
      <c r="O107" s="114"/>
      <c r="P107" s="114"/>
      <c r="Q107" s="114"/>
      <c r="R107" s="114"/>
      <c r="S107" s="114"/>
      <c r="T107" s="114"/>
      <c r="U107" s="114"/>
      <c r="V107" s="114"/>
      <c r="W107" s="114"/>
      <c r="X107" s="114"/>
      <c r="Y107" s="114"/>
      <c r="Z107" s="114"/>
    </row>
    <row r="108" spans="1:26" ht="15.75" hidden="1" customHeight="1">
      <c r="A108" s="479"/>
      <c r="B108" s="81" t="s">
        <v>2715</v>
      </c>
      <c r="C108" s="107">
        <v>3000000</v>
      </c>
      <c r="D108" s="107">
        <f t="shared" ref="D108:F108" si="44">SUM(C108)</f>
        <v>3000000</v>
      </c>
      <c r="E108" s="107">
        <f t="shared" si="44"/>
        <v>3000000</v>
      </c>
      <c r="F108" s="107">
        <f t="shared" si="44"/>
        <v>3000000</v>
      </c>
      <c r="G108" s="114"/>
      <c r="H108" s="114"/>
      <c r="I108" s="114"/>
      <c r="J108" s="114"/>
      <c r="K108" s="114"/>
      <c r="L108" s="114"/>
      <c r="M108" s="114"/>
      <c r="N108" s="114"/>
      <c r="O108" s="114"/>
      <c r="P108" s="114"/>
      <c r="Q108" s="114"/>
      <c r="R108" s="114"/>
      <c r="S108" s="114"/>
      <c r="T108" s="114"/>
      <c r="U108" s="114"/>
      <c r="V108" s="114"/>
      <c r="W108" s="114"/>
      <c r="X108" s="114"/>
      <c r="Y108" s="114"/>
      <c r="Z108" s="114"/>
    </row>
    <row r="109" spans="1:26" ht="15.75" hidden="1" customHeight="1">
      <c r="A109" s="479"/>
      <c r="B109" s="81" t="s">
        <v>2716</v>
      </c>
      <c r="C109" s="107">
        <v>545569</v>
      </c>
      <c r="D109" s="107">
        <f t="shared" ref="D109:F109" si="45">SUM(C109)</f>
        <v>545569</v>
      </c>
      <c r="E109" s="107">
        <f t="shared" si="45"/>
        <v>545569</v>
      </c>
      <c r="F109" s="107">
        <f t="shared" si="45"/>
        <v>545569</v>
      </c>
      <c r="G109" s="114"/>
      <c r="H109" s="114"/>
      <c r="I109" s="114"/>
      <c r="J109" s="114"/>
      <c r="K109" s="114"/>
      <c r="L109" s="114"/>
      <c r="M109" s="114"/>
      <c r="N109" s="114"/>
      <c r="O109" s="114"/>
      <c r="P109" s="114"/>
      <c r="Q109" s="114"/>
      <c r="R109" s="114"/>
      <c r="S109" s="114"/>
      <c r="T109" s="114"/>
      <c r="U109" s="114"/>
      <c r="V109" s="114"/>
      <c r="W109" s="114"/>
      <c r="X109" s="114"/>
      <c r="Y109" s="114"/>
      <c r="Z109" s="114"/>
    </row>
    <row r="110" spans="1:26" ht="15.75" hidden="1" customHeight="1">
      <c r="A110" s="479"/>
      <c r="B110" s="416" t="s">
        <v>2717</v>
      </c>
      <c r="C110" s="695">
        <v>3545569</v>
      </c>
      <c r="D110" s="695">
        <f t="shared" ref="D110:F110" si="46">SUM(D108:D109)</f>
        <v>3545569</v>
      </c>
      <c r="E110" s="695">
        <f t="shared" si="46"/>
        <v>3545569</v>
      </c>
      <c r="F110" s="695">
        <f t="shared" si="46"/>
        <v>3545569</v>
      </c>
      <c r="G110" s="114"/>
      <c r="H110" s="114"/>
      <c r="I110" s="114"/>
      <c r="J110" s="114"/>
      <c r="K110" s="114"/>
      <c r="L110" s="114"/>
      <c r="M110" s="114"/>
      <c r="N110" s="114"/>
      <c r="O110" s="114"/>
      <c r="P110" s="114"/>
      <c r="Q110" s="114"/>
      <c r="R110" s="114"/>
      <c r="S110" s="114"/>
      <c r="T110" s="114"/>
      <c r="U110" s="114"/>
      <c r="V110" s="114"/>
      <c r="W110" s="114"/>
      <c r="X110" s="114"/>
      <c r="Y110" s="114"/>
      <c r="Z110" s="114"/>
    </row>
    <row r="111" spans="1:26" ht="15.75" hidden="1" customHeight="1">
      <c r="A111" s="479"/>
      <c r="B111" s="416" t="s">
        <v>2718</v>
      </c>
      <c r="C111" s="695">
        <v>3545569</v>
      </c>
      <c r="D111" s="695">
        <f t="shared" ref="D111:F111" si="47">SUM(D110,D106)</f>
        <v>3545569</v>
      </c>
      <c r="E111" s="695">
        <f t="shared" si="47"/>
        <v>3545569</v>
      </c>
      <c r="F111" s="695">
        <f t="shared" si="47"/>
        <v>3545569</v>
      </c>
      <c r="G111" s="114"/>
      <c r="H111" s="114"/>
      <c r="I111" s="114"/>
      <c r="J111" s="114"/>
      <c r="K111" s="114"/>
      <c r="L111" s="114"/>
      <c r="M111" s="114"/>
      <c r="N111" s="114"/>
      <c r="O111" s="114"/>
      <c r="P111" s="114"/>
      <c r="Q111" s="114"/>
      <c r="R111" s="114"/>
      <c r="S111" s="114"/>
      <c r="T111" s="114"/>
      <c r="U111" s="114"/>
      <c r="V111" s="114"/>
      <c r="W111" s="114"/>
      <c r="X111" s="114"/>
      <c r="Y111" s="114"/>
      <c r="Z111" s="114"/>
    </row>
    <row r="112" spans="1:26" ht="15.75" hidden="1" customHeight="1">
      <c r="A112" s="481"/>
      <c r="B112" s="481" t="s">
        <v>2445</v>
      </c>
      <c r="C112" s="421">
        <v>60000000</v>
      </c>
      <c r="D112" s="421">
        <f t="shared" ref="D112:F112" si="48">SUM(D106,D96,D92)</f>
        <v>-3750000</v>
      </c>
      <c r="E112" s="421">
        <f t="shared" si="48"/>
        <v>56250000</v>
      </c>
      <c r="F112" s="421">
        <f t="shared" si="48"/>
        <v>25000000</v>
      </c>
    </row>
    <row r="113" spans="1:6" ht="15.75" customHeight="1">
      <c r="A113" s="485"/>
      <c r="B113" s="485" t="s">
        <v>2222</v>
      </c>
      <c r="C113" s="450">
        <v>145700000</v>
      </c>
      <c r="D113" s="450">
        <f t="shared" ref="D113" si="49">SUM(D112,D13)</f>
        <v>-3750000</v>
      </c>
      <c r="E113" s="450">
        <f>SUM(E93,E13)</f>
        <v>227650000</v>
      </c>
      <c r="F113" s="450">
        <f>SUM(F93,F13)</f>
        <v>135700000</v>
      </c>
    </row>
    <row r="114" spans="1:6" ht="15.75" hidden="1" customHeight="1">
      <c r="A114" s="818"/>
      <c r="B114" s="416" t="s">
        <v>2223</v>
      </c>
      <c r="C114" s="2"/>
      <c r="D114" s="2"/>
      <c r="E114" s="2"/>
      <c r="F114" s="2"/>
    </row>
    <row r="115" spans="1:6" ht="15.75" hidden="1" customHeight="1">
      <c r="A115" s="818"/>
      <c r="B115" s="416" t="s">
        <v>2719</v>
      </c>
      <c r="C115" s="2"/>
      <c r="D115" s="2"/>
      <c r="E115" s="2"/>
      <c r="F115" s="2"/>
    </row>
    <row r="116" spans="1:6" ht="14.25" customHeight="1">
      <c r="A116" s="578"/>
      <c r="C116" s="2"/>
      <c r="D116" s="2"/>
      <c r="E116" s="2"/>
      <c r="F116" s="2"/>
    </row>
    <row r="117" spans="1:6" ht="14.25" customHeight="1">
      <c r="A117" s="578"/>
      <c r="C117" s="2"/>
      <c r="D117" s="2"/>
      <c r="E117" s="2"/>
      <c r="F117" s="2"/>
    </row>
    <row r="118" spans="1:6" ht="14.25" customHeight="1">
      <c r="A118" s="578"/>
      <c r="C118" s="2"/>
      <c r="D118" s="2"/>
      <c r="E118" s="2"/>
      <c r="F118" s="2"/>
    </row>
    <row r="119" spans="1:6" ht="14.25" customHeight="1">
      <c r="A119" s="578"/>
      <c r="C119" s="2"/>
      <c r="D119" s="2"/>
      <c r="E119" s="2"/>
      <c r="F119" s="2"/>
    </row>
    <row r="120" spans="1:6" ht="14.25" customHeight="1">
      <c r="A120" s="578"/>
      <c r="C120" s="2"/>
      <c r="D120" s="2"/>
      <c r="E120" s="2"/>
      <c r="F120" s="2"/>
    </row>
    <row r="121" spans="1:6" ht="14.25" customHeight="1">
      <c r="A121" s="578"/>
      <c r="C121" s="2"/>
      <c r="D121" s="2"/>
      <c r="E121" s="2"/>
      <c r="F121" s="2"/>
    </row>
    <row r="122" spans="1:6" ht="14.25" customHeight="1">
      <c r="A122" s="578"/>
      <c r="C122" s="2"/>
      <c r="D122" s="2"/>
      <c r="E122" s="2"/>
      <c r="F122" s="2"/>
    </row>
    <row r="123" spans="1:6" ht="14.25" customHeight="1">
      <c r="A123" s="578"/>
      <c r="C123" s="2"/>
      <c r="D123" s="2"/>
      <c r="E123" s="2"/>
      <c r="F123" s="2"/>
    </row>
    <row r="124" spans="1:6" ht="14.25" customHeight="1">
      <c r="A124" s="578"/>
      <c r="C124" s="2"/>
      <c r="D124" s="2"/>
      <c r="E124" s="2"/>
      <c r="F124" s="2"/>
    </row>
    <row r="125" spans="1:6" ht="14.25" customHeight="1">
      <c r="A125" s="578"/>
      <c r="C125" s="2"/>
      <c r="D125" s="2"/>
      <c r="E125" s="2"/>
      <c r="F125" s="2"/>
    </row>
    <row r="126" spans="1:6" ht="14.25" customHeight="1">
      <c r="A126" s="578"/>
      <c r="C126" s="2"/>
      <c r="D126" s="2"/>
      <c r="E126" s="2"/>
      <c r="F126" s="2"/>
    </row>
    <row r="127" spans="1:6" ht="14.25" customHeight="1">
      <c r="A127" s="578"/>
      <c r="C127" s="2"/>
      <c r="D127" s="2"/>
      <c r="E127" s="2"/>
      <c r="F127" s="2"/>
    </row>
    <row r="128" spans="1:6" ht="14.25" customHeight="1">
      <c r="A128" s="578"/>
      <c r="C128" s="2"/>
      <c r="D128" s="2"/>
      <c r="E128" s="2"/>
      <c r="F128" s="2"/>
    </row>
    <row r="129" spans="1:6" ht="14.25" customHeight="1">
      <c r="A129" s="578"/>
      <c r="C129" s="2"/>
      <c r="D129" s="2"/>
      <c r="E129" s="2"/>
      <c r="F129" s="2"/>
    </row>
    <row r="130" spans="1:6" ht="14.25" customHeight="1">
      <c r="A130" s="578"/>
      <c r="C130" s="2"/>
      <c r="D130" s="2"/>
      <c r="E130" s="2"/>
      <c r="F130" s="2"/>
    </row>
    <row r="131" spans="1:6" ht="14.25" customHeight="1">
      <c r="A131" s="578"/>
      <c r="C131" s="2"/>
      <c r="D131" s="2"/>
      <c r="E131" s="2"/>
      <c r="F131" s="2"/>
    </row>
    <row r="132" spans="1:6" ht="14.25" customHeight="1">
      <c r="A132" s="578"/>
      <c r="C132" s="2"/>
      <c r="D132" s="2"/>
      <c r="E132" s="2"/>
      <c r="F132" s="2"/>
    </row>
    <row r="133" spans="1:6" ht="14.25" customHeight="1">
      <c r="A133" s="578"/>
      <c r="C133" s="2"/>
      <c r="D133" s="2"/>
      <c r="E133" s="2"/>
      <c r="F133" s="2"/>
    </row>
    <row r="134" spans="1:6" ht="14.25" customHeight="1">
      <c r="A134" s="578"/>
      <c r="C134" s="2"/>
      <c r="D134" s="2"/>
      <c r="E134" s="2"/>
      <c r="F134" s="2"/>
    </row>
    <row r="135" spans="1:6" ht="14.25" customHeight="1">
      <c r="A135" s="578"/>
      <c r="C135" s="2"/>
      <c r="D135" s="2"/>
      <c r="E135" s="2"/>
      <c r="F135" s="2"/>
    </row>
    <row r="136" spans="1:6" ht="14.25" customHeight="1">
      <c r="A136" s="578"/>
      <c r="C136" s="2"/>
      <c r="D136" s="2"/>
      <c r="E136" s="2"/>
      <c r="F136" s="2"/>
    </row>
    <row r="137" spans="1:6" ht="14.25" customHeight="1">
      <c r="A137" s="578"/>
      <c r="C137" s="2"/>
      <c r="D137" s="2"/>
      <c r="E137" s="2"/>
      <c r="F137" s="2"/>
    </row>
    <row r="138" spans="1:6" ht="14.25" customHeight="1">
      <c r="A138" s="578"/>
      <c r="C138" s="2"/>
      <c r="D138" s="2"/>
      <c r="E138" s="2"/>
      <c r="F138" s="2"/>
    </row>
    <row r="139" spans="1:6" ht="14.25" customHeight="1">
      <c r="A139" s="578"/>
      <c r="C139" s="2"/>
      <c r="D139" s="2"/>
      <c r="E139" s="2"/>
      <c r="F139" s="2"/>
    </row>
    <row r="140" spans="1:6" ht="14.25" customHeight="1">
      <c r="A140" s="578"/>
      <c r="C140" s="2"/>
      <c r="D140" s="2"/>
      <c r="E140" s="2"/>
      <c r="F140" s="2"/>
    </row>
    <row r="141" spans="1:6" ht="14.25" customHeight="1">
      <c r="A141" s="578"/>
      <c r="C141" s="2"/>
      <c r="D141" s="2"/>
      <c r="E141" s="2"/>
      <c r="F141" s="2"/>
    </row>
    <row r="142" spans="1:6" ht="14.25" customHeight="1">
      <c r="A142" s="578"/>
      <c r="C142" s="2"/>
      <c r="D142" s="2"/>
      <c r="E142" s="2"/>
      <c r="F142" s="2"/>
    </row>
    <row r="143" spans="1:6" ht="14.25" customHeight="1">
      <c r="A143" s="578"/>
      <c r="C143" s="2"/>
      <c r="D143" s="2"/>
      <c r="E143" s="2"/>
      <c r="F143" s="2"/>
    </row>
    <row r="144" spans="1:6" ht="14.25" customHeight="1">
      <c r="A144" s="578"/>
      <c r="C144" s="2"/>
      <c r="D144" s="2"/>
      <c r="E144" s="2"/>
      <c r="F144" s="2"/>
    </row>
    <row r="145" spans="1:6" ht="14.25" customHeight="1">
      <c r="A145" s="578"/>
      <c r="C145" s="2"/>
      <c r="D145" s="2"/>
      <c r="E145" s="2"/>
      <c r="F145" s="2"/>
    </row>
    <row r="146" spans="1:6" ht="14.25" customHeight="1">
      <c r="A146" s="578"/>
      <c r="C146" s="2"/>
      <c r="D146" s="2"/>
      <c r="E146" s="2"/>
      <c r="F146" s="2"/>
    </row>
    <row r="147" spans="1:6" ht="14.25" customHeight="1">
      <c r="A147" s="578"/>
      <c r="C147" s="2"/>
      <c r="D147" s="2"/>
      <c r="E147" s="2"/>
      <c r="F147" s="2"/>
    </row>
    <row r="148" spans="1:6" ht="14.25" customHeight="1">
      <c r="A148" s="578"/>
      <c r="C148" s="2"/>
      <c r="D148" s="2"/>
      <c r="E148" s="2"/>
      <c r="F148" s="2"/>
    </row>
    <row r="149" spans="1:6" ht="14.25" customHeight="1">
      <c r="A149" s="578"/>
      <c r="C149" s="2"/>
      <c r="D149" s="2"/>
      <c r="E149" s="2"/>
      <c r="F149" s="2"/>
    </row>
    <row r="150" spans="1:6" ht="14.25" customHeight="1">
      <c r="A150" s="578"/>
      <c r="C150" s="2"/>
      <c r="D150" s="2"/>
      <c r="E150" s="2"/>
      <c r="F150" s="2"/>
    </row>
    <row r="151" spans="1:6" ht="14.25" customHeight="1">
      <c r="A151" s="578"/>
      <c r="C151" s="2"/>
      <c r="D151" s="2"/>
      <c r="E151" s="2"/>
      <c r="F151" s="2"/>
    </row>
    <row r="152" spans="1:6" ht="14.25" customHeight="1">
      <c r="A152" s="578"/>
      <c r="C152" s="2"/>
      <c r="D152" s="2"/>
      <c r="E152" s="2"/>
      <c r="F152" s="2"/>
    </row>
    <row r="153" spans="1:6" ht="14.25" customHeight="1">
      <c r="A153" s="578"/>
      <c r="C153" s="2"/>
      <c r="D153" s="2"/>
      <c r="E153" s="2"/>
      <c r="F153" s="2"/>
    </row>
    <row r="154" spans="1:6" ht="14.25" customHeight="1">
      <c r="A154" s="578"/>
      <c r="C154" s="2"/>
      <c r="D154" s="2"/>
      <c r="E154" s="2"/>
      <c r="F154" s="2"/>
    </row>
    <row r="155" spans="1:6" ht="14.25" customHeight="1">
      <c r="A155" s="578"/>
      <c r="C155" s="2"/>
      <c r="D155" s="2"/>
      <c r="E155" s="2"/>
      <c r="F155" s="2"/>
    </row>
    <row r="156" spans="1:6" ht="14.25" customHeight="1">
      <c r="A156" s="578"/>
      <c r="C156" s="2"/>
      <c r="D156" s="2"/>
      <c r="E156" s="2"/>
      <c r="F156" s="2"/>
    </row>
    <row r="157" spans="1:6" ht="14.25" customHeight="1">
      <c r="A157" s="578"/>
      <c r="C157" s="2"/>
      <c r="D157" s="2"/>
      <c r="E157" s="2"/>
      <c r="F157" s="2"/>
    </row>
    <row r="158" spans="1:6" ht="14.25" customHeight="1">
      <c r="A158" s="578"/>
      <c r="C158" s="2"/>
      <c r="D158" s="2"/>
      <c r="E158" s="2"/>
      <c r="F158" s="2"/>
    </row>
    <row r="159" spans="1:6" ht="14.25" customHeight="1">
      <c r="A159" s="578"/>
      <c r="C159" s="2"/>
      <c r="D159" s="2"/>
      <c r="E159" s="2"/>
      <c r="F159" s="2"/>
    </row>
    <row r="160" spans="1:6" ht="14.25" customHeight="1">
      <c r="A160" s="578"/>
      <c r="C160" s="2"/>
      <c r="D160" s="2"/>
      <c r="E160" s="2"/>
      <c r="F160" s="2"/>
    </row>
    <row r="161" spans="1:6" ht="14.25" customHeight="1">
      <c r="A161" s="578"/>
      <c r="C161" s="2"/>
      <c r="D161" s="2"/>
      <c r="E161" s="2"/>
      <c r="F161" s="2"/>
    </row>
    <row r="162" spans="1:6" ht="14.25" customHeight="1">
      <c r="A162" s="578"/>
      <c r="C162" s="2"/>
      <c r="D162" s="2"/>
      <c r="E162" s="2"/>
      <c r="F162" s="2"/>
    </row>
    <row r="163" spans="1:6" ht="14.25" customHeight="1">
      <c r="A163" s="578"/>
      <c r="C163" s="2"/>
      <c r="D163" s="2"/>
      <c r="E163" s="2"/>
      <c r="F163" s="2"/>
    </row>
    <row r="164" spans="1:6" ht="14.25" customHeight="1">
      <c r="A164" s="578"/>
      <c r="C164" s="2"/>
      <c r="D164" s="2"/>
      <c r="E164" s="2"/>
      <c r="F164" s="2"/>
    </row>
    <row r="165" spans="1:6" ht="14.25" customHeight="1">
      <c r="A165" s="578"/>
      <c r="C165" s="2"/>
      <c r="D165" s="2"/>
      <c r="E165" s="2"/>
      <c r="F165" s="2"/>
    </row>
    <row r="166" spans="1:6" ht="14.25" customHeight="1">
      <c r="A166" s="578"/>
      <c r="C166" s="2"/>
      <c r="D166" s="2"/>
      <c r="E166" s="2"/>
      <c r="F166" s="2"/>
    </row>
    <row r="167" spans="1:6" ht="14.25" customHeight="1">
      <c r="A167" s="578"/>
      <c r="C167" s="2"/>
      <c r="D167" s="2"/>
      <c r="E167" s="2"/>
      <c r="F167" s="2"/>
    </row>
    <row r="168" spans="1:6" ht="14.25" customHeight="1">
      <c r="A168" s="578"/>
      <c r="C168" s="2"/>
      <c r="D168" s="2"/>
      <c r="E168" s="2"/>
      <c r="F168" s="2"/>
    </row>
    <row r="169" spans="1:6" ht="14.25" customHeight="1">
      <c r="A169" s="578"/>
      <c r="C169" s="2"/>
      <c r="D169" s="2"/>
      <c r="E169" s="2"/>
      <c r="F169" s="2"/>
    </row>
    <row r="170" spans="1:6" ht="14.25" customHeight="1">
      <c r="A170" s="578"/>
      <c r="C170" s="2"/>
      <c r="D170" s="2"/>
      <c r="E170" s="2"/>
      <c r="F170" s="2"/>
    </row>
    <row r="171" spans="1:6" ht="14.25" customHeight="1">
      <c r="A171" s="578"/>
      <c r="C171" s="2"/>
      <c r="D171" s="2"/>
      <c r="E171" s="2"/>
      <c r="F171" s="2"/>
    </row>
    <row r="172" spans="1:6" ht="14.25" customHeight="1">
      <c r="A172" s="578"/>
      <c r="C172" s="2"/>
      <c r="D172" s="2"/>
      <c r="E172" s="2"/>
      <c r="F172" s="2"/>
    </row>
    <row r="173" spans="1:6" ht="14.25" customHeight="1">
      <c r="A173" s="578"/>
      <c r="C173" s="2"/>
      <c r="D173" s="2"/>
      <c r="E173" s="2"/>
      <c r="F173" s="2"/>
    </row>
    <row r="174" spans="1:6" ht="14.25" customHeight="1">
      <c r="A174" s="578"/>
      <c r="C174" s="2"/>
      <c r="D174" s="2"/>
      <c r="E174" s="2"/>
      <c r="F174" s="2"/>
    </row>
    <row r="175" spans="1:6" ht="14.25" customHeight="1">
      <c r="A175" s="578"/>
      <c r="C175" s="2"/>
      <c r="D175" s="2"/>
      <c r="E175" s="2"/>
      <c r="F175" s="2"/>
    </row>
    <row r="176" spans="1:6" ht="14.25" customHeight="1">
      <c r="A176" s="578"/>
      <c r="C176" s="2"/>
      <c r="D176" s="2"/>
      <c r="E176" s="2"/>
      <c r="F176" s="2"/>
    </row>
    <row r="177" spans="1:6" ht="14.25" customHeight="1">
      <c r="A177" s="578"/>
      <c r="C177" s="2"/>
      <c r="D177" s="2"/>
      <c r="E177" s="2"/>
      <c r="F177" s="2"/>
    </row>
    <row r="178" spans="1:6" ht="14.25" customHeight="1">
      <c r="A178" s="578"/>
      <c r="C178" s="2"/>
      <c r="D178" s="2"/>
      <c r="E178" s="2"/>
      <c r="F178" s="2"/>
    </row>
    <row r="179" spans="1:6" ht="14.25" customHeight="1">
      <c r="A179" s="578"/>
      <c r="C179" s="2"/>
      <c r="D179" s="2"/>
      <c r="E179" s="2"/>
      <c r="F179" s="2"/>
    </row>
    <row r="180" spans="1:6" ht="14.25" customHeight="1">
      <c r="A180" s="578"/>
      <c r="C180" s="2"/>
      <c r="D180" s="2"/>
      <c r="E180" s="2"/>
      <c r="F180" s="2"/>
    </row>
    <row r="181" spans="1:6" ht="14.25" customHeight="1">
      <c r="A181" s="578"/>
      <c r="C181" s="2"/>
      <c r="D181" s="2"/>
      <c r="E181" s="2"/>
      <c r="F181" s="2"/>
    </row>
    <row r="182" spans="1:6" ht="14.25" customHeight="1">
      <c r="A182" s="578"/>
      <c r="C182" s="2"/>
      <c r="D182" s="2"/>
      <c r="E182" s="2"/>
      <c r="F182" s="2"/>
    </row>
    <row r="183" spans="1:6" ht="14.25" customHeight="1">
      <c r="A183" s="578"/>
      <c r="C183" s="2"/>
      <c r="D183" s="2"/>
      <c r="E183" s="2"/>
      <c r="F183" s="2"/>
    </row>
    <row r="184" spans="1:6" ht="14.25" customHeight="1">
      <c r="A184" s="578"/>
      <c r="C184" s="2"/>
      <c r="D184" s="2"/>
      <c r="E184" s="2"/>
      <c r="F184" s="2"/>
    </row>
    <row r="185" spans="1:6" ht="14.25" customHeight="1">
      <c r="A185" s="578"/>
      <c r="C185" s="2"/>
      <c r="D185" s="2"/>
      <c r="E185" s="2"/>
      <c r="F185" s="2"/>
    </row>
    <row r="186" spans="1:6" ht="14.25" customHeight="1">
      <c r="A186" s="578"/>
      <c r="C186" s="2"/>
      <c r="D186" s="2"/>
      <c r="E186" s="2"/>
      <c r="F186" s="2"/>
    </row>
    <row r="187" spans="1:6" ht="14.25" customHeight="1">
      <c r="A187" s="578"/>
      <c r="C187" s="2"/>
      <c r="D187" s="2"/>
      <c r="E187" s="2"/>
      <c r="F187" s="2"/>
    </row>
    <row r="188" spans="1:6" ht="14.25" customHeight="1">
      <c r="A188" s="578"/>
      <c r="C188" s="2"/>
      <c r="D188" s="2"/>
      <c r="E188" s="2"/>
      <c r="F188" s="2"/>
    </row>
    <row r="189" spans="1:6" ht="14.25" customHeight="1">
      <c r="A189" s="578"/>
      <c r="C189" s="2"/>
      <c r="D189" s="2"/>
      <c r="E189" s="2"/>
      <c r="F189" s="2"/>
    </row>
    <row r="190" spans="1:6" ht="14.25" customHeight="1">
      <c r="A190" s="578"/>
      <c r="C190" s="2"/>
      <c r="D190" s="2"/>
      <c r="E190" s="2"/>
      <c r="F190" s="2"/>
    </row>
    <row r="191" spans="1:6" ht="14.25" customHeight="1">
      <c r="A191" s="578"/>
      <c r="C191" s="2"/>
      <c r="D191" s="2"/>
      <c r="E191" s="2"/>
      <c r="F191" s="2"/>
    </row>
    <row r="192" spans="1:6" ht="14.25" customHeight="1">
      <c r="A192" s="578"/>
      <c r="C192" s="2"/>
      <c r="D192" s="2"/>
      <c r="E192" s="2"/>
      <c r="F192" s="2"/>
    </row>
    <row r="193" spans="1:6" ht="14.25" customHeight="1">
      <c r="A193" s="578"/>
      <c r="C193" s="2"/>
      <c r="D193" s="2"/>
      <c r="E193" s="2"/>
      <c r="F193" s="2"/>
    </row>
    <row r="194" spans="1:6" ht="14.25" customHeight="1">
      <c r="A194" s="578"/>
      <c r="C194" s="2"/>
      <c r="D194" s="2"/>
      <c r="E194" s="2"/>
      <c r="F194" s="2"/>
    </row>
    <row r="195" spans="1:6" ht="14.25" customHeight="1">
      <c r="A195" s="578"/>
      <c r="C195" s="2"/>
      <c r="D195" s="2"/>
      <c r="E195" s="2"/>
      <c r="F195" s="2"/>
    </row>
    <row r="196" spans="1:6" ht="14.25" customHeight="1">
      <c r="A196" s="578"/>
      <c r="C196" s="2"/>
      <c r="D196" s="2"/>
      <c r="E196" s="2"/>
      <c r="F196" s="2"/>
    </row>
    <row r="197" spans="1:6" ht="14.25" customHeight="1">
      <c r="A197" s="578"/>
      <c r="C197" s="2"/>
      <c r="D197" s="2"/>
      <c r="E197" s="2"/>
      <c r="F197" s="2"/>
    </row>
    <row r="198" spans="1:6" ht="14.25" customHeight="1">
      <c r="A198" s="578"/>
      <c r="C198" s="2"/>
      <c r="D198" s="2"/>
      <c r="E198" s="2"/>
      <c r="F198" s="2"/>
    </row>
    <row r="199" spans="1:6" ht="14.25" customHeight="1">
      <c r="A199" s="578"/>
      <c r="C199" s="2"/>
      <c r="D199" s="2"/>
      <c r="E199" s="2"/>
      <c r="F199" s="2"/>
    </row>
    <row r="200" spans="1:6" ht="14.25" customHeight="1">
      <c r="A200" s="578"/>
      <c r="C200" s="2"/>
      <c r="D200" s="2"/>
      <c r="E200" s="2"/>
      <c r="F200" s="2"/>
    </row>
    <row r="201" spans="1:6" ht="14.25" customHeight="1">
      <c r="A201" s="578"/>
      <c r="C201" s="2"/>
      <c r="D201" s="2"/>
      <c r="E201" s="2"/>
      <c r="F201" s="2"/>
    </row>
    <row r="202" spans="1:6" ht="14.25" customHeight="1">
      <c r="A202" s="578"/>
      <c r="C202" s="2"/>
      <c r="D202" s="2"/>
      <c r="E202" s="2"/>
      <c r="F202" s="2"/>
    </row>
    <row r="203" spans="1:6" ht="14.25" customHeight="1">
      <c r="A203" s="578"/>
      <c r="C203" s="2"/>
      <c r="D203" s="2"/>
      <c r="E203" s="2"/>
      <c r="F203" s="2"/>
    </row>
    <row r="204" spans="1:6" ht="14.25" customHeight="1">
      <c r="A204" s="578"/>
      <c r="C204" s="2"/>
      <c r="D204" s="2"/>
      <c r="E204" s="2"/>
      <c r="F204" s="2"/>
    </row>
    <row r="205" spans="1:6" ht="14.25" customHeight="1">
      <c r="A205" s="578"/>
      <c r="C205" s="2"/>
      <c r="D205" s="2"/>
      <c r="E205" s="2"/>
      <c r="F205" s="2"/>
    </row>
    <row r="206" spans="1:6" ht="14.25" customHeight="1">
      <c r="A206" s="578"/>
      <c r="C206" s="2"/>
      <c r="D206" s="2"/>
      <c r="E206" s="2"/>
      <c r="F206" s="2"/>
    </row>
    <row r="207" spans="1:6" ht="14.25" customHeight="1">
      <c r="A207" s="578"/>
      <c r="C207" s="2"/>
      <c r="D207" s="2"/>
      <c r="E207" s="2"/>
      <c r="F207" s="2"/>
    </row>
    <row r="208" spans="1:6" ht="14.25" customHeight="1">
      <c r="A208" s="578"/>
      <c r="C208" s="2"/>
      <c r="D208" s="2"/>
      <c r="E208" s="2"/>
      <c r="F208" s="2"/>
    </row>
    <row r="209" spans="1:6" ht="14.25" customHeight="1">
      <c r="A209" s="578"/>
      <c r="C209" s="2"/>
      <c r="D209" s="2"/>
      <c r="E209" s="2"/>
      <c r="F209" s="2"/>
    </row>
    <row r="210" spans="1:6" ht="14.25" customHeight="1">
      <c r="A210" s="578"/>
      <c r="C210" s="2"/>
      <c r="D210" s="2"/>
      <c r="E210" s="2"/>
      <c r="F210" s="2"/>
    </row>
    <row r="211" spans="1:6" ht="14.25" customHeight="1">
      <c r="A211" s="578"/>
      <c r="C211" s="2"/>
      <c r="D211" s="2"/>
      <c r="E211" s="2"/>
      <c r="F211" s="2"/>
    </row>
    <row r="212" spans="1:6" ht="14.25" customHeight="1">
      <c r="A212" s="578"/>
      <c r="C212" s="2"/>
      <c r="D212" s="2"/>
      <c r="E212" s="2"/>
      <c r="F212" s="2"/>
    </row>
    <row r="213" spans="1:6" ht="14.25" customHeight="1">
      <c r="A213" s="578"/>
      <c r="C213" s="2"/>
      <c r="D213" s="2"/>
      <c r="E213" s="2"/>
      <c r="F213" s="2"/>
    </row>
    <row r="214" spans="1:6" ht="14.25" customHeight="1">
      <c r="A214" s="578"/>
      <c r="C214" s="2"/>
      <c r="D214" s="2"/>
      <c r="E214" s="2"/>
      <c r="F214" s="2"/>
    </row>
    <row r="215" spans="1:6" ht="14.25" customHeight="1">
      <c r="A215" s="578"/>
      <c r="C215" s="2"/>
      <c r="D215" s="2"/>
      <c r="E215" s="2"/>
      <c r="F215" s="2"/>
    </row>
    <row r="216" spans="1:6" ht="14.25" customHeight="1">
      <c r="A216" s="578"/>
      <c r="C216" s="2"/>
      <c r="D216" s="2"/>
      <c r="E216" s="2"/>
      <c r="F216" s="2"/>
    </row>
    <row r="217" spans="1:6" ht="14.25" customHeight="1">
      <c r="A217" s="578"/>
      <c r="C217" s="2"/>
      <c r="D217" s="2"/>
      <c r="E217" s="2"/>
      <c r="F217" s="2"/>
    </row>
    <row r="218" spans="1:6" ht="14.25" customHeight="1">
      <c r="A218" s="578"/>
      <c r="C218" s="2"/>
      <c r="D218" s="2"/>
      <c r="E218" s="2"/>
      <c r="F218" s="2"/>
    </row>
    <row r="219" spans="1:6" ht="14.25" customHeight="1">
      <c r="A219" s="578"/>
      <c r="C219" s="2"/>
      <c r="D219" s="2"/>
      <c r="E219" s="2"/>
      <c r="F219" s="2"/>
    </row>
    <row r="220" spans="1:6" ht="14.25" customHeight="1">
      <c r="A220" s="578"/>
      <c r="C220" s="2"/>
      <c r="D220" s="2"/>
      <c r="E220" s="2"/>
      <c r="F220" s="2"/>
    </row>
    <row r="221" spans="1:6" ht="14.25" customHeight="1">
      <c r="A221" s="578"/>
      <c r="C221" s="2"/>
      <c r="D221" s="2"/>
      <c r="E221" s="2"/>
      <c r="F221" s="2"/>
    </row>
    <row r="222" spans="1:6" ht="14.25" customHeight="1">
      <c r="A222" s="578"/>
      <c r="C222" s="2"/>
      <c r="D222" s="2"/>
      <c r="E222" s="2"/>
      <c r="F222" s="2"/>
    </row>
    <row r="223" spans="1:6" ht="14.25" customHeight="1">
      <c r="A223" s="578"/>
      <c r="C223" s="2"/>
      <c r="D223" s="2"/>
      <c r="E223" s="2"/>
      <c r="F223" s="2"/>
    </row>
    <row r="224" spans="1:6" ht="14.25" customHeight="1">
      <c r="A224" s="578"/>
      <c r="C224" s="2"/>
      <c r="D224" s="2"/>
      <c r="E224" s="2"/>
      <c r="F224" s="2"/>
    </row>
    <row r="225" spans="1:6" ht="14.25" customHeight="1">
      <c r="A225" s="578"/>
      <c r="C225" s="2"/>
      <c r="D225" s="2"/>
      <c r="E225" s="2"/>
      <c r="F225" s="2"/>
    </row>
    <row r="226" spans="1:6" ht="14.25" customHeight="1">
      <c r="A226" s="578"/>
      <c r="C226" s="2"/>
      <c r="D226" s="2"/>
      <c r="E226" s="2"/>
      <c r="F226" s="2"/>
    </row>
    <row r="227" spans="1:6" ht="14.25" customHeight="1">
      <c r="A227" s="578"/>
      <c r="C227" s="2"/>
      <c r="D227" s="2"/>
      <c r="E227" s="2"/>
      <c r="F227" s="2"/>
    </row>
    <row r="228" spans="1:6" ht="14.25" customHeight="1">
      <c r="A228" s="578"/>
      <c r="C228" s="2"/>
      <c r="D228" s="2"/>
      <c r="E228" s="2"/>
      <c r="F228" s="2"/>
    </row>
    <row r="229" spans="1:6" ht="14.25" customHeight="1">
      <c r="A229" s="578"/>
      <c r="C229" s="2"/>
      <c r="D229" s="2"/>
      <c r="E229" s="2"/>
      <c r="F229" s="2"/>
    </row>
    <row r="230" spans="1:6" ht="14.25" customHeight="1">
      <c r="A230" s="578"/>
      <c r="C230" s="2"/>
      <c r="D230" s="2"/>
      <c r="E230" s="2"/>
      <c r="F230" s="2"/>
    </row>
    <row r="231" spans="1:6" ht="14.25" customHeight="1">
      <c r="A231" s="578"/>
      <c r="C231" s="2"/>
      <c r="D231" s="2"/>
      <c r="E231" s="2"/>
      <c r="F231" s="2"/>
    </row>
    <row r="232" spans="1:6" ht="14.25" customHeight="1">
      <c r="A232" s="578"/>
      <c r="C232" s="2"/>
      <c r="D232" s="2"/>
      <c r="E232" s="2"/>
      <c r="F232" s="2"/>
    </row>
    <row r="233" spans="1:6" ht="14.25" customHeight="1">
      <c r="A233" s="578"/>
      <c r="C233" s="2"/>
      <c r="D233" s="2"/>
      <c r="E233" s="2"/>
      <c r="F233" s="2"/>
    </row>
    <row r="234" spans="1:6" ht="14.25" customHeight="1">
      <c r="A234" s="578"/>
      <c r="C234" s="2"/>
      <c r="D234" s="2"/>
      <c r="E234" s="2"/>
      <c r="F234" s="2"/>
    </row>
    <row r="235" spans="1:6" ht="14.25" customHeight="1">
      <c r="A235" s="578"/>
      <c r="C235" s="2"/>
      <c r="D235" s="2"/>
      <c r="E235" s="2"/>
      <c r="F235" s="2"/>
    </row>
    <row r="236" spans="1:6" ht="14.25" customHeight="1">
      <c r="A236" s="578"/>
      <c r="C236" s="2"/>
      <c r="D236" s="2"/>
      <c r="E236" s="2"/>
      <c r="F236" s="2"/>
    </row>
    <row r="237" spans="1:6" ht="14.25" customHeight="1">
      <c r="A237" s="578"/>
      <c r="C237" s="2"/>
      <c r="D237" s="2"/>
      <c r="E237" s="2"/>
      <c r="F237" s="2"/>
    </row>
    <row r="238" spans="1:6" ht="14.25" customHeight="1">
      <c r="A238" s="578"/>
      <c r="C238" s="2"/>
      <c r="D238" s="2"/>
      <c r="E238" s="2"/>
      <c r="F238" s="2"/>
    </row>
    <row r="239" spans="1:6" ht="14.25" customHeight="1">
      <c r="A239" s="578"/>
      <c r="C239" s="2"/>
      <c r="D239" s="2"/>
      <c r="E239" s="2"/>
      <c r="F239" s="2"/>
    </row>
    <row r="240" spans="1:6" ht="14.25" customHeight="1">
      <c r="A240" s="578"/>
      <c r="C240" s="2"/>
      <c r="D240" s="2"/>
      <c r="E240" s="2"/>
      <c r="F240" s="2"/>
    </row>
    <row r="241" spans="1:6" ht="14.25" customHeight="1">
      <c r="A241" s="578"/>
      <c r="C241" s="2"/>
      <c r="D241" s="2"/>
      <c r="E241" s="2"/>
      <c r="F241" s="2"/>
    </row>
    <row r="242" spans="1:6" ht="14.25" customHeight="1">
      <c r="A242" s="578"/>
      <c r="C242" s="2"/>
      <c r="D242" s="2"/>
      <c r="E242" s="2"/>
      <c r="F242" s="2"/>
    </row>
    <row r="243" spans="1:6" ht="14.25" customHeight="1">
      <c r="A243" s="578"/>
      <c r="C243" s="2"/>
      <c r="D243" s="2"/>
      <c r="E243" s="2"/>
      <c r="F243" s="2"/>
    </row>
    <row r="244" spans="1:6" ht="14.25" customHeight="1">
      <c r="A244" s="578"/>
      <c r="C244" s="2"/>
      <c r="D244" s="2"/>
      <c r="E244" s="2"/>
      <c r="F244" s="2"/>
    </row>
    <row r="245" spans="1:6" ht="14.25" customHeight="1">
      <c r="A245" s="578"/>
      <c r="C245" s="2"/>
      <c r="D245" s="2"/>
      <c r="E245" s="2"/>
      <c r="F245" s="2"/>
    </row>
    <row r="246" spans="1:6" ht="14.25" customHeight="1">
      <c r="A246" s="578"/>
      <c r="C246" s="2"/>
      <c r="D246" s="2"/>
      <c r="E246" s="2"/>
      <c r="F246" s="2"/>
    </row>
    <row r="247" spans="1:6" ht="14.25" customHeight="1">
      <c r="A247" s="578"/>
      <c r="C247" s="2"/>
      <c r="D247" s="2"/>
      <c r="E247" s="2"/>
      <c r="F247" s="2"/>
    </row>
    <row r="248" spans="1:6" ht="14.25" customHeight="1">
      <c r="A248" s="578"/>
      <c r="C248" s="2"/>
      <c r="D248" s="2"/>
      <c r="E248" s="2"/>
      <c r="F248" s="2"/>
    </row>
    <row r="249" spans="1:6" ht="14.25" customHeight="1">
      <c r="A249" s="578"/>
      <c r="C249" s="2"/>
      <c r="D249" s="2"/>
      <c r="E249" s="2"/>
      <c r="F249" s="2"/>
    </row>
    <row r="250" spans="1:6" ht="14.25" customHeight="1">
      <c r="A250" s="578"/>
      <c r="C250" s="2"/>
      <c r="D250" s="2"/>
      <c r="E250" s="2"/>
      <c r="F250" s="2"/>
    </row>
    <row r="251" spans="1:6" ht="14.25" customHeight="1">
      <c r="A251" s="578"/>
      <c r="C251" s="2"/>
      <c r="D251" s="2"/>
      <c r="E251" s="2"/>
      <c r="F251" s="2"/>
    </row>
    <row r="252" spans="1:6" ht="14.25" customHeight="1">
      <c r="A252" s="578"/>
      <c r="C252" s="2"/>
      <c r="D252" s="2"/>
      <c r="E252" s="2"/>
      <c r="F252" s="2"/>
    </row>
    <row r="253" spans="1:6" ht="14.25" customHeight="1">
      <c r="A253" s="578"/>
      <c r="C253" s="2"/>
      <c r="D253" s="2"/>
      <c r="E253" s="2"/>
      <c r="F253" s="2"/>
    </row>
    <row r="254" spans="1:6" ht="14.25" customHeight="1">
      <c r="A254" s="578"/>
      <c r="C254" s="2"/>
      <c r="D254" s="2"/>
      <c r="E254" s="2"/>
      <c r="F254" s="2"/>
    </row>
    <row r="255" spans="1:6" ht="14.25" customHeight="1">
      <c r="A255" s="578"/>
      <c r="C255" s="2"/>
      <c r="D255" s="2"/>
      <c r="E255" s="2"/>
      <c r="F255" s="2"/>
    </row>
    <row r="256" spans="1:6" ht="14.25" customHeight="1">
      <c r="A256" s="578"/>
      <c r="C256" s="2"/>
      <c r="D256" s="2"/>
      <c r="E256" s="2"/>
      <c r="F256" s="2"/>
    </row>
    <row r="257" spans="1:6" ht="14.25" customHeight="1">
      <c r="A257" s="578"/>
      <c r="C257" s="2"/>
      <c r="D257" s="2"/>
      <c r="E257" s="2"/>
      <c r="F257" s="2"/>
    </row>
    <row r="258" spans="1:6" ht="14.25" customHeight="1">
      <c r="A258" s="578"/>
      <c r="C258" s="2"/>
      <c r="D258" s="2"/>
      <c r="E258" s="2"/>
      <c r="F258" s="2"/>
    </row>
    <row r="259" spans="1:6" ht="14.25" customHeight="1">
      <c r="A259" s="578"/>
      <c r="C259" s="2"/>
      <c r="D259" s="2"/>
      <c r="E259" s="2"/>
      <c r="F259" s="2"/>
    </row>
    <row r="260" spans="1:6" ht="14.25" customHeight="1">
      <c r="A260" s="578"/>
      <c r="C260" s="2"/>
      <c r="D260" s="2"/>
      <c r="E260" s="2"/>
      <c r="F260" s="2"/>
    </row>
    <row r="261" spans="1:6" ht="14.25" customHeight="1">
      <c r="A261" s="578"/>
      <c r="C261" s="2"/>
      <c r="D261" s="2"/>
      <c r="E261" s="2"/>
      <c r="F261" s="2"/>
    </row>
    <row r="262" spans="1:6" ht="14.25" customHeight="1">
      <c r="A262" s="578"/>
      <c r="C262" s="2"/>
      <c r="D262" s="2"/>
      <c r="E262" s="2"/>
      <c r="F262" s="2"/>
    </row>
    <row r="263" spans="1:6" ht="14.25" customHeight="1">
      <c r="A263" s="578"/>
      <c r="C263" s="2"/>
      <c r="D263" s="2"/>
      <c r="E263" s="2"/>
      <c r="F263" s="2"/>
    </row>
    <row r="264" spans="1:6" ht="14.25" customHeight="1">
      <c r="A264" s="578"/>
      <c r="C264" s="2"/>
      <c r="D264" s="2"/>
      <c r="E264" s="2"/>
      <c r="F264" s="2"/>
    </row>
    <row r="265" spans="1:6" ht="14.25" customHeight="1">
      <c r="A265" s="578"/>
      <c r="C265" s="2"/>
      <c r="D265" s="2"/>
      <c r="E265" s="2"/>
      <c r="F265" s="2"/>
    </row>
    <row r="266" spans="1:6" ht="14.25" customHeight="1">
      <c r="A266" s="578"/>
      <c r="C266" s="2"/>
      <c r="D266" s="2"/>
      <c r="E266" s="2"/>
      <c r="F266" s="2"/>
    </row>
    <row r="267" spans="1:6" ht="14.25" customHeight="1">
      <c r="A267" s="578"/>
      <c r="C267" s="2"/>
      <c r="D267" s="2"/>
      <c r="E267" s="2"/>
      <c r="F267" s="2"/>
    </row>
    <row r="268" spans="1:6" ht="14.25" customHeight="1">
      <c r="A268" s="578"/>
      <c r="C268" s="2"/>
      <c r="D268" s="2"/>
      <c r="E268" s="2"/>
      <c r="F268" s="2"/>
    </row>
    <row r="269" spans="1:6" ht="14.25" customHeight="1">
      <c r="A269" s="578"/>
      <c r="C269" s="2"/>
      <c r="D269" s="2"/>
      <c r="E269" s="2"/>
      <c r="F269" s="2"/>
    </row>
    <row r="270" spans="1:6" ht="14.25" customHeight="1">
      <c r="A270" s="578"/>
      <c r="C270" s="2"/>
      <c r="D270" s="2"/>
      <c r="E270" s="2"/>
      <c r="F270" s="2"/>
    </row>
    <row r="271" spans="1:6" ht="14.25" customHeight="1">
      <c r="A271" s="578"/>
      <c r="C271" s="2"/>
      <c r="D271" s="2"/>
      <c r="E271" s="2"/>
      <c r="F271" s="2"/>
    </row>
    <row r="272" spans="1:6" ht="14.25" customHeight="1">
      <c r="A272" s="578"/>
      <c r="C272" s="2"/>
      <c r="D272" s="2"/>
      <c r="E272" s="2"/>
      <c r="F272" s="2"/>
    </row>
    <row r="273" spans="1:6" ht="14.25" customHeight="1">
      <c r="A273" s="578"/>
      <c r="C273" s="2"/>
      <c r="D273" s="2"/>
      <c r="E273" s="2"/>
      <c r="F273" s="2"/>
    </row>
    <row r="274" spans="1:6" ht="14.25" customHeight="1">
      <c r="A274" s="578"/>
      <c r="C274" s="2"/>
      <c r="D274" s="2"/>
      <c r="E274" s="2"/>
      <c r="F274" s="2"/>
    </row>
    <row r="275" spans="1:6" ht="14.25" customHeight="1">
      <c r="A275" s="578"/>
      <c r="C275" s="2"/>
      <c r="D275" s="2"/>
      <c r="E275" s="2"/>
      <c r="F275" s="2"/>
    </row>
    <row r="276" spans="1:6" ht="14.25" customHeight="1">
      <c r="A276" s="578"/>
      <c r="C276" s="2"/>
      <c r="D276" s="2"/>
      <c r="E276" s="2"/>
      <c r="F276" s="2"/>
    </row>
    <row r="277" spans="1:6" ht="14.25" customHeight="1">
      <c r="A277" s="578"/>
      <c r="C277" s="2"/>
      <c r="D277" s="2"/>
      <c r="E277" s="2"/>
      <c r="F277" s="2"/>
    </row>
    <row r="278" spans="1:6" ht="14.25" customHeight="1">
      <c r="A278" s="578"/>
      <c r="C278" s="2"/>
      <c r="D278" s="2"/>
      <c r="E278" s="2"/>
      <c r="F278" s="2"/>
    </row>
    <row r="279" spans="1:6" ht="14.25" customHeight="1">
      <c r="A279" s="578"/>
      <c r="C279" s="2"/>
      <c r="D279" s="2"/>
      <c r="E279" s="2"/>
      <c r="F279" s="2"/>
    </row>
    <row r="280" spans="1:6" ht="14.25" customHeight="1">
      <c r="A280" s="578"/>
      <c r="C280" s="2"/>
      <c r="D280" s="2"/>
      <c r="E280" s="2"/>
      <c r="F280" s="2"/>
    </row>
    <row r="281" spans="1:6" ht="14.25" customHeight="1">
      <c r="A281" s="578"/>
      <c r="C281" s="2"/>
      <c r="D281" s="2"/>
      <c r="E281" s="2"/>
      <c r="F281" s="2"/>
    </row>
    <row r="282" spans="1:6" ht="14.25" customHeight="1">
      <c r="A282" s="578"/>
      <c r="C282" s="2"/>
      <c r="D282" s="2"/>
      <c r="E282" s="2"/>
      <c r="F282" s="2"/>
    </row>
    <row r="283" spans="1:6" ht="14.25" customHeight="1">
      <c r="A283" s="578"/>
      <c r="C283" s="2"/>
      <c r="D283" s="2"/>
      <c r="E283" s="2"/>
      <c r="F283" s="2"/>
    </row>
    <row r="284" spans="1:6" ht="14.25" customHeight="1">
      <c r="A284" s="578"/>
      <c r="C284" s="2"/>
      <c r="D284" s="2"/>
      <c r="E284" s="2"/>
      <c r="F284" s="2"/>
    </row>
    <row r="285" spans="1:6" ht="14.25" customHeight="1">
      <c r="A285" s="578"/>
      <c r="C285" s="2"/>
      <c r="D285" s="2"/>
      <c r="E285" s="2"/>
      <c r="F285" s="2"/>
    </row>
    <row r="286" spans="1:6" ht="14.25" customHeight="1">
      <c r="A286" s="578"/>
      <c r="C286" s="2"/>
      <c r="D286" s="2"/>
      <c r="E286" s="2"/>
      <c r="F286" s="2"/>
    </row>
    <row r="287" spans="1:6" ht="14.25" customHeight="1">
      <c r="A287" s="578"/>
      <c r="C287" s="2"/>
      <c r="D287" s="2"/>
      <c r="E287" s="2"/>
      <c r="F287" s="2"/>
    </row>
    <row r="288" spans="1:6" ht="14.25" customHeight="1">
      <c r="A288" s="578"/>
      <c r="C288" s="2"/>
      <c r="D288" s="2"/>
      <c r="E288" s="2"/>
      <c r="F288" s="2"/>
    </row>
    <row r="289" spans="1:6" ht="14.25" customHeight="1">
      <c r="A289" s="578"/>
      <c r="C289" s="2"/>
      <c r="D289" s="2"/>
      <c r="E289" s="2"/>
      <c r="F289" s="2"/>
    </row>
    <row r="290" spans="1:6" ht="14.25" customHeight="1">
      <c r="A290" s="578"/>
      <c r="C290" s="2"/>
      <c r="D290" s="2"/>
      <c r="E290" s="2"/>
      <c r="F290" s="2"/>
    </row>
    <row r="291" spans="1:6" ht="14.25" customHeight="1">
      <c r="A291" s="578"/>
      <c r="C291" s="2"/>
      <c r="D291" s="2"/>
      <c r="E291" s="2"/>
      <c r="F291" s="2"/>
    </row>
    <row r="292" spans="1:6" ht="14.25" customHeight="1">
      <c r="A292" s="578"/>
      <c r="C292" s="2"/>
      <c r="D292" s="2"/>
      <c r="E292" s="2"/>
      <c r="F292" s="2"/>
    </row>
    <row r="293" spans="1:6" ht="14.25" customHeight="1">
      <c r="A293" s="578"/>
      <c r="C293" s="2"/>
      <c r="D293" s="2"/>
      <c r="E293" s="2"/>
      <c r="F293" s="2"/>
    </row>
    <row r="294" spans="1:6" ht="14.25" customHeight="1">
      <c r="A294" s="578"/>
      <c r="C294" s="2"/>
      <c r="D294" s="2"/>
      <c r="E294" s="2"/>
      <c r="F294" s="2"/>
    </row>
    <row r="295" spans="1:6" ht="14.25" customHeight="1">
      <c r="A295" s="578"/>
      <c r="C295" s="2"/>
      <c r="D295" s="2"/>
      <c r="E295" s="2"/>
      <c r="F295" s="2"/>
    </row>
    <row r="296" spans="1:6" ht="14.25" customHeight="1">
      <c r="A296" s="578"/>
      <c r="C296" s="2"/>
      <c r="D296" s="2"/>
      <c r="E296" s="2"/>
      <c r="F296" s="2"/>
    </row>
    <row r="297" spans="1:6" ht="14.25" customHeight="1">
      <c r="A297" s="578"/>
      <c r="C297" s="2"/>
      <c r="D297" s="2"/>
      <c r="E297" s="2"/>
      <c r="F297" s="2"/>
    </row>
    <row r="298" spans="1:6" ht="14.25" customHeight="1">
      <c r="A298" s="578"/>
      <c r="C298" s="2"/>
      <c r="D298" s="2"/>
      <c r="E298" s="2"/>
      <c r="F298" s="2"/>
    </row>
    <row r="299" spans="1:6" ht="14.25" customHeight="1">
      <c r="A299" s="578"/>
      <c r="C299" s="2"/>
      <c r="D299" s="2"/>
      <c r="E299" s="2"/>
      <c r="F299" s="2"/>
    </row>
    <row r="300" spans="1:6" ht="14.25" customHeight="1">
      <c r="A300" s="578"/>
      <c r="C300" s="2"/>
      <c r="D300" s="2"/>
      <c r="E300" s="2"/>
      <c r="F300" s="2"/>
    </row>
    <row r="301" spans="1:6" ht="14.25" customHeight="1">
      <c r="A301" s="578"/>
      <c r="C301" s="2"/>
      <c r="D301" s="2"/>
      <c r="E301" s="2"/>
      <c r="F301" s="2"/>
    </row>
    <row r="302" spans="1:6" ht="14.25" customHeight="1">
      <c r="A302" s="578"/>
      <c r="C302" s="2"/>
      <c r="D302" s="2"/>
      <c r="E302" s="2"/>
      <c r="F302" s="2"/>
    </row>
    <row r="303" spans="1:6" ht="14.25" customHeight="1">
      <c r="A303" s="578"/>
      <c r="C303" s="2"/>
      <c r="D303" s="2"/>
      <c r="E303" s="2"/>
      <c r="F303" s="2"/>
    </row>
    <row r="304" spans="1:6" ht="14.25" customHeight="1">
      <c r="A304" s="578"/>
      <c r="C304" s="2"/>
      <c r="D304" s="2"/>
      <c r="E304" s="2"/>
      <c r="F304" s="2"/>
    </row>
    <row r="305" spans="1:6" ht="14.25" customHeight="1">
      <c r="A305" s="578"/>
      <c r="C305" s="2"/>
      <c r="D305" s="2"/>
      <c r="E305" s="2"/>
      <c r="F305" s="2"/>
    </row>
    <row r="306" spans="1:6" ht="14.25" customHeight="1">
      <c r="A306" s="578"/>
      <c r="C306" s="2"/>
      <c r="D306" s="2"/>
      <c r="E306" s="2"/>
      <c r="F306" s="2"/>
    </row>
    <row r="307" spans="1:6" ht="14.25" customHeight="1">
      <c r="A307" s="578"/>
      <c r="C307" s="2"/>
      <c r="D307" s="2"/>
      <c r="E307" s="2"/>
      <c r="F307" s="2"/>
    </row>
    <row r="308" spans="1:6" ht="14.25" customHeight="1">
      <c r="A308" s="578"/>
      <c r="C308" s="2"/>
      <c r="D308" s="2"/>
      <c r="E308" s="2"/>
      <c r="F308" s="2"/>
    </row>
    <row r="309" spans="1:6" ht="14.25" customHeight="1">
      <c r="A309" s="578"/>
      <c r="C309" s="2"/>
      <c r="D309" s="2"/>
      <c r="E309" s="2"/>
      <c r="F309" s="2"/>
    </row>
    <row r="310" spans="1:6" ht="14.25" customHeight="1">
      <c r="A310" s="578"/>
      <c r="C310" s="2"/>
      <c r="D310" s="2"/>
      <c r="E310" s="2"/>
      <c r="F310" s="2"/>
    </row>
    <row r="311" spans="1:6" ht="14.25" customHeight="1">
      <c r="A311" s="578"/>
      <c r="C311" s="2"/>
      <c r="D311" s="2"/>
      <c r="E311" s="2"/>
      <c r="F311" s="2"/>
    </row>
    <row r="312" spans="1:6" ht="14.25" customHeight="1">
      <c r="A312" s="578"/>
      <c r="C312" s="2"/>
      <c r="D312" s="2"/>
      <c r="E312" s="2"/>
      <c r="F312" s="2"/>
    </row>
    <row r="313" spans="1:6" ht="14.25" customHeight="1">
      <c r="A313" s="578"/>
      <c r="C313" s="2"/>
      <c r="D313" s="2"/>
      <c r="E313" s="2"/>
      <c r="F313" s="2"/>
    </row>
    <row r="314" spans="1:6" ht="14.25" customHeight="1">
      <c r="A314" s="578"/>
      <c r="C314" s="2"/>
      <c r="D314" s="2"/>
      <c r="E314" s="2"/>
      <c r="F314" s="2"/>
    </row>
    <row r="315" spans="1:6" ht="14.25" customHeight="1">
      <c r="A315" s="578"/>
      <c r="C315" s="2"/>
      <c r="D315" s="2"/>
      <c r="E315" s="2"/>
      <c r="F315" s="2"/>
    </row>
    <row r="316" spans="1:6" ht="15.75" customHeight="1">
      <c r="F316" s="41"/>
    </row>
    <row r="317" spans="1:6" ht="15.75" customHeight="1">
      <c r="F317" s="41"/>
    </row>
    <row r="318" spans="1:6" ht="15.75" customHeight="1">
      <c r="F318" s="41"/>
    </row>
    <row r="319" spans="1:6" ht="15.75" customHeight="1">
      <c r="F319" s="41"/>
    </row>
    <row r="320" spans="1:6" ht="15.75" customHeight="1">
      <c r="F320" s="41"/>
    </row>
    <row r="321" spans="6:6" ht="15.75" customHeight="1">
      <c r="F321" s="41"/>
    </row>
    <row r="322" spans="6:6" ht="15.75" customHeight="1">
      <c r="F322" s="41"/>
    </row>
    <row r="323" spans="6:6" ht="15.75" customHeight="1">
      <c r="F323" s="41"/>
    </row>
    <row r="324" spans="6:6" ht="15.75" customHeight="1">
      <c r="F324" s="41"/>
    </row>
    <row r="325" spans="6:6" ht="15.75" customHeight="1">
      <c r="F325" s="41"/>
    </row>
    <row r="326" spans="6:6" ht="15.75" customHeight="1">
      <c r="F326" s="41"/>
    </row>
    <row r="327" spans="6:6" ht="15.75" customHeight="1">
      <c r="F327" s="41"/>
    </row>
    <row r="328" spans="6:6" ht="15.75" customHeight="1">
      <c r="F328" s="41"/>
    </row>
    <row r="329" spans="6:6" ht="15.75" customHeight="1">
      <c r="F329" s="41"/>
    </row>
    <row r="330" spans="6:6" ht="15.75" customHeight="1">
      <c r="F330" s="41"/>
    </row>
    <row r="331" spans="6:6" ht="15.75" customHeight="1">
      <c r="F331" s="41"/>
    </row>
    <row r="332" spans="6:6" ht="15.75" customHeight="1">
      <c r="F332" s="41"/>
    </row>
    <row r="333" spans="6:6" ht="15.75" customHeight="1">
      <c r="F333" s="41"/>
    </row>
    <row r="334" spans="6:6" ht="15.75" customHeight="1">
      <c r="F334" s="41"/>
    </row>
    <row r="335" spans="6:6" ht="15.75" customHeight="1">
      <c r="F335" s="41"/>
    </row>
    <row r="336" spans="6:6" ht="15.75" customHeight="1">
      <c r="F336" s="41"/>
    </row>
    <row r="337" spans="6:6" ht="15.75" customHeight="1">
      <c r="F337" s="41"/>
    </row>
    <row r="338" spans="6:6" ht="15.75" customHeight="1">
      <c r="F338" s="41"/>
    </row>
    <row r="339" spans="6:6" ht="15.75" customHeight="1">
      <c r="F339" s="41"/>
    </row>
    <row r="340" spans="6:6" ht="15.75" customHeight="1">
      <c r="F340" s="41"/>
    </row>
    <row r="341" spans="6:6" ht="15.75" customHeight="1">
      <c r="F341" s="41"/>
    </row>
    <row r="342" spans="6:6" ht="15.75" customHeight="1">
      <c r="F342" s="41"/>
    </row>
    <row r="343" spans="6:6" ht="15.75" customHeight="1">
      <c r="F343" s="41"/>
    </row>
    <row r="344" spans="6:6" ht="15.75" customHeight="1">
      <c r="F344" s="41"/>
    </row>
    <row r="345" spans="6:6" ht="15.75" customHeight="1">
      <c r="F345" s="41"/>
    </row>
    <row r="346" spans="6:6" ht="15.75" customHeight="1">
      <c r="F346" s="41"/>
    </row>
    <row r="347" spans="6:6" ht="15.75" customHeight="1">
      <c r="F347" s="41"/>
    </row>
    <row r="348" spans="6:6" ht="15.75" customHeight="1">
      <c r="F348" s="41"/>
    </row>
    <row r="349" spans="6:6" ht="15.75" customHeight="1">
      <c r="F349" s="41"/>
    </row>
    <row r="350" spans="6:6" ht="15.75" customHeight="1">
      <c r="F350" s="41"/>
    </row>
    <row r="351" spans="6:6" ht="15.75" customHeight="1">
      <c r="F351" s="41"/>
    </row>
    <row r="352" spans="6:6" ht="15.75" customHeight="1">
      <c r="F352" s="41"/>
    </row>
    <row r="353" spans="6:6" ht="15.75" customHeight="1">
      <c r="F353" s="41"/>
    </row>
    <row r="354" spans="6:6" ht="15.75" customHeight="1">
      <c r="F354" s="41"/>
    </row>
    <row r="355" spans="6:6" ht="15.75" customHeight="1">
      <c r="F355" s="41"/>
    </row>
    <row r="356" spans="6:6" ht="15.75" customHeight="1">
      <c r="F356" s="41"/>
    </row>
    <row r="357" spans="6:6" ht="15.75" customHeight="1">
      <c r="F357" s="41"/>
    </row>
    <row r="358" spans="6:6" ht="15.75" customHeight="1">
      <c r="F358" s="41"/>
    </row>
    <row r="359" spans="6:6" ht="15.75" customHeight="1">
      <c r="F359" s="41"/>
    </row>
    <row r="360" spans="6:6" ht="15.75" customHeight="1">
      <c r="F360" s="41"/>
    </row>
    <row r="361" spans="6:6" ht="15.75" customHeight="1">
      <c r="F361" s="41"/>
    </row>
    <row r="362" spans="6:6" ht="15.75" customHeight="1">
      <c r="F362" s="41"/>
    </row>
    <row r="363" spans="6:6" ht="15.75" customHeight="1">
      <c r="F363" s="41"/>
    </row>
    <row r="364" spans="6:6" ht="15.75" customHeight="1">
      <c r="F364" s="41"/>
    </row>
    <row r="365" spans="6:6" ht="15.75" customHeight="1">
      <c r="F365" s="41"/>
    </row>
    <row r="366" spans="6:6" ht="15.75" customHeight="1">
      <c r="F366" s="41"/>
    </row>
    <row r="367" spans="6:6" ht="15.75" customHeight="1">
      <c r="F367" s="41"/>
    </row>
    <row r="368" spans="6:6" ht="15.75" customHeight="1">
      <c r="F368" s="41"/>
    </row>
    <row r="369" spans="6:6" ht="15.75" customHeight="1">
      <c r="F369" s="41"/>
    </row>
    <row r="370" spans="6:6" ht="15.75" customHeight="1">
      <c r="F370" s="41"/>
    </row>
    <row r="371" spans="6:6" ht="15.75" customHeight="1">
      <c r="F371" s="41"/>
    </row>
    <row r="372" spans="6:6" ht="15.75" customHeight="1">
      <c r="F372" s="41"/>
    </row>
    <row r="373" spans="6:6" ht="15.75" customHeight="1">
      <c r="F373" s="41"/>
    </row>
    <row r="374" spans="6:6" ht="15.75" customHeight="1">
      <c r="F374" s="41"/>
    </row>
    <row r="375" spans="6:6" ht="15.75" customHeight="1">
      <c r="F375" s="41"/>
    </row>
    <row r="376" spans="6:6" ht="15.75" customHeight="1">
      <c r="F376" s="41"/>
    </row>
    <row r="377" spans="6:6" ht="15.75" customHeight="1">
      <c r="F377" s="41"/>
    </row>
    <row r="378" spans="6:6" ht="15.75" customHeight="1">
      <c r="F378" s="41"/>
    </row>
    <row r="379" spans="6:6" ht="15.75" customHeight="1">
      <c r="F379" s="41"/>
    </row>
    <row r="380" spans="6:6" ht="15.75" customHeight="1">
      <c r="F380" s="41"/>
    </row>
    <row r="381" spans="6:6" ht="15.75" customHeight="1">
      <c r="F381" s="41"/>
    </row>
    <row r="382" spans="6:6" ht="15.75" customHeight="1">
      <c r="F382" s="41"/>
    </row>
    <row r="383" spans="6:6" ht="15.75" customHeight="1">
      <c r="F383" s="41"/>
    </row>
    <row r="384" spans="6:6" ht="15.75" customHeight="1">
      <c r="F384" s="41"/>
    </row>
    <row r="385" spans="6:6" ht="15.75" customHeight="1">
      <c r="F385" s="41"/>
    </row>
    <row r="386" spans="6:6" ht="15.75" customHeight="1">
      <c r="F386" s="41"/>
    </row>
    <row r="387" spans="6:6" ht="15.75" customHeight="1">
      <c r="F387" s="41"/>
    </row>
    <row r="388" spans="6:6" ht="15.75" customHeight="1">
      <c r="F388" s="41"/>
    </row>
    <row r="389" spans="6:6" ht="15.75" customHeight="1">
      <c r="F389" s="41"/>
    </row>
    <row r="390" spans="6:6" ht="15.75" customHeight="1">
      <c r="F390" s="41"/>
    </row>
    <row r="391" spans="6:6" ht="15.75" customHeight="1">
      <c r="F391" s="41"/>
    </row>
    <row r="392" spans="6:6" ht="15.75" customHeight="1">
      <c r="F392" s="41"/>
    </row>
    <row r="393" spans="6:6" ht="15.75" customHeight="1">
      <c r="F393" s="41"/>
    </row>
    <row r="394" spans="6:6" ht="15.75" customHeight="1">
      <c r="F394" s="41"/>
    </row>
    <row r="395" spans="6:6" ht="15.75" customHeight="1">
      <c r="F395" s="41"/>
    </row>
    <row r="396" spans="6:6" ht="15.75" customHeight="1">
      <c r="F396" s="41"/>
    </row>
    <row r="397" spans="6:6" ht="15.75" customHeight="1">
      <c r="F397" s="41"/>
    </row>
    <row r="398" spans="6:6" ht="15.75" customHeight="1">
      <c r="F398" s="41"/>
    </row>
    <row r="399" spans="6:6" ht="15.75" customHeight="1">
      <c r="F399" s="41"/>
    </row>
    <row r="400" spans="6:6" ht="15.75" customHeight="1">
      <c r="F400" s="41"/>
    </row>
    <row r="401" spans="6:6" ht="15.75" customHeight="1">
      <c r="F401" s="41"/>
    </row>
    <row r="402" spans="6:6" ht="15.75" customHeight="1">
      <c r="F402" s="41"/>
    </row>
    <row r="403" spans="6:6" ht="15.75" customHeight="1">
      <c r="F403" s="41"/>
    </row>
    <row r="404" spans="6:6" ht="15.75" customHeight="1">
      <c r="F404" s="41"/>
    </row>
    <row r="405" spans="6:6" ht="15.75" customHeight="1">
      <c r="F405" s="41"/>
    </row>
    <row r="406" spans="6:6" ht="15.75" customHeight="1">
      <c r="F406" s="41"/>
    </row>
    <row r="407" spans="6:6" ht="15.75" customHeight="1">
      <c r="F407" s="41"/>
    </row>
    <row r="408" spans="6:6" ht="15.75" customHeight="1">
      <c r="F408" s="41"/>
    </row>
    <row r="409" spans="6:6" ht="15.75" customHeight="1">
      <c r="F409" s="41"/>
    </row>
    <row r="410" spans="6:6" ht="15.75" customHeight="1">
      <c r="F410" s="41"/>
    </row>
    <row r="411" spans="6:6" ht="15.75" customHeight="1">
      <c r="F411" s="41"/>
    </row>
    <row r="412" spans="6:6" ht="15.75" customHeight="1">
      <c r="F412" s="41"/>
    </row>
    <row r="413" spans="6:6" ht="15.75" customHeight="1">
      <c r="F413" s="41"/>
    </row>
    <row r="414" spans="6:6" ht="15.75" customHeight="1">
      <c r="F414" s="41"/>
    </row>
    <row r="415" spans="6:6" ht="15.75" customHeight="1">
      <c r="F415" s="41"/>
    </row>
    <row r="416" spans="6:6" ht="15.75" customHeight="1">
      <c r="F416" s="41"/>
    </row>
    <row r="417" spans="6:6" ht="15.75" customHeight="1">
      <c r="F417" s="41"/>
    </row>
    <row r="418" spans="6:6" ht="15.75" customHeight="1">
      <c r="F418" s="41"/>
    </row>
    <row r="419" spans="6:6" ht="15.75" customHeight="1">
      <c r="F419" s="41"/>
    </row>
    <row r="420" spans="6:6" ht="15.75" customHeight="1">
      <c r="F420" s="41"/>
    </row>
    <row r="421" spans="6:6" ht="15.75" customHeight="1">
      <c r="F421" s="41"/>
    </row>
    <row r="422" spans="6:6" ht="15.75" customHeight="1">
      <c r="F422" s="41"/>
    </row>
    <row r="423" spans="6:6" ht="15.75" customHeight="1">
      <c r="F423" s="41"/>
    </row>
    <row r="424" spans="6:6" ht="15.75" customHeight="1">
      <c r="F424" s="41"/>
    </row>
    <row r="425" spans="6:6" ht="15.75" customHeight="1">
      <c r="F425" s="41"/>
    </row>
    <row r="426" spans="6:6" ht="15.75" customHeight="1">
      <c r="F426" s="41"/>
    </row>
    <row r="427" spans="6:6" ht="15.75" customHeight="1">
      <c r="F427" s="41"/>
    </row>
    <row r="428" spans="6:6" ht="15.75" customHeight="1">
      <c r="F428" s="41"/>
    </row>
    <row r="429" spans="6:6" ht="15.75" customHeight="1">
      <c r="F429" s="41"/>
    </row>
    <row r="430" spans="6:6" ht="15.75" customHeight="1">
      <c r="F430" s="41"/>
    </row>
    <row r="431" spans="6:6" ht="15.75" customHeight="1">
      <c r="F431" s="41"/>
    </row>
    <row r="432" spans="6:6" ht="15.75" customHeight="1">
      <c r="F432" s="41"/>
    </row>
    <row r="433" spans="6:6" ht="15.75" customHeight="1">
      <c r="F433" s="41"/>
    </row>
    <row r="434" spans="6:6" ht="15.75" customHeight="1">
      <c r="F434" s="41"/>
    </row>
    <row r="435" spans="6:6" ht="15.75" customHeight="1">
      <c r="F435" s="41"/>
    </row>
    <row r="436" spans="6:6" ht="15.75" customHeight="1">
      <c r="F436" s="41"/>
    </row>
    <row r="437" spans="6:6" ht="15.75" customHeight="1">
      <c r="F437" s="41"/>
    </row>
    <row r="438" spans="6:6" ht="15.75" customHeight="1">
      <c r="F438" s="41"/>
    </row>
    <row r="439" spans="6:6" ht="15.75" customHeight="1">
      <c r="F439" s="41"/>
    </row>
    <row r="440" spans="6:6" ht="15.75" customHeight="1">
      <c r="F440" s="41"/>
    </row>
    <row r="441" spans="6:6" ht="15.75" customHeight="1">
      <c r="F441" s="41"/>
    </row>
    <row r="442" spans="6:6" ht="15.75" customHeight="1">
      <c r="F442" s="41"/>
    </row>
    <row r="443" spans="6:6" ht="15.75" customHeight="1">
      <c r="F443" s="41"/>
    </row>
    <row r="444" spans="6:6" ht="15.75" customHeight="1">
      <c r="F444" s="41"/>
    </row>
    <row r="445" spans="6:6" ht="15.75" customHeight="1">
      <c r="F445" s="41"/>
    </row>
    <row r="446" spans="6:6" ht="15.75" customHeight="1">
      <c r="F446" s="41"/>
    </row>
    <row r="447" spans="6:6" ht="15.75" customHeight="1">
      <c r="F447" s="41"/>
    </row>
    <row r="448" spans="6:6" ht="15.75" customHeight="1">
      <c r="F448" s="41"/>
    </row>
    <row r="449" spans="6:6" ht="15.75" customHeight="1">
      <c r="F449" s="41"/>
    </row>
    <row r="450" spans="6:6" ht="15.75" customHeight="1">
      <c r="F450" s="41"/>
    </row>
    <row r="451" spans="6:6" ht="15.75" customHeight="1">
      <c r="F451" s="41"/>
    </row>
    <row r="452" spans="6:6" ht="15.75" customHeight="1">
      <c r="F452" s="41"/>
    </row>
    <row r="453" spans="6:6" ht="15.75" customHeight="1">
      <c r="F453" s="41"/>
    </row>
    <row r="454" spans="6:6" ht="15.75" customHeight="1">
      <c r="F454" s="41"/>
    </row>
    <row r="455" spans="6:6" ht="15.75" customHeight="1">
      <c r="F455" s="41"/>
    </row>
    <row r="456" spans="6:6" ht="15.75" customHeight="1">
      <c r="F456" s="41"/>
    </row>
    <row r="457" spans="6:6" ht="15.75" customHeight="1">
      <c r="F457" s="41"/>
    </row>
    <row r="458" spans="6:6" ht="15.75" customHeight="1">
      <c r="F458" s="41"/>
    </row>
    <row r="459" spans="6:6" ht="15.75" customHeight="1">
      <c r="F459" s="41"/>
    </row>
    <row r="460" spans="6:6" ht="15.75" customHeight="1">
      <c r="F460" s="41"/>
    </row>
    <row r="461" spans="6:6" ht="15.75" customHeight="1">
      <c r="F461" s="41"/>
    </row>
    <row r="462" spans="6:6" ht="15.75" customHeight="1">
      <c r="F462" s="41"/>
    </row>
    <row r="463" spans="6:6" ht="15.75" customHeight="1">
      <c r="F463" s="41"/>
    </row>
    <row r="464" spans="6:6" ht="15.75" customHeight="1">
      <c r="F464" s="41"/>
    </row>
    <row r="465" spans="6:6" ht="15.75" customHeight="1">
      <c r="F465" s="41"/>
    </row>
    <row r="466" spans="6:6" ht="15.75" customHeight="1">
      <c r="F466" s="41"/>
    </row>
    <row r="467" spans="6:6" ht="15.75" customHeight="1">
      <c r="F467" s="41"/>
    </row>
    <row r="468" spans="6:6" ht="15.75" customHeight="1">
      <c r="F468" s="41"/>
    </row>
    <row r="469" spans="6:6" ht="15.75" customHeight="1">
      <c r="F469" s="41"/>
    </row>
    <row r="470" spans="6:6" ht="15.75" customHeight="1">
      <c r="F470" s="41"/>
    </row>
    <row r="471" spans="6:6" ht="15.75" customHeight="1">
      <c r="F471" s="41"/>
    </row>
    <row r="472" spans="6:6" ht="15.75" customHeight="1">
      <c r="F472" s="41"/>
    </row>
    <row r="473" spans="6:6" ht="15.75" customHeight="1">
      <c r="F473" s="41"/>
    </row>
    <row r="474" spans="6:6" ht="15.75" customHeight="1">
      <c r="F474" s="41"/>
    </row>
    <row r="475" spans="6:6" ht="15.75" customHeight="1">
      <c r="F475" s="41"/>
    </row>
    <row r="476" spans="6:6" ht="15.75" customHeight="1">
      <c r="F476" s="41"/>
    </row>
    <row r="477" spans="6:6" ht="15.75" customHeight="1">
      <c r="F477" s="41"/>
    </row>
    <row r="478" spans="6:6" ht="15.75" customHeight="1">
      <c r="F478" s="41"/>
    </row>
    <row r="479" spans="6:6" ht="15.75" customHeight="1">
      <c r="F479" s="41"/>
    </row>
    <row r="480" spans="6:6" ht="15.75" customHeight="1">
      <c r="F480" s="41"/>
    </row>
    <row r="481" spans="6:6" ht="15.75" customHeight="1">
      <c r="F481" s="41"/>
    </row>
    <row r="482" spans="6:6" ht="15.75" customHeight="1">
      <c r="F482" s="41"/>
    </row>
    <row r="483" spans="6:6" ht="15.75" customHeight="1">
      <c r="F483" s="41"/>
    </row>
    <row r="484" spans="6:6" ht="15.75" customHeight="1">
      <c r="F484" s="41"/>
    </row>
    <row r="485" spans="6:6" ht="15.75" customHeight="1">
      <c r="F485" s="41"/>
    </row>
    <row r="486" spans="6:6" ht="15.75" customHeight="1">
      <c r="F486" s="41"/>
    </row>
    <row r="487" spans="6:6" ht="15.75" customHeight="1">
      <c r="F487" s="41"/>
    </row>
    <row r="488" spans="6:6" ht="15.75" customHeight="1">
      <c r="F488" s="41"/>
    </row>
    <row r="489" spans="6:6" ht="15.75" customHeight="1">
      <c r="F489" s="41"/>
    </row>
    <row r="490" spans="6:6" ht="15.75" customHeight="1">
      <c r="F490" s="41"/>
    </row>
    <row r="491" spans="6:6" ht="15.75" customHeight="1">
      <c r="F491" s="41"/>
    </row>
    <row r="492" spans="6:6" ht="15.75" customHeight="1">
      <c r="F492" s="41"/>
    </row>
    <row r="493" spans="6:6" ht="15.75" customHeight="1">
      <c r="F493" s="41"/>
    </row>
    <row r="494" spans="6:6" ht="15.75" customHeight="1">
      <c r="F494" s="41"/>
    </row>
    <row r="495" spans="6:6" ht="15.75" customHeight="1">
      <c r="F495" s="41"/>
    </row>
    <row r="496" spans="6:6" ht="15.75" customHeight="1">
      <c r="F496" s="41"/>
    </row>
    <row r="497" spans="6:6" ht="15.75" customHeight="1">
      <c r="F497" s="41"/>
    </row>
    <row r="498" spans="6:6" ht="15.75" customHeight="1">
      <c r="F498" s="41"/>
    </row>
    <row r="499" spans="6:6" ht="15.75" customHeight="1">
      <c r="F499" s="41"/>
    </row>
    <row r="500" spans="6:6" ht="15.75" customHeight="1">
      <c r="F500" s="41"/>
    </row>
    <row r="501" spans="6:6" ht="15.75" customHeight="1">
      <c r="F501" s="41"/>
    </row>
    <row r="502" spans="6:6" ht="15.75" customHeight="1">
      <c r="F502" s="41"/>
    </row>
    <row r="503" spans="6:6" ht="15.75" customHeight="1">
      <c r="F503" s="41"/>
    </row>
    <row r="504" spans="6:6" ht="15.75" customHeight="1">
      <c r="F504" s="41"/>
    </row>
    <row r="505" spans="6:6" ht="15.75" customHeight="1">
      <c r="F505" s="41"/>
    </row>
    <row r="506" spans="6:6" ht="15.75" customHeight="1">
      <c r="F506" s="41"/>
    </row>
    <row r="507" spans="6:6" ht="15.75" customHeight="1">
      <c r="F507" s="41"/>
    </row>
    <row r="508" spans="6:6" ht="15.75" customHeight="1">
      <c r="F508" s="41"/>
    </row>
    <row r="509" spans="6:6" ht="15.75" customHeight="1">
      <c r="F509" s="41"/>
    </row>
    <row r="510" spans="6:6" ht="15.75" customHeight="1">
      <c r="F510" s="41"/>
    </row>
    <row r="511" spans="6:6" ht="15.75" customHeight="1">
      <c r="F511" s="41"/>
    </row>
    <row r="512" spans="6:6" ht="15.75" customHeight="1">
      <c r="F512" s="41"/>
    </row>
    <row r="513" spans="6:6" ht="15.75" customHeight="1">
      <c r="F513" s="41"/>
    </row>
    <row r="514" spans="6:6" ht="15.75" customHeight="1">
      <c r="F514" s="41"/>
    </row>
    <row r="515" spans="6:6" ht="15.75" customHeight="1">
      <c r="F515" s="41"/>
    </row>
    <row r="516" spans="6:6" ht="15.75" customHeight="1">
      <c r="F516" s="41"/>
    </row>
    <row r="517" spans="6:6" ht="15.75" customHeight="1">
      <c r="F517" s="41"/>
    </row>
    <row r="518" spans="6:6" ht="15.75" customHeight="1">
      <c r="F518" s="41"/>
    </row>
    <row r="519" spans="6:6" ht="15.75" customHeight="1">
      <c r="F519" s="41"/>
    </row>
    <row r="520" spans="6:6" ht="15.75" customHeight="1">
      <c r="F520" s="41"/>
    </row>
    <row r="521" spans="6:6" ht="15.75" customHeight="1">
      <c r="F521" s="41"/>
    </row>
    <row r="522" spans="6:6" ht="15.75" customHeight="1">
      <c r="F522" s="41"/>
    </row>
    <row r="523" spans="6:6" ht="15.75" customHeight="1">
      <c r="F523" s="41"/>
    </row>
    <row r="524" spans="6:6" ht="15.75" customHeight="1">
      <c r="F524" s="41"/>
    </row>
    <row r="525" spans="6:6" ht="15.75" customHeight="1">
      <c r="F525" s="41"/>
    </row>
    <row r="526" spans="6:6" ht="15.75" customHeight="1">
      <c r="F526" s="41"/>
    </row>
    <row r="527" spans="6:6" ht="15.75" customHeight="1">
      <c r="F527" s="41"/>
    </row>
    <row r="528" spans="6:6" ht="15.75" customHeight="1">
      <c r="F528" s="41"/>
    </row>
    <row r="529" spans="6:6" ht="15.75" customHeight="1">
      <c r="F529" s="41"/>
    </row>
    <row r="530" spans="6:6" ht="15.75" customHeight="1">
      <c r="F530" s="41"/>
    </row>
    <row r="531" spans="6:6" ht="15.75" customHeight="1">
      <c r="F531" s="41"/>
    </row>
    <row r="532" spans="6:6" ht="15.75" customHeight="1">
      <c r="F532" s="41"/>
    </row>
    <row r="533" spans="6:6" ht="15.75" customHeight="1">
      <c r="F533" s="41"/>
    </row>
    <row r="534" spans="6:6" ht="15.75" customHeight="1">
      <c r="F534" s="41"/>
    </row>
    <row r="535" spans="6:6" ht="15.75" customHeight="1">
      <c r="F535" s="41"/>
    </row>
    <row r="536" spans="6:6" ht="15.75" customHeight="1">
      <c r="F536" s="41"/>
    </row>
    <row r="537" spans="6:6" ht="15.75" customHeight="1">
      <c r="F537" s="41"/>
    </row>
    <row r="538" spans="6:6" ht="15.75" customHeight="1">
      <c r="F538" s="41"/>
    </row>
    <row r="539" spans="6:6" ht="15.75" customHeight="1">
      <c r="F539" s="41"/>
    </row>
    <row r="540" spans="6:6" ht="15.75" customHeight="1">
      <c r="F540" s="41"/>
    </row>
    <row r="541" spans="6:6" ht="15.75" customHeight="1">
      <c r="F541" s="41"/>
    </row>
    <row r="542" spans="6:6" ht="15.75" customHeight="1">
      <c r="F542" s="41"/>
    </row>
    <row r="543" spans="6:6" ht="15.75" customHeight="1">
      <c r="F543" s="41"/>
    </row>
    <row r="544" spans="6:6" ht="15.75" customHeight="1">
      <c r="F544" s="41"/>
    </row>
    <row r="545" spans="6:6" ht="15.75" customHeight="1">
      <c r="F545" s="41"/>
    </row>
    <row r="546" spans="6:6" ht="15.75" customHeight="1">
      <c r="F546" s="41"/>
    </row>
    <row r="547" spans="6:6" ht="15.75" customHeight="1">
      <c r="F547" s="41"/>
    </row>
    <row r="548" spans="6:6" ht="15.75" customHeight="1">
      <c r="F548" s="41"/>
    </row>
    <row r="549" spans="6:6" ht="15.75" customHeight="1">
      <c r="F549" s="41"/>
    </row>
    <row r="550" spans="6:6" ht="15.75" customHeight="1">
      <c r="F550" s="41"/>
    </row>
    <row r="551" spans="6:6" ht="15.75" customHeight="1">
      <c r="F551" s="41"/>
    </row>
    <row r="552" spans="6:6" ht="15.75" customHeight="1">
      <c r="F552" s="41"/>
    </row>
    <row r="553" spans="6:6" ht="15.75" customHeight="1">
      <c r="F553" s="41"/>
    </row>
    <row r="554" spans="6:6" ht="15.75" customHeight="1">
      <c r="F554" s="41"/>
    </row>
    <row r="555" spans="6:6" ht="15.75" customHeight="1">
      <c r="F555" s="41"/>
    </row>
    <row r="556" spans="6:6" ht="15.75" customHeight="1">
      <c r="F556" s="41"/>
    </row>
    <row r="557" spans="6:6" ht="15.75" customHeight="1">
      <c r="F557" s="41"/>
    </row>
    <row r="558" spans="6:6" ht="15.75" customHeight="1">
      <c r="F558" s="41"/>
    </row>
    <row r="559" spans="6:6" ht="15.75" customHeight="1">
      <c r="F559" s="41"/>
    </row>
    <row r="560" spans="6:6" ht="15.75" customHeight="1">
      <c r="F560" s="41"/>
    </row>
    <row r="561" spans="6:6" ht="15.75" customHeight="1">
      <c r="F561" s="41"/>
    </row>
    <row r="562" spans="6:6" ht="15.75" customHeight="1">
      <c r="F562" s="41"/>
    </row>
    <row r="563" spans="6:6" ht="15.75" customHeight="1">
      <c r="F563" s="41"/>
    </row>
    <row r="564" spans="6:6" ht="15.75" customHeight="1">
      <c r="F564" s="41"/>
    </row>
    <row r="565" spans="6:6" ht="15.75" customHeight="1">
      <c r="F565" s="41"/>
    </row>
    <row r="566" spans="6:6" ht="15.75" customHeight="1">
      <c r="F566" s="41"/>
    </row>
    <row r="567" spans="6:6" ht="15.75" customHeight="1">
      <c r="F567" s="41"/>
    </row>
    <row r="568" spans="6:6" ht="15.75" customHeight="1">
      <c r="F568" s="41"/>
    </row>
    <row r="569" spans="6:6" ht="15.75" customHeight="1">
      <c r="F569" s="41"/>
    </row>
    <row r="570" spans="6:6" ht="15.75" customHeight="1">
      <c r="F570" s="41"/>
    </row>
    <row r="571" spans="6:6" ht="15.75" customHeight="1">
      <c r="F571" s="41"/>
    </row>
    <row r="572" spans="6:6" ht="15.75" customHeight="1">
      <c r="F572" s="41"/>
    </row>
    <row r="573" spans="6:6" ht="15.75" customHeight="1">
      <c r="F573" s="41"/>
    </row>
    <row r="574" spans="6:6" ht="15.75" customHeight="1">
      <c r="F574" s="41"/>
    </row>
    <row r="575" spans="6:6" ht="15.75" customHeight="1">
      <c r="F575" s="41"/>
    </row>
    <row r="576" spans="6:6" ht="15.75" customHeight="1">
      <c r="F576" s="41"/>
    </row>
    <row r="577" spans="6:6" ht="15.75" customHeight="1">
      <c r="F577" s="41"/>
    </row>
    <row r="578" spans="6:6" ht="15.75" customHeight="1">
      <c r="F578" s="41"/>
    </row>
    <row r="579" spans="6:6" ht="15.75" customHeight="1">
      <c r="F579" s="41"/>
    </row>
    <row r="580" spans="6:6" ht="15.75" customHeight="1">
      <c r="F580" s="41"/>
    </row>
    <row r="581" spans="6:6" ht="15.75" customHeight="1">
      <c r="F581" s="41"/>
    </row>
    <row r="582" spans="6:6" ht="15.75" customHeight="1">
      <c r="F582" s="41"/>
    </row>
    <row r="583" spans="6:6" ht="15.75" customHeight="1">
      <c r="F583" s="41"/>
    </row>
    <row r="584" spans="6:6" ht="15.75" customHeight="1">
      <c r="F584" s="41"/>
    </row>
    <row r="585" spans="6:6" ht="15.75" customHeight="1">
      <c r="F585" s="41"/>
    </row>
    <row r="586" spans="6:6" ht="15.75" customHeight="1">
      <c r="F586" s="41"/>
    </row>
    <row r="587" spans="6:6" ht="15.75" customHeight="1">
      <c r="F587" s="41"/>
    </row>
    <row r="588" spans="6:6" ht="15.75" customHeight="1">
      <c r="F588" s="41"/>
    </row>
    <row r="589" spans="6:6" ht="15.75" customHeight="1">
      <c r="F589" s="41"/>
    </row>
    <row r="590" spans="6:6" ht="15.75" customHeight="1">
      <c r="F590" s="41"/>
    </row>
    <row r="591" spans="6:6" ht="15.75" customHeight="1">
      <c r="F591" s="41"/>
    </row>
    <row r="592" spans="6:6" ht="15.75" customHeight="1">
      <c r="F592" s="41"/>
    </row>
    <row r="593" spans="6:6" ht="15.75" customHeight="1">
      <c r="F593" s="41"/>
    </row>
    <row r="594" spans="6:6" ht="15.75" customHeight="1">
      <c r="F594" s="41"/>
    </row>
    <row r="595" spans="6:6" ht="15.75" customHeight="1">
      <c r="F595" s="41"/>
    </row>
    <row r="596" spans="6:6" ht="15.75" customHeight="1">
      <c r="F596" s="41"/>
    </row>
    <row r="597" spans="6:6" ht="15.75" customHeight="1">
      <c r="F597" s="41"/>
    </row>
    <row r="598" spans="6:6" ht="15.75" customHeight="1">
      <c r="F598" s="41"/>
    </row>
    <row r="599" spans="6:6" ht="15.75" customHeight="1">
      <c r="F599" s="41"/>
    </row>
    <row r="600" spans="6:6" ht="15.75" customHeight="1">
      <c r="F600" s="41"/>
    </row>
    <row r="601" spans="6:6" ht="15.75" customHeight="1">
      <c r="F601" s="41"/>
    </row>
    <row r="602" spans="6:6" ht="15.75" customHeight="1">
      <c r="F602" s="41"/>
    </row>
    <row r="603" spans="6:6" ht="15.75" customHeight="1">
      <c r="F603" s="41"/>
    </row>
    <row r="604" spans="6:6" ht="15.75" customHeight="1">
      <c r="F604" s="41"/>
    </row>
    <row r="605" spans="6:6" ht="15.75" customHeight="1">
      <c r="F605" s="41"/>
    </row>
    <row r="606" spans="6:6" ht="15.75" customHeight="1">
      <c r="F606" s="41"/>
    </row>
    <row r="607" spans="6:6" ht="15.75" customHeight="1">
      <c r="F607" s="41"/>
    </row>
    <row r="608" spans="6:6" ht="15.75" customHeight="1">
      <c r="F608" s="41"/>
    </row>
    <row r="609" spans="6:6" ht="15.75" customHeight="1">
      <c r="F609" s="41"/>
    </row>
    <row r="610" spans="6:6" ht="15.75" customHeight="1">
      <c r="F610" s="41"/>
    </row>
    <row r="611" spans="6:6" ht="15.75" customHeight="1">
      <c r="F611" s="41"/>
    </row>
    <row r="612" spans="6:6" ht="15.75" customHeight="1">
      <c r="F612" s="41"/>
    </row>
    <row r="613" spans="6:6" ht="15.75" customHeight="1">
      <c r="F613" s="41"/>
    </row>
    <row r="614" spans="6:6" ht="15.75" customHeight="1">
      <c r="F614" s="41"/>
    </row>
    <row r="615" spans="6:6" ht="15.75" customHeight="1">
      <c r="F615" s="41"/>
    </row>
    <row r="616" spans="6:6" ht="15.75" customHeight="1">
      <c r="F616" s="41"/>
    </row>
    <row r="617" spans="6:6" ht="15.75" customHeight="1">
      <c r="F617" s="41"/>
    </row>
    <row r="618" spans="6:6" ht="15.75" customHeight="1">
      <c r="F618" s="41"/>
    </row>
    <row r="619" spans="6:6" ht="15.75" customHeight="1">
      <c r="F619" s="41"/>
    </row>
    <row r="620" spans="6:6" ht="15.75" customHeight="1">
      <c r="F620" s="41"/>
    </row>
    <row r="621" spans="6:6" ht="15.75" customHeight="1">
      <c r="F621" s="41"/>
    </row>
    <row r="622" spans="6:6" ht="15.75" customHeight="1">
      <c r="F622" s="41"/>
    </row>
    <row r="623" spans="6:6" ht="15.75" customHeight="1">
      <c r="F623" s="41"/>
    </row>
    <row r="624" spans="6:6" ht="15.75" customHeight="1">
      <c r="F624" s="41"/>
    </row>
    <row r="625" spans="6:6" ht="15.75" customHeight="1">
      <c r="F625" s="41"/>
    </row>
    <row r="626" spans="6:6" ht="15.75" customHeight="1">
      <c r="F626" s="41"/>
    </row>
    <row r="627" spans="6:6" ht="15.75" customHeight="1">
      <c r="F627" s="41"/>
    </row>
    <row r="628" spans="6:6" ht="15.75" customHeight="1">
      <c r="F628" s="41"/>
    </row>
    <row r="629" spans="6:6" ht="15.75" customHeight="1">
      <c r="F629" s="41"/>
    </row>
    <row r="630" spans="6:6" ht="15.75" customHeight="1">
      <c r="F630" s="41"/>
    </row>
    <row r="631" spans="6:6" ht="15.75" customHeight="1">
      <c r="F631" s="41"/>
    </row>
    <row r="632" spans="6:6" ht="15.75" customHeight="1">
      <c r="F632" s="41"/>
    </row>
    <row r="633" spans="6:6" ht="15.75" customHeight="1">
      <c r="F633" s="41"/>
    </row>
    <row r="634" spans="6:6" ht="15.75" customHeight="1">
      <c r="F634" s="41"/>
    </row>
    <row r="635" spans="6:6" ht="15.75" customHeight="1">
      <c r="F635" s="41"/>
    </row>
    <row r="636" spans="6:6" ht="15.75" customHeight="1">
      <c r="F636" s="41"/>
    </row>
    <row r="637" spans="6:6" ht="15.75" customHeight="1">
      <c r="F637" s="41"/>
    </row>
    <row r="638" spans="6:6" ht="15.75" customHeight="1">
      <c r="F638" s="41"/>
    </row>
    <row r="639" spans="6:6" ht="15.75" customHeight="1">
      <c r="F639" s="41"/>
    </row>
    <row r="640" spans="6:6" ht="15.75" customHeight="1">
      <c r="F640" s="41"/>
    </row>
    <row r="641" spans="6:6" ht="15.75" customHeight="1">
      <c r="F641" s="41"/>
    </row>
    <row r="642" spans="6:6" ht="15.75" customHeight="1">
      <c r="F642" s="41"/>
    </row>
    <row r="643" spans="6:6" ht="15.75" customHeight="1">
      <c r="F643" s="41"/>
    </row>
    <row r="644" spans="6:6" ht="15.75" customHeight="1">
      <c r="F644" s="41"/>
    </row>
    <row r="645" spans="6:6" ht="15.75" customHeight="1">
      <c r="F645" s="41"/>
    </row>
    <row r="646" spans="6:6" ht="15.75" customHeight="1">
      <c r="F646" s="41"/>
    </row>
    <row r="647" spans="6:6" ht="15.75" customHeight="1">
      <c r="F647" s="41"/>
    </row>
    <row r="648" spans="6:6" ht="15.75" customHeight="1">
      <c r="F648" s="41"/>
    </row>
    <row r="649" spans="6:6" ht="15.75" customHeight="1">
      <c r="F649" s="41"/>
    </row>
    <row r="650" spans="6:6" ht="15.75" customHeight="1">
      <c r="F650" s="41"/>
    </row>
    <row r="651" spans="6:6" ht="15.75" customHeight="1">
      <c r="F651" s="41"/>
    </row>
    <row r="652" spans="6:6" ht="15.75" customHeight="1">
      <c r="F652" s="41"/>
    </row>
    <row r="653" spans="6:6" ht="15.75" customHeight="1">
      <c r="F653" s="41"/>
    </row>
    <row r="654" spans="6:6" ht="15.75" customHeight="1">
      <c r="F654" s="41"/>
    </row>
    <row r="655" spans="6:6" ht="15.75" customHeight="1">
      <c r="F655" s="41"/>
    </row>
    <row r="656" spans="6:6" ht="15.75" customHeight="1">
      <c r="F656" s="41"/>
    </row>
    <row r="657" spans="6:6" ht="15.75" customHeight="1">
      <c r="F657" s="41"/>
    </row>
    <row r="658" spans="6:6" ht="15.75" customHeight="1">
      <c r="F658" s="41"/>
    </row>
    <row r="659" spans="6:6" ht="15.75" customHeight="1">
      <c r="F659" s="41"/>
    </row>
    <row r="660" spans="6:6" ht="15.75" customHeight="1">
      <c r="F660" s="41"/>
    </row>
    <row r="661" spans="6:6" ht="15.75" customHeight="1">
      <c r="F661" s="41"/>
    </row>
    <row r="662" spans="6:6" ht="15.75" customHeight="1">
      <c r="F662" s="41"/>
    </row>
    <row r="663" spans="6:6" ht="15.75" customHeight="1">
      <c r="F663" s="41"/>
    </row>
    <row r="664" spans="6:6" ht="15.75" customHeight="1">
      <c r="F664" s="41"/>
    </row>
    <row r="665" spans="6:6" ht="15.75" customHeight="1">
      <c r="F665" s="41"/>
    </row>
    <row r="666" spans="6:6" ht="15.75" customHeight="1">
      <c r="F666" s="41"/>
    </row>
    <row r="667" spans="6:6" ht="15.75" customHeight="1">
      <c r="F667" s="41"/>
    </row>
    <row r="668" spans="6:6" ht="15.75" customHeight="1">
      <c r="F668" s="41"/>
    </row>
    <row r="669" spans="6:6" ht="15.75" customHeight="1">
      <c r="F669" s="41"/>
    </row>
    <row r="670" spans="6:6" ht="15.75" customHeight="1">
      <c r="F670" s="41"/>
    </row>
    <row r="671" spans="6:6" ht="15.75" customHeight="1">
      <c r="F671" s="41"/>
    </row>
    <row r="672" spans="6:6" ht="15.75" customHeight="1">
      <c r="F672" s="41"/>
    </row>
    <row r="673" spans="6:6" ht="15.75" customHeight="1">
      <c r="F673" s="41"/>
    </row>
    <row r="674" spans="6:6" ht="15.75" customHeight="1">
      <c r="F674" s="41"/>
    </row>
    <row r="675" spans="6:6" ht="15.75" customHeight="1">
      <c r="F675" s="41"/>
    </row>
    <row r="676" spans="6:6" ht="15.75" customHeight="1">
      <c r="F676" s="41"/>
    </row>
    <row r="677" spans="6:6" ht="15.75" customHeight="1">
      <c r="F677" s="41"/>
    </row>
    <row r="678" spans="6:6" ht="15.75" customHeight="1">
      <c r="F678" s="41"/>
    </row>
    <row r="679" spans="6:6" ht="15.75" customHeight="1">
      <c r="F679" s="41"/>
    </row>
    <row r="680" spans="6:6" ht="15.75" customHeight="1">
      <c r="F680" s="41"/>
    </row>
    <row r="681" spans="6:6" ht="15.75" customHeight="1">
      <c r="F681" s="41"/>
    </row>
    <row r="682" spans="6:6" ht="15.75" customHeight="1">
      <c r="F682" s="41"/>
    </row>
    <row r="683" spans="6:6" ht="15.75" customHeight="1">
      <c r="F683" s="41"/>
    </row>
    <row r="684" spans="6:6" ht="15.75" customHeight="1">
      <c r="F684" s="41"/>
    </row>
    <row r="685" spans="6:6" ht="15.75" customHeight="1">
      <c r="F685" s="41"/>
    </row>
    <row r="686" spans="6:6" ht="15.75" customHeight="1">
      <c r="F686" s="41"/>
    </row>
    <row r="687" spans="6:6" ht="15.75" customHeight="1">
      <c r="F687" s="41"/>
    </row>
    <row r="688" spans="6:6" ht="15.75" customHeight="1">
      <c r="F688" s="41"/>
    </row>
    <row r="689" spans="6:6" ht="15.75" customHeight="1">
      <c r="F689" s="41"/>
    </row>
    <row r="690" spans="6:6" ht="15.75" customHeight="1">
      <c r="F690" s="41"/>
    </row>
    <row r="691" spans="6:6" ht="15.75" customHeight="1">
      <c r="F691" s="41"/>
    </row>
    <row r="692" spans="6:6" ht="15.75" customHeight="1">
      <c r="F692" s="41"/>
    </row>
    <row r="693" spans="6:6" ht="15.75" customHeight="1">
      <c r="F693" s="41"/>
    </row>
    <row r="694" spans="6:6" ht="15.75" customHeight="1">
      <c r="F694" s="41"/>
    </row>
    <row r="695" spans="6:6" ht="15.75" customHeight="1">
      <c r="F695" s="41"/>
    </row>
    <row r="696" spans="6:6" ht="15.75" customHeight="1">
      <c r="F696" s="41"/>
    </row>
    <row r="697" spans="6:6" ht="15.75" customHeight="1">
      <c r="F697" s="41"/>
    </row>
    <row r="698" spans="6:6" ht="15.75" customHeight="1">
      <c r="F698" s="41"/>
    </row>
    <row r="699" spans="6:6" ht="15.75" customHeight="1">
      <c r="F699" s="41"/>
    </row>
    <row r="700" spans="6:6" ht="15.75" customHeight="1">
      <c r="F700" s="41"/>
    </row>
    <row r="701" spans="6:6" ht="15.75" customHeight="1">
      <c r="F701" s="41"/>
    </row>
    <row r="702" spans="6:6" ht="15.75" customHeight="1">
      <c r="F702" s="41"/>
    </row>
    <row r="703" spans="6:6" ht="15.75" customHeight="1">
      <c r="F703" s="41"/>
    </row>
    <row r="704" spans="6:6" ht="15.75" customHeight="1">
      <c r="F704" s="41"/>
    </row>
    <row r="705" spans="6:6" ht="15.75" customHeight="1">
      <c r="F705" s="41"/>
    </row>
    <row r="706" spans="6:6" ht="15.75" customHeight="1">
      <c r="F706" s="41"/>
    </row>
    <row r="707" spans="6:6" ht="15.75" customHeight="1">
      <c r="F707" s="41"/>
    </row>
    <row r="708" spans="6:6" ht="15.75" customHeight="1">
      <c r="F708" s="41"/>
    </row>
    <row r="709" spans="6:6" ht="15.75" customHeight="1">
      <c r="F709" s="41"/>
    </row>
    <row r="710" spans="6:6" ht="15.75" customHeight="1">
      <c r="F710" s="41"/>
    </row>
    <row r="711" spans="6:6" ht="15.75" customHeight="1">
      <c r="F711" s="41"/>
    </row>
    <row r="712" spans="6:6" ht="15.75" customHeight="1">
      <c r="F712" s="41"/>
    </row>
    <row r="713" spans="6:6" ht="15.75" customHeight="1">
      <c r="F713" s="41"/>
    </row>
    <row r="714" spans="6:6" ht="15.75" customHeight="1">
      <c r="F714" s="41"/>
    </row>
    <row r="715" spans="6:6" ht="15.75" customHeight="1">
      <c r="F715" s="41"/>
    </row>
    <row r="716" spans="6:6" ht="15.75" customHeight="1">
      <c r="F716" s="41"/>
    </row>
    <row r="717" spans="6:6" ht="15.75" customHeight="1">
      <c r="F717" s="41"/>
    </row>
    <row r="718" spans="6:6" ht="15.75" customHeight="1">
      <c r="F718" s="41"/>
    </row>
    <row r="719" spans="6:6" ht="15.75" customHeight="1">
      <c r="F719" s="41"/>
    </row>
    <row r="720" spans="6:6" ht="15.75" customHeight="1">
      <c r="F720" s="41"/>
    </row>
    <row r="721" spans="6:6" ht="15.75" customHeight="1">
      <c r="F721" s="41"/>
    </row>
    <row r="722" spans="6:6" ht="15.75" customHeight="1">
      <c r="F722" s="41"/>
    </row>
    <row r="723" spans="6:6" ht="15.75" customHeight="1">
      <c r="F723" s="41"/>
    </row>
    <row r="724" spans="6:6" ht="15.75" customHeight="1">
      <c r="F724" s="41"/>
    </row>
    <row r="725" spans="6:6" ht="15.75" customHeight="1">
      <c r="F725" s="41"/>
    </row>
    <row r="726" spans="6:6" ht="15.75" customHeight="1">
      <c r="F726" s="41"/>
    </row>
    <row r="727" spans="6:6" ht="15.75" customHeight="1">
      <c r="F727" s="41"/>
    </row>
    <row r="728" spans="6:6" ht="15.75" customHeight="1">
      <c r="F728" s="41"/>
    </row>
    <row r="729" spans="6:6" ht="15.75" customHeight="1">
      <c r="F729" s="41"/>
    </row>
    <row r="730" spans="6:6" ht="15.75" customHeight="1">
      <c r="F730" s="41"/>
    </row>
    <row r="731" spans="6:6" ht="15.75" customHeight="1">
      <c r="F731" s="41"/>
    </row>
    <row r="732" spans="6:6" ht="15.75" customHeight="1">
      <c r="F732" s="41"/>
    </row>
    <row r="733" spans="6:6" ht="15.75" customHeight="1">
      <c r="F733" s="41"/>
    </row>
    <row r="734" spans="6:6" ht="15.75" customHeight="1">
      <c r="F734" s="41"/>
    </row>
    <row r="735" spans="6:6" ht="15.75" customHeight="1">
      <c r="F735" s="41"/>
    </row>
    <row r="736" spans="6:6" ht="15.75" customHeight="1">
      <c r="F736" s="41"/>
    </row>
    <row r="737" spans="6:6" ht="15.75" customHeight="1">
      <c r="F737" s="41"/>
    </row>
    <row r="738" spans="6:6" ht="15.75" customHeight="1">
      <c r="F738" s="41"/>
    </row>
    <row r="739" spans="6:6" ht="15.75" customHeight="1">
      <c r="F739" s="41"/>
    </row>
    <row r="740" spans="6:6" ht="15.75" customHeight="1">
      <c r="F740" s="41"/>
    </row>
    <row r="741" spans="6:6" ht="15.75" customHeight="1">
      <c r="F741" s="41"/>
    </row>
    <row r="742" spans="6:6" ht="15.75" customHeight="1">
      <c r="F742" s="41"/>
    </row>
    <row r="743" spans="6:6" ht="15.75" customHeight="1">
      <c r="F743" s="41"/>
    </row>
    <row r="744" spans="6:6" ht="15.75" customHeight="1">
      <c r="F744" s="41"/>
    </row>
    <row r="745" spans="6:6" ht="15.75" customHeight="1">
      <c r="F745" s="41"/>
    </row>
    <row r="746" spans="6:6" ht="15.75" customHeight="1">
      <c r="F746" s="41"/>
    </row>
    <row r="747" spans="6:6" ht="15.75" customHeight="1">
      <c r="F747" s="41"/>
    </row>
    <row r="748" spans="6:6" ht="15.75" customHeight="1">
      <c r="F748" s="41"/>
    </row>
    <row r="749" spans="6:6" ht="15.75" customHeight="1">
      <c r="F749" s="41"/>
    </row>
    <row r="750" spans="6:6" ht="15.75" customHeight="1">
      <c r="F750" s="41"/>
    </row>
    <row r="751" spans="6:6" ht="15.75" customHeight="1">
      <c r="F751" s="41"/>
    </row>
    <row r="752" spans="6:6" ht="15.75" customHeight="1">
      <c r="F752" s="41"/>
    </row>
    <row r="753" spans="6:6" ht="15.75" customHeight="1">
      <c r="F753" s="41"/>
    </row>
    <row r="754" spans="6:6" ht="15.75" customHeight="1">
      <c r="F754" s="41"/>
    </row>
    <row r="755" spans="6:6" ht="15.75" customHeight="1">
      <c r="F755" s="41"/>
    </row>
    <row r="756" spans="6:6" ht="15.75" customHeight="1">
      <c r="F756" s="41"/>
    </row>
    <row r="757" spans="6:6" ht="15.75" customHeight="1">
      <c r="F757" s="41"/>
    </row>
    <row r="758" spans="6:6" ht="15.75" customHeight="1">
      <c r="F758" s="41"/>
    </row>
    <row r="759" spans="6:6" ht="15.75" customHeight="1">
      <c r="F759" s="41"/>
    </row>
    <row r="760" spans="6:6" ht="15.75" customHeight="1">
      <c r="F760" s="41"/>
    </row>
    <row r="761" spans="6:6" ht="15.75" customHeight="1">
      <c r="F761" s="41"/>
    </row>
    <row r="762" spans="6:6" ht="15.75" customHeight="1">
      <c r="F762" s="41"/>
    </row>
    <row r="763" spans="6:6" ht="15.75" customHeight="1">
      <c r="F763" s="41"/>
    </row>
    <row r="764" spans="6:6" ht="15.75" customHeight="1">
      <c r="F764" s="41"/>
    </row>
    <row r="765" spans="6:6" ht="15.75" customHeight="1">
      <c r="F765" s="41"/>
    </row>
    <row r="766" spans="6:6" ht="15.75" customHeight="1">
      <c r="F766" s="41"/>
    </row>
    <row r="767" spans="6:6" ht="15.75" customHeight="1">
      <c r="F767" s="41"/>
    </row>
    <row r="768" spans="6:6" ht="15.75" customHeight="1">
      <c r="F768" s="41"/>
    </row>
    <row r="769" spans="6:6" ht="15.75" customHeight="1">
      <c r="F769" s="41"/>
    </row>
    <row r="770" spans="6:6" ht="15.75" customHeight="1">
      <c r="F770" s="41"/>
    </row>
    <row r="771" spans="6:6" ht="15.75" customHeight="1">
      <c r="F771" s="41"/>
    </row>
    <row r="772" spans="6:6" ht="15.75" customHeight="1">
      <c r="F772" s="41"/>
    </row>
    <row r="773" spans="6:6" ht="15.75" customHeight="1">
      <c r="F773" s="41"/>
    </row>
    <row r="774" spans="6:6" ht="15.75" customHeight="1">
      <c r="F774" s="41"/>
    </row>
    <row r="775" spans="6:6" ht="15.75" customHeight="1">
      <c r="F775" s="41"/>
    </row>
    <row r="776" spans="6:6" ht="15.75" customHeight="1">
      <c r="F776" s="41"/>
    </row>
    <row r="777" spans="6:6" ht="15.75" customHeight="1">
      <c r="F777" s="41"/>
    </row>
    <row r="778" spans="6:6" ht="15.75" customHeight="1">
      <c r="F778" s="41"/>
    </row>
    <row r="779" spans="6:6" ht="15.75" customHeight="1">
      <c r="F779" s="41"/>
    </row>
    <row r="780" spans="6:6" ht="15.75" customHeight="1">
      <c r="F780" s="41"/>
    </row>
    <row r="781" spans="6:6" ht="15.75" customHeight="1">
      <c r="F781" s="41"/>
    </row>
    <row r="782" spans="6:6" ht="15.75" customHeight="1">
      <c r="F782" s="41"/>
    </row>
    <row r="783" spans="6:6" ht="15.75" customHeight="1">
      <c r="F783" s="41"/>
    </row>
    <row r="784" spans="6:6" ht="15.75" customHeight="1">
      <c r="F784" s="41"/>
    </row>
    <row r="785" spans="6:6" ht="15.75" customHeight="1">
      <c r="F785" s="41"/>
    </row>
    <row r="786" spans="6:6" ht="15.75" customHeight="1">
      <c r="F786" s="41"/>
    </row>
    <row r="787" spans="6:6" ht="15.75" customHeight="1">
      <c r="F787" s="41"/>
    </row>
    <row r="788" spans="6:6" ht="15.75" customHeight="1">
      <c r="F788" s="41"/>
    </row>
    <row r="789" spans="6:6" ht="15.75" customHeight="1">
      <c r="F789" s="41"/>
    </row>
    <row r="790" spans="6:6" ht="15.75" customHeight="1">
      <c r="F790" s="41"/>
    </row>
    <row r="791" spans="6:6" ht="15.75" customHeight="1">
      <c r="F791" s="41"/>
    </row>
    <row r="792" spans="6:6" ht="15.75" customHeight="1">
      <c r="F792" s="41"/>
    </row>
    <row r="793" spans="6:6" ht="15.75" customHeight="1">
      <c r="F793" s="41"/>
    </row>
    <row r="794" spans="6:6" ht="15.75" customHeight="1">
      <c r="F794" s="41"/>
    </row>
    <row r="795" spans="6:6" ht="15.75" customHeight="1">
      <c r="F795" s="41"/>
    </row>
    <row r="796" spans="6:6" ht="15.75" customHeight="1">
      <c r="F796" s="41"/>
    </row>
    <row r="797" spans="6:6" ht="15.75" customHeight="1">
      <c r="F797" s="41"/>
    </row>
    <row r="798" spans="6:6" ht="15.75" customHeight="1">
      <c r="F798" s="41"/>
    </row>
    <row r="799" spans="6:6" ht="15.75" customHeight="1">
      <c r="F799" s="41"/>
    </row>
    <row r="800" spans="6:6" ht="15.75" customHeight="1">
      <c r="F800" s="41"/>
    </row>
    <row r="801" spans="6:6" ht="15.75" customHeight="1">
      <c r="F801" s="41"/>
    </row>
    <row r="802" spans="6:6" ht="15.75" customHeight="1">
      <c r="F802" s="41"/>
    </row>
    <row r="803" spans="6:6" ht="15.75" customHeight="1">
      <c r="F803" s="41"/>
    </row>
    <row r="804" spans="6:6" ht="15.75" customHeight="1">
      <c r="F804" s="41"/>
    </row>
    <row r="805" spans="6:6" ht="15.75" customHeight="1">
      <c r="F805" s="41"/>
    </row>
    <row r="806" spans="6:6" ht="15.75" customHeight="1">
      <c r="F806" s="41"/>
    </row>
    <row r="807" spans="6:6" ht="15.75" customHeight="1">
      <c r="F807" s="41"/>
    </row>
    <row r="808" spans="6:6" ht="15.75" customHeight="1">
      <c r="F808" s="41"/>
    </row>
    <row r="809" spans="6:6" ht="15.75" customHeight="1">
      <c r="F809" s="41"/>
    </row>
    <row r="810" spans="6:6" ht="15.75" customHeight="1">
      <c r="F810" s="41"/>
    </row>
    <row r="811" spans="6:6" ht="15.75" customHeight="1">
      <c r="F811" s="41"/>
    </row>
    <row r="812" spans="6:6" ht="15.75" customHeight="1">
      <c r="F812" s="41"/>
    </row>
    <row r="813" spans="6:6" ht="15.75" customHeight="1">
      <c r="F813" s="41"/>
    </row>
    <row r="814" spans="6:6" ht="15.75" customHeight="1">
      <c r="F814" s="41"/>
    </row>
    <row r="815" spans="6:6" ht="15.75" customHeight="1">
      <c r="F815" s="41"/>
    </row>
    <row r="816" spans="6:6" ht="15.75" customHeight="1">
      <c r="F816" s="41"/>
    </row>
    <row r="817" spans="6:6" ht="15.75" customHeight="1">
      <c r="F817" s="41"/>
    </row>
    <row r="818" spans="6:6" ht="15.75" customHeight="1">
      <c r="F818" s="41"/>
    </row>
    <row r="819" spans="6:6" ht="15.75" customHeight="1">
      <c r="F819" s="41"/>
    </row>
    <row r="820" spans="6:6" ht="15.75" customHeight="1">
      <c r="F820" s="41"/>
    </row>
    <row r="821" spans="6:6" ht="15.75" customHeight="1">
      <c r="F821" s="41"/>
    </row>
    <row r="822" spans="6:6" ht="15.75" customHeight="1">
      <c r="F822" s="41"/>
    </row>
    <row r="823" spans="6:6" ht="15.75" customHeight="1">
      <c r="F823" s="41"/>
    </row>
    <row r="824" spans="6:6" ht="15.75" customHeight="1">
      <c r="F824" s="41"/>
    </row>
    <row r="825" spans="6:6" ht="15.75" customHeight="1">
      <c r="F825" s="41"/>
    </row>
    <row r="826" spans="6:6" ht="15.75" customHeight="1">
      <c r="F826" s="41"/>
    </row>
    <row r="827" spans="6:6" ht="15.75" customHeight="1">
      <c r="F827" s="41"/>
    </row>
    <row r="828" spans="6:6" ht="15.75" customHeight="1">
      <c r="F828" s="41"/>
    </row>
    <row r="829" spans="6:6" ht="15.75" customHeight="1">
      <c r="F829" s="41"/>
    </row>
    <row r="830" spans="6:6" ht="15.75" customHeight="1">
      <c r="F830" s="41"/>
    </row>
    <row r="831" spans="6:6" ht="15.75" customHeight="1">
      <c r="F831" s="41"/>
    </row>
    <row r="832" spans="6:6" ht="15.75" customHeight="1">
      <c r="F832" s="41"/>
    </row>
    <row r="833" spans="6:6" ht="15.75" customHeight="1">
      <c r="F833" s="41"/>
    </row>
    <row r="834" spans="6:6" ht="15.75" customHeight="1">
      <c r="F834" s="41"/>
    </row>
    <row r="835" spans="6:6" ht="15.75" customHeight="1">
      <c r="F835" s="41"/>
    </row>
    <row r="836" spans="6:6" ht="15.75" customHeight="1">
      <c r="F836" s="41"/>
    </row>
    <row r="837" spans="6:6" ht="15.75" customHeight="1">
      <c r="F837" s="41"/>
    </row>
    <row r="838" spans="6:6" ht="15.75" customHeight="1">
      <c r="F838" s="41"/>
    </row>
    <row r="839" spans="6:6" ht="15.75" customHeight="1">
      <c r="F839" s="41"/>
    </row>
    <row r="840" spans="6:6" ht="15.75" customHeight="1">
      <c r="F840" s="41"/>
    </row>
    <row r="841" spans="6:6" ht="15.75" customHeight="1">
      <c r="F841" s="41"/>
    </row>
    <row r="842" spans="6:6" ht="15.75" customHeight="1">
      <c r="F842" s="41"/>
    </row>
    <row r="843" spans="6:6" ht="15.75" customHeight="1">
      <c r="F843" s="41"/>
    </row>
    <row r="844" spans="6:6" ht="15.75" customHeight="1">
      <c r="F844" s="41"/>
    </row>
    <row r="845" spans="6:6" ht="15.75" customHeight="1">
      <c r="F845" s="41"/>
    </row>
    <row r="846" spans="6:6" ht="15.75" customHeight="1">
      <c r="F846" s="41"/>
    </row>
    <row r="847" spans="6:6" ht="15.75" customHeight="1">
      <c r="F847" s="41"/>
    </row>
    <row r="848" spans="6:6" ht="15.75" customHeight="1">
      <c r="F848" s="41"/>
    </row>
    <row r="849" spans="6:6" ht="15.75" customHeight="1">
      <c r="F849" s="41"/>
    </row>
    <row r="850" spans="6:6" ht="15.75" customHeight="1">
      <c r="F850" s="41"/>
    </row>
    <row r="851" spans="6:6" ht="15.75" customHeight="1">
      <c r="F851" s="41"/>
    </row>
    <row r="852" spans="6:6" ht="15.75" customHeight="1">
      <c r="F852" s="41"/>
    </row>
    <row r="853" spans="6:6" ht="15.75" customHeight="1">
      <c r="F853" s="41"/>
    </row>
    <row r="854" spans="6:6" ht="15.75" customHeight="1">
      <c r="F854" s="41"/>
    </row>
    <row r="855" spans="6:6" ht="15.75" customHeight="1">
      <c r="F855" s="41"/>
    </row>
    <row r="856" spans="6:6" ht="15.75" customHeight="1">
      <c r="F856" s="41"/>
    </row>
    <row r="857" spans="6:6" ht="15.75" customHeight="1">
      <c r="F857" s="41"/>
    </row>
    <row r="858" spans="6:6" ht="15.75" customHeight="1">
      <c r="F858" s="41"/>
    </row>
    <row r="859" spans="6:6" ht="15.75" customHeight="1">
      <c r="F859" s="41"/>
    </row>
    <row r="860" spans="6:6" ht="15.75" customHeight="1">
      <c r="F860" s="41"/>
    </row>
    <row r="861" spans="6:6" ht="15.75" customHeight="1">
      <c r="F861" s="41"/>
    </row>
    <row r="862" spans="6:6" ht="15.75" customHeight="1">
      <c r="F862" s="41"/>
    </row>
    <row r="863" spans="6:6" ht="15.75" customHeight="1">
      <c r="F863" s="41"/>
    </row>
    <row r="864" spans="6:6" ht="15.75" customHeight="1">
      <c r="F864" s="41"/>
    </row>
    <row r="865" spans="6:6" ht="15.75" customHeight="1">
      <c r="F865" s="41"/>
    </row>
    <row r="866" spans="6:6" ht="15.75" customHeight="1">
      <c r="F866" s="41"/>
    </row>
    <row r="867" spans="6:6" ht="15.75" customHeight="1">
      <c r="F867" s="41"/>
    </row>
    <row r="868" spans="6:6" ht="15.75" customHeight="1">
      <c r="F868" s="41"/>
    </row>
    <row r="869" spans="6:6" ht="15.75" customHeight="1">
      <c r="F869" s="41"/>
    </row>
    <row r="870" spans="6:6" ht="15.75" customHeight="1">
      <c r="F870" s="41"/>
    </row>
    <row r="871" spans="6:6" ht="15.75" customHeight="1">
      <c r="F871" s="41"/>
    </row>
    <row r="872" spans="6:6" ht="15.75" customHeight="1">
      <c r="F872" s="41"/>
    </row>
    <row r="873" spans="6:6" ht="15.75" customHeight="1">
      <c r="F873" s="41"/>
    </row>
    <row r="874" spans="6:6" ht="15.75" customHeight="1">
      <c r="F874" s="41"/>
    </row>
    <row r="875" spans="6:6" ht="15.75" customHeight="1">
      <c r="F875" s="41"/>
    </row>
    <row r="876" spans="6:6" ht="15.75" customHeight="1">
      <c r="F876" s="41"/>
    </row>
    <row r="877" spans="6:6" ht="15.75" customHeight="1">
      <c r="F877" s="41"/>
    </row>
    <row r="878" spans="6:6" ht="15.75" customHeight="1">
      <c r="F878" s="41"/>
    </row>
    <row r="879" spans="6:6" ht="15.75" customHeight="1">
      <c r="F879" s="41"/>
    </row>
    <row r="880" spans="6:6" ht="15.75" customHeight="1">
      <c r="F880" s="41"/>
    </row>
    <row r="881" spans="6:6" ht="15.75" customHeight="1">
      <c r="F881" s="41"/>
    </row>
    <row r="882" spans="6:6" ht="15.75" customHeight="1">
      <c r="F882" s="41"/>
    </row>
    <row r="883" spans="6:6" ht="15.75" customHeight="1">
      <c r="F883" s="41"/>
    </row>
    <row r="884" spans="6:6" ht="15.75" customHeight="1">
      <c r="F884" s="41"/>
    </row>
    <row r="885" spans="6:6" ht="15.75" customHeight="1">
      <c r="F885" s="41"/>
    </row>
    <row r="886" spans="6:6" ht="15.75" customHeight="1">
      <c r="F886" s="41"/>
    </row>
    <row r="887" spans="6:6" ht="15.75" customHeight="1">
      <c r="F887" s="41"/>
    </row>
    <row r="888" spans="6:6" ht="15.75" customHeight="1">
      <c r="F888" s="41"/>
    </row>
    <row r="889" spans="6:6" ht="15.75" customHeight="1">
      <c r="F889" s="41"/>
    </row>
    <row r="890" spans="6:6" ht="15.75" customHeight="1">
      <c r="F890" s="41"/>
    </row>
    <row r="891" spans="6:6" ht="15.75" customHeight="1">
      <c r="F891" s="41"/>
    </row>
    <row r="892" spans="6:6" ht="15.75" customHeight="1">
      <c r="F892" s="41"/>
    </row>
    <row r="893" spans="6:6" ht="15.75" customHeight="1">
      <c r="F893" s="41"/>
    </row>
    <row r="894" spans="6:6" ht="15.75" customHeight="1">
      <c r="F894" s="41"/>
    </row>
    <row r="895" spans="6:6" ht="15.75" customHeight="1">
      <c r="F895" s="41"/>
    </row>
    <row r="896" spans="6:6" ht="15.75" customHeight="1">
      <c r="F896" s="41"/>
    </row>
    <row r="897" spans="6:6" ht="15.75" customHeight="1">
      <c r="F897" s="41"/>
    </row>
    <row r="898" spans="6:6" ht="15.75" customHeight="1">
      <c r="F898" s="41"/>
    </row>
    <row r="899" spans="6:6" ht="15.75" customHeight="1">
      <c r="F899" s="41"/>
    </row>
    <row r="900" spans="6:6" ht="15.75" customHeight="1">
      <c r="F900" s="41"/>
    </row>
    <row r="901" spans="6:6" ht="15.75" customHeight="1">
      <c r="F901" s="41"/>
    </row>
    <row r="902" spans="6:6" ht="15.75" customHeight="1">
      <c r="F902" s="41"/>
    </row>
    <row r="903" spans="6:6" ht="15.75" customHeight="1">
      <c r="F903" s="41"/>
    </row>
    <row r="904" spans="6:6" ht="15.75" customHeight="1">
      <c r="F904" s="41"/>
    </row>
    <row r="905" spans="6:6" ht="15.75" customHeight="1">
      <c r="F905" s="41"/>
    </row>
    <row r="906" spans="6:6" ht="15.75" customHeight="1">
      <c r="F906" s="41"/>
    </row>
    <row r="907" spans="6:6" ht="15.75" customHeight="1">
      <c r="F907" s="41"/>
    </row>
    <row r="908" spans="6:6" ht="15.75" customHeight="1">
      <c r="F908" s="41"/>
    </row>
    <row r="909" spans="6:6" ht="15.75" customHeight="1">
      <c r="F909" s="41"/>
    </row>
    <row r="910" spans="6:6" ht="15.75" customHeight="1">
      <c r="F910" s="41"/>
    </row>
    <row r="911" spans="6:6" ht="15.75" customHeight="1">
      <c r="F911" s="41"/>
    </row>
    <row r="912" spans="6:6" ht="15.75" customHeight="1">
      <c r="F912" s="41"/>
    </row>
    <row r="913" spans="6:6" ht="15.75" customHeight="1">
      <c r="F913" s="41"/>
    </row>
    <row r="914" spans="6:6" ht="15.75" customHeight="1">
      <c r="F914" s="41"/>
    </row>
    <row r="915" spans="6:6" ht="15.75" customHeight="1">
      <c r="F915" s="41"/>
    </row>
    <row r="916" spans="6:6" ht="15.75" customHeight="1">
      <c r="F916" s="41"/>
    </row>
    <row r="917" spans="6:6" ht="15.75" customHeight="1">
      <c r="F917" s="41"/>
    </row>
    <row r="918" spans="6:6" ht="15.75" customHeight="1">
      <c r="F918" s="41"/>
    </row>
    <row r="919" spans="6:6" ht="15.75" customHeight="1">
      <c r="F919" s="41"/>
    </row>
    <row r="920" spans="6:6" ht="15.75" customHeight="1">
      <c r="F920" s="41"/>
    </row>
    <row r="921" spans="6:6" ht="15.75" customHeight="1">
      <c r="F921" s="41"/>
    </row>
    <row r="922" spans="6:6" ht="15.75" customHeight="1">
      <c r="F922" s="41"/>
    </row>
    <row r="923" spans="6:6" ht="15.75" customHeight="1">
      <c r="F923" s="41"/>
    </row>
    <row r="924" spans="6:6" ht="15.75" customHeight="1">
      <c r="F924" s="41"/>
    </row>
    <row r="925" spans="6:6" ht="15.75" customHeight="1">
      <c r="F925" s="41"/>
    </row>
    <row r="926" spans="6:6" ht="15.75" customHeight="1">
      <c r="F926" s="41"/>
    </row>
    <row r="927" spans="6:6" ht="15.75" customHeight="1">
      <c r="F927" s="41"/>
    </row>
    <row r="928" spans="6:6" ht="15.75" customHeight="1">
      <c r="F928" s="41"/>
    </row>
    <row r="929" spans="6:6" ht="15.75" customHeight="1">
      <c r="F929" s="41"/>
    </row>
    <row r="930" spans="6:6" ht="15.75" customHeight="1">
      <c r="F930" s="41"/>
    </row>
    <row r="931" spans="6:6" ht="15.75" customHeight="1">
      <c r="F931" s="41"/>
    </row>
    <row r="932" spans="6:6" ht="15.75" customHeight="1">
      <c r="F932" s="41"/>
    </row>
    <row r="933" spans="6:6" ht="15.75" customHeight="1">
      <c r="F933" s="41"/>
    </row>
    <row r="934" spans="6:6" ht="15.75" customHeight="1">
      <c r="F934" s="41"/>
    </row>
    <row r="935" spans="6:6" ht="15.75" customHeight="1">
      <c r="F935" s="41"/>
    </row>
    <row r="936" spans="6:6" ht="15.75" customHeight="1">
      <c r="F936" s="41"/>
    </row>
    <row r="937" spans="6:6" ht="15.75" customHeight="1">
      <c r="F937" s="41"/>
    </row>
    <row r="938" spans="6:6" ht="15.75" customHeight="1">
      <c r="F938" s="41"/>
    </row>
    <row r="939" spans="6:6" ht="15.75" customHeight="1">
      <c r="F939" s="41"/>
    </row>
    <row r="940" spans="6:6" ht="15.75" customHeight="1">
      <c r="F940" s="41"/>
    </row>
    <row r="941" spans="6:6" ht="15.75" customHeight="1">
      <c r="F941" s="41"/>
    </row>
    <row r="942" spans="6:6" ht="15.75" customHeight="1">
      <c r="F942" s="41"/>
    </row>
    <row r="943" spans="6:6" ht="15.75" customHeight="1">
      <c r="F943" s="41"/>
    </row>
    <row r="944" spans="6:6" ht="15.75" customHeight="1">
      <c r="F944" s="41"/>
    </row>
    <row r="945" spans="6:6" ht="15.75" customHeight="1">
      <c r="F945" s="41"/>
    </row>
    <row r="946" spans="6:6" ht="15.75" customHeight="1">
      <c r="F946" s="41"/>
    </row>
    <row r="947" spans="6:6" ht="15.75" customHeight="1">
      <c r="F947" s="41"/>
    </row>
    <row r="948" spans="6:6" ht="15.75" customHeight="1">
      <c r="F948" s="41"/>
    </row>
    <row r="949" spans="6:6" ht="15.75" customHeight="1">
      <c r="F949" s="41"/>
    </row>
    <row r="950" spans="6:6" ht="15.75" customHeight="1">
      <c r="F950" s="41"/>
    </row>
    <row r="951" spans="6:6" ht="15.75" customHeight="1">
      <c r="F951" s="41"/>
    </row>
    <row r="952" spans="6:6" ht="15.75" customHeight="1">
      <c r="F952" s="41"/>
    </row>
    <row r="953" spans="6:6" ht="15.75" customHeight="1">
      <c r="F953" s="41"/>
    </row>
    <row r="954" spans="6:6" ht="15.75" customHeight="1">
      <c r="F954" s="41"/>
    </row>
    <row r="955" spans="6:6" ht="15.75" customHeight="1">
      <c r="F955" s="41"/>
    </row>
    <row r="956" spans="6:6" ht="15.75" customHeight="1">
      <c r="F956" s="41"/>
    </row>
    <row r="957" spans="6:6" ht="15.75" customHeight="1">
      <c r="F957" s="41"/>
    </row>
    <row r="958" spans="6:6" ht="15.75" customHeight="1">
      <c r="F958" s="41"/>
    </row>
    <row r="959" spans="6:6" ht="15.75" customHeight="1">
      <c r="F959" s="41"/>
    </row>
    <row r="960" spans="6:6" ht="15.75" customHeight="1">
      <c r="F960" s="41"/>
    </row>
    <row r="961" spans="6:6" ht="15.75" customHeight="1">
      <c r="F961" s="41"/>
    </row>
    <row r="962" spans="6:6" ht="15.75" customHeight="1">
      <c r="F962" s="41"/>
    </row>
    <row r="963" spans="6:6" ht="15.75" customHeight="1">
      <c r="F963" s="41"/>
    </row>
    <row r="964" spans="6:6" ht="15.75" customHeight="1">
      <c r="F964" s="41"/>
    </row>
    <row r="965" spans="6:6" ht="15.75" customHeight="1">
      <c r="F965" s="41"/>
    </row>
    <row r="966" spans="6:6" ht="15.75" customHeight="1">
      <c r="F966" s="41"/>
    </row>
    <row r="967" spans="6:6" ht="15.75" customHeight="1">
      <c r="F967" s="41"/>
    </row>
    <row r="968" spans="6:6" ht="15.75" customHeight="1">
      <c r="F968" s="41"/>
    </row>
    <row r="969" spans="6:6" ht="15.75" customHeight="1">
      <c r="F969" s="41"/>
    </row>
    <row r="970" spans="6:6" ht="15.75" customHeight="1">
      <c r="F970" s="41"/>
    </row>
    <row r="971" spans="6:6" ht="15.75" customHeight="1">
      <c r="F971" s="41"/>
    </row>
    <row r="972" spans="6:6" ht="15.75" customHeight="1">
      <c r="F972" s="41"/>
    </row>
    <row r="973" spans="6:6" ht="15.75" customHeight="1">
      <c r="F973" s="41"/>
    </row>
    <row r="974" spans="6:6" ht="15.75" customHeight="1">
      <c r="F974" s="41"/>
    </row>
    <row r="975" spans="6:6" ht="15.75" customHeight="1">
      <c r="F975" s="41"/>
    </row>
    <row r="976" spans="6:6" ht="15.75" customHeight="1">
      <c r="F976" s="41"/>
    </row>
    <row r="977" spans="6:6" ht="15.75" customHeight="1">
      <c r="F977" s="41"/>
    </row>
    <row r="978" spans="6:6" ht="15.75" customHeight="1">
      <c r="F978" s="41"/>
    </row>
    <row r="979" spans="6:6" ht="15.75" customHeight="1">
      <c r="F979" s="41"/>
    </row>
    <row r="980" spans="6:6" ht="15.75" customHeight="1">
      <c r="F980" s="41"/>
    </row>
    <row r="981" spans="6:6" ht="15.75" customHeight="1">
      <c r="F981" s="41"/>
    </row>
    <row r="982" spans="6:6" ht="15.75" customHeight="1">
      <c r="F982" s="41"/>
    </row>
    <row r="983" spans="6:6" ht="15.75" customHeight="1">
      <c r="F983" s="41"/>
    </row>
    <row r="984" spans="6:6" ht="15.75" customHeight="1">
      <c r="F984" s="41"/>
    </row>
    <row r="985" spans="6:6" ht="15.75" customHeight="1">
      <c r="F985" s="41"/>
    </row>
    <row r="986" spans="6:6" ht="15.75" customHeight="1">
      <c r="F986" s="41"/>
    </row>
    <row r="987" spans="6:6" ht="15.75" customHeight="1">
      <c r="F987" s="41"/>
    </row>
    <row r="988" spans="6:6" ht="15.75" customHeight="1">
      <c r="F988" s="41"/>
    </row>
    <row r="989" spans="6:6" ht="15.75" customHeight="1">
      <c r="F989" s="41"/>
    </row>
    <row r="990" spans="6:6" ht="15.75" customHeight="1">
      <c r="F990" s="41"/>
    </row>
    <row r="991" spans="6:6" ht="15.75" customHeight="1">
      <c r="F991" s="41"/>
    </row>
    <row r="992" spans="6:6" ht="15.75" customHeight="1">
      <c r="F992" s="41"/>
    </row>
    <row r="993" spans="6:6" ht="15.75" customHeight="1">
      <c r="F993" s="41"/>
    </row>
    <row r="994" spans="6:6" ht="15.75" customHeight="1">
      <c r="F994" s="41"/>
    </row>
    <row r="995" spans="6:6" ht="15.75" customHeight="1">
      <c r="F995" s="41"/>
    </row>
    <row r="996" spans="6:6" ht="15.75" customHeight="1">
      <c r="F996" s="41"/>
    </row>
    <row r="997" spans="6:6" ht="15.75" customHeight="1">
      <c r="F997" s="41"/>
    </row>
    <row r="998" spans="6:6" ht="15.75" customHeight="1">
      <c r="F998" s="41"/>
    </row>
    <row r="999" spans="6:6" ht="15.75" customHeight="1">
      <c r="F999" s="41"/>
    </row>
    <row r="1000" spans="6:6" ht="15.75" customHeight="1">
      <c r="F1000" s="41"/>
    </row>
    <row r="1001" spans="6:6" ht="15.75" customHeight="1">
      <c r="F1001" s="41"/>
    </row>
  </sheetData>
  <mergeCells count="2">
    <mergeCell ref="A1:B1"/>
    <mergeCell ref="A2:B2"/>
  </mergeCells>
  <pageMargins left="0.7" right="0.7" top="0.75" bottom="0.75" header="0" footer="0"/>
  <pageSetup orientation="landscape" r:id="rId1"/>
  <headerFooter>
    <oddFooter>&amp;C&amp;P</oddFooter>
  </headerFooter>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200-000000000000}">
  <dimension ref="A1:Z1000"/>
  <sheetViews>
    <sheetView workbookViewId="0"/>
  </sheetViews>
  <sheetFormatPr defaultColWidth="14.40625" defaultRowHeight="15" customHeight="1"/>
  <cols>
    <col min="1" max="2" width="8" customWidth="1"/>
    <col min="3" max="3" width="34.40625" customWidth="1"/>
    <col min="4" max="4" width="15.40625" customWidth="1"/>
    <col min="5" max="5" width="14.54296875" customWidth="1"/>
    <col min="6" max="6" width="14.26953125" customWidth="1"/>
    <col min="7" max="7" width="8" customWidth="1"/>
    <col min="8" max="8" width="10.54296875" customWidth="1"/>
    <col min="9" max="26" width="8" customWidth="1"/>
  </cols>
  <sheetData>
    <row r="1" spans="1:26" ht="14.25" customHeight="1"/>
    <row r="2" spans="1:26" ht="25.5" customHeight="1">
      <c r="B2" s="1167" t="s">
        <v>2224</v>
      </c>
      <c r="C2" s="1167" t="s">
        <v>2225</v>
      </c>
      <c r="D2" s="453" t="s">
        <v>2226</v>
      </c>
      <c r="E2" s="1166" t="s">
        <v>2227</v>
      </c>
      <c r="F2" s="1156"/>
    </row>
    <row r="3" spans="1:26" ht="14.25" customHeight="1">
      <c r="B3" s="1168"/>
      <c r="C3" s="1168"/>
      <c r="D3" s="454" t="s">
        <v>2228</v>
      </c>
      <c r="E3" s="454" t="s">
        <v>2229</v>
      </c>
      <c r="F3" s="454" t="s">
        <v>2230</v>
      </c>
    </row>
    <row r="4" spans="1:26" ht="26.25" customHeight="1">
      <c r="B4" s="455">
        <v>11001</v>
      </c>
      <c r="C4" s="559" t="s">
        <v>2071</v>
      </c>
      <c r="D4" s="461">
        <f>D13</f>
        <v>153750000</v>
      </c>
      <c r="E4" s="461">
        <f t="shared" ref="E4:F4" si="0">D4*1.04</f>
        <v>159900000</v>
      </c>
      <c r="F4" s="461">
        <f t="shared" si="0"/>
        <v>166296000</v>
      </c>
    </row>
    <row r="5" spans="1:26" ht="14.25" customHeight="1">
      <c r="B5" s="460">
        <v>11002</v>
      </c>
      <c r="C5" s="459" t="s">
        <v>2720</v>
      </c>
      <c r="D5" s="461">
        <f>D16</f>
        <v>980937932</v>
      </c>
      <c r="E5" s="461">
        <f t="shared" ref="E5:F5" si="1">D5*1.04</f>
        <v>1020175449.2800001</v>
      </c>
      <c r="F5" s="461">
        <f t="shared" si="1"/>
        <v>1060982467.2512001</v>
      </c>
    </row>
    <row r="6" spans="1:26" ht="14.25" customHeight="1">
      <c r="B6" s="455">
        <v>11003</v>
      </c>
      <c r="C6" s="455" t="s">
        <v>2721</v>
      </c>
      <c r="D6" s="461">
        <f>D19</f>
        <v>93640474</v>
      </c>
      <c r="E6" s="461">
        <f t="shared" ref="E6:F6" si="2">D6*1.04</f>
        <v>97386092.960000008</v>
      </c>
      <c r="F6" s="461">
        <f t="shared" si="2"/>
        <v>101281536.67840001</v>
      </c>
    </row>
    <row r="7" spans="1:26" ht="14.25" customHeight="1">
      <c r="B7" s="460">
        <v>11004</v>
      </c>
      <c r="C7" s="459" t="s">
        <v>2722</v>
      </c>
      <c r="D7" s="461">
        <f>D22</f>
        <v>0</v>
      </c>
      <c r="E7" s="461">
        <f t="shared" ref="E7:F7" si="3">D7*1.04</f>
        <v>0</v>
      </c>
      <c r="F7" s="461">
        <f t="shared" si="3"/>
        <v>0</v>
      </c>
    </row>
    <row r="8" spans="1:26" ht="14.25" customHeight="1">
      <c r="B8" s="1166" t="s">
        <v>2317</v>
      </c>
      <c r="C8" s="1156"/>
      <c r="D8" s="462">
        <f t="shared" ref="D8:F8" si="4">SUM(D4:D7)</f>
        <v>1228328406</v>
      </c>
      <c r="E8" s="462">
        <f t="shared" si="4"/>
        <v>1277461542.2400002</v>
      </c>
      <c r="F8" s="462">
        <f t="shared" si="4"/>
        <v>1328560003.9296002</v>
      </c>
    </row>
    <row r="9" spans="1:26" ht="14.25" customHeight="1">
      <c r="B9" s="703"/>
      <c r="C9" s="703"/>
      <c r="D9" s="703"/>
      <c r="E9" s="703"/>
      <c r="F9" s="703"/>
    </row>
    <row r="10" spans="1:26" ht="14.25" customHeight="1">
      <c r="B10" s="703"/>
      <c r="C10" s="703"/>
      <c r="D10" s="703"/>
      <c r="E10" s="703"/>
      <c r="F10" s="703"/>
    </row>
    <row r="11" spans="1:26" ht="25.5" customHeight="1">
      <c r="B11" s="1167" t="s">
        <v>2234</v>
      </c>
      <c r="C11" s="1167" t="s">
        <v>2235</v>
      </c>
      <c r="D11" s="463" t="s">
        <v>2236</v>
      </c>
      <c r="E11" s="1169" t="s">
        <v>2227</v>
      </c>
      <c r="F11" s="1156"/>
    </row>
    <row r="12" spans="1:26" ht="14.25" customHeight="1">
      <c r="B12" s="1168"/>
      <c r="C12" s="1168"/>
      <c r="D12" s="454" t="s">
        <v>2228</v>
      </c>
      <c r="E12" s="454" t="s">
        <v>2229</v>
      </c>
      <c r="F12" s="454" t="s">
        <v>2230</v>
      </c>
    </row>
    <row r="13" spans="1:26" ht="25.5" customHeight="1">
      <c r="A13" s="114"/>
      <c r="B13" s="464">
        <v>11001</v>
      </c>
      <c r="C13" s="468" t="s">
        <v>2071</v>
      </c>
      <c r="D13" s="495">
        <f>D14+D15</f>
        <v>153750000</v>
      </c>
      <c r="E13" s="495">
        <f t="shared" ref="E13:F13" si="5">D13*1.04</f>
        <v>159900000</v>
      </c>
      <c r="F13" s="495">
        <f t="shared" si="5"/>
        <v>166296000</v>
      </c>
      <c r="G13" s="114"/>
      <c r="H13" s="114"/>
      <c r="I13" s="114"/>
      <c r="J13" s="114"/>
      <c r="K13" s="114"/>
      <c r="L13" s="114"/>
      <c r="M13" s="114"/>
      <c r="N13" s="114"/>
      <c r="O13" s="114"/>
      <c r="P13" s="114"/>
      <c r="Q13" s="114"/>
      <c r="R13" s="114"/>
      <c r="S13" s="114"/>
      <c r="T13" s="114"/>
      <c r="U13" s="114"/>
      <c r="V13" s="114"/>
      <c r="W13" s="114"/>
      <c r="X13" s="114"/>
      <c r="Y13" s="114"/>
      <c r="Z13" s="114"/>
    </row>
    <row r="14" spans="1:26" ht="14.25" customHeight="1">
      <c r="A14" s="41"/>
      <c r="B14" s="455"/>
      <c r="C14" s="499" t="s">
        <v>2237</v>
      </c>
      <c r="D14" s="496">
        <f>ROADS!C81</f>
        <v>153750000</v>
      </c>
      <c r="E14" s="496">
        <f t="shared" ref="E14:F14" si="6">D14*1.04</f>
        <v>159900000</v>
      </c>
      <c r="F14" s="496">
        <f t="shared" si="6"/>
        <v>166296000</v>
      </c>
      <c r="G14" s="41"/>
      <c r="H14" s="7"/>
      <c r="I14" s="41"/>
      <c r="J14" s="41"/>
      <c r="K14" s="41"/>
      <c r="L14" s="41"/>
      <c r="M14" s="41"/>
      <c r="N14" s="41"/>
      <c r="O14" s="41"/>
      <c r="P14" s="41"/>
      <c r="Q14" s="41"/>
      <c r="R14" s="41"/>
      <c r="S14" s="41"/>
      <c r="T14" s="41"/>
      <c r="U14" s="41"/>
      <c r="V14" s="41"/>
      <c r="W14" s="41"/>
      <c r="X14" s="41"/>
      <c r="Y14" s="41"/>
      <c r="Z14" s="41"/>
    </row>
    <row r="15" spans="1:26" ht="14.25" customHeight="1">
      <c r="B15" s="455"/>
      <c r="C15" s="499" t="s">
        <v>2183</v>
      </c>
      <c r="D15" s="707">
        <v>0</v>
      </c>
      <c r="E15" s="707">
        <f t="shared" ref="E15:F15" si="7">D15*1.04</f>
        <v>0</v>
      </c>
      <c r="F15" s="707">
        <f t="shared" si="7"/>
        <v>0</v>
      </c>
    </row>
    <row r="16" spans="1:26" ht="14.25" customHeight="1">
      <c r="A16" s="114"/>
      <c r="B16" s="467">
        <v>11002</v>
      </c>
      <c r="C16" s="466" t="s">
        <v>2720</v>
      </c>
      <c r="D16" s="497">
        <f>D17+D18</f>
        <v>980937932</v>
      </c>
      <c r="E16" s="495">
        <f t="shared" ref="E16:F16" si="8">D16*1.04</f>
        <v>1020175449.2800001</v>
      </c>
      <c r="F16" s="495">
        <f t="shared" si="8"/>
        <v>1060982467.2512001</v>
      </c>
      <c r="G16" s="114"/>
      <c r="H16" s="114"/>
      <c r="I16" s="114"/>
      <c r="J16" s="114"/>
      <c r="K16" s="114"/>
      <c r="L16" s="114"/>
      <c r="M16" s="114"/>
      <c r="N16" s="114"/>
      <c r="O16" s="114"/>
      <c r="P16" s="114"/>
      <c r="Q16" s="114"/>
      <c r="R16" s="114"/>
      <c r="S16" s="114"/>
      <c r="T16" s="114"/>
      <c r="U16" s="114"/>
      <c r="V16" s="114"/>
      <c r="W16" s="114"/>
      <c r="X16" s="114"/>
      <c r="Y16" s="114"/>
      <c r="Z16" s="114"/>
    </row>
    <row r="17" spans="1:26" ht="14.25" customHeight="1">
      <c r="A17" s="41"/>
      <c r="B17" s="460"/>
      <c r="C17" s="499" t="s">
        <v>2237</v>
      </c>
      <c r="D17" s="498">
        <v>0</v>
      </c>
      <c r="E17" s="496">
        <f t="shared" ref="E17:F17" si="9">D17*1.04</f>
        <v>0</v>
      </c>
      <c r="F17" s="496">
        <f t="shared" si="9"/>
        <v>0</v>
      </c>
      <c r="G17" s="41"/>
      <c r="H17" s="41"/>
      <c r="I17" s="41"/>
      <c r="J17" s="41"/>
      <c r="K17" s="41"/>
      <c r="L17" s="41"/>
      <c r="M17" s="41"/>
      <c r="N17" s="41"/>
      <c r="O17" s="41"/>
      <c r="P17" s="41"/>
      <c r="Q17" s="41"/>
      <c r="R17" s="41"/>
      <c r="S17" s="41"/>
      <c r="T17" s="41"/>
      <c r="U17" s="41"/>
      <c r="V17" s="41"/>
      <c r="W17" s="41"/>
      <c r="X17" s="41"/>
      <c r="Y17" s="41"/>
      <c r="Z17" s="41"/>
    </row>
    <row r="18" spans="1:26" ht="14.25" customHeight="1">
      <c r="B18" s="460"/>
      <c r="C18" s="499" t="s">
        <v>2183</v>
      </c>
      <c r="D18" s="498">
        <f>ROADS!C89</f>
        <v>980937932</v>
      </c>
      <c r="E18" s="496">
        <f t="shared" ref="E18:F18" si="10">D18*1.04</f>
        <v>1020175449.2800001</v>
      </c>
      <c r="F18" s="496">
        <f t="shared" si="10"/>
        <v>1060982467.2512001</v>
      </c>
    </row>
    <row r="19" spans="1:26" ht="14.25" customHeight="1">
      <c r="A19" s="114"/>
      <c r="B19" s="464">
        <v>11003</v>
      </c>
      <c r="C19" s="464" t="s">
        <v>2721</v>
      </c>
      <c r="D19" s="495">
        <f>D20+D21</f>
        <v>93640474</v>
      </c>
      <c r="E19" s="495">
        <f t="shared" ref="E19:F19" si="11">D19*1.04</f>
        <v>97386092.960000008</v>
      </c>
      <c r="F19" s="495">
        <f t="shared" si="11"/>
        <v>101281536.67840001</v>
      </c>
      <c r="G19" s="114"/>
      <c r="H19" s="114"/>
      <c r="I19" s="114"/>
      <c r="J19" s="114"/>
      <c r="K19" s="114"/>
      <c r="L19" s="114"/>
      <c r="M19" s="114"/>
      <c r="N19" s="114"/>
      <c r="O19" s="114"/>
      <c r="P19" s="114"/>
      <c r="Q19" s="114"/>
      <c r="R19" s="114"/>
      <c r="S19" s="114"/>
      <c r="T19" s="114"/>
      <c r="U19" s="114"/>
      <c r="V19" s="114"/>
      <c r="W19" s="114"/>
      <c r="X19" s="114"/>
      <c r="Y19" s="114"/>
      <c r="Z19" s="114"/>
    </row>
    <row r="20" spans="1:26" ht="14.25" customHeight="1">
      <c r="A20" s="41"/>
      <c r="B20" s="455"/>
      <c r="C20" s="499" t="s">
        <v>2237</v>
      </c>
      <c r="D20" s="496">
        <f>'PUBLIC WORKS'!C68</f>
        <v>35250000</v>
      </c>
      <c r="E20" s="496">
        <f t="shared" ref="E20:F20" si="12">D20*1.04</f>
        <v>36660000</v>
      </c>
      <c r="F20" s="496">
        <f t="shared" si="12"/>
        <v>38126400</v>
      </c>
      <c r="G20" s="41"/>
      <c r="H20" s="41"/>
      <c r="I20" s="41"/>
      <c r="J20" s="41"/>
      <c r="K20" s="41"/>
      <c r="L20" s="41"/>
      <c r="M20" s="41"/>
      <c r="N20" s="41"/>
      <c r="O20" s="41"/>
      <c r="P20" s="41"/>
      <c r="Q20" s="41"/>
      <c r="R20" s="41"/>
      <c r="S20" s="41"/>
      <c r="T20" s="41"/>
      <c r="U20" s="41"/>
      <c r="V20" s="41"/>
      <c r="W20" s="41"/>
      <c r="X20" s="41"/>
      <c r="Y20" s="41"/>
      <c r="Z20" s="41"/>
    </row>
    <row r="21" spans="1:26" ht="14.25" customHeight="1">
      <c r="B21" s="455"/>
      <c r="C21" s="499" t="s">
        <v>2183</v>
      </c>
      <c r="D21" s="496">
        <f>'PUBLIC WORKS'!C71</f>
        <v>58390474</v>
      </c>
      <c r="E21" s="496">
        <f t="shared" ref="E21:F21" si="13">D21*1.04</f>
        <v>60726092.960000001</v>
      </c>
      <c r="F21" s="496">
        <f t="shared" si="13"/>
        <v>63155136.678400002</v>
      </c>
    </row>
    <row r="22" spans="1:26" ht="14.25" customHeight="1">
      <c r="A22" s="114"/>
      <c r="B22" s="467">
        <v>11004</v>
      </c>
      <c r="C22" s="466" t="s">
        <v>2722</v>
      </c>
      <c r="D22" s="495">
        <f>D23+D24</f>
        <v>0</v>
      </c>
      <c r="E22" s="495">
        <f t="shared" ref="E22:F22" si="14">D22*1.04</f>
        <v>0</v>
      </c>
      <c r="F22" s="495">
        <f t="shared" si="14"/>
        <v>0</v>
      </c>
      <c r="G22" s="114"/>
      <c r="H22" s="114"/>
      <c r="I22" s="114"/>
      <c r="J22" s="114"/>
      <c r="K22" s="114"/>
      <c r="L22" s="114"/>
      <c r="M22" s="114"/>
      <c r="N22" s="114"/>
      <c r="O22" s="114"/>
      <c r="P22" s="114"/>
      <c r="Q22" s="114"/>
      <c r="R22" s="114"/>
      <c r="S22" s="114"/>
      <c r="T22" s="114"/>
      <c r="U22" s="114"/>
      <c r="V22" s="114"/>
      <c r="W22" s="114"/>
      <c r="X22" s="114"/>
      <c r="Y22" s="114"/>
      <c r="Z22" s="114"/>
    </row>
    <row r="23" spans="1:26" ht="14.25" customHeight="1">
      <c r="A23" s="41"/>
      <c r="B23" s="499"/>
      <c r="C23" s="499" t="s">
        <v>2237</v>
      </c>
      <c r="D23" s="496">
        <f>'PUBLIC WORKS'!C79</f>
        <v>0</v>
      </c>
      <c r="E23" s="496">
        <f t="shared" ref="E23:F23" si="15">D23*1.04</f>
        <v>0</v>
      </c>
      <c r="F23" s="496">
        <f t="shared" si="15"/>
        <v>0</v>
      </c>
      <c r="G23" s="41"/>
      <c r="H23" s="41"/>
      <c r="I23" s="41"/>
      <c r="J23" s="41"/>
      <c r="K23" s="41"/>
      <c r="L23" s="41"/>
      <c r="M23" s="41"/>
      <c r="N23" s="41"/>
      <c r="O23" s="41"/>
      <c r="P23" s="41"/>
      <c r="Q23" s="41"/>
      <c r="R23" s="41"/>
      <c r="S23" s="41"/>
      <c r="T23" s="41"/>
      <c r="U23" s="41"/>
      <c r="V23" s="41"/>
      <c r="W23" s="41"/>
      <c r="X23" s="41"/>
      <c r="Y23" s="41"/>
      <c r="Z23" s="41"/>
    </row>
    <row r="24" spans="1:26" ht="14.25" customHeight="1">
      <c r="B24" s="499"/>
      <c r="C24" s="499" t="s">
        <v>2183</v>
      </c>
      <c r="D24" s="819">
        <v>0</v>
      </c>
      <c r="E24" s="819">
        <f t="shared" ref="E24:F24" si="16">D24*1.04</f>
        <v>0</v>
      </c>
      <c r="F24" s="819">
        <f t="shared" si="16"/>
        <v>0</v>
      </c>
    </row>
    <row r="25" spans="1:26" ht="14.25" customHeight="1">
      <c r="B25" s="1171" t="s">
        <v>2233</v>
      </c>
      <c r="C25" s="1156"/>
      <c r="D25" s="495">
        <f t="shared" ref="D25:F25" si="17">SUM(D13,D16,D19,D22)</f>
        <v>1228328406</v>
      </c>
      <c r="E25" s="495">
        <f t="shared" si="17"/>
        <v>1277461542.2400002</v>
      </c>
      <c r="F25" s="495">
        <f t="shared" si="17"/>
        <v>1328560003.9296002</v>
      </c>
      <c r="H25" s="7">
        <f>D18+D21</f>
        <v>1039328406</v>
      </c>
    </row>
    <row r="26" spans="1:26" ht="14.25" customHeight="1">
      <c r="D26" s="7">
        <v>949841981</v>
      </c>
      <c r="H26" s="7">
        <f>D14+D20+D23</f>
        <v>189000000</v>
      </c>
    </row>
    <row r="27" spans="1:26" ht="14.25" customHeight="1">
      <c r="D27" s="7">
        <f>D26-D25</f>
        <v>-278486425</v>
      </c>
      <c r="H27" s="7">
        <v>186132555</v>
      </c>
    </row>
    <row r="28" spans="1:26" ht="14.25" customHeight="1">
      <c r="D28" s="7"/>
      <c r="H28" s="7">
        <f>H26-H27</f>
        <v>2867445</v>
      </c>
    </row>
    <row r="29" spans="1:26" ht="14.25" customHeight="1">
      <c r="D29" s="7"/>
    </row>
    <row r="30" spans="1:26" ht="14.25" customHeight="1"/>
    <row r="31" spans="1:26" ht="14.25" customHeight="1"/>
    <row r="32" spans="1:26" ht="14.25" customHeight="1"/>
    <row r="33" ht="14.25" customHeight="1"/>
    <row r="34" ht="14.25" customHeight="1"/>
    <row r="35" ht="14.25" customHeight="1"/>
    <row r="36" ht="14.25" customHeight="1"/>
    <row r="37" ht="14.25" customHeight="1"/>
    <row r="38" ht="14.25" customHeight="1"/>
    <row r="39" ht="14.25" customHeight="1"/>
    <row r="40" ht="14.25" customHeight="1"/>
    <row r="41" ht="14.25" customHeight="1"/>
    <row r="42" ht="14.25" customHeight="1"/>
    <row r="43" ht="14.25" customHeight="1"/>
    <row r="44" ht="14.25" customHeight="1"/>
    <row r="45" ht="14.25" customHeight="1"/>
    <row r="46" ht="14.25" customHeight="1"/>
    <row r="47" ht="14.25" customHeight="1"/>
    <row r="48" ht="14.25" customHeight="1"/>
    <row r="49" ht="14.25" customHeight="1"/>
    <row r="50" ht="14.25" customHeight="1"/>
    <row r="51" ht="14.25" customHeight="1"/>
    <row r="52" ht="14.25" customHeight="1"/>
    <row r="53" ht="14.25" customHeight="1"/>
    <row r="54" ht="14.25" customHeight="1"/>
    <row r="55" ht="14.25" customHeight="1"/>
    <row r="56" ht="14.25" customHeight="1"/>
    <row r="57" ht="14.25" customHeight="1"/>
    <row r="58" ht="14.25" customHeight="1"/>
    <row r="59" ht="14.25" customHeight="1"/>
    <row r="60" ht="14.25" customHeight="1"/>
    <row r="61" ht="14.25" customHeight="1"/>
    <row r="62" ht="14.25" customHeight="1"/>
    <row r="63" ht="14.25" customHeight="1"/>
    <row r="64" ht="14.25" customHeight="1"/>
    <row r="65" ht="14.25" customHeight="1"/>
    <row r="66" ht="14.25" customHeight="1"/>
    <row r="67" ht="14.25" customHeight="1"/>
    <row r="68" ht="14.25" customHeight="1"/>
    <row r="69" ht="14.25" customHeight="1"/>
    <row r="70" ht="14.25" customHeight="1"/>
    <row r="71" ht="14.25" customHeight="1"/>
    <row r="72" ht="14.25" customHeight="1"/>
    <row r="73" ht="14.25" customHeight="1"/>
    <row r="74" ht="14.25" customHeight="1"/>
    <row r="75" ht="14.25" customHeight="1"/>
    <row r="76" ht="14.25" customHeight="1"/>
    <row r="77" ht="14.25" customHeight="1"/>
    <row r="78" ht="14.25" customHeight="1"/>
    <row r="79" ht="14.25" customHeight="1"/>
    <row r="80" ht="14.25" customHeight="1"/>
    <row r="81" ht="14.25" customHeight="1"/>
    <row r="82" ht="14.25" customHeight="1"/>
    <row r="83" ht="14.25" customHeight="1"/>
    <row r="84" ht="14.25" customHeight="1"/>
    <row r="85" ht="14.25" customHeight="1"/>
    <row r="86" ht="14.25" customHeight="1"/>
    <row r="87" ht="14.25" customHeight="1"/>
    <row r="88" ht="14.25" customHeight="1"/>
    <row r="89" ht="14.25" customHeight="1"/>
    <row r="90" ht="14.25" customHeight="1"/>
    <row r="91" ht="14.25" customHeight="1"/>
    <row r="92" ht="14.25" customHeight="1"/>
    <row r="93" ht="14.25" customHeight="1"/>
    <row r="94" ht="14.25" customHeight="1"/>
    <row r="95" ht="14.25" customHeight="1"/>
    <row r="96" ht="14.25" customHeight="1"/>
    <row r="97" ht="14.25" customHeight="1"/>
    <row r="98" ht="14.25" customHeight="1"/>
    <row r="99" ht="14.25" customHeight="1"/>
    <row r="100" ht="14.25" customHeight="1"/>
    <row r="101" ht="14.25" customHeight="1"/>
    <row r="102" ht="14.25" customHeight="1"/>
    <row r="103" ht="14.25" customHeight="1"/>
    <row r="104" ht="14.25" customHeight="1"/>
    <row r="105" ht="14.25" customHeight="1"/>
    <row r="106" ht="14.25" customHeight="1"/>
    <row r="107" ht="14.25" customHeight="1"/>
    <row r="108" ht="14.25" customHeight="1"/>
    <row r="109" ht="14.25" customHeight="1"/>
    <row r="110" ht="14.25" customHeight="1"/>
    <row r="111" ht="14.25" customHeight="1"/>
    <row r="112" ht="14.25" customHeight="1"/>
    <row r="113" ht="14.25" customHeight="1"/>
    <row r="114" ht="14.25" customHeight="1"/>
    <row r="115" ht="14.25" customHeight="1"/>
    <row r="116" ht="14.25" customHeight="1"/>
    <row r="117" ht="14.25" customHeight="1"/>
    <row r="118" ht="14.25" customHeight="1"/>
    <row r="119" ht="14.25" customHeight="1"/>
    <row r="120" ht="14.25" customHeight="1"/>
    <row r="121" ht="14.25" customHeight="1"/>
    <row r="122" ht="14.25" customHeight="1"/>
    <row r="123" ht="14.25" customHeight="1"/>
    <row r="124" ht="14.25" customHeight="1"/>
    <row r="125" ht="14.25" customHeight="1"/>
    <row r="126" ht="14.25" customHeight="1"/>
    <row r="127" ht="14.25" customHeight="1"/>
    <row r="128" ht="14.25" customHeight="1"/>
    <row r="129" ht="14.25" customHeight="1"/>
    <row r="130" ht="14.25" customHeight="1"/>
    <row r="131" ht="14.25" customHeight="1"/>
    <row r="132" ht="14.25" customHeight="1"/>
    <row r="133" ht="14.25" customHeight="1"/>
    <row r="134" ht="14.25" customHeight="1"/>
    <row r="135" ht="14.25" customHeight="1"/>
    <row r="136" ht="14.25" customHeight="1"/>
    <row r="137" ht="14.25" customHeight="1"/>
    <row r="138" ht="14.25" customHeight="1"/>
    <row r="139" ht="14.25" customHeight="1"/>
    <row r="140" ht="14.25" customHeight="1"/>
    <row r="141" ht="14.25" customHeight="1"/>
    <row r="142" ht="14.25" customHeight="1"/>
    <row r="143" ht="14.25" customHeight="1"/>
    <row r="144" ht="14.25" customHeight="1"/>
    <row r="145" ht="14.25" customHeight="1"/>
    <row r="146" ht="14.25" customHeight="1"/>
    <row r="147" ht="14.25" customHeight="1"/>
    <row r="148" ht="14.25" customHeight="1"/>
    <row r="149" ht="14.25" customHeight="1"/>
    <row r="150" ht="14.25" customHeight="1"/>
    <row r="151" ht="14.25" customHeight="1"/>
    <row r="152" ht="14.25" customHeight="1"/>
    <row r="153" ht="14.25" customHeight="1"/>
    <row r="154" ht="14.25" customHeight="1"/>
    <row r="155" ht="14.25" customHeight="1"/>
    <row r="156" ht="14.25" customHeight="1"/>
    <row r="157" ht="14.25" customHeight="1"/>
    <row r="158" ht="14.25" customHeight="1"/>
    <row r="159" ht="14.25" customHeight="1"/>
    <row r="160" ht="14.25" customHeight="1"/>
    <row r="161" ht="14.25" customHeight="1"/>
    <row r="162" ht="14.25" customHeight="1"/>
    <row r="163" ht="14.25" customHeight="1"/>
    <row r="164" ht="14.25" customHeight="1"/>
    <row r="165" ht="14.25" customHeight="1"/>
    <row r="166" ht="14.25" customHeight="1"/>
    <row r="167" ht="14.25" customHeight="1"/>
    <row r="168" ht="14.25" customHeight="1"/>
    <row r="169" ht="14.25" customHeight="1"/>
    <row r="170" ht="14.25" customHeight="1"/>
    <row r="171" ht="14.25" customHeight="1"/>
    <row r="172" ht="14.25" customHeight="1"/>
    <row r="173" ht="14.25" customHeight="1"/>
    <row r="174" ht="14.25" customHeight="1"/>
    <row r="175" ht="14.25" customHeight="1"/>
    <row r="176" ht="14.25" customHeight="1"/>
    <row r="177" ht="14.25" customHeight="1"/>
    <row r="178" ht="14.25" customHeight="1"/>
    <row r="179" ht="14.25" customHeight="1"/>
    <row r="180" ht="14.25" customHeight="1"/>
    <row r="181" ht="14.25" customHeight="1"/>
    <row r="182" ht="14.25" customHeight="1"/>
    <row r="183" ht="14.25" customHeight="1"/>
    <row r="184" ht="14.25" customHeight="1"/>
    <row r="185" ht="14.25" customHeight="1"/>
    <row r="186" ht="14.25" customHeight="1"/>
    <row r="187" ht="14.25" customHeight="1"/>
    <row r="188" ht="14.25" customHeight="1"/>
    <row r="189" ht="14.25" customHeight="1"/>
    <row r="190" ht="14.25" customHeight="1"/>
    <row r="191" ht="14.25" customHeight="1"/>
    <row r="192" ht="14.25" customHeight="1"/>
    <row r="193" ht="14.25" customHeight="1"/>
    <row r="194" ht="14.25" customHeight="1"/>
    <row r="195" ht="14.25" customHeight="1"/>
    <row r="196" ht="14.25" customHeight="1"/>
    <row r="197" ht="14.25" customHeight="1"/>
    <row r="198" ht="14.25" customHeight="1"/>
    <row r="199" ht="14.25" customHeight="1"/>
    <row r="200" ht="14.25" customHeight="1"/>
    <row r="201" ht="14.25" customHeight="1"/>
    <row r="202" ht="14.25" customHeight="1"/>
    <row r="203" ht="14.25" customHeight="1"/>
    <row r="204" ht="14.25" customHeight="1"/>
    <row r="205" ht="14.25" customHeight="1"/>
    <row r="206" ht="14.25" customHeight="1"/>
    <row r="207" ht="14.25" customHeight="1"/>
    <row r="208" ht="14.25" customHeight="1"/>
    <row r="209" ht="14.25" customHeight="1"/>
    <row r="210" ht="14.25" customHeight="1"/>
    <row r="211" ht="14.25" customHeight="1"/>
    <row r="212" ht="14.25" customHeight="1"/>
    <row r="213" ht="14.25" customHeight="1"/>
    <row r="214" ht="14.25" customHeight="1"/>
    <row r="215" ht="14.25" customHeight="1"/>
    <row r="216" ht="14.25" customHeight="1"/>
    <row r="217" ht="14.25" customHeight="1"/>
    <row r="218" ht="14.25" customHeight="1"/>
    <row r="219" ht="14.25" customHeight="1"/>
    <row r="220" ht="14.25" customHeight="1"/>
    <row r="221" ht="14.25" customHeight="1"/>
    <row r="222" ht="14.25" customHeight="1"/>
    <row r="223" ht="14.25" customHeight="1"/>
    <row r="224" ht="14.25" customHeight="1"/>
    <row r="225" ht="14.25" customHeight="1"/>
    <row r="226" ht="14.25" customHeight="1"/>
    <row r="227" ht="14.25" customHeight="1"/>
    <row r="228" ht="14.2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mergeCells count="8">
    <mergeCell ref="B25:C25"/>
    <mergeCell ref="B2:B3"/>
    <mergeCell ref="C2:C3"/>
    <mergeCell ref="E2:F2"/>
    <mergeCell ref="B8:C8"/>
    <mergeCell ref="B11:B12"/>
    <mergeCell ref="C11:C12"/>
    <mergeCell ref="E11:F11"/>
  </mergeCells>
  <pageMargins left="0.7" right="0.7" top="0.75" bottom="0.75" header="0" footer="0"/>
  <pageSetup orientation="landscape"/>
</worksheet>
</file>

<file path=xl/worksheets/sheet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300-000000000000}">
  <sheetPr>
    <tabColor rgb="FF003366"/>
  </sheetPr>
  <dimension ref="A1:IS283"/>
  <sheetViews>
    <sheetView view="pageBreakPreview" zoomScale="60" zoomScaleNormal="100" workbookViewId="0">
      <pane ySplit="2" topLeftCell="A47" activePane="bottomLeft" state="frozen"/>
      <selection pane="bottomLeft" activeCell="F52" sqref="F52"/>
    </sheetView>
  </sheetViews>
  <sheetFormatPr defaultColWidth="14.40625" defaultRowHeight="15" customHeight="1"/>
  <cols>
    <col min="1" max="1" width="12.26953125" customWidth="1"/>
    <col min="2" max="2" width="72.54296875" customWidth="1"/>
    <col min="3" max="4" width="17.54296875" hidden="1" customWidth="1"/>
    <col min="5" max="6" width="17.54296875" customWidth="1"/>
    <col min="7" max="253" width="8" customWidth="1"/>
  </cols>
  <sheetData>
    <row r="1" spans="1:253" ht="15.75" customHeight="1">
      <c r="A1" s="1186" t="s">
        <v>104</v>
      </c>
      <c r="B1" s="1156"/>
      <c r="F1" s="41"/>
    </row>
    <row r="2" spans="1:253" ht="63" customHeight="1">
      <c r="A2" s="1173" t="s">
        <v>2069</v>
      </c>
      <c r="B2" s="1156"/>
      <c r="C2" s="412" t="s">
        <v>204</v>
      </c>
      <c r="D2" s="719" t="s">
        <v>2070</v>
      </c>
      <c r="E2" s="719" t="s">
        <v>166</v>
      </c>
      <c r="F2" s="719" t="s">
        <v>201</v>
      </c>
      <c r="G2" s="44"/>
      <c r="H2" s="44"/>
      <c r="I2" s="44"/>
      <c r="J2" s="44"/>
      <c r="K2" s="44"/>
      <c r="L2" s="44"/>
      <c r="M2" s="44"/>
      <c r="N2" s="44"/>
      <c r="O2" s="44"/>
      <c r="P2" s="44"/>
      <c r="Q2" s="44"/>
      <c r="R2" s="44"/>
      <c r="S2" s="44"/>
      <c r="T2" s="44"/>
      <c r="U2" s="44"/>
      <c r="V2" s="44"/>
      <c r="W2" s="44"/>
      <c r="X2" s="44"/>
      <c r="Y2" s="44"/>
      <c r="Z2" s="44"/>
      <c r="AA2" s="44"/>
      <c r="AB2" s="44"/>
      <c r="AC2" s="44"/>
      <c r="AD2" s="44"/>
      <c r="AE2" s="44"/>
      <c r="AF2" s="44"/>
      <c r="AG2" s="44"/>
      <c r="AH2" s="44"/>
      <c r="AI2" s="44"/>
      <c r="AJ2" s="44"/>
      <c r="AK2" s="44"/>
      <c r="AL2" s="44"/>
      <c r="AM2" s="44"/>
      <c r="AN2" s="44"/>
      <c r="AO2" s="44"/>
      <c r="AP2" s="44"/>
      <c r="AQ2" s="44"/>
      <c r="AR2" s="44"/>
      <c r="AS2" s="44"/>
      <c r="AT2" s="44"/>
      <c r="AU2" s="44"/>
      <c r="AV2" s="44"/>
      <c r="AW2" s="44"/>
      <c r="AX2" s="44"/>
      <c r="AY2" s="44"/>
      <c r="AZ2" s="44"/>
      <c r="BA2" s="44"/>
      <c r="BB2" s="44"/>
      <c r="BC2" s="44"/>
      <c r="BD2" s="44"/>
      <c r="BE2" s="44"/>
      <c r="BF2" s="44"/>
      <c r="BG2" s="44"/>
      <c r="BH2" s="44"/>
      <c r="BI2" s="44"/>
      <c r="BJ2" s="44"/>
      <c r="BK2" s="44"/>
      <c r="BL2" s="44"/>
      <c r="BM2" s="44"/>
      <c r="BN2" s="44"/>
      <c r="BO2" s="44"/>
      <c r="BP2" s="44"/>
      <c r="BQ2" s="44"/>
      <c r="BR2" s="44"/>
      <c r="BS2" s="44"/>
      <c r="BT2" s="44"/>
      <c r="BU2" s="44"/>
      <c r="BV2" s="44"/>
      <c r="BW2" s="44"/>
      <c r="BX2" s="44"/>
      <c r="BY2" s="44"/>
      <c r="BZ2" s="44"/>
      <c r="CA2" s="44"/>
      <c r="CB2" s="44"/>
      <c r="CC2" s="44"/>
      <c r="CD2" s="44"/>
      <c r="CE2" s="44"/>
      <c r="CF2" s="44"/>
      <c r="CG2" s="44"/>
      <c r="CH2" s="44"/>
      <c r="CI2" s="44"/>
      <c r="CJ2" s="44"/>
      <c r="CK2" s="44"/>
      <c r="CL2" s="44"/>
      <c r="CM2" s="44"/>
      <c r="CN2" s="44"/>
      <c r="CO2" s="44"/>
      <c r="CP2" s="44"/>
      <c r="CQ2" s="44"/>
      <c r="CR2" s="44"/>
      <c r="CS2" s="44"/>
      <c r="CT2" s="44"/>
      <c r="CU2" s="44"/>
      <c r="CV2" s="44"/>
      <c r="CW2" s="44"/>
      <c r="CX2" s="44"/>
      <c r="CY2" s="44"/>
      <c r="CZ2" s="44"/>
      <c r="DA2" s="44"/>
      <c r="DB2" s="44"/>
      <c r="DC2" s="44"/>
      <c r="DD2" s="44"/>
      <c r="DE2" s="44"/>
      <c r="DF2" s="44"/>
      <c r="DG2" s="44"/>
      <c r="DH2" s="44"/>
      <c r="DI2" s="44"/>
      <c r="DJ2" s="44"/>
      <c r="DK2" s="44"/>
      <c r="DL2" s="44"/>
      <c r="DM2" s="44"/>
      <c r="DN2" s="44"/>
      <c r="DO2" s="44"/>
      <c r="DP2" s="44"/>
      <c r="DQ2" s="44"/>
      <c r="DR2" s="44"/>
      <c r="DS2" s="44"/>
      <c r="DT2" s="44"/>
      <c r="DU2" s="44"/>
      <c r="DV2" s="44"/>
      <c r="DW2" s="44"/>
      <c r="DX2" s="44"/>
      <c r="DY2" s="44"/>
      <c r="DZ2" s="44"/>
      <c r="EA2" s="44"/>
      <c r="EB2" s="44"/>
      <c r="EC2" s="44"/>
      <c r="ED2" s="44"/>
      <c r="EE2" s="44"/>
      <c r="EF2" s="44"/>
      <c r="EG2" s="44"/>
      <c r="EH2" s="44"/>
      <c r="EI2" s="44"/>
      <c r="EJ2" s="44"/>
      <c r="EK2" s="44"/>
      <c r="EL2" s="44"/>
      <c r="EM2" s="44"/>
      <c r="EN2" s="44"/>
      <c r="EO2" s="44"/>
      <c r="EP2" s="44"/>
      <c r="EQ2" s="44"/>
      <c r="ER2" s="44"/>
      <c r="ES2" s="44"/>
      <c r="ET2" s="44"/>
      <c r="EU2" s="44"/>
      <c r="EV2" s="44"/>
      <c r="EW2" s="44"/>
      <c r="EX2" s="44"/>
      <c r="EY2" s="44"/>
      <c r="EZ2" s="44"/>
      <c r="FA2" s="44"/>
      <c r="FB2" s="44"/>
      <c r="FC2" s="44"/>
      <c r="FD2" s="44"/>
      <c r="FE2" s="44"/>
      <c r="FF2" s="44"/>
      <c r="FG2" s="44"/>
      <c r="FH2" s="44"/>
      <c r="FI2" s="44"/>
      <c r="FJ2" s="44"/>
      <c r="FK2" s="44"/>
      <c r="FL2" s="44"/>
      <c r="FM2" s="44"/>
      <c r="FN2" s="44"/>
      <c r="FO2" s="44"/>
      <c r="FP2" s="44"/>
      <c r="FQ2" s="44"/>
      <c r="FR2" s="44"/>
      <c r="FS2" s="44"/>
      <c r="FT2" s="44"/>
      <c r="FU2" s="44"/>
      <c r="FV2" s="44"/>
      <c r="FW2" s="44"/>
      <c r="FX2" s="44"/>
      <c r="FY2" s="44"/>
      <c r="FZ2" s="44"/>
      <c r="GA2" s="44"/>
      <c r="GB2" s="44"/>
      <c r="GC2" s="44"/>
      <c r="GD2" s="44"/>
      <c r="GE2" s="44"/>
      <c r="GF2" s="44"/>
      <c r="GG2" s="44"/>
      <c r="GH2" s="44"/>
      <c r="GI2" s="44"/>
      <c r="GJ2" s="44"/>
      <c r="GK2" s="44"/>
      <c r="GL2" s="44"/>
      <c r="GM2" s="44"/>
      <c r="GN2" s="44"/>
      <c r="GO2" s="44"/>
      <c r="GP2" s="44"/>
      <c r="GQ2" s="44"/>
      <c r="GR2" s="44"/>
      <c r="GS2" s="44"/>
      <c r="GT2" s="44"/>
      <c r="GU2" s="44"/>
      <c r="GV2" s="44"/>
      <c r="GW2" s="44"/>
      <c r="GX2" s="44"/>
      <c r="GY2" s="44"/>
      <c r="GZ2" s="44"/>
      <c r="HA2" s="44"/>
      <c r="HB2" s="44"/>
      <c r="HC2" s="44"/>
      <c r="HD2" s="44"/>
      <c r="HE2" s="44"/>
      <c r="HF2" s="44"/>
      <c r="HG2" s="44"/>
      <c r="HH2" s="44"/>
      <c r="HI2" s="44"/>
      <c r="HJ2" s="44"/>
      <c r="HK2" s="44"/>
      <c r="HL2" s="44"/>
      <c r="HM2" s="44"/>
      <c r="HN2" s="44"/>
      <c r="HO2" s="44"/>
      <c r="HP2" s="44"/>
      <c r="HQ2" s="44"/>
      <c r="HR2" s="44"/>
      <c r="HS2" s="44"/>
      <c r="HT2" s="44"/>
      <c r="HU2" s="44"/>
      <c r="HV2" s="44"/>
      <c r="HW2" s="44"/>
      <c r="HX2" s="44"/>
      <c r="HY2" s="44"/>
      <c r="HZ2" s="44"/>
      <c r="IA2" s="44"/>
      <c r="IB2" s="44"/>
      <c r="IC2" s="44"/>
      <c r="ID2" s="44"/>
      <c r="IE2" s="44"/>
      <c r="IF2" s="44"/>
      <c r="IG2" s="44"/>
      <c r="IH2" s="44"/>
      <c r="II2" s="44"/>
      <c r="IJ2" s="44"/>
      <c r="IK2" s="44"/>
      <c r="IL2" s="44"/>
      <c r="IM2" s="44"/>
      <c r="IN2" s="44"/>
      <c r="IO2" s="44"/>
      <c r="IP2" s="44"/>
      <c r="IQ2" s="44"/>
      <c r="IR2" s="44"/>
      <c r="IS2" s="44"/>
    </row>
    <row r="3" spans="1:253" ht="15.5">
      <c r="A3" s="171">
        <v>11003</v>
      </c>
      <c r="B3" s="171" t="s">
        <v>2721</v>
      </c>
      <c r="C3" s="109"/>
      <c r="D3" s="109"/>
      <c r="E3" s="109"/>
      <c r="F3" s="109"/>
      <c r="G3" s="44"/>
      <c r="H3" s="44"/>
      <c r="I3" s="44"/>
      <c r="J3" s="44"/>
      <c r="K3" s="44"/>
      <c r="L3" s="44"/>
      <c r="M3" s="44"/>
      <c r="N3" s="44"/>
      <c r="O3" s="44"/>
      <c r="P3" s="44"/>
      <c r="Q3" s="44"/>
      <c r="R3" s="44"/>
      <c r="S3" s="44"/>
      <c r="T3" s="44"/>
      <c r="U3" s="44"/>
      <c r="V3" s="44"/>
      <c r="W3" s="44"/>
      <c r="X3" s="44"/>
      <c r="Y3" s="44"/>
      <c r="Z3" s="44"/>
      <c r="AA3" s="44"/>
      <c r="AB3" s="44"/>
      <c r="AC3" s="44"/>
      <c r="AD3" s="44"/>
      <c r="AE3" s="44"/>
      <c r="AF3" s="44"/>
      <c r="AG3" s="44"/>
      <c r="AH3" s="44"/>
      <c r="AI3" s="44"/>
      <c r="AJ3" s="44"/>
      <c r="AK3" s="44"/>
      <c r="AL3" s="44"/>
      <c r="AM3" s="44"/>
      <c r="AN3" s="44"/>
      <c r="AO3" s="44"/>
      <c r="AP3" s="44"/>
      <c r="AQ3" s="44"/>
      <c r="AR3" s="44"/>
      <c r="AS3" s="44"/>
      <c r="AT3" s="44"/>
      <c r="AU3" s="44"/>
      <c r="AV3" s="44"/>
      <c r="AW3" s="44"/>
      <c r="AX3" s="44"/>
      <c r="AY3" s="44"/>
      <c r="AZ3" s="44"/>
      <c r="BA3" s="44"/>
      <c r="BB3" s="44"/>
      <c r="BC3" s="44"/>
      <c r="BD3" s="44"/>
      <c r="BE3" s="44"/>
      <c r="BF3" s="44"/>
      <c r="BG3" s="44"/>
      <c r="BH3" s="44"/>
      <c r="BI3" s="44"/>
      <c r="BJ3" s="44"/>
      <c r="BK3" s="44"/>
      <c r="BL3" s="44"/>
      <c r="BM3" s="44"/>
      <c r="BN3" s="44"/>
      <c r="BO3" s="44"/>
      <c r="BP3" s="44"/>
      <c r="BQ3" s="44"/>
      <c r="BR3" s="44"/>
      <c r="BS3" s="44"/>
      <c r="BT3" s="44"/>
      <c r="BU3" s="44"/>
      <c r="BV3" s="44"/>
      <c r="BW3" s="44"/>
      <c r="BX3" s="44"/>
      <c r="BY3" s="44"/>
      <c r="BZ3" s="44"/>
      <c r="CA3" s="44"/>
      <c r="CB3" s="44"/>
      <c r="CC3" s="44"/>
      <c r="CD3" s="44"/>
      <c r="CE3" s="44"/>
      <c r="CF3" s="44"/>
      <c r="CG3" s="44"/>
      <c r="CH3" s="44"/>
      <c r="CI3" s="44"/>
      <c r="CJ3" s="44"/>
      <c r="CK3" s="44"/>
      <c r="CL3" s="44"/>
      <c r="CM3" s="44"/>
      <c r="CN3" s="44"/>
      <c r="CO3" s="44"/>
      <c r="CP3" s="44"/>
      <c r="CQ3" s="44"/>
      <c r="CR3" s="44"/>
      <c r="CS3" s="44"/>
      <c r="CT3" s="44"/>
      <c r="CU3" s="44"/>
      <c r="CV3" s="44"/>
      <c r="CW3" s="44"/>
      <c r="CX3" s="44"/>
      <c r="CY3" s="44"/>
      <c r="CZ3" s="44"/>
      <c r="DA3" s="44"/>
      <c r="DB3" s="44"/>
      <c r="DC3" s="44"/>
      <c r="DD3" s="44"/>
      <c r="DE3" s="44"/>
      <c r="DF3" s="44"/>
      <c r="DG3" s="44"/>
      <c r="DH3" s="44"/>
      <c r="DI3" s="44"/>
      <c r="DJ3" s="44"/>
      <c r="DK3" s="44"/>
      <c r="DL3" s="44"/>
      <c r="DM3" s="44"/>
      <c r="DN3" s="44"/>
      <c r="DO3" s="44"/>
      <c r="DP3" s="44"/>
      <c r="DQ3" s="44"/>
      <c r="DR3" s="44"/>
      <c r="DS3" s="44"/>
      <c r="DT3" s="44"/>
      <c r="DU3" s="44"/>
      <c r="DV3" s="44"/>
      <c r="DW3" s="44"/>
      <c r="DX3" s="44"/>
      <c r="DY3" s="44"/>
      <c r="DZ3" s="44"/>
      <c r="EA3" s="44"/>
      <c r="EB3" s="44"/>
      <c r="EC3" s="44"/>
      <c r="ED3" s="44"/>
      <c r="EE3" s="44"/>
      <c r="EF3" s="44"/>
      <c r="EG3" s="44"/>
      <c r="EH3" s="44"/>
      <c r="EI3" s="44"/>
      <c r="EJ3" s="44"/>
      <c r="EK3" s="44"/>
      <c r="EL3" s="44"/>
      <c r="EM3" s="44"/>
      <c r="EN3" s="44"/>
      <c r="EO3" s="44"/>
      <c r="EP3" s="44"/>
      <c r="EQ3" s="44"/>
      <c r="ER3" s="44"/>
      <c r="ES3" s="44"/>
      <c r="ET3" s="44"/>
      <c r="EU3" s="44"/>
      <c r="EV3" s="44"/>
      <c r="EW3" s="44"/>
      <c r="EX3" s="44"/>
      <c r="EY3" s="44"/>
      <c r="EZ3" s="44"/>
      <c r="FA3" s="44"/>
      <c r="FB3" s="44"/>
      <c r="FC3" s="44"/>
      <c r="FD3" s="44"/>
      <c r="FE3" s="44"/>
      <c r="FF3" s="44"/>
      <c r="FG3" s="44"/>
      <c r="FH3" s="44"/>
      <c r="FI3" s="44"/>
      <c r="FJ3" s="44"/>
      <c r="FK3" s="44"/>
      <c r="FL3" s="44"/>
      <c r="FM3" s="44"/>
      <c r="FN3" s="44"/>
      <c r="FO3" s="44"/>
      <c r="FP3" s="44"/>
      <c r="FQ3" s="44"/>
      <c r="FR3" s="44"/>
      <c r="FS3" s="44"/>
      <c r="FT3" s="44"/>
      <c r="FU3" s="44"/>
      <c r="FV3" s="44"/>
      <c r="FW3" s="44"/>
      <c r="FX3" s="44"/>
      <c r="FY3" s="44"/>
      <c r="FZ3" s="44"/>
      <c r="GA3" s="44"/>
      <c r="GB3" s="44"/>
      <c r="GC3" s="44"/>
      <c r="GD3" s="44"/>
      <c r="GE3" s="44"/>
      <c r="GF3" s="44"/>
      <c r="GG3" s="44"/>
      <c r="GH3" s="44"/>
      <c r="GI3" s="44"/>
      <c r="GJ3" s="44"/>
      <c r="GK3" s="44"/>
      <c r="GL3" s="44"/>
      <c r="GM3" s="44"/>
      <c r="GN3" s="44"/>
      <c r="GO3" s="44"/>
      <c r="GP3" s="44"/>
      <c r="GQ3" s="44"/>
      <c r="GR3" s="44"/>
      <c r="GS3" s="44"/>
      <c r="GT3" s="44"/>
      <c r="GU3" s="44"/>
      <c r="GV3" s="44"/>
      <c r="GW3" s="44"/>
      <c r="GX3" s="44"/>
      <c r="GY3" s="44"/>
      <c r="GZ3" s="44"/>
      <c r="HA3" s="44"/>
      <c r="HB3" s="44"/>
      <c r="HC3" s="44"/>
      <c r="HD3" s="44"/>
      <c r="HE3" s="44"/>
      <c r="HF3" s="44"/>
      <c r="HG3" s="44"/>
      <c r="HH3" s="44"/>
      <c r="HI3" s="44"/>
      <c r="HJ3" s="44"/>
      <c r="HK3" s="44"/>
      <c r="HL3" s="44"/>
      <c r="HM3" s="44"/>
      <c r="HN3" s="44"/>
      <c r="HO3" s="44"/>
      <c r="HP3" s="44"/>
      <c r="HQ3" s="44"/>
      <c r="HR3" s="44"/>
      <c r="HS3" s="44"/>
      <c r="HT3" s="44"/>
      <c r="HU3" s="44"/>
      <c r="HV3" s="44"/>
      <c r="HW3" s="44"/>
      <c r="HX3" s="44"/>
      <c r="HY3" s="44"/>
      <c r="HZ3" s="44"/>
      <c r="IA3" s="44"/>
      <c r="IB3" s="44"/>
      <c r="IC3" s="44"/>
      <c r="ID3" s="44"/>
      <c r="IE3" s="44"/>
      <c r="IF3" s="44"/>
      <c r="IG3" s="44"/>
      <c r="IH3" s="44"/>
      <c r="II3" s="44"/>
      <c r="IJ3" s="44"/>
      <c r="IK3" s="44"/>
      <c r="IL3" s="44"/>
      <c r="IM3" s="44"/>
      <c r="IN3" s="44"/>
      <c r="IO3" s="44"/>
      <c r="IP3" s="44"/>
      <c r="IQ3" s="44"/>
      <c r="IR3" s="44"/>
      <c r="IS3" s="44"/>
    </row>
    <row r="4" spans="1:253" ht="15.5">
      <c r="A4" s="171">
        <v>2100000</v>
      </c>
      <c r="B4" s="171" t="s">
        <v>2072</v>
      </c>
      <c r="C4" s="109"/>
      <c r="D4" s="109"/>
      <c r="E4" s="109"/>
      <c r="F4" s="109"/>
      <c r="G4" s="44"/>
      <c r="H4" s="44"/>
      <c r="I4" s="44"/>
      <c r="J4" s="44"/>
      <c r="K4" s="44"/>
      <c r="L4" s="44"/>
      <c r="M4" s="44"/>
      <c r="N4" s="44"/>
      <c r="O4" s="44"/>
      <c r="P4" s="44"/>
      <c r="Q4" s="44"/>
      <c r="R4" s="44"/>
      <c r="S4" s="44"/>
      <c r="T4" s="44"/>
      <c r="U4" s="44"/>
      <c r="V4" s="44"/>
      <c r="W4" s="44"/>
      <c r="X4" s="44"/>
      <c r="Y4" s="44"/>
      <c r="Z4" s="44"/>
      <c r="AA4" s="44"/>
      <c r="AB4" s="44"/>
      <c r="AC4" s="44"/>
      <c r="AD4" s="44"/>
      <c r="AE4" s="44"/>
      <c r="AF4" s="44"/>
      <c r="AG4" s="44"/>
      <c r="AH4" s="44"/>
      <c r="AI4" s="44"/>
      <c r="AJ4" s="44"/>
      <c r="AK4" s="44"/>
      <c r="AL4" s="44"/>
      <c r="AM4" s="44"/>
      <c r="AN4" s="44"/>
      <c r="AO4" s="44"/>
      <c r="AP4" s="44"/>
      <c r="AQ4" s="44"/>
      <c r="AR4" s="44"/>
      <c r="AS4" s="44"/>
      <c r="AT4" s="44"/>
      <c r="AU4" s="44"/>
      <c r="AV4" s="44"/>
      <c r="AW4" s="44"/>
      <c r="AX4" s="44"/>
      <c r="AY4" s="44"/>
      <c r="AZ4" s="44"/>
      <c r="BA4" s="44"/>
      <c r="BB4" s="44"/>
      <c r="BC4" s="44"/>
      <c r="BD4" s="44"/>
      <c r="BE4" s="44"/>
      <c r="BF4" s="44"/>
      <c r="BG4" s="44"/>
      <c r="BH4" s="44"/>
      <c r="BI4" s="44"/>
      <c r="BJ4" s="44"/>
      <c r="BK4" s="44"/>
      <c r="BL4" s="44"/>
      <c r="BM4" s="44"/>
      <c r="BN4" s="44"/>
      <c r="BO4" s="44"/>
      <c r="BP4" s="44"/>
      <c r="BQ4" s="44"/>
      <c r="BR4" s="44"/>
      <c r="BS4" s="44"/>
      <c r="BT4" s="44"/>
      <c r="BU4" s="44"/>
      <c r="BV4" s="44"/>
      <c r="BW4" s="44"/>
      <c r="BX4" s="44"/>
      <c r="BY4" s="44"/>
      <c r="BZ4" s="44"/>
      <c r="CA4" s="44"/>
      <c r="CB4" s="44"/>
      <c r="CC4" s="44"/>
      <c r="CD4" s="44"/>
      <c r="CE4" s="44"/>
      <c r="CF4" s="44"/>
      <c r="CG4" s="44"/>
      <c r="CH4" s="44"/>
      <c r="CI4" s="44"/>
      <c r="CJ4" s="44"/>
      <c r="CK4" s="44"/>
      <c r="CL4" s="44"/>
      <c r="CM4" s="44"/>
      <c r="CN4" s="44"/>
      <c r="CO4" s="44"/>
      <c r="CP4" s="44"/>
      <c r="CQ4" s="44"/>
      <c r="CR4" s="44"/>
      <c r="CS4" s="44"/>
      <c r="CT4" s="44"/>
      <c r="CU4" s="44"/>
      <c r="CV4" s="44"/>
      <c r="CW4" s="44"/>
      <c r="CX4" s="44"/>
      <c r="CY4" s="44"/>
      <c r="CZ4" s="44"/>
      <c r="DA4" s="44"/>
      <c r="DB4" s="44"/>
      <c r="DC4" s="44"/>
      <c r="DD4" s="44"/>
      <c r="DE4" s="44"/>
      <c r="DF4" s="44"/>
      <c r="DG4" s="44"/>
      <c r="DH4" s="44"/>
      <c r="DI4" s="44"/>
      <c r="DJ4" s="44"/>
      <c r="DK4" s="44"/>
      <c r="DL4" s="44"/>
      <c r="DM4" s="44"/>
      <c r="DN4" s="44"/>
      <c r="DO4" s="44"/>
      <c r="DP4" s="44"/>
      <c r="DQ4" s="44"/>
      <c r="DR4" s="44"/>
      <c r="DS4" s="44"/>
      <c r="DT4" s="44"/>
      <c r="DU4" s="44"/>
      <c r="DV4" s="44"/>
      <c r="DW4" s="44"/>
      <c r="DX4" s="44"/>
      <c r="DY4" s="44"/>
      <c r="DZ4" s="44"/>
      <c r="EA4" s="44"/>
      <c r="EB4" s="44"/>
      <c r="EC4" s="44"/>
      <c r="ED4" s="44"/>
      <c r="EE4" s="44"/>
      <c r="EF4" s="44"/>
      <c r="EG4" s="44"/>
      <c r="EH4" s="44"/>
      <c r="EI4" s="44"/>
      <c r="EJ4" s="44"/>
      <c r="EK4" s="44"/>
      <c r="EL4" s="44"/>
      <c r="EM4" s="44"/>
      <c r="EN4" s="44"/>
      <c r="EO4" s="44"/>
      <c r="EP4" s="44"/>
      <c r="EQ4" s="44"/>
      <c r="ER4" s="44"/>
      <c r="ES4" s="44"/>
      <c r="ET4" s="44"/>
      <c r="EU4" s="44"/>
      <c r="EV4" s="44"/>
      <c r="EW4" s="44"/>
      <c r="EX4" s="44"/>
      <c r="EY4" s="44"/>
      <c r="EZ4" s="44"/>
      <c r="FA4" s="44"/>
      <c r="FB4" s="44"/>
      <c r="FC4" s="44"/>
      <c r="FD4" s="44"/>
      <c r="FE4" s="44"/>
      <c r="FF4" s="44"/>
      <c r="FG4" s="44"/>
      <c r="FH4" s="44"/>
      <c r="FI4" s="44"/>
      <c r="FJ4" s="44"/>
      <c r="FK4" s="44"/>
      <c r="FL4" s="44"/>
      <c r="FM4" s="44"/>
      <c r="FN4" s="44"/>
      <c r="FO4" s="44"/>
      <c r="FP4" s="44"/>
      <c r="FQ4" s="44"/>
      <c r="FR4" s="44"/>
      <c r="FS4" s="44"/>
      <c r="FT4" s="44"/>
      <c r="FU4" s="44"/>
      <c r="FV4" s="44"/>
      <c r="FW4" s="44"/>
      <c r="FX4" s="44"/>
      <c r="FY4" s="44"/>
      <c r="FZ4" s="44"/>
      <c r="GA4" s="44"/>
      <c r="GB4" s="44"/>
      <c r="GC4" s="44"/>
      <c r="GD4" s="44"/>
      <c r="GE4" s="44"/>
      <c r="GF4" s="44"/>
      <c r="GG4" s="44"/>
      <c r="GH4" s="44"/>
      <c r="GI4" s="44"/>
      <c r="GJ4" s="44"/>
      <c r="GK4" s="44"/>
      <c r="GL4" s="44"/>
      <c r="GM4" s="44"/>
      <c r="GN4" s="44"/>
      <c r="GO4" s="44"/>
      <c r="GP4" s="44"/>
      <c r="GQ4" s="44"/>
      <c r="GR4" s="44"/>
      <c r="GS4" s="44"/>
      <c r="GT4" s="44"/>
      <c r="GU4" s="44"/>
      <c r="GV4" s="44"/>
      <c r="GW4" s="44"/>
      <c r="GX4" s="44"/>
      <c r="GY4" s="44"/>
      <c r="GZ4" s="44"/>
      <c r="HA4" s="44"/>
      <c r="HB4" s="44"/>
      <c r="HC4" s="44"/>
      <c r="HD4" s="44"/>
      <c r="HE4" s="44"/>
      <c r="HF4" s="44"/>
      <c r="HG4" s="44"/>
      <c r="HH4" s="44"/>
      <c r="HI4" s="44"/>
      <c r="HJ4" s="44"/>
      <c r="HK4" s="44"/>
      <c r="HL4" s="44"/>
      <c r="HM4" s="44"/>
      <c r="HN4" s="44"/>
      <c r="HO4" s="44"/>
      <c r="HP4" s="44"/>
      <c r="HQ4" s="44"/>
      <c r="HR4" s="44"/>
      <c r="HS4" s="44"/>
      <c r="HT4" s="44"/>
      <c r="HU4" s="44"/>
      <c r="HV4" s="44"/>
      <c r="HW4" s="44"/>
      <c r="HX4" s="44"/>
      <c r="HY4" s="44"/>
      <c r="HZ4" s="44"/>
      <c r="IA4" s="44"/>
      <c r="IB4" s="44"/>
      <c r="IC4" s="44"/>
      <c r="ID4" s="44"/>
      <c r="IE4" s="44"/>
      <c r="IF4" s="44"/>
      <c r="IG4" s="44"/>
      <c r="IH4" s="44"/>
      <c r="II4" s="44"/>
      <c r="IJ4" s="44"/>
      <c r="IK4" s="44"/>
      <c r="IL4" s="44"/>
      <c r="IM4" s="44"/>
      <c r="IN4" s="44"/>
      <c r="IO4" s="44"/>
      <c r="IP4" s="44"/>
      <c r="IQ4" s="44"/>
      <c r="IR4" s="44"/>
      <c r="IS4" s="44"/>
    </row>
    <row r="5" spans="1:253" ht="15.75" customHeight="1">
      <c r="A5" s="435"/>
      <c r="B5" s="414" t="s">
        <v>2073</v>
      </c>
      <c r="C5" s="107"/>
      <c r="D5" s="107"/>
      <c r="E5" s="107"/>
      <c r="F5" s="107"/>
      <c r="G5" s="44"/>
      <c r="H5" s="44"/>
      <c r="I5" s="44"/>
      <c r="J5" s="44"/>
      <c r="K5" s="44"/>
      <c r="L5" s="44"/>
      <c r="M5" s="44"/>
      <c r="N5" s="44"/>
      <c r="O5" s="44"/>
      <c r="P5" s="44"/>
      <c r="Q5" s="44"/>
      <c r="R5" s="44"/>
      <c r="S5" s="44"/>
      <c r="T5" s="44"/>
      <c r="U5" s="44"/>
      <c r="V5" s="44"/>
      <c r="W5" s="44"/>
      <c r="X5" s="44"/>
      <c r="Y5" s="44"/>
      <c r="Z5" s="44"/>
      <c r="AA5" s="44"/>
      <c r="AB5" s="44"/>
      <c r="AC5" s="44"/>
      <c r="AD5" s="44"/>
      <c r="AE5" s="44"/>
      <c r="AF5" s="44"/>
      <c r="AG5" s="44"/>
      <c r="AH5" s="44"/>
      <c r="AI5" s="44"/>
      <c r="AJ5" s="44"/>
      <c r="AK5" s="44"/>
      <c r="AL5" s="44"/>
      <c r="AM5" s="44"/>
      <c r="AN5" s="44"/>
      <c r="AO5" s="44"/>
      <c r="AP5" s="44"/>
      <c r="AQ5" s="44"/>
      <c r="AR5" s="44"/>
      <c r="AS5" s="44"/>
      <c r="AT5" s="44"/>
      <c r="AU5" s="44"/>
      <c r="AV5" s="44"/>
      <c r="AW5" s="44"/>
      <c r="AX5" s="44"/>
      <c r="AY5" s="44"/>
      <c r="AZ5" s="44"/>
      <c r="BA5" s="44"/>
      <c r="BB5" s="44"/>
      <c r="BC5" s="44"/>
      <c r="BD5" s="44"/>
      <c r="BE5" s="44"/>
      <c r="BF5" s="44"/>
      <c r="BG5" s="44"/>
      <c r="BH5" s="44"/>
      <c r="BI5" s="44"/>
      <c r="BJ5" s="44"/>
      <c r="BK5" s="44"/>
      <c r="BL5" s="44"/>
      <c r="BM5" s="44"/>
      <c r="BN5" s="44"/>
      <c r="BO5" s="44"/>
      <c r="BP5" s="44"/>
      <c r="BQ5" s="44"/>
      <c r="BR5" s="44"/>
      <c r="BS5" s="44"/>
      <c r="BT5" s="44"/>
      <c r="BU5" s="44"/>
      <c r="BV5" s="44"/>
      <c r="BW5" s="44"/>
      <c r="BX5" s="44"/>
      <c r="BY5" s="44"/>
      <c r="BZ5" s="44"/>
      <c r="CA5" s="44"/>
      <c r="CB5" s="44"/>
      <c r="CC5" s="44"/>
      <c r="CD5" s="44"/>
      <c r="CE5" s="44"/>
      <c r="CF5" s="44"/>
      <c r="CG5" s="44"/>
      <c r="CH5" s="44"/>
      <c r="CI5" s="44"/>
      <c r="CJ5" s="44"/>
      <c r="CK5" s="44"/>
      <c r="CL5" s="44"/>
      <c r="CM5" s="44"/>
      <c r="CN5" s="44"/>
      <c r="CO5" s="44"/>
      <c r="CP5" s="44"/>
      <c r="CQ5" s="44"/>
      <c r="CR5" s="44"/>
      <c r="CS5" s="44"/>
      <c r="CT5" s="44"/>
      <c r="CU5" s="44"/>
      <c r="CV5" s="44"/>
      <c r="CW5" s="44"/>
      <c r="CX5" s="44"/>
      <c r="CY5" s="44"/>
      <c r="CZ5" s="44"/>
      <c r="DA5" s="44"/>
      <c r="DB5" s="44"/>
      <c r="DC5" s="44"/>
      <c r="DD5" s="44"/>
      <c r="DE5" s="44"/>
      <c r="DF5" s="44"/>
      <c r="DG5" s="44"/>
      <c r="DH5" s="44"/>
      <c r="DI5" s="44"/>
      <c r="DJ5" s="44"/>
      <c r="DK5" s="44"/>
      <c r="DL5" s="44"/>
      <c r="DM5" s="44"/>
      <c r="DN5" s="44"/>
      <c r="DO5" s="44"/>
      <c r="DP5" s="44"/>
      <c r="DQ5" s="44"/>
      <c r="DR5" s="44"/>
      <c r="DS5" s="44"/>
      <c r="DT5" s="44"/>
      <c r="DU5" s="44"/>
      <c r="DV5" s="44"/>
      <c r="DW5" s="44"/>
      <c r="DX5" s="44"/>
      <c r="DY5" s="44"/>
      <c r="DZ5" s="44"/>
      <c r="EA5" s="44"/>
      <c r="EB5" s="44"/>
      <c r="EC5" s="44"/>
      <c r="ED5" s="44"/>
      <c r="EE5" s="44"/>
      <c r="EF5" s="44"/>
      <c r="EG5" s="44"/>
      <c r="EH5" s="44"/>
      <c r="EI5" s="44"/>
      <c r="EJ5" s="44"/>
      <c r="EK5" s="44"/>
      <c r="EL5" s="44"/>
      <c r="EM5" s="44"/>
      <c r="EN5" s="44"/>
      <c r="EO5" s="44"/>
      <c r="EP5" s="44"/>
      <c r="EQ5" s="44"/>
      <c r="ER5" s="44"/>
      <c r="ES5" s="44"/>
      <c r="ET5" s="44"/>
      <c r="EU5" s="44"/>
      <c r="EV5" s="44"/>
      <c r="EW5" s="44"/>
      <c r="EX5" s="44"/>
      <c r="EY5" s="44"/>
      <c r="EZ5" s="44"/>
      <c r="FA5" s="44"/>
      <c r="FB5" s="44"/>
      <c r="FC5" s="44"/>
      <c r="FD5" s="44"/>
      <c r="FE5" s="44"/>
      <c r="FF5" s="44"/>
      <c r="FG5" s="44"/>
      <c r="FH5" s="44"/>
      <c r="FI5" s="44"/>
      <c r="FJ5" s="44"/>
      <c r="FK5" s="44"/>
      <c r="FL5" s="44"/>
      <c r="FM5" s="44"/>
      <c r="FN5" s="44"/>
      <c r="FO5" s="44"/>
      <c r="FP5" s="44"/>
      <c r="FQ5" s="44"/>
      <c r="FR5" s="44"/>
      <c r="FS5" s="44"/>
      <c r="FT5" s="44"/>
      <c r="FU5" s="44"/>
      <c r="FV5" s="44"/>
      <c r="FW5" s="44"/>
      <c r="FX5" s="44"/>
      <c r="FY5" s="44"/>
      <c r="FZ5" s="44"/>
      <c r="GA5" s="44"/>
      <c r="GB5" s="44"/>
      <c r="GC5" s="44"/>
      <c r="GD5" s="44"/>
      <c r="GE5" s="44"/>
      <c r="GF5" s="44"/>
      <c r="GG5" s="44"/>
      <c r="GH5" s="44"/>
      <c r="GI5" s="44"/>
      <c r="GJ5" s="44"/>
      <c r="GK5" s="44"/>
      <c r="GL5" s="44"/>
      <c r="GM5" s="44"/>
      <c r="GN5" s="44"/>
      <c r="GO5" s="44"/>
      <c r="GP5" s="44"/>
      <c r="GQ5" s="44"/>
      <c r="GR5" s="44"/>
      <c r="GS5" s="44"/>
      <c r="GT5" s="44"/>
      <c r="GU5" s="44"/>
      <c r="GV5" s="44"/>
      <c r="GW5" s="44"/>
      <c r="GX5" s="44"/>
      <c r="GY5" s="44"/>
      <c r="GZ5" s="44"/>
      <c r="HA5" s="44"/>
      <c r="HB5" s="44"/>
      <c r="HC5" s="44"/>
      <c r="HD5" s="44"/>
      <c r="HE5" s="44"/>
      <c r="HF5" s="44"/>
      <c r="HG5" s="44"/>
      <c r="HH5" s="44"/>
      <c r="HI5" s="44"/>
      <c r="HJ5" s="44"/>
      <c r="HK5" s="44"/>
      <c r="HL5" s="44"/>
      <c r="HM5" s="44"/>
      <c r="HN5" s="44"/>
      <c r="HO5" s="44"/>
      <c r="HP5" s="44"/>
      <c r="HQ5" s="44"/>
      <c r="HR5" s="44"/>
      <c r="HS5" s="44"/>
      <c r="HT5" s="44"/>
      <c r="HU5" s="44"/>
      <c r="HV5" s="44"/>
      <c r="HW5" s="44"/>
      <c r="HX5" s="44"/>
      <c r="HY5" s="44"/>
      <c r="HZ5" s="44"/>
      <c r="IA5" s="44"/>
      <c r="IB5" s="44"/>
      <c r="IC5" s="44"/>
      <c r="ID5" s="44"/>
      <c r="IE5" s="44"/>
      <c r="IF5" s="44"/>
      <c r="IG5" s="44"/>
      <c r="IH5" s="44"/>
      <c r="II5" s="44"/>
      <c r="IJ5" s="44"/>
      <c r="IK5" s="44"/>
      <c r="IL5" s="44"/>
      <c r="IM5" s="44"/>
      <c r="IN5" s="44"/>
      <c r="IO5" s="44"/>
      <c r="IP5" s="44"/>
      <c r="IQ5" s="44"/>
      <c r="IR5" s="44"/>
      <c r="IS5" s="44"/>
    </row>
    <row r="6" spans="1:253" ht="15.75" customHeight="1">
      <c r="A6" s="349" t="s">
        <v>2074</v>
      </c>
      <c r="B6" s="36" t="s">
        <v>2075</v>
      </c>
      <c r="C6" s="820"/>
      <c r="D6" s="820"/>
      <c r="E6" s="820"/>
      <c r="F6" s="820">
        <v>49238500</v>
      </c>
      <c r="G6" s="44"/>
      <c r="H6" s="44"/>
      <c r="I6" s="44"/>
      <c r="J6" s="44"/>
      <c r="K6" s="44"/>
      <c r="L6" s="44"/>
      <c r="M6" s="44"/>
      <c r="N6" s="44"/>
      <c r="O6" s="44"/>
      <c r="P6" s="44"/>
      <c r="Q6" s="44"/>
      <c r="R6" s="44"/>
      <c r="S6" s="44"/>
      <c r="T6" s="44"/>
      <c r="U6" s="44"/>
      <c r="V6" s="44"/>
      <c r="W6" s="44"/>
      <c r="X6" s="44"/>
      <c r="Y6" s="44"/>
      <c r="Z6" s="44"/>
      <c r="AA6" s="44"/>
      <c r="AB6" s="44"/>
      <c r="AC6" s="44"/>
      <c r="AD6" s="44"/>
      <c r="AE6" s="44"/>
      <c r="AF6" s="44"/>
      <c r="AG6" s="44"/>
      <c r="AH6" s="44"/>
      <c r="AI6" s="44"/>
      <c r="AJ6" s="44"/>
      <c r="AK6" s="44"/>
      <c r="AL6" s="44"/>
      <c r="AM6" s="44"/>
      <c r="AN6" s="44"/>
      <c r="AO6" s="44"/>
      <c r="AP6" s="44"/>
      <c r="AQ6" s="44"/>
      <c r="AR6" s="44"/>
      <c r="AS6" s="44"/>
      <c r="AT6" s="44"/>
      <c r="AU6" s="44"/>
      <c r="AV6" s="44"/>
      <c r="AW6" s="44"/>
      <c r="AX6" s="44"/>
      <c r="AY6" s="44"/>
      <c r="AZ6" s="44"/>
      <c r="BA6" s="44"/>
      <c r="BB6" s="44"/>
      <c r="BC6" s="44"/>
      <c r="BD6" s="44"/>
      <c r="BE6" s="44"/>
      <c r="BF6" s="44"/>
      <c r="BG6" s="44"/>
      <c r="BH6" s="44"/>
      <c r="BI6" s="44"/>
      <c r="BJ6" s="44"/>
      <c r="BK6" s="44"/>
      <c r="BL6" s="44"/>
      <c r="BM6" s="44"/>
      <c r="BN6" s="44"/>
      <c r="BO6" s="44"/>
      <c r="BP6" s="44"/>
      <c r="BQ6" s="44"/>
      <c r="BR6" s="44"/>
      <c r="BS6" s="44"/>
      <c r="BT6" s="44"/>
      <c r="BU6" s="44"/>
      <c r="BV6" s="44"/>
      <c r="BW6" s="44"/>
      <c r="BX6" s="44"/>
      <c r="BY6" s="44"/>
      <c r="BZ6" s="44"/>
      <c r="CA6" s="44"/>
      <c r="CB6" s="44"/>
      <c r="CC6" s="44"/>
      <c r="CD6" s="44"/>
      <c r="CE6" s="44"/>
      <c r="CF6" s="44"/>
      <c r="CG6" s="44"/>
      <c r="CH6" s="44"/>
      <c r="CI6" s="44"/>
      <c r="CJ6" s="44"/>
      <c r="CK6" s="44"/>
      <c r="CL6" s="44"/>
      <c r="CM6" s="44"/>
      <c r="CN6" s="44"/>
      <c r="CO6" s="44"/>
      <c r="CP6" s="44"/>
      <c r="CQ6" s="44"/>
      <c r="CR6" s="44"/>
      <c r="CS6" s="44"/>
      <c r="CT6" s="44"/>
      <c r="CU6" s="44"/>
      <c r="CV6" s="44"/>
      <c r="CW6" s="44"/>
      <c r="CX6" s="44"/>
      <c r="CY6" s="44"/>
      <c r="CZ6" s="44"/>
      <c r="DA6" s="44"/>
      <c r="DB6" s="44"/>
      <c r="DC6" s="44"/>
      <c r="DD6" s="44"/>
      <c r="DE6" s="44"/>
      <c r="DF6" s="44"/>
      <c r="DG6" s="44"/>
      <c r="DH6" s="44"/>
      <c r="DI6" s="44"/>
      <c r="DJ6" s="44"/>
      <c r="DK6" s="44"/>
      <c r="DL6" s="44"/>
      <c r="DM6" s="44"/>
      <c r="DN6" s="44"/>
      <c r="DO6" s="44"/>
      <c r="DP6" s="44"/>
      <c r="DQ6" s="44"/>
      <c r="DR6" s="44"/>
      <c r="DS6" s="44"/>
      <c r="DT6" s="44"/>
      <c r="DU6" s="44"/>
      <c r="DV6" s="44"/>
      <c r="DW6" s="44"/>
      <c r="DX6" s="44"/>
      <c r="DY6" s="44"/>
      <c r="DZ6" s="44"/>
      <c r="EA6" s="44"/>
      <c r="EB6" s="44"/>
      <c r="EC6" s="44"/>
      <c r="ED6" s="44"/>
      <c r="EE6" s="44"/>
      <c r="EF6" s="44"/>
      <c r="EG6" s="44"/>
      <c r="EH6" s="44"/>
      <c r="EI6" s="44"/>
      <c r="EJ6" s="44"/>
      <c r="EK6" s="44"/>
      <c r="EL6" s="44"/>
      <c r="EM6" s="44"/>
      <c r="EN6" s="44"/>
      <c r="EO6" s="44"/>
      <c r="EP6" s="44"/>
      <c r="EQ6" s="44"/>
      <c r="ER6" s="44"/>
      <c r="ES6" s="44"/>
      <c r="ET6" s="44"/>
      <c r="EU6" s="44"/>
      <c r="EV6" s="44"/>
      <c r="EW6" s="44"/>
      <c r="EX6" s="44"/>
      <c r="EY6" s="44"/>
      <c r="EZ6" s="44"/>
      <c r="FA6" s="44"/>
      <c r="FB6" s="44"/>
      <c r="FC6" s="44"/>
      <c r="FD6" s="44"/>
      <c r="FE6" s="44"/>
      <c r="FF6" s="44"/>
      <c r="FG6" s="44"/>
      <c r="FH6" s="44"/>
      <c r="FI6" s="44"/>
      <c r="FJ6" s="44"/>
      <c r="FK6" s="44"/>
      <c r="FL6" s="44"/>
      <c r="FM6" s="44"/>
      <c r="FN6" s="44"/>
      <c r="FO6" s="44"/>
      <c r="FP6" s="44"/>
      <c r="FQ6" s="44"/>
      <c r="FR6" s="44"/>
      <c r="FS6" s="44"/>
      <c r="FT6" s="44"/>
      <c r="FU6" s="44"/>
      <c r="FV6" s="44"/>
      <c r="FW6" s="44"/>
      <c r="FX6" s="44"/>
      <c r="FY6" s="44"/>
      <c r="FZ6" s="44"/>
      <c r="GA6" s="44"/>
      <c r="GB6" s="44"/>
      <c r="GC6" s="44"/>
      <c r="GD6" s="44"/>
      <c r="GE6" s="44"/>
      <c r="GF6" s="44"/>
      <c r="GG6" s="44"/>
      <c r="GH6" s="44"/>
      <c r="GI6" s="44"/>
      <c r="GJ6" s="44"/>
      <c r="GK6" s="44"/>
      <c r="GL6" s="44"/>
      <c r="GM6" s="44"/>
      <c r="GN6" s="44"/>
      <c r="GO6" s="44"/>
      <c r="GP6" s="44"/>
      <c r="GQ6" s="44"/>
      <c r="GR6" s="44"/>
      <c r="GS6" s="44"/>
      <c r="GT6" s="44"/>
      <c r="GU6" s="44"/>
      <c r="GV6" s="44"/>
      <c r="GW6" s="44"/>
      <c r="GX6" s="44"/>
      <c r="GY6" s="44"/>
      <c r="GZ6" s="44"/>
      <c r="HA6" s="44"/>
      <c r="HB6" s="44"/>
      <c r="HC6" s="44"/>
      <c r="HD6" s="44"/>
      <c r="HE6" s="44"/>
      <c r="HF6" s="44"/>
      <c r="HG6" s="44"/>
      <c r="HH6" s="44"/>
      <c r="HI6" s="44"/>
      <c r="HJ6" s="44"/>
      <c r="HK6" s="44"/>
      <c r="HL6" s="44"/>
      <c r="HM6" s="44"/>
      <c r="HN6" s="44"/>
      <c r="HO6" s="44"/>
      <c r="HP6" s="44"/>
      <c r="HQ6" s="44"/>
      <c r="HR6" s="44"/>
      <c r="HS6" s="44"/>
      <c r="HT6" s="44"/>
      <c r="HU6" s="44"/>
      <c r="HV6" s="44"/>
      <c r="HW6" s="44"/>
      <c r="HX6" s="44"/>
      <c r="HY6" s="44"/>
      <c r="HZ6" s="44"/>
      <c r="IA6" s="44"/>
      <c r="IB6" s="44"/>
      <c r="IC6" s="44"/>
      <c r="ID6" s="44"/>
      <c r="IE6" s="44"/>
      <c r="IF6" s="44"/>
      <c r="IG6" s="44"/>
      <c r="IH6" s="44"/>
      <c r="II6" s="44"/>
      <c r="IJ6" s="44"/>
      <c r="IK6" s="44"/>
      <c r="IL6" s="44"/>
      <c r="IM6" s="44"/>
      <c r="IN6" s="44"/>
      <c r="IO6" s="44"/>
      <c r="IP6" s="44"/>
      <c r="IQ6" s="44"/>
      <c r="IR6" s="44"/>
      <c r="IS6" s="44"/>
    </row>
    <row r="7" spans="1:253" ht="15.75">
      <c r="A7" s="479" t="s">
        <v>2076</v>
      </c>
      <c r="B7" s="416"/>
      <c r="C7" s="480">
        <v>0</v>
      </c>
      <c r="D7" s="480"/>
      <c r="E7" s="480">
        <f>SUM(E6)</f>
        <v>0</v>
      </c>
      <c r="F7" s="480">
        <f>F6</f>
        <v>49238500</v>
      </c>
      <c r="G7" s="44"/>
      <c r="H7" s="44"/>
      <c r="I7" s="44"/>
      <c r="J7" s="44"/>
      <c r="K7" s="44"/>
      <c r="L7" s="44"/>
      <c r="M7" s="44"/>
      <c r="N7" s="44"/>
      <c r="O7" s="44"/>
      <c r="P7" s="44"/>
      <c r="Q7" s="44"/>
      <c r="R7" s="44"/>
      <c r="S7" s="44"/>
      <c r="T7" s="44"/>
      <c r="U7" s="44"/>
      <c r="V7" s="44"/>
      <c r="W7" s="44"/>
      <c r="X7" s="44"/>
      <c r="Y7" s="44"/>
      <c r="Z7" s="44"/>
      <c r="AA7" s="44"/>
      <c r="AB7" s="44"/>
      <c r="AC7" s="44"/>
      <c r="AD7" s="44"/>
      <c r="AE7" s="44"/>
      <c r="AF7" s="44"/>
      <c r="AG7" s="44"/>
      <c r="AH7" s="44"/>
      <c r="AI7" s="44"/>
      <c r="AJ7" s="44"/>
      <c r="AK7" s="44"/>
      <c r="AL7" s="44"/>
      <c r="AM7" s="44"/>
      <c r="AN7" s="44"/>
      <c r="AO7" s="44"/>
      <c r="AP7" s="44"/>
      <c r="AQ7" s="44"/>
      <c r="AR7" s="44"/>
      <c r="AS7" s="44"/>
      <c r="AT7" s="44"/>
      <c r="AU7" s="44"/>
      <c r="AV7" s="44"/>
      <c r="AW7" s="44"/>
      <c r="AX7" s="44"/>
      <c r="AY7" s="44"/>
      <c r="AZ7" s="44"/>
      <c r="BA7" s="44"/>
      <c r="BB7" s="44"/>
      <c r="BC7" s="44"/>
      <c r="BD7" s="44"/>
      <c r="BE7" s="44"/>
      <c r="BF7" s="44"/>
      <c r="BG7" s="44"/>
      <c r="BH7" s="44"/>
      <c r="BI7" s="44"/>
      <c r="BJ7" s="44"/>
      <c r="BK7" s="44"/>
      <c r="BL7" s="44"/>
      <c r="BM7" s="44"/>
      <c r="BN7" s="44"/>
      <c r="BO7" s="44"/>
      <c r="BP7" s="44"/>
      <c r="BQ7" s="44"/>
      <c r="BR7" s="44"/>
      <c r="BS7" s="44"/>
      <c r="BT7" s="44"/>
      <c r="BU7" s="44"/>
      <c r="BV7" s="44"/>
      <c r="BW7" s="44"/>
      <c r="BX7" s="44"/>
      <c r="BY7" s="44"/>
      <c r="BZ7" s="44"/>
      <c r="CA7" s="44"/>
      <c r="CB7" s="44"/>
      <c r="CC7" s="44"/>
      <c r="CD7" s="44"/>
      <c r="CE7" s="44"/>
      <c r="CF7" s="44"/>
      <c r="CG7" s="44"/>
      <c r="CH7" s="44"/>
      <c r="CI7" s="44"/>
      <c r="CJ7" s="44"/>
      <c r="CK7" s="44"/>
      <c r="CL7" s="44"/>
      <c r="CM7" s="44"/>
      <c r="CN7" s="44"/>
      <c r="CO7" s="44"/>
      <c r="CP7" s="44"/>
      <c r="CQ7" s="44"/>
      <c r="CR7" s="44"/>
      <c r="CS7" s="44"/>
      <c r="CT7" s="44"/>
      <c r="CU7" s="44"/>
      <c r="CV7" s="44"/>
      <c r="CW7" s="44"/>
      <c r="CX7" s="44"/>
      <c r="CY7" s="44"/>
      <c r="CZ7" s="44"/>
      <c r="DA7" s="44"/>
      <c r="DB7" s="44"/>
      <c r="DC7" s="44"/>
      <c r="DD7" s="44"/>
      <c r="DE7" s="44"/>
      <c r="DF7" s="44"/>
      <c r="DG7" s="44"/>
      <c r="DH7" s="44"/>
      <c r="DI7" s="44"/>
      <c r="DJ7" s="44"/>
      <c r="DK7" s="44"/>
      <c r="DL7" s="44"/>
      <c r="DM7" s="44"/>
      <c r="DN7" s="44"/>
      <c r="DO7" s="44"/>
      <c r="DP7" s="44"/>
      <c r="DQ7" s="44"/>
      <c r="DR7" s="44"/>
      <c r="DS7" s="44"/>
      <c r="DT7" s="44"/>
      <c r="DU7" s="44"/>
      <c r="DV7" s="44"/>
      <c r="DW7" s="44"/>
      <c r="DX7" s="44"/>
      <c r="DY7" s="44"/>
      <c r="DZ7" s="44"/>
      <c r="EA7" s="44"/>
      <c r="EB7" s="44"/>
      <c r="EC7" s="44"/>
      <c r="ED7" s="44"/>
      <c r="EE7" s="44"/>
      <c r="EF7" s="44"/>
      <c r="EG7" s="44"/>
      <c r="EH7" s="44"/>
      <c r="EI7" s="44"/>
      <c r="EJ7" s="44"/>
      <c r="EK7" s="44"/>
      <c r="EL7" s="44"/>
      <c r="EM7" s="44"/>
      <c r="EN7" s="44"/>
      <c r="EO7" s="44"/>
      <c r="EP7" s="44"/>
      <c r="EQ7" s="44"/>
      <c r="ER7" s="44"/>
      <c r="ES7" s="44"/>
      <c r="ET7" s="44"/>
      <c r="EU7" s="44"/>
      <c r="EV7" s="44"/>
      <c r="EW7" s="44"/>
      <c r="EX7" s="44"/>
      <c r="EY7" s="44"/>
      <c r="EZ7" s="44"/>
      <c r="FA7" s="44"/>
      <c r="FB7" s="44"/>
      <c r="FC7" s="44"/>
      <c r="FD7" s="44"/>
      <c r="FE7" s="44"/>
      <c r="FF7" s="44"/>
      <c r="FG7" s="44"/>
      <c r="FH7" s="44"/>
      <c r="FI7" s="44"/>
      <c r="FJ7" s="44"/>
      <c r="FK7" s="44"/>
      <c r="FL7" s="44"/>
      <c r="FM7" s="44"/>
      <c r="FN7" s="44"/>
      <c r="FO7" s="44"/>
      <c r="FP7" s="44"/>
      <c r="FQ7" s="44"/>
      <c r="FR7" s="44"/>
      <c r="FS7" s="44"/>
      <c r="FT7" s="44"/>
      <c r="FU7" s="44"/>
      <c r="FV7" s="44"/>
      <c r="FW7" s="44"/>
      <c r="FX7" s="44"/>
      <c r="FY7" s="44"/>
      <c r="FZ7" s="44"/>
      <c r="GA7" s="44"/>
      <c r="GB7" s="44"/>
      <c r="GC7" s="44"/>
      <c r="GD7" s="44"/>
      <c r="GE7" s="44"/>
      <c r="GF7" s="44"/>
      <c r="GG7" s="44"/>
      <c r="GH7" s="44"/>
      <c r="GI7" s="44"/>
      <c r="GJ7" s="44"/>
      <c r="GK7" s="44"/>
      <c r="GL7" s="44"/>
      <c r="GM7" s="44"/>
      <c r="GN7" s="44"/>
      <c r="GO7" s="44"/>
      <c r="GP7" s="44"/>
      <c r="GQ7" s="44"/>
      <c r="GR7" s="44"/>
      <c r="GS7" s="44"/>
      <c r="GT7" s="44"/>
      <c r="GU7" s="44"/>
      <c r="GV7" s="44"/>
      <c r="GW7" s="44"/>
      <c r="GX7" s="44"/>
      <c r="GY7" s="44"/>
      <c r="GZ7" s="44"/>
      <c r="HA7" s="44"/>
      <c r="HB7" s="44"/>
      <c r="HC7" s="44"/>
      <c r="HD7" s="44"/>
      <c r="HE7" s="44"/>
      <c r="HF7" s="44"/>
      <c r="HG7" s="44"/>
      <c r="HH7" s="44"/>
      <c r="HI7" s="44"/>
      <c r="HJ7" s="44"/>
      <c r="HK7" s="44"/>
      <c r="HL7" s="44"/>
      <c r="HM7" s="44"/>
      <c r="HN7" s="44"/>
      <c r="HO7" s="44"/>
      <c r="HP7" s="44"/>
      <c r="HQ7" s="44"/>
      <c r="HR7" s="44"/>
      <c r="HS7" s="44"/>
      <c r="HT7" s="44"/>
      <c r="HU7" s="44"/>
      <c r="HV7" s="44"/>
      <c r="HW7" s="44"/>
      <c r="HX7" s="44"/>
      <c r="HY7" s="44"/>
      <c r="HZ7" s="44"/>
      <c r="IA7" s="44"/>
      <c r="IB7" s="44"/>
      <c r="IC7" s="44"/>
      <c r="ID7" s="44"/>
      <c r="IE7" s="44"/>
      <c r="IF7" s="44"/>
      <c r="IG7" s="44"/>
      <c r="IH7" s="44"/>
      <c r="II7" s="44"/>
      <c r="IJ7" s="44"/>
      <c r="IK7" s="44"/>
      <c r="IL7" s="44"/>
      <c r="IM7" s="44"/>
      <c r="IN7" s="44"/>
      <c r="IO7" s="44"/>
      <c r="IP7" s="44"/>
      <c r="IQ7" s="44"/>
      <c r="IR7" s="44"/>
      <c r="IS7" s="44"/>
    </row>
    <row r="8" spans="1:253" ht="15.75" customHeight="1">
      <c r="A8" s="349"/>
      <c r="B8" s="414" t="s">
        <v>2077</v>
      </c>
      <c r="C8" s="820"/>
      <c r="D8" s="820"/>
      <c r="E8" s="820"/>
      <c r="F8" s="820"/>
      <c r="G8" s="44"/>
      <c r="H8" s="44"/>
      <c r="I8" s="44"/>
      <c r="J8" s="44"/>
      <c r="K8" s="44"/>
      <c r="L8" s="44"/>
      <c r="M8" s="44"/>
      <c r="N8" s="44"/>
      <c r="O8" s="44"/>
      <c r="P8" s="44"/>
      <c r="Q8" s="44"/>
      <c r="R8" s="44"/>
      <c r="S8" s="44"/>
      <c r="T8" s="44"/>
      <c r="U8" s="44"/>
      <c r="V8" s="44"/>
      <c r="W8" s="44"/>
      <c r="X8" s="44"/>
      <c r="Y8" s="44"/>
      <c r="Z8" s="44"/>
      <c r="AA8" s="44"/>
      <c r="AB8" s="44"/>
      <c r="AC8" s="44"/>
      <c r="AD8" s="44"/>
      <c r="AE8" s="44"/>
      <c r="AF8" s="44"/>
      <c r="AG8" s="44"/>
      <c r="AH8" s="44"/>
      <c r="AI8" s="44"/>
      <c r="AJ8" s="44"/>
      <c r="AK8" s="44"/>
      <c r="AL8" s="44"/>
      <c r="AM8" s="44"/>
      <c r="AN8" s="44"/>
      <c r="AO8" s="44"/>
      <c r="AP8" s="44"/>
      <c r="AQ8" s="44"/>
      <c r="AR8" s="44"/>
      <c r="AS8" s="44"/>
      <c r="AT8" s="44"/>
      <c r="AU8" s="44"/>
      <c r="AV8" s="44"/>
      <c r="AW8" s="44"/>
      <c r="AX8" s="44"/>
      <c r="AY8" s="44"/>
      <c r="AZ8" s="44"/>
      <c r="BA8" s="44"/>
      <c r="BB8" s="44"/>
      <c r="BC8" s="44"/>
      <c r="BD8" s="44"/>
      <c r="BE8" s="44"/>
      <c r="BF8" s="44"/>
      <c r="BG8" s="44"/>
      <c r="BH8" s="44"/>
      <c r="BI8" s="44"/>
      <c r="BJ8" s="44"/>
      <c r="BK8" s="44"/>
      <c r="BL8" s="44"/>
      <c r="BM8" s="44"/>
      <c r="BN8" s="44"/>
      <c r="BO8" s="44"/>
      <c r="BP8" s="44"/>
      <c r="BQ8" s="44"/>
      <c r="BR8" s="44"/>
      <c r="BS8" s="44"/>
      <c r="BT8" s="44"/>
      <c r="BU8" s="44"/>
      <c r="BV8" s="44"/>
      <c r="BW8" s="44"/>
      <c r="BX8" s="44"/>
      <c r="BY8" s="44"/>
      <c r="BZ8" s="44"/>
      <c r="CA8" s="44"/>
      <c r="CB8" s="44"/>
      <c r="CC8" s="44"/>
      <c r="CD8" s="44"/>
      <c r="CE8" s="44"/>
      <c r="CF8" s="44"/>
      <c r="CG8" s="44"/>
      <c r="CH8" s="44"/>
      <c r="CI8" s="44"/>
      <c r="CJ8" s="44"/>
      <c r="CK8" s="44"/>
      <c r="CL8" s="44"/>
      <c r="CM8" s="44"/>
      <c r="CN8" s="44"/>
      <c r="CO8" s="44"/>
      <c r="CP8" s="44"/>
      <c r="CQ8" s="44"/>
      <c r="CR8" s="44"/>
      <c r="CS8" s="44"/>
      <c r="CT8" s="44"/>
      <c r="CU8" s="44"/>
      <c r="CV8" s="44"/>
      <c r="CW8" s="44"/>
      <c r="CX8" s="44"/>
      <c r="CY8" s="44"/>
      <c r="CZ8" s="44"/>
      <c r="DA8" s="44"/>
      <c r="DB8" s="44"/>
      <c r="DC8" s="44"/>
      <c r="DD8" s="44"/>
      <c r="DE8" s="44"/>
      <c r="DF8" s="44"/>
      <c r="DG8" s="44"/>
      <c r="DH8" s="44"/>
      <c r="DI8" s="44"/>
      <c r="DJ8" s="44"/>
      <c r="DK8" s="44"/>
      <c r="DL8" s="44"/>
      <c r="DM8" s="44"/>
      <c r="DN8" s="44"/>
      <c r="DO8" s="44"/>
      <c r="DP8" s="44"/>
      <c r="DQ8" s="44"/>
      <c r="DR8" s="44"/>
      <c r="DS8" s="44"/>
      <c r="DT8" s="44"/>
      <c r="DU8" s="44"/>
      <c r="DV8" s="44"/>
      <c r="DW8" s="44"/>
      <c r="DX8" s="44"/>
      <c r="DY8" s="44"/>
      <c r="DZ8" s="44"/>
      <c r="EA8" s="44"/>
      <c r="EB8" s="44"/>
      <c r="EC8" s="44"/>
      <c r="ED8" s="44"/>
      <c r="EE8" s="44"/>
      <c r="EF8" s="44"/>
      <c r="EG8" s="44"/>
      <c r="EH8" s="44"/>
      <c r="EI8" s="44"/>
      <c r="EJ8" s="44"/>
      <c r="EK8" s="44"/>
      <c r="EL8" s="44"/>
      <c r="EM8" s="44"/>
      <c r="EN8" s="44"/>
      <c r="EO8" s="44"/>
      <c r="EP8" s="44"/>
      <c r="EQ8" s="44"/>
      <c r="ER8" s="44"/>
      <c r="ES8" s="44"/>
      <c r="ET8" s="44"/>
      <c r="EU8" s="44"/>
      <c r="EV8" s="44"/>
      <c r="EW8" s="44"/>
      <c r="EX8" s="44"/>
      <c r="EY8" s="44"/>
      <c r="EZ8" s="44"/>
      <c r="FA8" s="44"/>
      <c r="FB8" s="44"/>
      <c r="FC8" s="44"/>
      <c r="FD8" s="44"/>
      <c r="FE8" s="44"/>
      <c r="FF8" s="44"/>
      <c r="FG8" s="44"/>
      <c r="FH8" s="44"/>
      <c r="FI8" s="44"/>
      <c r="FJ8" s="44"/>
      <c r="FK8" s="44"/>
      <c r="FL8" s="44"/>
      <c r="FM8" s="44"/>
      <c r="FN8" s="44"/>
      <c r="FO8" s="44"/>
      <c r="FP8" s="44"/>
      <c r="FQ8" s="44"/>
      <c r="FR8" s="44"/>
      <c r="FS8" s="44"/>
      <c r="FT8" s="44"/>
      <c r="FU8" s="44"/>
      <c r="FV8" s="44"/>
      <c r="FW8" s="44"/>
      <c r="FX8" s="44"/>
      <c r="FY8" s="44"/>
      <c r="FZ8" s="44"/>
      <c r="GA8" s="44"/>
      <c r="GB8" s="44"/>
      <c r="GC8" s="44"/>
      <c r="GD8" s="44"/>
      <c r="GE8" s="44"/>
      <c r="GF8" s="44"/>
      <c r="GG8" s="44"/>
      <c r="GH8" s="44"/>
      <c r="GI8" s="44"/>
      <c r="GJ8" s="44"/>
      <c r="GK8" s="44"/>
      <c r="GL8" s="44"/>
      <c r="GM8" s="44"/>
      <c r="GN8" s="44"/>
      <c r="GO8" s="44"/>
      <c r="GP8" s="44"/>
      <c r="GQ8" s="44"/>
      <c r="GR8" s="44"/>
      <c r="GS8" s="44"/>
      <c r="GT8" s="44"/>
      <c r="GU8" s="44"/>
      <c r="GV8" s="44"/>
      <c r="GW8" s="44"/>
      <c r="GX8" s="44"/>
      <c r="GY8" s="44"/>
      <c r="GZ8" s="44"/>
      <c r="HA8" s="44"/>
      <c r="HB8" s="44"/>
      <c r="HC8" s="44"/>
      <c r="HD8" s="44"/>
      <c r="HE8" s="44"/>
      <c r="HF8" s="44"/>
      <c r="HG8" s="44"/>
      <c r="HH8" s="44"/>
      <c r="HI8" s="44"/>
      <c r="HJ8" s="44"/>
      <c r="HK8" s="44"/>
      <c r="HL8" s="44"/>
      <c r="HM8" s="44"/>
      <c r="HN8" s="44"/>
      <c r="HO8" s="44"/>
      <c r="HP8" s="44"/>
      <c r="HQ8" s="44"/>
      <c r="HR8" s="44"/>
      <c r="HS8" s="44"/>
      <c r="HT8" s="44"/>
      <c r="HU8" s="44"/>
      <c r="HV8" s="44"/>
      <c r="HW8" s="44"/>
      <c r="HX8" s="44"/>
      <c r="HY8" s="44"/>
      <c r="HZ8" s="44"/>
      <c r="IA8" s="44"/>
      <c r="IB8" s="44"/>
      <c r="IC8" s="44"/>
      <c r="ID8" s="44"/>
      <c r="IE8" s="44"/>
      <c r="IF8" s="44"/>
      <c r="IG8" s="44"/>
      <c r="IH8" s="44"/>
      <c r="II8" s="44"/>
      <c r="IJ8" s="44"/>
      <c r="IK8" s="44"/>
      <c r="IL8" s="44"/>
      <c r="IM8" s="44"/>
      <c r="IN8" s="44"/>
      <c r="IO8" s="44"/>
      <c r="IP8" s="44"/>
      <c r="IQ8" s="44"/>
      <c r="IR8" s="44"/>
      <c r="IS8" s="44"/>
    </row>
    <row r="9" spans="1:253" ht="15.75" customHeight="1">
      <c r="A9" s="349" t="s">
        <v>2078</v>
      </c>
      <c r="B9" s="36" t="s">
        <v>2079</v>
      </c>
      <c r="C9" s="820"/>
      <c r="D9" s="820"/>
      <c r="E9" s="820"/>
      <c r="F9" s="820">
        <v>10117500</v>
      </c>
      <c r="G9" s="44"/>
      <c r="H9" s="44"/>
      <c r="I9" s="44"/>
      <c r="J9" s="44"/>
      <c r="K9" s="44"/>
      <c r="L9" s="44"/>
      <c r="M9" s="44"/>
      <c r="N9" s="44"/>
      <c r="O9" s="44"/>
      <c r="P9" s="44"/>
      <c r="Q9" s="44"/>
      <c r="R9" s="44"/>
      <c r="S9" s="44"/>
      <c r="T9" s="44"/>
      <c r="U9" s="44"/>
      <c r="V9" s="44"/>
      <c r="W9" s="44"/>
      <c r="X9" s="44"/>
      <c r="Y9" s="44"/>
      <c r="Z9" s="44"/>
      <c r="AA9" s="44"/>
      <c r="AB9" s="44"/>
      <c r="AC9" s="44"/>
      <c r="AD9" s="44"/>
      <c r="AE9" s="44"/>
      <c r="AF9" s="44"/>
      <c r="AG9" s="44"/>
      <c r="AH9" s="44"/>
      <c r="AI9" s="44"/>
      <c r="AJ9" s="44"/>
      <c r="AK9" s="44"/>
      <c r="AL9" s="44"/>
      <c r="AM9" s="44"/>
      <c r="AN9" s="44"/>
      <c r="AO9" s="44"/>
      <c r="AP9" s="44"/>
      <c r="AQ9" s="44"/>
      <c r="AR9" s="44"/>
      <c r="AS9" s="44"/>
      <c r="AT9" s="44"/>
      <c r="AU9" s="44"/>
      <c r="AV9" s="44"/>
      <c r="AW9" s="44"/>
      <c r="AX9" s="44"/>
      <c r="AY9" s="44"/>
      <c r="AZ9" s="44"/>
      <c r="BA9" s="44"/>
      <c r="BB9" s="44"/>
      <c r="BC9" s="44"/>
      <c r="BD9" s="44"/>
      <c r="BE9" s="44"/>
      <c r="BF9" s="44"/>
      <c r="BG9" s="44"/>
      <c r="BH9" s="44"/>
      <c r="BI9" s="44"/>
      <c r="BJ9" s="44"/>
      <c r="BK9" s="44"/>
      <c r="BL9" s="44"/>
      <c r="BM9" s="44"/>
      <c r="BN9" s="44"/>
      <c r="BO9" s="44"/>
      <c r="BP9" s="44"/>
      <c r="BQ9" s="44"/>
      <c r="BR9" s="44"/>
      <c r="BS9" s="44"/>
      <c r="BT9" s="44"/>
      <c r="BU9" s="44"/>
      <c r="BV9" s="44"/>
      <c r="BW9" s="44"/>
      <c r="BX9" s="44"/>
      <c r="BY9" s="44"/>
      <c r="BZ9" s="44"/>
      <c r="CA9" s="44"/>
      <c r="CB9" s="44"/>
      <c r="CC9" s="44"/>
      <c r="CD9" s="44"/>
      <c r="CE9" s="44"/>
      <c r="CF9" s="44"/>
      <c r="CG9" s="44"/>
      <c r="CH9" s="44"/>
      <c r="CI9" s="44"/>
      <c r="CJ9" s="44"/>
      <c r="CK9" s="44"/>
      <c r="CL9" s="44"/>
      <c r="CM9" s="44"/>
      <c r="CN9" s="44"/>
      <c r="CO9" s="44"/>
      <c r="CP9" s="44"/>
      <c r="CQ9" s="44"/>
      <c r="CR9" s="44"/>
      <c r="CS9" s="44"/>
      <c r="CT9" s="44"/>
      <c r="CU9" s="44"/>
      <c r="CV9" s="44"/>
      <c r="CW9" s="44"/>
      <c r="CX9" s="44"/>
      <c r="CY9" s="44"/>
      <c r="CZ9" s="44"/>
      <c r="DA9" s="44"/>
      <c r="DB9" s="44"/>
      <c r="DC9" s="44"/>
      <c r="DD9" s="44"/>
      <c r="DE9" s="44"/>
      <c r="DF9" s="44"/>
      <c r="DG9" s="44"/>
      <c r="DH9" s="44"/>
      <c r="DI9" s="44"/>
      <c r="DJ9" s="44"/>
      <c r="DK9" s="44"/>
      <c r="DL9" s="44"/>
      <c r="DM9" s="44"/>
      <c r="DN9" s="44"/>
      <c r="DO9" s="44"/>
      <c r="DP9" s="44"/>
      <c r="DQ9" s="44"/>
      <c r="DR9" s="44"/>
      <c r="DS9" s="44"/>
      <c r="DT9" s="44"/>
      <c r="DU9" s="44"/>
      <c r="DV9" s="44"/>
      <c r="DW9" s="44"/>
      <c r="DX9" s="44"/>
      <c r="DY9" s="44"/>
      <c r="DZ9" s="44"/>
      <c r="EA9" s="44"/>
      <c r="EB9" s="44"/>
      <c r="EC9" s="44"/>
      <c r="ED9" s="44"/>
      <c r="EE9" s="44"/>
      <c r="EF9" s="44"/>
      <c r="EG9" s="44"/>
      <c r="EH9" s="44"/>
      <c r="EI9" s="44"/>
      <c r="EJ9" s="44"/>
      <c r="EK9" s="44"/>
      <c r="EL9" s="44"/>
      <c r="EM9" s="44"/>
      <c r="EN9" s="44"/>
      <c r="EO9" s="44"/>
      <c r="EP9" s="44"/>
      <c r="EQ9" s="44"/>
      <c r="ER9" s="44"/>
      <c r="ES9" s="44"/>
      <c r="ET9" s="44"/>
      <c r="EU9" s="44"/>
      <c r="EV9" s="44"/>
      <c r="EW9" s="44"/>
      <c r="EX9" s="44"/>
      <c r="EY9" s="44"/>
      <c r="EZ9" s="44"/>
      <c r="FA9" s="44"/>
      <c r="FB9" s="44"/>
      <c r="FC9" s="44"/>
      <c r="FD9" s="44"/>
      <c r="FE9" s="44"/>
      <c r="FF9" s="44"/>
      <c r="FG9" s="44"/>
      <c r="FH9" s="44"/>
      <c r="FI9" s="44"/>
      <c r="FJ9" s="44"/>
      <c r="FK9" s="44"/>
      <c r="FL9" s="44"/>
      <c r="FM9" s="44"/>
      <c r="FN9" s="44"/>
      <c r="FO9" s="44"/>
      <c r="FP9" s="44"/>
      <c r="FQ9" s="44"/>
      <c r="FR9" s="44"/>
      <c r="FS9" s="44"/>
      <c r="FT9" s="44"/>
      <c r="FU9" s="44"/>
      <c r="FV9" s="44"/>
      <c r="FW9" s="44"/>
      <c r="FX9" s="44"/>
      <c r="FY9" s="44"/>
      <c r="FZ9" s="44"/>
      <c r="GA9" s="44"/>
      <c r="GB9" s="44"/>
      <c r="GC9" s="44"/>
      <c r="GD9" s="44"/>
      <c r="GE9" s="44"/>
      <c r="GF9" s="44"/>
      <c r="GG9" s="44"/>
      <c r="GH9" s="44"/>
      <c r="GI9" s="44"/>
      <c r="GJ9" s="44"/>
      <c r="GK9" s="44"/>
      <c r="GL9" s="44"/>
      <c r="GM9" s="44"/>
      <c r="GN9" s="44"/>
      <c r="GO9" s="44"/>
      <c r="GP9" s="44"/>
      <c r="GQ9" s="44"/>
      <c r="GR9" s="44"/>
      <c r="GS9" s="44"/>
      <c r="GT9" s="44"/>
      <c r="GU9" s="44"/>
      <c r="GV9" s="44"/>
      <c r="GW9" s="44"/>
      <c r="GX9" s="44"/>
      <c r="GY9" s="44"/>
      <c r="GZ9" s="44"/>
      <c r="HA9" s="44"/>
      <c r="HB9" s="44"/>
      <c r="HC9" s="44"/>
      <c r="HD9" s="44"/>
      <c r="HE9" s="44"/>
      <c r="HF9" s="44"/>
      <c r="HG9" s="44"/>
      <c r="HH9" s="44"/>
      <c r="HI9" s="44"/>
      <c r="HJ9" s="44"/>
      <c r="HK9" s="44"/>
      <c r="HL9" s="44"/>
      <c r="HM9" s="44"/>
      <c r="HN9" s="44"/>
      <c r="HO9" s="44"/>
      <c r="HP9" s="44"/>
      <c r="HQ9" s="44"/>
      <c r="HR9" s="44"/>
      <c r="HS9" s="44"/>
      <c r="HT9" s="44"/>
      <c r="HU9" s="44"/>
      <c r="HV9" s="44"/>
      <c r="HW9" s="44"/>
      <c r="HX9" s="44"/>
      <c r="HY9" s="44"/>
      <c r="HZ9" s="44"/>
      <c r="IA9" s="44"/>
      <c r="IB9" s="44"/>
      <c r="IC9" s="44"/>
      <c r="ID9" s="44"/>
      <c r="IE9" s="44"/>
      <c r="IF9" s="44"/>
      <c r="IG9" s="44"/>
      <c r="IH9" s="44"/>
      <c r="II9" s="44"/>
      <c r="IJ9" s="44"/>
      <c r="IK9" s="44"/>
      <c r="IL9" s="44"/>
      <c r="IM9" s="44"/>
      <c r="IN9" s="44"/>
      <c r="IO9" s="44"/>
      <c r="IP9" s="44"/>
      <c r="IQ9" s="44"/>
      <c r="IR9" s="44"/>
      <c r="IS9" s="44"/>
    </row>
    <row r="10" spans="1:253" ht="15.75" customHeight="1">
      <c r="A10" s="349" t="s">
        <v>2080</v>
      </c>
      <c r="B10" s="36" t="s">
        <v>2081</v>
      </c>
      <c r="C10" s="820"/>
      <c r="D10" s="820"/>
      <c r="E10" s="820"/>
      <c r="F10" s="820">
        <v>6340300</v>
      </c>
      <c r="G10" s="44"/>
      <c r="H10" s="44"/>
      <c r="I10" s="44"/>
      <c r="J10" s="44"/>
      <c r="K10" s="44"/>
      <c r="L10" s="44"/>
      <c r="M10" s="44"/>
      <c r="N10" s="44"/>
      <c r="O10" s="44"/>
      <c r="P10" s="44"/>
      <c r="Q10" s="44"/>
      <c r="R10" s="44"/>
      <c r="S10" s="44"/>
      <c r="T10" s="44"/>
      <c r="U10" s="44"/>
      <c r="V10" s="44"/>
      <c r="W10" s="44"/>
      <c r="X10" s="44"/>
      <c r="Y10" s="44"/>
      <c r="Z10" s="44"/>
      <c r="AA10" s="44"/>
      <c r="AB10" s="44"/>
      <c r="AC10" s="44"/>
      <c r="AD10" s="44"/>
      <c r="AE10" s="44"/>
      <c r="AF10" s="44"/>
      <c r="AG10" s="44"/>
      <c r="AH10" s="44"/>
      <c r="AI10" s="44"/>
      <c r="AJ10" s="44"/>
      <c r="AK10" s="44"/>
      <c r="AL10" s="44"/>
      <c r="AM10" s="44"/>
      <c r="AN10" s="44"/>
      <c r="AO10" s="44"/>
      <c r="AP10" s="44"/>
      <c r="AQ10" s="44"/>
      <c r="AR10" s="44"/>
      <c r="AS10" s="44"/>
      <c r="AT10" s="44"/>
      <c r="AU10" s="44"/>
      <c r="AV10" s="44"/>
      <c r="AW10" s="44"/>
      <c r="AX10" s="44"/>
      <c r="AY10" s="44"/>
      <c r="AZ10" s="44"/>
      <c r="BA10" s="44"/>
      <c r="BB10" s="44"/>
      <c r="BC10" s="44"/>
      <c r="BD10" s="44"/>
      <c r="BE10" s="44"/>
      <c r="BF10" s="44"/>
      <c r="BG10" s="44"/>
      <c r="BH10" s="44"/>
      <c r="BI10" s="44"/>
      <c r="BJ10" s="44"/>
      <c r="BK10" s="44"/>
      <c r="BL10" s="44"/>
      <c r="BM10" s="44"/>
      <c r="BN10" s="44"/>
      <c r="BO10" s="44"/>
      <c r="BP10" s="44"/>
      <c r="BQ10" s="44"/>
      <c r="BR10" s="44"/>
      <c r="BS10" s="44"/>
      <c r="BT10" s="44"/>
      <c r="BU10" s="44"/>
      <c r="BV10" s="44"/>
      <c r="BW10" s="44"/>
      <c r="BX10" s="44"/>
      <c r="BY10" s="44"/>
      <c r="BZ10" s="44"/>
      <c r="CA10" s="44"/>
      <c r="CB10" s="44"/>
      <c r="CC10" s="44"/>
      <c r="CD10" s="44"/>
      <c r="CE10" s="44"/>
      <c r="CF10" s="44"/>
      <c r="CG10" s="44"/>
      <c r="CH10" s="44"/>
      <c r="CI10" s="44"/>
      <c r="CJ10" s="44"/>
      <c r="CK10" s="44"/>
      <c r="CL10" s="44"/>
      <c r="CM10" s="44"/>
      <c r="CN10" s="44"/>
      <c r="CO10" s="44"/>
      <c r="CP10" s="44"/>
      <c r="CQ10" s="44"/>
      <c r="CR10" s="44"/>
      <c r="CS10" s="44"/>
      <c r="CT10" s="44"/>
      <c r="CU10" s="44"/>
      <c r="CV10" s="44"/>
      <c r="CW10" s="44"/>
      <c r="CX10" s="44"/>
      <c r="CY10" s="44"/>
      <c r="CZ10" s="44"/>
      <c r="DA10" s="44"/>
      <c r="DB10" s="44"/>
      <c r="DC10" s="44"/>
      <c r="DD10" s="44"/>
      <c r="DE10" s="44"/>
      <c r="DF10" s="44"/>
      <c r="DG10" s="44"/>
      <c r="DH10" s="44"/>
      <c r="DI10" s="44"/>
      <c r="DJ10" s="44"/>
      <c r="DK10" s="44"/>
      <c r="DL10" s="44"/>
      <c r="DM10" s="44"/>
      <c r="DN10" s="44"/>
      <c r="DO10" s="44"/>
      <c r="DP10" s="44"/>
      <c r="DQ10" s="44"/>
      <c r="DR10" s="44"/>
      <c r="DS10" s="44"/>
      <c r="DT10" s="44"/>
      <c r="DU10" s="44"/>
      <c r="DV10" s="44"/>
      <c r="DW10" s="44"/>
      <c r="DX10" s="44"/>
      <c r="DY10" s="44"/>
      <c r="DZ10" s="44"/>
      <c r="EA10" s="44"/>
      <c r="EB10" s="44"/>
      <c r="EC10" s="44"/>
      <c r="ED10" s="44"/>
      <c r="EE10" s="44"/>
      <c r="EF10" s="44"/>
      <c r="EG10" s="44"/>
      <c r="EH10" s="44"/>
      <c r="EI10" s="44"/>
      <c r="EJ10" s="44"/>
      <c r="EK10" s="44"/>
      <c r="EL10" s="44"/>
      <c r="EM10" s="44"/>
      <c r="EN10" s="44"/>
      <c r="EO10" s="44"/>
      <c r="EP10" s="44"/>
      <c r="EQ10" s="44"/>
      <c r="ER10" s="44"/>
      <c r="ES10" s="44"/>
      <c r="ET10" s="44"/>
      <c r="EU10" s="44"/>
      <c r="EV10" s="44"/>
      <c r="EW10" s="44"/>
      <c r="EX10" s="44"/>
      <c r="EY10" s="44"/>
      <c r="EZ10" s="44"/>
      <c r="FA10" s="44"/>
      <c r="FB10" s="44"/>
      <c r="FC10" s="44"/>
      <c r="FD10" s="44"/>
      <c r="FE10" s="44"/>
      <c r="FF10" s="44"/>
      <c r="FG10" s="44"/>
      <c r="FH10" s="44"/>
      <c r="FI10" s="44"/>
      <c r="FJ10" s="44"/>
      <c r="FK10" s="44"/>
      <c r="FL10" s="44"/>
      <c r="FM10" s="44"/>
      <c r="FN10" s="44"/>
      <c r="FO10" s="44"/>
      <c r="FP10" s="44"/>
      <c r="FQ10" s="44"/>
      <c r="FR10" s="44"/>
      <c r="FS10" s="44"/>
      <c r="FT10" s="44"/>
      <c r="FU10" s="44"/>
      <c r="FV10" s="44"/>
      <c r="FW10" s="44"/>
      <c r="FX10" s="44"/>
      <c r="FY10" s="44"/>
      <c r="FZ10" s="44"/>
      <c r="GA10" s="44"/>
      <c r="GB10" s="44"/>
      <c r="GC10" s="44"/>
      <c r="GD10" s="44"/>
      <c r="GE10" s="44"/>
      <c r="GF10" s="44"/>
      <c r="GG10" s="44"/>
      <c r="GH10" s="44"/>
      <c r="GI10" s="44"/>
      <c r="GJ10" s="44"/>
      <c r="GK10" s="44"/>
      <c r="GL10" s="44"/>
      <c r="GM10" s="44"/>
      <c r="GN10" s="44"/>
      <c r="GO10" s="44"/>
      <c r="GP10" s="44"/>
      <c r="GQ10" s="44"/>
      <c r="GR10" s="44"/>
      <c r="GS10" s="44"/>
      <c r="GT10" s="44"/>
      <c r="GU10" s="44"/>
      <c r="GV10" s="44"/>
      <c r="GW10" s="44"/>
      <c r="GX10" s="44"/>
      <c r="GY10" s="44"/>
      <c r="GZ10" s="44"/>
      <c r="HA10" s="44"/>
      <c r="HB10" s="44"/>
      <c r="HC10" s="44"/>
      <c r="HD10" s="44"/>
      <c r="HE10" s="44"/>
      <c r="HF10" s="44"/>
      <c r="HG10" s="44"/>
      <c r="HH10" s="44"/>
      <c r="HI10" s="44"/>
      <c r="HJ10" s="44"/>
      <c r="HK10" s="44"/>
      <c r="HL10" s="44"/>
      <c r="HM10" s="44"/>
      <c r="HN10" s="44"/>
      <c r="HO10" s="44"/>
      <c r="HP10" s="44"/>
      <c r="HQ10" s="44"/>
      <c r="HR10" s="44"/>
      <c r="HS10" s="44"/>
      <c r="HT10" s="44"/>
      <c r="HU10" s="44"/>
      <c r="HV10" s="44"/>
      <c r="HW10" s="44"/>
      <c r="HX10" s="44"/>
      <c r="HY10" s="44"/>
      <c r="HZ10" s="44"/>
      <c r="IA10" s="44"/>
      <c r="IB10" s="44"/>
      <c r="IC10" s="44"/>
      <c r="ID10" s="44"/>
      <c r="IE10" s="44"/>
      <c r="IF10" s="44"/>
      <c r="IG10" s="44"/>
      <c r="IH10" s="44"/>
      <c r="II10" s="44"/>
      <c r="IJ10" s="44"/>
      <c r="IK10" s="44"/>
      <c r="IL10" s="44"/>
      <c r="IM10" s="44"/>
      <c r="IN10" s="44"/>
      <c r="IO10" s="44"/>
      <c r="IP10" s="44"/>
      <c r="IQ10" s="44"/>
      <c r="IR10" s="44"/>
      <c r="IS10" s="44"/>
    </row>
    <row r="11" spans="1:253" ht="15.75" customHeight="1">
      <c r="A11" s="349" t="s">
        <v>2082</v>
      </c>
      <c r="B11" s="36" t="s">
        <v>2083</v>
      </c>
      <c r="C11" s="820"/>
      <c r="D11" s="820"/>
      <c r="E11" s="820"/>
      <c r="F11" s="820">
        <v>1753700</v>
      </c>
      <c r="G11" s="44"/>
      <c r="H11" s="44"/>
      <c r="I11" s="44"/>
      <c r="J11" s="44"/>
      <c r="K11" s="44"/>
      <c r="L11" s="44"/>
      <c r="M11" s="44"/>
      <c r="N11" s="44"/>
      <c r="O11" s="44"/>
      <c r="P11" s="44"/>
      <c r="Q11" s="44"/>
      <c r="R11" s="44"/>
      <c r="S11" s="44"/>
      <c r="T11" s="44"/>
      <c r="U11" s="44"/>
      <c r="V11" s="44"/>
      <c r="W11" s="44"/>
      <c r="X11" s="44"/>
      <c r="Y11" s="44"/>
      <c r="Z11" s="44"/>
      <c r="AA11" s="44"/>
      <c r="AB11" s="44"/>
      <c r="AC11" s="44"/>
      <c r="AD11" s="44"/>
      <c r="AE11" s="44"/>
      <c r="AF11" s="44"/>
      <c r="AG11" s="44"/>
      <c r="AH11" s="44"/>
      <c r="AI11" s="44"/>
      <c r="AJ11" s="44"/>
      <c r="AK11" s="44"/>
      <c r="AL11" s="44"/>
      <c r="AM11" s="44"/>
      <c r="AN11" s="44"/>
      <c r="AO11" s="44"/>
      <c r="AP11" s="44"/>
      <c r="AQ11" s="44"/>
      <c r="AR11" s="44"/>
      <c r="AS11" s="44"/>
      <c r="AT11" s="44"/>
      <c r="AU11" s="44"/>
      <c r="AV11" s="44"/>
      <c r="AW11" s="44"/>
      <c r="AX11" s="44"/>
      <c r="AY11" s="44"/>
      <c r="AZ11" s="44"/>
      <c r="BA11" s="44"/>
      <c r="BB11" s="44"/>
      <c r="BC11" s="44"/>
      <c r="BD11" s="44"/>
      <c r="BE11" s="44"/>
      <c r="BF11" s="44"/>
      <c r="BG11" s="44"/>
      <c r="BH11" s="44"/>
      <c r="BI11" s="44"/>
      <c r="BJ11" s="44"/>
      <c r="BK11" s="44"/>
      <c r="BL11" s="44"/>
      <c r="BM11" s="44"/>
      <c r="BN11" s="44"/>
      <c r="BO11" s="44"/>
      <c r="BP11" s="44"/>
      <c r="BQ11" s="44"/>
      <c r="BR11" s="44"/>
      <c r="BS11" s="44"/>
      <c r="BT11" s="44"/>
      <c r="BU11" s="44"/>
      <c r="BV11" s="44"/>
      <c r="BW11" s="44"/>
      <c r="BX11" s="44"/>
      <c r="BY11" s="44"/>
      <c r="BZ11" s="44"/>
      <c r="CA11" s="44"/>
      <c r="CB11" s="44"/>
      <c r="CC11" s="44"/>
      <c r="CD11" s="44"/>
      <c r="CE11" s="44"/>
      <c r="CF11" s="44"/>
      <c r="CG11" s="44"/>
      <c r="CH11" s="44"/>
      <c r="CI11" s="44"/>
      <c r="CJ11" s="44"/>
      <c r="CK11" s="44"/>
      <c r="CL11" s="44"/>
      <c r="CM11" s="44"/>
      <c r="CN11" s="44"/>
      <c r="CO11" s="44"/>
      <c r="CP11" s="44"/>
      <c r="CQ11" s="44"/>
      <c r="CR11" s="44"/>
      <c r="CS11" s="44"/>
      <c r="CT11" s="44"/>
      <c r="CU11" s="44"/>
      <c r="CV11" s="44"/>
      <c r="CW11" s="44"/>
      <c r="CX11" s="44"/>
      <c r="CY11" s="44"/>
      <c r="CZ11" s="44"/>
      <c r="DA11" s="44"/>
      <c r="DB11" s="44"/>
      <c r="DC11" s="44"/>
      <c r="DD11" s="44"/>
      <c r="DE11" s="44"/>
      <c r="DF11" s="44"/>
      <c r="DG11" s="44"/>
      <c r="DH11" s="44"/>
      <c r="DI11" s="44"/>
      <c r="DJ11" s="44"/>
      <c r="DK11" s="44"/>
      <c r="DL11" s="44"/>
      <c r="DM11" s="44"/>
      <c r="DN11" s="44"/>
      <c r="DO11" s="44"/>
      <c r="DP11" s="44"/>
      <c r="DQ11" s="44"/>
      <c r="DR11" s="44"/>
      <c r="DS11" s="44"/>
      <c r="DT11" s="44"/>
      <c r="DU11" s="44"/>
      <c r="DV11" s="44"/>
      <c r="DW11" s="44"/>
      <c r="DX11" s="44"/>
      <c r="DY11" s="44"/>
      <c r="DZ11" s="44"/>
      <c r="EA11" s="44"/>
      <c r="EB11" s="44"/>
      <c r="EC11" s="44"/>
      <c r="ED11" s="44"/>
      <c r="EE11" s="44"/>
      <c r="EF11" s="44"/>
      <c r="EG11" s="44"/>
      <c r="EH11" s="44"/>
      <c r="EI11" s="44"/>
      <c r="EJ11" s="44"/>
      <c r="EK11" s="44"/>
      <c r="EL11" s="44"/>
      <c r="EM11" s="44"/>
      <c r="EN11" s="44"/>
      <c r="EO11" s="44"/>
      <c r="EP11" s="44"/>
      <c r="EQ11" s="44"/>
      <c r="ER11" s="44"/>
      <c r="ES11" s="44"/>
      <c r="ET11" s="44"/>
      <c r="EU11" s="44"/>
      <c r="EV11" s="44"/>
      <c r="EW11" s="44"/>
      <c r="EX11" s="44"/>
      <c r="EY11" s="44"/>
      <c r="EZ11" s="44"/>
      <c r="FA11" s="44"/>
      <c r="FB11" s="44"/>
      <c r="FC11" s="44"/>
      <c r="FD11" s="44"/>
      <c r="FE11" s="44"/>
      <c r="FF11" s="44"/>
      <c r="FG11" s="44"/>
      <c r="FH11" s="44"/>
      <c r="FI11" s="44"/>
      <c r="FJ11" s="44"/>
      <c r="FK11" s="44"/>
      <c r="FL11" s="44"/>
      <c r="FM11" s="44"/>
      <c r="FN11" s="44"/>
      <c r="FO11" s="44"/>
      <c r="FP11" s="44"/>
      <c r="FQ11" s="44"/>
      <c r="FR11" s="44"/>
      <c r="FS11" s="44"/>
      <c r="FT11" s="44"/>
      <c r="FU11" s="44"/>
      <c r="FV11" s="44"/>
      <c r="FW11" s="44"/>
      <c r="FX11" s="44"/>
      <c r="FY11" s="44"/>
      <c r="FZ11" s="44"/>
      <c r="GA11" s="44"/>
      <c r="GB11" s="44"/>
      <c r="GC11" s="44"/>
      <c r="GD11" s="44"/>
      <c r="GE11" s="44"/>
      <c r="GF11" s="44"/>
      <c r="GG11" s="44"/>
      <c r="GH11" s="44"/>
      <c r="GI11" s="44"/>
      <c r="GJ11" s="44"/>
      <c r="GK11" s="44"/>
      <c r="GL11" s="44"/>
      <c r="GM11" s="44"/>
      <c r="GN11" s="44"/>
      <c r="GO11" s="44"/>
      <c r="GP11" s="44"/>
      <c r="GQ11" s="44"/>
      <c r="GR11" s="44"/>
      <c r="GS11" s="44"/>
      <c r="GT11" s="44"/>
      <c r="GU11" s="44"/>
      <c r="GV11" s="44"/>
      <c r="GW11" s="44"/>
      <c r="GX11" s="44"/>
      <c r="GY11" s="44"/>
      <c r="GZ11" s="44"/>
      <c r="HA11" s="44"/>
      <c r="HB11" s="44"/>
      <c r="HC11" s="44"/>
      <c r="HD11" s="44"/>
      <c r="HE11" s="44"/>
      <c r="HF11" s="44"/>
      <c r="HG11" s="44"/>
      <c r="HH11" s="44"/>
      <c r="HI11" s="44"/>
      <c r="HJ11" s="44"/>
      <c r="HK11" s="44"/>
      <c r="HL11" s="44"/>
      <c r="HM11" s="44"/>
      <c r="HN11" s="44"/>
      <c r="HO11" s="44"/>
      <c r="HP11" s="44"/>
      <c r="HQ11" s="44"/>
      <c r="HR11" s="44"/>
      <c r="HS11" s="44"/>
      <c r="HT11" s="44"/>
      <c r="HU11" s="44"/>
      <c r="HV11" s="44"/>
      <c r="HW11" s="44"/>
      <c r="HX11" s="44"/>
      <c r="HY11" s="44"/>
      <c r="HZ11" s="44"/>
      <c r="IA11" s="44"/>
      <c r="IB11" s="44"/>
      <c r="IC11" s="44"/>
      <c r="ID11" s="44"/>
      <c r="IE11" s="44"/>
      <c r="IF11" s="44"/>
      <c r="IG11" s="44"/>
      <c r="IH11" s="44"/>
      <c r="II11" s="44"/>
      <c r="IJ11" s="44"/>
      <c r="IK11" s="44"/>
      <c r="IL11" s="44"/>
      <c r="IM11" s="44"/>
      <c r="IN11" s="44"/>
      <c r="IO11" s="44"/>
      <c r="IP11" s="44"/>
      <c r="IQ11" s="44"/>
      <c r="IR11" s="44"/>
      <c r="IS11" s="44"/>
    </row>
    <row r="12" spans="1:253" ht="15.75">
      <c r="A12" s="479" t="s">
        <v>2076</v>
      </c>
      <c r="B12" s="416"/>
      <c r="C12" s="480">
        <v>0</v>
      </c>
      <c r="D12" s="480"/>
      <c r="E12" s="480">
        <f t="shared" ref="E12:F12" si="0">SUM(E9:E11)</f>
        <v>0</v>
      </c>
      <c r="F12" s="480">
        <f t="shared" si="0"/>
        <v>18211500</v>
      </c>
      <c r="G12" s="44"/>
      <c r="H12" s="44"/>
      <c r="I12" s="44"/>
      <c r="J12" s="44"/>
      <c r="K12" s="44"/>
      <c r="L12" s="44"/>
      <c r="M12" s="44"/>
      <c r="N12" s="44"/>
      <c r="O12" s="44"/>
      <c r="P12" s="44"/>
      <c r="Q12" s="44"/>
      <c r="R12" s="44"/>
      <c r="S12" s="44"/>
      <c r="T12" s="44"/>
      <c r="U12" s="44"/>
      <c r="V12" s="44"/>
      <c r="W12" s="44"/>
      <c r="X12" s="44"/>
      <c r="Y12" s="44"/>
      <c r="Z12" s="44"/>
      <c r="AA12" s="44"/>
      <c r="AB12" s="44"/>
      <c r="AC12" s="44"/>
      <c r="AD12" s="44"/>
      <c r="AE12" s="44"/>
      <c r="AF12" s="44"/>
      <c r="AG12" s="44"/>
      <c r="AH12" s="44"/>
      <c r="AI12" s="44"/>
      <c r="AJ12" s="44"/>
      <c r="AK12" s="44"/>
      <c r="AL12" s="44"/>
      <c r="AM12" s="44"/>
      <c r="AN12" s="44"/>
      <c r="AO12" s="44"/>
      <c r="AP12" s="44"/>
      <c r="AQ12" s="44"/>
      <c r="AR12" s="44"/>
      <c r="AS12" s="44"/>
      <c r="AT12" s="44"/>
      <c r="AU12" s="44"/>
      <c r="AV12" s="44"/>
      <c r="AW12" s="44"/>
      <c r="AX12" s="44"/>
      <c r="AY12" s="44"/>
      <c r="AZ12" s="44"/>
      <c r="BA12" s="44"/>
      <c r="BB12" s="44"/>
      <c r="BC12" s="44"/>
      <c r="BD12" s="44"/>
      <c r="BE12" s="44"/>
      <c r="BF12" s="44"/>
      <c r="BG12" s="44"/>
      <c r="BH12" s="44"/>
      <c r="BI12" s="44"/>
      <c r="BJ12" s="44"/>
      <c r="BK12" s="44"/>
      <c r="BL12" s="44"/>
      <c r="BM12" s="44"/>
      <c r="BN12" s="44"/>
      <c r="BO12" s="44"/>
      <c r="BP12" s="44"/>
      <c r="BQ12" s="44"/>
      <c r="BR12" s="44"/>
      <c r="BS12" s="44"/>
      <c r="BT12" s="44"/>
      <c r="BU12" s="44"/>
      <c r="BV12" s="44"/>
      <c r="BW12" s="44"/>
      <c r="BX12" s="44"/>
      <c r="BY12" s="44"/>
      <c r="BZ12" s="44"/>
      <c r="CA12" s="44"/>
      <c r="CB12" s="44"/>
      <c r="CC12" s="44"/>
      <c r="CD12" s="44"/>
      <c r="CE12" s="44"/>
      <c r="CF12" s="44"/>
      <c r="CG12" s="44"/>
      <c r="CH12" s="44"/>
      <c r="CI12" s="44"/>
      <c r="CJ12" s="44"/>
      <c r="CK12" s="44"/>
      <c r="CL12" s="44"/>
      <c r="CM12" s="44"/>
      <c r="CN12" s="44"/>
      <c r="CO12" s="44"/>
      <c r="CP12" s="44"/>
      <c r="CQ12" s="44"/>
      <c r="CR12" s="44"/>
      <c r="CS12" s="44"/>
      <c r="CT12" s="44"/>
      <c r="CU12" s="44"/>
      <c r="CV12" s="44"/>
      <c r="CW12" s="44"/>
      <c r="CX12" s="44"/>
      <c r="CY12" s="44"/>
      <c r="CZ12" s="44"/>
      <c r="DA12" s="44"/>
      <c r="DB12" s="44"/>
      <c r="DC12" s="44"/>
      <c r="DD12" s="44"/>
      <c r="DE12" s="44"/>
      <c r="DF12" s="44"/>
      <c r="DG12" s="44"/>
      <c r="DH12" s="44"/>
      <c r="DI12" s="44"/>
      <c r="DJ12" s="44"/>
      <c r="DK12" s="44"/>
      <c r="DL12" s="44"/>
      <c r="DM12" s="44"/>
      <c r="DN12" s="44"/>
      <c r="DO12" s="44"/>
      <c r="DP12" s="44"/>
      <c r="DQ12" s="44"/>
      <c r="DR12" s="44"/>
      <c r="DS12" s="44"/>
      <c r="DT12" s="44"/>
      <c r="DU12" s="44"/>
      <c r="DV12" s="44"/>
      <c r="DW12" s="44"/>
      <c r="DX12" s="44"/>
      <c r="DY12" s="44"/>
      <c r="DZ12" s="44"/>
      <c r="EA12" s="44"/>
      <c r="EB12" s="44"/>
      <c r="EC12" s="44"/>
      <c r="ED12" s="44"/>
      <c r="EE12" s="44"/>
      <c r="EF12" s="44"/>
      <c r="EG12" s="44"/>
      <c r="EH12" s="44"/>
      <c r="EI12" s="44"/>
      <c r="EJ12" s="44"/>
      <c r="EK12" s="44"/>
      <c r="EL12" s="44"/>
      <c r="EM12" s="44"/>
      <c r="EN12" s="44"/>
      <c r="EO12" s="44"/>
      <c r="EP12" s="44"/>
      <c r="EQ12" s="44"/>
      <c r="ER12" s="44"/>
      <c r="ES12" s="44"/>
      <c r="ET12" s="44"/>
      <c r="EU12" s="44"/>
      <c r="EV12" s="44"/>
      <c r="EW12" s="44"/>
      <c r="EX12" s="44"/>
      <c r="EY12" s="44"/>
      <c r="EZ12" s="44"/>
      <c r="FA12" s="44"/>
      <c r="FB12" s="44"/>
      <c r="FC12" s="44"/>
      <c r="FD12" s="44"/>
      <c r="FE12" s="44"/>
      <c r="FF12" s="44"/>
      <c r="FG12" s="44"/>
      <c r="FH12" s="44"/>
      <c r="FI12" s="44"/>
      <c r="FJ12" s="44"/>
      <c r="FK12" s="44"/>
      <c r="FL12" s="44"/>
      <c r="FM12" s="44"/>
      <c r="FN12" s="44"/>
      <c r="FO12" s="44"/>
      <c r="FP12" s="44"/>
      <c r="FQ12" s="44"/>
      <c r="FR12" s="44"/>
      <c r="FS12" s="44"/>
      <c r="FT12" s="44"/>
      <c r="FU12" s="44"/>
      <c r="FV12" s="44"/>
      <c r="FW12" s="44"/>
      <c r="FX12" s="44"/>
      <c r="FY12" s="44"/>
      <c r="FZ12" s="44"/>
      <c r="GA12" s="44"/>
      <c r="GB12" s="44"/>
      <c r="GC12" s="44"/>
      <c r="GD12" s="44"/>
      <c r="GE12" s="44"/>
      <c r="GF12" s="44"/>
      <c r="GG12" s="44"/>
      <c r="GH12" s="44"/>
      <c r="GI12" s="44"/>
      <c r="GJ12" s="44"/>
      <c r="GK12" s="44"/>
      <c r="GL12" s="44"/>
      <c r="GM12" s="44"/>
      <c r="GN12" s="44"/>
      <c r="GO12" s="44"/>
      <c r="GP12" s="44"/>
      <c r="GQ12" s="44"/>
      <c r="GR12" s="44"/>
      <c r="GS12" s="44"/>
      <c r="GT12" s="44"/>
      <c r="GU12" s="44"/>
      <c r="GV12" s="44"/>
      <c r="GW12" s="44"/>
      <c r="GX12" s="44"/>
      <c r="GY12" s="44"/>
      <c r="GZ12" s="44"/>
      <c r="HA12" s="44"/>
      <c r="HB12" s="44"/>
      <c r="HC12" s="44"/>
      <c r="HD12" s="44"/>
      <c r="HE12" s="44"/>
      <c r="HF12" s="44"/>
      <c r="HG12" s="44"/>
      <c r="HH12" s="44"/>
      <c r="HI12" s="44"/>
      <c r="HJ12" s="44"/>
      <c r="HK12" s="44"/>
      <c r="HL12" s="44"/>
      <c r="HM12" s="44"/>
      <c r="HN12" s="44"/>
      <c r="HO12" s="44"/>
      <c r="HP12" s="44"/>
      <c r="HQ12" s="44"/>
      <c r="HR12" s="44"/>
      <c r="HS12" s="44"/>
      <c r="HT12" s="44"/>
      <c r="HU12" s="44"/>
      <c r="HV12" s="44"/>
      <c r="HW12" s="44"/>
      <c r="HX12" s="44"/>
      <c r="HY12" s="44"/>
      <c r="HZ12" s="44"/>
      <c r="IA12" s="44"/>
      <c r="IB12" s="44"/>
      <c r="IC12" s="44"/>
      <c r="ID12" s="44"/>
      <c r="IE12" s="44"/>
      <c r="IF12" s="44"/>
      <c r="IG12" s="44"/>
      <c r="IH12" s="44"/>
      <c r="II12" s="44"/>
      <c r="IJ12" s="44"/>
      <c r="IK12" s="44"/>
      <c r="IL12" s="44"/>
      <c r="IM12" s="44"/>
      <c r="IN12" s="44"/>
      <c r="IO12" s="44"/>
      <c r="IP12" s="44"/>
      <c r="IQ12" s="44"/>
      <c r="IR12" s="44"/>
      <c r="IS12" s="44"/>
    </row>
    <row r="13" spans="1:253" ht="15.75">
      <c r="A13" s="479" t="s">
        <v>2089</v>
      </c>
      <c r="B13" s="416"/>
      <c r="C13" s="480">
        <v>0</v>
      </c>
      <c r="D13" s="480"/>
      <c r="E13" s="480">
        <f>SUM(E12,E7)</f>
        <v>0</v>
      </c>
      <c r="F13" s="480">
        <f>F7+F12</f>
        <v>67450000</v>
      </c>
      <c r="G13" s="44"/>
      <c r="H13" s="44"/>
      <c r="I13" s="44"/>
      <c r="J13" s="44"/>
      <c r="K13" s="44"/>
      <c r="L13" s="44"/>
      <c r="M13" s="44"/>
      <c r="N13" s="44"/>
      <c r="O13" s="44"/>
      <c r="P13" s="44"/>
      <c r="Q13" s="44"/>
      <c r="R13" s="44"/>
      <c r="S13" s="44"/>
      <c r="T13" s="44"/>
      <c r="U13" s="44"/>
      <c r="V13" s="44"/>
      <c r="W13" s="44"/>
      <c r="X13" s="44"/>
      <c r="Y13" s="44"/>
      <c r="Z13" s="44"/>
      <c r="AA13" s="44"/>
      <c r="AB13" s="44"/>
      <c r="AC13" s="44"/>
      <c r="AD13" s="44"/>
      <c r="AE13" s="44"/>
      <c r="AF13" s="44"/>
      <c r="AG13" s="44"/>
      <c r="AH13" s="44"/>
      <c r="AI13" s="44"/>
      <c r="AJ13" s="44"/>
      <c r="AK13" s="44"/>
      <c r="AL13" s="44"/>
      <c r="AM13" s="44"/>
      <c r="AN13" s="44"/>
      <c r="AO13" s="44"/>
      <c r="AP13" s="44"/>
      <c r="AQ13" s="44"/>
      <c r="AR13" s="44"/>
      <c r="AS13" s="44"/>
      <c r="AT13" s="44"/>
      <c r="AU13" s="44"/>
      <c r="AV13" s="44"/>
      <c r="AW13" s="44"/>
      <c r="AX13" s="44"/>
      <c r="AY13" s="44"/>
      <c r="AZ13" s="44"/>
      <c r="BA13" s="44"/>
      <c r="BB13" s="44"/>
      <c r="BC13" s="44"/>
      <c r="BD13" s="44"/>
      <c r="BE13" s="44"/>
      <c r="BF13" s="44"/>
      <c r="BG13" s="44"/>
      <c r="BH13" s="44"/>
      <c r="BI13" s="44"/>
      <c r="BJ13" s="44"/>
      <c r="BK13" s="44"/>
      <c r="BL13" s="44"/>
      <c r="BM13" s="44"/>
      <c r="BN13" s="44"/>
      <c r="BO13" s="44"/>
      <c r="BP13" s="44"/>
      <c r="BQ13" s="44"/>
      <c r="BR13" s="44"/>
      <c r="BS13" s="44"/>
      <c r="BT13" s="44"/>
      <c r="BU13" s="44"/>
      <c r="BV13" s="44"/>
      <c r="BW13" s="44"/>
      <c r="BX13" s="44"/>
      <c r="BY13" s="44"/>
      <c r="BZ13" s="44"/>
      <c r="CA13" s="44"/>
      <c r="CB13" s="44"/>
      <c r="CC13" s="44"/>
      <c r="CD13" s="44"/>
      <c r="CE13" s="44"/>
      <c r="CF13" s="44"/>
      <c r="CG13" s="44"/>
      <c r="CH13" s="44"/>
      <c r="CI13" s="44"/>
      <c r="CJ13" s="44"/>
      <c r="CK13" s="44"/>
      <c r="CL13" s="44"/>
      <c r="CM13" s="44"/>
      <c r="CN13" s="44"/>
      <c r="CO13" s="44"/>
      <c r="CP13" s="44"/>
      <c r="CQ13" s="44"/>
      <c r="CR13" s="44"/>
      <c r="CS13" s="44"/>
      <c r="CT13" s="44"/>
      <c r="CU13" s="44"/>
      <c r="CV13" s="44"/>
      <c r="CW13" s="44"/>
      <c r="CX13" s="44"/>
      <c r="CY13" s="44"/>
      <c r="CZ13" s="44"/>
      <c r="DA13" s="44"/>
      <c r="DB13" s="44"/>
      <c r="DC13" s="44"/>
      <c r="DD13" s="44"/>
      <c r="DE13" s="44"/>
      <c r="DF13" s="44"/>
      <c r="DG13" s="44"/>
      <c r="DH13" s="44"/>
      <c r="DI13" s="44"/>
      <c r="DJ13" s="44"/>
      <c r="DK13" s="44"/>
      <c r="DL13" s="44"/>
      <c r="DM13" s="44"/>
      <c r="DN13" s="44"/>
      <c r="DO13" s="44"/>
      <c r="DP13" s="44"/>
      <c r="DQ13" s="44"/>
      <c r="DR13" s="44"/>
      <c r="DS13" s="44"/>
      <c r="DT13" s="44"/>
      <c r="DU13" s="44"/>
      <c r="DV13" s="44"/>
      <c r="DW13" s="44"/>
      <c r="DX13" s="44"/>
      <c r="DY13" s="44"/>
      <c r="DZ13" s="44"/>
      <c r="EA13" s="44"/>
      <c r="EB13" s="44"/>
      <c r="EC13" s="44"/>
      <c r="ED13" s="44"/>
      <c r="EE13" s="44"/>
      <c r="EF13" s="44"/>
      <c r="EG13" s="44"/>
      <c r="EH13" s="44"/>
      <c r="EI13" s="44"/>
      <c r="EJ13" s="44"/>
      <c r="EK13" s="44"/>
      <c r="EL13" s="44"/>
      <c r="EM13" s="44"/>
      <c r="EN13" s="44"/>
      <c r="EO13" s="44"/>
      <c r="EP13" s="44"/>
      <c r="EQ13" s="44"/>
      <c r="ER13" s="44"/>
      <c r="ES13" s="44"/>
      <c r="ET13" s="44"/>
      <c r="EU13" s="44"/>
      <c r="EV13" s="44"/>
      <c r="EW13" s="44"/>
      <c r="EX13" s="44"/>
      <c r="EY13" s="44"/>
      <c r="EZ13" s="44"/>
      <c r="FA13" s="44"/>
      <c r="FB13" s="44"/>
      <c r="FC13" s="44"/>
      <c r="FD13" s="44"/>
      <c r="FE13" s="44"/>
      <c r="FF13" s="44"/>
      <c r="FG13" s="44"/>
      <c r="FH13" s="44"/>
      <c r="FI13" s="44"/>
      <c r="FJ13" s="44"/>
      <c r="FK13" s="44"/>
      <c r="FL13" s="44"/>
      <c r="FM13" s="44"/>
      <c r="FN13" s="44"/>
      <c r="FO13" s="44"/>
      <c r="FP13" s="44"/>
      <c r="FQ13" s="44"/>
      <c r="FR13" s="44"/>
      <c r="FS13" s="44"/>
      <c r="FT13" s="44"/>
      <c r="FU13" s="44"/>
      <c r="FV13" s="44"/>
      <c r="FW13" s="44"/>
      <c r="FX13" s="44"/>
      <c r="FY13" s="44"/>
      <c r="FZ13" s="44"/>
      <c r="GA13" s="44"/>
      <c r="GB13" s="44"/>
      <c r="GC13" s="44"/>
      <c r="GD13" s="44"/>
      <c r="GE13" s="44"/>
      <c r="GF13" s="44"/>
      <c r="GG13" s="44"/>
      <c r="GH13" s="44"/>
      <c r="GI13" s="44"/>
      <c r="GJ13" s="44"/>
      <c r="GK13" s="44"/>
      <c r="GL13" s="44"/>
      <c r="GM13" s="44"/>
      <c r="GN13" s="44"/>
      <c r="GO13" s="44"/>
      <c r="GP13" s="44"/>
      <c r="GQ13" s="44"/>
      <c r="GR13" s="44"/>
      <c r="GS13" s="44"/>
      <c r="GT13" s="44"/>
      <c r="GU13" s="44"/>
      <c r="GV13" s="44"/>
      <c r="GW13" s="44"/>
      <c r="GX13" s="44"/>
      <c r="GY13" s="44"/>
      <c r="GZ13" s="44"/>
      <c r="HA13" s="44"/>
      <c r="HB13" s="44"/>
      <c r="HC13" s="44"/>
      <c r="HD13" s="44"/>
      <c r="HE13" s="44"/>
      <c r="HF13" s="44"/>
      <c r="HG13" s="44"/>
      <c r="HH13" s="44"/>
      <c r="HI13" s="44"/>
      <c r="HJ13" s="44"/>
      <c r="HK13" s="44"/>
      <c r="HL13" s="44"/>
      <c r="HM13" s="44"/>
      <c r="HN13" s="44"/>
      <c r="HO13" s="44"/>
      <c r="HP13" s="44"/>
      <c r="HQ13" s="44"/>
      <c r="HR13" s="44"/>
      <c r="HS13" s="44"/>
      <c r="HT13" s="44"/>
      <c r="HU13" s="44"/>
      <c r="HV13" s="44"/>
      <c r="HW13" s="44"/>
      <c r="HX13" s="44"/>
      <c r="HY13" s="44"/>
      <c r="HZ13" s="44"/>
      <c r="IA13" s="44"/>
      <c r="IB13" s="44"/>
      <c r="IC13" s="44"/>
      <c r="ID13" s="44"/>
      <c r="IE13" s="44"/>
      <c r="IF13" s="44"/>
      <c r="IG13" s="44"/>
      <c r="IH13" s="44"/>
      <c r="II13" s="44"/>
      <c r="IJ13" s="44"/>
      <c r="IK13" s="44"/>
      <c r="IL13" s="44"/>
      <c r="IM13" s="44"/>
      <c r="IN13" s="44"/>
      <c r="IO13" s="44"/>
      <c r="IP13" s="44"/>
      <c r="IQ13" s="44"/>
      <c r="IR13" s="44"/>
      <c r="IS13" s="44"/>
    </row>
    <row r="14" spans="1:253" ht="15.75" customHeight="1">
      <c r="A14" s="171">
        <v>2200000</v>
      </c>
      <c r="B14" s="99" t="s">
        <v>2090</v>
      </c>
      <c r="C14" s="820"/>
      <c r="D14" s="820"/>
      <c r="E14" s="820"/>
      <c r="F14" s="820"/>
      <c r="G14" s="44"/>
      <c r="H14" s="44"/>
      <c r="I14" s="44"/>
      <c r="J14" s="44"/>
      <c r="K14" s="44"/>
      <c r="L14" s="44"/>
      <c r="M14" s="44"/>
      <c r="N14" s="44"/>
      <c r="O14" s="44"/>
      <c r="P14" s="44"/>
      <c r="Q14" s="44"/>
      <c r="R14" s="44"/>
      <c r="S14" s="44"/>
      <c r="T14" s="44"/>
      <c r="U14" s="44"/>
      <c r="V14" s="44"/>
      <c r="W14" s="44"/>
      <c r="X14" s="44"/>
      <c r="Y14" s="44"/>
      <c r="Z14" s="44"/>
      <c r="AA14" s="44"/>
      <c r="AB14" s="44"/>
      <c r="AC14" s="44"/>
      <c r="AD14" s="44"/>
      <c r="AE14" s="44"/>
      <c r="AF14" s="44"/>
      <c r="AG14" s="44"/>
      <c r="AH14" s="44"/>
      <c r="AI14" s="44"/>
      <c r="AJ14" s="44"/>
      <c r="AK14" s="44"/>
      <c r="AL14" s="44"/>
      <c r="AM14" s="44"/>
      <c r="AN14" s="44"/>
      <c r="AO14" s="44"/>
      <c r="AP14" s="44"/>
      <c r="AQ14" s="44"/>
      <c r="AR14" s="44"/>
      <c r="AS14" s="44"/>
      <c r="AT14" s="44"/>
      <c r="AU14" s="44"/>
      <c r="AV14" s="44"/>
      <c r="AW14" s="44"/>
      <c r="AX14" s="44"/>
      <c r="AY14" s="44"/>
      <c r="AZ14" s="44"/>
      <c r="BA14" s="44"/>
      <c r="BB14" s="44"/>
      <c r="BC14" s="44"/>
      <c r="BD14" s="44"/>
      <c r="BE14" s="44"/>
      <c r="BF14" s="44"/>
      <c r="BG14" s="44"/>
      <c r="BH14" s="44"/>
      <c r="BI14" s="44"/>
      <c r="BJ14" s="44"/>
      <c r="BK14" s="44"/>
      <c r="BL14" s="44"/>
      <c r="BM14" s="44"/>
      <c r="BN14" s="44"/>
      <c r="BO14" s="44"/>
      <c r="BP14" s="44"/>
      <c r="BQ14" s="44"/>
      <c r="BR14" s="44"/>
      <c r="BS14" s="44"/>
      <c r="BT14" s="44"/>
      <c r="BU14" s="44"/>
      <c r="BV14" s="44"/>
      <c r="BW14" s="44"/>
      <c r="BX14" s="44"/>
      <c r="BY14" s="44"/>
      <c r="BZ14" s="44"/>
      <c r="CA14" s="44"/>
      <c r="CB14" s="44"/>
      <c r="CC14" s="44"/>
      <c r="CD14" s="44"/>
      <c r="CE14" s="44"/>
      <c r="CF14" s="44"/>
      <c r="CG14" s="44"/>
      <c r="CH14" s="44"/>
      <c r="CI14" s="44"/>
      <c r="CJ14" s="44"/>
      <c r="CK14" s="44"/>
      <c r="CL14" s="44"/>
      <c r="CM14" s="44"/>
      <c r="CN14" s="44"/>
      <c r="CO14" s="44"/>
      <c r="CP14" s="44"/>
      <c r="CQ14" s="44"/>
      <c r="CR14" s="44"/>
      <c r="CS14" s="44"/>
      <c r="CT14" s="44"/>
      <c r="CU14" s="44"/>
      <c r="CV14" s="44"/>
      <c r="CW14" s="44"/>
      <c r="CX14" s="44"/>
      <c r="CY14" s="44"/>
      <c r="CZ14" s="44"/>
      <c r="DA14" s="44"/>
      <c r="DB14" s="44"/>
      <c r="DC14" s="44"/>
      <c r="DD14" s="44"/>
      <c r="DE14" s="44"/>
      <c r="DF14" s="44"/>
      <c r="DG14" s="44"/>
      <c r="DH14" s="44"/>
      <c r="DI14" s="44"/>
      <c r="DJ14" s="44"/>
      <c r="DK14" s="44"/>
      <c r="DL14" s="44"/>
      <c r="DM14" s="44"/>
      <c r="DN14" s="44"/>
      <c r="DO14" s="44"/>
      <c r="DP14" s="44"/>
      <c r="DQ14" s="44"/>
      <c r="DR14" s="44"/>
      <c r="DS14" s="44"/>
      <c r="DT14" s="44"/>
      <c r="DU14" s="44"/>
      <c r="DV14" s="44"/>
      <c r="DW14" s="44"/>
      <c r="DX14" s="44"/>
      <c r="DY14" s="44"/>
      <c r="DZ14" s="44"/>
      <c r="EA14" s="44"/>
      <c r="EB14" s="44"/>
      <c r="EC14" s="44"/>
      <c r="ED14" s="44"/>
      <c r="EE14" s="44"/>
      <c r="EF14" s="44"/>
      <c r="EG14" s="44"/>
      <c r="EH14" s="44"/>
      <c r="EI14" s="44"/>
      <c r="EJ14" s="44"/>
      <c r="EK14" s="44"/>
      <c r="EL14" s="44"/>
      <c r="EM14" s="44"/>
      <c r="EN14" s="44"/>
      <c r="EO14" s="44"/>
      <c r="EP14" s="44"/>
      <c r="EQ14" s="44"/>
      <c r="ER14" s="44"/>
      <c r="ES14" s="44"/>
      <c r="ET14" s="44"/>
      <c r="EU14" s="44"/>
      <c r="EV14" s="44"/>
      <c r="EW14" s="44"/>
      <c r="EX14" s="44"/>
      <c r="EY14" s="44"/>
      <c r="EZ14" s="44"/>
      <c r="FA14" s="44"/>
      <c r="FB14" s="44"/>
      <c r="FC14" s="44"/>
      <c r="FD14" s="44"/>
      <c r="FE14" s="44"/>
      <c r="FF14" s="44"/>
      <c r="FG14" s="44"/>
      <c r="FH14" s="44"/>
      <c r="FI14" s="44"/>
      <c r="FJ14" s="44"/>
      <c r="FK14" s="44"/>
      <c r="FL14" s="44"/>
      <c r="FM14" s="44"/>
      <c r="FN14" s="44"/>
      <c r="FO14" s="44"/>
      <c r="FP14" s="44"/>
      <c r="FQ14" s="44"/>
      <c r="FR14" s="44"/>
      <c r="FS14" s="44"/>
      <c r="FT14" s="44"/>
      <c r="FU14" s="44"/>
      <c r="FV14" s="44"/>
      <c r="FW14" s="44"/>
      <c r="FX14" s="44"/>
      <c r="FY14" s="44"/>
      <c r="FZ14" s="44"/>
      <c r="GA14" s="44"/>
      <c r="GB14" s="44"/>
      <c r="GC14" s="44"/>
      <c r="GD14" s="44"/>
      <c r="GE14" s="44"/>
      <c r="GF14" s="44"/>
      <c r="GG14" s="44"/>
      <c r="GH14" s="44"/>
      <c r="GI14" s="44"/>
      <c r="GJ14" s="44"/>
      <c r="GK14" s="44"/>
      <c r="GL14" s="44"/>
      <c r="GM14" s="44"/>
      <c r="GN14" s="44"/>
      <c r="GO14" s="44"/>
      <c r="GP14" s="44"/>
      <c r="GQ14" s="44"/>
      <c r="GR14" s="44"/>
      <c r="GS14" s="44"/>
      <c r="GT14" s="44"/>
      <c r="GU14" s="44"/>
      <c r="GV14" s="44"/>
      <c r="GW14" s="44"/>
      <c r="GX14" s="44"/>
      <c r="GY14" s="44"/>
      <c r="GZ14" s="44"/>
      <c r="HA14" s="44"/>
      <c r="HB14" s="44"/>
      <c r="HC14" s="44"/>
      <c r="HD14" s="44"/>
      <c r="HE14" s="44"/>
      <c r="HF14" s="44"/>
      <c r="HG14" s="44"/>
      <c r="HH14" s="44"/>
      <c r="HI14" s="44"/>
      <c r="HJ14" s="44"/>
      <c r="HK14" s="44"/>
      <c r="HL14" s="44"/>
      <c r="HM14" s="44"/>
      <c r="HN14" s="44"/>
      <c r="HO14" s="44"/>
      <c r="HP14" s="44"/>
      <c r="HQ14" s="44"/>
      <c r="HR14" s="44"/>
      <c r="HS14" s="44"/>
      <c r="HT14" s="44"/>
      <c r="HU14" s="44"/>
      <c r="HV14" s="44"/>
      <c r="HW14" s="44"/>
      <c r="HX14" s="44"/>
      <c r="HY14" s="44"/>
      <c r="HZ14" s="44"/>
      <c r="IA14" s="44"/>
      <c r="IB14" s="44"/>
      <c r="IC14" s="44"/>
      <c r="ID14" s="44"/>
      <c r="IE14" s="44"/>
      <c r="IF14" s="44"/>
      <c r="IG14" s="44"/>
      <c r="IH14" s="44"/>
      <c r="II14" s="44"/>
      <c r="IJ14" s="44"/>
      <c r="IK14" s="44"/>
      <c r="IL14" s="44"/>
      <c r="IM14" s="44"/>
      <c r="IN14" s="44"/>
      <c r="IO14" s="44"/>
      <c r="IP14" s="44"/>
      <c r="IQ14" s="44"/>
      <c r="IR14" s="44"/>
      <c r="IS14" s="44"/>
    </row>
    <row r="15" spans="1:253" ht="15.75" customHeight="1">
      <c r="A15" s="349"/>
      <c r="B15" s="414" t="s">
        <v>2091</v>
      </c>
      <c r="C15" s="820"/>
      <c r="D15" s="820"/>
      <c r="E15" s="820"/>
      <c r="F15" s="820"/>
    </row>
    <row r="16" spans="1:253" ht="15.75" customHeight="1">
      <c r="A16" s="349" t="s">
        <v>2092</v>
      </c>
      <c r="B16" s="36" t="s">
        <v>2093</v>
      </c>
      <c r="C16" s="820">
        <v>200000</v>
      </c>
      <c r="D16" s="820"/>
      <c r="E16" s="820">
        <f t="shared" ref="E16:E17" si="1">SUM(C16:D16)</f>
        <v>200000</v>
      </c>
      <c r="F16" s="820">
        <v>500000</v>
      </c>
    </row>
    <row r="17" spans="1:6" ht="15.75" customHeight="1">
      <c r="A17" s="349" t="s">
        <v>2094</v>
      </c>
      <c r="B17" s="36" t="s">
        <v>2095</v>
      </c>
      <c r="C17" s="820">
        <v>100000</v>
      </c>
      <c r="D17" s="820"/>
      <c r="E17" s="820">
        <f t="shared" si="1"/>
        <v>100000</v>
      </c>
      <c r="F17" s="820">
        <v>200000</v>
      </c>
    </row>
    <row r="18" spans="1:6" ht="15.75" customHeight="1">
      <c r="A18" s="479" t="s">
        <v>2076</v>
      </c>
      <c r="B18" s="416"/>
      <c r="C18" s="480">
        <f t="shared" ref="C18:F18" si="2">SUM(C16:C17)</f>
        <v>300000</v>
      </c>
      <c r="D18" s="480">
        <f t="shared" si="2"/>
        <v>0</v>
      </c>
      <c r="E18" s="480">
        <f t="shared" si="2"/>
        <v>300000</v>
      </c>
      <c r="F18" s="480">
        <f t="shared" si="2"/>
        <v>700000</v>
      </c>
    </row>
    <row r="19" spans="1:6" ht="15.75" hidden="1" customHeight="1">
      <c r="A19" s="349"/>
      <c r="B19" s="414" t="s">
        <v>2096</v>
      </c>
      <c r="C19" s="820"/>
      <c r="D19" s="820"/>
      <c r="E19" s="820">
        <f t="shared" ref="E19:E23" si="3">SUM(C19:D19)</f>
        <v>0</v>
      </c>
      <c r="F19" s="820"/>
    </row>
    <row r="20" spans="1:6" ht="15.75" hidden="1" customHeight="1">
      <c r="A20" s="349" t="s">
        <v>2097</v>
      </c>
      <c r="B20" s="36" t="s">
        <v>2098</v>
      </c>
      <c r="C20" s="820">
        <v>0</v>
      </c>
      <c r="D20" s="820"/>
      <c r="E20" s="820">
        <f t="shared" si="3"/>
        <v>0</v>
      </c>
      <c r="F20" s="820"/>
    </row>
    <row r="21" spans="1:6" ht="15.75" hidden="1" customHeight="1">
      <c r="A21" s="349">
        <v>2210202</v>
      </c>
      <c r="B21" s="36" t="s">
        <v>2723</v>
      </c>
      <c r="C21" s="820"/>
      <c r="D21" s="820"/>
      <c r="E21" s="820">
        <f t="shared" si="3"/>
        <v>0</v>
      </c>
      <c r="F21" s="820"/>
    </row>
    <row r="22" spans="1:6" ht="15.75" hidden="1" customHeight="1">
      <c r="A22" s="349" t="s">
        <v>2099</v>
      </c>
      <c r="B22" s="36" t="s">
        <v>2100</v>
      </c>
      <c r="C22" s="820">
        <v>0</v>
      </c>
      <c r="D22" s="820"/>
      <c r="E22" s="820">
        <f t="shared" si="3"/>
        <v>0</v>
      </c>
      <c r="F22" s="820"/>
    </row>
    <row r="23" spans="1:6" ht="15.75" hidden="1" customHeight="1">
      <c r="A23" s="479" t="s">
        <v>2076</v>
      </c>
      <c r="B23" s="416"/>
      <c r="C23" s="480">
        <v>0</v>
      </c>
      <c r="D23" s="480"/>
      <c r="E23" s="820">
        <f t="shared" si="3"/>
        <v>0</v>
      </c>
      <c r="F23" s="820"/>
    </row>
    <row r="24" spans="1:6" ht="15.75" customHeight="1">
      <c r="A24" s="349"/>
      <c r="B24" s="414" t="s">
        <v>2101</v>
      </c>
      <c r="C24" s="820"/>
      <c r="D24" s="820"/>
      <c r="E24" s="820"/>
      <c r="F24" s="820"/>
    </row>
    <row r="25" spans="1:6" ht="15.75" customHeight="1">
      <c r="A25" s="349" t="s">
        <v>2102</v>
      </c>
      <c r="B25" s="36" t="s">
        <v>2103</v>
      </c>
      <c r="C25" s="820">
        <v>200000</v>
      </c>
      <c r="D25" s="820"/>
      <c r="E25" s="820">
        <f t="shared" ref="E25:E28" si="4">SUM(C25:D25)</f>
        <v>200000</v>
      </c>
      <c r="F25" s="820">
        <v>50000</v>
      </c>
    </row>
    <row r="26" spans="1:6" ht="15.75" hidden="1" customHeight="1">
      <c r="A26" s="349" t="s">
        <v>2104</v>
      </c>
      <c r="B26" s="36" t="s">
        <v>2105</v>
      </c>
      <c r="C26" s="820"/>
      <c r="D26" s="820"/>
      <c r="E26" s="820">
        <f t="shared" si="4"/>
        <v>0</v>
      </c>
      <c r="F26" s="820"/>
    </row>
    <row r="27" spans="1:6" ht="15.75" customHeight="1">
      <c r="A27" s="349" t="s">
        <v>2106</v>
      </c>
      <c r="B27" s="36" t="s">
        <v>2107</v>
      </c>
      <c r="C27" s="820">
        <v>1000000</v>
      </c>
      <c r="D27" s="820"/>
      <c r="E27" s="820">
        <f t="shared" si="4"/>
        <v>1000000</v>
      </c>
      <c r="F27" s="820">
        <v>300000</v>
      </c>
    </row>
    <row r="28" spans="1:6" ht="15.75" customHeight="1">
      <c r="A28" s="349">
        <v>2210310</v>
      </c>
      <c r="B28" s="36" t="s">
        <v>2724</v>
      </c>
      <c r="C28" s="820">
        <v>200000</v>
      </c>
      <c r="D28" s="820"/>
      <c r="E28" s="820">
        <f t="shared" si="4"/>
        <v>200000</v>
      </c>
      <c r="F28" s="820">
        <v>0</v>
      </c>
    </row>
    <row r="29" spans="1:6" ht="15.75" customHeight="1">
      <c r="A29" s="479" t="s">
        <v>2076</v>
      </c>
      <c r="B29" s="416"/>
      <c r="C29" s="480">
        <f t="shared" ref="C29:F29" si="5">SUM(C25:C28)</f>
        <v>1400000</v>
      </c>
      <c r="D29" s="480">
        <f t="shared" si="5"/>
        <v>0</v>
      </c>
      <c r="E29" s="480">
        <f t="shared" si="5"/>
        <v>1400000</v>
      </c>
      <c r="F29" s="480">
        <f t="shared" si="5"/>
        <v>350000</v>
      </c>
    </row>
    <row r="30" spans="1:6" ht="15.75" hidden="1" customHeight="1">
      <c r="A30" s="349"/>
      <c r="B30" s="414" t="s">
        <v>2110</v>
      </c>
      <c r="C30" s="820"/>
      <c r="D30" s="820"/>
      <c r="E30" s="820">
        <f t="shared" ref="E30:E34" si="6">SUM(C30:D30)</f>
        <v>0</v>
      </c>
      <c r="F30" s="820"/>
    </row>
    <row r="31" spans="1:6" ht="15.75" hidden="1" customHeight="1">
      <c r="A31" s="349" t="s">
        <v>2111</v>
      </c>
      <c r="B31" s="36" t="s">
        <v>2112</v>
      </c>
      <c r="C31" s="820"/>
      <c r="D31" s="820"/>
      <c r="E31" s="820">
        <f t="shared" si="6"/>
        <v>0</v>
      </c>
      <c r="F31" s="820"/>
    </row>
    <row r="32" spans="1:6" ht="15.75" hidden="1" customHeight="1">
      <c r="A32" s="349" t="s">
        <v>2113</v>
      </c>
      <c r="B32" s="36" t="s">
        <v>2114</v>
      </c>
      <c r="C32" s="820"/>
      <c r="D32" s="820"/>
      <c r="E32" s="820">
        <f t="shared" si="6"/>
        <v>0</v>
      </c>
      <c r="F32" s="820"/>
    </row>
    <row r="33" spans="1:6" ht="15.75" hidden="1" customHeight="1">
      <c r="A33" s="349" t="s">
        <v>2115</v>
      </c>
      <c r="B33" s="36" t="s">
        <v>2107</v>
      </c>
      <c r="C33" s="820"/>
      <c r="D33" s="820"/>
      <c r="E33" s="820">
        <f t="shared" si="6"/>
        <v>0</v>
      </c>
      <c r="F33" s="820"/>
    </row>
    <row r="34" spans="1:6" ht="15.75" hidden="1" customHeight="1">
      <c r="A34" s="479" t="s">
        <v>2076</v>
      </c>
      <c r="B34" s="416"/>
      <c r="C34" s="480">
        <v>0</v>
      </c>
      <c r="D34" s="480"/>
      <c r="E34" s="820">
        <f t="shared" si="6"/>
        <v>0</v>
      </c>
      <c r="F34" s="820"/>
    </row>
    <row r="35" spans="1:6" ht="15.75" customHeight="1">
      <c r="A35" s="349"/>
      <c r="B35" s="414" t="s">
        <v>2118</v>
      </c>
      <c r="C35" s="820"/>
      <c r="D35" s="820"/>
      <c r="E35" s="820"/>
      <c r="F35" s="820"/>
    </row>
    <row r="36" spans="1:6" ht="15.75" hidden="1" customHeight="1">
      <c r="A36" s="349" t="s">
        <v>2119</v>
      </c>
      <c r="B36" s="36" t="s">
        <v>2120</v>
      </c>
      <c r="C36" s="820">
        <v>0</v>
      </c>
      <c r="D36" s="820"/>
      <c r="E36" s="820">
        <f t="shared" ref="E36:E38" si="7">SUM(C36:D36)</f>
        <v>0</v>
      </c>
      <c r="F36" s="820"/>
    </row>
    <row r="37" spans="1:6" ht="15.75" customHeight="1">
      <c r="A37" s="349" t="s">
        <v>2121</v>
      </c>
      <c r="B37" s="36" t="s">
        <v>2122</v>
      </c>
      <c r="C37" s="820">
        <v>40000</v>
      </c>
      <c r="D37" s="820"/>
      <c r="E37" s="820">
        <f t="shared" si="7"/>
        <v>40000</v>
      </c>
      <c r="F37" s="820">
        <v>0</v>
      </c>
    </row>
    <row r="38" spans="1:6" ht="15.75" customHeight="1">
      <c r="A38" s="349" t="s">
        <v>2123</v>
      </c>
      <c r="B38" s="36" t="s">
        <v>2124</v>
      </c>
      <c r="C38" s="820">
        <v>150000</v>
      </c>
      <c r="D38" s="820"/>
      <c r="E38" s="820">
        <f t="shared" si="7"/>
        <v>150000</v>
      </c>
      <c r="F38" s="820">
        <v>200000</v>
      </c>
    </row>
    <row r="39" spans="1:6" ht="15.75" customHeight="1">
      <c r="A39" s="479" t="s">
        <v>2076</v>
      </c>
      <c r="B39" s="416"/>
      <c r="C39" s="480">
        <f t="shared" ref="C39:F39" si="8">SUM(C36:C38)</f>
        <v>190000</v>
      </c>
      <c r="D39" s="480">
        <f t="shared" si="8"/>
        <v>0</v>
      </c>
      <c r="E39" s="480">
        <f t="shared" si="8"/>
        <v>190000</v>
      </c>
      <c r="F39" s="480">
        <f t="shared" si="8"/>
        <v>200000</v>
      </c>
    </row>
    <row r="40" spans="1:6" ht="15.75" customHeight="1">
      <c r="A40" s="349"/>
      <c r="B40" s="414" t="s">
        <v>2128</v>
      </c>
      <c r="C40" s="820"/>
      <c r="D40" s="820"/>
      <c r="E40" s="820"/>
      <c r="F40" s="820"/>
    </row>
    <row r="41" spans="1:6" ht="15.75" customHeight="1">
      <c r="A41" s="349" t="s">
        <v>2129</v>
      </c>
      <c r="B41" s="36" t="s">
        <v>2130</v>
      </c>
      <c r="C41" s="820">
        <v>50000</v>
      </c>
      <c r="D41" s="820"/>
      <c r="E41" s="820">
        <f t="shared" ref="E41:E43" si="9">SUM(C41:D41)</f>
        <v>50000</v>
      </c>
      <c r="F41" s="820">
        <v>0</v>
      </c>
    </row>
    <row r="42" spans="1:6" ht="15.75" customHeight="1">
      <c r="A42" s="349" t="s">
        <v>2520</v>
      </c>
      <c r="B42" s="36" t="s">
        <v>2195</v>
      </c>
      <c r="C42" s="820">
        <v>500000</v>
      </c>
      <c r="D42" s="820"/>
      <c r="E42" s="820">
        <f t="shared" si="9"/>
        <v>500000</v>
      </c>
      <c r="F42" s="820">
        <v>100000</v>
      </c>
    </row>
    <row r="43" spans="1:6" ht="15.75" customHeight="1">
      <c r="A43" s="349" t="s">
        <v>2135</v>
      </c>
      <c r="B43" s="36" t="s">
        <v>2136</v>
      </c>
      <c r="C43" s="820">
        <v>50000</v>
      </c>
      <c r="D43" s="820"/>
      <c r="E43" s="820">
        <f t="shared" si="9"/>
        <v>50000</v>
      </c>
      <c r="F43" s="820">
        <v>0</v>
      </c>
    </row>
    <row r="44" spans="1:6" ht="15.75" customHeight="1">
      <c r="A44" s="479" t="s">
        <v>2076</v>
      </c>
      <c r="B44" s="416"/>
      <c r="C44" s="480">
        <f t="shared" ref="C44:F44" si="10">SUM(C41:C43)</f>
        <v>600000</v>
      </c>
      <c r="D44" s="480">
        <f t="shared" si="10"/>
        <v>0</v>
      </c>
      <c r="E44" s="480">
        <f t="shared" si="10"/>
        <v>600000</v>
      </c>
      <c r="F44" s="480">
        <f t="shared" si="10"/>
        <v>100000</v>
      </c>
    </row>
    <row r="45" spans="1:6" ht="15.75" customHeight="1">
      <c r="A45" s="349"/>
      <c r="B45" s="414" t="s">
        <v>2138</v>
      </c>
      <c r="C45" s="820"/>
      <c r="D45" s="820"/>
      <c r="E45" s="820"/>
      <c r="F45" s="820"/>
    </row>
    <row r="46" spans="1:6" ht="15.75" customHeight="1">
      <c r="A46" s="349" t="s">
        <v>2139</v>
      </c>
      <c r="B46" s="36" t="s">
        <v>2140</v>
      </c>
      <c r="C46" s="107">
        <v>500000</v>
      </c>
      <c r="D46" s="107"/>
      <c r="E46" s="820">
        <f t="shared" ref="E46:E47" si="11">SUM(C46:D46)</f>
        <v>500000</v>
      </c>
      <c r="F46" s="820">
        <v>0</v>
      </c>
    </row>
    <row r="47" spans="1:6" ht="15.75" customHeight="1">
      <c r="A47" s="349" t="s">
        <v>2141</v>
      </c>
      <c r="B47" s="36" t="s">
        <v>2142</v>
      </c>
      <c r="C47" s="107">
        <v>1000000</v>
      </c>
      <c r="D47" s="107"/>
      <c r="E47" s="820">
        <f t="shared" si="11"/>
        <v>1000000</v>
      </c>
      <c r="F47" s="820">
        <v>300000</v>
      </c>
    </row>
    <row r="48" spans="1:6" ht="15.75" customHeight="1">
      <c r="A48" s="479" t="s">
        <v>2076</v>
      </c>
      <c r="B48" s="416"/>
      <c r="C48" s="480">
        <f t="shared" ref="C48:F48" si="12">SUM(C46:C47)</f>
        <v>1500000</v>
      </c>
      <c r="D48" s="480">
        <f t="shared" si="12"/>
        <v>0</v>
      </c>
      <c r="E48" s="480">
        <f t="shared" si="12"/>
        <v>1500000</v>
      </c>
      <c r="F48" s="480">
        <f t="shared" si="12"/>
        <v>300000</v>
      </c>
    </row>
    <row r="49" spans="1:6" ht="15.75" customHeight="1">
      <c r="A49" s="349"/>
      <c r="B49" s="414" t="s">
        <v>2146</v>
      </c>
      <c r="C49" s="820"/>
      <c r="D49" s="820"/>
      <c r="E49" s="820"/>
      <c r="F49" s="820"/>
    </row>
    <row r="50" spans="1:6" ht="15.75" customHeight="1">
      <c r="A50" s="349" t="s">
        <v>2147</v>
      </c>
      <c r="B50" s="36" t="s">
        <v>2148</v>
      </c>
      <c r="C50" s="820">
        <v>700000</v>
      </c>
      <c r="D50" s="820"/>
      <c r="E50" s="820">
        <f t="shared" ref="E50:E52" si="13">SUM(C50:D50)</f>
        <v>700000</v>
      </c>
      <c r="F50" s="820">
        <v>500000</v>
      </c>
    </row>
    <row r="51" spans="1:6" ht="15.75" customHeight="1">
      <c r="A51" s="349" t="s">
        <v>2149</v>
      </c>
      <c r="B51" s="36" t="s">
        <v>2150</v>
      </c>
      <c r="C51" s="820">
        <v>400000</v>
      </c>
      <c r="D51" s="820"/>
      <c r="E51" s="820">
        <f t="shared" si="13"/>
        <v>400000</v>
      </c>
      <c r="F51" s="820">
        <v>100000</v>
      </c>
    </row>
    <row r="52" spans="1:6" ht="15.75" customHeight="1">
      <c r="A52" s="349" t="s">
        <v>2151</v>
      </c>
      <c r="B52" s="36" t="s">
        <v>2152</v>
      </c>
      <c r="C52" s="820">
        <v>500000</v>
      </c>
      <c r="D52" s="820"/>
      <c r="E52" s="820">
        <f t="shared" si="13"/>
        <v>500000</v>
      </c>
      <c r="F52" s="820">
        <v>100000</v>
      </c>
    </row>
    <row r="53" spans="1:6" ht="15.75" customHeight="1">
      <c r="A53" s="479" t="s">
        <v>2076</v>
      </c>
      <c r="B53" s="416"/>
      <c r="C53" s="480">
        <f t="shared" ref="C53:F53" si="14">SUM(C50:C52)</f>
        <v>1600000</v>
      </c>
      <c r="D53" s="480">
        <f t="shared" si="14"/>
        <v>0</v>
      </c>
      <c r="E53" s="480">
        <f t="shared" si="14"/>
        <v>1600000</v>
      </c>
      <c r="F53" s="480">
        <f t="shared" si="14"/>
        <v>700000</v>
      </c>
    </row>
    <row r="54" spans="1:6" ht="15.75" customHeight="1">
      <c r="A54" s="349"/>
      <c r="B54" s="414" t="s">
        <v>2153</v>
      </c>
      <c r="C54" s="820"/>
      <c r="D54" s="820"/>
      <c r="E54" s="820"/>
      <c r="F54" s="820"/>
    </row>
    <row r="55" spans="1:6" ht="15.75" customHeight="1">
      <c r="A55" s="349" t="s">
        <v>2154</v>
      </c>
      <c r="B55" s="36" t="s">
        <v>2155</v>
      </c>
      <c r="C55" s="107">
        <v>7000000</v>
      </c>
      <c r="D55" s="107">
        <v>30000000</v>
      </c>
      <c r="E55" s="820">
        <f t="shared" ref="E55:E56" si="15">SUM(C55:D55)</f>
        <v>37000000</v>
      </c>
      <c r="F55" s="820">
        <v>0</v>
      </c>
    </row>
    <row r="56" spans="1:6" ht="15.75" customHeight="1">
      <c r="A56" s="349"/>
      <c r="B56" s="36" t="s">
        <v>2725</v>
      </c>
      <c r="C56" s="820">
        <v>4000000</v>
      </c>
      <c r="D56" s="820"/>
      <c r="E56" s="820">
        <f t="shared" si="15"/>
        <v>4000000</v>
      </c>
      <c r="F56" s="820">
        <v>0</v>
      </c>
    </row>
    <row r="57" spans="1:6" ht="15.75" customHeight="1">
      <c r="A57" s="479" t="s">
        <v>2076</v>
      </c>
      <c r="B57" s="416"/>
      <c r="C57" s="480">
        <f t="shared" ref="C57:F57" si="16">SUM(C55:C56)</f>
        <v>11000000</v>
      </c>
      <c r="D57" s="480">
        <f t="shared" si="16"/>
        <v>30000000</v>
      </c>
      <c r="E57" s="480">
        <f t="shared" si="16"/>
        <v>41000000</v>
      </c>
      <c r="F57" s="480">
        <f t="shared" si="16"/>
        <v>0</v>
      </c>
    </row>
    <row r="58" spans="1:6" ht="15.75" customHeight="1">
      <c r="A58" s="349"/>
      <c r="B58" s="414" t="s">
        <v>2158</v>
      </c>
      <c r="C58" s="820"/>
      <c r="D58" s="820"/>
      <c r="E58" s="820"/>
      <c r="F58" s="820"/>
    </row>
    <row r="59" spans="1:6" ht="15.75" customHeight="1">
      <c r="A59" s="349" t="s">
        <v>2670</v>
      </c>
      <c r="B59" s="36" t="s">
        <v>2368</v>
      </c>
      <c r="C59" s="820">
        <v>500000</v>
      </c>
      <c r="D59" s="820"/>
      <c r="E59" s="820">
        <f t="shared" ref="E59" si="17">SUM(C59:D59)</f>
        <v>500000</v>
      </c>
      <c r="F59" s="820">
        <v>0</v>
      </c>
    </row>
    <row r="60" spans="1:6" ht="15.75" customHeight="1">
      <c r="A60" s="349"/>
      <c r="B60" s="36" t="s">
        <v>2726</v>
      </c>
      <c r="C60" s="820"/>
      <c r="D60" s="820"/>
      <c r="E60" s="820"/>
      <c r="F60" s="820">
        <v>500000</v>
      </c>
    </row>
    <row r="61" spans="1:6" ht="15.75" customHeight="1">
      <c r="A61" s="479" t="s">
        <v>2076</v>
      </c>
      <c r="B61" s="416"/>
      <c r="C61" s="480">
        <f>SUM(C59:C60)</f>
        <v>500000</v>
      </c>
      <c r="D61" s="480">
        <f>SUM(D59:D60)</f>
        <v>0</v>
      </c>
      <c r="E61" s="480">
        <f>SUM(E59:E60)</f>
        <v>500000</v>
      </c>
      <c r="F61" s="480">
        <f>SUM(F59:F60)</f>
        <v>500000</v>
      </c>
    </row>
    <row r="62" spans="1:6" ht="15.75" customHeight="1">
      <c r="A62" s="349"/>
      <c r="B62" s="414" t="s">
        <v>2176</v>
      </c>
      <c r="C62" s="820"/>
      <c r="D62" s="820"/>
      <c r="E62" s="820"/>
      <c r="F62" s="820"/>
    </row>
    <row r="63" spans="1:6" ht="15.75" customHeight="1">
      <c r="A63" s="349" t="s">
        <v>2174</v>
      </c>
      <c r="B63" s="36" t="s">
        <v>2175</v>
      </c>
      <c r="C63" s="820">
        <v>4160000</v>
      </c>
      <c r="D63" s="820"/>
      <c r="E63" s="820">
        <f t="shared" ref="E63:E65" si="18">SUM(C63:D63)</f>
        <v>4160000</v>
      </c>
      <c r="F63" s="820">
        <v>0</v>
      </c>
    </row>
    <row r="64" spans="1:6" ht="15.75" customHeight="1">
      <c r="A64" s="349">
        <v>2220201</v>
      </c>
      <c r="B64" s="36" t="s">
        <v>2727</v>
      </c>
      <c r="C64" s="820">
        <v>12000000</v>
      </c>
      <c r="D64" s="820"/>
      <c r="E64" s="820">
        <f t="shared" si="18"/>
        <v>12000000</v>
      </c>
      <c r="F64" s="820">
        <v>0</v>
      </c>
    </row>
    <row r="65" spans="1:253" ht="15.75" customHeight="1">
      <c r="A65" s="349" t="s">
        <v>2537</v>
      </c>
      <c r="B65" s="36" t="s">
        <v>2728</v>
      </c>
      <c r="C65" s="820">
        <v>1500000</v>
      </c>
      <c r="D65" s="820"/>
      <c r="E65" s="820">
        <f t="shared" si="18"/>
        <v>1500000</v>
      </c>
      <c r="F65" s="820">
        <v>0</v>
      </c>
    </row>
    <row r="66" spans="1:253" ht="15.75" customHeight="1">
      <c r="A66" s="479" t="s">
        <v>2076</v>
      </c>
      <c r="B66" s="416" t="s">
        <v>2729</v>
      </c>
      <c r="C66" s="480">
        <f t="shared" ref="C66:F66" si="19">SUM(C63:C65)</f>
        <v>17660000</v>
      </c>
      <c r="D66" s="480">
        <f t="shared" si="19"/>
        <v>0</v>
      </c>
      <c r="E66" s="480">
        <f t="shared" si="19"/>
        <v>17660000</v>
      </c>
      <c r="F66" s="480">
        <f t="shared" si="19"/>
        <v>0</v>
      </c>
    </row>
    <row r="67" spans="1:253" ht="15.75" customHeight="1">
      <c r="A67" s="479"/>
      <c r="B67" s="416" t="s">
        <v>2730</v>
      </c>
      <c r="C67" s="480">
        <v>35250000</v>
      </c>
      <c r="D67" s="480">
        <f>SUM(D66,D61,D57,D53,D48,D44,D39,D34,D29,D23,D18, )</f>
        <v>30000000</v>
      </c>
      <c r="E67" s="480">
        <f>SUM(E66,E61,E57,E53,E48,E44,E39,E34,E29,E23,E18, )</f>
        <v>64750000</v>
      </c>
      <c r="F67" s="480">
        <f>SUM(F66,F61,F57,F53,F48,F44,F39,F34,F29,F23,F18, )</f>
        <v>2850000</v>
      </c>
    </row>
    <row r="68" spans="1:253" ht="15.75" hidden="1" customHeight="1">
      <c r="A68" s="479"/>
      <c r="B68" s="416" t="s">
        <v>2731</v>
      </c>
      <c r="C68" s="480">
        <v>35250000</v>
      </c>
      <c r="D68" s="480">
        <f>SUM(D67,D13)</f>
        <v>30000000</v>
      </c>
      <c r="E68" s="480">
        <f>SUM(E67,E13)</f>
        <v>64750000</v>
      </c>
      <c r="F68" s="480">
        <f>SUM(F67,F13)</f>
        <v>70300000</v>
      </c>
    </row>
    <row r="69" spans="1:253" ht="15.75" hidden="1" customHeight="1">
      <c r="A69" s="435">
        <v>3100000</v>
      </c>
      <c r="B69" s="171" t="s">
        <v>2183</v>
      </c>
      <c r="C69" s="820"/>
      <c r="D69" s="820"/>
      <c r="E69" s="820"/>
      <c r="F69" s="820"/>
      <c r="G69" s="41"/>
      <c r="H69" s="41"/>
      <c r="I69" s="41"/>
      <c r="J69" s="41"/>
      <c r="K69" s="41"/>
      <c r="L69" s="41"/>
      <c r="M69" s="41"/>
      <c r="N69" s="41"/>
      <c r="O69" s="41"/>
      <c r="P69" s="41"/>
      <c r="Q69" s="41"/>
      <c r="R69" s="41"/>
      <c r="S69" s="41"/>
      <c r="T69" s="41"/>
      <c r="U69" s="41"/>
      <c r="V69" s="41"/>
      <c r="W69" s="41"/>
      <c r="X69" s="41"/>
      <c r="Y69" s="41"/>
      <c r="Z69" s="41"/>
      <c r="AA69" s="41"/>
      <c r="AB69" s="41"/>
      <c r="AC69" s="41"/>
      <c r="AD69" s="41"/>
      <c r="AE69" s="41"/>
      <c r="AF69" s="41"/>
      <c r="AG69" s="41"/>
      <c r="AH69" s="41"/>
      <c r="AI69" s="41"/>
      <c r="AJ69" s="41"/>
      <c r="AK69" s="41"/>
      <c r="AL69" s="41"/>
      <c r="AM69" s="41"/>
      <c r="AN69" s="41"/>
      <c r="AO69" s="41"/>
      <c r="AP69" s="41"/>
      <c r="AQ69" s="41"/>
      <c r="AR69" s="41"/>
      <c r="AS69" s="41"/>
      <c r="AT69" s="41"/>
      <c r="AU69" s="41"/>
      <c r="AV69" s="41"/>
      <c r="AW69" s="41"/>
      <c r="AX69" s="41"/>
      <c r="AY69" s="41"/>
      <c r="AZ69" s="41"/>
      <c r="BA69" s="41"/>
      <c r="BB69" s="41"/>
      <c r="BC69" s="41"/>
      <c r="BD69" s="41"/>
      <c r="BE69" s="41"/>
      <c r="BF69" s="41"/>
      <c r="BG69" s="41"/>
      <c r="BH69" s="41"/>
      <c r="BI69" s="41"/>
      <c r="BJ69" s="41"/>
      <c r="BK69" s="41"/>
      <c r="BL69" s="41"/>
      <c r="BM69" s="41"/>
      <c r="BN69" s="41"/>
      <c r="BO69" s="41"/>
      <c r="BP69" s="41"/>
      <c r="BQ69" s="41"/>
      <c r="BR69" s="41"/>
      <c r="BS69" s="41"/>
      <c r="BT69" s="41"/>
      <c r="BU69" s="41"/>
      <c r="BV69" s="41"/>
      <c r="BW69" s="41"/>
      <c r="BX69" s="41"/>
      <c r="BY69" s="41"/>
      <c r="BZ69" s="41"/>
      <c r="CA69" s="41"/>
      <c r="CB69" s="41"/>
      <c r="CC69" s="41"/>
      <c r="CD69" s="41"/>
      <c r="CE69" s="41"/>
      <c r="CF69" s="41"/>
      <c r="CG69" s="41"/>
      <c r="CH69" s="41"/>
      <c r="CI69" s="41"/>
      <c r="CJ69" s="41"/>
      <c r="CK69" s="41"/>
      <c r="CL69" s="41"/>
      <c r="CM69" s="41"/>
      <c r="CN69" s="41"/>
      <c r="CO69" s="41"/>
      <c r="CP69" s="41"/>
      <c r="CQ69" s="41"/>
      <c r="CR69" s="41"/>
      <c r="CS69" s="41"/>
      <c r="CT69" s="41"/>
      <c r="CU69" s="41"/>
      <c r="CV69" s="41"/>
      <c r="CW69" s="41"/>
      <c r="CX69" s="41"/>
      <c r="CY69" s="41"/>
      <c r="CZ69" s="41"/>
      <c r="DA69" s="41"/>
      <c r="DB69" s="41"/>
      <c r="DC69" s="41"/>
      <c r="DD69" s="41"/>
      <c r="DE69" s="41"/>
      <c r="DF69" s="41"/>
      <c r="DG69" s="41"/>
      <c r="DH69" s="41"/>
      <c r="DI69" s="41"/>
      <c r="DJ69" s="41"/>
      <c r="DK69" s="41"/>
      <c r="DL69" s="41"/>
      <c r="DM69" s="41"/>
      <c r="DN69" s="41"/>
      <c r="DO69" s="41"/>
      <c r="DP69" s="41"/>
      <c r="DQ69" s="41"/>
      <c r="DR69" s="41"/>
      <c r="DS69" s="41"/>
      <c r="DT69" s="41"/>
      <c r="DU69" s="41"/>
      <c r="DV69" s="41"/>
      <c r="DW69" s="41"/>
      <c r="DX69" s="41"/>
      <c r="DY69" s="41"/>
      <c r="DZ69" s="41"/>
      <c r="EA69" s="41"/>
      <c r="EB69" s="41"/>
      <c r="EC69" s="41"/>
      <c r="ED69" s="41"/>
      <c r="EE69" s="41"/>
      <c r="EF69" s="41"/>
      <c r="EG69" s="41"/>
      <c r="EH69" s="41"/>
      <c r="EI69" s="41"/>
      <c r="EJ69" s="41"/>
      <c r="EK69" s="41"/>
      <c r="EL69" s="41"/>
      <c r="EM69" s="41"/>
      <c r="EN69" s="41"/>
      <c r="EO69" s="41"/>
      <c r="EP69" s="41"/>
      <c r="EQ69" s="41"/>
      <c r="ER69" s="41"/>
      <c r="ES69" s="41"/>
      <c r="ET69" s="41"/>
      <c r="EU69" s="41"/>
      <c r="EV69" s="41"/>
      <c r="EW69" s="41"/>
      <c r="EX69" s="41"/>
      <c r="EY69" s="41"/>
      <c r="EZ69" s="41"/>
      <c r="FA69" s="41"/>
      <c r="FB69" s="41"/>
      <c r="FC69" s="41"/>
      <c r="FD69" s="41"/>
      <c r="FE69" s="41"/>
      <c r="FF69" s="41"/>
      <c r="FG69" s="41"/>
      <c r="FH69" s="41"/>
      <c r="FI69" s="41"/>
      <c r="FJ69" s="41"/>
      <c r="FK69" s="41"/>
      <c r="FL69" s="41"/>
      <c r="FM69" s="41"/>
      <c r="FN69" s="41"/>
      <c r="FO69" s="41"/>
      <c r="FP69" s="41"/>
      <c r="FQ69" s="41"/>
      <c r="FR69" s="41"/>
      <c r="FS69" s="41"/>
      <c r="FT69" s="41"/>
      <c r="FU69" s="41"/>
      <c r="FV69" s="41"/>
      <c r="FW69" s="41"/>
      <c r="FX69" s="41"/>
      <c r="FY69" s="41"/>
      <c r="FZ69" s="41"/>
      <c r="GA69" s="41"/>
      <c r="GB69" s="41"/>
      <c r="GC69" s="41"/>
      <c r="GD69" s="41"/>
      <c r="GE69" s="41"/>
      <c r="GF69" s="41"/>
      <c r="GG69" s="41"/>
      <c r="GH69" s="41"/>
      <c r="GI69" s="41"/>
      <c r="GJ69" s="41"/>
      <c r="GK69" s="41"/>
      <c r="GL69" s="41"/>
      <c r="GM69" s="41"/>
      <c r="GN69" s="41"/>
      <c r="GO69" s="41"/>
      <c r="GP69" s="41"/>
      <c r="GQ69" s="41"/>
      <c r="GR69" s="41"/>
      <c r="GS69" s="41"/>
      <c r="GT69" s="41"/>
      <c r="GU69" s="41"/>
      <c r="GV69" s="41"/>
      <c r="GW69" s="41"/>
      <c r="GX69" s="41"/>
      <c r="GY69" s="41"/>
      <c r="GZ69" s="41"/>
      <c r="HA69" s="41"/>
      <c r="HB69" s="41"/>
      <c r="HC69" s="41"/>
      <c r="HD69" s="41"/>
      <c r="HE69" s="41"/>
      <c r="HF69" s="41"/>
      <c r="HG69" s="41"/>
      <c r="HH69" s="41"/>
      <c r="HI69" s="41"/>
      <c r="HJ69" s="41"/>
      <c r="HK69" s="41"/>
      <c r="HL69" s="41"/>
      <c r="HM69" s="41"/>
      <c r="HN69" s="41"/>
      <c r="HO69" s="41"/>
      <c r="HP69" s="41"/>
      <c r="HQ69" s="41"/>
      <c r="HR69" s="41"/>
      <c r="HS69" s="41"/>
      <c r="HT69" s="41"/>
      <c r="HU69" s="41"/>
      <c r="HV69" s="41"/>
      <c r="HW69" s="41"/>
      <c r="HX69" s="41"/>
      <c r="HY69" s="41"/>
      <c r="HZ69" s="41"/>
      <c r="IA69" s="41"/>
      <c r="IB69" s="41"/>
      <c r="IC69" s="41"/>
      <c r="ID69" s="41"/>
      <c r="IE69" s="41"/>
      <c r="IF69" s="41"/>
      <c r="IG69" s="41"/>
      <c r="IH69" s="41"/>
      <c r="II69" s="41"/>
      <c r="IJ69" s="41"/>
      <c r="IK69" s="41"/>
      <c r="IL69" s="41"/>
      <c r="IM69" s="41"/>
      <c r="IN69" s="41"/>
      <c r="IO69" s="41"/>
      <c r="IP69" s="41"/>
      <c r="IQ69" s="41"/>
      <c r="IR69" s="41"/>
      <c r="IS69" s="41"/>
    </row>
    <row r="70" spans="1:253" ht="15.75" hidden="1" customHeight="1">
      <c r="A70" s="155">
        <v>3110501</v>
      </c>
      <c r="B70" s="36" t="s">
        <v>2732</v>
      </c>
      <c r="C70" s="106">
        <v>58390474</v>
      </c>
      <c r="D70" s="106" t="e">
        <f t="shared" ref="D70:F70" si="20">#REF!</f>
        <v>#REF!</v>
      </c>
      <c r="E70" s="106" t="e">
        <f t="shared" si="20"/>
        <v>#REF!</v>
      </c>
      <c r="F70" s="106" t="e">
        <f t="shared" si="20"/>
        <v>#REF!</v>
      </c>
      <c r="G70" s="41"/>
      <c r="H70" s="41"/>
      <c r="I70" s="41"/>
      <c r="J70" s="41"/>
      <c r="K70" s="41"/>
      <c r="L70" s="41"/>
      <c r="M70" s="41"/>
      <c r="N70" s="41"/>
      <c r="O70" s="41"/>
      <c r="P70" s="41"/>
      <c r="Q70" s="41"/>
      <c r="R70" s="41"/>
      <c r="S70" s="41"/>
      <c r="T70" s="41"/>
      <c r="U70" s="41"/>
      <c r="V70" s="41"/>
      <c r="W70" s="41"/>
      <c r="X70" s="41"/>
      <c r="Y70" s="41"/>
      <c r="Z70" s="41"/>
      <c r="AA70" s="41"/>
      <c r="AB70" s="41"/>
      <c r="AC70" s="41"/>
      <c r="AD70" s="41"/>
      <c r="AE70" s="41"/>
      <c r="AF70" s="41"/>
      <c r="AG70" s="41"/>
      <c r="AH70" s="41"/>
      <c r="AI70" s="41"/>
      <c r="AJ70" s="41"/>
      <c r="AK70" s="41"/>
      <c r="AL70" s="41"/>
      <c r="AM70" s="41"/>
      <c r="AN70" s="41"/>
      <c r="AO70" s="41"/>
      <c r="AP70" s="41"/>
      <c r="AQ70" s="41"/>
      <c r="AR70" s="41"/>
      <c r="AS70" s="41"/>
      <c r="AT70" s="41"/>
      <c r="AU70" s="41"/>
      <c r="AV70" s="41"/>
      <c r="AW70" s="41"/>
      <c r="AX70" s="41"/>
      <c r="AY70" s="41"/>
      <c r="AZ70" s="41"/>
      <c r="BA70" s="41"/>
      <c r="BB70" s="41"/>
      <c r="BC70" s="41"/>
      <c r="BD70" s="41"/>
      <c r="BE70" s="41"/>
      <c r="BF70" s="41"/>
      <c r="BG70" s="41"/>
      <c r="BH70" s="41"/>
      <c r="BI70" s="41"/>
      <c r="BJ70" s="41"/>
      <c r="BK70" s="41"/>
      <c r="BL70" s="41"/>
      <c r="BM70" s="41"/>
      <c r="BN70" s="41"/>
      <c r="BO70" s="41"/>
      <c r="BP70" s="41"/>
      <c r="BQ70" s="41"/>
      <c r="BR70" s="41"/>
      <c r="BS70" s="41"/>
      <c r="BT70" s="41"/>
      <c r="BU70" s="41"/>
      <c r="BV70" s="41"/>
      <c r="BW70" s="41"/>
      <c r="BX70" s="41"/>
      <c r="BY70" s="41"/>
      <c r="BZ70" s="41"/>
      <c r="CA70" s="41"/>
      <c r="CB70" s="41"/>
      <c r="CC70" s="41"/>
      <c r="CD70" s="41"/>
      <c r="CE70" s="41"/>
      <c r="CF70" s="41"/>
      <c r="CG70" s="41"/>
      <c r="CH70" s="41"/>
      <c r="CI70" s="41"/>
      <c r="CJ70" s="41"/>
      <c r="CK70" s="41"/>
      <c r="CL70" s="41"/>
      <c r="CM70" s="41"/>
      <c r="CN70" s="41"/>
      <c r="CO70" s="41"/>
      <c r="CP70" s="41"/>
      <c r="CQ70" s="41"/>
      <c r="CR70" s="41"/>
      <c r="CS70" s="41"/>
      <c r="CT70" s="41"/>
      <c r="CU70" s="41"/>
      <c r="CV70" s="41"/>
      <c r="CW70" s="41"/>
      <c r="CX70" s="41"/>
      <c r="CY70" s="41"/>
      <c r="CZ70" s="41"/>
      <c r="DA70" s="41"/>
      <c r="DB70" s="41"/>
      <c r="DC70" s="41"/>
      <c r="DD70" s="41"/>
      <c r="DE70" s="41"/>
      <c r="DF70" s="41"/>
      <c r="DG70" s="41"/>
      <c r="DH70" s="41"/>
      <c r="DI70" s="41"/>
      <c r="DJ70" s="41"/>
      <c r="DK70" s="41"/>
      <c r="DL70" s="41"/>
      <c r="DM70" s="41"/>
      <c r="DN70" s="41"/>
      <c r="DO70" s="41"/>
      <c r="DP70" s="41"/>
      <c r="DQ70" s="41"/>
      <c r="DR70" s="41"/>
      <c r="DS70" s="41"/>
      <c r="DT70" s="41"/>
      <c r="DU70" s="41"/>
      <c r="DV70" s="41"/>
      <c r="DW70" s="41"/>
      <c r="DX70" s="41"/>
      <c r="DY70" s="41"/>
      <c r="DZ70" s="41"/>
      <c r="EA70" s="41"/>
      <c r="EB70" s="41"/>
      <c r="EC70" s="41"/>
      <c r="ED70" s="41"/>
      <c r="EE70" s="41"/>
      <c r="EF70" s="41"/>
      <c r="EG70" s="41"/>
      <c r="EH70" s="41"/>
      <c r="EI70" s="41"/>
      <c r="EJ70" s="41"/>
      <c r="EK70" s="41"/>
      <c r="EL70" s="41"/>
      <c r="EM70" s="41"/>
      <c r="EN70" s="41"/>
      <c r="EO70" s="41"/>
      <c r="EP70" s="41"/>
      <c r="EQ70" s="41"/>
      <c r="ER70" s="41"/>
      <c r="ES70" s="41"/>
      <c r="ET70" s="41"/>
      <c r="EU70" s="41"/>
      <c r="EV70" s="41"/>
      <c r="EW70" s="41"/>
      <c r="EX70" s="41"/>
      <c r="EY70" s="41"/>
      <c r="EZ70" s="41"/>
      <c r="FA70" s="41"/>
      <c r="FB70" s="41"/>
      <c r="FC70" s="41"/>
      <c r="FD70" s="41"/>
      <c r="FE70" s="41"/>
      <c r="FF70" s="41"/>
      <c r="FG70" s="41"/>
      <c r="FH70" s="41"/>
      <c r="FI70" s="41"/>
      <c r="FJ70" s="41"/>
      <c r="FK70" s="41"/>
      <c r="FL70" s="41"/>
      <c r="FM70" s="41"/>
      <c r="FN70" s="41"/>
      <c r="FO70" s="41"/>
      <c r="FP70" s="41"/>
      <c r="FQ70" s="41"/>
      <c r="FR70" s="41"/>
      <c r="FS70" s="41"/>
      <c r="FT70" s="41"/>
      <c r="FU70" s="41"/>
      <c r="FV70" s="41"/>
      <c r="FW70" s="41"/>
      <c r="FX70" s="41"/>
      <c r="FY70" s="41"/>
      <c r="FZ70" s="41"/>
      <c r="GA70" s="41"/>
      <c r="GB70" s="41"/>
      <c r="GC70" s="41"/>
      <c r="GD70" s="41"/>
      <c r="GE70" s="41"/>
      <c r="GF70" s="41"/>
      <c r="GG70" s="41"/>
      <c r="GH70" s="41"/>
      <c r="GI70" s="41"/>
      <c r="GJ70" s="41"/>
      <c r="GK70" s="41"/>
      <c r="GL70" s="41"/>
      <c r="GM70" s="41"/>
      <c r="GN70" s="41"/>
      <c r="GO70" s="41"/>
      <c r="GP70" s="41"/>
      <c r="GQ70" s="41"/>
      <c r="GR70" s="41"/>
      <c r="GS70" s="41"/>
      <c r="GT70" s="41"/>
      <c r="GU70" s="41"/>
      <c r="GV70" s="41"/>
      <c r="GW70" s="41"/>
      <c r="GX70" s="41"/>
      <c r="GY70" s="41"/>
      <c r="GZ70" s="41"/>
      <c r="HA70" s="41"/>
      <c r="HB70" s="41"/>
      <c r="HC70" s="41"/>
      <c r="HD70" s="41"/>
      <c r="HE70" s="41"/>
      <c r="HF70" s="41"/>
      <c r="HG70" s="41"/>
      <c r="HH70" s="41"/>
      <c r="HI70" s="41"/>
      <c r="HJ70" s="41"/>
      <c r="HK70" s="41"/>
      <c r="HL70" s="41"/>
      <c r="HM70" s="41"/>
      <c r="HN70" s="41"/>
      <c r="HO70" s="41"/>
      <c r="HP70" s="41"/>
      <c r="HQ70" s="41"/>
      <c r="HR70" s="41"/>
      <c r="HS70" s="41"/>
      <c r="HT70" s="41"/>
      <c r="HU70" s="41"/>
      <c r="HV70" s="41"/>
      <c r="HW70" s="41"/>
      <c r="HX70" s="41"/>
      <c r="HY70" s="41"/>
      <c r="HZ70" s="41"/>
      <c r="IA70" s="41"/>
      <c r="IB70" s="41"/>
      <c r="IC70" s="41"/>
      <c r="ID70" s="41"/>
      <c r="IE70" s="41"/>
      <c r="IF70" s="41"/>
      <c r="IG70" s="41"/>
      <c r="IH70" s="41"/>
      <c r="II70" s="41"/>
      <c r="IJ70" s="41"/>
      <c r="IK70" s="41"/>
      <c r="IL70" s="41"/>
      <c r="IM70" s="41"/>
      <c r="IN70" s="41"/>
      <c r="IO70" s="41"/>
      <c r="IP70" s="41"/>
      <c r="IQ70" s="41"/>
      <c r="IR70" s="41"/>
      <c r="IS70" s="41"/>
    </row>
    <row r="71" spans="1:253" ht="15.75" hidden="1" customHeight="1">
      <c r="A71" s="479"/>
      <c r="B71" s="434" t="s">
        <v>2733</v>
      </c>
      <c r="C71" s="480">
        <v>58390474</v>
      </c>
      <c r="D71" s="480" t="e">
        <f t="shared" ref="D71:F71" si="21">SUM(D70)</f>
        <v>#REF!</v>
      </c>
      <c r="E71" s="480" t="e">
        <f t="shared" si="21"/>
        <v>#REF!</v>
      </c>
      <c r="F71" s="480" t="e">
        <f t="shared" si="21"/>
        <v>#REF!</v>
      </c>
      <c r="IS71" s="41" t="e">
        <f>SUM(A71:IR71)</f>
        <v>#REF!</v>
      </c>
    </row>
    <row r="72" spans="1:253" ht="15.75" hidden="1" customHeight="1">
      <c r="A72" s="435">
        <v>11004</v>
      </c>
      <c r="B72" s="99" t="s">
        <v>2722</v>
      </c>
      <c r="C72" s="820"/>
      <c r="D72" s="820"/>
      <c r="E72" s="820"/>
      <c r="F72" s="820"/>
      <c r="G72" s="41"/>
      <c r="H72" s="41"/>
      <c r="I72" s="41"/>
      <c r="J72" s="41"/>
      <c r="K72" s="41"/>
      <c r="L72" s="41"/>
      <c r="M72" s="41"/>
      <c r="N72" s="41"/>
      <c r="O72" s="41"/>
      <c r="P72" s="41"/>
      <c r="Q72" s="41"/>
      <c r="R72" s="41"/>
      <c r="S72" s="41"/>
      <c r="T72" s="41"/>
      <c r="U72" s="41"/>
      <c r="V72" s="41"/>
      <c r="W72" s="41"/>
      <c r="X72" s="41"/>
      <c r="Y72" s="41"/>
      <c r="Z72" s="41"/>
      <c r="AA72" s="41"/>
      <c r="AB72" s="41"/>
      <c r="AC72" s="41"/>
      <c r="AD72" s="41"/>
      <c r="AE72" s="41"/>
      <c r="AF72" s="41"/>
      <c r="AG72" s="41"/>
      <c r="AH72" s="41"/>
      <c r="AI72" s="41"/>
      <c r="AJ72" s="41"/>
      <c r="AK72" s="41"/>
      <c r="AL72" s="41"/>
      <c r="AM72" s="41"/>
      <c r="AN72" s="41"/>
      <c r="AO72" s="41"/>
      <c r="AP72" s="41"/>
      <c r="AQ72" s="41"/>
      <c r="AR72" s="41"/>
      <c r="AS72" s="41"/>
      <c r="AT72" s="41"/>
      <c r="AU72" s="41"/>
      <c r="AV72" s="41"/>
      <c r="AW72" s="41"/>
      <c r="AX72" s="41"/>
      <c r="AY72" s="41"/>
      <c r="AZ72" s="41"/>
      <c r="BA72" s="41"/>
      <c r="BB72" s="41"/>
      <c r="BC72" s="41"/>
      <c r="BD72" s="41"/>
      <c r="BE72" s="41"/>
      <c r="BF72" s="41"/>
      <c r="BG72" s="41"/>
      <c r="BH72" s="41"/>
      <c r="BI72" s="41"/>
      <c r="BJ72" s="41"/>
      <c r="BK72" s="41"/>
      <c r="BL72" s="41"/>
      <c r="BM72" s="41"/>
      <c r="BN72" s="41"/>
      <c r="BO72" s="41"/>
      <c r="BP72" s="41"/>
      <c r="BQ72" s="41"/>
      <c r="BR72" s="41"/>
      <c r="BS72" s="41"/>
      <c r="BT72" s="41"/>
      <c r="BU72" s="41"/>
      <c r="BV72" s="41"/>
      <c r="BW72" s="41"/>
      <c r="BX72" s="41"/>
      <c r="BY72" s="41"/>
      <c r="BZ72" s="41"/>
      <c r="CA72" s="41"/>
      <c r="CB72" s="41"/>
      <c r="CC72" s="41"/>
      <c r="CD72" s="41"/>
      <c r="CE72" s="41"/>
      <c r="CF72" s="41"/>
      <c r="CG72" s="41"/>
      <c r="CH72" s="41"/>
      <c r="CI72" s="41"/>
      <c r="CJ72" s="41"/>
      <c r="CK72" s="41"/>
      <c r="CL72" s="41"/>
      <c r="CM72" s="41"/>
      <c r="CN72" s="41"/>
      <c r="CO72" s="41"/>
      <c r="CP72" s="41"/>
      <c r="CQ72" s="41"/>
      <c r="CR72" s="41"/>
      <c r="CS72" s="41"/>
      <c r="CT72" s="41"/>
      <c r="CU72" s="41"/>
      <c r="CV72" s="41"/>
      <c r="CW72" s="41"/>
      <c r="CX72" s="41"/>
      <c r="CY72" s="41"/>
      <c r="CZ72" s="41"/>
      <c r="DA72" s="41"/>
      <c r="DB72" s="41"/>
      <c r="DC72" s="41"/>
      <c r="DD72" s="41"/>
      <c r="DE72" s="41"/>
      <c r="DF72" s="41"/>
      <c r="DG72" s="41"/>
      <c r="DH72" s="41"/>
      <c r="DI72" s="41"/>
      <c r="DJ72" s="41"/>
      <c r="DK72" s="41"/>
      <c r="DL72" s="41"/>
      <c r="DM72" s="41"/>
      <c r="DN72" s="41"/>
      <c r="DO72" s="41"/>
      <c r="DP72" s="41"/>
      <c r="DQ72" s="41"/>
      <c r="DR72" s="41"/>
      <c r="DS72" s="41"/>
      <c r="DT72" s="41"/>
      <c r="DU72" s="41"/>
      <c r="DV72" s="41"/>
      <c r="DW72" s="41"/>
      <c r="DX72" s="41"/>
      <c r="DY72" s="41"/>
      <c r="DZ72" s="41"/>
      <c r="EA72" s="41"/>
      <c r="EB72" s="41"/>
      <c r="EC72" s="41"/>
      <c r="ED72" s="41"/>
      <c r="EE72" s="41"/>
      <c r="EF72" s="41"/>
      <c r="EG72" s="41"/>
      <c r="EH72" s="41"/>
      <c r="EI72" s="41"/>
      <c r="EJ72" s="41"/>
      <c r="EK72" s="41"/>
      <c r="EL72" s="41"/>
      <c r="EM72" s="41"/>
      <c r="EN72" s="41"/>
      <c r="EO72" s="41"/>
      <c r="EP72" s="41"/>
      <c r="EQ72" s="41"/>
      <c r="ER72" s="41"/>
      <c r="ES72" s="41"/>
      <c r="ET72" s="41"/>
      <c r="EU72" s="41"/>
      <c r="EV72" s="41"/>
      <c r="EW72" s="41"/>
      <c r="EX72" s="41"/>
      <c r="EY72" s="41"/>
      <c r="EZ72" s="41"/>
      <c r="FA72" s="41"/>
      <c r="FB72" s="41"/>
      <c r="FC72" s="41"/>
      <c r="FD72" s="41"/>
      <c r="FE72" s="41"/>
      <c r="FF72" s="41"/>
      <c r="FG72" s="41"/>
      <c r="FH72" s="41"/>
      <c r="FI72" s="41"/>
      <c r="FJ72" s="41"/>
      <c r="FK72" s="41"/>
      <c r="FL72" s="41"/>
      <c r="FM72" s="41"/>
      <c r="FN72" s="41"/>
      <c r="FO72" s="41"/>
      <c r="FP72" s="41"/>
      <c r="FQ72" s="41"/>
      <c r="FR72" s="41"/>
      <c r="FS72" s="41"/>
      <c r="FT72" s="41"/>
      <c r="FU72" s="41"/>
      <c r="FV72" s="41"/>
      <c r="FW72" s="41"/>
      <c r="FX72" s="41"/>
      <c r="FY72" s="41"/>
      <c r="FZ72" s="41"/>
      <c r="GA72" s="41"/>
      <c r="GB72" s="41"/>
      <c r="GC72" s="41"/>
      <c r="GD72" s="41"/>
      <c r="GE72" s="41"/>
      <c r="GF72" s="41"/>
      <c r="GG72" s="41"/>
      <c r="GH72" s="41"/>
      <c r="GI72" s="41"/>
      <c r="GJ72" s="41"/>
      <c r="GK72" s="41"/>
      <c r="GL72" s="41"/>
      <c r="GM72" s="41"/>
      <c r="GN72" s="41"/>
      <c r="GO72" s="41"/>
      <c r="GP72" s="41"/>
      <c r="GQ72" s="41"/>
      <c r="GR72" s="41"/>
      <c r="GS72" s="41"/>
      <c r="GT72" s="41"/>
      <c r="GU72" s="41"/>
      <c r="GV72" s="41"/>
      <c r="GW72" s="41"/>
      <c r="GX72" s="41"/>
      <c r="GY72" s="41"/>
      <c r="GZ72" s="41"/>
      <c r="HA72" s="41"/>
      <c r="HB72" s="41"/>
      <c r="HC72" s="41"/>
      <c r="HD72" s="41"/>
      <c r="HE72" s="41"/>
      <c r="HF72" s="41"/>
      <c r="HG72" s="41"/>
      <c r="HH72" s="41"/>
      <c r="HI72" s="41"/>
      <c r="HJ72" s="41"/>
      <c r="HK72" s="41"/>
      <c r="HL72" s="41"/>
      <c r="HM72" s="41"/>
      <c r="HN72" s="41"/>
      <c r="HO72" s="41"/>
      <c r="HP72" s="41"/>
      <c r="HQ72" s="41"/>
      <c r="HR72" s="41"/>
      <c r="HS72" s="41"/>
      <c r="HT72" s="41"/>
      <c r="HU72" s="41"/>
      <c r="HV72" s="41"/>
      <c r="HW72" s="41"/>
      <c r="HX72" s="41"/>
      <c r="HY72" s="41"/>
      <c r="HZ72" s="41"/>
      <c r="IA72" s="41"/>
      <c r="IB72" s="41"/>
      <c r="IC72" s="41"/>
      <c r="ID72" s="41"/>
      <c r="IE72" s="41"/>
      <c r="IF72" s="41"/>
      <c r="IG72" s="41"/>
      <c r="IH72" s="41"/>
      <c r="II72" s="41"/>
      <c r="IJ72" s="41"/>
      <c r="IK72" s="41"/>
      <c r="IL72" s="41"/>
      <c r="IM72" s="41"/>
      <c r="IN72" s="41"/>
      <c r="IO72" s="41"/>
      <c r="IP72" s="41"/>
      <c r="IQ72" s="41"/>
      <c r="IR72" s="41"/>
      <c r="IS72" s="41"/>
    </row>
    <row r="73" spans="1:253" ht="15.75" hidden="1" customHeight="1">
      <c r="A73" s="349" t="s">
        <v>2102</v>
      </c>
      <c r="B73" s="36" t="s">
        <v>2103</v>
      </c>
      <c r="C73" s="820"/>
      <c r="D73" s="820"/>
      <c r="E73" s="820"/>
      <c r="F73" s="820"/>
    </row>
    <row r="74" spans="1:253" ht="15.75" hidden="1" customHeight="1">
      <c r="A74" s="349" t="s">
        <v>2104</v>
      </c>
      <c r="B74" s="36" t="s">
        <v>2105</v>
      </c>
      <c r="C74" s="820"/>
      <c r="D74" s="820"/>
      <c r="E74" s="820"/>
      <c r="F74" s="820"/>
    </row>
    <row r="75" spans="1:253" ht="15.75" hidden="1" customHeight="1">
      <c r="A75" s="349" t="s">
        <v>2106</v>
      </c>
      <c r="B75" s="36" t="s">
        <v>2107</v>
      </c>
      <c r="C75" s="820"/>
      <c r="D75" s="820"/>
      <c r="E75" s="820"/>
      <c r="F75" s="820"/>
    </row>
    <row r="76" spans="1:253" ht="15.75" hidden="1" customHeight="1">
      <c r="A76" s="349" t="s">
        <v>2734</v>
      </c>
      <c r="B76" s="36" t="s">
        <v>2735</v>
      </c>
      <c r="C76" s="820"/>
      <c r="D76" s="820"/>
      <c r="E76" s="820"/>
      <c r="F76" s="820"/>
    </row>
    <row r="77" spans="1:253" ht="15.75" hidden="1" customHeight="1">
      <c r="A77" s="349" t="s">
        <v>2177</v>
      </c>
      <c r="B77" s="36" t="s">
        <v>2178</v>
      </c>
      <c r="C77" s="820"/>
      <c r="D77" s="820"/>
      <c r="E77" s="820"/>
      <c r="F77" s="820"/>
    </row>
    <row r="78" spans="1:253" ht="15.75" hidden="1" customHeight="1">
      <c r="A78" s="349" t="s">
        <v>2736</v>
      </c>
      <c r="B78" s="36" t="s">
        <v>2737</v>
      </c>
      <c r="C78" s="820"/>
      <c r="D78" s="820"/>
      <c r="E78" s="820"/>
      <c r="F78" s="820"/>
    </row>
    <row r="79" spans="1:253" ht="15.75" hidden="1" customHeight="1">
      <c r="A79" s="479"/>
      <c r="B79" s="416" t="s">
        <v>2738</v>
      </c>
      <c r="C79" s="480">
        <v>0</v>
      </c>
      <c r="D79" s="480">
        <f t="shared" ref="D79:F79" si="22">SUM(D73:D78)</f>
        <v>0</v>
      </c>
      <c r="E79" s="480">
        <f t="shared" si="22"/>
        <v>0</v>
      </c>
      <c r="F79" s="480">
        <f t="shared" si="22"/>
        <v>0</v>
      </c>
      <c r="G79" s="41"/>
      <c r="H79" s="41"/>
      <c r="I79" s="41"/>
      <c r="J79" s="41"/>
      <c r="K79" s="41"/>
      <c r="L79" s="41"/>
      <c r="M79" s="41"/>
      <c r="N79" s="41"/>
      <c r="O79" s="41"/>
      <c r="P79" s="41"/>
      <c r="Q79" s="41"/>
      <c r="R79" s="41"/>
      <c r="S79" s="41"/>
      <c r="T79" s="41"/>
      <c r="U79" s="41"/>
      <c r="V79" s="41"/>
      <c r="W79" s="41"/>
      <c r="X79" s="41"/>
      <c r="Y79" s="41"/>
      <c r="Z79" s="41"/>
      <c r="AA79" s="41"/>
      <c r="AB79" s="41"/>
      <c r="AC79" s="41"/>
      <c r="AD79" s="41"/>
      <c r="AE79" s="41"/>
      <c r="AF79" s="41"/>
      <c r="AG79" s="41"/>
      <c r="AH79" s="41"/>
      <c r="AI79" s="41"/>
      <c r="AJ79" s="41"/>
      <c r="AK79" s="41"/>
      <c r="AL79" s="41"/>
      <c r="AM79" s="41"/>
      <c r="AN79" s="41"/>
      <c r="AO79" s="41"/>
      <c r="AP79" s="41"/>
      <c r="AQ79" s="41"/>
      <c r="AR79" s="41"/>
      <c r="AS79" s="41"/>
      <c r="AT79" s="41"/>
      <c r="AU79" s="41"/>
      <c r="AV79" s="41"/>
      <c r="AW79" s="41"/>
      <c r="AX79" s="41"/>
      <c r="AY79" s="41"/>
      <c r="AZ79" s="41"/>
      <c r="BA79" s="41"/>
      <c r="BB79" s="41"/>
      <c r="BC79" s="41"/>
      <c r="BD79" s="41"/>
      <c r="BE79" s="41"/>
      <c r="BF79" s="41"/>
      <c r="BG79" s="41"/>
      <c r="BH79" s="41"/>
      <c r="BI79" s="41"/>
      <c r="BJ79" s="41"/>
      <c r="BK79" s="41"/>
      <c r="BL79" s="41"/>
      <c r="BM79" s="41"/>
      <c r="BN79" s="41"/>
      <c r="BO79" s="41"/>
      <c r="BP79" s="41"/>
      <c r="BQ79" s="41"/>
      <c r="BR79" s="41"/>
      <c r="BS79" s="41"/>
      <c r="BT79" s="41"/>
      <c r="BU79" s="41"/>
      <c r="BV79" s="41"/>
      <c r="BW79" s="41"/>
      <c r="BX79" s="41"/>
      <c r="BY79" s="41"/>
      <c r="BZ79" s="41"/>
      <c r="CA79" s="41"/>
      <c r="CB79" s="41"/>
      <c r="CC79" s="41"/>
      <c r="CD79" s="41"/>
      <c r="CE79" s="41"/>
      <c r="CF79" s="41"/>
      <c r="CG79" s="41"/>
      <c r="CH79" s="41"/>
      <c r="CI79" s="41"/>
      <c r="CJ79" s="41"/>
      <c r="CK79" s="41"/>
      <c r="CL79" s="41"/>
      <c r="CM79" s="41"/>
      <c r="CN79" s="41"/>
      <c r="CO79" s="41"/>
      <c r="CP79" s="41"/>
      <c r="CQ79" s="41"/>
      <c r="CR79" s="41"/>
      <c r="CS79" s="41"/>
      <c r="CT79" s="41"/>
      <c r="CU79" s="41"/>
      <c r="CV79" s="41"/>
      <c r="CW79" s="41"/>
      <c r="CX79" s="41"/>
      <c r="CY79" s="41"/>
      <c r="CZ79" s="41"/>
      <c r="DA79" s="41"/>
      <c r="DB79" s="41"/>
      <c r="DC79" s="41"/>
      <c r="DD79" s="41"/>
      <c r="DE79" s="41"/>
      <c r="DF79" s="41"/>
      <c r="DG79" s="41"/>
      <c r="DH79" s="41"/>
      <c r="DI79" s="41"/>
      <c r="DJ79" s="41"/>
      <c r="DK79" s="41"/>
      <c r="DL79" s="41"/>
      <c r="DM79" s="41"/>
      <c r="DN79" s="41"/>
      <c r="DO79" s="41"/>
      <c r="DP79" s="41"/>
      <c r="DQ79" s="41"/>
      <c r="DR79" s="41"/>
      <c r="DS79" s="41"/>
      <c r="DT79" s="41"/>
      <c r="DU79" s="41"/>
      <c r="DV79" s="41"/>
      <c r="DW79" s="41"/>
      <c r="DX79" s="41"/>
      <c r="DY79" s="41"/>
      <c r="DZ79" s="41"/>
      <c r="EA79" s="41"/>
      <c r="EB79" s="41"/>
      <c r="EC79" s="41"/>
      <c r="ED79" s="41"/>
      <c r="EE79" s="41"/>
      <c r="EF79" s="41"/>
      <c r="EG79" s="41"/>
      <c r="EH79" s="41"/>
      <c r="EI79" s="41"/>
      <c r="EJ79" s="41"/>
      <c r="EK79" s="41"/>
      <c r="EL79" s="41"/>
      <c r="EM79" s="41"/>
      <c r="EN79" s="41"/>
      <c r="EO79" s="41"/>
      <c r="EP79" s="41"/>
      <c r="EQ79" s="41"/>
      <c r="ER79" s="41"/>
      <c r="ES79" s="41"/>
      <c r="ET79" s="41"/>
      <c r="EU79" s="41"/>
      <c r="EV79" s="41"/>
      <c r="EW79" s="41"/>
      <c r="EX79" s="41"/>
      <c r="EY79" s="41"/>
      <c r="EZ79" s="41"/>
      <c r="FA79" s="41"/>
      <c r="FB79" s="41"/>
      <c r="FC79" s="41"/>
      <c r="FD79" s="41"/>
      <c r="FE79" s="41"/>
      <c r="FF79" s="41"/>
      <c r="FG79" s="41"/>
      <c r="FH79" s="41"/>
      <c r="FI79" s="41"/>
      <c r="FJ79" s="41"/>
      <c r="FK79" s="41"/>
      <c r="FL79" s="41"/>
      <c r="FM79" s="41"/>
      <c r="FN79" s="41"/>
      <c r="FO79" s="41"/>
      <c r="FP79" s="41"/>
      <c r="FQ79" s="41"/>
      <c r="FR79" s="41"/>
      <c r="FS79" s="41"/>
      <c r="FT79" s="41"/>
      <c r="FU79" s="41"/>
      <c r="FV79" s="41"/>
      <c r="FW79" s="41"/>
      <c r="FX79" s="41"/>
      <c r="FY79" s="41"/>
      <c r="FZ79" s="41"/>
      <c r="GA79" s="41"/>
      <c r="GB79" s="41"/>
      <c r="GC79" s="41"/>
      <c r="GD79" s="41"/>
      <c r="GE79" s="41"/>
      <c r="GF79" s="41"/>
      <c r="GG79" s="41"/>
      <c r="GH79" s="41"/>
      <c r="GI79" s="41"/>
      <c r="GJ79" s="41"/>
      <c r="GK79" s="41"/>
      <c r="GL79" s="41"/>
      <c r="GM79" s="41"/>
      <c r="GN79" s="41"/>
      <c r="GO79" s="41"/>
      <c r="GP79" s="41"/>
      <c r="GQ79" s="41"/>
      <c r="GR79" s="41"/>
      <c r="GS79" s="41"/>
      <c r="GT79" s="41"/>
      <c r="GU79" s="41"/>
      <c r="GV79" s="41"/>
      <c r="GW79" s="41"/>
      <c r="GX79" s="41"/>
      <c r="GY79" s="41"/>
      <c r="GZ79" s="41"/>
      <c r="HA79" s="41"/>
      <c r="HB79" s="41"/>
      <c r="HC79" s="41"/>
      <c r="HD79" s="41"/>
      <c r="HE79" s="41"/>
      <c r="HF79" s="41"/>
      <c r="HG79" s="41"/>
      <c r="HH79" s="41"/>
      <c r="HI79" s="41"/>
      <c r="HJ79" s="41"/>
      <c r="HK79" s="41"/>
      <c r="HL79" s="41"/>
      <c r="HM79" s="41"/>
      <c r="HN79" s="41"/>
      <c r="HO79" s="41"/>
      <c r="HP79" s="41"/>
      <c r="HQ79" s="41"/>
      <c r="HR79" s="41"/>
      <c r="HS79" s="41"/>
      <c r="HT79" s="41"/>
      <c r="HU79" s="41"/>
      <c r="HV79" s="41"/>
      <c r="HW79" s="41"/>
      <c r="HX79" s="41"/>
      <c r="HY79" s="41"/>
      <c r="HZ79" s="41"/>
      <c r="IA79" s="41"/>
      <c r="IB79" s="41"/>
      <c r="IC79" s="41"/>
      <c r="ID79" s="41"/>
      <c r="IE79" s="41"/>
      <c r="IF79" s="41"/>
      <c r="IG79" s="41"/>
      <c r="IH79" s="41"/>
      <c r="II79" s="41"/>
      <c r="IJ79" s="41"/>
      <c r="IK79" s="41"/>
      <c r="IL79" s="41"/>
      <c r="IM79" s="41"/>
      <c r="IN79" s="41"/>
      <c r="IO79" s="41"/>
      <c r="IP79" s="41"/>
      <c r="IQ79" s="41"/>
      <c r="IR79" s="41"/>
      <c r="IS79" s="41"/>
    </row>
    <row r="80" spans="1:253" ht="15.75" hidden="1" customHeight="1">
      <c r="A80" s="479"/>
      <c r="B80" s="479" t="s">
        <v>2445</v>
      </c>
      <c r="C80" s="480">
        <v>35250000</v>
      </c>
      <c r="D80" s="480">
        <f t="shared" ref="D80:F80" si="23">SUM(D79,D67, )</f>
        <v>30000000</v>
      </c>
      <c r="E80" s="480">
        <f t="shared" si="23"/>
        <v>64750000</v>
      </c>
      <c r="F80" s="480">
        <f t="shared" si="23"/>
        <v>2850000</v>
      </c>
    </row>
    <row r="81" spans="1:6" s="1144" customFormat="1" ht="15.75" customHeight="1">
      <c r="A81" s="1142"/>
      <c r="B81" s="1142" t="s">
        <v>2222</v>
      </c>
      <c r="C81" s="1143">
        <v>35250000</v>
      </c>
      <c r="D81" s="1143">
        <f>SUM(D80,D13)</f>
        <v>30000000</v>
      </c>
      <c r="E81" s="1143">
        <f>SUM(E80,E13)</f>
        <v>64750000</v>
      </c>
      <c r="F81" s="1143">
        <f>SUM(F80,F13)</f>
        <v>70300000</v>
      </c>
    </row>
    <row r="82" spans="1:6" ht="15.75" hidden="1" customHeight="1">
      <c r="A82" s="821"/>
      <c r="B82" s="416" t="s">
        <v>2223</v>
      </c>
      <c r="C82" s="480">
        <v>58390474</v>
      </c>
      <c r="D82" s="480"/>
      <c r="E82" s="480" t="e">
        <f>SUM(E71, )</f>
        <v>#REF!</v>
      </c>
      <c r="F82" s="480"/>
    </row>
    <row r="83" spans="1:6" ht="15.75" hidden="1" customHeight="1">
      <c r="A83" s="821"/>
      <c r="B83" s="416" t="s">
        <v>2719</v>
      </c>
      <c r="C83" s="504">
        <v>93640474</v>
      </c>
      <c r="D83" s="504"/>
      <c r="E83" s="504" t="e">
        <f>SUM(E81:E82)</f>
        <v>#REF!</v>
      </c>
      <c r="F83" s="504"/>
    </row>
    <row r="84" spans="1:6" ht="15.75" customHeight="1">
      <c r="A84" s="517"/>
      <c r="B84" s="451"/>
      <c r="C84" s="2"/>
      <c r="D84" s="2"/>
      <c r="E84" s="2"/>
      <c r="F84" s="2"/>
    </row>
    <row r="85" spans="1:6" ht="15.75" customHeight="1">
      <c r="A85" s="517"/>
      <c r="B85" s="451"/>
      <c r="C85" s="2"/>
      <c r="D85" s="2"/>
      <c r="E85" s="2"/>
      <c r="F85" s="2"/>
    </row>
    <row r="86" spans="1:6" ht="15.75" customHeight="1">
      <c r="A86" s="517"/>
      <c r="B86" s="451"/>
      <c r="C86" s="2"/>
      <c r="D86" s="2"/>
      <c r="E86" s="2"/>
      <c r="F86" s="2"/>
    </row>
    <row r="87" spans="1:6" ht="15.75" customHeight="1">
      <c r="A87" s="517"/>
      <c r="B87" s="451"/>
      <c r="C87" s="2"/>
      <c r="D87" s="2"/>
      <c r="E87" s="2"/>
      <c r="F87" s="2"/>
    </row>
    <row r="88" spans="1:6" ht="15.75" customHeight="1">
      <c r="A88" s="517"/>
      <c r="B88" s="451"/>
      <c r="C88" s="2"/>
      <c r="D88" s="2"/>
      <c r="E88" s="2"/>
      <c r="F88" s="2"/>
    </row>
    <row r="89" spans="1:6" ht="15.75" customHeight="1">
      <c r="A89" s="517"/>
      <c r="B89" s="451"/>
      <c r="C89" s="2"/>
      <c r="D89" s="2"/>
      <c r="E89" s="2"/>
      <c r="F89" s="2"/>
    </row>
    <row r="90" spans="1:6" ht="15.75" customHeight="1">
      <c r="A90" s="517"/>
      <c r="B90" s="451"/>
      <c r="C90" s="2"/>
      <c r="D90" s="2"/>
      <c r="E90" s="2"/>
      <c r="F90" s="2"/>
    </row>
    <row r="91" spans="1:6" ht="15.75" customHeight="1">
      <c r="A91" s="517"/>
      <c r="B91" s="451"/>
      <c r="C91" s="2"/>
      <c r="D91" s="2"/>
      <c r="E91" s="2"/>
      <c r="F91" s="2"/>
    </row>
    <row r="92" spans="1:6" ht="15.75" customHeight="1">
      <c r="A92" s="517"/>
      <c r="B92" s="451"/>
      <c r="C92" s="2"/>
      <c r="D92" s="2"/>
      <c r="E92" s="2"/>
      <c r="F92" s="2"/>
    </row>
    <row r="93" spans="1:6" ht="15.75" customHeight="1">
      <c r="A93" s="517"/>
      <c r="B93" s="451"/>
      <c r="C93" s="2"/>
      <c r="D93" s="2"/>
      <c r="E93" s="2"/>
      <c r="F93" s="2"/>
    </row>
    <row r="94" spans="1:6" ht="15.75" customHeight="1">
      <c r="A94" s="517"/>
      <c r="B94" s="451"/>
      <c r="C94" s="2"/>
      <c r="D94" s="2"/>
      <c r="E94" s="2"/>
      <c r="F94" s="2"/>
    </row>
    <row r="95" spans="1:6" ht="15.75" customHeight="1">
      <c r="A95" s="517"/>
      <c r="B95" s="451"/>
      <c r="C95" s="2"/>
      <c r="D95" s="2"/>
      <c r="E95" s="2"/>
      <c r="F95" s="2"/>
    </row>
    <row r="96" spans="1:6" ht="15.75" customHeight="1">
      <c r="A96" s="517"/>
      <c r="B96" s="451"/>
      <c r="C96" s="2"/>
      <c r="D96" s="2"/>
      <c r="E96" s="2"/>
      <c r="F96" s="2"/>
    </row>
    <row r="97" spans="1:6" ht="15.75" customHeight="1">
      <c r="A97" s="517"/>
      <c r="B97" s="451"/>
      <c r="C97" s="2"/>
      <c r="D97" s="2"/>
      <c r="E97" s="2"/>
      <c r="F97" s="2"/>
    </row>
    <row r="98" spans="1:6" ht="15.75" customHeight="1">
      <c r="A98" s="517"/>
      <c r="B98" s="451"/>
      <c r="C98" s="2"/>
      <c r="D98" s="2"/>
      <c r="E98" s="2"/>
      <c r="F98" s="2"/>
    </row>
    <row r="99" spans="1:6" ht="15.75" customHeight="1">
      <c r="A99" s="517"/>
      <c r="B99" s="451"/>
      <c r="C99" s="2"/>
      <c r="D99" s="2"/>
      <c r="E99" s="2"/>
      <c r="F99" s="2"/>
    </row>
    <row r="100" spans="1:6" ht="15.75" customHeight="1">
      <c r="A100" s="517"/>
      <c r="B100" s="451"/>
      <c r="C100" s="2"/>
      <c r="D100" s="2"/>
      <c r="E100" s="2"/>
      <c r="F100" s="2"/>
    </row>
    <row r="101" spans="1:6" ht="15.75" customHeight="1">
      <c r="A101" s="517"/>
      <c r="B101" s="451"/>
      <c r="C101" s="2"/>
      <c r="D101" s="2"/>
      <c r="E101" s="2"/>
      <c r="F101" s="2"/>
    </row>
    <row r="102" spans="1:6" ht="15.75" customHeight="1">
      <c r="A102" s="517"/>
      <c r="B102" s="451"/>
      <c r="C102" s="2"/>
      <c r="D102" s="2"/>
      <c r="E102" s="2"/>
      <c r="F102" s="2"/>
    </row>
    <row r="103" spans="1:6" ht="15.75" customHeight="1">
      <c r="A103" s="517"/>
      <c r="B103" s="451"/>
      <c r="C103" s="2"/>
      <c r="D103" s="2"/>
      <c r="E103" s="2"/>
      <c r="F103" s="2"/>
    </row>
    <row r="104" spans="1:6" ht="15.75" customHeight="1">
      <c r="A104" s="517"/>
      <c r="B104" s="451"/>
      <c r="C104" s="2"/>
      <c r="D104" s="2"/>
      <c r="E104" s="2"/>
      <c r="F104" s="2"/>
    </row>
    <row r="105" spans="1:6" ht="15.75" customHeight="1">
      <c r="A105" s="517"/>
      <c r="B105" s="451"/>
      <c r="C105" s="2"/>
      <c r="D105" s="2"/>
      <c r="E105" s="2"/>
      <c r="F105" s="2"/>
    </row>
    <row r="106" spans="1:6" ht="15.75" customHeight="1">
      <c r="A106" s="517"/>
      <c r="B106" s="451"/>
      <c r="C106" s="2"/>
      <c r="D106" s="2"/>
      <c r="E106" s="2"/>
      <c r="F106" s="2"/>
    </row>
    <row r="107" spans="1:6" ht="15.75" customHeight="1">
      <c r="A107" s="517"/>
      <c r="B107" s="451"/>
      <c r="C107" s="2"/>
      <c r="D107" s="2"/>
      <c r="E107" s="2"/>
      <c r="F107" s="2"/>
    </row>
    <row r="108" spans="1:6" ht="15.75" customHeight="1">
      <c r="A108" s="517"/>
      <c r="B108" s="451"/>
      <c r="C108" s="2"/>
      <c r="D108" s="2"/>
      <c r="E108" s="2"/>
      <c r="F108" s="2"/>
    </row>
    <row r="109" spans="1:6" ht="15.75" customHeight="1">
      <c r="A109" s="517"/>
      <c r="B109" s="451"/>
      <c r="C109" s="2"/>
      <c r="D109" s="2"/>
      <c r="E109" s="2"/>
      <c r="F109" s="2"/>
    </row>
    <row r="110" spans="1:6" ht="15.75" customHeight="1">
      <c r="A110" s="517"/>
      <c r="B110" s="451"/>
      <c r="C110" s="2"/>
      <c r="D110" s="2"/>
      <c r="E110" s="2"/>
      <c r="F110" s="2"/>
    </row>
    <row r="111" spans="1:6" ht="15.75" customHeight="1">
      <c r="A111" s="517"/>
      <c r="B111" s="451"/>
      <c r="C111" s="2"/>
      <c r="D111" s="2"/>
      <c r="E111" s="2"/>
      <c r="F111" s="2"/>
    </row>
    <row r="112" spans="1:6" ht="15.75" customHeight="1">
      <c r="A112" s="517"/>
      <c r="B112" s="451"/>
      <c r="C112" s="2"/>
      <c r="D112" s="2"/>
      <c r="E112" s="2"/>
      <c r="F112" s="2"/>
    </row>
    <row r="113" spans="1:6" ht="15.75" customHeight="1">
      <c r="A113" s="517"/>
      <c r="B113" s="451"/>
      <c r="C113" s="2"/>
      <c r="D113" s="2"/>
      <c r="E113" s="2"/>
      <c r="F113" s="2"/>
    </row>
    <row r="114" spans="1:6" ht="15.75" customHeight="1">
      <c r="A114" s="517"/>
      <c r="B114" s="451"/>
      <c r="C114" s="2"/>
      <c r="D114" s="2"/>
      <c r="E114" s="2"/>
      <c r="F114" s="2"/>
    </row>
    <row r="115" spans="1:6" ht="15.75" customHeight="1">
      <c r="A115" s="517"/>
      <c r="B115" s="451"/>
      <c r="C115" s="2"/>
      <c r="D115" s="2"/>
      <c r="E115" s="2"/>
      <c r="F115" s="2"/>
    </row>
    <row r="116" spans="1:6" ht="15.75" customHeight="1">
      <c r="A116" s="517"/>
      <c r="B116" s="451"/>
      <c r="C116" s="2"/>
      <c r="D116" s="2"/>
      <c r="E116" s="2"/>
      <c r="F116" s="2"/>
    </row>
    <row r="117" spans="1:6" ht="15.75" customHeight="1">
      <c r="A117" s="517"/>
      <c r="B117" s="451"/>
      <c r="C117" s="2"/>
      <c r="D117" s="2"/>
      <c r="E117" s="2"/>
      <c r="F117" s="2"/>
    </row>
    <row r="118" spans="1:6" ht="15.75" customHeight="1">
      <c r="A118" s="517"/>
      <c r="B118" s="451"/>
      <c r="C118" s="2"/>
      <c r="D118" s="2"/>
      <c r="E118" s="2"/>
      <c r="F118" s="2"/>
    </row>
    <row r="119" spans="1:6" ht="15.75" customHeight="1">
      <c r="A119" s="517"/>
      <c r="B119" s="451"/>
      <c r="C119" s="2"/>
      <c r="D119" s="2"/>
      <c r="E119" s="2"/>
      <c r="F119" s="2"/>
    </row>
    <row r="120" spans="1:6" ht="15.75" customHeight="1">
      <c r="A120" s="517"/>
      <c r="B120" s="451"/>
      <c r="C120" s="2"/>
      <c r="D120" s="2"/>
      <c r="E120" s="2"/>
      <c r="F120" s="2"/>
    </row>
    <row r="121" spans="1:6" ht="15.75" customHeight="1">
      <c r="A121" s="517"/>
      <c r="B121" s="451"/>
      <c r="C121" s="2"/>
      <c r="D121" s="2"/>
      <c r="E121" s="2"/>
      <c r="F121" s="2"/>
    </row>
    <row r="122" spans="1:6" ht="15.75" customHeight="1">
      <c r="A122" s="517"/>
      <c r="B122" s="451"/>
      <c r="C122" s="2"/>
      <c r="D122" s="2"/>
      <c r="E122" s="2"/>
      <c r="F122" s="2"/>
    </row>
    <row r="123" spans="1:6" ht="15.75" customHeight="1">
      <c r="A123" s="517"/>
      <c r="B123" s="451"/>
      <c r="C123" s="2"/>
      <c r="D123" s="2"/>
      <c r="E123" s="2"/>
      <c r="F123" s="2"/>
    </row>
    <row r="124" spans="1:6" ht="15.75" customHeight="1">
      <c r="A124" s="517"/>
      <c r="B124" s="451"/>
      <c r="C124" s="2"/>
      <c r="D124" s="2"/>
      <c r="E124" s="2"/>
      <c r="F124" s="2"/>
    </row>
    <row r="125" spans="1:6" ht="15.75" customHeight="1">
      <c r="A125" s="517"/>
      <c r="B125" s="451"/>
      <c r="C125" s="2"/>
      <c r="D125" s="2"/>
      <c r="E125" s="2"/>
      <c r="F125" s="2"/>
    </row>
    <row r="126" spans="1:6" ht="15.75" customHeight="1">
      <c r="A126" s="517"/>
      <c r="B126" s="451"/>
      <c r="C126" s="2"/>
      <c r="D126" s="2"/>
      <c r="E126" s="2"/>
      <c r="F126" s="2"/>
    </row>
    <row r="127" spans="1:6" ht="15.75" customHeight="1">
      <c r="A127" s="517"/>
      <c r="B127" s="451"/>
      <c r="C127" s="2"/>
      <c r="D127" s="2"/>
      <c r="E127" s="2"/>
      <c r="F127" s="2"/>
    </row>
    <row r="128" spans="1:6" ht="15.75" customHeight="1">
      <c r="A128" s="517"/>
      <c r="B128" s="451"/>
      <c r="C128" s="2"/>
      <c r="D128" s="2"/>
      <c r="E128" s="2"/>
      <c r="F128" s="2"/>
    </row>
    <row r="129" spans="1:6" ht="15.75" customHeight="1">
      <c r="A129" s="517"/>
      <c r="B129" s="451"/>
      <c r="C129" s="2"/>
      <c r="D129" s="2"/>
      <c r="E129" s="2"/>
      <c r="F129" s="2"/>
    </row>
    <row r="130" spans="1:6" ht="15.75" customHeight="1">
      <c r="A130" s="517"/>
      <c r="B130" s="451"/>
      <c r="C130" s="2"/>
      <c r="D130" s="2"/>
      <c r="E130" s="2"/>
      <c r="F130" s="2"/>
    </row>
    <row r="131" spans="1:6" ht="15.75" customHeight="1">
      <c r="A131" s="517"/>
      <c r="B131" s="451"/>
      <c r="C131" s="2"/>
      <c r="D131" s="2"/>
      <c r="E131" s="2"/>
      <c r="F131" s="2"/>
    </row>
    <row r="132" spans="1:6" ht="15.75" customHeight="1">
      <c r="A132" s="517"/>
      <c r="B132" s="451"/>
      <c r="C132" s="2"/>
      <c r="D132" s="2"/>
      <c r="E132" s="2"/>
      <c r="F132" s="2"/>
    </row>
    <row r="133" spans="1:6" ht="15.75" customHeight="1">
      <c r="A133" s="517"/>
      <c r="B133" s="451"/>
      <c r="C133" s="2"/>
      <c r="D133" s="2"/>
      <c r="E133" s="2"/>
      <c r="F133" s="2"/>
    </row>
    <row r="134" spans="1:6" ht="15.75" customHeight="1">
      <c r="A134" s="517"/>
      <c r="B134" s="451"/>
      <c r="C134" s="2"/>
      <c r="D134" s="2"/>
      <c r="E134" s="2"/>
      <c r="F134" s="2"/>
    </row>
    <row r="135" spans="1:6" ht="15.75" customHeight="1">
      <c r="A135" s="517"/>
      <c r="B135" s="451"/>
      <c r="C135" s="2"/>
      <c r="D135" s="2"/>
      <c r="E135" s="2"/>
      <c r="F135" s="2"/>
    </row>
    <row r="136" spans="1:6" ht="15.75" customHeight="1">
      <c r="A136" s="517"/>
      <c r="B136" s="451"/>
      <c r="C136" s="2"/>
      <c r="D136" s="2"/>
      <c r="E136" s="2"/>
      <c r="F136" s="2"/>
    </row>
    <row r="137" spans="1:6" ht="15.75" customHeight="1">
      <c r="A137" s="517"/>
      <c r="B137" s="451"/>
      <c r="C137" s="2"/>
      <c r="D137" s="2"/>
      <c r="E137" s="2"/>
      <c r="F137" s="2"/>
    </row>
    <row r="138" spans="1:6" ht="15.75" customHeight="1">
      <c r="A138" s="517"/>
      <c r="B138" s="451"/>
      <c r="C138" s="2"/>
      <c r="D138" s="2"/>
      <c r="E138" s="2"/>
      <c r="F138" s="2"/>
    </row>
    <row r="139" spans="1:6" ht="15.75" customHeight="1">
      <c r="A139" s="517"/>
      <c r="B139" s="451"/>
      <c r="C139" s="2"/>
      <c r="D139" s="2"/>
      <c r="E139" s="2"/>
      <c r="F139" s="2"/>
    </row>
    <row r="140" spans="1:6" ht="15.75" customHeight="1">
      <c r="A140" s="517"/>
      <c r="B140" s="451"/>
      <c r="C140" s="2"/>
      <c r="D140" s="2"/>
      <c r="E140" s="2"/>
      <c r="F140" s="2"/>
    </row>
    <row r="141" spans="1:6" ht="15.75" customHeight="1">
      <c r="A141" s="517"/>
      <c r="B141" s="451"/>
      <c r="C141" s="2"/>
      <c r="D141" s="2"/>
      <c r="E141" s="2"/>
      <c r="F141" s="2"/>
    </row>
    <row r="142" spans="1:6" ht="15.75" customHeight="1">
      <c r="A142" s="517"/>
      <c r="B142" s="451"/>
      <c r="C142" s="2"/>
      <c r="D142" s="2"/>
      <c r="E142" s="2"/>
      <c r="F142" s="2"/>
    </row>
    <row r="143" spans="1:6" ht="15.75" customHeight="1">
      <c r="A143" s="517"/>
      <c r="B143" s="451"/>
      <c r="C143" s="2"/>
      <c r="D143" s="2"/>
      <c r="E143" s="2"/>
      <c r="F143" s="2"/>
    </row>
    <row r="144" spans="1:6" ht="15.75" customHeight="1">
      <c r="A144" s="517"/>
      <c r="B144" s="451"/>
      <c r="C144" s="2"/>
      <c r="D144" s="2"/>
      <c r="E144" s="2"/>
      <c r="F144" s="2"/>
    </row>
    <row r="145" spans="1:6" ht="15.75" customHeight="1">
      <c r="A145" s="517"/>
      <c r="B145" s="451"/>
      <c r="C145" s="2"/>
      <c r="D145" s="2"/>
      <c r="E145" s="2"/>
      <c r="F145" s="2"/>
    </row>
    <row r="146" spans="1:6" ht="15.75" customHeight="1">
      <c r="A146" s="517"/>
      <c r="B146" s="451"/>
      <c r="C146" s="2"/>
      <c r="D146" s="2"/>
      <c r="E146" s="2"/>
      <c r="F146" s="2"/>
    </row>
    <row r="147" spans="1:6" ht="15.75" customHeight="1">
      <c r="A147" s="517"/>
      <c r="B147" s="451"/>
      <c r="C147" s="2"/>
      <c r="D147" s="2"/>
      <c r="E147" s="2"/>
      <c r="F147" s="2"/>
    </row>
    <row r="148" spans="1:6" ht="15.75" customHeight="1">
      <c r="A148" s="517"/>
      <c r="B148" s="451"/>
      <c r="C148" s="2"/>
      <c r="D148" s="2"/>
      <c r="E148" s="2"/>
      <c r="F148" s="2"/>
    </row>
    <row r="149" spans="1:6" ht="15.75" customHeight="1">
      <c r="A149" s="517"/>
      <c r="B149" s="451"/>
      <c r="C149" s="2"/>
      <c r="D149" s="2"/>
      <c r="E149" s="2"/>
      <c r="F149" s="2"/>
    </row>
    <row r="150" spans="1:6" ht="15.75" customHeight="1">
      <c r="A150" s="517"/>
      <c r="B150" s="451"/>
      <c r="C150" s="2"/>
      <c r="D150" s="2"/>
      <c r="E150" s="2"/>
      <c r="F150" s="2"/>
    </row>
    <row r="151" spans="1:6" ht="15.75" customHeight="1">
      <c r="A151" s="517"/>
      <c r="B151" s="451"/>
      <c r="C151" s="2"/>
      <c r="D151" s="2"/>
      <c r="E151" s="2"/>
      <c r="F151" s="2"/>
    </row>
    <row r="152" spans="1:6" ht="15.75" customHeight="1">
      <c r="A152" s="517"/>
      <c r="B152" s="451"/>
      <c r="C152" s="2"/>
      <c r="D152" s="2"/>
      <c r="E152" s="2"/>
      <c r="F152" s="2"/>
    </row>
    <row r="153" spans="1:6" ht="15.75" customHeight="1">
      <c r="A153" s="517"/>
      <c r="B153" s="451"/>
      <c r="C153" s="2"/>
      <c r="D153" s="2"/>
      <c r="E153" s="2"/>
      <c r="F153" s="2"/>
    </row>
    <row r="154" spans="1:6" ht="15.75" customHeight="1">
      <c r="A154" s="517"/>
      <c r="B154" s="451"/>
      <c r="C154" s="2"/>
      <c r="D154" s="2"/>
      <c r="E154" s="2"/>
      <c r="F154" s="2"/>
    </row>
    <row r="155" spans="1:6" ht="15.75" customHeight="1">
      <c r="A155" s="517"/>
      <c r="B155" s="451"/>
      <c r="C155" s="2"/>
      <c r="D155" s="2"/>
      <c r="E155" s="2"/>
      <c r="F155" s="2"/>
    </row>
    <row r="156" spans="1:6" ht="15.75" customHeight="1">
      <c r="A156" s="517"/>
      <c r="B156" s="451"/>
      <c r="C156" s="2"/>
      <c r="D156" s="2"/>
      <c r="E156" s="2"/>
      <c r="F156" s="2"/>
    </row>
    <row r="157" spans="1:6" ht="15.75" customHeight="1">
      <c r="A157" s="517"/>
      <c r="B157" s="451"/>
      <c r="C157" s="2"/>
      <c r="D157" s="2"/>
      <c r="E157" s="2"/>
      <c r="F157" s="2"/>
    </row>
    <row r="158" spans="1:6" ht="15.75" customHeight="1">
      <c r="A158" s="517"/>
      <c r="B158" s="451"/>
      <c r="C158" s="2"/>
      <c r="D158" s="2"/>
      <c r="E158" s="2"/>
      <c r="F158" s="2"/>
    </row>
    <row r="159" spans="1:6" ht="15.75" customHeight="1">
      <c r="A159" s="517"/>
      <c r="B159" s="451"/>
      <c r="C159" s="2"/>
      <c r="D159" s="2"/>
      <c r="E159" s="2"/>
      <c r="F159" s="2"/>
    </row>
    <row r="160" spans="1:6" ht="15.75" customHeight="1">
      <c r="A160" s="517"/>
      <c r="B160" s="451"/>
      <c r="C160" s="2"/>
      <c r="D160" s="2"/>
      <c r="E160" s="2"/>
      <c r="F160" s="2"/>
    </row>
    <row r="161" spans="1:6" ht="15.75" customHeight="1">
      <c r="A161" s="517"/>
      <c r="B161" s="451"/>
      <c r="C161" s="2"/>
      <c r="D161" s="2"/>
      <c r="E161" s="2"/>
      <c r="F161" s="2"/>
    </row>
    <row r="162" spans="1:6" ht="15.75" customHeight="1">
      <c r="A162" s="517"/>
      <c r="B162" s="451"/>
      <c r="C162" s="2"/>
      <c r="D162" s="2"/>
      <c r="E162" s="2"/>
      <c r="F162" s="2"/>
    </row>
    <row r="163" spans="1:6" ht="15.75" customHeight="1">
      <c r="A163" s="517"/>
      <c r="B163" s="451"/>
      <c r="C163" s="2"/>
      <c r="D163" s="2"/>
      <c r="E163" s="2"/>
      <c r="F163" s="2"/>
    </row>
    <row r="164" spans="1:6" ht="15.75" customHeight="1">
      <c r="A164" s="517"/>
      <c r="B164" s="451"/>
      <c r="C164" s="2"/>
      <c r="D164" s="2"/>
      <c r="E164" s="2"/>
      <c r="F164" s="2"/>
    </row>
    <row r="165" spans="1:6" ht="15.75" customHeight="1">
      <c r="A165" s="517"/>
      <c r="B165" s="451"/>
      <c r="C165" s="2"/>
      <c r="D165" s="2"/>
      <c r="E165" s="2"/>
      <c r="F165" s="2"/>
    </row>
    <row r="166" spans="1:6" ht="15.75" customHeight="1">
      <c r="A166" s="517"/>
      <c r="B166" s="451"/>
      <c r="C166" s="2"/>
      <c r="D166" s="2"/>
      <c r="E166" s="2"/>
      <c r="F166" s="2"/>
    </row>
    <row r="167" spans="1:6" ht="15.75" customHeight="1">
      <c r="A167" s="517"/>
      <c r="B167" s="451"/>
      <c r="C167" s="2"/>
      <c r="D167" s="2"/>
      <c r="E167" s="2"/>
      <c r="F167" s="2"/>
    </row>
    <row r="168" spans="1:6" ht="15.75" customHeight="1">
      <c r="A168" s="517"/>
      <c r="B168" s="451"/>
      <c r="C168" s="2"/>
      <c r="D168" s="2"/>
      <c r="E168" s="2"/>
      <c r="F168" s="2"/>
    </row>
    <row r="169" spans="1:6" ht="15.75" customHeight="1">
      <c r="A169" s="517"/>
      <c r="B169" s="451"/>
      <c r="C169" s="2"/>
      <c r="D169" s="2"/>
      <c r="E169" s="2"/>
      <c r="F169" s="2"/>
    </row>
    <row r="170" spans="1:6" ht="15.75" customHeight="1">
      <c r="A170" s="517"/>
      <c r="B170" s="451"/>
      <c r="C170" s="2"/>
      <c r="D170" s="2"/>
      <c r="E170" s="2"/>
      <c r="F170" s="2"/>
    </row>
    <row r="171" spans="1:6" ht="15.75" customHeight="1">
      <c r="A171" s="517"/>
      <c r="B171" s="451"/>
      <c r="C171" s="2"/>
      <c r="D171" s="2"/>
      <c r="E171" s="2"/>
      <c r="F171" s="2"/>
    </row>
    <row r="172" spans="1:6" ht="15.75" customHeight="1">
      <c r="A172" s="517"/>
      <c r="B172" s="451"/>
      <c r="C172" s="2"/>
      <c r="D172" s="2"/>
      <c r="E172" s="2"/>
      <c r="F172" s="2"/>
    </row>
    <row r="173" spans="1:6" ht="15.75" customHeight="1">
      <c r="A173" s="517"/>
      <c r="B173" s="451"/>
      <c r="C173" s="2"/>
      <c r="D173" s="2"/>
      <c r="E173" s="2"/>
      <c r="F173" s="2"/>
    </row>
    <row r="174" spans="1:6" ht="15.75" customHeight="1">
      <c r="A174" s="517"/>
      <c r="B174" s="451"/>
      <c r="C174" s="2"/>
      <c r="D174" s="2"/>
      <c r="E174" s="2"/>
      <c r="F174" s="2"/>
    </row>
    <row r="175" spans="1:6" ht="15.75" customHeight="1">
      <c r="A175" s="517"/>
      <c r="B175" s="451"/>
      <c r="C175" s="2"/>
      <c r="D175" s="2"/>
      <c r="E175" s="2"/>
      <c r="F175" s="2"/>
    </row>
    <row r="176" spans="1:6" ht="15.75" customHeight="1">
      <c r="A176" s="517"/>
      <c r="B176" s="451"/>
      <c r="C176" s="2"/>
      <c r="D176" s="2"/>
      <c r="E176" s="2"/>
      <c r="F176" s="2"/>
    </row>
    <row r="177" spans="1:6" ht="15.75" customHeight="1">
      <c r="A177" s="517"/>
      <c r="B177" s="451"/>
      <c r="C177" s="2"/>
      <c r="D177" s="2"/>
      <c r="E177" s="2"/>
      <c r="F177" s="2"/>
    </row>
    <row r="178" spans="1:6" ht="15.75" customHeight="1">
      <c r="A178" s="517"/>
      <c r="B178" s="451"/>
      <c r="C178" s="2"/>
      <c r="D178" s="2"/>
      <c r="E178" s="2"/>
      <c r="F178" s="2"/>
    </row>
    <row r="179" spans="1:6" ht="15.75" customHeight="1">
      <c r="A179" s="517"/>
      <c r="B179" s="451"/>
      <c r="C179" s="2"/>
      <c r="D179" s="2"/>
      <c r="E179" s="2"/>
      <c r="F179" s="2"/>
    </row>
    <row r="180" spans="1:6" ht="15.75" customHeight="1">
      <c r="A180" s="517"/>
      <c r="B180" s="451"/>
      <c r="C180" s="2"/>
      <c r="D180" s="2"/>
      <c r="E180" s="2"/>
      <c r="F180" s="2"/>
    </row>
    <row r="181" spans="1:6" ht="15.75" customHeight="1">
      <c r="A181" s="517"/>
      <c r="B181" s="451"/>
      <c r="C181" s="2"/>
      <c r="D181" s="2"/>
      <c r="E181" s="2"/>
      <c r="F181" s="2"/>
    </row>
    <row r="182" spans="1:6" ht="15.75" customHeight="1">
      <c r="A182" s="517"/>
      <c r="B182" s="451"/>
      <c r="C182" s="2"/>
      <c r="D182" s="2"/>
      <c r="E182" s="2"/>
      <c r="F182" s="2"/>
    </row>
    <row r="183" spans="1:6" ht="15.75" customHeight="1">
      <c r="A183" s="517"/>
      <c r="B183" s="451"/>
      <c r="C183" s="2"/>
      <c r="D183" s="2"/>
      <c r="E183" s="2"/>
      <c r="F183" s="2"/>
    </row>
    <row r="184" spans="1:6" ht="15.75" customHeight="1">
      <c r="A184" s="517"/>
      <c r="B184" s="451"/>
      <c r="C184" s="2"/>
      <c r="D184" s="2"/>
      <c r="E184" s="2"/>
      <c r="F184" s="2"/>
    </row>
    <row r="185" spans="1:6" ht="15.75" customHeight="1">
      <c r="A185" s="517"/>
      <c r="B185" s="451"/>
      <c r="C185" s="2"/>
      <c r="D185" s="2"/>
      <c r="E185" s="2"/>
      <c r="F185" s="2"/>
    </row>
    <row r="186" spans="1:6" ht="15.75" customHeight="1">
      <c r="A186" s="517"/>
      <c r="B186" s="451"/>
      <c r="C186" s="2"/>
      <c r="D186" s="2"/>
      <c r="E186" s="2"/>
      <c r="F186" s="2"/>
    </row>
    <row r="187" spans="1:6" ht="15.75" customHeight="1">
      <c r="A187" s="517"/>
      <c r="B187" s="451"/>
      <c r="C187" s="2"/>
      <c r="D187" s="2"/>
      <c r="E187" s="2"/>
      <c r="F187" s="2"/>
    </row>
    <row r="188" spans="1:6" ht="15.75" customHeight="1">
      <c r="A188" s="517"/>
      <c r="B188" s="451"/>
      <c r="C188" s="2"/>
      <c r="D188" s="2"/>
      <c r="E188" s="2"/>
      <c r="F188" s="2"/>
    </row>
    <row r="189" spans="1:6" ht="15.75" customHeight="1">
      <c r="A189" s="517"/>
      <c r="B189" s="451"/>
      <c r="C189" s="2"/>
      <c r="D189" s="2"/>
      <c r="E189" s="2"/>
      <c r="F189" s="2"/>
    </row>
    <row r="190" spans="1:6" ht="15.75" customHeight="1">
      <c r="A190" s="517"/>
      <c r="B190" s="451"/>
      <c r="C190" s="2"/>
      <c r="D190" s="2"/>
      <c r="E190" s="2"/>
      <c r="F190" s="2"/>
    </row>
    <row r="191" spans="1:6" ht="15.75" customHeight="1">
      <c r="A191" s="517"/>
      <c r="B191" s="451"/>
      <c r="C191" s="2"/>
      <c r="D191" s="2"/>
      <c r="E191" s="2"/>
      <c r="F191" s="2"/>
    </row>
    <row r="192" spans="1:6" ht="15.75" customHeight="1">
      <c r="A192" s="517"/>
      <c r="B192" s="451"/>
      <c r="C192" s="2"/>
      <c r="D192" s="2"/>
      <c r="E192" s="2"/>
      <c r="F192" s="2"/>
    </row>
    <row r="193" spans="1:6" ht="15.75" customHeight="1">
      <c r="A193" s="517"/>
      <c r="B193" s="451"/>
      <c r="C193" s="2"/>
      <c r="D193" s="2"/>
      <c r="E193" s="2"/>
      <c r="F193" s="2"/>
    </row>
    <row r="194" spans="1:6" ht="15.75" customHeight="1">
      <c r="A194" s="517"/>
      <c r="B194" s="451"/>
      <c r="C194" s="2"/>
      <c r="D194" s="2"/>
      <c r="E194" s="2"/>
      <c r="F194" s="2"/>
    </row>
    <row r="195" spans="1:6" ht="15.75" customHeight="1">
      <c r="A195" s="517"/>
      <c r="B195" s="451"/>
      <c r="C195" s="2"/>
      <c r="D195" s="2"/>
      <c r="E195" s="2"/>
      <c r="F195" s="2"/>
    </row>
    <row r="196" spans="1:6" ht="15.75" customHeight="1">
      <c r="A196" s="517"/>
      <c r="B196" s="451"/>
      <c r="C196" s="2"/>
      <c r="D196" s="2"/>
      <c r="E196" s="2"/>
      <c r="F196" s="2"/>
    </row>
    <row r="197" spans="1:6" ht="15.75" customHeight="1">
      <c r="A197" s="517"/>
      <c r="B197" s="451"/>
      <c r="C197" s="2"/>
      <c r="D197" s="2"/>
      <c r="E197" s="2"/>
      <c r="F197" s="2"/>
    </row>
    <row r="198" spans="1:6" ht="15.75" customHeight="1">
      <c r="A198" s="517"/>
      <c r="B198" s="451"/>
      <c r="C198" s="2"/>
      <c r="D198" s="2"/>
      <c r="E198" s="2"/>
      <c r="F198" s="2"/>
    </row>
    <row r="199" spans="1:6" ht="15.75" customHeight="1">
      <c r="A199" s="517"/>
      <c r="B199" s="451"/>
      <c r="C199" s="2"/>
      <c r="D199" s="2"/>
      <c r="E199" s="2"/>
      <c r="F199" s="2"/>
    </row>
    <row r="200" spans="1:6" ht="15.75" customHeight="1">
      <c r="A200" s="517"/>
      <c r="B200" s="451"/>
      <c r="C200" s="2"/>
      <c r="D200" s="2"/>
      <c r="E200" s="2"/>
      <c r="F200" s="2"/>
    </row>
    <row r="201" spans="1:6" ht="15.75" customHeight="1">
      <c r="A201" s="517"/>
      <c r="B201" s="451"/>
      <c r="C201" s="2"/>
      <c r="D201" s="2"/>
      <c r="E201" s="2"/>
      <c r="F201" s="2"/>
    </row>
    <row r="202" spans="1:6" ht="15.75" customHeight="1">
      <c r="A202" s="517"/>
      <c r="B202" s="451"/>
      <c r="C202" s="2"/>
      <c r="D202" s="2"/>
      <c r="E202" s="2"/>
      <c r="F202" s="2"/>
    </row>
    <row r="203" spans="1:6" ht="15.75" customHeight="1">
      <c r="A203" s="517"/>
      <c r="B203" s="451"/>
      <c r="C203" s="2"/>
      <c r="D203" s="2"/>
      <c r="E203" s="2"/>
      <c r="F203" s="2"/>
    </row>
    <row r="204" spans="1:6" ht="15.75" customHeight="1">
      <c r="A204" s="517"/>
      <c r="B204" s="451"/>
      <c r="C204" s="2"/>
      <c r="D204" s="2"/>
      <c r="E204" s="2"/>
      <c r="F204" s="2"/>
    </row>
    <row r="205" spans="1:6" ht="15.75" customHeight="1">
      <c r="A205" s="517"/>
      <c r="B205" s="451"/>
      <c r="C205" s="2"/>
      <c r="D205" s="2"/>
      <c r="E205" s="2"/>
      <c r="F205" s="2"/>
    </row>
    <row r="206" spans="1:6" ht="15.75" customHeight="1">
      <c r="A206" s="517"/>
      <c r="B206" s="451"/>
      <c r="C206" s="2"/>
      <c r="D206" s="2"/>
      <c r="E206" s="2"/>
      <c r="F206" s="2"/>
    </row>
    <row r="207" spans="1:6" ht="15.75" customHeight="1">
      <c r="A207" s="517"/>
      <c r="B207" s="451"/>
      <c r="C207" s="2"/>
      <c r="D207" s="2"/>
      <c r="E207" s="2"/>
      <c r="F207" s="2"/>
    </row>
    <row r="208" spans="1:6" ht="15.75" customHeight="1">
      <c r="A208" s="517"/>
      <c r="B208" s="451"/>
      <c r="C208" s="2"/>
      <c r="D208" s="2"/>
      <c r="E208" s="2"/>
      <c r="F208" s="2"/>
    </row>
    <row r="209" spans="1:6" ht="15.75" customHeight="1">
      <c r="A209" s="517"/>
      <c r="B209" s="451"/>
      <c r="C209" s="2"/>
      <c r="D209" s="2"/>
      <c r="E209" s="2"/>
      <c r="F209" s="2"/>
    </row>
    <row r="210" spans="1:6" ht="15.75" customHeight="1">
      <c r="A210" s="517"/>
      <c r="B210" s="451"/>
      <c r="C210" s="2"/>
      <c r="D210" s="2"/>
      <c r="E210" s="2"/>
      <c r="F210" s="2"/>
    </row>
    <row r="211" spans="1:6" ht="15.75" customHeight="1">
      <c r="A211" s="517"/>
      <c r="B211" s="451"/>
      <c r="C211" s="2"/>
      <c r="D211" s="2"/>
      <c r="E211" s="2"/>
      <c r="F211" s="2"/>
    </row>
    <row r="212" spans="1:6" ht="15.75" customHeight="1">
      <c r="A212" s="517"/>
      <c r="B212" s="451"/>
      <c r="C212" s="2"/>
      <c r="D212" s="2"/>
      <c r="E212" s="2"/>
      <c r="F212" s="2"/>
    </row>
    <row r="213" spans="1:6" ht="15.75" customHeight="1">
      <c r="A213" s="517"/>
      <c r="B213" s="451"/>
      <c r="C213" s="2"/>
      <c r="D213" s="2"/>
      <c r="E213" s="2"/>
      <c r="F213" s="2"/>
    </row>
    <row r="214" spans="1:6" ht="15.75" customHeight="1">
      <c r="A214" s="517"/>
      <c r="B214" s="451"/>
      <c r="C214" s="2"/>
      <c r="D214" s="2"/>
      <c r="E214" s="2"/>
      <c r="F214" s="2"/>
    </row>
    <row r="215" spans="1:6" ht="15.75" customHeight="1">
      <c r="A215" s="517"/>
      <c r="B215" s="451"/>
      <c r="C215" s="2"/>
      <c r="D215" s="2"/>
      <c r="E215" s="2"/>
      <c r="F215" s="2"/>
    </row>
    <row r="216" spans="1:6" ht="15.75" customHeight="1">
      <c r="A216" s="517"/>
      <c r="B216" s="451"/>
      <c r="C216" s="2"/>
      <c r="D216" s="2"/>
      <c r="E216" s="2"/>
      <c r="F216" s="2"/>
    </row>
    <row r="217" spans="1:6" ht="15.75" customHeight="1">
      <c r="A217" s="517"/>
      <c r="B217" s="451"/>
      <c r="C217" s="2"/>
      <c r="D217" s="2"/>
      <c r="E217" s="2"/>
      <c r="F217" s="2"/>
    </row>
    <row r="218" spans="1:6" ht="15.75" customHeight="1">
      <c r="A218" s="517"/>
      <c r="B218" s="451"/>
      <c r="C218" s="2"/>
      <c r="D218" s="2"/>
      <c r="E218" s="2"/>
      <c r="F218" s="2"/>
    </row>
    <row r="219" spans="1:6" ht="15.75" customHeight="1">
      <c r="A219" s="517"/>
      <c r="B219" s="451"/>
      <c r="C219" s="2"/>
      <c r="D219" s="2"/>
      <c r="E219" s="2"/>
      <c r="F219" s="2"/>
    </row>
    <row r="220" spans="1:6" ht="15.75" customHeight="1">
      <c r="A220" s="517"/>
      <c r="B220" s="451"/>
      <c r="C220" s="2"/>
      <c r="D220" s="2"/>
      <c r="E220" s="2"/>
      <c r="F220" s="2"/>
    </row>
    <row r="221" spans="1:6" ht="15.75" customHeight="1">
      <c r="A221" s="517"/>
      <c r="B221" s="451"/>
      <c r="C221" s="2"/>
      <c r="D221" s="2"/>
      <c r="E221" s="2"/>
      <c r="F221" s="2"/>
    </row>
    <row r="222" spans="1:6" ht="15.75" customHeight="1">
      <c r="A222" s="517"/>
      <c r="B222" s="451"/>
      <c r="C222" s="2"/>
      <c r="D222" s="2"/>
      <c r="E222" s="2"/>
      <c r="F222" s="2"/>
    </row>
    <row r="223" spans="1:6" ht="15.75" customHeight="1">
      <c r="A223" s="517"/>
      <c r="B223" s="451"/>
      <c r="C223" s="2"/>
      <c r="D223" s="2"/>
      <c r="E223" s="2"/>
      <c r="F223" s="2"/>
    </row>
    <row r="224" spans="1:6" ht="15.75" customHeight="1">
      <c r="A224" s="517"/>
      <c r="B224" s="451"/>
      <c r="C224" s="2"/>
      <c r="D224" s="2"/>
      <c r="E224" s="2"/>
      <c r="F224" s="2"/>
    </row>
    <row r="225" spans="1:6" ht="15.75" customHeight="1">
      <c r="A225" s="517"/>
      <c r="B225" s="451"/>
      <c r="C225" s="2"/>
      <c r="D225" s="2"/>
      <c r="E225" s="2"/>
      <c r="F225" s="2"/>
    </row>
    <row r="226" spans="1:6" ht="15.75" customHeight="1">
      <c r="A226" s="517"/>
      <c r="B226" s="451"/>
      <c r="C226" s="2"/>
      <c r="D226" s="2"/>
      <c r="E226" s="2"/>
      <c r="F226" s="2"/>
    </row>
    <row r="227" spans="1:6" ht="15.75" customHeight="1">
      <c r="A227" s="517"/>
      <c r="B227" s="451"/>
      <c r="C227" s="2"/>
      <c r="D227" s="2"/>
      <c r="E227" s="2"/>
      <c r="F227" s="2"/>
    </row>
    <row r="228" spans="1:6" ht="15.75" customHeight="1">
      <c r="A228" s="517"/>
      <c r="B228" s="451"/>
      <c r="C228" s="2"/>
      <c r="D228" s="2"/>
      <c r="E228" s="2"/>
      <c r="F228" s="2"/>
    </row>
    <row r="229" spans="1:6" ht="15.75" customHeight="1">
      <c r="A229" s="517"/>
      <c r="B229" s="451"/>
      <c r="C229" s="2"/>
      <c r="D229" s="2"/>
      <c r="E229" s="2"/>
      <c r="F229" s="2"/>
    </row>
    <row r="230" spans="1:6" ht="15.75" customHeight="1">
      <c r="A230" s="517"/>
      <c r="B230" s="451"/>
      <c r="C230" s="2"/>
      <c r="D230" s="2"/>
      <c r="E230" s="2"/>
      <c r="F230" s="2"/>
    </row>
    <row r="231" spans="1:6" ht="15.75" customHeight="1">
      <c r="A231" s="517"/>
      <c r="B231" s="451"/>
      <c r="C231" s="2"/>
      <c r="D231" s="2"/>
      <c r="E231" s="2"/>
      <c r="F231" s="2"/>
    </row>
    <row r="232" spans="1:6" ht="15.75" customHeight="1">
      <c r="A232" s="517"/>
      <c r="B232" s="451"/>
      <c r="C232" s="2"/>
      <c r="D232" s="2"/>
      <c r="E232" s="2"/>
      <c r="F232" s="2"/>
    </row>
    <row r="233" spans="1:6" ht="15.75" customHeight="1">
      <c r="A233" s="517"/>
      <c r="B233" s="451"/>
      <c r="C233" s="2"/>
      <c r="D233" s="2"/>
      <c r="E233" s="2"/>
      <c r="F233" s="2"/>
    </row>
    <row r="234" spans="1:6" ht="15.75" customHeight="1">
      <c r="A234" s="517"/>
      <c r="B234" s="451"/>
      <c r="C234" s="2"/>
      <c r="D234" s="2"/>
      <c r="E234" s="2"/>
      <c r="F234" s="2"/>
    </row>
    <row r="235" spans="1:6" ht="15.75" customHeight="1">
      <c r="A235" s="517"/>
      <c r="B235" s="451"/>
      <c r="C235" s="2"/>
      <c r="D235" s="2"/>
      <c r="E235" s="2"/>
      <c r="F235" s="2"/>
    </row>
    <row r="236" spans="1:6" ht="15.75" customHeight="1">
      <c r="A236" s="517"/>
      <c r="B236" s="451"/>
      <c r="C236" s="2"/>
      <c r="D236" s="2"/>
      <c r="E236" s="2"/>
      <c r="F236" s="2"/>
    </row>
    <row r="237" spans="1:6" ht="15.75" customHeight="1">
      <c r="A237" s="517"/>
      <c r="B237" s="451"/>
      <c r="C237" s="2"/>
      <c r="D237" s="2"/>
      <c r="E237" s="2"/>
      <c r="F237" s="2"/>
    </row>
    <row r="238" spans="1:6" ht="15.75" customHeight="1">
      <c r="A238" s="517"/>
      <c r="B238" s="451"/>
      <c r="C238" s="2"/>
      <c r="D238" s="2"/>
      <c r="E238" s="2"/>
      <c r="F238" s="2"/>
    </row>
    <row r="239" spans="1:6" ht="15.75" customHeight="1">
      <c r="A239" s="517"/>
      <c r="B239" s="451"/>
      <c r="C239" s="2"/>
      <c r="D239" s="2"/>
      <c r="E239" s="2"/>
      <c r="F239" s="2"/>
    </row>
    <row r="240" spans="1:6" ht="15.75" customHeight="1">
      <c r="A240" s="517"/>
      <c r="B240" s="451"/>
      <c r="C240" s="2"/>
      <c r="D240" s="2"/>
      <c r="E240" s="2"/>
      <c r="F240" s="2"/>
    </row>
    <row r="241" spans="1:6" ht="15.75" customHeight="1">
      <c r="A241" s="517"/>
      <c r="B241" s="451"/>
      <c r="C241" s="2"/>
      <c r="D241" s="2"/>
      <c r="E241" s="2"/>
      <c r="F241" s="2"/>
    </row>
    <row r="242" spans="1:6" ht="15.75" customHeight="1">
      <c r="A242" s="517"/>
      <c r="B242" s="451"/>
      <c r="C242" s="2"/>
      <c r="D242" s="2"/>
      <c r="E242" s="2"/>
      <c r="F242" s="2"/>
    </row>
    <row r="243" spans="1:6" ht="15.75" customHeight="1">
      <c r="A243" s="517"/>
      <c r="B243" s="451"/>
      <c r="C243" s="2"/>
      <c r="D243" s="2"/>
      <c r="E243" s="2"/>
      <c r="F243" s="2"/>
    </row>
    <row r="244" spans="1:6" ht="15.75" customHeight="1">
      <c r="A244" s="517"/>
      <c r="B244" s="451"/>
      <c r="C244" s="2"/>
      <c r="D244" s="2"/>
      <c r="E244" s="2"/>
      <c r="F244" s="2"/>
    </row>
    <row r="245" spans="1:6" ht="15.75" customHeight="1">
      <c r="A245" s="517"/>
      <c r="B245" s="451"/>
      <c r="C245" s="2"/>
      <c r="D245" s="2"/>
      <c r="E245" s="2"/>
      <c r="F245" s="2"/>
    </row>
    <row r="246" spans="1:6" ht="15.75" customHeight="1">
      <c r="A246" s="517"/>
      <c r="B246" s="451"/>
      <c r="C246" s="2"/>
      <c r="D246" s="2"/>
      <c r="E246" s="2"/>
      <c r="F246" s="2"/>
    </row>
    <row r="247" spans="1:6" ht="15.75" customHeight="1">
      <c r="A247" s="517"/>
      <c r="B247" s="451"/>
      <c r="C247" s="2"/>
      <c r="D247" s="2"/>
      <c r="E247" s="2"/>
      <c r="F247" s="2"/>
    </row>
    <row r="248" spans="1:6" ht="15.75" customHeight="1">
      <c r="A248" s="517"/>
      <c r="B248" s="451"/>
      <c r="C248" s="2"/>
      <c r="D248" s="2"/>
      <c r="E248" s="2"/>
      <c r="F248" s="2"/>
    </row>
    <row r="249" spans="1:6" ht="15.75" customHeight="1">
      <c r="A249" s="517"/>
      <c r="B249" s="451"/>
      <c r="C249" s="2"/>
      <c r="D249" s="2"/>
      <c r="E249" s="2"/>
      <c r="F249" s="2"/>
    </row>
    <row r="250" spans="1:6" ht="15.75" customHeight="1">
      <c r="A250" s="517"/>
      <c r="B250" s="451"/>
      <c r="C250" s="2"/>
      <c r="D250" s="2"/>
      <c r="E250" s="2"/>
      <c r="F250" s="2"/>
    </row>
    <row r="251" spans="1:6" ht="15.75" customHeight="1">
      <c r="A251" s="517"/>
      <c r="B251" s="451"/>
      <c r="C251" s="2"/>
      <c r="D251" s="2"/>
      <c r="E251" s="2"/>
      <c r="F251" s="2"/>
    </row>
    <row r="252" spans="1:6" ht="15.75" customHeight="1">
      <c r="A252" s="517"/>
      <c r="B252" s="451"/>
      <c r="C252" s="2"/>
      <c r="D252" s="2"/>
      <c r="E252" s="2"/>
      <c r="F252" s="2"/>
    </row>
    <row r="253" spans="1:6" ht="15.75" customHeight="1">
      <c r="A253" s="517"/>
      <c r="B253" s="451"/>
      <c r="C253" s="2"/>
      <c r="D253" s="2"/>
      <c r="E253" s="2"/>
      <c r="F253" s="2"/>
    </row>
    <row r="254" spans="1:6" ht="15.75" customHeight="1">
      <c r="A254" s="517"/>
      <c r="B254" s="451"/>
      <c r="C254" s="2"/>
      <c r="D254" s="2"/>
      <c r="E254" s="2"/>
      <c r="F254" s="2"/>
    </row>
    <row r="255" spans="1:6" ht="15.75" customHeight="1">
      <c r="A255" s="517"/>
      <c r="B255" s="451"/>
      <c r="C255" s="2"/>
      <c r="D255" s="2"/>
      <c r="E255" s="2"/>
      <c r="F255" s="2"/>
    </row>
    <row r="256" spans="1:6" ht="15.75" customHeight="1">
      <c r="A256" s="517"/>
      <c r="B256" s="451"/>
      <c r="C256" s="2"/>
      <c r="D256" s="2"/>
      <c r="E256" s="2"/>
      <c r="F256" s="2"/>
    </row>
    <row r="257" spans="1:6" ht="15.75" customHeight="1">
      <c r="A257" s="517"/>
      <c r="B257" s="451"/>
      <c r="C257" s="2"/>
      <c r="D257" s="2"/>
      <c r="E257" s="2"/>
      <c r="F257" s="2"/>
    </row>
    <row r="258" spans="1:6" ht="15.75" customHeight="1">
      <c r="A258" s="517"/>
      <c r="B258" s="451"/>
      <c r="C258" s="2"/>
      <c r="D258" s="2"/>
      <c r="E258" s="2"/>
      <c r="F258" s="2"/>
    </row>
    <row r="259" spans="1:6" ht="15.75" customHeight="1">
      <c r="A259" s="517"/>
      <c r="B259" s="451"/>
      <c r="C259" s="2"/>
      <c r="D259" s="2"/>
      <c r="E259" s="2"/>
      <c r="F259" s="2"/>
    </row>
    <row r="260" spans="1:6" ht="15.75" customHeight="1">
      <c r="A260" s="517"/>
      <c r="B260" s="451"/>
      <c r="C260" s="2"/>
      <c r="D260" s="2"/>
      <c r="E260" s="2"/>
      <c r="F260" s="2"/>
    </row>
    <row r="261" spans="1:6" ht="15.75" customHeight="1">
      <c r="A261" s="517"/>
      <c r="B261" s="451"/>
      <c r="C261" s="2"/>
      <c r="D261" s="2"/>
      <c r="E261" s="2"/>
      <c r="F261" s="2"/>
    </row>
    <row r="262" spans="1:6" ht="15.75" customHeight="1">
      <c r="A262" s="517"/>
      <c r="B262" s="451"/>
      <c r="C262" s="2"/>
      <c r="D262" s="2"/>
      <c r="E262" s="2"/>
      <c r="F262" s="2"/>
    </row>
    <row r="263" spans="1:6" ht="15.75" customHeight="1">
      <c r="A263" s="517"/>
      <c r="B263" s="451"/>
      <c r="C263" s="2"/>
      <c r="D263" s="2"/>
      <c r="E263" s="2"/>
      <c r="F263" s="2"/>
    </row>
    <row r="264" spans="1:6" ht="15.75" customHeight="1">
      <c r="A264" s="517"/>
      <c r="B264" s="451"/>
      <c r="C264" s="2"/>
      <c r="D264" s="2"/>
      <c r="E264" s="2"/>
      <c r="F264" s="2"/>
    </row>
    <row r="265" spans="1:6" ht="15.75" customHeight="1">
      <c r="A265" s="517"/>
      <c r="B265" s="451"/>
      <c r="C265" s="2"/>
      <c r="D265" s="2"/>
      <c r="E265" s="2"/>
      <c r="F265" s="2"/>
    </row>
    <row r="266" spans="1:6" ht="15.75" customHeight="1">
      <c r="A266" s="517"/>
      <c r="B266" s="451"/>
      <c r="C266" s="2"/>
      <c r="D266" s="2"/>
      <c r="E266" s="2"/>
      <c r="F266" s="2"/>
    </row>
    <row r="267" spans="1:6" ht="15.75" customHeight="1">
      <c r="A267" s="517"/>
      <c r="B267" s="451"/>
      <c r="C267" s="2"/>
      <c r="D267" s="2"/>
      <c r="E267" s="2"/>
      <c r="F267" s="2"/>
    </row>
    <row r="268" spans="1:6" ht="15.75" customHeight="1">
      <c r="A268" s="517"/>
      <c r="B268" s="451"/>
      <c r="C268" s="2"/>
      <c r="D268" s="2"/>
      <c r="E268" s="2"/>
      <c r="F268" s="2"/>
    </row>
    <row r="269" spans="1:6" ht="15.75" customHeight="1">
      <c r="A269" s="517"/>
      <c r="B269" s="451"/>
      <c r="C269" s="2"/>
      <c r="D269" s="2"/>
      <c r="E269" s="2"/>
      <c r="F269" s="2"/>
    </row>
    <row r="270" spans="1:6" ht="15.75" customHeight="1">
      <c r="A270" s="517"/>
      <c r="B270" s="451"/>
      <c r="C270" s="2"/>
      <c r="D270" s="2"/>
      <c r="E270" s="2"/>
      <c r="F270" s="2"/>
    </row>
    <row r="271" spans="1:6" ht="15.75" customHeight="1">
      <c r="A271" s="517"/>
      <c r="B271" s="451"/>
      <c r="C271" s="2"/>
      <c r="D271" s="2"/>
      <c r="E271" s="2"/>
      <c r="F271" s="2"/>
    </row>
    <row r="272" spans="1:6" ht="15.75" customHeight="1">
      <c r="A272" s="517"/>
      <c r="B272" s="451"/>
      <c r="C272" s="2"/>
      <c r="D272" s="2"/>
      <c r="E272" s="2"/>
      <c r="F272" s="2"/>
    </row>
    <row r="273" spans="1:6" ht="15.75" customHeight="1">
      <c r="A273" s="517"/>
      <c r="B273" s="451"/>
      <c r="C273" s="2"/>
      <c r="D273" s="2"/>
      <c r="E273" s="2"/>
      <c r="F273" s="2"/>
    </row>
    <row r="274" spans="1:6" ht="15.75" customHeight="1">
      <c r="A274" s="517"/>
      <c r="B274" s="451"/>
      <c r="C274" s="2"/>
      <c r="D274" s="2"/>
      <c r="E274" s="2"/>
      <c r="F274" s="2"/>
    </row>
    <row r="275" spans="1:6" ht="15.75" customHeight="1">
      <c r="A275" s="517"/>
      <c r="B275" s="451"/>
      <c r="C275" s="2"/>
      <c r="D275" s="2"/>
      <c r="E275" s="2"/>
      <c r="F275" s="2"/>
    </row>
    <row r="276" spans="1:6" ht="15.75" customHeight="1">
      <c r="A276" s="517"/>
      <c r="B276" s="451"/>
      <c r="C276" s="2"/>
      <c r="D276" s="2"/>
      <c r="E276" s="2"/>
      <c r="F276" s="2"/>
    </row>
    <row r="277" spans="1:6" ht="15.75" customHeight="1">
      <c r="A277" s="517"/>
      <c r="B277" s="451"/>
      <c r="C277" s="2"/>
      <c r="D277" s="2"/>
      <c r="E277" s="2"/>
      <c r="F277" s="2"/>
    </row>
    <row r="278" spans="1:6" ht="15.75" customHeight="1">
      <c r="A278" s="517"/>
      <c r="B278" s="451"/>
      <c r="C278" s="2"/>
      <c r="D278" s="2"/>
      <c r="E278" s="2"/>
      <c r="F278" s="2"/>
    </row>
    <row r="279" spans="1:6" ht="15.75" customHeight="1">
      <c r="A279" s="517"/>
      <c r="B279" s="451"/>
      <c r="C279" s="2"/>
      <c r="D279" s="2"/>
      <c r="E279" s="2"/>
      <c r="F279" s="2"/>
    </row>
    <row r="280" spans="1:6" ht="15.75" customHeight="1">
      <c r="A280" s="517"/>
      <c r="B280" s="451"/>
      <c r="C280" s="2"/>
      <c r="D280" s="2"/>
      <c r="E280" s="2"/>
      <c r="F280" s="2"/>
    </row>
    <row r="281" spans="1:6" ht="15.75" customHeight="1">
      <c r="A281" s="517"/>
      <c r="B281" s="451"/>
      <c r="C281" s="2"/>
      <c r="D281" s="2"/>
      <c r="E281" s="2"/>
      <c r="F281" s="2"/>
    </row>
    <row r="282" spans="1:6" ht="15.75" customHeight="1">
      <c r="A282" s="517"/>
      <c r="B282" s="451"/>
      <c r="C282" s="2"/>
      <c r="D282" s="2"/>
      <c r="E282" s="2"/>
      <c r="F282" s="2"/>
    </row>
    <row r="283" spans="1:6" ht="15.75" customHeight="1">
      <c r="A283" s="517"/>
      <c r="B283" s="451"/>
      <c r="C283" s="2"/>
      <c r="D283" s="2"/>
      <c r="E283" s="2"/>
      <c r="F283" s="2"/>
    </row>
  </sheetData>
  <mergeCells count="2">
    <mergeCell ref="A1:B1"/>
    <mergeCell ref="A2:B2"/>
  </mergeCells>
  <pageMargins left="0.7" right="0.7" top="0.75" bottom="0.75" header="0" footer="0"/>
  <pageSetup orientation="landscape" r:id="rId1"/>
  <headerFooter>
    <oddFooter>&amp;C&amp;P</oddFooter>
  </headerFooter>
</worksheet>
</file>

<file path=xl/worksheets/sheet3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400-000000000000}">
  <dimension ref="A1:Z1000"/>
  <sheetViews>
    <sheetView workbookViewId="0"/>
  </sheetViews>
  <sheetFormatPr defaultColWidth="14.40625" defaultRowHeight="15" customHeight="1"/>
  <cols>
    <col min="1" max="1" width="55.26953125" customWidth="1"/>
    <col min="2" max="2" width="19.54296875" customWidth="1"/>
    <col min="3" max="3" width="16.26953125" customWidth="1"/>
    <col min="4" max="4" width="15.86328125" customWidth="1"/>
    <col min="5" max="6" width="8.54296875" customWidth="1"/>
    <col min="7" max="26" width="8" customWidth="1"/>
  </cols>
  <sheetData>
    <row r="1" spans="1:26" ht="12.75" customHeight="1">
      <c r="A1" s="822" t="s">
        <v>52</v>
      </c>
      <c r="B1" s="823" t="s">
        <v>162</v>
      </c>
      <c r="C1" s="823" t="s">
        <v>163</v>
      </c>
      <c r="D1" s="824" t="s">
        <v>106</v>
      </c>
      <c r="E1" s="825"/>
      <c r="F1" s="825"/>
      <c r="G1" s="825"/>
      <c r="H1" s="825"/>
      <c r="I1" s="825"/>
      <c r="J1" s="825"/>
      <c r="K1" s="825"/>
      <c r="L1" s="825"/>
      <c r="M1" s="825"/>
      <c r="N1" s="825"/>
      <c r="O1" s="825"/>
      <c r="P1" s="825"/>
      <c r="Q1" s="825"/>
      <c r="R1" s="825"/>
      <c r="S1" s="825"/>
      <c r="T1" s="825"/>
      <c r="U1" s="825"/>
      <c r="V1" s="825"/>
      <c r="W1" s="825"/>
      <c r="X1" s="825"/>
      <c r="Y1" s="825"/>
      <c r="Z1" s="825"/>
    </row>
    <row r="2" spans="1:26" ht="12.75" customHeight="1">
      <c r="A2" s="826" t="s">
        <v>169</v>
      </c>
      <c r="B2" s="561">
        <v>940000000</v>
      </c>
      <c r="C2" s="561">
        <v>150000000</v>
      </c>
      <c r="D2" s="561">
        <f t="shared" ref="D2:D20" si="0">SUM(B2:C2)</f>
        <v>1090000000</v>
      </c>
      <c r="E2" s="825"/>
      <c r="F2" s="825"/>
      <c r="G2" s="825"/>
      <c r="H2" s="825"/>
      <c r="I2" s="825"/>
      <c r="J2" s="825"/>
      <c r="K2" s="825"/>
      <c r="L2" s="825"/>
      <c r="M2" s="825"/>
      <c r="N2" s="825"/>
      <c r="O2" s="825"/>
      <c r="P2" s="825"/>
      <c r="Q2" s="825"/>
      <c r="R2" s="825"/>
      <c r="S2" s="825"/>
      <c r="T2" s="825"/>
      <c r="U2" s="825"/>
      <c r="V2" s="825"/>
      <c r="W2" s="825"/>
      <c r="X2" s="825"/>
      <c r="Y2" s="825"/>
      <c r="Z2" s="825"/>
    </row>
    <row r="3" spans="1:26" ht="12.75" customHeight="1">
      <c r="A3" s="827" t="s">
        <v>170</v>
      </c>
      <c r="B3" s="561">
        <v>398746720</v>
      </c>
      <c r="C3" s="561">
        <v>130000000</v>
      </c>
      <c r="D3" s="561">
        <f t="shared" si="0"/>
        <v>528746720</v>
      </c>
      <c r="E3" s="825"/>
      <c r="F3" s="825"/>
      <c r="G3" s="825"/>
      <c r="H3" s="825"/>
      <c r="I3" s="825"/>
      <c r="J3" s="825"/>
      <c r="K3" s="825"/>
      <c r="L3" s="825"/>
      <c r="M3" s="825"/>
      <c r="N3" s="825"/>
      <c r="O3" s="825"/>
      <c r="P3" s="825"/>
      <c r="Q3" s="825"/>
      <c r="R3" s="825"/>
      <c r="S3" s="825"/>
      <c r="T3" s="825"/>
      <c r="U3" s="825"/>
      <c r="V3" s="825"/>
      <c r="W3" s="825"/>
      <c r="X3" s="825"/>
      <c r="Y3" s="825"/>
      <c r="Z3" s="825"/>
    </row>
    <row r="4" spans="1:26" ht="12.75" customHeight="1">
      <c r="A4" s="827" t="s">
        <v>171</v>
      </c>
      <c r="B4" s="561">
        <v>7460000</v>
      </c>
      <c r="C4" s="561">
        <v>0</v>
      </c>
      <c r="D4" s="561">
        <f t="shared" si="0"/>
        <v>7460000</v>
      </c>
      <c r="E4" s="825"/>
      <c r="F4" s="825"/>
      <c r="G4" s="825"/>
      <c r="H4" s="825"/>
      <c r="I4" s="825"/>
      <c r="J4" s="825"/>
      <c r="K4" s="825"/>
      <c r="L4" s="825"/>
      <c r="M4" s="825"/>
      <c r="N4" s="825"/>
      <c r="O4" s="825"/>
      <c r="P4" s="825"/>
      <c r="Q4" s="825"/>
      <c r="R4" s="825"/>
      <c r="S4" s="825"/>
      <c r="T4" s="825"/>
      <c r="U4" s="825"/>
      <c r="V4" s="825"/>
      <c r="W4" s="825"/>
      <c r="X4" s="825"/>
      <c r="Y4" s="825"/>
      <c r="Z4" s="825"/>
    </row>
    <row r="5" spans="1:26" ht="12.75" customHeight="1">
      <c r="A5" s="827" t="s">
        <v>172</v>
      </c>
      <c r="B5" s="561">
        <v>541054097</v>
      </c>
      <c r="C5" s="561">
        <v>74901466</v>
      </c>
      <c r="D5" s="561">
        <f t="shared" si="0"/>
        <v>615955563</v>
      </c>
      <c r="E5" s="825"/>
      <c r="F5" s="825"/>
      <c r="G5" s="825"/>
      <c r="H5" s="825"/>
      <c r="I5" s="825"/>
      <c r="J5" s="825"/>
      <c r="K5" s="825"/>
      <c r="L5" s="825"/>
      <c r="M5" s="825"/>
      <c r="N5" s="825"/>
      <c r="O5" s="825"/>
      <c r="P5" s="825"/>
      <c r="Q5" s="825"/>
      <c r="R5" s="825"/>
      <c r="S5" s="825"/>
      <c r="T5" s="825"/>
      <c r="U5" s="825"/>
      <c r="V5" s="825"/>
      <c r="W5" s="825"/>
      <c r="X5" s="825"/>
      <c r="Y5" s="825"/>
      <c r="Z5" s="825"/>
    </row>
    <row r="6" spans="1:26" ht="26.25" customHeight="1">
      <c r="A6" s="827" t="s">
        <v>173</v>
      </c>
      <c r="B6" s="561">
        <v>56853018</v>
      </c>
      <c r="C6" s="561">
        <v>120000000</v>
      </c>
      <c r="D6" s="561">
        <f t="shared" si="0"/>
        <v>176853018</v>
      </c>
      <c r="E6" s="825"/>
      <c r="F6" s="825"/>
      <c r="G6" s="825"/>
      <c r="H6" s="825"/>
      <c r="I6" s="825"/>
      <c r="J6" s="825"/>
      <c r="K6" s="825"/>
      <c r="L6" s="825"/>
      <c r="M6" s="825"/>
      <c r="N6" s="825"/>
      <c r="O6" s="825"/>
      <c r="P6" s="825"/>
      <c r="Q6" s="825"/>
      <c r="R6" s="825"/>
      <c r="S6" s="825"/>
      <c r="T6" s="825"/>
      <c r="U6" s="825"/>
      <c r="V6" s="825"/>
      <c r="W6" s="825"/>
      <c r="X6" s="825"/>
      <c r="Y6" s="825"/>
      <c r="Z6" s="825"/>
    </row>
    <row r="7" spans="1:26" ht="26.25" customHeight="1">
      <c r="A7" s="827" t="s">
        <v>174</v>
      </c>
      <c r="B7" s="561">
        <v>1042743100</v>
      </c>
      <c r="C7" s="561">
        <v>0</v>
      </c>
      <c r="D7" s="561">
        <f t="shared" si="0"/>
        <v>1042743100</v>
      </c>
      <c r="E7" s="825"/>
      <c r="F7" s="825"/>
      <c r="G7" s="825"/>
      <c r="H7" s="825"/>
      <c r="I7" s="825"/>
      <c r="J7" s="825"/>
      <c r="K7" s="825"/>
      <c r="L7" s="825"/>
      <c r="M7" s="825"/>
      <c r="N7" s="825"/>
      <c r="O7" s="825"/>
      <c r="P7" s="825"/>
      <c r="Q7" s="825"/>
      <c r="R7" s="825"/>
      <c r="S7" s="825"/>
      <c r="T7" s="825"/>
      <c r="U7" s="825"/>
      <c r="V7" s="825"/>
      <c r="W7" s="825"/>
      <c r="X7" s="825"/>
      <c r="Y7" s="825"/>
      <c r="Z7" s="825"/>
    </row>
    <row r="8" spans="1:26" ht="12.75" customHeight="1">
      <c r="A8" s="827" t="s">
        <v>175</v>
      </c>
      <c r="B8" s="561">
        <v>50667512</v>
      </c>
      <c r="C8" s="561">
        <v>200000000</v>
      </c>
      <c r="D8" s="561">
        <f t="shared" si="0"/>
        <v>250667512</v>
      </c>
      <c r="E8" s="825"/>
      <c r="F8" s="825"/>
      <c r="G8" s="825"/>
      <c r="H8" s="825"/>
      <c r="I8" s="825"/>
      <c r="J8" s="825"/>
      <c r="K8" s="825"/>
      <c r="L8" s="825"/>
      <c r="M8" s="825"/>
      <c r="N8" s="825"/>
      <c r="O8" s="825"/>
      <c r="P8" s="825"/>
      <c r="Q8" s="825"/>
      <c r="R8" s="825"/>
      <c r="S8" s="825"/>
      <c r="T8" s="825"/>
      <c r="U8" s="825"/>
      <c r="V8" s="825"/>
      <c r="W8" s="825"/>
      <c r="X8" s="825"/>
      <c r="Y8" s="825"/>
      <c r="Z8" s="825"/>
    </row>
    <row r="9" spans="1:26" ht="12.75" customHeight="1">
      <c r="A9" s="827" t="s">
        <v>99</v>
      </c>
      <c r="B9" s="561">
        <v>202025432</v>
      </c>
      <c r="C9" s="561">
        <v>386637392</v>
      </c>
      <c r="D9" s="561">
        <f t="shared" si="0"/>
        <v>588662824</v>
      </c>
      <c r="E9" s="825"/>
      <c r="F9" s="825"/>
      <c r="G9" s="825"/>
      <c r="H9" s="825"/>
      <c r="I9" s="825"/>
      <c r="J9" s="825"/>
      <c r="K9" s="825"/>
      <c r="L9" s="825"/>
      <c r="M9" s="825"/>
      <c r="N9" s="825"/>
      <c r="O9" s="825"/>
      <c r="P9" s="825"/>
      <c r="Q9" s="825"/>
      <c r="R9" s="825"/>
      <c r="S9" s="825"/>
      <c r="T9" s="825"/>
      <c r="U9" s="825"/>
      <c r="V9" s="825"/>
      <c r="W9" s="825"/>
      <c r="X9" s="825"/>
      <c r="Y9" s="825"/>
      <c r="Z9" s="825"/>
    </row>
    <row r="10" spans="1:26" ht="12.75" customHeight="1">
      <c r="A10" s="827" t="s">
        <v>98</v>
      </c>
      <c r="B10" s="561">
        <v>134524568</v>
      </c>
      <c r="C10" s="561">
        <v>91530369</v>
      </c>
      <c r="D10" s="561">
        <f t="shared" si="0"/>
        <v>226054937</v>
      </c>
      <c r="E10" s="825"/>
      <c r="F10" s="825"/>
      <c r="G10" s="825"/>
      <c r="H10" s="825"/>
      <c r="I10" s="825"/>
      <c r="J10" s="825"/>
      <c r="K10" s="825"/>
      <c r="L10" s="825"/>
      <c r="M10" s="825"/>
      <c r="N10" s="825"/>
      <c r="O10" s="825"/>
      <c r="P10" s="825"/>
      <c r="Q10" s="825"/>
      <c r="R10" s="825"/>
      <c r="S10" s="825"/>
      <c r="T10" s="825"/>
      <c r="U10" s="825"/>
      <c r="V10" s="825"/>
      <c r="W10" s="825"/>
      <c r="X10" s="825"/>
      <c r="Y10" s="825"/>
      <c r="Z10" s="825"/>
    </row>
    <row r="11" spans="1:26" ht="26.25" customHeight="1">
      <c r="A11" s="827" t="s">
        <v>176</v>
      </c>
      <c r="B11" s="561">
        <v>127495000</v>
      </c>
      <c r="C11" s="561">
        <v>491798836</v>
      </c>
      <c r="D11" s="561">
        <f t="shared" si="0"/>
        <v>619293836</v>
      </c>
      <c r="E11" s="825"/>
      <c r="F11" s="825"/>
      <c r="G11" s="825"/>
      <c r="H11" s="825"/>
      <c r="I11" s="825"/>
      <c r="J11" s="825"/>
      <c r="K11" s="825"/>
      <c r="L11" s="825"/>
      <c r="M11" s="825"/>
      <c r="N11" s="825"/>
      <c r="O11" s="825"/>
      <c r="P11" s="825"/>
      <c r="Q11" s="825"/>
      <c r="R11" s="825"/>
      <c r="S11" s="825"/>
      <c r="T11" s="825"/>
      <c r="U11" s="825"/>
      <c r="V11" s="825"/>
      <c r="W11" s="825"/>
      <c r="X11" s="825"/>
      <c r="Y11" s="825"/>
      <c r="Z11" s="825"/>
    </row>
    <row r="12" spans="1:26" ht="12.75" customHeight="1">
      <c r="A12" s="827" t="s">
        <v>177</v>
      </c>
      <c r="B12" s="561">
        <v>1015000000</v>
      </c>
      <c r="C12" s="561">
        <v>211058729</v>
      </c>
      <c r="D12" s="561">
        <f t="shared" si="0"/>
        <v>1226058729</v>
      </c>
      <c r="E12" s="825"/>
      <c r="F12" s="825"/>
      <c r="G12" s="825"/>
      <c r="H12" s="825"/>
      <c r="I12" s="825"/>
      <c r="J12" s="825"/>
      <c r="K12" s="825"/>
      <c r="L12" s="825"/>
      <c r="M12" s="825"/>
      <c r="N12" s="825"/>
      <c r="O12" s="825"/>
      <c r="P12" s="825"/>
      <c r="Q12" s="825"/>
      <c r="R12" s="825"/>
      <c r="S12" s="825"/>
      <c r="T12" s="825"/>
      <c r="U12" s="825"/>
      <c r="V12" s="825"/>
      <c r="W12" s="825"/>
      <c r="X12" s="825"/>
      <c r="Y12" s="825"/>
      <c r="Z12" s="825"/>
    </row>
    <row r="13" spans="1:26" ht="12.75" customHeight="1">
      <c r="A13" s="827" t="s">
        <v>178</v>
      </c>
      <c r="B13" s="561">
        <v>3402460998</v>
      </c>
      <c r="C13" s="561">
        <v>489830135</v>
      </c>
      <c r="D13" s="561">
        <f t="shared" si="0"/>
        <v>3892291133</v>
      </c>
      <c r="E13" s="825"/>
      <c r="F13" s="825"/>
      <c r="G13" s="825"/>
      <c r="H13" s="825"/>
      <c r="I13" s="825"/>
      <c r="J13" s="825"/>
      <c r="K13" s="825"/>
      <c r="L13" s="825"/>
      <c r="M13" s="825"/>
      <c r="N13" s="825"/>
      <c r="O13" s="825"/>
      <c r="P13" s="825"/>
      <c r="Q13" s="825"/>
      <c r="R13" s="825"/>
      <c r="S13" s="825"/>
      <c r="T13" s="825"/>
      <c r="U13" s="825"/>
      <c r="V13" s="825"/>
      <c r="W13" s="825"/>
      <c r="X13" s="825"/>
      <c r="Y13" s="825"/>
      <c r="Z13" s="825"/>
    </row>
    <row r="14" spans="1:26" ht="26.25" customHeight="1">
      <c r="A14" s="827" t="s">
        <v>179</v>
      </c>
      <c r="B14" s="561">
        <v>150000000</v>
      </c>
      <c r="C14" s="561">
        <v>221500000</v>
      </c>
      <c r="D14" s="561">
        <f t="shared" si="0"/>
        <v>371500000</v>
      </c>
      <c r="E14" s="825"/>
      <c r="F14" s="825"/>
      <c r="G14" s="825"/>
      <c r="H14" s="825"/>
      <c r="I14" s="825"/>
      <c r="J14" s="825"/>
      <c r="K14" s="825"/>
      <c r="L14" s="825"/>
      <c r="M14" s="825"/>
      <c r="N14" s="825"/>
      <c r="O14" s="825"/>
      <c r="P14" s="825"/>
      <c r="Q14" s="825"/>
      <c r="R14" s="825"/>
      <c r="S14" s="825"/>
      <c r="T14" s="825"/>
      <c r="U14" s="825"/>
      <c r="V14" s="825"/>
      <c r="W14" s="825"/>
      <c r="X14" s="825"/>
      <c r="Y14" s="825"/>
      <c r="Z14" s="825"/>
    </row>
    <row r="15" spans="1:26" ht="12.75" customHeight="1">
      <c r="A15" s="827" t="s">
        <v>1176</v>
      </c>
      <c r="B15" s="561">
        <v>185000000</v>
      </c>
      <c r="C15" s="561">
        <v>957705603</v>
      </c>
      <c r="D15" s="561">
        <f t="shared" si="0"/>
        <v>1142705603</v>
      </c>
      <c r="E15" s="825"/>
      <c r="F15" s="825"/>
      <c r="G15" s="825"/>
      <c r="H15" s="825"/>
      <c r="I15" s="825"/>
      <c r="J15" s="825"/>
      <c r="K15" s="825"/>
      <c r="L15" s="825"/>
      <c r="M15" s="825"/>
      <c r="N15" s="825"/>
      <c r="O15" s="825"/>
      <c r="P15" s="825"/>
      <c r="Q15" s="825"/>
      <c r="R15" s="825"/>
      <c r="S15" s="825"/>
      <c r="T15" s="825"/>
      <c r="U15" s="825"/>
      <c r="V15" s="825"/>
      <c r="W15" s="825"/>
      <c r="X15" s="825"/>
      <c r="Y15" s="825"/>
      <c r="Z15" s="825"/>
    </row>
    <row r="16" spans="1:26" ht="12.75" customHeight="1">
      <c r="A16" s="827" t="s">
        <v>2739</v>
      </c>
      <c r="B16" s="561">
        <v>113012240</v>
      </c>
      <c r="C16" s="561">
        <v>298380450</v>
      </c>
      <c r="D16" s="561">
        <f t="shared" si="0"/>
        <v>411392690</v>
      </c>
      <c r="E16" s="825"/>
      <c r="F16" s="825"/>
      <c r="G16" s="825"/>
      <c r="H16" s="825"/>
      <c r="I16" s="825"/>
      <c r="J16" s="825"/>
      <c r="K16" s="825"/>
      <c r="L16" s="825"/>
      <c r="M16" s="825"/>
      <c r="N16" s="825"/>
      <c r="O16" s="825"/>
      <c r="P16" s="825"/>
      <c r="Q16" s="825"/>
      <c r="R16" s="825"/>
      <c r="S16" s="825"/>
      <c r="T16" s="825"/>
      <c r="U16" s="825"/>
      <c r="V16" s="825"/>
      <c r="W16" s="825"/>
      <c r="X16" s="825"/>
      <c r="Y16" s="825"/>
      <c r="Z16" s="825"/>
    </row>
    <row r="17" spans="1:26" ht="12.75" customHeight="1">
      <c r="A17" s="827" t="s">
        <v>183</v>
      </c>
      <c r="B17" s="561">
        <v>130105000</v>
      </c>
      <c r="C17" s="561">
        <v>101500000</v>
      </c>
      <c r="D17" s="561">
        <f t="shared" si="0"/>
        <v>231605000</v>
      </c>
      <c r="E17" s="825"/>
      <c r="F17" s="825"/>
      <c r="G17" s="825"/>
      <c r="H17" s="825"/>
      <c r="I17" s="825"/>
      <c r="J17" s="825"/>
      <c r="K17" s="825"/>
      <c r="L17" s="825"/>
      <c r="M17" s="825"/>
      <c r="N17" s="825"/>
      <c r="O17" s="825"/>
      <c r="P17" s="825"/>
      <c r="Q17" s="825"/>
      <c r="R17" s="825"/>
      <c r="S17" s="825"/>
      <c r="T17" s="825"/>
      <c r="U17" s="825"/>
      <c r="V17" s="825"/>
      <c r="W17" s="825"/>
      <c r="X17" s="825"/>
      <c r="Y17" s="825"/>
      <c r="Z17" s="825"/>
    </row>
    <row r="18" spans="1:26" ht="12.75" customHeight="1">
      <c r="A18" s="827" t="s">
        <v>105</v>
      </c>
      <c r="B18" s="561">
        <v>115000000</v>
      </c>
      <c r="C18" s="561">
        <v>150000000</v>
      </c>
      <c r="D18" s="561">
        <f t="shared" si="0"/>
        <v>265000000</v>
      </c>
      <c r="E18" s="825"/>
      <c r="F18" s="825"/>
      <c r="G18" s="825"/>
      <c r="H18" s="825"/>
      <c r="I18" s="825"/>
      <c r="J18" s="825"/>
      <c r="K18" s="825"/>
      <c r="L18" s="825"/>
      <c r="M18" s="825"/>
      <c r="N18" s="825"/>
      <c r="O18" s="825"/>
      <c r="P18" s="825"/>
      <c r="Q18" s="825"/>
      <c r="R18" s="825"/>
      <c r="S18" s="825"/>
      <c r="T18" s="825"/>
      <c r="U18" s="825"/>
      <c r="V18" s="825"/>
      <c r="W18" s="825"/>
      <c r="X18" s="825"/>
      <c r="Y18" s="825"/>
      <c r="Z18" s="825"/>
    </row>
    <row r="19" spans="1:26" ht="12.75" customHeight="1">
      <c r="A19" s="827" t="s">
        <v>184</v>
      </c>
      <c r="B19" s="561">
        <v>5200000</v>
      </c>
      <c r="C19" s="561">
        <v>43300000</v>
      </c>
      <c r="D19" s="561">
        <f t="shared" si="0"/>
        <v>48500000</v>
      </c>
      <c r="E19" s="825"/>
      <c r="F19" s="825"/>
      <c r="G19" s="825"/>
      <c r="H19" s="825"/>
      <c r="I19" s="825"/>
      <c r="J19" s="825"/>
      <c r="K19" s="825"/>
      <c r="L19" s="825"/>
      <c r="M19" s="825"/>
      <c r="N19" s="825"/>
      <c r="O19" s="825"/>
      <c r="P19" s="825"/>
      <c r="Q19" s="825"/>
      <c r="R19" s="825"/>
      <c r="S19" s="825"/>
      <c r="T19" s="825"/>
      <c r="U19" s="825"/>
      <c r="V19" s="825"/>
      <c r="W19" s="825"/>
      <c r="X19" s="825"/>
      <c r="Y19" s="825"/>
      <c r="Z19" s="825"/>
    </row>
    <row r="20" spans="1:26" ht="12.75" customHeight="1">
      <c r="A20" s="828"/>
      <c r="B20" s="561">
        <v>9056238428</v>
      </c>
      <c r="C20" s="561">
        <v>4241493445</v>
      </c>
      <c r="D20" s="561">
        <f t="shared" si="0"/>
        <v>13297731873</v>
      </c>
      <c r="E20" s="825"/>
      <c r="F20" s="825"/>
      <c r="G20" s="825"/>
      <c r="H20" s="825"/>
      <c r="I20" s="825"/>
      <c r="J20" s="825"/>
      <c r="K20" s="825"/>
      <c r="L20" s="825"/>
      <c r="M20" s="825"/>
      <c r="N20" s="825"/>
      <c r="O20" s="825"/>
      <c r="P20" s="825"/>
      <c r="Q20" s="825"/>
      <c r="R20" s="825"/>
      <c r="S20" s="825"/>
      <c r="T20" s="825"/>
      <c r="U20" s="825"/>
      <c r="V20" s="825"/>
      <c r="W20" s="825"/>
      <c r="X20" s="825"/>
      <c r="Y20" s="825"/>
      <c r="Z20" s="825"/>
    </row>
    <row r="21" spans="1:26" ht="12.75" customHeight="1">
      <c r="A21" s="828"/>
      <c r="B21" s="829"/>
      <c r="C21" s="829"/>
      <c r="D21" s="825"/>
      <c r="E21" s="825"/>
      <c r="F21" s="825"/>
      <c r="G21" s="825"/>
      <c r="H21" s="825"/>
      <c r="I21" s="825"/>
      <c r="J21" s="825"/>
      <c r="K21" s="825"/>
      <c r="L21" s="825"/>
      <c r="M21" s="825"/>
      <c r="N21" s="825"/>
      <c r="O21" s="825"/>
      <c r="P21" s="825"/>
      <c r="Q21" s="825"/>
      <c r="R21" s="825"/>
      <c r="S21" s="825"/>
      <c r="T21" s="825"/>
      <c r="U21" s="825"/>
      <c r="V21" s="825"/>
      <c r="W21" s="825"/>
      <c r="X21" s="825"/>
      <c r="Y21" s="825"/>
      <c r="Z21" s="825"/>
    </row>
    <row r="22" spans="1:26" ht="12.75" customHeight="1">
      <c r="A22" s="828"/>
      <c r="B22" s="829"/>
      <c r="C22" s="829"/>
      <c r="D22" s="825"/>
      <c r="E22" s="825"/>
      <c r="F22" s="825"/>
      <c r="G22" s="825"/>
      <c r="H22" s="825"/>
      <c r="I22" s="825"/>
      <c r="J22" s="825"/>
      <c r="K22" s="825"/>
      <c r="L22" s="825"/>
      <c r="M22" s="825"/>
      <c r="N22" s="825"/>
      <c r="O22" s="825"/>
      <c r="P22" s="825"/>
      <c r="Q22" s="825"/>
      <c r="R22" s="825"/>
      <c r="S22" s="825"/>
      <c r="T22" s="825"/>
      <c r="U22" s="825"/>
      <c r="V22" s="825"/>
      <c r="W22" s="825"/>
      <c r="X22" s="825"/>
      <c r="Y22" s="825"/>
      <c r="Z22" s="825"/>
    </row>
    <row r="23" spans="1:26" ht="12.75" customHeight="1">
      <c r="A23" s="828"/>
      <c r="B23" s="829"/>
      <c r="C23" s="829"/>
      <c r="D23" s="825"/>
      <c r="E23" s="825"/>
      <c r="F23" s="825"/>
      <c r="G23" s="825"/>
      <c r="H23" s="825"/>
      <c r="I23" s="825"/>
      <c r="J23" s="825"/>
      <c r="K23" s="825"/>
      <c r="L23" s="825"/>
      <c r="M23" s="825"/>
      <c r="N23" s="825"/>
      <c r="O23" s="825"/>
      <c r="P23" s="825"/>
      <c r="Q23" s="825"/>
      <c r="R23" s="825"/>
      <c r="S23" s="825"/>
      <c r="T23" s="825"/>
      <c r="U23" s="825"/>
      <c r="V23" s="825"/>
      <c r="W23" s="825"/>
      <c r="X23" s="825"/>
      <c r="Y23" s="825"/>
      <c r="Z23" s="825"/>
    </row>
    <row r="24" spans="1:26" ht="12.75" customHeight="1">
      <c r="A24" s="828"/>
      <c r="B24" s="829"/>
      <c r="C24" s="829"/>
      <c r="D24" s="825"/>
      <c r="E24" s="825"/>
      <c r="F24" s="825"/>
      <c r="G24" s="825"/>
      <c r="H24" s="825"/>
      <c r="I24" s="825"/>
      <c r="J24" s="825"/>
      <c r="K24" s="825"/>
      <c r="L24" s="825"/>
      <c r="M24" s="825"/>
      <c r="N24" s="825"/>
      <c r="O24" s="825"/>
      <c r="P24" s="825"/>
      <c r="Q24" s="825"/>
      <c r="R24" s="825"/>
      <c r="S24" s="825"/>
      <c r="T24" s="825"/>
      <c r="U24" s="825"/>
      <c r="V24" s="825"/>
      <c r="W24" s="825"/>
      <c r="X24" s="825"/>
      <c r="Y24" s="825"/>
      <c r="Z24" s="825"/>
    </row>
    <row r="25" spans="1:26" ht="12.75" customHeight="1">
      <c r="A25" s="828"/>
      <c r="B25" s="829"/>
      <c r="C25" s="829"/>
      <c r="D25" s="825"/>
      <c r="E25" s="825"/>
      <c r="F25" s="825"/>
      <c r="G25" s="825"/>
      <c r="H25" s="825"/>
      <c r="I25" s="825"/>
      <c r="J25" s="825"/>
      <c r="K25" s="825"/>
      <c r="L25" s="825"/>
      <c r="M25" s="825"/>
      <c r="N25" s="825"/>
      <c r="O25" s="825"/>
      <c r="P25" s="825"/>
      <c r="Q25" s="825"/>
      <c r="R25" s="825"/>
      <c r="S25" s="825"/>
      <c r="T25" s="825"/>
      <c r="U25" s="825"/>
      <c r="V25" s="825"/>
      <c r="W25" s="825"/>
      <c r="X25" s="825"/>
      <c r="Y25" s="825"/>
      <c r="Z25" s="825"/>
    </row>
    <row r="26" spans="1:26" ht="12.75" customHeight="1">
      <c r="A26" s="828"/>
      <c r="B26" s="829"/>
      <c r="C26" s="829"/>
      <c r="D26" s="825"/>
      <c r="E26" s="825"/>
      <c r="F26" s="825"/>
      <c r="G26" s="825"/>
      <c r="H26" s="825"/>
      <c r="I26" s="825"/>
      <c r="J26" s="825"/>
      <c r="K26" s="825"/>
      <c r="L26" s="825"/>
      <c r="M26" s="825"/>
      <c r="N26" s="825"/>
      <c r="O26" s="825"/>
      <c r="P26" s="825"/>
      <c r="Q26" s="825"/>
      <c r="R26" s="825"/>
      <c r="S26" s="825"/>
      <c r="T26" s="825"/>
      <c r="U26" s="825"/>
      <c r="V26" s="825"/>
      <c r="W26" s="825"/>
      <c r="X26" s="825"/>
      <c r="Y26" s="825"/>
      <c r="Z26" s="825"/>
    </row>
    <row r="27" spans="1:26" ht="12.75" customHeight="1">
      <c r="A27" s="828"/>
      <c r="B27" s="829"/>
      <c r="C27" s="829"/>
      <c r="D27" s="825"/>
      <c r="E27" s="825"/>
      <c r="F27" s="825"/>
      <c r="G27" s="825"/>
      <c r="H27" s="825"/>
      <c r="I27" s="825"/>
      <c r="J27" s="825"/>
      <c r="K27" s="825"/>
      <c r="L27" s="825"/>
      <c r="M27" s="825"/>
      <c r="N27" s="825"/>
      <c r="O27" s="825"/>
      <c r="P27" s="825"/>
      <c r="Q27" s="825"/>
      <c r="R27" s="825"/>
      <c r="S27" s="825"/>
      <c r="T27" s="825"/>
      <c r="U27" s="825"/>
      <c r="V27" s="825"/>
      <c r="W27" s="825"/>
      <c r="X27" s="825"/>
      <c r="Y27" s="825"/>
      <c r="Z27" s="825"/>
    </row>
    <row r="28" spans="1:26" ht="12.75" customHeight="1">
      <c r="A28" s="828"/>
      <c r="B28" s="829"/>
      <c r="C28" s="829"/>
      <c r="D28" s="825"/>
      <c r="E28" s="825"/>
      <c r="F28" s="825"/>
      <c r="G28" s="825"/>
      <c r="H28" s="825"/>
      <c r="I28" s="825"/>
      <c r="J28" s="825"/>
      <c r="K28" s="825"/>
      <c r="L28" s="825"/>
      <c r="M28" s="825"/>
      <c r="N28" s="825"/>
      <c r="O28" s="825"/>
      <c r="P28" s="825"/>
      <c r="Q28" s="825"/>
      <c r="R28" s="825"/>
      <c r="S28" s="825"/>
      <c r="T28" s="825"/>
      <c r="U28" s="825"/>
      <c r="V28" s="825"/>
      <c r="W28" s="825"/>
      <c r="X28" s="825"/>
      <c r="Y28" s="825"/>
      <c r="Z28" s="825"/>
    </row>
    <row r="29" spans="1:26" ht="12.75" customHeight="1">
      <c r="A29" s="828"/>
      <c r="B29" s="829"/>
      <c r="C29" s="829"/>
      <c r="D29" s="825"/>
      <c r="E29" s="825"/>
      <c r="F29" s="825"/>
      <c r="G29" s="825"/>
      <c r="H29" s="825"/>
      <c r="I29" s="825"/>
      <c r="J29" s="825"/>
      <c r="K29" s="825"/>
      <c r="L29" s="825"/>
      <c r="M29" s="825"/>
      <c r="N29" s="825"/>
      <c r="O29" s="825"/>
      <c r="P29" s="825"/>
      <c r="Q29" s="825"/>
      <c r="R29" s="825"/>
      <c r="S29" s="825"/>
      <c r="T29" s="825"/>
      <c r="U29" s="825"/>
      <c r="V29" s="825"/>
      <c r="W29" s="825"/>
      <c r="X29" s="825"/>
      <c r="Y29" s="825"/>
      <c r="Z29" s="825"/>
    </row>
    <row r="30" spans="1:26" ht="12.75" customHeight="1">
      <c r="A30" s="828"/>
      <c r="B30" s="829"/>
      <c r="C30" s="829"/>
      <c r="D30" s="825"/>
      <c r="E30" s="825"/>
      <c r="F30" s="825"/>
      <c r="G30" s="825"/>
      <c r="H30" s="825"/>
      <c r="I30" s="825"/>
      <c r="J30" s="825"/>
      <c r="K30" s="825"/>
      <c r="L30" s="825"/>
      <c r="M30" s="825"/>
      <c r="N30" s="825"/>
      <c r="O30" s="825"/>
      <c r="P30" s="825"/>
      <c r="Q30" s="825"/>
      <c r="R30" s="825"/>
      <c r="S30" s="825"/>
      <c r="T30" s="825"/>
      <c r="U30" s="825"/>
      <c r="V30" s="825"/>
      <c r="W30" s="825"/>
      <c r="X30" s="825"/>
      <c r="Y30" s="825"/>
      <c r="Z30" s="825"/>
    </row>
    <row r="31" spans="1:26" ht="12.75" customHeight="1">
      <c r="A31" s="828"/>
      <c r="B31" s="829"/>
      <c r="C31" s="829"/>
      <c r="D31" s="825"/>
      <c r="E31" s="825"/>
      <c r="F31" s="825"/>
      <c r="G31" s="825"/>
      <c r="H31" s="825"/>
      <c r="I31" s="825"/>
      <c r="J31" s="825"/>
      <c r="K31" s="825"/>
      <c r="L31" s="825"/>
      <c r="M31" s="825"/>
      <c r="N31" s="825"/>
      <c r="O31" s="825"/>
      <c r="P31" s="825"/>
      <c r="Q31" s="825"/>
      <c r="R31" s="825"/>
      <c r="S31" s="825"/>
      <c r="T31" s="825"/>
      <c r="U31" s="825"/>
      <c r="V31" s="825"/>
      <c r="W31" s="825"/>
      <c r="X31" s="825"/>
      <c r="Y31" s="825"/>
      <c r="Z31" s="825"/>
    </row>
    <row r="32" spans="1:26" ht="12.75" customHeight="1">
      <c r="A32" s="828"/>
      <c r="B32" s="829"/>
      <c r="C32" s="829"/>
      <c r="D32" s="825"/>
      <c r="E32" s="825"/>
      <c r="F32" s="825"/>
      <c r="G32" s="825"/>
      <c r="H32" s="825"/>
      <c r="I32" s="825"/>
      <c r="J32" s="825"/>
      <c r="K32" s="825"/>
      <c r="L32" s="825"/>
      <c r="M32" s="825"/>
      <c r="N32" s="825"/>
      <c r="O32" s="825"/>
      <c r="P32" s="825"/>
      <c r="Q32" s="825"/>
      <c r="R32" s="825"/>
      <c r="S32" s="825"/>
      <c r="T32" s="825"/>
      <c r="U32" s="825"/>
      <c r="V32" s="825"/>
      <c r="W32" s="825"/>
      <c r="X32" s="825"/>
      <c r="Y32" s="825"/>
      <c r="Z32" s="825"/>
    </row>
    <row r="33" spans="1:26" ht="12.75" customHeight="1">
      <c r="A33" s="828"/>
      <c r="B33" s="829"/>
      <c r="C33" s="829"/>
      <c r="D33" s="825"/>
      <c r="E33" s="825"/>
      <c r="F33" s="825"/>
      <c r="G33" s="825"/>
      <c r="H33" s="825"/>
      <c r="I33" s="825"/>
      <c r="J33" s="825"/>
      <c r="K33" s="825"/>
      <c r="L33" s="825"/>
      <c r="M33" s="825"/>
      <c r="N33" s="825"/>
      <c r="O33" s="825"/>
      <c r="P33" s="825"/>
      <c r="Q33" s="825"/>
      <c r="R33" s="825"/>
      <c r="S33" s="825"/>
      <c r="T33" s="825"/>
      <c r="U33" s="825"/>
      <c r="V33" s="825"/>
      <c r="W33" s="825"/>
      <c r="X33" s="825"/>
      <c r="Y33" s="825"/>
      <c r="Z33" s="825"/>
    </row>
    <row r="34" spans="1:26" ht="12.75" customHeight="1">
      <c r="A34" s="828"/>
      <c r="B34" s="829"/>
      <c r="C34" s="829"/>
      <c r="D34" s="825"/>
      <c r="E34" s="825"/>
      <c r="F34" s="825"/>
      <c r="G34" s="825"/>
      <c r="H34" s="825"/>
      <c r="I34" s="825"/>
      <c r="J34" s="825"/>
      <c r="K34" s="825"/>
      <c r="L34" s="825"/>
      <c r="M34" s="825"/>
      <c r="N34" s="825"/>
      <c r="O34" s="825"/>
      <c r="P34" s="825"/>
      <c r="Q34" s="825"/>
      <c r="R34" s="825"/>
      <c r="S34" s="825"/>
      <c r="T34" s="825"/>
      <c r="U34" s="825"/>
      <c r="V34" s="825"/>
      <c r="W34" s="825"/>
      <c r="X34" s="825"/>
      <c r="Y34" s="825"/>
      <c r="Z34" s="825"/>
    </row>
    <row r="35" spans="1:26" ht="12.75" customHeight="1">
      <c r="A35" s="828"/>
      <c r="B35" s="829"/>
      <c r="C35" s="829"/>
      <c r="D35" s="825"/>
      <c r="E35" s="825"/>
      <c r="F35" s="825"/>
      <c r="G35" s="825"/>
      <c r="H35" s="825"/>
      <c r="I35" s="825"/>
      <c r="J35" s="825"/>
      <c r="K35" s="825"/>
      <c r="L35" s="825"/>
      <c r="M35" s="825"/>
      <c r="N35" s="825"/>
      <c r="O35" s="825"/>
      <c r="P35" s="825"/>
      <c r="Q35" s="825"/>
      <c r="R35" s="825"/>
      <c r="S35" s="825"/>
      <c r="T35" s="825"/>
      <c r="U35" s="825"/>
      <c r="V35" s="825"/>
      <c r="W35" s="825"/>
      <c r="X35" s="825"/>
      <c r="Y35" s="825"/>
      <c r="Z35" s="825"/>
    </row>
    <row r="36" spans="1:26" ht="12.75" customHeight="1">
      <c r="A36" s="828"/>
      <c r="B36" s="829"/>
      <c r="C36" s="829"/>
      <c r="D36" s="825"/>
      <c r="E36" s="825"/>
      <c r="F36" s="825"/>
      <c r="G36" s="825"/>
      <c r="H36" s="825"/>
      <c r="I36" s="825"/>
      <c r="J36" s="825"/>
      <c r="K36" s="825"/>
      <c r="L36" s="825"/>
      <c r="M36" s="825"/>
      <c r="N36" s="825"/>
      <c r="O36" s="825"/>
      <c r="P36" s="825"/>
      <c r="Q36" s="825"/>
      <c r="R36" s="825"/>
      <c r="S36" s="825"/>
      <c r="T36" s="825"/>
      <c r="U36" s="825"/>
      <c r="V36" s="825"/>
      <c r="W36" s="825"/>
      <c r="X36" s="825"/>
      <c r="Y36" s="825"/>
      <c r="Z36" s="825"/>
    </row>
    <row r="37" spans="1:26" ht="12.75" customHeight="1">
      <c r="A37" s="828"/>
      <c r="B37" s="829"/>
      <c r="C37" s="829"/>
      <c r="D37" s="825"/>
      <c r="E37" s="825"/>
      <c r="F37" s="825"/>
      <c r="G37" s="825"/>
      <c r="H37" s="825"/>
      <c r="I37" s="825"/>
      <c r="J37" s="825"/>
      <c r="K37" s="825"/>
      <c r="L37" s="825"/>
      <c r="M37" s="825"/>
      <c r="N37" s="825"/>
      <c r="O37" s="825"/>
      <c r="P37" s="825"/>
      <c r="Q37" s="825"/>
      <c r="R37" s="825"/>
      <c r="S37" s="825"/>
      <c r="T37" s="825"/>
      <c r="U37" s="825"/>
      <c r="V37" s="825"/>
      <c r="W37" s="825"/>
      <c r="X37" s="825"/>
      <c r="Y37" s="825"/>
      <c r="Z37" s="825"/>
    </row>
    <row r="38" spans="1:26" ht="12.75" customHeight="1">
      <c r="A38" s="828"/>
      <c r="B38" s="829"/>
      <c r="C38" s="829"/>
      <c r="D38" s="825"/>
      <c r="E38" s="825"/>
      <c r="F38" s="825"/>
      <c r="G38" s="825"/>
      <c r="H38" s="825"/>
      <c r="I38" s="825"/>
      <c r="J38" s="825"/>
      <c r="K38" s="825"/>
      <c r="L38" s="825"/>
      <c r="M38" s="825"/>
      <c r="N38" s="825"/>
      <c r="O38" s="825"/>
      <c r="P38" s="825"/>
      <c r="Q38" s="825"/>
      <c r="R38" s="825"/>
      <c r="S38" s="825"/>
      <c r="T38" s="825"/>
      <c r="U38" s="825"/>
      <c r="V38" s="825"/>
      <c r="W38" s="825"/>
      <c r="X38" s="825"/>
      <c r="Y38" s="825"/>
      <c r="Z38" s="825"/>
    </row>
    <row r="39" spans="1:26" ht="12.75" customHeight="1">
      <c r="A39" s="828"/>
      <c r="B39" s="829"/>
      <c r="C39" s="829"/>
      <c r="D39" s="825"/>
      <c r="E39" s="825"/>
      <c r="F39" s="825"/>
      <c r="G39" s="825"/>
      <c r="H39" s="825"/>
      <c r="I39" s="825"/>
      <c r="J39" s="825"/>
      <c r="K39" s="825"/>
      <c r="L39" s="825"/>
      <c r="M39" s="825"/>
      <c r="N39" s="825"/>
      <c r="O39" s="825"/>
      <c r="P39" s="825"/>
      <c r="Q39" s="825"/>
      <c r="R39" s="825"/>
      <c r="S39" s="825"/>
      <c r="T39" s="825"/>
      <c r="U39" s="825"/>
      <c r="V39" s="825"/>
      <c r="W39" s="825"/>
      <c r="X39" s="825"/>
      <c r="Y39" s="825"/>
      <c r="Z39" s="825"/>
    </row>
    <row r="40" spans="1:26" ht="12.75" customHeight="1">
      <c r="A40" s="828"/>
      <c r="B40" s="829"/>
      <c r="C40" s="829"/>
      <c r="D40" s="825"/>
      <c r="E40" s="825"/>
      <c r="F40" s="825"/>
      <c r="G40" s="825"/>
      <c r="H40" s="825"/>
      <c r="I40" s="825"/>
      <c r="J40" s="825"/>
      <c r="K40" s="825"/>
      <c r="L40" s="825"/>
      <c r="M40" s="825"/>
      <c r="N40" s="825"/>
      <c r="O40" s="825"/>
      <c r="P40" s="825"/>
      <c r="Q40" s="825"/>
      <c r="R40" s="825"/>
      <c r="S40" s="825"/>
      <c r="T40" s="825"/>
      <c r="U40" s="825"/>
      <c r="V40" s="825"/>
      <c r="W40" s="825"/>
      <c r="X40" s="825"/>
      <c r="Y40" s="825"/>
      <c r="Z40" s="825"/>
    </row>
    <row r="41" spans="1:26" ht="12.75" customHeight="1">
      <c r="A41" s="828"/>
      <c r="B41" s="829"/>
      <c r="C41" s="829"/>
      <c r="D41" s="825"/>
      <c r="E41" s="825"/>
      <c r="F41" s="825"/>
      <c r="G41" s="825"/>
      <c r="H41" s="825"/>
      <c r="I41" s="825"/>
      <c r="J41" s="825"/>
      <c r="K41" s="825"/>
      <c r="L41" s="825"/>
      <c r="M41" s="825"/>
      <c r="N41" s="825"/>
      <c r="O41" s="825"/>
      <c r="P41" s="825"/>
      <c r="Q41" s="825"/>
      <c r="R41" s="825"/>
      <c r="S41" s="825"/>
      <c r="T41" s="825"/>
      <c r="U41" s="825"/>
      <c r="V41" s="825"/>
      <c r="W41" s="825"/>
      <c r="X41" s="825"/>
      <c r="Y41" s="825"/>
      <c r="Z41" s="825"/>
    </row>
    <row r="42" spans="1:26" ht="12.75" customHeight="1">
      <c r="A42" s="828"/>
      <c r="B42" s="829"/>
      <c r="C42" s="829"/>
      <c r="D42" s="825"/>
      <c r="E42" s="825"/>
      <c r="F42" s="825"/>
      <c r="G42" s="825"/>
      <c r="H42" s="825"/>
      <c r="I42" s="825"/>
      <c r="J42" s="825"/>
      <c r="K42" s="825"/>
      <c r="L42" s="825"/>
      <c r="M42" s="825"/>
      <c r="N42" s="825"/>
      <c r="O42" s="825"/>
      <c r="P42" s="825"/>
      <c r="Q42" s="825"/>
      <c r="R42" s="825"/>
      <c r="S42" s="825"/>
      <c r="T42" s="825"/>
      <c r="U42" s="825"/>
      <c r="V42" s="825"/>
      <c r="W42" s="825"/>
      <c r="X42" s="825"/>
      <c r="Y42" s="825"/>
      <c r="Z42" s="825"/>
    </row>
    <row r="43" spans="1:26" ht="12.75" customHeight="1">
      <c r="A43" s="828"/>
      <c r="B43" s="829"/>
      <c r="C43" s="829"/>
      <c r="D43" s="825"/>
      <c r="E43" s="825"/>
      <c r="F43" s="825"/>
      <c r="G43" s="825"/>
      <c r="H43" s="825"/>
      <c r="I43" s="825"/>
      <c r="J43" s="825"/>
      <c r="K43" s="825"/>
      <c r="L43" s="825"/>
      <c r="M43" s="825"/>
      <c r="N43" s="825"/>
      <c r="O43" s="825"/>
      <c r="P43" s="825"/>
      <c r="Q43" s="825"/>
      <c r="R43" s="825"/>
      <c r="S43" s="825"/>
      <c r="T43" s="825"/>
      <c r="U43" s="825"/>
      <c r="V43" s="825"/>
      <c r="W43" s="825"/>
      <c r="X43" s="825"/>
      <c r="Y43" s="825"/>
      <c r="Z43" s="825"/>
    </row>
    <row r="44" spans="1:26" ht="12.75" customHeight="1">
      <c r="A44" s="828"/>
      <c r="B44" s="829"/>
      <c r="C44" s="829"/>
      <c r="D44" s="825"/>
      <c r="E44" s="825"/>
      <c r="F44" s="825"/>
      <c r="G44" s="825"/>
      <c r="H44" s="825"/>
      <c r="I44" s="825"/>
      <c r="J44" s="825"/>
      <c r="K44" s="825"/>
      <c r="L44" s="825"/>
      <c r="M44" s="825"/>
      <c r="N44" s="825"/>
      <c r="O44" s="825"/>
      <c r="P44" s="825"/>
      <c r="Q44" s="825"/>
      <c r="R44" s="825"/>
      <c r="S44" s="825"/>
      <c r="T44" s="825"/>
      <c r="U44" s="825"/>
      <c r="V44" s="825"/>
      <c r="W44" s="825"/>
      <c r="X44" s="825"/>
      <c r="Y44" s="825"/>
      <c r="Z44" s="825"/>
    </row>
    <row r="45" spans="1:26" ht="12.75" customHeight="1">
      <c r="A45" s="828"/>
      <c r="B45" s="829"/>
      <c r="C45" s="829"/>
      <c r="D45" s="825"/>
      <c r="E45" s="825"/>
      <c r="F45" s="825"/>
      <c r="G45" s="825"/>
      <c r="H45" s="825"/>
      <c r="I45" s="825"/>
      <c r="J45" s="825"/>
      <c r="K45" s="825"/>
      <c r="L45" s="825"/>
      <c r="M45" s="825"/>
      <c r="N45" s="825"/>
      <c r="O45" s="825"/>
      <c r="P45" s="825"/>
      <c r="Q45" s="825"/>
      <c r="R45" s="825"/>
      <c r="S45" s="825"/>
      <c r="T45" s="825"/>
      <c r="U45" s="825"/>
      <c r="V45" s="825"/>
      <c r="W45" s="825"/>
      <c r="X45" s="825"/>
      <c r="Y45" s="825"/>
      <c r="Z45" s="825"/>
    </row>
    <row r="46" spans="1:26" ht="12.75" customHeight="1">
      <c r="A46" s="828"/>
      <c r="B46" s="829"/>
      <c r="C46" s="829"/>
      <c r="D46" s="825"/>
      <c r="E46" s="825"/>
      <c r="F46" s="825"/>
      <c r="G46" s="825"/>
      <c r="H46" s="825"/>
      <c r="I46" s="825"/>
      <c r="J46" s="825"/>
      <c r="K46" s="825"/>
      <c r="L46" s="825"/>
      <c r="M46" s="825"/>
      <c r="N46" s="825"/>
      <c r="O46" s="825"/>
      <c r="P46" s="825"/>
      <c r="Q46" s="825"/>
      <c r="R46" s="825"/>
      <c r="S46" s="825"/>
      <c r="T46" s="825"/>
      <c r="U46" s="825"/>
      <c r="V46" s="825"/>
      <c r="W46" s="825"/>
      <c r="X46" s="825"/>
      <c r="Y46" s="825"/>
      <c r="Z46" s="825"/>
    </row>
    <row r="47" spans="1:26" ht="12.75" customHeight="1">
      <c r="A47" s="828"/>
      <c r="B47" s="829"/>
      <c r="C47" s="829"/>
      <c r="D47" s="825"/>
      <c r="E47" s="825"/>
      <c r="F47" s="825"/>
      <c r="G47" s="825"/>
      <c r="H47" s="825"/>
      <c r="I47" s="825"/>
      <c r="J47" s="825"/>
      <c r="K47" s="825"/>
      <c r="L47" s="825"/>
      <c r="M47" s="825"/>
      <c r="N47" s="825"/>
      <c r="O47" s="825"/>
      <c r="P47" s="825"/>
      <c r="Q47" s="825"/>
      <c r="R47" s="825"/>
      <c r="S47" s="825"/>
      <c r="T47" s="825"/>
      <c r="U47" s="825"/>
      <c r="V47" s="825"/>
      <c r="W47" s="825"/>
      <c r="X47" s="825"/>
      <c r="Y47" s="825"/>
      <c r="Z47" s="825"/>
    </row>
    <row r="48" spans="1:26" ht="12.75" customHeight="1">
      <c r="A48" s="828"/>
      <c r="B48" s="829"/>
      <c r="C48" s="829"/>
      <c r="D48" s="825"/>
      <c r="E48" s="825"/>
      <c r="F48" s="825"/>
      <c r="G48" s="825"/>
      <c r="H48" s="825"/>
      <c r="I48" s="825"/>
      <c r="J48" s="825"/>
      <c r="K48" s="825"/>
      <c r="L48" s="825"/>
      <c r="M48" s="825"/>
      <c r="N48" s="825"/>
      <c r="O48" s="825"/>
      <c r="P48" s="825"/>
      <c r="Q48" s="825"/>
      <c r="R48" s="825"/>
      <c r="S48" s="825"/>
      <c r="T48" s="825"/>
      <c r="U48" s="825"/>
      <c r="V48" s="825"/>
      <c r="W48" s="825"/>
      <c r="X48" s="825"/>
      <c r="Y48" s="825"/>
      <c r="Z48" s="825"/>
    </row>
    <row r="49" spans="1:26" ht="12.75" customHeight="1">
      <c r="A49" s="828"/>
      <c r="B49" s="829"/>
      <c r="C49" s="829"/>
      <c r="D49" s="825"/>
      <c r="E49" s="825"/>
      <c r="F49" s="825"/>
      <c r="G49" s="825"/>
      <c r="H49" s="825"/>
      <c r="I49" s="825"/>
      <c r="J49" s="825"/>
      <c r="K49" s="825"/>
      <c r="L49" s="825"/>
      <c r="M49" s="825"/>
      <c r="N49" s="825"/>
      <c r="O49" s="825"/>
      <c r="P49" s="825"/>
      <c r="Q49" s="825"/>
      <c r="R49" s="825"/>
      <c r="S49" s="825"/>
      <c r="T49" s="825"/>
      <c r="U49" s="825"/>
      <c r="V49" s="825"/>
      <c r="W49" s="825"/>
      <c r="X49" s="825"/>
      <c r="Y49" s="825"/>
      <c r="Z49" s="825"/>
    </row>
    <row r="50" spans="1:26" ht="12.75" customHeight="1">
      <c r="A50" s="828"/>
      <c r="B50" s="829"/>
      <c r="C50" s="829"/>
      <c r="D50" s="825"/>
      <c r="E50" s="825"/>
      <c r="F50" s="825"/>
      <c r="G50" s="825"/>
      <c r="H50" s="825"/>
      <c r="I50" s="825"/>
      <c r="J50" s="825"/>
      <c r="K50" s="825"/>
      <c r="L50" s="825"/>
      <c r="M50" s="825"/>
      <c r="N50" s="825"/>
      <c r="O50" s="825"/>
      <c r="P50" s="825"/>
      <c r="Q50" s="825"/>
      <c r="R50" s="825"/>
      <c r="S50" s="825"/>
      <c r="T50" s="825"/>
      <c r="U50" s="825"/>
      <c r="V50" s="825"/>
      <c r="W50" s="825"/>
      <c r="X50" s="825"/>
      <c r="Y50" s="825"/>
      <c r="Z50" s="825"/>
    </row>
    <row r="51" spans="1:26" ht="12.75" customHeight="1">
      <c r="A51" s="828"/>
      <c r="B51" s="829"/>
      <c r="C51" s="829"/>
      <c r="D51" s="825"/>
      <c r="E51" s="825"/>
      <c r="F51" s="825"/>
      <c r="G51" s="825"/>
      <c r="H51" s="825"/>
      <c r="I51" s="825"/>
      <c r="J51" s="825"/>
      <c r="K51" s="825"/>
      <c r="L51" s="825"/>
      <c r="M51" s="825"/>
      <c r="N51" s="825"/>
      <c r="O51" s="825"/>
      <c r="P51" s="825"/>
      <c r="Q51" s="825"/>
      <c r="R51" s="825"/>
      <c r="S51" s="825"/>
      <c r="T51" s="825"/>
      <c r="U51" s="825"/>
      <c r="V51" s="825"/>
      <c r="W51" s="825"/>
      <c r="X51" s="825"/>
      <c r="Y51" s="825"/>
      <c r="Z51" s="825"/>
    </row>
    <row r="52" spans="1:26" ht="12.75" customHeight="1">
      <c r="A52" s="828"/>
      <c r="B52" s="829"/>
      <c r="C52" s="829"/>
      <c r="D52" s="825"/>
      <c r="E52" s="825"/>
      <c r="F52" s="825"/>
      <c r="G52" s="825"/>
      <c r="H52" s="825"/>
      <c r="I52" s="825"/>
      <c r="J52" s="825"/>
      <c r="K52" s="825"/>
      <c r="L52" s="825"/>
      <c r="M52" s="825"/>
      <c r="N52" s="825"/>
      <c r="O52" s="825"/>
      <c r="P52" s="825"/>
      <c r="Q52" s="825"/>
      <c r="R52" s="825"/>
      <c r="S52" s="825"/>
      <c r="T52" s="825"/>
      <c r="U52" s="825"/>
      <c r="V52" s="825"/>
      <c r="W52" s="825"/>
      <c r="X52" s="825"/>
      <c r="Y52" s="825"/>
      <c r="Z52" s="825"/>
    </row>
    <row r="53" spans="1:26" ht="12.75" customHeight="1">
      <c r="A53" s="828"/>
      <c r="B53" s="829"/>
      <c r="C53" s="829"/>
      <c r="D53" s="825"/>
      <c r="E53" s="825"/>
      <c r="F53" s="825"/>
      <c r="G53" s="825"/>
      <c r="H53" s="825"/>
      <c r="I53" s="825"/>
      <c r="J53" s="825"/>
      <c r="K53" s="825"/>
      <c r="L53" s="825"/>
      <c r="M53" s="825"/>
      <c r="N53" s="825"/>
      <c r="O53" s="825"/>
      <c r="P53" s="825"/>
      <c r="Q53" s="825"/>
      <c r="R53" s="825"/>
      <c r="S53" s="825"/>
      <c r="T53" s="825"/>
      <c r="U53" s="825"/>
      <c r="V53" s="825"/>
      <c r="W53" s="825"/>
      <c r="X53" s="825"/>
      <c r="Y53" s="825"/>
      <c r="Z53" s="825"/>
    </row>
    <row r="54" spans="1:26" ht="12.75" customHeight="1">
      <c r="A54" s="828"/>
      <c r="B54" s="829"/>
      <c r="C54" s="829"/>
      <c r="D54" s="825"/>
      <c r="E54" s="825"/>
      <c r="F54" s="825"/>
      <c r="G54" s="825"/>
      <c r="H54" s="825"/>
      <c r="I54" s="825"/>
      <c r="J54" s="825"/>
      <c r="K54" s="825"/>
      <c r="L54" s="825"/>
      <c r="M54" s="825"/>
      <c r="N54" s="825"/>
      <c r="O54" s="825"/>
      <c r="P54" s="825"/>
      <c r="Q54" s="825"/>
      <c r="R54" s="825"/>
      <c r="S54" s="825"/>
      <c r="T54" s="825"/>
      <c r="U54" s="825"/>
      <c r="V54" s="825"/>
      <c r="W54" s="825"/>
      <c r="X54" s="825"/>
      <c r="Y54" s="825"/>
      <c r="Z54" s="825"/>
    </row>
    <row r="55" spans="1:26" ht="12.75" customHeight="1">
      <c r="A55" s="828"/>
      <c r="B55" s="829"/>
      <c r="C55" s="829"/>
      <c r="D55" s="825"/>
      <c r="E55" s="825"/>
      <c r="F55" s="825"/>
      <c r="G55" s="825"/>
      <c r="H55" s="825"/>
      <c r="I55" s="825"/>
      <c r="J55" s="825"/>
      <c r="K55" s="825"/>
      <c r="L55" s="825"/>
      <c r="M55" s="825"/>
      <c r="N55" s="825"/>
      <c r="O55" s="825"/>
      <c r="P55" s="825"/>
      <c r="Q55" s="825"/>
      <c r="R55" s="825"/>
      <c r="S55" s="825"/>
      <c r="T55" s="825"/>
      <c r="U55" s="825"/>
      <c r="V55" s="825"/>
      <c r="W55" s="825"/>
      <c r="X55" s="825"/>
      <c r="Y55" s="825"/>
      <c r="Z55" s="825"/>
    </row>
    <row r="56" spans="1:26" ht="12.75" customHeight="1">
      <c r="A56" s="828"/>
      <c r="B56" s="829"/>
      <c r="C56" s="829"/>
      <c r="D56" s="825"/>
      <c r="E56" s="825"/>
      <c r="F56" s="825"/>
      <c r="G56" s="825"/>
      <c r="H56" s="825"/>
      <c r="I56" s="825"/>
      <c r="J56" s="825"/>
      <c r="K56" s="825"/>
      <c r="L56" s="825"/>
      <c r="M56" s="825"/>
      <c r="N56" s="825"/>
      <c r="O56" s="825"/>
      <c r="P56" s="825"/>
      <c r="Q56" s="825"/>
      <c r="R56" s="825"/>
      <c r="S56" s="825"/>
      <c r="T56" s="825"/>
      <c r="U56" s="825"/>
      <c r="V56" s="825"/>
      <c r="W56" s="825"/>
      <c r="X56" s="825"/>
      <c r="Y56" s="825"/>
      <c r="Z56" s="825"/>
    </row>
    <row r="57" spans="1:26" ht="12.75" customHeight="1">
      <c r="A57" s="828"/>
      <c r="B57" s="829"/>
      <c r="C57" s="829"/>
      <c r="D57" s="825"/>
      <c r="E57" s="825"/>
      <c r="F57" s="825"/>
      <c r="G57" s="825"/>
      <c r="H57" s="825"/>
      <c r="I57" s="825"/>
      <c r="J57" s="825"/>
      <c r="K57" s="825"/>
      <c r="L57" s="825"/>
      <c r="M57" s="825"/>
      <c r="N57" s="825"/>
      <c r="O57" s="825"/>
      <c r="P57" s="825"/>
      <c r="Q57" s="825"/>
      <c r="R57" s="825"/>
      <c r="S57" s="825"/>
      <c r="T57" s="825"/>
      <c r="U57" s="825"/>
      <c r="V57" s="825"/>
      <c r="W57" s="825"/>
      <c r="X57" s="825"/>
      <c r="Y57" s="825"/>
      <c r="Z57" s="825"/>
    </row>
    <row r="58" spans="1:26" ht="12.75" customHeight="1">
      <c r="A58" s="828"/>
      <c r="B58" s="829"/>
      <c r="C58" s="829"/>
      <c r="D58" s="825"/>
      <c r="E58" s="825"/>
      <c r="F58" s="825"/>
      <c r="G58" s="825"/>
      <c r="H58" s="825"/>
      <c r="I58" s="825"/>
      <c r="J58" s="825"/>
      <c r="K58" s="825"/>
      <c r="L58" s="825"/>
      <c r="M58" s="825"/>
      <c r="N58" s="825"/>
      <c r="O58" s="825"/>
      <c r="P58" s="825"/>
      <c r="Q58" s="825"/>
      <c r="R58" s="825"/>
      <c r="S58" s="825"/>
      <c r="T58" s="825"/>
      <c r="U58" s="825"/>
      <c r="V58" s="825"/>
      <c r="W58" s="825"/>
      <c r="X58" s="825"/>
      <c r="Y58" s="825"/>
      <c r="Z58" s="825"/>
    </row>
    <row r="59" spans="1:26" ht="12.75" customHeight="1">
      <c r="A59" s="828"/>
      <c r="B59" s="829"/>
      <c r="C59" s="829"/>
      <c r="D59" s="825"/>
      <c r="E59" s="825"/>
      <c r="F59" s="825"/>
      <c r="G59" s="825"/>
      <c r="H59" s="825"/>
      <c r="I59" s="825"/>
      <c r="J59" s="825"/>
      <c r="K59" s="825"/>
      <c r="L59" s="825"/>
      <c r="M59" s="825"/>
      <c r="N59" s="825"/>
      <c r="O59" s="825"/>
      <c r="P59" s="825"/>
      <c r="Q59" s="825"/>
      <c r="R59" s="825"/>
      <c r="S59" s="825"/>
      <c r="T59" s="825"/>
      <c r="U59" s="825"/>
      <c r="V59" s="825"/>
      <c r="W59" s="825"/>
      <c r="X59" s="825"/>
      <c r="Y59" s="825"/>
      <c r="Z59" s="825"/>
    </row>
    <row r="60" spans="1:26" ht="12.75" customHeight="1">
      <c r="A60" s="828"/>
      <c r="B60" s="829"/>
      <c r="C60" s="829"/>
      <c r="D60" s="825"/>
      <c r="E60" s="825"/>
      <c r="F60" s="825"/>
      <c r="G60" s="825"/>
      <c r="H60" s="825"/>
      <c r="I60" s="825"/>
      <c r="J60" s="825"/>
      <c r="K60" s="825"/>
      <c r="L60" s="825"/>
      <c r="M60" s="825"/>
      <c r="N60" s="825"/>
      <c r="O60" s="825"/>
      <c r="P60" s="825"/>
      <c r="Q60" s="825"/>
      <c r="R60" s="825"/>
      <c r="S60" s="825"/>
      <c r="T60" s="825"/>
      <c r="U60" s="825"/>
      <c r="V60" s="825"/>
      <c r="W60" s="825"/>
      <c r="X60" s="825"/>
      <c r="Y60" s="825"/>
      <c r="Z60" s="825"/>
    </row>
    <row r="61" spans="1:26" ht="12.75" customHeight="1">
      <c r="A61" s="828"/>
      <c r="B61" s="829"/>
      <c r="C61" s="829"/>
      <c r="D61" s="825"/>
      <c r="E61" s="825"/>
      <c r="F61" s="825"/>
      <c r="G61" s="825"/>
      <c r="H61" s="825"/>
      <c r="I61" s="825"/>
      <c r="J61" s="825"/>
      <c r="K61" s="825"/>
      <c r="L61" s="825"/>
      <c r="M61" s="825"/>
      <c r="N61" s="825"/>
      <c r="O61" s="825"/>
      <c r="P61" s="825"/>
      <c r="Q61" s="825"/>
      <c r="R61" s="825"/>
      <c r="S61" s="825"/>
      <c r="T61" s="825"/>
      <c r="U61" s="825"/>
      <c r="V61" s="825"/>
      <c r="W61" s="825"/>
      <c r="X61" s="825"/>
      <c r="Y61" s="825"/>
      <c r="Z61" s="825"/>
    </row>
    <row r="62" spans="1:26" ht="12.75" customHeight="1">
      <c r="A62" s="828"/>
      <c r="B62" s="829"/>
      <c r="C62" s="829"/>
      <c r="D62" s="825"/>
      <c r="E62" s="825"/>
      <c r="F62" s="825"/>
      <c r="G62" s="825"/>
      <c r="H62" s="825"/>
      <c r="I62" s="825"/>
      <c r="J62" s="825"/>
      <c r="K62" s="825"/>
      <c r="L62" s="825"/>
      <c r="M62" s="825"/>
      <c r="N62" s="825"/>
      <c r="O62" s="825"/>
      <c r="P62" s="825"/>
      <c r="Q62" s="825"/>
      <c r="R62" s="825"/>
      <c r="S62" s="825"/>
      <c r="T62" s="825"/>
      <c r="U62" s="825"/>
      <c r="V62" s="825"/>
      <c r="W62" s="825"/>
      <c r="X62" s="825"/>
      <c r="Y62" s="825"/>
      <c r="Z62" s="825"/>
    </row>
    <row r="63" spans="1:26" ht="12.75" customHeight="1">
      <c r="A63" s="828"/>
      <c r="B63" s="829"/>
      <c r="C63" s="829"/>
      <c r="D63" s="825"/>
      <c r="E63" s="825"/>
      <c r="F63" s="825"/>
      <c r="G63" s="825"/>
      <c r="H63" s="825"/>
      <c r="I63" s="825"/>
      <c r="J63" s="825"/>
      <c r="K63" s="825"/>
      <c r="L63" s="825"/>
      <c r="M63" s="825"/>
      <c r="N63" s="825"/>
      <c r="O63" s="825"/>
      <c r="P63" s="825"/>
      <c r="Q63" s="825"/>
      <c r="R63" s="825"/>
      <c r="S63" s="825"/>
      <c r="T63" s="825"/>
      <c r="U63" s="825"/>
      <c r="V63" s="825"/>
      <c r="W63" s="825"/>
      <c r="X63" s="825"/>
      <c r="Y63" s="825"/>
      <c r="Z63" s="825"/>
    </row>
    <row r="64" spans="1:26" ht="12.75" customHeight="1">
      <c r="A64" s="828"/>
      <c r="B64" s="829"/>
      <c r="C64" s="829"/>
      <c r="D64" s="825"/>
      <c r="E64" s="825"/>
      <c r="F64" s="825"/>
      <c r="G64" s="825"/>
      <c r="H64" s="825"/>
      <c r="I64" s="825"/>
      <c r="J64" s="825"/>
      <c r="K64" s="825"/>
      <c r="L64" s="825"/>
      <c r="M64" s="825"/>
      <c r="N64" s="825"/>
      <c r="O64" s="825"/>
      <c r="P64" s="825"/>
      <c r="Q64" s="825"/>
      <c r="R64" s="825"/>
      <c r="S64" s="825"/>
      <c r="T64" s="825"/>
      <c r="U64" s="825"/>
      <c r="V64" s="825"/>
      <c r="W64" s="825"/>
      <c r="X64" s="825"/>
      <c r="Y64" s="825"/>
      <c r="Z64" s="825"/>
    </row>
    <row r="65" spans="1:26" ht="12.75" customHeight="1">
      <c r="A65" s="828"/>
      <c r="B65" s="829"/>
      <c r="C65" s="829"/>
      <c r="D65" s="825"/>
      <c r="E65" s="825"/>
      <c r="F65" s="825"/>
      <c r="G65" s="825"/>
      <c r="H65" s="825"/>
      <c r="I65" s="825"/>
      <c r="J65" s="825"/>
      <c r="K65" s="825"/>
      <c r="L65" s="825"/>
      <c r="M65" s="825"/>
      <c r="N65" s="825"/>
      <c r="O65" s="825"/>
      <c r="P65" s="825"/>
      <c r="Q65" s="825"/>
      <c r="R65" s="825"/>
      <c r="S65" s="825"/>
      <c r="T65" s="825"/>
      <c r="U65" s="825"/>
      <c r="V65" s="825"/>
      <c r="W65" s="825"/>
      <c r="X65" s="825"/>
      <c r="Y65" s="825"/>
      <c r="Z65" s="825"/>
    </row>
    <row r="66" spans="1:26" ht="12.75" customHeight="1">
      <c r="A66" s="828"/>
      <c r="B66" s="829"/>
      <c r="C66" s="829"/>
      <c r="D66" s="825"/>
      <c r="E66" s="825"/>
      <c r="F66" s="825"/>
      <c r="G66" s="825"/>
      <c r="H66" s="825"/>
      <c r="I66" s="825"/>
      <c r="J66" s="825"/>
      <c r="K66" s="825"/>
      <c r="L66" s="825"/>
      <c r="M66" s="825"/>
      <c r="N66" s="825"/>
      <c r="O66" s="825"/>
      <c r="P66" s="825"/>
      <c r="Q66" s="825"/>
      <c r="R66" s="825"/>
      <c r="S66" s="825"/>
      <c r="T66" s="825"/>
      <c r="U66" s="825"/>
      <c r="V66" s="825"/>
      <c r="W66" s="825"/>
      <c r="X66" s="825"/>
      <c r="Y66" s="825"/>
      <c r="Z66" s="825"/>
    </row>
    <row r="67" spans="1:26" ht="12.75" customHeight="1">
      <c r="A67" s="828"/>
      <c r="B67" s="829"/>
      <c r="C67" s="829"/>
      <c r="D67" s="825"/>
      <c r="E67" s="825"/>
      <c r="F67" s="825"/>
      <c r="G67" s="825"/>
      <c r="H67" s="825"/>
      <c r="I67" s="825"/>
      <c r="J67" s="825"/>
      <c r="K67" s="825"/>
      <c r="L67" s="825"/>
      <c r="M67" s="825"/>
      <c r="N67" s="825"/>
      <c r="O67" s="825"/>
      <c r="P67" s="825"/>
      <c r="Q67" s="825"/>
      <c r="R67" s="825"/>
      <c r="S67" s="825"/>
      <c r="T67" s="825"/>
      <c r="U67" s="825"/>
      <c r="V67" s="825"/>
      <c r="W67" s="825"/>
      <c r="X67" s="825"/>
      <c r="Y67" s="825"/>
      <c r="Z67" s="825"/>
    </row>
    <row r="68" spans="1:26" ht="12.75" customHeight="1">
      <c r="A68" s="828"/>
      <c r="B68" s="829"/>
      <c r="C68" s="829"/>
      <c r="D68" s="825"/>
      <c r="E68" s="825"/>
      <c r="F68" s="825"/>
      <c r="G68" s="825"/>
      <c r="H68" s="825"/>
      <c r="I68" s="825"/>
      <c r="J68" s="825"/>
      <c r="K68" s="825"/>
      <c r="L68" s="825"/>
      <c r="M68" s="825"/>
      <c r="N68" s="825"/>
      <c r="O68" s="825"/>
      <c r="P68" s="825"/>
      <c r="Q68" s="825"/>
      <c r="R68" s="825"/>
      <c r="S68" s="825"/>
      <c r="T68" s="825"/>
      <c r="U68" s="825"/>
      <c r="V68" s="825"/>
      <c r="W68" s="825"/>
      <c r="X68" s="825"/>
      <c r="Y68" s="825"/>
      <c r="Z68" s="825"/>
    </row>
    <row r="69" spans="1:26" ht="12.75" customHeight="1">
      <c r="A69" s="828"/>
      <c r="B69" s="829"/>
      <c r="C69" s="829"/>
      <c r="D69" s="825"/>
      <c r="E69" s="825"/>
      <c r="F69" s="825"/>
      <c r="G69" s="825"/>
      <c r="H69" s="825"/>
      <c r="I69" s="825"/>
      <c r="J69" s="825"/>
      <c r="K69" s="825"/>
      <c r="L69" s="825"/>
      <c r="M69" s="825"/>
      <c r="N69" s="825"/>
      <c r="O69" s="825"/>
      <c r="P69" s="825"/>
      <c r="Q69" s="825"/>
      <c r="R69" s="825"/>
      <c r="S69" s="825"/>
      <c r="T69" s="825"/>
      <c r="U69" s="825"/>
      <c r="V69" s="825"/>
      <c r="W69" s="825"/>
      <c r="X69" s="825"/>
      <c r="Y69" s="825"/>
      <c r="Z69" s="825"/>
    </row>
    <row r="70" spans="1:26" ht="12.75" customHeight="1">
      <c r="A70" s="828"/>
      <c r="B70" s="829"/>
      <c r="C70" s="829"/>
      <c r="D70" s="825"/>
      <c r="E70" s="825"/>
      <c r="F70" s="825"/>
      <c r="G70" s="825"/>
      <c r="H70" s="825"/>
      <c r="I70" s="825"/>
      <c r="J70" s="825"/>
      <c r="K70" s="825"/>
      <c r="L70" s="825"/>
      <c r="M70" s="825"/>
      <c r="N70" s="825"/>
      <c r="O70" s="825"/>
      <c r="P70" s="825"/>
      <c r="Q70" s="825"/>
      <c r="R70" s="825"/>
      <c r="S70" s="825"/>
      <c r="T70" s="825"/>
      <c r="U70" s="825"/>
      <c r="V70" s="825"/>
      <c r="W70" s="825"/>
      <c r="X70" s="825"/>
      <c r="Y70" s="825"/>
      <c r="Z70" s="825"/>
    </row>
    <row r="71" spans="1:26" ht="12.75" customHeight="1">
      <c r="A71" s="828"/>
      <c r="B71" s="829"/>
      <c r="C71" s="829"/>
      <c r="D71" s="825"/>
      <c r="E71" s="825"/>
      <c r="F71" s="825"/>
      <c r="G71" s="825"/>
      <c r="H71" s="825"/>
      <c r="I71" s="825"/>
      <c r="J71" s="825"/>
      <c r="K71" s="825"/>
      <c r="L71" s="825"/>
      <c r="M71" s="825"/>
      <c r="N71" s="825"/>
      <c r="O71" s="825"/>
      <c r="P71" s="825"/>
      <c r="Q71" s="825"/>
      <c r="R71" s="825"/>
      <c r="S71" s="825"/>
      <c r="T71" s="825"/>
      <c r="U71" s="825"/>
      <c r="V71" s="825"/>
      <c r="W71" s="825"/>
      <c r="X71" s="825"/>
      <c r="Y71" s="825"/>
      <c r="Z71" s="825"/>
    </row>
    <row r="72" spans="1:26" ht="12.75" customHeight="1">
      <c r="A72" s="828"/>
      <c r="B72" s="829"/>
      <c r="C72" s="829"/>
      <c r="D72" s="825"/>
      <c r="E72" s="825"/>
      <c r="F72" s="825"/>
      <c r="G72" s="825"/>
      <c r="H72" s="825"/>
      <c r="I72" s="825"/>
      <c r="J72" s="825"/>
      <c r="K72" s="825"/>
      <c r="L72" s="825"/>
      <c r="M72" s="825"/>
      <c r="N72" s="825"/>
      <c r="O72" s="825"/>
      <c r="P72" s="825"/>
      <c r="Q72" s="825"/>
      <c r="R72" s="825"/>
      <c r="S72" s="825"/>
      <c r="T72" s="825"/>
      <c r="U72" s="825"/>
      <c r="V72" s="825"/>
      <c r="W72" s="825"/>
      <c r="X72" s="825"/>
      <c r="Y72" s="825"/>
      <c r="Z72" s="825"/>
    </row>
    <row r="73" spans="1:26" ht="12.75" customHeight="1">
      <c r="A73" s="828"/>
      <c r="B73" s="829"/>
      <c r="C73" s="829"/>
      <c r="D73" s="825"/>
      <c r="E73" s="825"/>
      <c r="F73" s="825"/>
      <c r="G73" s="825"/>
      <c r="H73" s="825"/>
      <c r="I73" s="825"/>
      <c r="J73" s="825"/>
      <c r="K73" s="825"/>
      <c r="L73" s="825"/>
      <c r="M73" s="825"/>
      <c r="N73" s="825"/>
      <c r="O73" s="825"/>
      <c r="P73" s="825"/>
      <c r="Q73" s="825"/>
      <c r="R73" s="825"/>
      <c r="S73" s="825"/>
      <c r="T73" s="825"/>
      <c r="U73" s="825"/>
      <c r="V73" s="825"/>
      <c r="W73" s="825"/>
      <c r="X73" s="825"/>
      <c r="Y73" s="825"/>
      <c r="Z73" s="825"/>
    </row>
    <row r="74" spans="1:26" ht="12.75" customHeight="1">
      <c r="A74" s="828"/>
      <c r="B74" s="829"/>
      <c r="C74" s="829"/>
      <c r="D74" s="825"/>
      <c r="E74" s="825"/>
      <c r="F74" s="825"/>
      <c r="G74" s="825"/>
      <c r="H74" s="825"/>
      <c r="I74" s="825"/>
      <c r="J74" s="825"/>
      <c r="K74" s="825"/>
      <c r="L74" s="825"/>
      <c r="M74" s="825"/>
      <c r="N74" s="825"/>
      <c r="O74" s="825"/>
      <c r="P74" s="825"/>
      <c r="Q74" s="825"/>
      <c r="R74" s="825"/>
      <c r="S74" s="825"/>
      <c r="T74" s="825"/>
      <c r="U74" s="825"/>
      <c r="V74" s="825"/>
      <c r="W74" s="825"/>
      <c r="X74" s="825"/>
      <c r="Y74" s="825"/>
      <c r="Z74" s="825"/>
    </row>
    <row r="75" spans="1:26" ht="12.75" customHeight="1">
      <c r="A75" s="828"/>
      <c r="B75" s="829"/>
      <c r="C75" s="829"/>
      <c r="D75" s="825"/>
      <c r="E75" s="825"/>
      <c r="F75" s="825"/>
      <c r="G75" s="825"/>
      <c r="H75" s="825"/>
      <c r="I75" s="825"/>
      <c r="J75" s="825"/>
      <c r="K75" s="825"/>
      <c r="L75" s="825"/>
      <c r="M75" s="825"/>
      <c r="N75" s="825"/>
      <c r="O75" s="825"/>
      <c r="P75" s="825"/>
      <c r="Q75" s="825"/>
      <c r="R75" s="825"/>
      <c r="S75" s="825"/>
      <c r="T75" s="825"/>
      <c r="U75" s="825"/>
      <c r="V75" s="825"/>
      <c r="W75" s="825"/>
      <c r="X75" s="825"/>
      <c r="Y75" s="825"/>
      <c r="Z75" s="825"/>
    </row>
    <row r="76" spans="1:26" ht="12.75" customHeight="1">
      <c r="A76" s="828"/>
      <c r="B76" s="829"/>
      <c r="C76" s="829"/>
      <c r="D76" s="825"/>
      <c r="E76" s="825"/>
      <c r="F76" s="825"/>
      <c r="G76" s="825"/>
      <c r="H76" s="825"/>
      <c r="I76" s="825"/>
      <c r="J76" s="825"/>
      <c r="K76" s="825"/>
      <c r="L76" s="825"/>
      <c r="M76" s="825"/>
      <c r="N76" s="825"/>
      <c r="O76" s="825"/>
      <c r="P76" s="825"/>
      <c r="Q76" s="825"/>
      <c r="R76" s="825"/>
      <c r="S76" s="825"/>
      <c r="T76" s="825"/>
      <c r="U76" s="825"/>
      <c r="V76" s="825"/>
      <c r="W76" s="825"/>
      <c r="X76" s="825"/>
      <c r="Y76" s="825"/>
      <c r="Z76" s="825"/>
    </row>
    <row r="77" spans="1:26" ht="12.75" customHeight="1">
      <c r="A77" s="828"/>
      <c r="B77" s="829"/>
      <c r="C77" s="829"/>
      <c r="D77" s="825"/>
      <c r="E77" s="825"/>
      <c r="F77" s="825"/>
      <c r="G77" s="825"/>
      <c r="H77" s="825"/>
      <c r="I77" s="825"/>
      <c r="J77" s="825"/>
      <c r="K77" s="825"/>
      <c r="L77" s="825"/>
      <c r="M77" s="825"/>
      <c r="N77" s="825"/>
      <c r="O77" s="825"/>
      <c r="P77" s="825"/>
      <c r="Q77" s="825"/>
      <c r="R77" s="825"/>
      <c r="S77" s="825"/>
      <c r="T77" s="825"/>
      <c r="U77" s="825"/>
      <c r="V77" s="825"/>
      <c r="W77" s="825"/>
      <c r="X77" s="825"/>
      <c r="Y77" s="825"/>
      <c r="Z77" s="825"/>
    </row>
    <row r="78" spans="1:26" ht="12.75" customHeight="1">
      <c r="A78" s="828"/>
      <c r="B78" s="829"/>
      <c r="C78" s="829"/>
      <c r="D78" s="825"/>
      <c r="E78" s="825"/>
      <c r="F78" s="825"/>
      <c r="G78" s="825"/>
      <c r="H78" s="825"/>
      <c r="I78" s="825"/>
      <c r="J78" s="825"/>
      <c r="K78" s="825"/>
      <c r="L78" s="825"/>
      <c r="M78" s="825"/>
      <c r="N78" s="825"/>
      <c r="O78" s="825"/>
      <c r="P78" s="825"/>
      <c r="Q78" s="825"/>
      <c r="R78" s="825"/>
      <c r="S78" s="825"/>
      <c r="T78" s="825"/>
      <c r="U78" s="825"/>
      <c r="V78" s="825"/>
      <c r="W78" s="825"/>
      <c r="X78" s="825"/>
      <c r="Y78" s="825"/>
      <c r="Z78" s="825"/>
    </row>
    <row r="79" spans="1:26" ht="12.75" customHeight="1">
      <c r="A79" s="828"/>
      <c r="B79" s="829"/>
      <c r="C79" s="829"/>
      <c r="D79" s="825"/>
      <c r="E79" s="825"/>
      <c r="F79" s="825"/>
      <c r="G79" s="825"/>
      <c r="H79" s="825"/>
      <c r="I79" s="825"/>
      <c r="J79" s="825"/>
      <c r="K79" s="825"/>
      <c r="L79" s="825"/>
      <c r="M79" s="825"/>
      <c r="N79" s="825"/>
      <c r="O79" s="825"/>
      <c r="P79" s="825"/>
      <c r="Q79" s="825"/>
      <c r="R79" s="825"/>
      <c r="S79" s="825"/>
      <c r="T79" s="825"/>
      <c r="U79" s="825"/>
      <c r="V79" s="825"/>
      <c r="W79" s="825"/>
      <c r="X79" s="825"/>
      <c r="Y79" s="825"/>
      <c r="Z79" s="825"/>
    </row>
    <row r="80" spans="1:26" ht="12.75" customHeight="1">
      <c r="A80" s="828"/>
      <c r="B80" s="829"/>
      <c r="C80" s="829"/>
      <c r="D80" s="825"/>
      <c r="E80" s="825"/>
      <c r="F80" s="825"/>
      <c r="G80" s="825"/>
      <c r="H80" s="825"/>
      <c r="I80" s="825"/>
      <c r="J80" s="825"/>
      <c r="K80" s="825"/>
      <c r="L80" s="825"/>
      <c r="M80" s="825"/>
      <c r="N80" s="825"/>
      <c r="O80" s="825"/>
      <c r="P80" s="825"/>
      <c r="Q80" s="825"/>
      <c r="R80" s="825"/>
      <c r="S80" s="825"/>
      <c r="T80" s="825"/>
      <c r="U80" s="825"/>
      <c r="V80" s="825"/>
      <c r="W80" s="825"/>
      <c r="X80" s="825"/>
      <c r="Y80" s="825"/>
      <c r="Z80" s="825"/>
    </row>
    <row r="81" spans="1:26" ht="12.75" customHeight="1">
      <c r="A81" s="828"/>
      <c r="B81" s="829"/>
      <c r="C81" s="829"/>
      <c r="D81" s="825"/>
      <c r="E81" s="825"/>
      <c r="F81" s="825"/>
      <c r="G81" s="825"/>
      <c r="H81" s="825"/>
      <c r="I81" s="825"/>
      <c r="J81" s="825"/>
      <c r="K81" s="825"/>
      <c r="L81" s="825"/>
      <c r="M81" s="825"/>
      <c r="N81" s="825"/>
      <c r="O81" s="825"/>
      <c r="P81" s="825"/>
      <c r="Q81" s="825"/>
      <c r="R81" s="825"/>
      <c r="S81" s="825"/>
      <c r="T81" s="825"/>
      <c r="U81" s="825"/>
      <c r="V81" s="825"/>
      <c r="W81" s="825"/>
      <c r="X81" s="825"/>
      <c r="Y81" s="825"/>
      <c r="Z81" s="825"/>
    </row>
    <row r="82" spans="1:26" ht="12.75" customHeight="1">
      <c r="A82" s="828"/>
      <c r="B82" s="829"/>
      <c r="C82" s="829"/>
      <c r="D82" s="825"/>
      <c r="E82" s="825"/>
      <c r="F82" s="825"/>
      <c r="G82" s="825"/>
      <c r="H82" s="825"/>
      <c r="I82" s="825"/>
      <c r="J82" s="825"/>
      <c r="K82" s="825"/>
      <c r="L82" s="825"/>
      <c r="M82" s="825"/>
      <c r="N82" s="825"/>
      <c r="O82" s="825"/>
      <c r="P82" s="825"/>
      <c r="Q82" s="825"/>
      <c r="R82" s="825"/>
      <c r="S82" s="825"/>
      <c r="T82" s="825"/>
      <c r="U82" s="825"/>
      <c r="V82" s="825"/>
      <c r="W82" s="825"/>
      <c r="X82" s="825"/>
      <c r="Y82" s="825"/>
      <c r="Z82" s="825"/>
    </row>
    <row r="83" spans="1:26" ht="12.75" customHeight="1">
      <c r="A83" s="828"/>
      <c r="B83" s="829"/>
      <c r="C83" s="829"/>
      <c r="D83" s="825"/>
      <c r="E83" s="825"/>
      <c r="F83" s="825"/>
      <c r="G83" s="825"/>
      <c r="H83" s="825"/>
      <c r="I83" s="825"/>
      <c r="J83" s="825"/>
      <c r="K83" s="825"/>
      <c r="L83" s="825"/>
      <c r="M83" s="825"/>
      <c r="N83" s="825"/>
      <c r="O83" s="825"/>
      <c r="P83" s="825"/>
      <c r="Q83" s="825"/>
      <c r="R83" s="825"/>
      <c r="S83" s="825"/>
      <c r="T83" s="825"/>
      <c r="U83" s="825"/>
      <c r="V83" s="825"/>
      <c r="W83" s="825"/>
      <c r="X83" s="825"/>
      <c r="Y83" s="825"/>
      <c r="Z83" s="825"/>
    </row>
    <row r="84" spans="1:26" ht="12.75" customHeight="1">
      <c r="A84" s="828"/>
      <c r="B84" s="829"/>
      <c r="C84" s="829"/>
      <c r="D84" s="825"/>
      <c r="E84" s="825"/>
      <c r="F84" s="825"/>
      <c r="G84" s="825"/>
      <c r="H84" s="825"/>
      <c r="I84" s="825"/>
      <c r="J84" s="825"/>
      <c r="K84" s="825"/>
      <c r="L84" s="825"/>
      <c r="M84" s="825"/>
      <c r="N84" s="825"/>
      <c r="O84" s="825"/>
      <c r="P84" s="825"/>
      <c r="Q84" s="825"/>
      <c r="R84" s="825"/>
      <c r="S84" s="825"/>
      <c r="T84" s="825"/>
      <c r="U84" s="825"/>
      <c r="V84" s="825"/>
      <c r="W84" s="825"/>
      <c r="X84" s="825"/>
      <c r="Y84" s="825"/>
      <c r="Z84" s="825"/>
    </row>
    <row r="85" spans="1:26" ht="12.75" customHeight="1">
      <c r="A85" s="828"/>
      <c r="B85" s="829"/>
      <c r="C85" s="829"/>
      <c r="D85" s="825"/>
      <c r="E85" s="825"/>
      <c r="F85" s="825"/>
      <c r="G85" s="825"/>
      <c r="H85" s="825"/>
      <c r="I85" s="825"/>
      <c r="J85" s="825"/>
      <c r="K85" s="825"/>
      <c r="L85" s="825"/>
      <c r="M85" s="825"/>
      <c r="N85" s="825"/>
      <c r="O85" s="825"/>
      <c r="P85" s="825"/>
      <c r="Q85" s="825"/>
      <c r="R85" s="825"/>
      <c r="S85" s="825"/>
      <c r="T85" s="825"/>
      <c r="U85" s="825"/>
      <c r="V85" s="825"/>
      <c r="W85" s="825"/>
      <c r="X85" s="825"/>
      <c r="Y85" s="825"/>
      <c r="Z85" s="825"/>
    </row>
    <row r="86" spans="1:26" ht="12.75" customHeight="1">
      <c r="A86" s="828"/>
      <c r="B86" s="829"/>
      <c r="C86" s="829"/>
      <c r="D86" s="825"/>
      <c r="E86" s="825"/>
      <c r="F86" s="825"/>
      <c r="G86" s="825"/>
      <c r="H86" s="825"/>
      <c r="I86" s="825"/>
      <c r="J86" s="825"/>
      <c r="K86" s="825"/>
      <c r="L86" s="825"/>
      <c r="M86" s="825"/>
      <c r="N86" s="825"/>
      <c r="O86" s="825"/>
      <c r="P86" s="825"/>
      <c r="Q86" s="825"/>
      <c r="R86" s="825"/>
      <c r="S86" s="825"/>
      <c r="T86" s="825"/>
      <c r="U86" s="825"/>
      <c r="V86" s="825"/>
      <c r="W86" s="825"/>
      <c r="X86" s="825"/>
      <c r="Y86" s="825"/>
      <c r="Z86" s="825"/>
    </row>
    <row r="87" spans="1:26" ht="12.75" customHeight="1">
      <c r="A87" s="828"/>
      <c r="B87" s="829"/>
      <c r="C87" s="829"/>
      <c r="D87" s="825"/>
      <c r="E87" s="825"/>
      <c r="F87" s="825"/>
      <c r="G87" s="825"/>
      <c r="H87" s="825"/>
      <c r="I87" s="825"/>
      <c r="J87" s="825"/>
      <c r="K87" s="825"/>
      <c r="L87" s="825"/>
      <c r="M87" s="825"/>
      <c r="N87" s="825"/>
      <c r="O87" s="825"/>
      <c r="P87" s="825"/>
      <c r="Q87" s="825"/>
      <c r="R87" s="825"/>
      <c r="S87" s="825"/>
      <c r="T87" s="825"/>
      <c r="U87" s="825"/>
      <c r="V87" s="825"/>
      <c r="W87" s="825"/>
      <c r="X87" s="825"/>
      <c r="Y87" s="825"/>
      <c r="Z87" s="825"/>
    </row>
    <row r="88" spans="1:26" ht="12.75" customHeight="1">
      <c r="A88" s="828"/>
      <c r="B88" s="829"/>
      <c r="C88" s="829"/>
      <c r="D88" s="825"/>
      <c r="E88" s="825"/>
      <c r="F88" s="825"/>
      <c r="G88" s="825"/>
      <c r="H88" s="825"/>
      <c r="I88" s="825"/>
      <c r="J88" s="825"/>
      <c r="K88" s="825"/>
      <c r="L88" s="825"/>
      <c r="M88" s="825"/>
      <c r="N88" s="825"/>
      <c r="O88" s="825"/>
      <c r="P88" s="825"/>
      <c r="Q88" s="825"/>
      <c r="R88" s="825"/>
      <c r="S88" s="825"/>
      <c r="T88" s="825"/>
      <c r="U88" s="825"/>
      <c r="V88" s="825"/>
      <c r="W88" s="825"/>
      <c r="X88" s="825"/>
      <c r="Y88" s="825"/>
      <c r="Z88" s="825"/>
    </row>
    <row r="89" spans="1:26" ht="12.75" customHeight="1">
      <c r="A89" s="828"/>
      <c r="B89" s="829"/>
      <c r="C89" s="829"/>
      <c r="D89" s="825"/>
      <c r="E89" s="825"/>
      <c r="F89" s="825"/>
      <c r="G89" s="825"/>
      <c r="H89" s="825"/>
      <c r="I89" s="825"/>
      <c r="J89" s="825"/>
      <c r="K89" s="825"/>
      <c r="L89" s="825"/>
      <c r="M89" s="825"/>
      <c r="N89" s="825"/>
      <c r="O89" s="825"/>
      <c r="P89" s="825"/>
      <c r="Q89" s="825"/>
      <c r="R89" s="825"/>
      <c r="S89" s="825"/>
      <c r="T89" s="825"/>
      <c r="U89" s="825"/>
      <c r="V89" s="825"/>
      <c r="W89" s="825"/>
      <c r="X89" s="825"/>
      <c r="Y89" s="825"/>
      <c r="Z89" s="825"/>
    </row>
    <row r="90" spans="1:26" ht="12.75" customHeight="1">
      <c r="A90" s="828"/>
      <c r="B90" s="829"/>
      <c r="C90" s="829"/>
      <c r="D90" s="825"/>
      <c r="E90" s="825"/>
      <c r="F90" s="825"/>
      <c r="G90" s="825"/>
      <c r="H90" s="825"/>
      <c r="I90" s="825"/>
      <c r="J90" s="825"/>
      <c r="K90" s="825"/>
      <c r="L90" s="825"/>
      <c r="M90" s="825"/>
      <c r="N90" s="825"/>
      <c r="O90" s="825"/>
      <c r="P90" s="825"/>
      <c r="Q90" s="825"/>
      <c r="R90" s="825"/>
      <c r="S90" s="825"/>
      <c r="T90" s="825"/>
      <c r="U90" s="825"/>
      <c r="V90" s="825"/>
      <c r="W90" s="825"/>
      <c r="X90" s="825"/>
      <c r="Y90" s="825"/>
      <c r="Z90" s="825"/>
    </row>
    <row r="91" spans="1:26" ht="12.75" customHeight="1">
      <c r="A91" s="828"/>
      <c r="B91" s="829"/>
      <c r="C91" s="829"/>
      <c r="D91" s="825"/>
      <c r="E91" s="825"/>
      <c r="F91" s="825"/>
      <c r="G91" s="825"/>
      <c r="H91" s="825"/>
      <c r="I91" s="825"/>
      <c r="J91" s="825"/>
      <c r="K91" s="825"/>
      <c r="L91" s="825"/>
      <c r="M91" s="825"/>
      <c r="N91" s="825"/>
      <c r="O91" s="825"/>
      <c r="P91" s="825"/>
      <c r="Q91" s="825"/>
      <c r="R91" s="825"/>
      <c r="S91" s="825"/>
      <c r="T91" s="825"/>
      <c r="U91" s="825"/>
      <c r="V91" s="825"/>
      <c r="W91" s="825"/>
      <c r="X91" s="825"/>
      <c r="Y91" s="825"/>
      <c r="Z91" s="825"/>
    </row>
    <row r="92" spans="1:26" ht="12.75" customHeight="1">
      <c r="A92" s="828"/>
      <c r="B92" s="829"/>
      <c r="C92" s="829"/>
      <c r="D92" s="825"/>
      <c r="E92" s="825"/>
      <c r="F92" s="825"/>
      <c r="G92" s="825"/>
      <c r="H92" s="825"/>
      <c r="I92" s="825"/>
      <c r="J92" s="825"/>
      <c r="K92" s="825"/>
      <c r="L92" s="825"/>
      <c r="M92" s="825"/>
      <c r="N92" s="825"/>
      <c r="O92" s="825"/>
      <c r="P92" s="825"/>
      <c r="Q92" s="825"/>
      <c r="R92" s="825"/>
      <c r="S92" s="825"/>
      <c r="T92" s="825"/>
      <c r="U92" s="825"/>
      <c r="V92" s="825"/>
      <c r="W92" s="825"/>
      <c r="X92" s="825"/>
      <c r="Y92" s="825"/>
      <c r="Z92" s="825"/>
    </row>
    <row r="93" spans="1:26" ht="12.75" customHeight="1">
      <c r="A93" s="828"/>
      <c r="B93" s="829"/>
      <c r="C93" s="829"/>
      <c r="D93" s="825"/>
      <c r="E93" s="825"/>
      <c r="F93" s="825"/>
      <c r="G93" s="825"/>
      <c r="H93" s="825"/>
      <c r="I93" s="825"/>
      <c r="J93" s="825"/>
      <c r="K93" s="825"/>
      <c r="L93" s="825"/>
      <c r="M93" s="825"/>
      <c r="N93" s="825"/>
      <c r="O93" s="825"/>
      <c r="P93" s="825"/>
      <c r="Q93" s="825"/>
      <c r="R93" s="825"/>
      <c r="S93" s="825"/>
      <c r="T93" s="825"/>
      <c r="U93" s="825"/>
      <c r="V93" s="825"/>
      <c r="W93" s="825"/>
      <c r="X93" s="825"/>
      <c r="Y93" s="825"/>
      <c r="Z93" s="825"/>
    </row>
    <row r="94" spans="1:26" ht="12.75" customHeight="1">
      <c r="A94" s="828"/>
      <c r="B94" s="829"/>
      <c r="C94" s="829"/>
      <c r="D94" s="825"/>
      <c r="E94" s="825"/>
      <c r="F94" s="825"/>
      <c r="G94" s="825"/>
      <c r="H94" s="825"/>
      <c r="I94" s="825"/>
      <c r="J94" s="825"/>
      <c r="K94" s="825"/>
      <c r="L94" s="825"/>
      <c r="M94" s="825"/>
      <c r="N94" s="825"/>
      <c r="O94" s="825"/>
      <c r="P94" s="825"/>
      <c r="Q94" s="825"/>
      <c r="R94" s="825"/>
      <c r="S94" s="825"/>
      <c r="T94" s="825"/>
      <c r="U94" s="825"/>
      <c r="V94" s="825"/>
      <c r="W94" s="825"/>
      <c r="X94" s="825"/>
      <c r="Y94" s="825"/>
      <c r="Z94" s="825"/>
    </row>
    <row r="95" spans="1:26" ht="12.75" customHeight="1">
      <c r="A95" s="828"/>
      <c r="B95" s="829"/>
      <c r="C95" s="829"/>
      <c r="D95" s="825"/>
      <c r="E95" s="825"/>
      <c r="F95" s="825"/>
      <c r="G95" s="825"/>
      <c r="H95" s="825"/>
      <c r="I95" s="825"/>
      <c r="J95" s="825"/>
      <c r="K95" s="825"/>
      <c r="L95" s="825"/>
      <c r="M95" s="825"/>
      <c r="N95" s="825"/>
      <c r="O95" s="825"/>
      <c r="P95" s="825"/>
      <c r="Q95" s="825"/>
      <c r="R95" s="825"/>
      <c r="S95" s="825"/>
      <c r="T95" s="825"/>
      <c r="U95" s="825"/>
      <c r="V95" s="825"/>
      <c r="W95" s="825"/>
      <c r="X95" s="825"/>
      <c r="Y95" s="825"/>
      <c r="Z95" s="825"/>
    </row>
    <row r="96" spans="1:26" ht="12.75" customHeight="1">
      <c r="A96" s="828"/>
      <c r="B96" s="829"/>
      <c r="C96" s="829"/>
      <c r="D96" s="825"/>
      <c r="E96" s="825"/>
      <c r="F96" s="825"/>
      <c r="G96" s="825"/>
      <c r="H96" s="825"/>
      <c r="I96" s="825"/>
      <c r="J96" s="825"/>
      <c r="K96" s="825"/>
      <c r="L96" s="825"/>
      <c r="M96" s="825"/>
      <c r="N96" s="825"/>
      <c r="O96" s="825"/>
      <c r="P96" s="825"/>
      <c r="Q96" s="825"/>
      <c r="R96" s="825"/>
      <c r="S96" s="825"/>
      <c r="T96" s="825"/>
      <c r="U96" s="825"/>
      <c r="V96" s="825"/>
      <c r="W96" s="825"/>
      <c r="X96" s="825"/>
      <c r="Y96" s="825"/>
      <c r="Z96" s="825"/>
    </row>
    <row r="97" spans="1:26" ht="12.75" customHeight="1">
      <c r="A97" s="828"/>
      <c r="B97" s="829"/>
      <c r="C97" s="829"/>
      <c r="D97" s="825"/>
      <c r="E97" s="825"/>
      <c r="F97" s="825"/>
      <c r="G97" s="825"/>
      <c r="H97" s="825"/>
      <c r="I97" s="825"/>
      <c r="J97" s="825"/>
      <c r="K97" s="825"/>
      <c r="L97" s="825"/>
      <c r="M97" s="825"/>
      <c r="N97" s="825"/>
      <c r="O97" s="825"/>
      <c r="P97" s="825"/>
      <c r="Q97" s="825"/>
      <c r="R97" s="825"/>
      <c r="S97" s="825"/>
      <c r="T97" s="825"/>
      <c r="U97" s="825"/>
      <c r="V97" s="825"/>
      <c r="W97" s="825"/>
      <c r="X97" s="825"/>
      <c r="Y97" s="825"/>
      <c r="Z97" s="825"/>
    </row>
    <row r="98" spans="1:26" ht="12.75" customHeight="1">
      <c r="A98" s="828"/>
      <c r="B98" s="829"/>
      <c r="C98" s="829"/>
      <c r="D98" s="825"/>
      <c r="E98" s="825"/>
      <c r="F98" s="825"/>
      <c r="G98" s="825"/>
      <c r="H98" s="825"/>
      <c r="I98" s="825"/>
      <c r="J98" s="825"/>
      <c r="K98" s="825"/>
      <c r="L98" s="825"/>
      <c r="M98" s="825"/>
      <c r="N98" s="825"/>
      <c r="O98" s="825"/>
      <c r="P98" s="825"/>
      <c r="Q98" s="825"/>
      <c r="R98" s="825"/>
      <c r="S98" s="825"/>
      <c r="T98" s="825"/>
      <c r="U98" s="825"/>
      <c r="V98" s="825"/>
      <c r="W98" s="825"/>
      <c r="X98" s="825"/>
      <c r="Y98" s="825"/>
      <c r="Z98" s="825"/>
    </row>
    <row r="99" spans="1:26" ht="12.75" customHeight="1">
      <c r="A99" s="828"/>
      <c r="B99" s="829"/>
      <c r="C99" s="829"/>
      <c r="D99" s="825"/>
      <c r="E99" s="825"/>
      <c r="F99" s="825"/>
      <c r="G99" s="825"/>
      <c r="H99" s="825"/>
      <c r="I99" s="825"/>
      <c r="J99" s="825"/>
      <c r="K99" s="825"/>
      <c r="L99" s="825"/>
      <c r="M99" s="825"/>
      <c r="N99" s="825"/>
      <c r="O99" s="825"/>
      <c r="P99" s="825"/>
      <c r="Q99" s="825"/>
      <c r="R99" s="825"/>
      <c r="S99" s="825"/>
      <c r="T99" s="825"/>
      <c r="U99" s="825"/>
      <c r="V99" s="825"/>
      <c r="W99" s="825"/>
      <c r="X99" s="825"/>
      <c r="Y99" s="825"/>
      <c r="Z99" s="825"/>
    </row>
    <row r="100" spans="1:26" ht="12.75" customHeight="1">
      <c r="A100" s="828"/>
      <c r="B100" s="829"/>
      <c r="C100" s="829"/>
      <c r="D100" s="825"/>
      <c r="E100" s="825"/>
      <c r="F100" s="825"/>
      <c r="G100" s="825"/>
      <c r="H100" s="825"/>
      <c r="I100" s="825"/>
      <c r="J100" s="825"/>
      <c r="K100" s="825"/>
      <c r="L100" s="825"/>
      <c r="M100" s="825"/>
      <c r="N100" s="825"/>
      <c r="O100" s="825"/>
      <c r="P100" s="825"/>
      <c r="Q100" s="825"/>
      <c r="R100" s="825"/>
      <c r="S100" s="825"/>
      <c r="T100" s="825"/>
      <c r="U100" s="825"/>
      <c r="V100" s="825"/>
      <c r="W100" s="825"/>
      <c r="X100" s="825"/>
      <c r="Y100" s="825"/>
      <c r="Z100" s="825"/>
    </row>
    <row r="101" spans="1:26" ht="12.75" customHeight="1">
      <c r="A101" s="828"/>
      <c r="B101" s="829"/>
      <c r="C101" s="829"/>
      <c r="D101" s="825"/>
      <c r="E101" s="825"/>
      <c r="F101" s="825"/>
      <c r="G101" s="825"/>
      <c r="H101" s="825"/>
      <c r="I101" s="825"/>
      <c r="J101" s="825"/>
      <c r="K101" s="825"/>
      <c r="L101" s="825"/>
      <c r="M101" s="825"/>
      <c r="N101" s="825"/>
      <c r="O101" s="825"/>
      <c r="P101" s="825"/>
      <c r="Q101" s="825"/>
      <c r="R101" s="825"/>
      <c r="S101" s="825"/>
      <c r="T101" s="825"/>
      <c r="U101" s="825"/>
      <c r="V101" s="825"/>
      <c r="W101" s="825"/>
      <c r="X101" s="825"/>
      <c r="Y101" s="825"/>
      <c r="Z101" s="825"/>
    </row>
    <row r="102" spans="1:26" ht="12.75" customHeight="1">
      <c r="A102" s="828"/>
      <c r="B102" s="829"/>
      <c r="C102" s="829"/>
      <c r="D102" s="825"/>
      <c r="E102" s="825"/>
      <c r="F102" s="825"/>
      <c r="G102" s="825"/>
      <c r="H102" s="825"/>
      <c r="I102" s="825"/>
      <c r="J102" s="825"/>
      <c r="K102" s="825"/>
      <c r="L102" s="825"/>
      <c r="M102" s="825"/>
      <c r="N102" s="825"/>
      <c r="O102" s="825"/>
      <c r="P102" s="825"/>
      <c r="Q102" s="825"/>
      <c r="R102" s="825"/>
      <c r="S102" s="825"/>
      <c r="T102" s="825"/>
      <c r="U102" s="825"/>
      <c r="V102" s="825"/>
      <c r="W102" s="825"/>
      <c r="X102" s="825"/>
      <c r="Y102" s="825"/>
      <c r="Z102" s="825"/>
    </row>
    <row r="103" spans="1:26" ht="12.75" customHeight="1">
      <c r="A103" s="828"/>
      <c r="B103" s="829"/>
      <c r="C103" s="829"/>
      <c r="D103" s="825"/>
      <c r="E103" s="825"/>
      <c r="F103" s="825"/>
      <c r="G103" s="825"/>
      <c r="H103" s="825"/>
      <c r="I103" s="825"/>
      <c r="J103" s="825"/>
      <c r="K103" s="825"/>
      <c r="L103" s="825"/>
      <c r="M103" s="825"/>
      <c r="N103" s="825"/>
      <c r="O103" s="825"/>
      <c r="P103" s="825"/>
      <c r="Q103" s="825"/>
      <c r="R103" s="825"/>
      <c r="S103" s="825"/>
      <c r="T103" s="825"/>
      <c r="U103" s="825"/>
      <c r="V103" s="825"/>
      <c r="W103" s="825"/>
      <c r="X103" s="825"/>
      <c r="Y103" s="825"/>
      <c r="Z103" s="825"/>
    </row>
    <row r="104" spans="1:26" ht="12.75" customHeight="1">
      <c r="A104" s="828"/>
      <c r="B104" s="829"/>
      <c r="C104" s="829"/>
      <c r="D104" s="825"/>
      <c r="E104" s="825"/>
      <c r="F104" s="825"/>
      <c r="G104" s="825"/>
      <c r="H104" s="825"/>
      <c r="I104" s="825"/>
      <c r="J104" s="825"/>
      <c r="K104" s="825"/>
      <c r="L104" s="825"/>
      <c r="M104" s="825"/>
      <c r="N104" s="825"/>
      <c r="O104" s="825"/>
      <c r="P104" s="825"/>
      <c r="Q104" s="825"/>
      <c r="R104" s="825"/>
      <c r="S104" s="825"/>
      <c r="T104" s="825"/>
      <c r="U104" s="825"/>
      <c r="V104" s="825"/>
      <c r="W104" s="825"/>
      <c r="X104" s="825"/>
      <c r="Y104" s="825"/>
      <c r="Z104" s="825"/>
    </row>
    <row r="105" spans="1:26" ht="12.75" customHeight="1">
      <c r="A105" s="828"/>
      <c r="B105" s="829"/>
      <c r="C105" s="829"/>
      <c r="D105" s="825"/>
      <c r="E105" s="825"/>
      <c r="F105" s="825"/>
      <c r="G105" s="825"/>
      <c r="H105" s="825"/>
      <c r="I105" s="825"/>
      <c r="J105" s="825"/>
      <c r="K105" s="825"/>
      <c r="L105" s="825"/>
      <c r="M105" s="825"/>
      <c r="N105" s="825"/>
      <c r="O105" s="825"/>
      <c r="P105" s="825"/>
      <c r="Q105" s="825"/>
      <c r="R105" s="825"/>
      <c r="S105" s="825"/>
      <c r="T105" s="825"/>
      <c r="U105" s="825"/>
      <c r="V105" s="825"/>
      <c r="W105" s="825"/>
      <c r="X105" s="825"/>
      <c r="Y105" s="825"/>
      <c r="Z105" s="825"/>
    </row>
    <row r="106" spans="1:26" ht="12.75" customHeight="1">
      <c r="A106" s="828"/>
      <c r="B106" s="829"/>
      <c r="C106" s="829"/>
      <c r="D106" s="825"/>
      <c r="E106" s="825"/>
      <c r="F106" s="825"/>
      <c r="G106" s="825"/>
      <c r="H106" s="825"/>
      <c r="I106" s="825"/>
      <c r="J106" s="825"/>
      <c r="K106" s="825"/>
      <c r="L106" s="825"/>
      <c r="M106" s="825"/>
      <c r="N106" s="825"/>
      <c r="O106" s="825"/>
      <c r="P106" s="825"/>
      <c r="Q106" s="825"/>
      <c r="R106" s="825"/>
      <c r="S106" s="825"/>
      <c r="T106" s="825"/>
      <c r="U106" s="825"/>
      <c r="V106" s="825"/>
      <c r="W106" s="825"/>
      <c r="X106" s="825"/>
      <c r="Y106" s="825"/>
      <c r="Z106" s="825"/>
    </row>
    <row r="107" spans="1:26" ht="12.75" customHeight="1">
      <c r="A107" s="828"/>
      <c r="B107" s="829"/>
      <c r="C107" s="829"/>
      <c r="D107" s="825"/>
      <c r="E107" s="825"/>
      <c r="F107" s="825"/>
      <c r="G107" s="825"/>
      <c r="H107" s="825"/>
      <c r="I107" s="825"/>
      <c r="J107" s="825"/>
      <c r="K107" s="825"/>
      <c r="L107" s="825"/>
      <c r="M107" s="825"/>
      <c r="N107" s="825"/>
      <c r="O107" s="825"/>
      <c r="P107" s="825"/>
      <c r="Q107" s="825"/>
      <c r="R107" s="825"/>
      <c r="S107" s="825"/>
      <c r="T107" s="825"/>
      <c r="U107" s="825"/>
      <c r="V107" s="825"/>
      <c r="W107" s="825"/>
      <c r="X107" s="825"/>
      <c r="Y107" s="825"/>
      <c r="Z107" s="825"/>
    </row>
    <row r="108" spans="1:26" ht="12.75" customHeight="1">
      <c r="A108" s="828"/>
      <c r="B108" s="829"/>
      <c r="C108" s="829"/>
      <c r="D108" s="825"/>
      <c r="E108" s="825"/>
      <c r="F108" s="825"/>
      <c r="G108" s="825"/>
      <c r="H108" s="825"/>
      <c r="I108" s="825"/>
      <c r="J108" s="825"/>
      <c r="K108" s="825"/>
      <c r="L108" s="825"/>
      <c r="M108" s="825"/>
      <c r="N108" s="825"/>
      <c r="O108" s="825"/>
      <c r="P108" s="825"/>
      <c r="Q108" s="825"/>
      <c r="R108" s="825"/>
      <c r="S108" s="825"/>
      <c r="T108" s="825"/>
      <c r="U108" s="825"/>
      <c r="V108" s="825"/>
      <c r="W108" s="825"/>
      <c r="X108" s="825"/>
      <c r="Y108" s="825"/>
      <c r="Z108" s="825"/>
    </row>
    <row r="109" spans="1:26" ht="12.75" customHeight="1">
      <c r="A109" s="828"/>
      <c r="B109" s="829"/>
      <c r="C109" s="829"/>
      <c r="D109" s="825"/>
      <c r="E109" s="825"/>
      <c r="F109" s="825"/>
      <c r="G109" s="825"/>
      <c r="H109" s="825"/>
      <c r="I109" s="825"/>
      <c r="J109" s="825"/>
      <c r="K109" s="825"/>
      <c r="L109" s="825"/>
      <c r="M109" s="825"/>
      <c r="N109" s="825"/>
      <c r="O109" s="825"/>
      <c r="P109" s="825"/>
      <c r="Q109" s="825"/>
      <c r="R109" s="825"/>
      <c r="S109" s="825"/>
      <c r="T109" s="825"/>
      <c r="U109" s="825"/>
      <c r="V109" s="825"/>
      <c r="W109" s="825"/>
      <c r="X109" s="825"/>
      <c r="Y109" s="825"/>
      <c r="Z109" s="825"/>
    </row>
    <row r="110" spans="1:26" ht="12.75" customHeight="1">
      <c r="A110" s="828"/>
      <c r="B110" s="829"/>
      <c r="C110" s="829"/>
      <c r="D110" s="825"/>
      <c r="E110" s="825"/>
      <c r="F110" s="825"/>
      <c r="G110" s="825"/>
      <c r="H110" s="825"/>
      <c r="I110" s="825"/>
      <c r="J110" s="825"/>
      <c r="K110" s="825"/>
      <c r="L110" s="825"/>
      <c r="M110" s="825"/>
      <c r="N110" s="825"/>
      <c r="O110" s="825"/>
      <c r="P110" s="825"/>
      <c r="Q110" s="825"/>
      <c r="R110" s="825"/>
      <c r="S110" s="825"/>
      <c r="T110" s="825"/>
      <c r="U110" s="825"/>
      <c r="V110" s="825"/>
      <c r="W110" s="825"/>
      <c r="X110" s="825"/>
      <c r="Y110" s="825"/>
      <c r="Z110" s="825"/>
    </row>
    <row r="111" spans="1:26" ht="12.75" customHeight="1">
      <c r="A111" s="828"/>
      <c r="B111" s="829"/>
      <c r="C111" s="829"/>
      <c r="D111" s="825"/>
      <c r="E111" s="825"/>
      <c r="F111" s="825"/>
      <c r="G111" s="825"/>
      <c r="H111" s="825"/>
      <c r="I111" s="825"/>
      <c r="J111" s="825"/>
      <c r="K111" s="825"/>
      <c r="L111" s="825"/>
      <c r="M111" s="825"/>
      <c r="N111" s="825"/>
      <c r="O111" s="825"/>
      <c r="P111" s="825"/>
      <c r="Q111" s="825"/>
      <c r="R111" s="825"/>
      <c r="S111" s="825"/>
      <c r="T111" s="825"/>
      <c r="U111" s="825"/>
      <c r="V111" s="825"/>
      <c r="W111" s="825"/>
      <c r="X111" s="825"/>
      <c r="Y111" s="825"/>
      <c r="Z111" s="825"/>
    </row>
    <row r="112" spans="1:26" ht="12.75" customHeight="1">
      <c r="A112" s="828"/>
      <c r="B112" s="829"/>
      <c r="C112" s="829"/>
      <c r="D112" s="825"/>
      <c r="E112" s="825"/>
      <c r="F112" s="825"/>
      <c r="G112" s="825"/>
      <c r="H112" s="825"/>
      <c r="I112" s="825"/>
      <c r="J112" s="825"/>
      <c r="K112" s="825"/>
      <c r="L112" s="825"/>
      <c r="M112" s="825"/>
      <c r="N112" s="825"/>
      <c r="O112" s="825"/>
      <c r="P112" s="825"/>
      <c r="Q112" s="825"/>
      <c r="R112" s="825"/>
      <c r="S112" s="825"/>
      <c r="T112" s="825"/>
      <c r="U112" s="825"/>
      <c r="V112" s="825"/>
      <c r="W112" s="825"/>
      <c r="X112" s="825"/>
      <c r="Y112" s="825"/>
      <c r="Z112" s="825"/>
    </row>
    <row r="113" spans="1:26" ht="12.75" customHeight="1">
      <c r="A113" s="828"/>
      <c r="B113" s="829"/>
      <c r="C113" s="829"/>
      <c r="D113" s="825"/>
      <c r="E113" s="825"/>
      <c r="F113" s="825"/>
      <c r="G113" s="825"/>
      <c r="H113" s="825"/>
      <c r="I113" s="825"/>
      <c r="J113" s="825"/>
      <c r="K113" s="825"/>
      <c r="L113" s="825"/>
      <c r="M113" s="825"/>
      <c r="N113" s="825"/>
      <c r="O113" s="825"/>
      <c r="P113" s="825"/>
      <c r="Q113" s="825"/>
      <c r="R113" s="825"/>
      <c r="S113" s="825"/>
      <c r="T113" s="825"/>
      <c r="U113" s="825"/>
      <c r="V113" s="825"/>
      <c r="W113" s="825"/>
      <c r="X113" s="825"/>
      <c r="Y113" s="825"/>
      <c r="Z113" s="825"/>
    </row>
    <row r="114" spans="1:26" ht="12.75" customHeight="1">
      <c r="A114" s="828"/>
      <c r="B114" s="829"/>
      <c r="C114" s="829"/>
      <c r="D114" s="825"/>
      <c r="E114" s="825"/>
      <c r="F114" s="825"/>
      <c r="G114" s="825"/>
      <c r="H114" s="825"/>
      <c r="I114" s="825"/>
      <c r="J114" s="825"/>
      <c r="K114" s="825"/>
      <c r="L114" s="825"/>
      <c r="M114" s="825"/>
      <c r="N114" s="825"/>
      <c r="O114" s="825"/>
      <c r="P114" s="825"/>
      <c r="Q114" s="825"/>
      <c r="R114" s="825"/>
      <c r="S114" s="825"/>
      <c r="T114" s="825"/>
      <c r="U114" s="825"/>
      <c r="V114" s="825"/>
      <c r="W114" s="825"/>
      <c r="X114" s="825"/>
      <c r="Y114" s="825"/>
      <c r="Z114" s="825"/>
    </row>
    <row r="115" spans="1:26" ht="12.75" customHeight="1">
      <c r="A115" s="828"/>
      <c r="B115" s="829"/>
      <c r="C115" s="829"/>
      <c r="D115" s="825"/>
      <c r="E115" s="825"/>
      <c r="F115" s="825"/>
      <c r="G115" s="825"/>
      <c r="H115" s="825"/>
      <c r="I115" s="825"/>
      <c r="J115" s="825"/>
      <c r="K115" s="825"/>
      <c r="L115" s="825"/>
      <c r="M115" s="825"/>
      <c r="N115" s="825"/>
      <c r="O115" s="825"/>
      <c r="P115" s="825"/>
      <c r="Q115" s="825"/>
      <c r="R115" s="825"/>
      <c r="S115" s="825"/>
      <c r="T115" s="825"/>
      <c r="U115" s="825"/>
      <c r="V115" s="825"/>
      <c r="W115" s="825"/>
      <c r="X115" s="825"/>
      <c r="Y115" s="825"/>
      <c r="Z115" s="825"/>
    </row>
    <row r="116" spans="1:26" ht="12.75" customHeight="1">
      <c r="A116" s="828"/>
      <c r="B116" s="829"/>
      <c r="C116" s="829"/>
      <c r="D116" s="825"/>
      <c r="E116" s="825"/>
      <c r="F116" s="825"/>
      <c r="G116" s="825"/>
      <c r="H116" s="825"/>
      <c r="I116" s="825"/>
      <c r="J116" s="825"/>
      <c r="K116" s="825"/>
      <c r="L116" s="825"/>
      <c r="M116" s="825"/>
      <c r="N116" s="825"/>
      <c r="O116" s="825"/>
      <c r="P116" s="825"/>
      <c r="Q116" s="825"/>
      <c r="R116" s="825"/>
      <c r="S116" s="825"/>
      <c r="T116" s="825"/>
      <c r="U116" s="825"/>
      <c r="V116" s="825"/>
      <c r="W116" s="825"/>
      <c r="X116" s="825"/>
      <c r="Y116" s="825"/>
      <c r="Z116" s="825"/>
    </row>
    <row r="117" spans="1:26" ht="12.75" customHeight="1">
      <c r="A117" s="828"/>
      <c r="B117" s="829"/>
      <c r="C117" s="829"/>
      <c r="D117" s="825"/>
      <c r="E117" s="825"/>
      <c r="F117" s="825"/>
      <c r="G117" s="825"/>
      <c r="H117" s="825"/>
      <c r="I117" s="825"/>
      <c r="J117" s="825"/>
      <c r="K117" s="825"/>
      <c r="L117" s="825"/>
      <c r="M117" s="825"/>
      <c r="N117" s="825"/>
      <c r="O117" s="825"/>
      <c r="P117" s="825"/>
      <c r="Q117" s="825"/>
      <c r="R117" s="825"/>
      <c r="S117" s="825"/>
      <c r="T117" s="825"/>
      <c r="U117" s="825"/>
      <c r="V117" s="825"/>
      <c r="W117" s="825"/>
      <c r="X117" s="825"/>
      <c r="Y117" s="825"/>
      <c r="Z117" s="825"/>
    </row>
    <row r="118" spans="1:26" ht="12.75" customHeight="1">
      <c r="A118" s="828"/>
      <c r="B118" s="829"/>
      <c r="C118" s="829"/>
      <c r="D118" s="825"/>
      <c r="E118" s="825"/>
      <c r="F118" s="825"/>
      <c r="G118" s="825"/>
      <c r="H118" s="825"/>
      <c r="I118" s="825"/>
      <c r="J118" s="825"/>
      <c r="K118" s="825"/>
      <c r="L118" s="825"/>
      <c r="M118" s="825"/>
      <c r="N118" s="825"/>
      <c r="O118" s="825"/>
      <c r="P118" s="825"/>
      <c r="Q118" s="825"/>
      <c r="R118" s="825"/>
      <c r="S118" s="825"/>
      <c r="T118" s="825"/>
      <c r="U118" s="825"/>
      <c r="V118" s="825"/>
      <c r="W118" s="825"/>
      <c r="X118" s="825"/>
      <c r="Y118" s="825"/>
      <c r="Z118" s="825"/>
    </row>
    <row r="119" spans="1:26" ht="12.75" customHeight="1">
      <c r="A119" s="828"/>
      <c r="B119" s="829"/>
      <c r="C119" s="829"/>
      <c r="D119" s="825"/>
      <c r="E119" s="825"/>
      <c r="F119" s="825"/>
      <c r="G119" s="825"/>
      <c r="H119" s="825"/>
      <c r="I119" s="825"/>
      <c r="J119" s="825"/>
      <c r="K119" s="825"/>
      <c r="L119" s="825"/>
      <c r="M119" s="825"/>
      <c r="N119" s="825"/>
      <c r="O119" s="825"/>
      <c r="P119" s="825"/>
      <c r="Q119" s="825"/>
      <c r="R119" s="825"/>
      <c r="S119" s="825"/>
      <c r="T119" s="825"/>
      <c r="U119" s="825"/>
      <c r="V119" s="825"/>
      <c r="W119" s="825"/>
      <c r="X119" s="825"/>
      <c r="Y119" s="825"/>
      <c r="Z119" s="825"/>
    </row>
    <row r="120" spans="1:26" ht="12.75" customHeight="1">
      <c r="A120" s="828"/>
      <c r="B120" s="829"/>
      <c r="C120" s="829"/>
      <c r="D120" s="825"/>
      <c r="E120" s="825"/>
      <c r="F120" s="825"/>
      <c r="G120" s="825"/>
      <c r="H120" s="825"/>
      <c r="I120" s="825"/>
      <c r="J120" s="825"/>
      <c r="K120" s="825"/>
      <c r="L120" s="825"/>
      <c r="M120" s="825"/>
      <c r="N120" s="825"/>
      <c r="O120" s="825"/>
      <c r="P120" s="825"/>
      <c r="Q120" s="825"/>
      <c r="R120" s="825"/>
      <c r="S120" s="825"/>
      <c r="T120" s="825"/>
      <c r="U120" s="825"/>
      <c r="V120" s="825"/>
      <c r="W120" s="825"/>
      <c r="X120" s="825"/>
      <c r="Y120" s="825"/>
      <c r="Z120" s="825"/>
    </row>
    <row r="121" spans="1:26" ht="12.75" customHeight="1">
      <c r="A121" s="828"/>
      <c r="B121" s="829"/>
      <c r="C121" s="829"/>
      <c r="D121" s="825"/>
      <c r="E121" s="825"/>
      <c r="F121" s="825"/>
      <c r="G121" s="825"/>
      <c r="H121" s="825"/>
      <c r="I121" s="825"/>
      <c r="J121" s="825"/>
      <c r="K121" s="825"/>
      <c r="L121" s="825"/>
      <c r="M121" s="825"/>
      <c r="N121" s="825"/>
      <c r="O121" s="825"/>
      <c r="P121" s="825"/>
      <c r="Q121" s="825"/>
      <c r="R121" s="825"/>
      <c r="S121" s="825"/>
      <c r="T121" s="825"/>
      <c r="U121" s="825"/>
      <c r="V121" s="825"/>
      <c r="W121" s="825"/>
      <c r="X121" s="825"/>
      <c r="Y121" s="825"/>
      <c r="Z121" s="825"/>
    </row>
    <row r="122" spans="1:26" ht="12.75" customHeight="1">
      <c r="A122" s="828"/>
      <c r="B122" s="829"/>
      <c r="C122" s="829"/>
      <c r="D122" s="825"/>
      <c r="E122" s="825"/>
      <c r="F122" s="825"/>
      <c r="G122" s="825"/>
      <c r="H122" s="825"/>
      <c r="I122" s="825"/>
      <c r="J122" s="825"/>
      <c r="K122" s="825"/>
      <c r="L122" s="825"/>
      <c r="M122" s="825"/>
      <c r="N122" s="825"/>
      <c r="O122" s="825"/>
      <c r="P122" s="825"/>
      <c r="Q122" s="825"/>
      <c r="R122" s="825"/>
      <c r="S122" s="825"/>
      <c r="T122" s="825"/>
      <c r="U122" s="825"/>
      <c r="V122" s="825"/>
      <c r="W122" s="825"/>
      <c r="X122" s="825"/>
      <c r="Y122" s="825"/>
      <c r="Z122" s="825"/>
    </row>
    <row r="123" spans="1:26" ht="12.75" customHeight="1">
      <c r="A123" s="828"/>
      <c r="B123" s="829"/>
      <c r="C123" s="829"/>
      <c r="D123" s="825"/>
      <c r="E123" s="825"/>
      <c r="F123" s="825"/>
      <c r="G123" s="825"/>
      <c r="H123" s="825"/>
      <c r="I123" s="825"/>
      <c r="J123" s="825"/>
      <c r="K123" s="825"/>
      <c r="L123" s="825"/>
      <c r="M123" s="825"/>
      <c r="N123" s="825"/>
      <c r="O123" s="825"/>
      <c r="P123" s="825"/>
      <c r="Q123" s="825"/>
      <c r="R123" s="825"/>
      <c r="S123" s="825"/>
      <c r="T123" s="825"/>
      <c r="U123" s="825"/>
      <c r="V123" s="825"/>
      <c r="W123" s="825"/>
      <c r="X123" s="825"/>
      <c r="Y123" s="825"/>
      <c r="Z123" s="825"/>
    </row>
    <row r="124" spans="1:26" ht="12.75" customHeight="1">
      <c r="A124" s="828"/>
      <c r="B124" s="829"/>
      <c r="C124" s="829"/>
      <c r="D124" s="825"/>
      <c r="E124" s="825"/>
      <c r="F124" s="825"/>
      <c r="G124" s="825"/>
      <c r="H124" s="825"/>
      <c r="I124" s="825"/>
      <c r="J124" s="825"/>
      <c r="K124" s="825"/>
      <c r="L124" s="825"/>
      <c r="M124" s="825"/>
      <c r="N124" s="825"/>
      <c r="O124" s="825"/>
      <c r="P124" s="825"/>
      <c r="Q124" s="825"/>
      <c r="R124" s="825"/>
      <c r="S124" s="825"/>
      <c r="T124" s="825"/>
      <c r="U124" s="825"/>
      <c r="V124" s="825"/>
      <c r="W124" s="825"/>
      <c r="X124" s="825"/>
      <c r="Y124" s="825"/>
      <c r="Z124" s="825"/>
    </row>
    <row r="125" spans="1:26" ht="12.75" customHeight="1">
      <c r="A125" s="828"/>
      <c r="B125" s="829"/>
      <c r="C125" s="829"/>
      <c r="D125" s="825"/>
      <c r="E125" s="825"/>
      <c r="F125" s="825"/>
      <c r="G125" s="825"/>
      <c r="H125" s="825"/>
      <c r="I125" s="825"/>
      <c r="J125" s="825"/>
      <c r="K125" s="825"/>
      <c r="L125" s="825"/>
      <c r="M125" s="825"/>
      <c r="N125" s="825"/>
      <c r="O125" s="825"/>
      <c r="P125" s="825"/>
      <c r="Q125" s="825"/>
      <c r="R125" s="825"/>
      <c r="S125" s="825"/>
      <c r="T125" s="825"/>
      <c r="U125" s="825"/>
      <c r="V125" s="825"/>
      <c r="W125" s="825"/>
      <c r="X125" s="825"/>
      <c r="Y125" s="825"/>
      <c r="Z125" s="825"/>
    </row>
    <row r="126" spans="1:26" ht="12.75" customHeight="1">
      <c r="A126" s="828"/>
      <c r="B126" s="829"/>
      <c r="C126" s="829"/>
      <c r="D126" s="825"/>
      <c r="E126" s="825"/>
      <c r="F126" s="825"/>
      <c r="G126" s="825"/>
      <c r="H126" s="825"/>
      <c r="I126" s="825"/>
      <c r="J126" s="825"/>
      <c r="K126" s="825"/>
      <c r="L126" s="825"/>
      <c r="M126" s="825"/>
      <c r="N126" s="825"/>
      <c r="O126" s="825"/>
      <c r="P126" s="825"/>
      <c r="Q126" s="825"/>
      <c r="R126" s="825"/>
      <c r="S126" s="825"/>
      <c r="T126" s="825"/>
      <c r="U126" s="825"/>
      <c r="V126" s="825"/>
      <c r="W126" s="825"/>
      <c r="X126" s="825"/>
      <c r="Y126" s="825"/>
      <c r="Z126" s="825"/>
    </row>
    <row r="127" spans="1:26" ht="12.75" customHeight="1">
      <c r="A127" s="828"/>
      <c r="B127" s="829"/>
      <c r="C127" s="829"/>
      <c r="D127" s="825"/>
      <c r="E127" s="825"/>
      <c r="F127" s="825"/>
      <c r="G127" s="825"/>
      <c r="H127" s="825"/>
      <c r="I127" s="825"/>
      <c r="J127" s="825"/>
      <c r="K127" s="825"/>
      <c r="L127" s="825"/>
      <c r="M127" s="825"/>
      <c r="N127" s="825"/>
      <c r="O127" s="825"/>
      <c r="P127" s="825"/>
      <c r="Q127" s="825"/>
      <c r="R127" s="825"/>
      <c r="S127" s="825"/>
      <c r="T127" s="825"/>
      <c r="U127" s="825"/>
      <c r="V127" s="825"/>
      <c r="W127" s="825"/>
      <c r="X127" s="825"/>
      <c r="Y127" s="825"/>
      <c r="Z127" s="825"/>
    </row>
    <row r="128" spans="1:26" ht="12.75" customHeight="1">
      <c r="A128" s="828"/>
      <c r="B128" s="829"/>
      <c r="C128" s="829"/>
      <c r="D128" s="825"/>
      <c r="E128" s="825"/>
      <c r="F128" s="825"/>
      <c r="G128" s="825"/>
      <c r="H128" s="825"/>
      <c r="I128" s="825"/>
      <c r="J128" s="825"/>
      <c r="K128" s="825"/>
      <c r="L128" s="825"/>
      <c r="M128" s="825"/>
      <c r="N128" s="825"/>
      <c r="O128" s="825"/>
      <c r="P128" s="825"/>
      <c r="Q128" s="825"/>
      <c r="R128" s="825"/>
      <c r="S128" s="825"/>
      <c r="T128" s="825"/>
      <c r="U128" s="825"/>
      <c r="V128" s="825"/>
      <c r="W128" s="825"/>
      <c r="X128" s="825"/>
      <c r="Y128" s="825"/>
      <c r="Z128" s="825"/>
    </row>
    <row r="129" spans="1:26" ht="12.75" customHeight="1">
      <c r="A129" s="828"/>
      <c r="B129" s="829"/>
      <c r="C129" s="829"/>
      <c r="D129" s="825"/>
      <c r="E129" s="825"/>
      <c r="F129" s="825"/>
      <c r="G129" s="825"/>
      <c r="H129" s="825"/>
      <c r="I129" s="825"/>
      <c r="J129" s="825"/>
      <c r="K129" s="825"/>
      <c r="L129" s="825"/>
      <c r="M129" s="825"/>
      <c r="N129" s="825"/>
      <c r="O129" s="825"/>
      <c r="P129" s="825"/>
      <c r="Q129" s="825"/>
      <c r="R129" s="825"/>
      <c r="S129" s="825"/>
      <c r="T129" s="825"/>
      <c r="U129" s="825"/>
      <c r="V129" s="825"/>
      <c r="W129" s="825"/>
      <c r="X129" s="825"/>
      <c r="Y129" s="825"/>
      <c r="Z129" s="825"/>
    </row>
    <row r="130" spans="1:26" ht="12.75" customHeight="1">
      <c r="A130" s="828"/>
      <c r="B130" s="829"/>
      <c r="C130" s="829"/>
      <c r="D130" s="825"/>
      <c r="E130" s="825"/>
      <c r="F130" s="825"/>
      <c r="G130" s="825"/>
      <c r="H130" s="825"/>
      <c r="I130" s="825"/>
      <c r="J130" s="825"/>
      <c r="K130" s="825"/>
      <c r="L130" s="825"/>
      <c r="M130" s="825"/>
      <c r="N130" s="825"/>
      <c r="O130" s="825"/>
      <c r="P130" s="825"/>
      <c r="Q130" s="825"/>
      <c r="R130" s="825"/>
      <c r="S130" s="825"/>
      <c r="T130" s="825"/>
      <c r="U130" s="825"/>
      <c r="V130" s="825"/>
      <c r="W130" s="825"/>
      <c r="X130" s="825"/>
      <c r="Y130" s="825"/>
      <c r="Z130" s="825"/>
    </row>
    <row r="131" spans="1:26" ht="12.75" customHeight="1">
      <c r="A131" s="828"/>
      <c r="B131" s="829"/>
      <c r="C131" s="829"/>
      <c r="D131" s="825"/>
      <c r="E131" s="825"/>
      <c r="F131" s="825"/>
      <c r="G131" s="825"/>
      <c r="H131" s="825"/>
      <c r="I131" s="825"/>
      <c r="J131" s="825"/>
      <c r="K131" s="825"/>
      <c r="L131" s="825"/>
      <c r="M131" s="825"/>
      <c r="N131" s="825"/>
      <c r="O131" s="825"/>
      <c r="P131" s="825"/>
      <c r="Q131" s="825"/>
      <c r="R131" s="825"/>
      <c r="S131" s="825"/>
      <c r="T131" s="825"/>
      <c r="U131" s="825"/>
      <c r="V131" s="825"/>
      <c r="W131" s="825"/>
      <c r="X131" s="825"/>
      <c r="Y131" s="825"/>
      <c r="Z131" s="825"/>
    </row>
    <row r="132" spans="1:26" ht="12.75" customHeight="1">
      <c r="A132" s="828"/>
      <c r="B132" s="829"/>
      <c r="C132" s="829"/>
      <c r="D132" s="825"/>
      <c r="E132" s="825"/>
      <c r="F132" s="825"/>
      <c r="G132" s="825"/>
      <c r="H132" s="825"/>
      <c r="I132" s="825"/>
      <c r="J132" s="825"/>
      <c r="K132" s="825"/>
      <c r="L132" s="825"/>
      <c r="M132" s="825"/>
      <c r="N132" s="825"/>
      <c r="O132" s="825"/>
      <c r="P132" s="825"/>
      <c r="Q132" s="825"/>
      <c r="R132" s="825"/>
      <c r="S132" s="825"/>
      <c r="T132" s="825"/>
      <c r="U132" s="825"/>
      <c r="V132" s="825"/>
      <c r="W132" s="825"/>
      <c r="X132" s="825"/>
      <c r="Y132" s="825"/>
      <c r="Z132" s="825"/>
    </row>
    <row r="133" spans="1:26" ht="12.75" customHeight="1">
      <c r="A133" s="828"/>
      <c r="B133" s="829"/>
      <c r="C133" s="829"/>
      <c r="D133" s="825"/>
      <c r="E133" s="825"/>
      <c r="F133" s="825"/>
      <c r="G133" s="825"/>
      <c r="H133" s="825"/>
      <c r="I133" s="825"/>
      <c r="J133" s="825"/>
      <c r="K133" s="825"/>
      <c r="L133" s="825"/>
      <c r="M133" s="825"/>
      <c r="N133" s="825"/>
      <c r="O133" s="825"/>
      <c r="P133" s="825"/>
      <c r="Q133" s="825"/>
      <c r="R133" s="825"/>
      <c r="S133" s="825"/>
      <c r="T133" s="825"/>
      <c r="U133" s="825"/>
      <c r="V133" s="825"/>
      <c r="W133" s="825"/>
      <c r="X133" s="825"/>
      <c r="Y133" s="825"/>
      <c r="Z133" s="825"/>
    </row>
    <row r="134" spans="1:26" ht="12.75" customHeight="1">
      <c r="A134" s="828"/>
      <c r="B134" s="829"/>
      <c r="C134" s="829"/>
      <c r="D134" s="825"/>
      <c r="E134" s="825"/>
      <c r="F134" s="825"/>
      <c r="G134" s="825"/>
      <c r="H134" s="825"/>
      <c r="I134" s="825"/>
      <c r="J134" s="825"/>
      <c r="K134" s="825"/>
      <c r="L134" s="825"/>
      <c r="M134" s="825"/>
      <c r="N134" s="825"/>
      <c r="O134" s="825"/>
      <c r="P134" s="825"/>
      <c r="Q134" s="825"/>
      <c r="R134" s="825"/>
      <c r="S134" s="825"/>
      <c r="T134" s="825"/>
      <c r="U134" s="825"/>
      <c r="V134" s="825"/>
      <c r="W134" s="825"/>
      <c r="X134" s="825"/>
      <c r="Y134" s="825"/>
      <c r="Z134" s="825"/>
    </row>
    <row r="135" spans="1:26" ht="12.75" customHeight="1">
      <c r="A135" s="828"/>
      <c r="B135" s="829"/>
      <c r="C135" s="829"/>
      <c r="D135" s="825"/>
      <c r="E135" s="825"/>
      <c r="F135" s="825"/>
      <c r="G135" s="825"/>
      <c r="H135" s="825"/>
      <c r="I135" s="825"/>
      <c r="J135" s="825"/>
      <c r="K135" s="825"/>
      <c r="L135" s="825"/>
      <c r="M135" s="825"/>
      <c r="N135" s="825"/>
      <c r="O135" s="825"/>
      <c r="P135" s="825"/>
      <c r="Q135" s="825"/>
      <c r="R135" s="825"/>
      <c r="S135" s="825"/>
      <c r="T135" s="825"/>
      <c r="U135" s="825"/>
      <c r="V135" s="825"/>
      <c r="W135" s="825"/>
      <c r="X135" s="825"/>
      <c r="Y135" s="825"/>
      <c r="Z135" s="825"/>
    </row>
    <row r="136" spans="1:26" ht="12.75" customHeight="1">
      <c r="A136" s="828"/>
      <c r="B136" s="829"/>
      <c r="C136" s="829"/>
      <c r="D136" s="825"/>
      <c r="E136" s="825"/>
      <c r="F136" s="825"/>
      <c r="G136" s="825"/>
      <c r="H136" s="825"/>
      <c r="I136" s="825"/>
      <c r="J136" s="825"/>
      <c r="K136" s="825"/>
      <c r="L136" s="825"/>
      <c r="M136" s="825"/>
      <c r="N136" s="825"/>
      <c r="O136" s="825"/>
      <c r="P136" s="825"/>
      <c r="Q136" s="825"/>
      <c r="R136" s="825"/>
      <c r="S136" s="825"/>
      <c r="T136" s="825"/>
      <c r="U136" s="825"/>
      <c r="V136" s="825"/>
      <c r="W136" s="825"/>
      <c r="X136" s="825"/>
      <c r="Y136" s="825"/>
      <c r="Z136" s="825"/>
    </row>
    <row r="137" spans="1:26" ht="12.75" customHeight="1">
      <c r="A137" s="828"/>
      <c r="B137" s="829"/>
      <c r="C137" s="829"/>
      <c r="D137" s="825"/>
      <c r="E137" s="825"/>
      <c r="F137" s="825"/>
      <c r="G137" s="825"/>
      <c r="H137" s="825"/>
      <c r="I137" s="825"/>
      <c r="J137" s="825"/>
      <c r="K137" s="825"/>
      <c r="L137" s="825"/>
      <c r="M137" s="825"/>
      <c r="N137" s="825"/>
      <c r="O137" s="825"/>
      <c r="P137" s="825"/>
      <c r="Q137" s="825"/>
      <c r="R137" s="825"/>
      <c r="S137" s="825"/>
      <c r="T137" s="825"/>
      <c r="U137" s="825"/>
      <c r="V137" s="825"/>
      <c r="W137" s="825"/>
      <c r="X137" s="825"/>
      <c r="Y137" s="825"/>
      <c r="Z137" s="825"/>
    </row>
    <row r="138" spans="1:26" ht="12.75" customHeight="1">
      <c r="A138" s="828"/>
      <c r="B138" s="829"/>
      <c r="C138" s="829"/>
      <c r="D138" s="825"/>
      <c r="E138" s="825"/>
      <c r="F138" s="825"/>
      <c r="G138" s="825"/>
      <c r="H138" s="825"/>
      <c r="I138" s="825"/>
      <c r="J138" s="825"/>
      <c r="K138" s="825"/>
      <c r="L138" s="825"/>
      <c r="M138" s="825"/>
      <c r="N138" s="825"/>
      <c r="O138" s="825"/>
      <c r="P138" s="825"/>
      <c r="Q138" s="825"/>
      <c r="R138" s="825"/>
      <c r="S138" s="825"/>
      <c r="T138" s="825"/>
      <c r="U138" s="825"/>
      <c r="V138" s="825"/>
      <c r="W138" s="825"/>
      <c r="X138" s="825"/>
      <c r="Y138" s="825"/>
      <c r="Z138" s="825"/>
    </row>
    <row r="139" spans="1:26" ht="12.75" customHeight="1">
      <c r="A139" s="828"/>
      <c r="B139" s="829"/>
      <c r="C139" s="829"/>
      <c r="D139" s="825"/>
      <c r="E139" s="825"/>
      <c r="F139" s="825"/>
      <c r="G139" s="825"/>
      <c r="H139" s="825"/>
      <c r="I139" s="825"/>
      <c r="J139" s="825"/>
      <c r="K139" s="825"/>
      <c r="L139" s="825"/>
      <c r="M139" s="825"/>
      <c r="N139" s="825"/>
      <c r="O139" s="825"/>
      <c r="P139" s="825"/>
      <c r="Q139" s="825"/>
      <c r="R139" s="825"/>
      <c r="S139" s="825"/>
      <c r="T139" s="825"/>
      <c r="U139" s="825"/>
      <c r="V139" s="825"/>
      <c r="W139" s="825"/>
      <c r="X139" s="825"/>
      <c r="Y139" s="825"/>
      <c r="Z139" s="825"/>
    </row>
    <row r="140" spans="1:26" ht="12.75" customHeight="1">
      <c r="A140" s="828"/>
      <c r="B140" s="829"/>
      <c r="C140" s="829"/>
      <c r="D140" s="825"/>
      <c r="E140" s="825"/>
      <c r="F140" s="825"/>
      <c r="G140" s="825"/>
      <c r="H140" s="825"/>
      <c r="I140" s="825"/>
      <c r="J140" s="825"/>
      <c r="K140" s="825"/>
      <c r="L140" s="825"/>
      <c r="M140" s="825"/>
      <c r="N140" s="825"/>
      <c r="O140" s="825"/>
      <c r="P140" s="825"/>
      <c r="Q140" s="825"/>
      <c r="R140" s="825"/>
      <c r="S140" s="825"/>
      <c r="T140" s="825"/>
      <c r="U140" s="825"/>
      <c r="V140" s="825"/>
      <c r="W140" s="825"/>
      <c r="X140" s="825"/>
      <c r="Y140" s="825"/>
      <c r="Z140" s="825"/>
    </row>
    <row r="141" spans="1:26" ht="12.75" customHeight="1">
      <c r="A141" s="828"/>
      <c r="B141" s="829"/>
      <c r="C141" s="829"/>
      <c r="D141" s="825"/>
      <c r="E141" s="825"/>
      <c r="F141" s="825"/>
      <c r="G141" s="825"/>
      <c r="H141" s="825"/>
      <c r="I141" s="825"/>
      <c r="J141" s="825"/>
      <c r="K141" s="825"/>
      <c r="L141" s="825"/>
      <c r="M141" s="825"/>
      <c r="N141" s="825"/>
      <c r="O141" s="825"/>
      <c r="P141" s="825"/>
      <c r="Q141" s="825"/>
      <c r="R141" s="825"/>
      <c r="S141" s="825"/>
      <c r="T141" s="825"/>
      <c r="U141" s="825"/>
      <c r="V141" s="825"/>
      <c r="W141" s="825"/>
      <c r="X141" s="825"/>
      <c r="Y141" s="825"/>
      <c r="Z141" s="825"/>
    </row>
    <row r="142" spans="1:26" ht="12.75" customHeight="1">
      <c r="A142" s="828"/>
      <c r="B142" s="829"/>
      <c r="C142" s="829"/>
      <c r="D142" s="825"/>
      <c r="E142" s="825"/>
      <c r="F142" s="825"/>
      <c r="G142" s="825"/>
      <c r="H142" s="825"/>
      <c r="I142" s="825"/>
      <c r="J142" s="825"/>
      <c r="K142" s="825"/>
      <c r="L142" s="825"/>
      <c r="M142" s="825"/>
      <c r="N142" s="825"/>
      <c r="O142" s="825"/>
      <c r="P142" s="825"/>
      <c r="Q142" s="825"/>
      <c r="R142" s="825"/>
      <c r="S142" s="825"/>
      <c r="T142" s="825"/>
      <c r="U142" s="825"/>
      <c r="V142" s="825"/>
      <c r="W142" s="825"/>
      <c r="X142" s="825"/>
      <c r="Y142" s="825"/>
      <c r="Z142" s="825"/>
    </row>
    <row r="143" spans="1:26" ht="12.75" customHeight="1">
      <c r="A143" s="828"/>
      <c r="B143" s="829"/>
      <c r="C143" s="829"/>
      <c r="D143" s="825"/>
      <c r="E143" s="825"/>
      <c r="F143" s="825"/>
      <c r="G143" s="825"/>
      <c r="H143" s="825"/>
      <c r="I143" s="825"/>
      <c r="J143" s="825"/>
      <c r="K143" s="825"/>
      <c r="L143" s="825"/>
      <c r="M143" s="825"/>
      <c r="N143" s="825"/>
      <c r="O143" s="825"/>
      <c r="P143" s="825"/>
      <c r="Q143" s="825"/>
      <c r="R143" s="825"/>
      <c r="S143" s="825"/>
      <c r="T143" s="825"/>
      <c r="U143" s="825"/>
      <c r="V143" s="825"/>
      <c r="W143" s="825"/>
      <c r="X143" s="825"/>
      <c r="Y143" s="825"/>
      <c r="Z143" s="825"/>
    </row>
    <row r="144" spans="1:26" ht="12.75" customHeight="1">
      <c r="A144" s="828"/>
      <c r="B144" s="829"/>
      <c r="C144" s="829"/>
      <c r="D144" s="825"/>
      <c r="E144" s="825"/>
      <c r="F144" s="825"/>
      <c r="G144" s="825"/>
      <c r="H144" s="825"/>
      <c r="I144" s="825"/>
      <c r="J144" s="825"/>
      <c r="K144" s="825"/>
      <c r="L144" s="825"/>
      <c r="M144" s="825"/>
      <c r="N144" s="825"/>
      <c r="O144" s="825"/>
      <c r="P144" s="825"/>
      <c r="Q144" s="825"/>
      <c r="R144" s="825"/>
      <c r="S144" s="825"/>
      <c r="T144" s="825"/>
      <c r="U144" s="825"/>
      <c r="V144" s="825"/>
      <c r="W144" s="825"/>
      <c r="X144" s="825"/>
      <c r="Y144" s="825"/>
      <c r="Z144" s="825"/>
    </row>
    <row r="145" spans="1:26" ht="12.75" customHeight="1">
      <c r="A145" s="828"/>
      <c r="B145" s="829"/>
      <c r="C145" s="829"/>
      <c r="D145" s="825"/>
      <c r="E145" s="825"/>
      <c r="F145" s="825"/>
      <c r="G145" s="825"/>
      <c r="H145" s="825"/>
      <c r="I145" s="825"/>
      <c r="J145" s="825"/>
      <c r="K145" s="825"/>
      <c r="L145" s="825"/>
      <c r="M145" s="825"/>
      <c r="N145" s="825"/>
      <c r="O145" s="825"/>
      <c r="P145" s="825"/>
      <c r="Q145" s="825"/>
      <c r="R145" s="825"/>
      <c r="S145" s="825"/>
      <c r="T145" s="825"/>
      <c r="U145" s="825"/>
      <c r="V145" s="825"/>
      <c r="W145" s="825"/>
      <c r="X145" s="825"/>
      <c r="Y145" s="825"/>
      <c r="Z145" s="825"/>
    </row>
    <row r="146" spans="1:26" ht="12.75" customHeight="1">
      <c r="A146" s="828"/>
      <c r="B146" s="829"/>
      <c r="C146" s="829"/>
      <c r="D146" s="825"/>
      <c r="E146" s="825"/>
      <c r="F146" s="825"/>
      <c r="G146" s="825"/>
      <c r="H146" s="825"/>
      <c r="I146" s="825"/>
      <c r="J146" s="825"/>
      <c r="K146" s="825"/>
      <c r="L146" s="825"/>
      <c r="M146" s="825"/>
      <c r="N146" s="825"/>
      <c r="O146" s="825"/>
      <c r="P146" s="825"/>
      <c r="Q146" s="825"/>
      <c r="R146" s="825"/>
      <c r="S146" s="825"/>
      <c r="T146" s="825"/>
      <c r="U146" s="825"/>
      <c r="V146" s="825"/>
      <c r="W146" s="825"/>
      <c r="X146" s="825"/>
      <c r="Y146" s="825"/>
      <c r="Z146" s="825"/>
    </row>
    <row r="147" spans="1:26" ht="12.75" customHeight="1">
      <c r="A147" s="828"/>
      <c r="B147" s="829"/>
      <c r="C147" s="829"/>
      <c r="D147" s="825"/>
      <c r="E147" s="825"/>
      <c r="F147" s="825"/>
      <c r="G147" s="825"/>
      <c r="H147" s="825"/>
      <c r="I147" s="825"/>
      <c r="J147" s="825"/>
      <c r="K147" s="825"/>
      <c r="L147" s="825"/>
      <c r="M147" s="825"/>
      <c r="N147" s="825"/>
      <c r="O147" s="825"/>
      <c r="P147" s="825"/>
      <c r="Q147" s="825"/>
      <c r="R147" s="825"/>
      <c r="S147" s="825"/>
      <c r="T147" s="825"/>
      <c r="U147" s="825"/>
      <c r="V147" s="825"/>
      <c r="W147" s="825"/>
      <c r="X147" s="825"/>
      <c r="Y147" s="825"/>
      <c r="Z147" s="825"/>
    </row>
    <row r="148" spans="1:26" ht="12.75" customHeight="1">
      <c r="A148" s="828"/>
      <c r="B148" s="829"/>
      <c r="C148" s="829"/>
      <c r="D148" s="825"/>
      <c r="E148" s="825"/>
      <c r="F148" s="825"/>
      <c r="G148" s="825"/>
      <c r="H148" s="825"/>
      <c r="I148" s="825"/>
      <c r="J148" s="825"/>
      <c r="K148" s="825"/>
      <c r="L148" s="825"/>
      <c r="M148" s="825"/>
      <c r="N148" s="825"/>
      <c r="O148" s="825"/>
      <c r="P148" s="825"/>
      <c r="Q148" s="825"/>
      <c r="R148" s="825"/>
      <c r="S148" s="825"/>
      <c r="T148" s="825"/>
      <c r="U148" s="825"/>
      <c r="V148" s="825"/>
      <c r="W148" s="825"/>
      <c r="X148" s="825"/>
      <c r="Y148" s="825"/>
      <c r="Z148" s="825"/>
    </row>
    <row r="149" spans="1:26" ht="12.75" customHeight="1">
      <c r="A149" s="828"/>
      <c r="B149" s="829"/>
      <c r="C149" s="829"/>
      <c r="D149" s="825"/>
      <c r="E149" s="825"/>
      <c r="F149" s="825"/>
      <c r="G149" s="825"/>
      <c r="H149" s="825"/>
      <c r="I149" s="825"/>
      <c r="J149" s="825"/>
      <c r="K149" s="825"/>
      <c r="L149" s="825"/>
      <c r="M149" s="825"/>
      <c r="N149" s="825"/>
      <c r="O149" s="825"/>
      <c r="P149" s="825"/>
      <c r="Q149" s="825"/>
      <c r="R149" s="825"/>
      <c r="S149" s="825"/>
      <c r="T149" s="825"/>
      <c r="U149" s="825"/>
      <c r="V149" s="825"/>
      <c r="W149" s="825"/>
      <c r="X149" s="825"/>
      <c r="Y149" s="825"/>
      <c r="Z149" s="825"/>
    </row>
    <row r="150" spans="1:26" ht="12.75" customHeight="1">
      <c r="A150" s="828"/>
      <c r="B150" s="829"/>
      <c r="C150" s="829"/>
      <c r="D150" s="825"/>
      <c r="E150" s="825"/>
      <c r="F150" s="825"/>
      <c r="G150" s="825"/>
      <c r="H150" s="825"/>
      <c r="I150" s="825"/>
      <c r="J150" s="825"/>
      <c r="K150" s="825"/>
      <c r="L150" s="825"/>
      <c r="M150" s="825"/>
      <c r="N150" s="825"/>
      <c r="O150" s="825"/>
      <c r="P150" s="825"/>
      <c r="Q150" s="825"/>
      <c r="R150" s="825"/>
      <c r="S150" s="825"/>
      <c r="T150" s="825"/>
      <c r="U150" s="825"/>
      <c r="V150" s="825"/>
      <c r="W150" s="825"/>
      <c r="X150" s="825"/>
      <c r="Y150" s="825"/>
      <c r="Z150" s="825"/>
    </row>
    <row r="151" spans="1:26" ht="12.75" customHeight="1">
      <c r="A151" s="828"/>
      <c r="B151" s="829"/>
      <c r="C151" s="829"/>
      <c r="D151" s="825"/>
      <c r="E151" s="825"/>
      <c r="F151" s="825"/>
      <c r="G151" s="825"/>
      <c r="H151" s="825"/>
      <c r="I151" s="825"/>
      <c r="J151" s="825"/>
      <c r="K151" s="825"/>
      <c r="L151" s="825"/>
      <c r="M151" s="825"/>
      <c r="N151" s="825"/>
      <c r="O151" s="825"/>
      <c r="P151" s="825"/>
      <c r="Q151" s="825"/>
      <c r="R151" s="825"/>
      <c r="S151" s="825"/>
      <c r="T151" s="825"/>
      <c r="U151" s="825"/>
      <c r="V151" s="825"/>
      <c r="W151" s="825"/>
      <c r="X151" s="825"/>
      <c r="Y151" s="825"/>
      <c r="Z151" s="825"/>
    </row>
    <row r="152" spans="1:26" ht="12.75" customHeight="1">
      <c r="A152" s="828"/>
      <c r="B152" s="829"/>
      <c r="C152" s="829"/>
      <c r="D152" s="825"/>
      <c r="E152" s="825"/>
      <c r="F152" s="825"/>
      <c r="G152" s="825"/>
      <c r="H152" s="825"/>
      <c r="I152" s="825"/>
      <c r="J152" s="825"/>
      <c r="K152" s="825"/>
      <c r="L152" s="825"/>
      <c r="M152" s="825"/>
      <c r="N152" s="825"/>
      <c r="O152" s="825"/>
      <c r="P152" s="825"/>
      <c r="Q152" s="825"/>
      <c r="R152" s="825"/>
      <c r="S152" s="825"/>
      <c r="T152" s="825"/>
      <c r="U152" s="825"/>
      <c r="V152" s="825"/>
      <c r="W152" s="825"/>
      <c r="X152" s="825"/>
      <c r="Y152" s="825"/>
      <c r="Z152" s="825"/>
    </row>
    <row r="153" spans="1:26" ht="12.75" customHeight="1">
      <c r="A153" s="828"/>
      <c r="B153" s="829"/>
      <c r="C153" s="829"/>
      <c r="D153" s="825"/>
      <c r="E153" s="825"/>
      <c r="F153" s="825"/>
      <c r="G153" s="825"/>
      <c r="H153" s="825"/>
      <c r="I153" s="825"/>
      <c r="J153" s="825"/>
      <c r="K153" s="825"/>
      <c r="L153" s="825"/>
      <c r="M153" s="825"/>
      <c r="N153" s="825"/>
      <c r="O153" s="825"/>
      <c r="P153" s="825"/>
      <c r="Q153" s="825"/>
      <c r="R153" s="825"/>
      <c r="S153" s="825"/>
      <c r="T153" s="825"/>
      <c r="U153" s="825"/>
      <c r="V153" s="825"/>
      <c r="W153" s="825"/>
      <c r="X153" s="825"/>
      <c r="Y153" s="825"/>
      <c r="Z153" s="825"/>
    </row>
    <row r="154" spans="1:26" ht="12.75" customHeight="1">
      <c r="A154" s="828"/>
      <c r="B154" s="829"/>
      <c r="C154" s="829"/>
      <c r="D154" s="825"/>
      <c r="E154" s="825"/>
      <c r="F154" s="825"/>
      <c r="G154" s="825"/>
      <c r="H154" s="825"/>
      <c r="I154" s="825"/>
      <c r="J154" s="825"/>
      <c r="K154" s="825"/>
      <c r="L154" s="825"/>
      <c r="M154" s="825"/>
      <c r="N154" s="825"/>
      <c r="O154" s="825"/>
      <c r="P154" s="825"/>
      <c r="Q154" s="825"/>
      <c r="R154" s="825"/>
      <c r="S154" s="825"/>
      <c r="T154" s="825"/>
      <c r="U154" s="825"/>
      <c r="V154" s="825"/>
      <c r="W154" s="825"/>
      <c r="X154" s="825"/>
      <c r="Y154" s="825"/>
      <c r="Z154" s="825"/>
    </row>
    <row r="155" spans="1:26" ht="12.75" customHeight="1">
      <c r="A155" s="828"/>
      <c r="B155" s="829"/>
      <c r="C155" s="829"/>
      <c r="D155" s="825"/>
      <c r="E155" s="825"/>
      <c r="F155" s="825"/>
      <c r="G155" s="825"/>
      <c r="H155" s="825"/>
      <c r="I155" s="825"/>
      <c r="J155" s="825"/>
      <c r="K155" s="825"/>
      <c r="L155" s="825"/>
      <c r="M155" s="825"/>
      <c r="N155" s="825"/>
      <c r="O155" s="825"/>
      <c r="P155" s="825"/>
      <c r="Q155" s="825"/>
      <c r="R155" s="825"/>
      <c r="S155" s="825"/>
      <c r="T155" s="825"/>
      <c r="U155" s="825"/>
      <c r="V155" s="825"/>
      <c r="W155" s="825"/>
      <c r="X155" s="825"/>
      <c r="Y155" s="825"/>
      <c r="Z155" s="825"/>
    </row>
    <row r="156" spans="1:26" ht="12.75" customHeight="1">
      <c r="A156" s="828"/>
      <c r="B156" s="829"/>
      <c r="C156" s="829"/>
      <c r="D156" s="825"/>
      <c r="E156" s="825"/>
      <c r="F156" s="825"/>
      <c r="G156" s="825"/>
      <c r="H156" s="825"/>
      <c r="I156" s="825"/>
      <c r="J156" s="825"/>
      <c r="K156" s="825"/>
      <c r="L156" s="825"/>
      <c r="M156" s="825"/>
      <c r="N156" s="825"/>
      <c r="O156" s="825"/>
      <c r="P156" s="825"/>
      <c r="Q156" s="825"/>
      <c r="R156" s="825"/>
      <c r="S156" s="825"/>
      <c r="T156" s="825"/>
      <c r="U156" s="825"/>
      <c r="V156" s="825"/>
      <c r="W156" s="825"/>
      <c r="X156" s="825"/>
      <c r="Y156" s="825"/>
      <c r="Z156" s="825"/>
    </row>
    <row r="157" spans="1:26" ht="12.75" customHeight="1">
      <c r="A157" s="828"/>
      <c r="B157" s="829"/>
      <c r="C157" s="829"/>
      <c r="D157" s="825"/>
      <c r="E157" s="825"/>
      <c r="F157" s="825"/>
      <c r="G157" s="825"/>
      <c r="H157" s="825"/>
      <c r="I157" s="825"/>
      <c r="J157" s="825"/>
      <c r="K157" s="825"/>
      <c r="L157" s="825"/>
      <c r="M157" s="825"/>
      <c r="N157" s="825"/>
      <c r="O157" s="825"/>
      <c r="P157" s="825"/>
      <c r="Q157" s="825"/>
      <c r="R157" s="825"/>
      <c r="S157" s="825"/>
      <c r="T157" s="825"/>
      <c r="U157" s="825"/>
      <c r="V157" s="825"/>
      <c r="W157" s="825"/>
      <c r="X157" s="825"/>
      <c r="Y157" s="825"/>
      <c r="Z157" s="825"/>
    </row>
    <row r="158" spans="1:26" ht="12.75" customHeight="1">
      <c r="A158" s="828"/>
      <c r="B158" s="829"/>
      <c r="C158" s="829"/>
      <c r="D158" s="825"/>
      <c r="E158" s="825"/>
      <c r="F158" s="825"/>
      <c r="G158" s="825"/>
      <c r="H158" s="825"/>
      <c r="I158" s="825"/>
      <c r="J158" s="825"/>
      <c r="K158" s="825"/>
      <c r="L158" s="825"/>
      <c r="M158" s="825"/>
      <c r="N158" s="825"/>
      <c r="O158" s="825"/>
      <c r="P158" s="825"/>
      <c r="Q158" s="825"/>
      <c r="R158" s="825"/>
      <c r="S158" s="825"/>
      <c r="T158" s="825"/>
      <c r="U158" s="825"/>
      <c r="V158" s="825"/>
      <c r="W158" s="825"/>
      <c r="X158" s="825"/>
      <c r="Y158" s="825"/>
      <c r="Z158" s="825"/>
    </row>
    <row r="159" spans="1:26" ht="12.75" customHeight="1">
      <c r="A159" s="828"/>
      <c r="B159" s="829"/>
      <c r="C159" s="829"/>
      <c r="D159" s="825"/>
      <c r="E159" s="825"/>
      <c r="F159" s="825"/>
      <c r="G159" s="825"/>
      <c r="H159" s="825"/>
      <c r="I159" s="825"/>
      <c r="J159" s="825"/>
      <c r="K159" s="825"/>
      <c r="L159" s="825"/>
      <c r="M159" s="825"/>
      <c r="N159" s="825"/>
      <c r="O159" s="825"/>
      <c r="P159" s="825"/>
      <c r="Q159" s="825"/>
      <c r="R159" s="825"/>
      <c r="S159" s="825"/>
      <c r="T159" s="825"/>
      <c r="U159" s="825"/>
      <c r="V159" s="825"/>
      <c r="W159" s="825"/>
      <c r="X159" s="825"/>
      <c r="Y159" s="825"/>
      <c r="Z159" s="825"/>
    </row>
    <row r="160" spans="1:26" ht="12.75" customHeight="1">
      <c r="A160" s="828"/>
      <c r="B160" s="829"/>
      <c r="C160" s="829"/>
      <c r="D160" s="825"/>
      <c r="E160" s="825"/>
      <c r="F160" s="825"/>
      <c r="G160" s="825"/>
      <c r="H160" s="825"/>
      <c r="I160" s="825"/>
      <c r="J160" s="825"/>
      <c r="K160" s="825"/>
      <c r="L160" s="825"/>
      <c r="M160" s="825"/>
      <c r="N160" s="825"/>
      <c r="O160" s="825"/>
      <c r="P160" s="825"/>
      <c r="Q160" s="825"/>
      <c r="R160" s="825"/>
      <c r="S160" s="825"/>
      <c r="T160" s="825"/>
      <c r="U160" s="825"/>
      <c r="V160" s="825"/>
      <c r="W160" s="825"/>
      <c r="X160" s="825"/>
      <c r="Y160" s="825"/>
      <c r="Z160" s="825"/>
    </row>
    <row r="161" spans="1:26" ht="12.75" customHeight="1">
      <c r="A161" s="828"/>
      <c r="B161" s="829"/>
      <c r="C161" s="829"/>
      <c r="D161" s="825"/>
      <c r="E161" s="825"/>
      <c r="F161" s="825"/>
      <c r="G161" s="825"/>
      <c r="H161" s="825"/>
      <c r="I161" s="825"/>
      <c r="J161" s="825"/>
      <c r="K161" s="825"/>
      <c r="L161" s="825"/>
      <c r="M161" s="825"/>
      <c r="N161" s="825"/>
      <c r="O161" s="825"/>
      <c r="P161" s="825"/>
      <c r="Q161" s="825"/>
      <c r="R161" s="825"/>
      <c r="S161" s="825"/>
      <c r="T161" s="825"/>
      <c r="U161" s="825"/>
      <c r="V161" s="825"/>
      <c r="W161" s="825"/>
      <c r="X161" s="825"/>
      <c r="Y161" s="825"/>
      <c r="Z161" s="825"/>
    </row>
    <row r="162" spans="1:26" ht="12.75" customHeight="1">
      <c r="A162" s="828"/>
      <c r="B162" s="829"/>
      <c r="C162" s="829"/>
      <c r="D162" s="825"/>
      <c r="E162" s="825"/>
      <c r="F162" s="825"/>
      <c r="G162" s="825"/>
      <c r="H162" s="825"/>
      <c r="I162" s="825"/>
      <c r="J162" s="825"/>
      <c r="K162" s="825"/>
      <c r="L162" s="825"/>
      <c r="M162" s="825"/>
      <c r="N162" s="825"/>
      <c r="O162" s="825"/>
      <c r="P162" s="825"/>
      <c r="Q162" s="825"/>
      <c r="R162" s="825"/>
      <c r="S162" s="825"/>
      <c r="T162" s="825"/>
      <c r="U162" s="825"/>
      <c r="V162" s="825"/>
      <c r="W162" s="825"/>
      <c r="X162" s="825"/>
      <c r="Y162" s="825"/>
      <c r="Z162" s="825"/>
    </row>
    <row r="163" spans="1:26" ht="12.75" customHeight="1">
      <c r="A163" s="828"/>
      <c r="B163" s="829"/>
      <c r="C163" s="829"/>
      <c r="D163" s="825"/>
      <c r="E163" s="825"/>
      <c r="F163" s="825"/>
      <c r="G163" s="825"/>
      <c r="H163" s="825"/>
      <c r="I163" s="825"/>
      <c r="J163" s="825"/>
      <c r="K163" s="825"/>
      <c r="L163" s="825"/>
      <c r="M163" s="825"/>
      <c r="N163" s="825"/>
      <c r="O163" s="825"/>
      <c r="P163" s="825"/>
      <c r="Q163" s="825"/>
      <c r="R163" s="825"/>
      <c r="S163" s="825"/>
      <c r="T163" s="825"/>
      <c r="U163" s="825"/>
      <c r="V163" s="825"/>
      <c r="W163" s="825"/>
      <c r="X163" s="825"/>
      <c r="Y163" s="825"/>
      <c r="Z163" s="825"/>
    </row>
    <row r="164" spans="1:26" ht="12.75" customHeight="1">
      <c r="A164" s="828"/>
      <c r="B164" s="829"/>
      <c r="C164" s="829"/>
      <c r="D164" s="825"/>
      <c r="E164" s="825"/>
      <c r="F164" s="825"/>
      <c r="G164" s="825"/>
      <c r="H164" s="825"/>
      <c r="I164" s="825"/>
      <c r="J164" s="825"/>
      <c r="K164" s="825"/>
      <c r="L164" s="825"/>
      <c r="M164" s="825"/>
      <c r="N164" s="825"/>
      <c r="O164" s="825"/>
      <c r="P164" s="825"/>
      <c r="Q164" s="825"/>
      <c r="R164" s="825"/>
      <c r="S164" s="825"/>
      <c r="T164" s="825"/>
      <c r="U164" s="825"/>
      <c r="V164" s="825"/>
      <c r="W164" s="825"/>
      <c r="X164" s="825"/>
      <c r="Y164" s="825"/>
      <c r="Z164" s="825"/>
    </row>
    <row r="165" spans="1:26" ht="12.75" customHeight="1">
      <c r="A165" s="828"/>
      <c r="B165" s="829"/>
      <c r="C165" s="829"/>
      <c r="D165" s="825"/>
      <c r="E165" s="825"/>
      <c r="F165" s="825"/>
      <c r="G165" s="825"/>
      <c r="H165" s="825"/>
      <c r="I165" s="825"/>
      <c r="J165" s="825"/>
      <c r="K165" s="825"/>
      <c r="L165" s="825"/>
      <c r="M165" s="825"/>
      <c r="N165" s="825"/>
      <c r="O165" s="825"/>
      <c r="P165" s="825"/>
      <c r="Q165" s="825"/>
      <c r="R165" s="825"/>
      <c r="S165" s="825"/>
      <c r="T165" s="825"/>
      <c r="U165" s="825"/>
      <c r="V165" s="825"/>
      <c r="W165" s="825"/>
      <c r="X165" s="825"/>
      <c r="Y165" s="825"/>
      <c r="Z165" s="825"/>
    </row>
    <row r="166" spans="1:26" ht="12.75" customHeight="1">
      <c r="A166" s="828"/>
      <c r="B166" s="829"/>
      <c r="C166" s="829"/>
      <c r="D166" s="825"/>
      <c r="E166" s="825"/>
      <c r="F166" s="825"/>
      <c r="G166" s="825"/>
      <c r="H166" s="825"/>
      <c r="I166" s="825"/>
      <c r="J166" s="825"/>
      <c r="K166" s="825"/>
      <c r="L166" s="825"/>
      <c r="M166" s="825"/>
      <c r="N166" s="825"/>
      <c r="O166" s="825"/>
      <c r="P166" s="825"/>
      <c r="Q166" s="825"/>
      <c r="R166" s="825"/>
      <c r="S166" s="825"/>
      <c r="T166" s="825"/>
      <c r="U166" s="825"/>
      <c r="V166" s="825"/>
      <c r="W166" s="825"/>
      <c r="X166" s="825"/>
      <c r="Y166" s="825"/>
      <c r="Z166" s="825"/>
    </row>
    <row r="167" spans="1:26" ht="12.75" customHeight="1">
      <c r="A167" s="828"/>
      <c r="B167" s="829"/>
      <c r="C167" s="829"/>
      <c r="D167" s="825"/>
      <c r="E167" s="825"/>
      <c r="F167" s="825"/>
      <c r="G167" s="825"/>
      <c r="H167" s="825"/>
      <c r="I167" s="825"/>
      <c r="J167" s="825"/>
      <c r="K167" s="825"/>
      <c r="L167" s="825"/>
      <c r="M167" s="825"/>
      <c r="N167" s="825"/>
      <c r="O167" s="825"/>
      <c r="P167" s="825"/>
      <c r="Q167" s="825"/>
      <c r="R167" s="825"/>
      <c r="S167" s="825"/>
      <c r="T167" s="825"/>
      <c r="U167" s="825"/>
      <c r="V167" s="825"/>
      <c r="W167" s="825"/>
      <c r="X167" s="825"/>
      <c r="Y167" s="825"/>
      <c r="Z167" s="825"/>
    </row>
    <row r="168" spans="1:26" ht="12.75" customHeight="1">
      <c r="A168" s="828"/>
      <c r="B168" s="829"/>
      <c r="C168" s="829"/>
      <c r="D168" s="825"/>
      <c r="E168" s="825"/>
      <c r="F168" s="825"/>
      <c r="G168" s="825"/>
      <c r="H168" s="825"/>
      <c r="I168" s="825"/>
      <c r="J168" s="825"/>
      <c r="K168" s="825"/>
      <c r="L168" s="825"/>
      <c r="M168" s="825"/>
      <c r="N168" s="825"/>
      <c r="O168" s="825"/>
      <c r="P168" s="825"/>
      <c r="Q168" s="825"/>
      <c r="R168" s="825"/>
      <c r="S168" s="825"/>
      <c r="T168" s="825"/>
      <c r="U168" s="825"/>
      <c r="V168" s="825"/>
      <c r="W168" s="825"/>
      <c r="X168" s="825"/>
      <c r="Y168" s="825"/>
      <c r="Z168" s="825"/>
    </row>
    <row r="169" spans="1:26" ht="12.75" customHeight="1">
      <c r="A169" s="828"/>
      <c r="B169" s="829"/>
      <c r="C169" s="829"/>
      <c r="D169" s="825"/>
      <c r="E169" s="825"/>
      <c r="F169" s="825"/>
      <c r="G169" s="825"/>
      <c r="H169" s="825"/>
      <c r="I169" s="825"/>
      <c r="J169" s="825"/>
      <c r="K169" s="825"/>
      <c r="L169" s="825"/>
      <c r="M169" s="825"/>
      <c r="N169" s="825"/>
      <c r="O169" s="825"/>
      <c r="P169" s="825"/>
      <c r="Q169" s="825"/>
      <c r="R169" s="825"/>
      <c r="S169" s="825"/>
      <c r="T169" s="825"/>
      <c r="U169" s="825"/>
      <c r="V169" s="825"/>
      <c r="W169" s="825"/>
      <c r="X169" s="825"/>
      <c r="Y169" s="825"/>
      <c r="Z169" s="825"/>
    </row>
    <row r="170" spans="1:26" ht="12.75" customHeight="1">
      <c r="A170" s="828"/>
      <c r="B170" s="829"/>
      <c r="C170" s="829"/>
      <c r="D170" s="825"/>
      <c r="E170" s="825"/>
      <c r="F170" s="825"/>
      <c r="G170" s="825"/>
      <c r="H170" s="825"/>
      <c r="I170" s="825"/>
      <c r="J170" s="825"/>
      <c r="K170" s="825"/>
      <c r="L170" s="825"/>
      <c r="M170" s="825"/>
      <c r="N170" s="825"/>
      <c r="O170" s="825"/>
      <c r="P170" s="825"/>
      <c r="Q170" s="825"/>
      <c r="R170" s="825"/>
      <c r="S170" s="825"/>
      <c r="T170" s="825"/>
      <c r="U170" s="825"/>
      <c r="V170" s="825"/>
      <c r="W170" s="825"/>
      <c r="X170" s="825"/>
      <c r="Y170" s="825"/>
      <c r="Z170" s="825"/>
    </row>
    <row r="171" spans="1:26" ht="12.75" customHeight="1">
      <c r="A171" s="828"/>
      <c r="B171" s="829"/>
      <c r="C171" s="829"/>
      <c r="D171" s="825"/>
      <c r="E171" s="825"/>
      <c r="F171" s="825"/>
      <c r="G171" s="825"/>
      <c r="H171" s="825"/>
      <c r="I171" s="825"/>
      <c r="J171" s="825"/>
      <c r="K171" s="825"/>
      <c r="L171" s="825"/>
      <c r="M171" s="825"/>
      <c r="N171" s="825"/>
      <c r="O171" s="825"/>
      <c r="P171" s="825"/>
      <c r="Q171" s="825"/>
      <c r="R171" s="825"/>
      <c r="S171" s="825"/>
      <c r="T171" s="825"/>
      <c r="U171" s="825"/>
      <c r="V171" s="825"/>
      <c r="W171" s="825"/>
      <c r="X171" s="825"/>
      <c r="Y171" s="825"/>
      <c r="Z171" s="825"/>
    </row>
    <row r="172" spans="1:26" ht="12.75" customHeight="1">
      <c r="A172" s="828"/>
      <c r="B172" s="829"/>
      <c r="C172" s="829"/>
      <c r="D172" s="825"/>
      <c r="E172" s="825"/>
      <c r="F172" s="825"/>
      <c r="G172" s="825"/>
      <c r="H172" s="825"/>
      <c r="I172" s="825"/>
      <c r="J172" s="825"/>
      <c r="K172" s="825"/>
      <c r="L172" s="825"/>
      <c r="M172" s="825"/>
      <c r="N172" s="825"/>
      <c r="O172" s="825"/>
      <c r="P172" s="825"/>
      <c r="Q172" s="825"/>
      <c r="R172" s="825"/>
      <c r="S172" s="825"/>
      <c r="T172" s="825"/>
      <c r="U172" s="825"/>
      <c r="V172" s="825"/>
      <c r="W172" s="825"/>
      <c r="X172" s="825"/>
      <c r="Y172" s="825"/>
      <c r="Z172" s="825"/>
    </row>
    <row r="173" spans="1:26" ht="12.75" customHeight="1">
      <c r="A173" s="828"/>
      <c r="B173" s="829"/>
      <c r="C173" s="829"/>
      <c r="D173" s="825"/>
      <c r="E173" s="825"/>
      <c r="F173" s="825"/>
      <c r="G173" s="825"/>
      <c r="H173" s="825"/>
      <c r="I173" s="825"/>
      <c r="J173" s="825"/>
      <c r="K173" s="825"/>
      <c r="L173" s="825"/>
      <c r="M173" s="825"/>
      <c r="N173" s="825"/>
      <c r="O173" s="825"/>
      <c r="P173" s="825"/>
      <c r="Q173" s="825"/>
      <c r="R173" s="825"/>
      <c r="S173" s="825"/>
      <c r="T173" s="825"/>
      <c r="U173" s="825"/>
      <c r="V173" s="825"/>
      <c r="W173" s="825"/>
      <c r="X173" s="825"/>
      <c r="Y173" s="825"/>
      <c r="Z173" s="825"/>
    </row>
    <row r="174" spans="1:26" ht="12.75" customHeight="1">
      <c r="A174" s="828"/>
      <c r="B174" s="829"/>
      <c r="C174" s="829"/>
      <c r="D174" s="825"/>
      <c r="E174" s="825"/>
      <c r="F174" s="825"/>
      <c r="G174" s="825"/>
      <c r="H174" s="825"/>
      <c r="I174" s="825"/>
      <c r="J174" s="825"/>
      <c r="K174" s="825"/>
      <c r="L174" s="825"/>
      <c r="M174" s="825"/>
      <c r="N174" s="825"/>
      <c r="O174" s="825"/>
      <c r="P174" s="825"/>
      <c r="Q174" s="825"/>
      <c r="R174" s="825"/>
      <c r="S174" s="825"/>
      <c r="T174" s="825"/>
      <c r="U174" s="825"/>
      <c r="V174" s="825"/>
      <c r="W174" s="825"/>
      <c r="X174" s="825"/>
      <c r="Y174" s="825"/>
      <c r="Z174" s="825"/>
    </row>
    <row r="175" spans="1:26" ht="12.75" customHeight="1">
      <c r="A175" s="828"/>
      <c r="B175" s="829"/>
      <c r="C175" s="829"/>
      <c r="D175" s="825"/>
      <c r="E175" s="825"/>
      <c r="F175" s="825"/>
      <c r="G175" s="825"/>
      <c r="H175" s="825"/>
      <c r="I175" s="825"/>
      <c r="J175" s="825"/>
      <c r="K175" s="825"/>
      <c r="L175" s="825"/>
      <c r="M175" s="825"/>
      <c r="N175" s="825"/>
      <c r="O175" s="825"/>
      <c r="P175" s="825"/>
      <c r="Q175" s="825"/>
      <c r="R175" s="825"/>
      <c r="S175" s="825"/>
      <c r="T175" s="825"/>
      <c r="U175" s="825"/>
      <c r="V175" s="825"/>
      <c r="W175" s="825"/>
      <c r="X175" s="825"/>
      <c r="Y175" s="825"/>
      <c r="Z175" s="825"/>
    </row>
    <row r="176" spans="1:26" ht="12.75" customHeight="1">
      <c r="A176" s="828"/>
      <c r="B176" s="829"/>
      <c r="C176" s="829"/>
      <c r="D176" s="825"/>
      <c r="E176" s="825"/>
      <c r="F176" s="825"/>
      <c r="G176" s="825"/>
      <c r="H176" s="825"/>
      <c r="I176" s="825"/>
      <c r="J176" s="825"/>
      <c r="K176" s="825"/>
      <c r="L176" s="825"/>
      <c r="M176" s="825"/>
      <c r="N176" s="825"/>
      <c r="O176" s="825"/>
      <c r="P176" s="825"/>
      <c r="Q176" s="825"/>
      <c r="R176" s="825"/>
      <c r="S176" s="825"/>
      <c r="T176" s="825"/>
      <c r="U176" s="825"/>
      <c r="V176" s="825"/>
      <c r="W176" s="825"/>
      <c r="X176" s="825"/>
      <c r="Y176" s="825"/>
      <c r="Z176" s="825"/>
    </row>
    <row r="177" spans="1:26" ht="12.75" customHeight="1">
      <c r="A177" s="828"/>
      <c r="B177" s="829"/>
      <c r="C177" s="829"/>
      <c r="D177" s="825"/>
      <c r="E177" s="825"/>
      <c r="F177" s="825"/>
      <c r="G177" s="825"/>
      <c r="H177" s="825"/>
      <c r="I177" s="825"/>
      <c r="J177" s="825"/>
      <c r="K177" s="825"/>
      <c r="L177" s="825"/>
      <c r="M177" s="825"/>
      <c r="N177" s="825"/>
      <c r="O177" s="825"/>
      <c r="P177" s="825"/>
      <c r="Q177" s="825"/>
      <c r="R177" s="825"/>
      <c r="S177" s="825"/>
      <c r="T177" s="825"/>
      <c r="U177" s="825"/>
      <c r="V177" s="825"/>
      <c r="W177" s="825"/>
      <c r="X177" s="825"/>
      <c r="Y177" s="825"/>
      <c r="Z177" s="825"/>
    </row>
    <row r="178" spans="1:26" ht="12.75" customHeight="1">
      <c r="A178" s="828"/>
      <c r="B178" s="829"/>
      <c r="C178" s="829"/>
      <c r="D178" s="825"/>
      <c r="E178" s="825"/>
      <c r="F178" s="825"/>
      <c r="G178" s="825"/>
      <c r="H178" s="825"/>
      <c r="I178" s="825"/>
      <c r="J178" s="825"/>
      <c r="K178" s="825"/>
      <c r="L178" s="825"/>
      <c r="M178" s="825"/>
      <c r="N178" s="825"/>
      <c r="O178" s="825"/>
      <c r="P178" s="825"/>
      <c r="Q178" s="825"/>
      <c r="R178" s="825"/>
      <c r="S178" s="825"/>
      <c r="T178" s="825"/>
      <c r="U178" s="825"/>
      <c r="V178" s="825"/>
      <c r="W178" s="825"/>
      <c r="X178" s="825"/>
      <c r="Y178" s="825"/>
      <c r="Z178" s="825"/>
    </row>
    <row r="179" spans="1:26" ht="12.75" customHeight="1">
      <c r="A179" s="828"/>
      <c r="B179" s="829"/>
      <c r="C179" s="829"/>
      <c r="D179" s="825"/>
      <c r="E179" s="825"/>
      <c r="F179" s="825"/>
      <c r="G179" s="825"/>
      <c r="H179" s="825"/>
      <c r="I179" s="825"/>
      <c r="J179" s="825"/>
      <c r="K179" s="825"/>
      <c r="L179" s="825"/>
      <c r="M179" s="825"/>
      <c r="N179" s="825"/>
      <c r="O179" s="825"/>
      <c r="P179" s="825"/>
      <c r="Q179" s="825"/>
      <c r="R179" s="825"/>
      <c r="S179" s="825"/>
      <c r="T179" s="825"/>
      <c r="U179" s="825"/>
      <c r="V179" s="825"/>
      <c r="W179" s="825"/>
      <c r="X179" s="825"/>
      <c r="Y179" s="825"/>
      <c r="Z179" s="825"/>
    </row>
    <row r="180" spans="1:26" ht="12.75" customHeight="1">
      <c r="A180" s="828"/>
      <c r="B180" s="829"/>
      <c r="C180" s="829"/>
      <c r="D180" s="825"/>
      <c r="E180" s="825"/>
      <c r="F180" s="825"/>
      <c r="G180" s="825"/>
      <c r="H180" s="825"/>
      <c r="I180" s="825"/>
      <c r="J180" s="825"/>
      <c r="K180" s="825"/>
      <c r="L180" s="825"/>
      <c r="M180" s="825"/>
      <c r="N180" s="825"/>
      <c r="O180" s="825"/>
      <c r="P180" s="825"/>
      <c r="Q180" s="825"/>
      <c r="R180" s="825"/>
      <c r="S180" s="825"/>
      <c r="T180" s="825"/>
      <c r="U180" s="825"/>
      <c r="V180" s="825"/>
      <c r="W180" s="825"/>
      <c r="X180" s="825"/>
      <c r="Y180" s="825"/>
      <c r="Z180" s="825"/>
    </row>
    <row r="181" spans="1:26" ht="12.75" customHeight="1">
      <c r="A181" s="828"/>
      <c r="B181" s="829"/>
      <c r="C181" s="829"/>
      <c r="D181" s="825"/>
      <c r="E181" s="825"/>
      <c r="F181" s="825"/>
      <c r="G181" s="825"/>
      <c r="H181" s="825"/>
      <c r="I181" s="825"/>
      <c r="J181" s="825"/>
      <c r="K181" s="825"/>
      <c r="L181" s="825"/>
      <c r="M181" s="825"/>
      <c r="N181" s="825"/>
      <c r="O181" s="825"/>
      <c r="P181" s="825"/>
      <c r="Q181" s="825"/>
      <c r="R181" s="825"/>
      <c r="S181" s="825"/>
      <c r="T181" s="825"/>
      <c r="U181" s="825"/>
      <c r="V181" s="825"/>
      <c r="W181" s="825"/>
      <c r="X181" s="825"/>
      <c r="Y181" s="825"/>
      <c r="Z181" s="825"/>
    </row>
    <row r="182" spans="1:26" ht="12.75" customHeight="1">
      <c r="A182" s="828"/>
      <c r="B182" s="829"/>
      <c r="C182" s="829"/>
      <c r="D182" s="825"/>
      <c r="E182" s="825"/>
      <c r="F182" s="825"/>
      <c r="G182" s="825"/>
      <c r="H182" s="825"/>
      <c r="I182" s="825"/>
      <c r="J182" s="825"/>
      <c r="K182" s="825"/>
      <c r="L182" s="825"/>
      <c r="M182" s="825"/>
      <c r="N182" s="825"/>
      <c r="O182" s="825"/>
      <c r="P182" s="825"/>
      <c r="Q182" s="825"/>
      <c r="R182" s="825"/>
      <c r="S182" s="825"/>
      <c r="T182" s="825"/>
      <c r="U182" s="825"/>
      <c r="V182" s="825"/>
      <c r="W182" s="825"/>
      <c r="X182" s="825"/>
      <c r="Y182" s="825"/>
      <c r="Z182" s="825"/>
    </row>
    <row r="183" spans="1:26" ht="12.75" customHeight="1">
      <c r="A183" s="828"/>
      <c r="B183" s="829"/>
      <c r="C183" s="829"/>
      <c r="D183" s="825"/>
      <c r="E183" s="825"/>
      <c r="F183" s="825"/>
      <c r="G183" s="825"/>
      <c r="H183" s="825"/>
      <c r="I183" s="825"/>
      <c r="J183" s="825"/>
      <c r="K183" s="825"/>
      <c r="L183" s="825"/>
      <c r="M183" s="825"/>
      <c r="N183" s="825"/>
      <c r="O183" s="825"/>
      <c r="P183" s="825"/>
      <c r="Q183" s="825"/>
      <c r="R183" s="825"/>
      <c r="S183" s="825"/>
      <c r="T183" s="825"/>
      <c r="U183" s="825"/>
      <c r="V183" s="825"/>
      <c r="W183" s="825"/>
      <c r="X183" s="825"/>
      <c r="Y183" s="825"/>
      <c r="Z183" s="825"/>
    </row>
    <row r="184" spans="1:26" ht="12.75" customHeight="1">
      <c r="A184" s="828"/>
      <c r="B184" s="829"/>
      <c r="C184" s="829"/>
      <c r="D184" s="825"/>
      <c r="E184" s="825"/>
      <c r="F184" s="825"/>
      <c r="G184" s="825"/>
      <c r="H184" s="825"/>
      <c r="I184" s="825"/>
      <c r="J184" s="825"/>
      <c r="K184" s="825"/>
      <c r="L184" s="825"/>
      <c r="M184" s="825"/>
      <c r="N184" s="825"/>
      <c r="O184" s="825"/>
      <c r="P184" s="825"/>
      <c r="Q184" s="825"/>
      <c r="R184" s="825"/>
      <c r="S184" s="825"/>
      <c r="T184" s="825"/>
      <c r="U184" s="825"/>
      <c r="V184" s="825"/>
      <c r="W184" s="825"/>
      <c r="X184" s="825"/>
      <c r="Y184" s="825"/>
      <c r="Z184" s="825"/>
    </row>
    <row r="185" spans="1:26" ht="12.75" customHeight="1">
      <c r="A185" s="828"/>
      <c r="B185" s="829"/>
      <c r="C185" s="829"/>
      <c r="D185" s="825"/>
      <c r="E185" s="825"/>
      <c r="F185" s="825"/>
      <c r="G185" s="825"/>
      <c r="H185" s="825"/>
      <c r="I185" s="825"/>
      <c r="J185" s="825"/>
      <c r="K185" s="825"/>
      <c r="L185" s="825"/>
      <c r="M185" s="825"/>
      <c r="N185" s="825"/>
      <c r="O185" s="825"/>
      <c r="P185" s="825"/>
      <c r="Q185" s="825"/>
      <c r="R185" s="825"/>
      <c r="S185" s="825"/>
      <c r="T185" s="825"/>
      <c r="U185" s="825"/>
      <c r="V185" s="825"/>
      <c r="W185" s="825"/>
      <c r="X185" s="825"/>
      <c r="Y185" s="825"/>
      <c r="Z185" s="825"/>
    </row>
    <row r="186" spans="1:26" ht="12.75" customHeight="1">
      <c r="A186" s="828"/>
      <c r="B186" s="829"/>
      <c r="C186" s="829"/>
      <c r="D186" s="825"/>
      <c r="E186" s="825"/>
      <c r="F186" s="825"/>
      <c r="G186" s="825"/>
      <c r="H186" s="825"/>
      <c r="I186" s="825"/>
      <c r="J186" s="825"/>
      <c r="K186" s="825"/>
      <c r="L186" s="825"/>
      <c r="M186" s="825"/>
      <c r="N186" s="825"/>
      <c r="O186" s="825"/>
      <c r="P186" s="825"/>
      <c r="Q186" s="825"/>
      <c r="R186" s="825"/>
      <c r="S186" s="825"/>
      <c r="T186" s="825"/>
      <c r="U186" s="825"/>
      <c r="V186" s="825"/>
      <c r="W186" s="825"/>
      <c r="X186" s="825"/>
      <c r="Y186" s="825"/>
      <c r="Z186" s="825"/>
    </row>
    <row r="187" spans="1:26" ht="12.75" customHeight="1">
      <c r="A187" s="828"/>
      <c r="B187" s="829"/>
      <c r="C187" s="829"/>
      <c r="D187" s="825"/>
      <c r="E187" s="825"/>
      <c r="F187" s="825"/>
      <c r="G187" s="825"/>
      <c r="H187" s="825"/>
      <c r="I187" s="825"/>
      <c r="J187" s="825"/>
      <c r="K187" s="825"/>
      <c r="L187" s="825"/>
      <c r="M187" s="825"/>
      <c r="N187" s="825"/>
      <c r="O187" s="825"/>
      <c r="P187" s="825"/>
      <c r="Q187" s="825"/>
      <c r="R187" s="825"/>
      <c r="S187" s="825"/>
      <c r="T187" s="825"/>
      <c r="U187" s="825"/>
      <c r="V187" s="825"/>
      <c r="W187" s="825"/>
      <c r="X187" s="825"/>
      <c r="Y187" s="825"/>
      <c r="Z187" s="825"/>
    </row>
    <row r="188" spans="1:26" ht="12.75" customHeight="1">
      <c r="A188" s="828"/>
      <c r="B188" s="829"/>
      <c r="C188" s="829"/>
      <c r="D188" s="825"/>
      <c r="E188" s="825"/>
      <c r="F188" s="825"/>
      <c r="G188" s="825"/>
      <c r="H188" s="825"/>
      <c r="I188" s="825"/>
      <c r="J188" s="825"/>
      <c r="K188" s="825"/>
      <c r="L188" s="825"/>
      <c r="M188" s="825"/>
      <c r="N188" s="825"/>
      <c r="O188" s="825"/>
      <c r="P188" s="825"/>
      <c r="Q188" s="825"/>
      <c r="R188" s="825"/>
      <c r="S188" s="825"/>
      <c r="T188" s="825"/>
      <c r="U188" s="825"/>
      <c r="V188" s="825"/>
      <c r="W188" s="825"/>
      <c r="X188" s="825"/>
      <c r="Y188" s="825"/>
      <c r="Z188" s="825"/>
    </row>
    <row r="189" spans="1:26" ht="12.75" customHeight="1">
      <c r="A189" s="828"/>
      <c r="B189" s="829"/>
      <c r="C189" s="829"/>
      <c r="D189" s="825"/>
      <c r="E189" s="825"/>
      <c r="F189" s="825"/>
      <c r="G189" s="825"/>
      <c r="H189" s="825"/>
      <c r="I189" s="825"/>
      <c r="J189" s="825"/>
      <c r="K189" s="825"/>
      <c r="L189" s="825"/>
      <c r="M189" s="825"/>
      <c r="N189" s="825"/>
      <c r="O189" s="825"/>
      <c r="P189" s="825"/>
      <c r="Q189" s="825"/>
      <c r="R189" s="825"/>
      <c r="S189" s="825"/>
      <c r="T189" s="825"/>
      <c r="U189" s="825"/>
      <c r="V189" s="825"/>
      <c r="W189" s="825"/>
      <c r="X189" s="825"/>
      <c r="Y189" s="825"/>
      <c r="Z189" s="825"/>
    </row>
    <row r="190" spans="1:26" ht="12.75" customHeight="1">
      <c r="A190" s="828"/>
      <c r="B190" s="829"/>
      <c r="C190" s="829"/>
      <c r="D190" s="825"/>
      <c r="E190" s="825"/>
      <c r="F190" s="825"/>
      <c r="G190" s="825"/>
      <c r="H190" s="825"/>
      <c r="I190" s="825"/>
      <c r="J190" s="825"/>
      <c r="K190" s="825"/>
      <c r="L190" s="825"/>
      <c r="M190" s="825"/>
      <c r="N190" s="825"/>
      <c r="O190" s="825"/>
      <c r="P190" s="825"/>
      <c r="Q190" s="825"/>
      <c r="R190" s="825"/>
      <c r="S190" s="825"/>
      <c r="T190" s="825"/>
      <c r="U190" s="825"/>
      <c r="V190" s="825"/>
      <c r="W190" s="825"/>
      <c r="X190" s="825"/>
      <c r="Y190" s="825"/>
      <c r="Z190" s="825"/>
    </row>
    <row r="191" spans="1:26" ht="12.75" customHeight="1">
      <c r="A191" s="828"/>
      <c r="B191" s="829"/>
      <c r="C191" s="829"/>
      <c r="D191" s="825"/>
      <c r="E191" s="825"/>
      <c r="F191" s="825"/>
      <c r="G191" s="825"/>
      <c r="H191" s="825"/>
      <c r="I191" s="825"/>
      <c r="J191" s="825"/>
      <c r="K191" s="825"/>
      <c r="L191" s="825"/>
      <c r="M191" s="825"/>
      <c r="N191" s="825"/>
      <c r="O191" s="825"/>
      <c r="P191" s="825"/>
      <c r="Q191" s="825"/>
      <c r="R191" s="825"/>
      <c r="S191" s="825"/>
      <c r="T191" s="825"/>
      <c r="U191" s="825"/>
      <c r="V191" s="825"/>
      <c r="W191" s="825"/>
      <c r="X191" s="825"/>
      <c r="Y191" s="825"/>
      <c r="Z191" s="825"/>
    </row>
    <row r="192" spans="1:26" ht="12.75" customHeight="1">
      <c r="A192" s="828"/>
      <c r="B192" s="829"/>
      <c r="C192" s="829"/>
      <c r="D192" s="825"/>
      <c r="E192" s="825"/>
      <c r="F192" s="825"/>
      <c r="G192" s="825"/>
      <c r="H192" s="825"/>
      <c r="I192" s="825"/>
      <c r="J192" s="825"/>
      <c r="K192" s="825"/>
      <c r="L192" s="825"/>
      <c r="M192" s="825"/>
      <c r="N192" s="825"/>
      <c r="O192" s="825"/>
      <c r="P192" s="825"/>
      <c r="Q192" s="825"/>
      <c r="R192" s="825"/>
      <c r="S192" s="825"/>
      <c r="T192" s="825"/>
      <c r="U192" s="825"/>
      <c r="V192" s="825"/>
      <c r="W192" s="825"/>
      <c r="X192" s="825"/>
      <c r="Y192" s="825"/>
      <c r="Z192" s="825"/>
    </row>
    <row r="193" spans="1:26" ht="12.75" customHeight="1">
      <c r="A193" s="828"/>
      <c r="B193" s="829"/>
      <c r="C193" s="829"/>
      <c r="D193" s="825"/>
      <c r="E193" s="825"/>
      <c r="F193" s="825"/>
      <c r="G193" s="825"/>
      <c r="H193" s="825"/>
      <c r="I193" s="825"/>
      <c r="J193" s="825"/>
      <c r="K193" s="825"/>
      <c r="L193" s="825"/>
      <c r="M193" s="825"/>
      <c r="N193" s="825"/>
      <c r="O193" s="825"/>
      <c r="P193" s="825"/>
      <c r="Q193" s="825"/>
      <c r="R193" s="825"/>
      <c r="S193" s="825"/>
      <c r="T193" s="825"/>
      <c r="U193" s="825"/>
      <c r="V193" s="825"/>
      <c r="W193" s="825"/>
      <c r="X193" s="825"/>
      <c r="Y193" s="825"/>
      <c r="Z193" s="825"/>
    </row>
    <row r="194" spans="1:26" ht="12.75" customHeight="1">
      <c r="A194" s="828"/>
      <c r="B194" s="829"/>
      <c r="C194" s="829"/>
      <c r="D194" s="825"/>
      <c r="E194" s="825"/>
      <c r="F194" s="825"/>
      <c r="G194" s="825"/>
      <c r="H194" s="825"/>
      <c r="I194" s="825"/>
      <c r="J194" s="825"/>
      <c r="K194" s="825"/>
      <c r="L194" s="825"/>
      <c r="M194" s="825"/>
      <c r="N194" s="825"/>
      <c r="O194" s="825"/>
      <c r="P194" s="825"/>
      <c r="Q194" s="825"/>
      <c r="R194" s="825"/>
      <c r="S194" s="825"/>
      <c r="T194" s="825"/>
      <c r="U194" s="825"/>
      <c r="V194" s="825"/>
      <c r="W194" s="825"/>
      <c r="X194" s="825"/>
      <c r="Y194" s="825"/>
      <c r="Z194" s="825"/>
    </row>
    <row r="195" spans="1:26" ht="12.75" customHeight="1">
      <c r="A195" s="828"/>
      <c r="B195" s="829"/>
      <c r="C195" s="829"/>
      <c r="D195" s="825"/>
      <c r="E195" s="825"/>
      <c r="F195" s="825"/>
      <c r="G195" s="825"/>
      <c r="H195" s="825"/>
      <c r="I195" s="825"/>
      <c r="J195" s="825"/>
      <c r="K195" s="825"/>
      <c r="L195" s="825"/>
      <c r="M195" s="825"/>
      <c r="N195" s="825"/>
      <c r="O195" s="825"/>
      <c r="P195" s="825"/>
      <c r="Q195" s="825"/>
      <c r="R195" s="825"/>
      <c r="S195" s="825"/>
      <c r="T195" s="825"/>
      <c r="U195" s="825"/>
      <c r="V195" s="825"/>
      <c r="W195" s="825"/>
      <c r="X195" s="825"/>
      <c r="Y195" s="825"/>
      <c r="Z195" s="825"/>
    </row>
    <row r="196" spans="1:26" ht="12.75" customHeight="1">
      <c r="A196" s="828"/>
      <c r="B196" s="829"/>
      <c r="C196" s="829"/>
      <c r="D196" s="825"/>
      <c r="E196" s="825"/>
      <c r="F196" s="825"/>
      <c r="G196" s="825"/>
      <c r="H196" s="825"/>
      <c r="I196" s="825"/>
      <c r="J196" s="825"/>
      <c r="K196" s="825"/>
      <c r="L196" s="825"/>
      <c r="M196" s="825"/>
      <c r="N196" s="825"/>
      <c r="O196" s="825"/>
      <c r="P196" s="825"/>
      <c r="Q196" s="825"/>
      <c r="R196" s="825"/>
      <c r="S196" s="825"/>
      <c r="T196" s="825"/>
      <c r="U196" s="825"/>
      <c r="V196" s="825"/>
      <c r="W196" s="825"/>
      <c r="X196" s="825"/>
      <c r="Y196" s="825"/>
      <c r="Z196" s="825"/>
    </row>
    <row r="197" spans="1:26" ht="12.75" customHeight="1">
      <c r="A197" s="828"/>
      <c r="B197" s="829"/>
      <c r="C197" s="829"/>
      <c r="D197" s="825"/>
      <c r="E197" s="825"/>
      <c r="F197" s="825"/>
      <c r="G197" s="825"/>
      <c r="H197" s="825"/>
      <c r="I197" s="825"/>
      <c r="J197" s="825"/>
      <c r="K197" s="825"/>
      <c r="L197" s="825"/>
      <c r="M197" s="825"/>
      <c r="N197" s="825"/>
      <c r="O197" s="825"/>
      <c r="P197" s="825"/>
      <c r="Q197" s="825"/>
      <c r="R197" s="825"/>
      <c r="S197" s="825"/>
      <c r="T197" s="825"/>
      <c r="U197" s="825"/>
      <c r="V197" s="825"/>
      <c r="W197" s="825"/>
      <c r="X197" s="825"/>
      <c r="Y197" s="825"/>
      <c r="Z197" s="825"/>
    </row>
    <row r="198" spans="1:26" ht="12.75" customHeight="1">
      <c r="A198" s="828"/>
      <c r="B198" s="829"/>
      <c r="C198" s="829"/>
      <c r="D198" s="825"/>
      <c r="E198" s="825"/>
      <c r="F198" s="825"/>
      <c r="G198" s="825"/>
      <c r="H198" s="825"/>
      <c r="I198" s="825"/>
      <c r="J198" s="825"/>
      <c r="K198" s="825"/>
      <c r="L198" s="825"/>
      <c r="M198" s="825"/>
      <c r="N198" s="825"/>
      <c r="O198" s="825"/>
      <c r="P198" s="825"/>
      <c r="Q198" s="825"/>
      <c r="R198" s="825"/>
      <c r="S198" s="825"/>
      <c r="T198" s="825"/>
      <c r="U198" s="825"/>
      <c r="V198" s="825"/>
      <c r="W198" s="825"/>
      <c r="X198" s="825"/>
      <c r="Y198" s="825"/>
      <c r="Z198" s="825"/>
    </row>
    <row r="199" spans="1:26" ht="12.75" customHeight="1">
      <c r="A199" s="828"/>
      <c r="B199" s="829"/>
      <c r="C199" s="829"/>
      <c r="D199" s="825"/>
      <c r="E199" s="825"/>
      <c r="F199" s="825"/>
      <c r="G199" s="825"/>
      <c r="H199" s="825"/>
      <c r="I199" s="825"/>
      <c r="J199" s="825"/>
      <c r="K199" s="825"/>
      <c r="L199" s="825"/>
      <c r="M199" s="825"/>
      <c r="N199" s="825"/>
      <c r="O199" s="825"/>
      <c r="P199" s="825"/>
      <c r="Q199" s="825"/>
      <c r="R199" s="825"/>
      <c r="S199" s="825"/>
      <c r="T199" s="825"/>
      <c r="U199" s="825"/>
      <c r="V199" s="825"/>
      <c r="W199" s="825"/>
      <c r="X199" s="825"/>
      <c r="Y199" s="825"/>
      <c r="Z199" s="825"/>
    </row>
    <row r="200" spans="1:26" ht="12.75" customHeight="1">
      <c r="A200" s="828"/>
      <c r="B200" s="829"/>
      <c r="C200" s="829"/>
      <c r="D200" s="825"/>
      <c r="E200" s="825"/>
      <c r="F200" s="825"/>
      <c r="G200" s="825"/>
      <c r="H200" s="825"/>
      <c r="I200" s="825"/>
      <c r="J200" s="825"/>
      <c r="K200" s="825"/>
      <c r="L200" s="825"/>
      <c r="M200" s="825"/>
      <c r="N200" s="825"/>
      <c r="O200" s="825"/>
      <c r="P200" s="825"/>
      <c r="Q200" s="825"/>
      <c r="R200" s="825"/>
      <c r="S200" s="825"/>
      <c r="T200" s="825"/>
      <c r="U200" s="825"/>
      <c r="V200" s="825"/>
      <c r="W200" s="825"/>
      <c r="X200" s="825"/>
      <c r="Y200" s="825"/>
      <c r="Z200" s="825"/>
    </row>
    <row r="201" spans="1:26" ht="12.75" customHeight="1">
      <c r="A201" s="828"/>
      <c r="B201" s="829"/>
      <c r="C201" s="829"/>
      <c r="D201" s="825"/>
      <c r="E201" s="825"/>
      <c r="F201" s="825"/>
      <c r="G201" s="825"/>
      <c r="H201" s="825"/>
      <c r="I201" s="825"/>
      <c r="J201" s="825"/>
      <c r="K201" s="825"/>
      <c r="L201" s="825"/>
      <c r="M201" s="825"/>
      <c r="N201" s="825"/>
      <c r="O201" s="825"/>
      <c r="P201" s="825"/>
      <c r="Q201" s="825"/>
      <c r="R201" s="825"/>
      <c r="S201" s="825"/>
      <c r="T201" s="825"/>
      <c r="U201" s="825"/>
      <c r="V201" s="825"/>
      <c r="W201" s="825"/>
      <c r="X201" s="825"/>
      <c r="Y201" s="825"/>
      <c r="Z201" s="825"/>
    </row>
    <row r="202" spans="1:26" ht="12.75" customHeight="1">
      <c r="A202" s="828"/>
      <c r="B202" s="829"/>
      <c r="C202" s="829"/>
      <c r="D202" s="825"/>
      <c r="E202" s="825"/>
      <c r="F202" s="825"/>
      <c r="G202" s="825"/>
      <c r="H202" s="825"/>
      <c r="I202" s="825"/>
      <c r="J202" s="825"/>
      <c r="K202" s="825"/>
      <c r="L202" s="825"/>
      <c r="M202" s="825"/>
      <c r="N202" s="825"/>
      <c r="O202" s="825"/>
      <c r="P202" s="825"/>
      <c r="Q202" s="825"/>
      <c r="R202" s="825"/>
      <c r="S202" s="825"/>
      <c r="T202" s="825"/>
      <c r="U202" s="825"/>
      <c r="V202" s="825"/>
      <c r="W202" s="825"/>
      <c r="X202" s="825"/>
      <c r="Y202" s="825"/>
      <c r="Z202" s="825"/>
    </row>
    <row r="203" spans="1:26" ht="12.75" customHeight="1">
      <c r="A203" s="828"/>
      <c r="B203" s="829"/>
      <c r="C203" s="829"/>
      <c r="D203" s="825"/>
      <c r="E203" s="825"/>
      <c r="F203" s="825"/>
      <c r="G203" s="825"/>
      <c r="H203" s="825"/>
      <c r="I203" s="825"/>
      <c r="J203" s="825"/>
      <c r="K203" s="825"/>
      <c r="L203" s="825"/>
      <c r="M203" s="825"/>
      <c r="N203" s="825"/>
      <c r="O203" s="825"/>
      <c r="P203" s="825"/>
      <c r="Q203" s="825"/>
      <c r="R203" s="825"/>
      <c r="S203" s="825"/>
      <c r="T203" s="825"/>
      <c r="U203" s="825"/>
      <c r="V203" s="825"/>
      <c r="W203" s="825"/>
      <c r="X203" s="825"/>
      <c r="Y203" s="825"/>
      <c r="Z203" s="825"/>
    </row>
    <row r="204" spans="1:26" ht="12.75" customHeight="1">
      <c r="A204" s="828"/>
      <c r="B204" s="829"/>
      <c r="C204" s="829"/>
      <c r="D204" s="825"/>
      <c r="E204" s="825"/>
      <c r="F204" s="825"/>
      <c r="G204" s="825"/>
      <c r="H204" s="825"/>
      <c r="I204" s="825"/>
      <c r="J204" s="825"/>
      <c r="K204" s="825"/>
      <c r="L204" s="825"/>
      <c r="M204" s="825"/>
      <c r="N204" s="825"/>
      <c r="O204" s="825"/>
      <c r="P204" s="825"/>
      <c r="Q204" s="825"/>
      <c r="R204" s="825"/>
      <c r="S204" s="825"/>
      <c r="T204" s="825"/>
      <c r="U204" s="825"/>
      <c r="V204" s="825"/>
      <c r="W204" s="825"/>
      <c r="X204" s="825"/>
      <c r="Y204" s="825"/>
      <c r="Z204" s="825"/>
    </row>
    <row r="205" spans="1:26" ht="12.75" customHeight="1">
      <c r="A205" s="828"/>
      <c r="B205" s="829"/>
      <c r="C205" s="829"/>
      <c r="D205" s="825"/>
      <c r="E205" s="825"/>
      <c r="F205" s="825"/>
      <c r="G205" s="825"/>
      <c r="H205" s="825"/>
      <c r="I205" s="825"/>
      <c r="J205" s="825"/>
      <c r="K205" s="825"/>
      <c r="L205" s="825"/>
      <c r="M205" s="825"/>
      <c r="N205" s="825"/>
      <c r="O205" s="825"/>
      <c r="P205" s="825"/>
      <c r="Q205" s="825"/>
      <c r="R205" s="825"/>
      <c r="S205" s="825"/>
      <c r="T205" s="825"/>
      <c r="U205" s="825"/>
      <c r="V205" s="825"/>
      <c r="W205" s="825"/>
      <c r="X205" s="825"/>
      <c r="Y205" s="825"/>
      <c r="Z205" s="825"/>
    </row>
    <row r="206" spans="1:26" ht="12.75" customHeight="1">
      <c r="A206" s="828"/>
      <c r="B206" s="829"/>
      <c r="C206" s="829"/>
      <c r="D206" s="825"/>
      <c r="E206" s="825"/>
      <c r="F206" s="825"/>
      <c r="G206" s="825"/>
      <c r="H206" s="825"/>
      <c r="I206" s="825"/>
      <c r="J206" s="825"/>
      <c r="K206" s="825"/>
      <c r="L206" s="825"/>
      <c r="M206" s="825"/>
      <c r="N206" s="825"/>
      <c r="O206" s="825"/>
      <c r="P206" s="825"/>
      <c r="Q206" s="825"/>
      <c r="R206" s="825"/>
      <c r="S206" s="825"/>
      <c r="T206" s="825"/>
      <c r="U206" s="825"/>
      <c r="V206" s="825"/>
      <c r="W206" s="825"/>
      <c r="X206" s="825"/>
      <c r="Y206" s="825"/>
      <c r="Z206" s="825"/>
    </row>
    <row r="207" spans="1:26" ht="12.75" customHeight="1">
      <c r="A207" s="828"/>
      <c r="B207" s="829"/>
      <c r="C207" s="829"/>
      <c r="D207" s="825"/>
      <c r="E207" s="825"/>
      <c r="F207" s="825"/>
      <c r="G207" s="825"/>
      <c r="H207" s="825"/>
      <c r="I207" s="825"/>
      <c r="J207" s="825"/>
      <c r="K207" s="825"/>
      <c r="L207" s="825"/>
      <c r="M207" s="825"/>
      <c r="N207" s="825"/>
      <c r="O207" s="825"/>
      <c r="P207" s="825"/>
      <c r="Q207" s="825"/>
      <c r="R207" s="825"/>
      <c r="S207" s="825"/>
      <c r="T207" s="825"/>
      <c r="U207" s="825"/>
      <c r="V207" s="825"/>
      <c r="W207" s="825"/>
      <c r="X207" s="825"/>
      <c r="Y207" s="825"/>
      <c r="Z207" s="825"/>
    </row>
    <row r="208" spans="1:26" ht="12.75" customHeight="1">
      <c r="A208" s="828"/>
      <c r="B208" s="829"/>
      <c r="C208" s="829"/>
      <c r="D208" s="825"/>
      <c r="E208" s="825"/>
      <c r="F208" s="825"/>
      <c r="G208" s="825"/>
      <c r="H208" s="825"/>
      <c r="I208" s="825"/>
      <c r="J208" s="825"/>
      <c r="K208" s="825"/>
      <c r="L208" s="825"/>
      <c r="M208" s="825"/>
      <c r="N208" s="825"/>
      <c r="O208" s="825"/>
      <c r="P208" s="825"/>
      <c r="Q208" s="825"/>
      <c r="R208" s="825"/>
      <c r="S208" s="825"/>
      <c r="T208" s="825"/>
      <c r="U208" s="825"/>
      <c r="V208" s="825"/>
      <c r="W208" s="825"/>
      <c r="X208" s="825"/>
      <c r="Y208" s="825"/>
      <c r="Z208" s="825"/>
    </row>
    <row r="209" spans="1:26" ht="12.75" customHeight="1">
      <c r="A209" s="828"/>
      <c r="B209" s="829"/>
      <c r="C209" s="829"/>
      <c r="D209" s="825"/>
      <c r="E209" s="825"/>
      <c r="F209" s="825"/>
      <c r="G209" s="825"/>
      <c r="H209" s="825"/>
      <c r="I209" s="825"/>
      <c r="J209" s="825"/>
      <c r="K209" s="825"/>
      <c r="L209" s="825"/>
      <c r="M209" s="825"/>
      <c r="N209" s="825"/>
      <c r="O209" s="825"/>
      <c r="P209" s="825"/>
      <c r="Q209" s="825"/>
      <c r="R209" s="825"/>
      <c r="S209" s="825"/>
      <c r="T209" s="825"/>
      <c r="U209" s="825"/>
      <c r="V209" s="825"/>
      <c r="W209" s="825"/>
      <c r="X209" s="825"/>
      <c r="Y209" s="825"/>
      <c r="Z209" s="825"/>
    </row>
    <row r="210" spans="1:26" ht="12.75" customHeight="1">
      <c r="A210" s="828"/>
      <c r="B210" s="829"/>
      <c r="C210" s="829"/>
      <c r="D210" s="825"/>
      <c r="E210" s="825"/>
      <c r="F210" s="825"/>
      <c r="G210" s="825"/>
      <c r="H210" s="825"/>
      <c r="I210" s="825"/>
      <c r="J210" s="825"/>
      <c r="K210" s="825"/>
      <c r="L210" s="825"/>
      <c r="M210" s="825"/>
      <c r="N210" s="825"/>
      <c r="O210" s="825"/>
      <c r="P210" s="825"/>
      <c r="Q210" s="825"/>
      <c r="R210" s="825"/>
      <c r="S210" s="825"/>
      <c r="T210" s="825"/>
      <c r="U210" s="825"/>
      <c r="V210" s="825"/>
      <c r="W210" s="825"/>
      <c r="X210" s="825"/>
      <c r="Y210" s="825"/>
      <c r="Z210" s="825"/>
    </row>
    <row r="211" spans="1:26" ht="12.75" customHeight="1">
      <c r="A211" s="828"/>
      <c r="B211" s="829"/>
      <c r="C211" s="829"/>
      <c r="D211" s="825"/>
      <c r="E211" s="825"/>
      <c r="F211" s="825"/>
      <c r="G211" s="825"/>
      <c r="H211" s="825"/>
      <c r="I211" s="825"/>
      <c r="J211" s="825"/>
      <c r="K211" s="825"/>
      <c r="L211" s="825"/>
      <c r="M211" s="825"/>
      <c r="N211" s="825"/>
      <c r="O211" s="825"/>
      <c r="P211" s="825"/>
      <c r="Q211" s="825"/>
      <c r="R211" s="825"/>
      <c r="S211" s="825"/>
      <c r="T211" s="825"/>
      <c r="U211" s="825"/>
      <c r="V211" s="825"/>
      <c r="W211" s="825"/>
      <c r="X211" s="825"/>
      <c r="Y211" s="825"/>
      <c r="Z211" s="825"/>
    </row>
    <row r="212" spans="1:26" ht="12.75" customHeight="1">
      <c r="A212" s="828"/>
      <c r="B212" s="829"/>
      <c r="C212" s="829"/>
      <c r="D212" s="825"/>
      <c r="E212" s="825"/>
      <c r="F212" s="825"/>
      <c r="G212" s="825"/>
      <c r="H212" s="825"/>
      <c r="I212" s="825"/>
      <c r="J212" s="825"/>
      <c r="K212" s="825"/>
      <c r="L212" s="825"/>
      <c r="M212" s="825"/>
      <c r="N212" s="825"/>
      <c r="O212" s="825"/>
      <c r="P212" s="825"/>
      <c r="Q212" s="825"/>
      <c r="R212" s="825"/>
      <c r="S212" s="825"/>
      <c r="T212" s="825"/>
      <c r="U212" s="825"/>
      <c r="V212" s="825"/>
      <c r="W212" s="825"/>
      <c r="X212" s="825"/>
      <c r="Y212" s="825"/>
      <c r="Z212" s="825"/>
    </row>
    <row r="213" spans="1:26" ht="12.75" customHeight="1">
      <c r="A213" s="828"/>
      <c r="B213" s="829"/>
      <c r="C213" s="829"/>
      <c r="D213" s="825"/>
      <c r="E213" s="825"/>
      <c r="F213" s="825"/>
      <c r="G213" s="825"/>
      <c r="H213" s="825"/>
      <c r="I213" s="825"/>
      <c r="J213" s="825"/>
      <c r="K213" s="825"/>
      <c r="L213" s="825"/>
      <c r="M213" s="825"/>
      <c r="N213" s="825"/>
      <c r="O213" s="825"/>
      <c r="P213" s="825"/>
      <c r="Q213" s="825"/>
      <c r="R213" s="825"/>
      <c r="S213" s="825"/>
      <c r="T213" s="825"/>
      <c r="U213" s="825"/>
      <c r="V213" s="825"/>
      <c r="W213" s="825"/>
      <c r="X213" s="825"/>
      <c r="Y213" s="825"/>
      <c r="Z213" s="825"/>
    </row>
    <row r="214" spans="1:26" ht="12.75" customHeight="1">
      <c r="A214" s="828"/>
      <c r="B214" s="829"/>
      <c r="C214" s="829"/>
      <c r="D214" s="825"/>
      <c r="E214" s="825"/>
      <c r="F214" s="825"/>
      <c r="G214" s="825"/>
      <c r="H214" s="825"/>
      <c r="I214" s="825"/>
      <c r="J214" s="825"/>
      <c r="K214" s="825"/>
      <c r="L214" s="825"/>
      <c r="M214" s="825"/>
      <c r="N214" s="825"/>
      <c r="O214" s="825"/>
      <c r="P214" s="825"/>
      <c r="Q214" s="825"/>
      <c r="R214" s="825"/>
      <c r="S214" s="825"/>
      <c r="T214" s="825"/>
      <c r="U214" s="825"/>
      <c r="V214" s="825"/>
      <c r="W214" s="825"/>
      <c r="X214" s="825"/>
      <c r="Y214" s="825"/>
      <c r="Z214" s="825"/>
    </row>
    <row r="215" spans="1:26" ht="12.75" customHeight="1">
      <c r="A215" s="828"/>
      <c r="B215" s="829"/>
      <c r="C215" s="829"/>
      <c r="D215" s="825"/>
      <c r="E215" s="825"/>
      <c r="F215" s="825"/>
      <c r="G215" s="825"/>
      <c r="H215" s="825"/>
      <c r="I215" s="825"/>
      <c r="J215" s="825"/>
      <c r="K215" s="825"/>
      <c r="L215" s="825"/>
      <c r="M215" s="825"/>
      <c r="N215" s="825"/>
      <c r="O215" s="825"/>
      <c r="P215" s="825"/>
      <c r="Q215" s="825"/>
      <c r="R215" s="825"/>
      <c r="S215" s="825"/>
      <c r="T215" s="825"/>
      <c r="U215" s="825"/>
      <c r="V215" s="825"/>
      <c r="W215" s="825"/>
      <c r="X215" s="825"/>
      <c r="Y215" s="825"/>
      <c r="Z215" s="825"/>
    </row>
    <row r="216" spans="1:26" ht="12.75" customHeight="1">
      <c r="A216" s="828"/>
      <c r="B216" s="829"/>
      <c r="C216" s="829"/>
      <c r="D216" s="825"/>
      <c r="E216" s="825"/>
      <c r="F216" s="825"/>
      <c r="G216" s="825"/>
      <c r="H216" s="825"/>
      <c r="I216" s="825"/>
      <c r="J216" s="825"/>
      <c r="K216" s="825"/>
      <c r="L216" s="825"/>
      <c r="M216" s="825"/>
      <c r="N216" s="825"/>
      <c r="O216" s="825"/>
      <c r="P216" s="825"/>
      <c r="Q216" s="825"/>
      <c r="R216" s="825"/>
      <c r="S216" s="825"/>
      <c r="T216" s="825"/>
      <c r="U216" s="825"/>
      <c r="V216" s="825"/>
      <c r="W216" s="825"/>
      <c r="X216" s="825"/>
      <c r="Y216" s="825"/>
      <c r="Z216" s="825"/>
    </row>
    <row r="217" spans="1:26" ht="12.75" customHeight="1">
      <c r="A217" s="828"/>
      <c r="B217" s="829"/>
      <c r="C217" s="829"/>
      <c r="D217" s="825"/>
      <c r="E217" s="825"/>
      <c r="F217" s="825"/>
      <c r="G217" s="825"/>
      <c r="H217" s="825"/>
      <c r="I217" s="825"/>
      <c r="J217" s="825"/>
      <c r="K217" s="825"/>
      <c r="L217" s="825"/>
      <c r="M217" s="825"/>
      <c r="N217" s="825"/>
      <c r="O217" s="825"/>
      <c r="P217" s="825"/>
      <c r="Q217" s="825"/>
      <c r="R217" s="825"/>
      <c r="S217" s="825"/>
      <c r="T217" s="825"/>
      <c r="U217" s="825"/>
      <c r="V217" s="825"/>
      <c r="W217" s="825"/>
      <c r="X217" s="825"/>
      <c r="Y217" s="825"/>
      <c r="Z217" s="825"/>
    </row>
    <row r="218" spans="1:26" ht="12.75" customHeight="1">
      <c r="A218" s="828"/>
      <c r="B218" s="829"/>
      <c r="C218" s="829"/>
      <c r="D218" s="825"/>
      <c r="E218" s="825"/>
      <c r="F218" s="825"/>
      <c r="G218" s="825"/>
      <c r="H218" s="825"/>
      <c r="I218" s="825"/>
      <c r="J218" s="825"/>
      <c r="K218" s="825"/>
      <c r="L218" s="825"/>
      <c r="M218" s="825"/>
      <c r="N218" s="825"/>
      <c r="O218" s="825"/>
      <c r="P218" s="825"/>
      <c r="Q218" s="825"/>
      <c r="R218" s="825"/>
      <c r="S218" s="825"/>
      <c r="T218" s="825"/>
      <c r="U218" s="825"/>
      <c r="V218" s="825"/>
      <c r="W218" s="825"/>
      <c r="X218" s="825"/>
      <c r="Y218" s="825"/>
      <c r="Z218" s="825"/>
    </row>
    <row r="219" spans="1:26" ht="12.75" customHeight="1">
      <c r="A219" s="828"/>
      <c r="B219" s="829"/>
      <c r="C219" s="829"/>
      <c r="D219" s="825"/>
      <c r="E219" s="825"/>
      <c r="F219" s="825"/>
      <c r="G219" s="825"/>
      <c r="H219" s="825"/>
      <c r="I219" s="825"/>
      <c r="J219" s="825"/>
      <c r="K219" s="825"/>
      <c r="L219" s="825"/>
      <c r="M219" s="825"/>
      <c r="N219" s="825"/>
      <c r="O219" s="825"/>
      <c r="P219" s="825"/>
      <c r="Q219" s="825"/>
      <c r="R219" s="825"/>
      <c r="S219" s="825"/>
      <c r="T219" s="825"/>
      <c r="U219" s="825"/>
      <c r="V219" s="825"/>
      <c r="W219" s="825"/>
      <c r="X219" s="825"/>
      <c r="Y219" s="825"/>
      <c r="Z219" s="825"/>
    </row>
    <row r="220" spans="1:26" ht="12.75" customHeight="1">
      <c r="A220" s="828"/>
      <c r="B220" s="829"/>
      <c r="C220" s="829"/>
      <c r="D220" s="825"/>
      <c r="E220" s="825"/>
      <c r="F220" s="825"/>
      <c r="G220" s="825"/>
      <c r="H220" s="825"/>
      <c r="I220" s="825"/>
      <c r="J220" s="825"/>
      <c r="K220" s="825"/>
      <c r="L220" s="825"/>
      <c r="M220" s="825"/>
      <c r="N220" s="825"/>
      <c r="O220" s="825"/>
      <c r="P220" s="825"/>
      <c r="Q220" s="825"/>
      <c r="R220" s="825"/>
      <c r="S220" s="825"/>
      <c r="T220" s="825"/>
      <c r="U220" s="825"/>
      <c r="V220" s="825"/>
      <c r="W220" s="825"/>
      <c r="X220" s="825"/>
      <c r="Y220" s="825"/>
      <c r="Z220" s="825"/>
    </row>
    <row r="221" spans="1:26" ht="15.75" customHeight="1"/>
    <row r="222" spans="1:26" ht="15.75" customHeight="1"/>
    <row r="223" spans="1:26" ht="15.75" customHeight="1"/>
    <row r="224" spans="1:26"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pageMargins left="0.7" right="0.7" top="0.75" bottom="0.75" header="0" footer="0"/>
  <pageSetup orientation="landscape"/>
</worksheet>
</file>

<file path=xl/worksheets/sheet3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500-000000000000}">
  <dimension ref="A1:Z1000"/>
  <sheetViews>
    <sheetView workbookViewId="0"/>
  </sheetViews>
  <sheetFormatPr defaultColWidth="14.40625" defaultRowHeight="15" customHeight="1"/>
  <cols>
    <col min="1" max="1" width="8" customWidth="1"/>
    <col min="2" max="2" width="13.40625" customWidth="1"/>
    <col min="3" max="3" width="31.54296875" customWidth="1"/>
    <col min="4" max="4" width="16.40625" customWidth="1"/>
    <col min="5" max="6" width="14.54296875" customWidth="1"/>
    <col min="7" max="26" width="8" customWidth="1"/>
  </cols>
  <sheetData>
    <row r="1" spans="1:26" ht="14.25" customHeight="1"/>
    <row r="2" spans="1:26" ht="25.5" customHeight="1">
      <c r="B2" s="1167" t="s">
        <v>2224</v>
      </c>
      <c r="C2" s="1167" t="s">
        <v>2225</v>
      </c>
      <c r="D2" s="453" t="s">
        <v>2226</v>
      </c>
      <c r="E2" s="1166" t="s">
        <v>2227</v>
      </c>
      <c r="F2" s="1156"/>
    </row>
    <row r="3" spans="1:26" ht="14.25" customHeight="1">
      <c r="B3" s="1168"/>
      <c r="C3" s="1168"/>
      <c r="D3" s="711" t="s">
        <v>2228</v>
      </c>
      <c r="E3" s="494" t="s">
        <v>2229</v>
      </c>
      <c r="F3" s="494" t="s">
        <v>2230</v>
      </c>
    </row>
    <row r="4" spans="1:26" ht="25.5" customHeight="1">
      <c r="B4" s="464">
        <v>11201</v>
      </c>
      <c r="C4" s="468" t="s">
        <v>2071</v>
      </c>
      <c r="D4" s="461" t="e">
        <f>D14</f>
        <v>#REF!</v>
      </c>
      <c r="E4" s="461" t="e">
        <f t="shared" ref="E4:F4" si="0">D4*1.04</f>
        <v>#REF!</v>
      </c>
      <c r="F4" s="461" t="e">
        <f t="shared" si="0"/>
        <v>#REF!</v>
      </c>
    </row>
    <row r="5" spans="1:26" ht="14.25" customHeight="1">
      <c r="B5" s="830" t="s">
        <v>2740</v>
      </c>
      <c r="C5" s="830" t="s">
        <v>2741</v>
      </c>
      <c r="D5" s="461">
        <f>D17</f>
        <v>12512240</v>
      </c>
      <c r="E5" s="461">
        <f t="shared" ref="E5:F5" si="1">D5*1.04</f>
        <v>13012729.6</v>
      </c>
      <c r="F5" s="461">
        <f t="shared" si="1"/>
        <v>13533238.784</v>
      </c>
    </row>
    <row r="6" spans="1:26" ht="14.25" customHeight="1">
      <c r="B6" s="831" t="s">
        <v>2742</v>
      </c>
      <c r="C6" s="467" t="s">
        <v>2743</v>
      </c>
      <c r="D6" s="461">
        <f>D20</f>
        <v>4500000</v>
      </c>
      <c r="E6" s="461">
        <f t="shared" ref="E6:F6" si="2">D6*1.04</f>
        <v>4680000</v>
      </c>
      <c r="F6" s="461">
        <f t="shared" si="2"/>
        <v>4867200</v>
      </c>
    </row>
    <row r="7" spans="1:26" ht="14.25" customHeight="1">
      <c r="B7" s="832" t="s">
        <v>2744</v>
      </c>
      <c r="C7" s="832" t="s">
        <v>2745</v>
      </c>
      <c r="D7" s="461">
        <f>D23</f>
        <v>0</v>
      </c>
      <c r="E7" s="461">
        <f t="shared" ref="E7:F7" si="3">D7*1.04</f>
        <v>0</v>
      </c>
      <c r="F7" s="461">
        <f t="shared" si="3"/>
        <v>0</v>
      </c>
    </row>
    <row r="8" spans="1:26" ht="14.25" customHeight="1">
      <c r="B8" s="832" t="s">
        <v>2746</v>
      </c>
      <c r="C8" s="832" t="s">
        <v>2747</v>
      </c>
      <c r="D8" s="461">
        <f>D26</f>
        <v>0</v>
      </c>
      <c r="E8" s="461">
        <f t="shared" ref="E8:F8" si="4">D8*1.04</f>
        <v>0</v>
      </c>
      <c r="F8" s="461">
        <f t="shared" si="4"/>
        <v>0</v>
      </c>
    </row>
    <row r="9" spans="1:26" ht="14.25" customHeight="1">
      <c r="B9" s="1166" t="s">
        <v>2317</v>
      </c>
      <c r="C9" s="1156"/>
      <c r="D9" s="462" t="e">
        <f t="shared" ref="D9:F9" si="5">SUM(D4:D8)</f>
        <v>#REF!</v>
      </c>
      <c r="E9" s="462" t="e">
        <f t="shared" si="5"/>
        <v>#REF!</v>
      </c>
      <c r="F9" s="462" t="e">
        <f t="shared" si="5"/>
        <v>#REF!</v>
      </c>
    </row>
    <row r="10" spans="1:26" ht="14.25" customHeight="1">
      <c r="B10" s="703"/>
      <c r="C10" s="703"/>
      <c r="D10" s="703"/>
      <c r="E10" s="703"/>
      <c r="F10" s="703"/>
    </row>
    <row r="11" spans="1:26" ht="14.25" customHeight="1">
      <c r="B11" s="703"/>
      <c r="C11" s="703"/>
      <c r="D11" s="703"/>
      <c r="E11" s="703"/>
      <c r="F11" s="703"/>
    </row>
    <row r="12" spans="1:26" ht="25.5" customHeight="1">
      <c r="B12" s="1167" t="s">
        <v>2234</v>
      </c>
      <c r="C12" s="1167" t="s">
        <v>2235</v>
      </c>
      <c r="D12" s="463" t="s">
        <v>2236</v>
      </c>
      <c r="E12" s="1169" t="s">
        <v>2227</v>
      </c>
      <c r="F12" s="1156"/>
    </row>
    <row r="13" spans="1:26" ht="14.25" customHeight="1">
      <c r="B13" s="1168"/>
      <c r="C13" s="1168"/>
      <c r="D13" s="711" t="s">
        <v>2228</v>
      </c>
      <c r="E13" s="494" t="s">
        <v>2229</v>
      </c>
      <c r="F13" s="494" t="s">
        <v>2230</v>
      </c>
    </row>
    <row r="14" spans="1:26" ht="25.5" customHeight="1">
      <c r="A14" s="114"/>
      <c r="B14" s="464">
        <v>11201</v>
      </c>
      <c r="C14" s="468" t="s">
        <v>2071</v>
      </c>
      <c r="D14" s="462" t="e">
        <f>D15+D16</f>
        <v>#REF!</v>
      </c>
      <c r="E14" s="462" t="e">
        <f t="shared" ref="E14:F14" si="6">1.04*D14</f>
        <v>#REF!</v>
      </c>
      <c r="F14" s="462" t="e">
        <f t="shared" si="6"/>
        <v>#REF!</v>
      </c>
      <c r="G14" s="114"/>
      <c r="H14" s="114"/>
      <c r="I14" s="114"/>
      <c r="J14" s="114"/>
      <c r="K14" s="114"/>
      <c r="L14" s="114"/>
      <c r="M14" s="114"/>
      <c r="N14" s="114"/>
      <c r="O14" s="114"/>
      <c r="P14" s="114"/>
      <c r="Q14" s="114"/>
      <c r="R14" s="114"/>
      <c r="S14" s="114"/>
      <c r="T14" s="114"/>
      <c r="U14" s="114"/>
      <c r="V14" s="114"/>
      <c r="W14" s="114"/>
      <c r="X14" s="114"/>
      <c r="Y14" s="114"/>
      <c r="Z14" s="114"/>
    </row>
    <row r="15" spans="1:26" ht="14.25" customHeight="1">
      <c r="B15" s="464"/>
      <c r="C15" s="499" t="s">
        <v>2237</v>
      </c>
      <c r="D15" s="461">
        <f>TRADE!C230+TRADE!C106</f>
        <v>136000000</v>
      </c>
      <c r="E15" s="461">
        <f t="shared" ref="E15:F15" si="7">1.04*D15</f>
        <v>141440000</v>
      </c>
      <c r="F15" s="461">
        <f t="shared" si="7"/>
        <v>147097600</v>
      </c>
    </row>
    <row r="16" spans="1:26" ht="14.25" customHeight="1">
      <c r="B16" s="464"/>
      <c r="C16" s="499" t="s">
        <v>2183</v>
      </c>
      <c r="D16" s="461" t="e">
        <f>TRADE!C235</f>
        <v>#REF!</v>
      </c>
      <c r="E16" s="461" t="e">
        <f t="shared" ref="E16:F16" si="8">1.04*D16</f>
        <v>#REF!</v>
      </c>
      <c r="F16" s="461" t="e">
        <f t="shared" si="8"/>
        <v>#REF!</v>
      </c>
    </row>
    <row r="17" spans="1:26" ht="14.25" customHeight="1">
      <c r="A17" s="114"/>
      <c r="B17" s="830" t="s">
        <v>2740</v>
      </c>
      <c r="C17" s="830" t="s">
        <v>2741</v>
      </c>
      <c r="D17" s="462">
        <f>D18+D19</f>
        <v>12512240</v>
      </c>
      <c r="E17" s="462">
        <f t="shared" ref="E17:F17" si="9">1.04*D17</f>
        <v>13012729.6</v>
      </c>
      <c r="F17" s="462">
        <f t="shared" si="9"/>
        <v>13533238.784</v>
      </c>
      <c r="G17" s="114"/>
      <c r="H17" s="114"/>
      <c r="I17" s="114"/>
      <c r="J17" s="114"/>
      <c r="K17" s="114"/>
      <c r="L17" s="114"/>
      <c r="M17" s="114"/>
      <c r="N17" s="114"/>
      <c r="O17" s="114"/>
      <c r="P17" s="114"/>
      <c r="Q17" s="114"/>
      <c r="R17" s="114"/>
      <c r="S17" s="114"/>
      <c r="T17" s="114"/>
      <c r="U17" s="114"/>
      <c r="V17" s="114"/>
      <c r="W17" s="114"/>
      <c r="X17" s="114"/>
      <c r="Y17" s="114"/>
      <c r="Z17" s="114"/>
    </row>
    <row r="18" spans="1:26" ht="14.25" customHeight="1">
      <c r="B18" s="830"/>
      <c r="C18" s="499" t="s">
        <v>2237</v>
      </c>
      <c r="D18" s="465">
        <f>TRADE!C129</f>
        <v>12512240</v>
      </c>
      <c r="E18" s="461">
        <f t="shared" ref="E18:F18" si="10">1.04*D18</f>
        <v>13012729.6</v>
      </c>
      <c r="F18" s="461">
        <f t="shared" si="10"/>
        <v>13533238.784</v>
      </c>
    </row>
    <row r="19" spans="1:26" ht="14.25" customHeight="1">
      <c r="B19" s="830"/>
      <c r="C19" s="499" t="s">
        <v>2183</v>
      </c>
      <c r="D19" s="717">
        <v>0</v>
      </c>
      <c r="E19" s="715">
        <f t="shared" ref="E19:F19" si="11">1.04*D19</f>
        <v>0</v>
      </c>
      <c r="F19" s="715">
        <f t="shared" si="11"/>
        <v>0</v>
      </c>
    </row>
    <row r="20" spans="1:26" ht="14.25" customHeight="1">
      <c r="A20" s="114"/>
      <c r="B20" s="831" t="s">
        <v>2742</v>
      </c>
      <c r="C20" s="467" t="s">
        <v>2743</v>
      </c>
      <c r="D20" s="462">
        <f>D21+D22</f>
        <v>4500000</v>
      </c>
      <c r="E20" s="462">
        <f t="shared" ref="E20:F20" si="12">1.04*D20</f>
        <v>4680000</v>
      </c>
      <c r="F20" s="462">
        <f t="shared" si="12"/>
        <v>4867200</v>
      </c>
      <c r="G20" s="114"/>
      <c r="H20" s="114"/>
      <c r="I20" s="114"/>
      <c r="J20" s="114"/>
      <c r="K20" s="114"/>
      <c r="L20" s="114"/>
      <c r="M20" s="114"/>
      <c r="N20" s="114"/>
      <c r="O20" s="114"/>
      <c r="P20" s="114"/>
      <c r="Q20" s="114"/>
      <c r="R20" s="114"/>
      <c r="S20" s="114"/>
      <c r="T20" s="114"/>
      <c r="U20" s="114"/>
      <c r="V20" s="114"/>
      <c r="W20" s="114"/>
      <c r="X20" s="114"/>
      <c r="Y20" s="114"/>
      <c r="Z20" s="114"/>
    </row>
    <row r="21" spans="1:26" ht="14.25" customHeight="1">
      <c r="B21" s="831"/>
      <c r="C21" s="499" t="s">
        <v>2237</v>
      </c>
      <c r="D21" s="461">
        <f>TRADE!C144</f>
        <v>4500000</v>
      </c>
      <c r="E21" s="461">
        <f t="shared" ref="E21:F21" si="13">1.04*D21</f>
        <v>4680000</v>
      </c>
      <c r="F21" s="461">
        <f t="shared" si="13"/>
        <v>4867200</v>
      </c>
    </row>
    <row r="22" spans="1:26" ht="14.25" customHeight="1">
      <c r="B22" s="831"/>
      <c r="C22" s="499" t="s">
        <v>2183</v>
      </c>
      <c r="D22" s="715">
        <v>0</v>
      </c>
      <c r="E22" s="715">
        <f t="shared" ref="E22:F22" si="14">1.04*D22</f>
        <v>0</v>
      </c>
      <c r="F22" s="715">
        <f t="shared" si="14"/>
        <v>0</v>
      </c>
    </row>
    <row r="23" spans="1:26" ht="14.25" customHeight="1">
      <c r="A23" s="114"/>
      <c r="B23" s="832" t="s">
        <v>2744</v>
      </c>
      <c r="C23" s="832" t="s">
        <v>2745</v>
      </c>
      <c r="D23" s="462">
        <f>D24+D25</f>
        <v>0</v>
      </c>
      <c r="E23" s="462">
        <f t="shared" ref="E23:F23" si="15">1.04*D23</f>
        <v>0</v>
      </c>
      <c r="F23" s="462">
        <f t="shared" si="15"/>
        <v>0</v>
      </c>
      <c r="G23" s="114"/>
      <c r="H23" s="114"/>
      <c r="I23" s="114"/>
      <c r="J23" s="114"/>
      <c r="K23" s="114"/>
      <c r="L23" s="114"/>
      <c r="M23" s="114"/>
      <c r="N23" s="114"/>
      <c r="O23" s="114"/>
      <c r="P23" s="114"/>
      <c r="Q23" s="114"/>
      <c r="R23" s="114"/>
      <c r="S23" s="114"/>
      <c r="T23" s="114"/>
      <c r="U23" s="114"/>
      <c r="V23" s="114"/>
      <c r="W23" s="114"/>
      <c r="X23" s="114"/>
      <c r="Y23" s="114"/>
      <c r="Z23" s="114"/>
    </row>
    <row r="24" spans="1:26" ht="14.25" customHeight="1">
      <c r="B24" s="832"/>
      <c r="C24" s="499" t="s">
        <v>2237</v>
      </c>
      <c r="D24" s="461">
        <f>TRADE!C157</f>
        <v>0</v>
      </c>
      <c r="E24" s="461">
        <f t="shared" ref="E24:F24" si="16">1.04*D24</f>
        <v>0</v>
      </c>
      <c r="F24" s="461">
        <f t="shared" si="16"/>
        <v>0</v>
      </c>
    </row>
    <row r="25" spans="1:26" ht="14.25" customHeight="1">
      <c r="B25" s="832"/>
      <c r="C25" s="499" t="s">
        <v>2183</v>
      </c>
      <c r="D25" s="714">
        <v>0</v>
      </c>
      <c r="E25" s="715">
        <f t="shared" ref="E25:F25" si="17">1.04*D25</f>
        <v>0</v>
      </c>
      <c r="F25" s="715">
        <f t="shared" si="17"/>
        <v>0</v>
      </c>
    </row>
    <row r="26" spans="1:26" ht="14.25" customHeight="1">
      <c r="A26" s="114"/>
      <c r="B26" s="832" t="s">
        <v>2746</v>
      </c>
      <c r="C26" s="832" t="s">
        <v>2747</v>
      </c>
      <c r="D26" s="462">
        <f>D27+D28</f>
        <v>0</v>
      </c>
      <c r="E26" s="462">
        <f t="shared" ref="E26:F26" si="18">1.04*D26</f>
        <v>0</v>
      </c>
      <c r="F26" s="462">
        <f t="shared" si="18"/>
        <v>0</v>
      </c>
      <c r="G26" s="114"/>
      <c r="H26" s="114"/>
      <c r="I26" s="114"/>
      <c r="J26" s="114"/>
      <c r="K26" s="114"/>
      <c r="L26" s="114"/>
      <c r="M26" s="114"/>
      <c r="N26" s="114"/>
      <c r="O26" s="114"/>
      <c r="P26" s="114"/>
      <c r="Q26" s="114"/>
      <c r="R26" s="114"/>
      <c r="S26" s="114"/>
      <c r="T26" s="114"/>
      <c r="U26" s="114"/>
      <c r="V26" s="114"/>
      <c r="W26" s="114"/>
      <c r="X26" s="114"/>
      <c r="Y26" s="114"/>
      <c r="Z26" s="114"/>
    </row>
    <row r="27" spans="1:26" ht="14.25" customHeight="1">
      <c r="B27" s="456"/>
      <c r="C27" s="499" t="s">
        <v>2237</v>
      </c>
      <c r="D27" s="461">
        <f>TRADE!C174</f>
        <v>0</v>
      </c>
      <c r="E27" s="461">
        <f t="shared" ref="E27:F27" si="19">1.04*D27</f>
        <v>0</v>
      </c>
      <c r="F27" s="461">
        <f t="shared" si="19"/>
        <v>0</v>
      </c>
    </row>
    <row r="28" spans="1:26" ht="14.25" customHeight="1">
      <c r="B28" s="453"/>
      <c r="C28" s="499" t="s">
        <v>2183</v>
      </c>
      <c r="D28" s="714">
        <v>0</v>
      </c>
      <c r="E28" s="714">
        <f t="shared" ref="E28:F28" si="20">1.04*D28</f>
        <v>0</v>
      </c>
      <c r="F28" s="714">
        <f t="shared" si="20"/>
        <v>0</v>
      </c>
    </row>
    <row r="29" spans="1:26" ht="14.25" customHeight="1">
      <c r="B29" s="1166" t="s">
        <v>2233</v>
      </c>
      <c r="C29" s="1156"/>
      <c r="D29" s="462" t="e">
        <f t="shared" ref="D29:F29" si="21">SUM(D26,D23,D20,D17,D14)</f>
        <v>#REF!</v>
      </c>
      <c r="E29" s="462" t="e">
        <f t="shared" si="21"/>
        <v>#REF!</v>
      </c>
      <c r="F29" s="462" t="e">
        <f t="shared" si="21"/>
        <v>#REF!</v>
      </c>
    </row>
    <row r="30" spans="1:26" ht="14.25" customHeight="1"/>
    <row r="31" spans="1:26" ht="14.25" customHeight="1"/>
    <row r="32" spans="1:26" ht="14.25" customHeight="1"/>
    <row r="33" ht="14.25" customHeight="1"/>
    <row r="34" ht="14.25" customHeight="1"/>
    <row r="35" ht="14.25" customHeight="1"/>
    <row r="36" ht="14.25" customHeight="1"/>
    <row r="37" ht="14.25" customHeight="1"/>
    <row r="38" ht="14.25" customHeight="1"/>
    <row r="39" ht="14.25" customHeight="1"/>
    <row r="40" ht="14.25" customHeight="1"/>
    <row r="41" ht="14.25" customHeight="1"/>
    <row r="42" ht="14.25" customHeight="1"/>
    <row r="43" ht="14.25" customHeight="1"/>
    <row r="44" ht="14.25" customHeight="1"/>
    <row r="45" ht="14.25" customHeight="1"/>
    <row r="46" ht="14.25" customHeight="1"/>
    <row r="47" ht="14.25" customHeight="1"/>
    <row r="48" ht="14.25" customHeight="1"/>
    <row r="49" ht="14.25" customHeight="1"/>
    <row r="50" ht="14.25" customHeight="1"/>
    <row r="51" ht="14.25" customHeight="1"/>
    <row r="52" ht="14.25" customHeight="1"/>
    <row r="53" ht="14.25" customHeight="1"/>
    <row r="54" ht="14.25" customHeight="1"/>
    <row r="55" ht="14.25" customHeight="1"/>
    <row r="56" ht="14.25" customHeight="1"/>
    <row r="57" ht="14.25" customHeight="1"/>
    <row r="58" ht="14.25" customHeight="1"/>
    <row r="59" ht="14.25" customHeight="1"/>
    <row r="60" ht="14.25" customHeight="1"/>
    <row r="61" ht="14.25" customHeight="1"/>
    <row r="62" ht="14.25" customHeight="1"/>
    <row r="63" ht="14.25" customHeight="1"/>
    <row r="64" ht="14.25" customHeight="1"/>
    <row r="65" ht="14.25" customHeight="1"/>
    <row r="66" ht="14.25" customHeight="1"/>
    <row r="67" ht="14.25" customHeight="1"/>
    <row r="68" ht="14.25" customHeight="1"/>
    <row r="69" ht="14.25" customHeight="1"/>
    <row r="70" ht="14.25" customHeight="1"/>
    <row r="71" ht="14.25" customHeight="1"/>
    <row r="72" ht="14.25" customHeight="1"/>
    <row r="73" ht="14.25" customHeight="1"/>
    <row r="74" ht="14.25" customHeight="1"/>
    <row r="75" ht="14.25" customHeight="1"/>
    <row r="76" ht="14.25" customHeight="1"/>
    <row r="77" ht="14.25" customHeight="1"/>
    <row r="78" ht="14.25" customHeight="1"/>
    <row r="79" ht="14.25" customHeight="1"/>
    <row r="80" ht="14.25" customHeight="1"/>
    <row r="81" ht="14.25" customHeight="1"/>
    <row r="82" ht="14.25" customHeight="1"/>
    <row r="83" ht="14.25" customHeight="1"/>
    <row r="84" ht="14.25" customHeight="1"/>
    <row r="85" ht="14.25" customHeight="1"/>
    <row r="86" ht="14.25" customHeight="1"/>
    <row r="87" ht="14.25" customHeight="1"/>
    <row r="88" ht="14.25" customHeight="1"/>
    <row r="89" ht="14.25" customHeight="1"/>
    <row r="90" ht="14.25" customHeight="1"/>
    <row r="91" ht="14.25" customHeight="1"/>
    <row r="92" ht="14.25" customHeight="1"/>
    <row r="93" ht="14.25" customHeight="1"/>
    <row r="94" ht="14.25" customHeight="1"/>
    <row r="95" ht="14.25" customHeight="1"/>
    <row r="96" ht="14.25" customHeight="1"/>
    <row r="97" ht="14.25" customHeight="1"/>
    <row r="98" ht="14.25" customHeight="1"/>
    <row r="99" ht="14.25" customHeight="1"/>
    <row r="100" ht="14.25" customHeight="1"/>
    <row r="101" ht="14.25" customHeight="1"/>
    <row r="102" ht="14.25" customHeight="1"/>
    <row r="103" ht="14.25" customHeight="1"/>
    <row r="104" ht="14.25" customHeight="1"/>
    <row r="105" ht="14.25" customHeight="1"/>
    <row r="106" ht="14.25" customHeight="1"/>
    <row r="107" ht="14.25" customHeight="1"/>
    <row r="108" ht="14.25" customHeight="1"/>
    <row r="109" ht="14.25" customHeight="1"/>
    <row r="110" ht="14.25" customHeight="1"/>
    <row r="111" ht="14.25" customHeight="1"/>
    <row r="112" ht="14.25" customHeight="1"/>
    <row r="113" ht="14.25" customHeight="1"/>
    <row r="114" ht="14.25" customHeight="1"/>
    <row r="115" ht="14.25" customHeight="1"/>
    <row r="116" ht="14.25" customHeight="1"/>
    <row r="117" ht="14.25" customHeight="1"/>
    <row r="118" ht="14.25" customHeight="1"/>
    <row r="119" ht="14.25" customHeight="1"/>
    <row r="120" ht="14.25" customHeight="1"/>
    <row r="121" ht="14.25" customHeight="1"/>
    <row r="122" ht="14.25" customHeight="1"/>
    <row r="123" ht="14.25" customHeight="1"/>
    <row r="124" ht="14.25" customHeight="1"/>
    <row r="125" ht="14.25" customHeight="1"/>
    <row r="126" ht="14.25" customHeight="1"/>
    <row r="127" ht="14.25" customHeight="1"/>
    <row r="128" ht="14.25" customHeight="1"/>
    <row r="129" ht="14.25" customHeight="1"/>
    <row r="130" ht="14.25" customHeight="1"/>
    <row r="131" ht="14.25" customHeight="1"/>
    <row r="132" ht="14.25" customHeight="1"/>
    <row r="133" ht="14.25" customHeight="1"/>
    <row r="134" ht="14.25" customHeight="1"/>
    <row r="135" ht="14.25" customHeight="1"/>
    <row r="136" ht="14.25" customHeight="1"/>
    <row r="137" ht="14.25" customHeight="1"/>
    <row r="138" ht="14.25" customHeight="1"/>
    <row r="139" ht="14.25" customHeight="1"/>
    <row r="140" ht="14.25" customHeight="1"/>
    <row r="141" ht="14.25" customHeight="1"/>
    <row r="142" ht="14.25" customHeight="1"/>
    <row r="143" ht="14.25" customHeight="1"/>
    <row r="144" ht="14.25" customHeight="1"/>
    <row r="145" ht="14.25" customHeight="1"/>
    <row r="146" ht="14.25" customHeight="1"/>
    <row r="147" ht="14.25" customHeight="1"/>
    <row r="148" ht="14.25" customHeight="1"/>
    <row r="149" ht="14.25" customHeight="1"/>
    <row r="150" ht="14.25" customHeight="1"/>
    <row r="151" ht="14.25" customHeight="1"/>
    <row r="152" ht="14.25" customHeight="1"/>
    <row r="153" ht="14.25" customHeight="1"/>
    <row r="154" ht="14.25" customHeight="1"/>
    <row r="155" ht="14.25" customHeight="1"/>
    <row r="156" ht="14.25" customHeight="1"/>
    <row r="157" ht="14.25" customHeight="1"/>
    <row r="158" ht="14.25" customHeight="1"/>
    <row r="159" ht="14.25" customHeight="1"/>
    <row r="160" ht="14.25" customHeight="1"/>
    <row r="161" ht="14.25" customHeight="1"/>
    <row r="162" ht="14.25" customHeight="1"/>
    <row r="163" ht="14.25" customHeight="1"/>
    <row r="164" ht="14.25" customHeight="1"/>
    <row r="165" ht="14.25" customHeight="1"/>
    <row r="166" ht="14.25" customHeight="1"/>
    <row r="167" ht="14.25" customHeight="1"/>
    <row r="168" ht="14.25" customHeight="1"/>
    <row r="169" ht="14.25" customHeight="1"/>
    <row r="170" ht="14.25" customHeight="1"/>
    <row r="171" ht="14.25" customHeight="1"/>
    <row r="172" ht="14.25" customHeight="1"/>
    <row r="173" ht="14.25" customHeight="1"/>
    <row r="174" ht="14.25" customHeight="1"/>
    <row r="175" ht="14.25" customHeight="1"/>
    <row r="176" ht="14.25" customHeight="1"/>
    <row r="177" ht="14.25" customHeight="1"/>
    <row r="178" ht="14.25" customHeight="1"/>
    <row r="179" ht="14.25" customHeight="1"/>
    <row r="180" ht="14.25" customHeight="1"/>
    <row r="181" ht="14.25" customHeight="1"/>
    <row r="182" ht="14.25" customHeight="1"/>
    <row r="183" ht="14.25" customHeight="1"/>
    <row r="184" ht="14.25" customHeight="1"/>
    <row r="185" ht="14.25" customHeight="1"/>
    <row r="186" ht="14.25" customHeight="1"/>
    <row r="187" ht="14.25" customHeight="1"/>
    <row r="188" ht="14.25" customHeight="1"/>
    <row r="189" ht="14.25" customHeight="1"/>
    <row r="190" ht="14.25" customHeight="1"/>
    <row r="191" ht="14.25" customHeight="1"/>
    <row r="192" ht="14.25" customHeight="1"/>
    <row r="193" ht="14.25" customHeight="1"/>
    <row r="194" ht="14.25" customHeight="1"/>
    <row r="195" ht="14.25" customHeight="1"/>
    <row r="196" ht="14.25" customHeight="1"/>
    <row r="197" ht="14.25" customHeight="1"/>
    <row r="198" ht="14.25" customHeight="1"/>
    <row r="199" ht="14.25" customHeight="1"/>
    <row r="200" ht="14.25" customHeight="1"/>
    <row r="201" ht="14.25" customHeight="1"/>
    <row r="202" ht="14.25" customHeight="1"/>
    <row r="203" ht="14.25" customHeight="1"/>
    <row r="204" ht="14.25" customHeight="1"/>
    <row r="205" ht="14.25" customHeight="1"/>
    <row r="206" ht="14.25" customHeight="1"/>
    <row r="207" ht="14.25" customHeight="1"/>
    <row r="208" ht="14.25" customHeight="1"/>
    <row r="209" ht="14.25" customHeight="1"/>
    <row r="210" ht="14.25" customHeight="1"/>
    <row r="211" ht="14.25" customHeight="1"/>
    <row r="212" ht="14.25" customHeight="1"/>
    <row r="213" ht="14.25" customHeight="1"/>
    <row r="214" ht="14.25" customHeight="1"/>
    <row r="215" ht="14.25" customHeight="1"/>
    <row r="216" ht="14.25" customHeight="1"/>
    <row r="217" ht="14.25" customHeight="1"/>
    <row r="218" ht="14.25" customHeight="1"/>
    <row r="219" ht="14.25" customHeight="1"/>
    <row r="220" ht="14.25" customHeight="1"/>
    <row r="221" ht="14.25" customHeight="1"/>
    <row r="222" ht="14.25" customHeight="1"/>
    <row r="223" ht="14.25" customHeight="1"/>
    <row r="224" ht="14.25" customHeight="1"/>
    <row r="225" ht="14.25" customHeight="1"/>
    <row r="226" ht="14.25" customHeight="1"/>
    <row r="227" ht="14.25" customHeight="1"/>
    <row r="228" ht="14.25" customHeight="1"/>
    <row r="229" ht="14.2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mergeCells count="8">
    <mergeCell ref="B29:C29"/>
    <mergeCell ref="B2:B3"/>
    <mergeCell ref="C2:C3"/>
    <mergeCell ref="E2:F2"/>
    <mergeCell ref="B9:C9"/>
    <mergeCell ref="B12:B13"/>
    <mergeCell ref="C12:C13"/>
    <mergeCell ref="E12:F12"/>
  </mergeCells>
  <pageMargins left="0.7" right="0.7" top="0.75" bottom="0.75" header="0" footer="0"/>
  <pageSetup orientation="landscape"/>
</worksheet>
</file>

<file path=xl/worksheets/sheet3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600-000000000000}">
  <dimension ref="A1:Z1000"/>
  <sheetViews>
    <sheetView workbookViewId="0"/>
  </sheetViews>
  <sheetFormatPr defaultColWidth="14.40625" defaultRowHeight="15" customHeight="1"/>
  <cols>
    <col min="1" max="2" width="8" customWidth="1"/>
    <col min="3" max="3" width="34.54296875" customWidth="1"/>
    <col min="4" max="5" width="16.40625" customWidth="1"/>
    <col min="6" max="6" width="13.26953125" customWidth="1"/>
    <col min="7" max="26" width="8" customWidth="1"/>
  </cols>
  <sheetData>
    <row r="1" spans="1:26" ht="14.25" customHeight="1"/>
    <row r="2" spans="1:26" ht="25.5" customHeight="1">
      <c r="B2" s="1167" t="s">
        <v>2224</v>
      </c>
      <c r="C2" s="1167" t="s">
        <v>2225</v>
      </c>
      <c r="D2" s="453" t="s">
        <v>2226</v>
      </c>
      <c r="E2" s="1166" t="s">
        <v>2227</v>
      </c>
      <c r="F2" s="1156"/>
    </row>
    <row r="3" spans="1:26" ht="18" customHeight="1">
      <c r="B3" s="1168"/>
      <c r="C3" s="1168"/>
      <c r="D3" s="711" t="s">
        <v>2228</v>
      </c>
      <c r="E3" s="494" t="s">
        <v>2229</v>
      </c>
      <c r="F3" s="494" t="s">
        <v>2230</v>
      </c>
    </row>
    <row r="4" spans="1:26" ht="36" customHeight="1">
      <c r="B4" s="455">
        <v>11301</v>
      </c>
      <c r="C4" s="559" t="s">
        <v>2071</v>
      </c>
      <c r="D4" s="457">
        <f>D15</f>
        <v>98221884</v>
      </c>
      <c r="E4" s="457">
        <f t="shared" ref="E4:F4" si="0">1.04*D4</f>
        <v>102150759.36</v>
      </c>
      <c r="F4" s="457">
        <f t="shared" si="0"/>
        <v>106236789.7344</v>
      </c>
    </row>
    <row r="5" spans="1:26" ht="26.25" customHeight="1">
      <c r="B5" s="455">
        <v>11302</v>
      </c>
      <c r="C5" s="833" t="s">
        <v>2748</v>
      </c>
      <c r="D5" s="457">
        <f>D18</f>
        <v>13350000</v>
      </c>
      <c r="E5" s="457">
        <f t="shared" ref="E5:F5" si="1">1.04*D5</f>
        <v>13884000</v>
      </c>
      <c r="F5" s="457">
        <f t="shared" si="1"/>
        <v>14439360</v>
      </c>
    </row>
    <row r="6" spans="1:26" ht="31.5" customHeight="1">
      <c r="B6" s="455">
        <v>11303</v>
      </c>
      <c r="C6" s="833" t="s">
        <v>2749</v>
      </c>
      <c r="D6" s="457">
        <f>D21</f>
        <v>113453116</v>
      </c>
      <c r="E6" s="457">
        <f t="shared" ref="E6:F6" si="2">1.04*D6</f>
        <v>117991240.64</v>
      </c>
      <c r="F6" s="457">
        <f t="shared" si="2"/>
        <v>122710890.26560001</v>
      </c>
    </row>
    <row r="7" spans="1:26" ht="27" customHeight="1">
      <c r="B7" s="834">
        <v>11304</v>
      </c>
      <c r="C7" s="835" t="s">
        <v>2750</v>
      </c>
      <c r="D7" s="461">
        <f>D24</f>
        <v>1550000</v>
      </c>
      <c r="E7" s="457">
        <f t="shared" ref="E7:F7" si="3">1.04*D7</f>
        <v>1612000</v>
      </c>
      <c r="F7" s="457">
        <f t="shared" si="3"/>
        <v>1676480</v>
      </c>
    </row>
    <row r="8" spans="1:26" ht="14.25" customHeight="1">
      <c r="B8" s="455">
        <v>11305</v>
      </c>
      <c r="C8" s="836" t="s">
        <v>2745</v>
      </c>
      <c r="D8" s="461">
        <f t="shared" ref="D8:F8" si="4">D27</f>
        <v>1050000</v>
      </c>
      <c r="E8" s="461">
        <f t="shared" si="4"/>
        <v>1092000</v>
      </c>
      <c r="F8" s="461">
        <f t="shared" si="4"/>
        <v>1135680</v>
      </c>
    </row>
    <row r="9" spans="1:26" ht="14.25" customHeight="1">
      <c r="B9" s="834">
        <v>11306</v>
      </c>
      <c r="C9" s="836" t="s">
        <v>2751</v>
      </c>
      <c r="D9" s="461">
        <f t="shared" ref="D9:F9" si="5">D30</f>
        <v>230000</v>
      </c>
      <c r="E9" s="461">
        <f t="shared" si="5"/>
        <v>239200</v>
      </c>
      <c r="F9" s="461">
        <f t="shared" si="5"/>
        <v>248768</v>
      </c>
    </row>
    <row r="10" spans="1:26" ht="14.25" customHeight="1">
      <c r="A10" s="114"/>
      <c r="B10" s="1171" t="s">
        <v>2317</v>
      </c>
      <c r="C10" s="1156"/>
      <c r="D10" s="495">
        <f t="shared" ref="D10:F10" si="6">SUM(D4:D9)</f>
        <v>227855000</v>
      </c>
      <c r="E10" s="495">
        <f t="shared" si="6"/>
        <v>236969200</v>
      </c>
      <c r="F10" s="495">
        <f t="shared" si="6"/>
        <v>246447968</v>
      </c>
      <c r="G10" s="114"/>
      <c r="H10" s="114"/>
      <c r="I10" s="114"/>
      <c r="J10" s="114"/>
      <c r="K10" s="114"/>
      <c r="L10" s="114"/>
      <c r="M10" s="114"/>
      <c r="N10" s="114"/>
      <c r="O10" s="114"/>
      <c r="P10" s="114"/>
      <c r="Q10" s="114"/>
      <c r="R10" s="114"/>
      <c r="S10" s="114"/>
      <c r="T10" s="114"/>
      <c r="U10" s="114"/>
      <c r="V10" s="114"/>
      <c r="W10" s="114"/>
      <c r="X10" s="114"/>
      <c r="Y10" s="114"/>
      <c r="Z10" s="114"/>
    </row>
    <row r="11" spans="1:26" ht="14.25" customHeight="1"/>
    <row r="12" spans="1:26" ht="14.25" customHeight="1"/>
    <row r="13" spans="1:26" ht="25.5" customHeight="1">
      <c r="A13" s="114"/>
      <c r="B13" s="1167" t="s">
        <v>2234</v>
      </c>
      <c r="C13" s="1167" t="s">
        <v>2235</v>
      </c>
      <c r="D13" s="463" t="s">
        <v>2236</v>
      </c>
      <c r="E13" s="1169" t="s">
        <v>2227</v>
      </c>
      <c r="F13" s="1156"/>
      <c r="G13" s="114"/>
      <c r="H13" s="114"/>
      <c r="I13" s="114"/>
      <c r="J13" s="114"/>
      <c r="K13" s="114"/>
      <c r="L13" s="114"/>
      <c r="M13" s="114"/>
      <c r="N13" s="114"/>
      <c r="O13" s="114"/>
      <c r="P13" s="114"/>
      <c r="Q13" s="114"/>
      <c r="R13" s="114"/>
      <c r="S13" s="114"/>
      <c r="T13" s="114"/>
      <c r="U13" s="114"/>
      <c r="V13" s="114"/>
      <c r="W13" s="114"/>
      <c r="X13" s="114"/>
      <c r="Y13" s="114"/>
      <c r="Z13" s="114"/>
    </row>
    <row r="14" spans="1:26" ht="14.25" customHeight="1">
      <c r="A14" s="114"/>
      <c r="B14" s="1168"/>
      <c r="C14" s="1168"/>
      <c r="D14" s="711" t="s">
        <v>2228</v>
      </c>
      <c r="E14" s="494" t="s">
        <v>2229</v>
      </c>
      <c r="F14" s="494" t="s">
        <v>2230</v>
      </c>
      <c r="G14" s="114"/>
      <c r="H14" s="114"/>
      <c r="I14" s="114"/>
      <c r="J14" s="114"/>
      <c r="K14" s="114"/>
      <c r="L14" s="114"/>
      <c r="M14" s="114"/>
      <c r="N14" s="114"/>
      <c r="O14" s="114"/>
      <c r="P14" s="114"/>
      <c r="Q14" s="114"/>
      <c r="R14" s="114"/>
      <c r="S14" s="114"/>
      <c r="T14" s="114"/>
      <c r="U14" s="114"/>
      <c r="V14" s="114"/>
      <c r="W14" s="114"/>
      <c r="X14" s="114"/>
      <c r="Y14" s="114"/>
      <c r="Z14" s="114"/>
    </row>
    <row r="15" spans="1:26" ht="25.5" customHeight="1">
      <c r="A15" s="114"/>
      <c r="B15" s="464">
        <v>11301</v>
      </c>
      <c r="C15" s="468" t="s">
        <v>2071</v>
      </c>
      <c r="D15" s="462">
        <f>D16+D17</f>
        <v>98221884</v>
      </c>
      <c r="E15" s="462">
        <f t="shared" ref="E15:F15" si="7">D15*1.04</f>
        <v>102150759.36</v>
      </c>
      <c r="F15" s="462">
        <f t="shared" si="7"/>
        <v>106236789.7344</v>
      </c>
      <c r="G15" s="114"/>
      <c r="H15" s="114"/>
      <c r="I15" s="114"/>
      <c r="J15" s="114"/>
      <c r="K15" s="114"/>
      <c r="L15" s="114"/>
      <c r="M15" s="114"/>
      <c r="N15" s="114"/>
      <c r="O15" s="114"/>
      <c r="P15" s="114"/>
      <c r="Q15" s="114"/>
      <c r="R15" s="114"/>
      <c r="S15" s="114"/>
      <c r="T15" s="114"/>
      <c r="U15" s="114"/>
      <c r="V15" s="114"/>
      <c r="W15" s="114"/>
      <c r="X15" s="114"/>
      <c r="Y15" s="114"/>
      <c r="Z15" s="114"/>
    </row>
    <row r="16" spans="1:26" ht="14.25" customHeight="1">
      <c r="B16" s="455"/>
      <c r="C16" s="499" t="s">
        <v>2237</v>
      </c>
      <c r="D16" s="461">
        <f>CULTURE!C70</f>
        <v>98221884</v>
      </c>
      <c r="E16" s="461">
        <f t="shared" ref="E16:F16" si="8">D16*1.04</f>
        <v>102150759.36</v>
      </c>
      <c r="F16" s="461">
        <f t="shared" si="8"/>
        <v>106236789.7344</v>
      </c>
    </row>
    <row r="17" spans="1:26" ht="14.25" customHeight="1">
      <c r="B17" s="455"/>
      <c r="C17" s="499" t="s">
        <v>2183</v>
      </c>
      <c r="D17" s="715">
        <v>0</v>
      </c>
      <c r="E17" s="715">
        <f t="shared" ref="E17:F17" si="9">D17*1.04</f>
        <v>0</v>
      </c>
      <c r="F17" s="715">
        <f t="shared" si="9"/>
        <v>0</v>
      </c>
    </row>
    <row r="18" spans="1:26" ht="26.25" customHeight="1">
      <c r="A18" s="114"/>
      <c r="B18" s="464">
        <v>11302</v>
      </c>
      <c r="C18" s="837" t="s">
        <v>2748</v>
      </c>
      <c r="D18" s="462">
        <f>D19+D20</f>
        <v>13350000</v>
      </c>
      <c r="E18" s="462">
        <f t="shared" ref="E18:F18" si="10">D18*1.04</f>
        <v>13884000</v>
      </c>
      <c r="F18" s="462">
        <f t="shared" si="10"/>
        <v>14439360</v>
      </c>
      <c r="G18" s="114"/>
      <c r="H18" s="114"/>
      <c r="I18" s="114"/>
      <c r="J18" s="114"/>
      <c r="K18" s="114"/>
      <c r="L18" s="114"/>
      <c r="M18" s="114"/>
      <c r="N18" s="114"/>
      <c r="O18" s="114"/>
      <c r="P18" s="114"/>
      <c r="Q18" s="114"/>
      <c r="R18" s="114"/>
      <c r="S18" s="114"/>
      <c r="T18" s="114"/>
      <c r="U18" s="114"/>
      <c r="V18" s="114"/>
      <c r="W18" s="114"/>
      <c r="X18" s="114"/>
      <c r="Y18" s="114"/>
      <c r="Z18" s="114"/>
    </row>
    <row r="19" spans="1:26" ht="14.25" customHeight="1">
      <c r="B19" s="455"/>
      <c r="C19" s="499" t="s">
        <v>2237</v>
      </c>
      <c r="D19" s="465">
        <f>CULTURE!C79</f>
        <v>1650000</v>
      </c>
      <c r="E19" s="461">
        <f t="shared" ref="E19:F19" si="11">D19*1.04</f>
        <v>1716000</v>
      </c>
      <c r="F19" s="461">
        <f t="shared" si="11"/>
        <v>1784640</v>
      </c>
    </row>
    <row r="20" spans="1:26" ht="14.25" customHeight="1">
      <c r="B20" s="455"/>
      <c r="C20" s="499" t="s">
        <v>2183</v>
      </c>
      <c r="D20" s="465">
        <f>CULTURE!C83</f>
        <v>11700000</v>
      </c>
      <c r="E20" s="461">
        <f t="shared" ref="E20:F20" si="12">D20*1.04</f>
        <v>12168000</v>
      </c>
      <c r="F20" s="461">
        <f t="shared" si="12"/>
        <v>12654720</v>
      </c>
    </row>
    <row r="21" spans="1:26" ht="26.25" customHeight="1">
      <c r="A21" s="114"/>
      <c r="B21" s="464">
        <v>11303</v>
      </c>
      <c r="C21" s="837" t="s">
        <v>2749</v>
      </c>
      <c r="D21" s="462">
        <f>D22+D23</f>
        <v>113453116</v>
      </c>
      <c r="E21" s="462">
        <f t="shared" ref="E21:F21" si="13">D21*1.04</f>
        <v>117991240.64</v>
      </c>
      <c r="F21" s="462">
        <f t="shared" si="13"/>
        <v>122710890.26560001</v>
      </c>
      <c r="G21" s="114"/>
      <c r="H21" s="114"/>
      <c r="I21" s="114"/>
      <c r="J21" s="114"/>
      <c r="K21" s="114"/>
      <c r="L21" s="114"/>
      <c r="M21" s="114"/>
      <c r="N21" s="114"/>
      <c r="O21" s="114"/>
      <c r="P21" s="114"/>
      <c r="Q21" s="114"/>
      <c r="R21" s="114"/>
      <c r="S21" s="114"/>
      <c r="T21" s="114"/>
      <c r="U21" s="114"/>
      <c r="V21" s="114"/>
      <c r="W21" s="114"/>
      <c r="X21" s="114"/>
      <c r="Y21" s="114"/>
      <c r="Z21" s="114"/>
    </row>
    <row r="22" spans="1:26" ht="14.25" customHeight="1">
      <c r="B22" s="455"/>
      <c r="C22" s="499" t="s">
        <v>2237</v>
      </c>
      <c r="D22" s="461">
        <f>CULTURE!C105</f>
        <v>27403116</v>
      </c>
      <c r="E22" s="461">
        <f t="shared" ref="E22:F22" si="14">D22*1.04</f>
        <v>28499240.640000001</v>
      </c>
      <c r="F22" s="461">
        <f t="shared" si="14"/>
        <v>29639210.265600003</v>
      </c>
    </row>
    <row r="23" spans="1:26" ht="14.25" customHeight="1">
      <c r="B23" s="455"/>
      <c r="C23" s="499" t="s">
        <v>2183</v>
      </c>
      <c r="D23" s="461">
        <f>CULTURE!C109</f>
        <v>86050000</v>
      </c>
      <c r="E23" s="461">
        <f t="shared" ref="E23:F23" si="15">D23*1.04</f>
        <v>89492000</v>
      </c>
      <c r="F23" s="461">
        <f t="shared" si="15"/>
        <v>93071680</v>
      </c>
    </row>
    <row r="24" spans="1:26" ht="26.25" customHeight="1">
      <c r="A24" s="114"/>
      <c r="B24" s="763">
        <v>11304</v>
      </c>
      <c r="C24" s="838" t="s">
        <v>2750</v>
      </c>
      <c r="D24" s="462">
        <f>D25+D26</f>
        <v>1550000</v>
      </c>
      <c r="E24" s="462">
        <f t="shared" ref="E24:F24" si="16">D24*1.04</f>
        <v>1612000</v>
      </c>
      <c r="F24" s="462">
        <f t="shared" si="16"/>
        <v>1676480</v>
      </c>
      <c r="G24" s="114"/>
      <c r="H24" s="114"/>
      <c r="I24" s="114"/>
      <c r="J24" s="114"/>
      <c r="K24" s="114"/>
      <c r="L24" s="114"/>
      <c r="M24" s="114"/>
      <c r="N24" s="114"/>
      <c r="O24" s="114"/>
      <c r="P24" s="114"/>
      <c r="Q24" s="114"/>
      <c r="R24" s="114"/>
      <c r="S24" s="114"/>
      <c r="T24" s="114"/>
      <c r="U24" s="114"/>
      <c r="V24" s="114"/>
      <c r="W24" s="114"/>
      <c r="X24" s="114"/>
      <c r="Y24" s="114"/>
      <c r="Z24" s="114"/>
    </row>
    <row r="25" spans="1:26" ht="14.25" customHeight="1">
      <c r="B25" s="456"/>
      <c r="C25" s="499" t="s">
        <v>2237</v>
      </c>
      <c r="D25" s="461">
        <f>CULTURE!C118</f>
        <v>1550000</v>
      </c>
      <c r="E25" s="461">
        <f t="shared" ref="E25:F25" si="17">D25*1.04</f>
        <v>1612000</v>
      </c>
      <c r="F25" s="461">
        <f t="shared" si="17"/>
        <v>1676480</v>
      </c>
    </row>
    <row r="26" spans="1:26" ht="14.25" customHeight="1">
      <c r="B26" s="456"/>
      <c r="C26" s="499" t="s">
        <v>2183</v>
      </c>
      <c r="D26" s="461">
        <v>0</v>
      </c>
      <c r="E26" s="461">
        <f t="shared" ref="E26:F26" si="18">D26*1.04</f>
        <v>0</v>
      </c>
      <c r="F26" s="461">
        <f t="shared" si="18"/>
        <v>0</v>
      </c>
    </row>
    <row r="27" spans="1:26" ht="14.25" customHeight="1">
      <c r="B27" s="763">
        <v>11305</v>
      </c>
      <c r="C27" s="839" t="s">
        <v>2745</v>
      </c>
      <c r="D27" s="462">
        <f>D28+D29</f>
        <v>1050000</v>
      </c>
      <c r="E27" s="462">
        <f t="shared" ref="E27:F27" si="19">D27*1.04</f>
        <v>1092000</v>
      </c>
      <c r="F27" s="462">
        <f t="shared" si="19"/>
        <v>1135680</v>
      </c>
    </row>
    <row r="28" spans="1:26" ht="14.25" customHeight="1">
      <c r="B28" s="456"/>
      <c r="C28" s="499" t="s">
        <v>2237</v>
      </c>
      <c r="D28" s="461">
        <f>CULTURE!C130</f>
        <v>1050000</v>
      </c>
      <c r="E28" s="461">
        <f t="shared" ref="E28:F28" si="20">D28*1.04</f>
        <v>1092000</v>
      </c>
      <c r="F28" s="461">
        <f t="shared" si="20"/>
        <v>1135680</v>
      </c>
    </row>
    <row r="29" spans="1:26" ht="14.25" customHeight="1">
      <c r="B29" s="456"/>
      <c r="C29" s="499" t="s">
        <v>2183</v>
      </c>
      <c r="D29" s="461">
        <v>0</v>
      </c>
      <c r="E29" s="461">
        <f t="shared" ref="E29:F29" si="21">D29*1.04</f>
        <v>0</v>
      </c>
      <c r="F29" s="461">
        <f t="shared" si="21"/>
        <v>0</v>
      </c>
    </row>
    <row r="30" spans="1:26" ht="14.25" customHeight="1">
      <c r="B30" s="763">
        <v>11306</v>
      </c>
      <c r="C30" s="839" t="s">
        <v>2751</v>
      </c>
      <c r="D30" s="462">
        <f>D31+D32</f>
        <v>230000</v>
      </c>
      <c r="E30" s="462">
        <f t="shared" ref="E30:F30" si="22">D30*1.04</f>
        <v>239200</v>
      </c>
      <c r="F30" s="462">
        <f t="shared" si="22"/>
        <v>248768</v>
      </c>
    </row>
    <row r="31" spans="1:26" ht="14.25" customHeight="1">
      <c r="B31" s="456"/>
      <c r="C31" s="499" t="s">
        <v>2237</v>
      </c>
      <c r="D31" s="461">
        <f>CULTURE!C136</f>
        <v>230000</v>
      </c>
      <c r="E31" s="461">
        <f t="shared" ref="E31:F31" si="23">D31*1.04</f>
        <v>239200</v>
      </c>
      <c r="F31" s="461">
        <f t="shared" si="23"/>
        <v>248768</v>
      </c>
    </row>
    <row r="32" spans="1:26" ht="14.25" customHeight="1">
      <c r="B32" s="456"/>
      <c r="C32" s="499" t="s">
        <v>2183</v>
      </c>
      <c r="D32" s="461">
        <v>0</v>
      </c>
      <c r="E32" s="461">
        <f t="shared" ref="E32:F32" si="24">D32*1.04</f>
        <v>0</v>
      </c>
      <c r="F32" s="461">
        <f t="shared" si="24"/>
        <v>0</v>
      </c>
    </row>
    <row r="33" spans="2:6" ht="14.25" customHeight="1">
      <c r="B33" s="1166" t="s">
        <v>2233</v>
      </c>
      <c r="C33" s="1156"/>
      <c r="D33" s="462">
        <f>SUM(D24,D21,D18,D15,D27,D31)</f>
        <v>227855000</v>
      </c>
      <c r="E33" s="462">
        <f t="shared" ref="E33:F33" si="25">SUM(E24,E21,E18,E15)</f>
        <v>235638000</v>
      </c>
      <c r="F33" s="462">
        <f t="shared" si="25"/>
        <v>245063520.00000003</v>
      </c>
    </row>
    <row r="34" spans="2:6" ht="15.75" customHeight="1">
      <c r="D34" s="21"/>
    </row>
    <row r="35" spans="2:6" ht="14.25" customHeight="1">
      <c r="D35" s="2"/>
    </row>
    <row r="36" spans="2:6" ht="14.25" customHeight="1"/>
    <row r="37" spans="2:6" ht="14.25" customHeight="1"/>
    <row r="38" spans="2:6" ht="14.25" customHeight="1"/>
    <row r="39" spans="2:6" ht="14.25" customHeight="1"/>
    <row r="40" spans="2:6" ht="14.25" customHeight="1"/>
    <row r="41" spans="2:6" ht="14.25" customHeight="1"/>
    <row r="42" spans="2:6" ht="14.25" customHeight="1"/>
    <row r="43" spans="2:6" ht="14.25" customHeight="1"/>
    <row r="44" spans="2:6" ht="14.25" customHeight="1"/>
    <row r="45" spans="2:6" ht="14.25" customHeight="1"/>
    <row r="46" spans="2:6" ht="14.25" customHeight="1"/>
    <row r="47" spans="2:6" ht="14.25" customHeight="1"/>
    <row r="48" spans="2:6" ht="14.25" customHeight="1"/>
    <row r="49" ht="14.25" customHeight="1"/>
    <row r="50" ht="14.25" customHeight="1"/>
    <row r="51" ht="14.25" customHeight="1"/>
    <row r="52" ht="14.25" customHeight="1"/>
    <row r="53" ht="14.25" customHeight="1"/>
    <row r="54" ht="14.25" customHeight="1"/>
    <row r="55" ht="14.25" customHeight="1"/>
    <row r="56" ht="14.25" customHeight="1"/>
    <row r="57" ht="14.25" customHeight="1"/>
    <row r="58" ht="14.25" customHeight="1"/>
    <row r="59" ht="14.25" customHeight="1"/>
    <row r="60" ht="14.25" customHeight="1"/>
    <row r="61" ht="14.25" customHeight="1"/>
    <row r="62" ht="14.25" customHeight="1"/>
    <row r="63" ht="14.25" customHeight="1"/>
    <row r="64" ht="14.25" customHeight="1"/>
    <row r="65" ht="14.25" customHeight="1"/>
    <row r="66" ht="14.25" customHeight="1"/>
    <row r="67" ht="14.25" customHeight="1"/>
    <row r="68" ht="14.25" customHeight="1"/>
    <row r="69" ht="14.25" customHeight="1"/>
    <row r="70" ht="14.25" customHeight="1"/>
    <row r="71" ht="14.25" customHeight="1"/>
    <row r="72" ht="14.25" customHeight="1"/>
    <row r="73" ht="14.25" customHeight="1"/>
    <row r="74" ht="14.25" customHeight="1"/>
    <row r="75" ht="14.25" customHeight="1"/>
    <row r="76" ht="14.25" customHeight="1"/>
    <row r="77" ht="14.25" customHeight="1"/>
    <row r="78" ht="14.25" customHeight="1"/>
    <row r="79" ht="14.25" customHeight="1"/>
    <row r="80" ht="14.25" customHeight="1"/>
    <row r="81" ht="14.25" customHeight="1"/>
    <row r="82" ht="14.25" customHeight="1"/>
    <row r="83" ht="14.25" customHeight="1"/>
    <row r="84" ht="14.25" customHeight="1"/>
    <row r="85" ht="14.25" customHeight="1"/>
    <row r="86" ht="14.25" customHeight="1"/>
    <row r="87" ht="14.25" customHeight="1"/>
    <row r="88" ht="14.25" customHeight="1"/>
    <row r="89" ht="14.25" customHeight="1"/>
    <row r="90" ht="14.25" customHeight="1"/>
    <row r="91" ht="14.25" customHeight="1"/>
    <row r="92" ht="14.25" customHeight="1"/>
    <row r="93" ht="14.25" customHeight="1"/>
    <row r="94" ht="14.25" customHeight="1"/>
    <row r="95" ht="14.25" customHeight="1"/>
    <row r="96" ht="14.25" customHeight="1"/>
    <row r="97" ht="14.25" customHeight="1"/>
    <row r="98" ht="14.25" customHeight="1"/>
    <row r="99" ht="14.25" customHeight="1"/>
    <row r="100" ht="14.25" customHeight="1"/>
    <row r="101" ht="14.25" customHeight="1"/>
    <row r="102" ht="14.25" customHeight="1"/>
    <row r="103" ht="14.25" customHeight="1"/>
    <row r="104" ht="14.25" customHeight="1"/>
    <row r="105" ht="14.25" customHeight="1"/>
    <row r="106" ht="14.25" customHeight="1"/>
    <row r="107" ht="14.25" customHeight="1"/>
    <row r="108" ht="14.25" customHeight="1"/>
    <row r="109" ht="14.25" customHeight="1"/>
    <row r="110" ht="14.25" customHeight="1"/>
    <row r="111" ht="14.25" customHeight="1"/>
    <row r="112" ht="14.25" customHeight="1"/>
    <row r="113" ht="14.25" customHeight="1"/>
    <row r="114" ht="14.25" customHeight="1"/>
    <row r="115" ht="14.25" customHeight="1"/>
    <row r="116" ht="14.25" customHeight="1"/>
    <row r="117" ht="14.25" customHeight="1"/>
    <row r="118" ht="14.25" customHeight="1"/>
    <row r="119" ht="14.25" customHeight="1"/>
    <row r="120" ht="14.25" customHeight="1"/>
    <row r="121" ht="14.25" customHeight="1"/>
    <row r="122" ht="14.25" customHeight="1"/>
    <row r="123" ht="14.25" customHeight="1"/>
    <row r="124" ht="14.25" customHeight="1"/>
    <row r="125" ht="14.25" customHeight="1"/>
    <row r="126" ht="14.25" customHeight="1"/>
    <row r="127" ht="14.25" customHeight="1"/>
    <row r="128" ht="14.25" customHeight="1"/>
    <row r="129" ht="14.25" customHeight="1"/>
    <row r="130" ht="14.25" customHeight="1"/>
    <row r="131" ht="14.25" customHeight="1"/>
    <row r="132" ht="14.25" customHeight="1"/>
    <row r="133" ht="14.25" customHeight="1"/>
    <row r="134" ht="14.25" customHeight="1"/>
    <row r="135" ht="14.25" customHeight="1"/>
    <row r="136" ht="14.25" customHeight="1"/>
    <row r="137" ht="14.25" customHeight="1"/>
    <row r="138" ht="14.25" customHeight="1"/>
    <row r="139" ht="14.25" customHeight="1"/>
    <row r="140" ht="14.25" customHeight="1"/>
    <row r="141" ht="14.25" customHeight="1"/>
    <row r="142" ht="14.25" customHeight="1"/>
    <row r="143" ht="14.25" customHeight="1"/>
    <row r="144" ht="14.25" customHeight="1"/>
    <row r="145" ht="14.25" customHeight="1"/>
    <row r="146" ht="14.25" customHeight="1"/>
    <row r="147" ht="14.25" customHeight="1"/>
    <row r="148" ht="14.25" customHeight="1"/>
    <row r="149" ht="14.25" customHeight="1"/>
    <row r="150" ht="14.25" customHeight="1"/>
    <row r="151" ht="14.25" customHeight="1"/>
    <row r="152" ht="14.25" customHeight="1"/>
    <row r="153" ht="14.25" customHeight="1"/>
    <row r="154" ht="14.25" customHeight="1"/>
    <row r="155" ht="14.25" customHeight="1"/>
    <row r="156" ht="14.25" customHeight="1"/>
    <row r="157" ht="14.25" customHeight="1"/>
    <row r="158" ht="14.25" customHeight="1"/>
    <row r="159" ht="14.25" customHeight="1"/>
    <row r="160" ht="14.25" customHeight="1"/>
    <row r="161" ht="14.25" customHeight="1"/>
    <row r="162" ht="14.25" customHeight="1"/>
    <row r="163" ht="14.25" customHeight="1"/>
    <row r="164" ht="14.25" customHeight="1"/>
    <row r="165" ht="14.25" customHeight="1"/>
    <row r="166" ht="14.25" customHeight="1"/>
    <row r="167" ht="14.25" customHeight="1"/>
    <row r="168" ht="14.25" customHeight="1"/>
    <row r="169" ht="14.25" customHeight="1"/>
    <row r="170" ht="14.25" customHeight="1"/>
    <row r="171" ht="14.25" customHeight="1"/>
    <row r="172" ht="14.25" customHeight="1"/>
    <row r="173" ht="14.25" customHeight="1"/>
    <row r="174" ht="14.25" customHeight="1"/>
    <row r="175" ht="14.25" customHeight="1"/>
    <row r="176" ht="14.25" customHeight="1"/>
    <row r="177" ht="14.25" customHeight="1"/>
    <row r="178" ht="14.25" customHeight="1"/>
    <row r="179" ht="14.25" customHeight="1"/>
    <row r="180" ht="14.25" customHeight="1"/>
    <row r="181" ht="14.25" customHeight="1"/>
    <row r="182" ht="14.25" customHeight="1"/>
    <row r="183" ht="14.25" customHeight="1"/>
    <row r="184" ht="14.25" customHeight="1"/>
    <row r="185" ht="14.25" customHeight="1"/>
    <row r="186" ht="14.25" customHeight="1"/>
    <row r="187" ht="14.25" customHeight="1"/>
    <row r="188" ht="14.25" customHeight="1"/>
    <row r="189" ht="14.25" customHeight="1"/>
    <row r="190" ht="14.25" customHeight="1"/>
    <row r="191" ht="14.25" customHeight="1"/>
    <row r="192" ht="14.25" customHeight="1"/>
    <row r="193" ht="14.25" customHeight="1"/>
    <row r="194" ht="14.25" customHeight="1"/>
    <row r="195" ht="14.25" customHeight="1"/>
    <row r="196" ht="14.25" customHeight="1"/>
    <row r="197" ht="14.25" customHeight="1"/>
    <row r="198" ht="14.25" customHeight="1"/>
    <row r="199" ht="14.25" customHeight="1"/>
    <row r="200" ht="14.25" customHeight="1"/>
    <row r="201" ht="14.25" customHeight="1"/>
    <row r="202" ht="14.25" customHeight="1"/>
    <row r="203" ht="14.25" customHeight="1"/>
    <row r="204" ht="14.25" customHeight="1"/>
    <row r="205" ht="14.25" customHeight="1"/>
    <row r="206" ht="14.25" customHeight="1"/>
    <row r="207" ht="14.25" customHeight="1"/>
    <row r="208" ht="14.25" customHeight="1"/>
    <row r="209" ht="14.25" customHeight="1"/>
    <row r="210" ht="14.25" customHeight="1"/>
    <row r="211" ht="14.25" customHeight="1"/>
    <row r="212" ht="14.25" customHeight="1"/>
    <row r="213" ht="14.25" customHeight="1"/>
    <row r="214" ht="14.25" customHeight="1"/>
    <row r="215" ht="14.25" customHeight="1"/>
    <row r="216" ht="14.25" customHeight="1"/>
    <row r="217" ht="14.25" customHeight="1"/>
    <row r="218" ht="14.25" customHeight="1"/>
    <row r="219" ht="14.25" customHeight="1"/>
    <row r="220" ht="14.25" customHeight="1"/>
    <row r="221" ht="14.25" customHeight="1"/>
    <row r="222" ht="14.25" customHeight="1"/>
    <row r="223" ht="14.25" customHeight="1"/>
    <row r="224" ht="14.25" customHeight="1"/>
    <row r="225" ht="14.25" customHeight="1"/>
    <row r="226" ht="14.25" customHeight="1"/>
    <row r="227" ht="14.25" customHeight="1"/>
    <row r="228" ht="14.25" customHeight="1"/>
    <row r="229" ht="14.25" customHeight="1"/>
    <row r="230" ht="14.25" customHeight="1"/>
    <row r="231" ht="14.25" customHeight="1"/>
    <row r="232" ht="14.25" customHeight="1"/>
    <row r="233" ht="14.2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mergeCells count="8">
    <mergeCell ref="B33:C33"/>
    <mergeCell ref="B2:B3"/>
    <mergeCell ref="C2:C3"/>
    <mergeCell ref="E2:F2"/>
    <mergeCell ref="B10:C10"/>
    <mergeCell ref="B13:B14"/>
    <mergeCell ref="C13:C14"/>
    <mergeCell ref="E13:F13"/>
  </mergeCells>
  <pageMargins left="0.7" right="0.7" top="0.75" bottom="0.75" header="0" footer="0"/>
  <pageSetup orientation="landscape"/>
</worksheet>
</file>

<file path=xl/worksheets/sheet4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700-000000000000}">
  <sheetPr>
    <tabColor rgb="FF003366"/>
  </sheetPr>
  <dimension ref="A1:Z1009"/>
  <sheetViews>
    <sheetView view="pageBreakPreview" zoomScale="60" zoomScaleNormal="100" workbookViewId="0">
      <pane ySplit="2" topLeftCell="A128" activePane="bottomLeft" state="frozen"/>
      <selection pane="bottomLeft" activeCell="F237" sqref="F237"/>
    </sheetView>
  </sheetViews>
  <sheetFormatPr defaultColWidth="14.40625" defaultRowHeight="15" customHeight="1"/>
  <cols>
    <col min="1" max="1" width="18.26953125" customWidth="1"/>
    <col min="2" max="2" width="65.40625" customWidth="1"/>
    <col min="3" max="4" width="17.40625" hidden="1" customWidth="1"/>
    <col min="5" max="6" width="17.40625" customWidth="1"/>
    <col min="7" max="26" width="8" customWidth="1"/>
  </cols>
  <sheetData>
    <row r="1" spans="1:26" ht="15.75" customHeight="1">
      <c r="A1" s="1186" t="s">
        <v>2752</v>
      </c>
      <c r="B1" s="1156"/>
      <c r="C1" s="92"/>
      <c r="D1" s="92"/>
      <c r="E1" s="92"/>
      <c r="F1" s="92"/>
      <c r="G1" s="39"/>
      <c r="H1" s="39"/>
      <c r="I1" s="39"/>
      <c r="J1" s="39"/>
      <c r="K1" s="39"/>
      <c r="L1" s="39"/>
      <c r="M1" s="39"/>
      <c r="N1" s="39"/>
      <c r="O1" s="39"/>
      <c r="P1" s="39"/>
      <c r="Q1" s="39"/>
      <c r="R1" s="39"/>
      <c r="S1" s="39"/>
      <c r="T1" s="39"/>
      <c r="U1" s="39"/>
      <c r="V1" s="39"/>
      <c r="W1" s="39"/>
      <c r="X1" s="39"/>
      <c r="Y1" s="39"/>
      <c r="Z1" s="39"/>
    </row>
    <row r="2" spans="1:26" ht="70.5" customHeight="1">
      <c r="A2" s="1194" t="s">
        <v>2069</v>
      </c>
      <c r="B2" s="1156"/>
      <c r="C2" s="412" t="s">
        <v>2318</v>
      </c>
      <c r="D2" s="719" t="s">
        <v>2070</v>
      </c>
      <c r="E2" s="719" t="s">
        <v>166</v>
      </c>
      <c r="F2" s="719" t="s">
        <v>201</v>
      </c>
      <c r="G2" s="84"/>
      <c r="H2" s="84"/>
      <c r="I2" s="84"/>
      <c r="J2" s="84"/>
      <c r="K2" s="84"/>
      <c r="L2" s="84"/>
      <c r="M2" s="84"/>
      <c r="N2" s="84"/>
      <c r="O2" s="84"/>
      <c r="P2" s="84"/>
      <c r="Q2" s="84"/>
      <c r="R2" s="84"/>
      <c r="S2" s="84"/>
      <c r="T2" s="84"/>
      <c r="U2" s="84"/>
      <c r="V2" s="84"/>
      <c r="W2" s="84"/>
      <c r="X2" s="84"/>
      <c r="Y2" s="84"/>
      <c r="Z2" s="84"/>
    </row>
    <row r="3" spans="1:26" ht="15.75" customHeight="1">
      <c r="A3" s="171">
        <v>11201</v>
      </c>
      <c r="B3" s="840" t="s">
        <v>2071</v>
      </c>
      <c r="C3" s="21"/>
      <c r="D3" s="21"/>
      <c r="E3" s="21"/>
      <c r="F3" s="21"/>
      <c r="G3" s="84"/>
      <c r="H3" s="84"/>
      <c r="I3" s="84"/>
      <c r="J3" s="84"/>
      <c r="K3" s="84"/>
      <c r="L3" s="84"/>
      <c r="M3" s="84"/>
      <c r="N3" s="84"/>
      <c r="O3" s="84"/>
      <c r="P3" s="84"/>
      <c r="Q3" s="84"/>
      <c r="R3" s="84"/>
      <c r="S3" s="84"/>
      <c r="T3" s="84"/>
      <c r="U3" s="84"/>
      <c r="V3" s="84"/>
      <c r="W3" s="84"/>
      <c r="X3" s="84"/>
      <c r="Y3" s="84"/>
      <c r="Z3" s="84"/>
    </row>
    <row r="4" spans="1:26" ht="15.75" customHeight="1">
      <c r="A4" s="171">
        <v>2100000</v>
      </c>
      <c r="B4" s="840" t="s">
        <v>2072</v>
      </c>
      <c r="C4" s="21"/>
      <c r="D4" s="21"/>
      <c r="E4" s="21"/>
      <c r="F4" s="21"/>
      <c r="G4" s="84"/>
      <c r="H4" s="84"/>
      <c r="I4" s="84"/>
      <c r="J4" s="84"/>
      <c r="K4" s="84"/>
      <c r="L4" s="84"/>
      <c r="M4" s="84"/>
      <c r="N4" s="84"/>
      <c r="O4" s="84"/>
      <c r="P4" s="84"/>
      <c r="Q4" s="84"/>
      <c r="R4" s="84"/>
      <c r="S4" s="84"/>
      <c r="T4" s="84"/>
      <c r="U4" s="84"/>
      <c r="V4" s="84"/>
      <c r="W4" s="84"/>
      <c r="X4" s="84"/>
      <c r="Y4" s="84"/>
      <c r="Z4" s="84"/>
    </row>
    <row r="5" spans="1:26" ht="15.75" customHeight="1">
      <c r="A5" s="841"/>
      <c r="B5" s="842" t="s">
        <v>2073</v>
      </c>
      <c r="C5" s="106"/>
      <c r="D5" s="106"/>
      <c r="E5" s="106"/>
      <c r="F5" s="106"/>
      <c r="G5" s="39"/>
      <c r="H5" s="39"/>
      <c r="I5" s="39"/>
      <c r="J5" s="39"/>
      <c r="K5" s="39"/>
      <c r="L5" s="39"/>
      <c r="M5" s="39"/>
      <c r="N5" s="39"/>
      <c r="O5" s="39"/>
      <c r="P5" s="39"/>
      <c r="Q5" s="39"/>
      <c r="R5" s="39"/>
      <c r="S5" s="39"/>
      <c r="T5" s="39"/>
      <c r="U5" s="39"/>
      <c r="V5" s="39"/>
      <c r="W5" s="39"/>
      <c r="X5" s="39"/>
      <c r="Y5" s="39"/>
      <c r="Z5" s="39"/>
    </row>
    <row r="6" spans="1:26" ht="15.75" customHeight="1">
      <c r="A6" s="732" t="s">
        <v>2074</v>
      </c>
      <c r="B6" s="723" t="s">
        <v>2075</v>
      </c>
      <c r="C6" s="843">
        <v>48939942</v>
      </c>
      <c r="D6" s="843"/>
      <c r="E6" s="843">
        <f>SUM(C6:D6)</f>
        <v>48939942</v>
      </c>
      <c r="F6" s="843">
        <v>48939942</v>
      </c>
      <c r="G6" s="39"/>
      <c r="H6" s="39"/>
      <c r="I6" s="39"/>
      <c r="J6" s="39"/>
      <c r="K6" s="39"/>
      <c r="L6" s="39"/>
      <c r="M6" s="39"/>
      <c r="N6" s="39"/>
      <c r="O6" s="39"/>
      <c r="P6" s="39"/>
      <c r="Q6" s="39"/>
      <c r="R6" s="39"/>
      <c r="S6" s="39"/>
      <c r="T6" s="39"/>
      <c r="U6" s="39"/>
      <c r="V6" s="39"/>
      <c r="W6" s="39"/>
      <c r="X6" s="39"/>
      <c r="Y6" s="39"/>
      <c r="Z6" s="39"/>
    </row>
    <row r="7" spans="1:26" ht="15.75" customHeight="1">
      <c r="A7" s="733" t="s">
        <v>2076</v>
      </c>
      <c r="B7" s="734"/>
      <c r="C7" s="480">
        <v>48939942</v>
      </c>
      <c r="D7" s="480">
        <f t="shared" ref="D7:F7" si="0">SUM(D6)</f>
        <v>0</v>
      </c>
      <c r="E7" s="480">
        <f t="shared" si="0"/>
        <v>48939942</v>
      </c>
      <c r="F7" s="480">
        <f t="shared" si="0"/>
        <v>48939942</v>
      </c>
      <c r="G7" s="39"/>
      <c r="H7" s="39"/>
      <c r="I7" s="39"/>
      <c r="J7" s="39"/>
      <c r="K7" s="39"/>
      <c r="L7" s="39"/>
      <c r="M7" s="39"/>
      <c r="N7" s="39"/>
      <c r="O7" s="39"/>
      <c r="P7" s="39"/>
      <c r="Q7" s="39"/>
      <c r="R7" s="39"/>
      <c r="S7" s="39"/>
      <c r="T7" s="39"/>
      <c r="U7" s="39"/>
      <c r="V7" s="39"/>
      <c r="W7" s="39"/>
      <c r="X7" s="39"/>
      <c r="Y7" s="39"/>
      <c r="Z7" s="39"/>
    </row>
    <row r="8" spans="1:26" ht="15.75" customHeight="1">
      <c r="A8" s="732"/>
      <c r="B8" s="842" t="s">
        <v>2077</v>
      </c>
      <c r="C8" s="843"/>
      <c r="D8" s="843"/>
      <c r="E8" s="843"/>
      <c r="F8" s="843"/>
      <c r="G8" s="39"/>
      <c r="H8" s="39"/>
      <c r="I8" s="39"/>
      <c r="J8" s="39"/>
      <c r="K8" s="39"/>
      <c r="L8" s="39"/>
      <c r="M8" s="39"/>
      <c r="N8" s="39"/>
      <c r="O8" s="39"/>
      <c r="P8" s="39"/>
      <c r="Q8" s="39"/>
      <c r="R8" s="39"/>
      <c r="S8" s="39"/>
      <c r="T8" s="39"/>
      <c r="U8" s="39"/>
      <c r="V8" s="39"/>
      <c r="W8" s="39"/>
      <c r="X8" s="39"/>
      <c r="Y8" s="39"/>
      <c r="Z8" s="39"/>
    </row>
    <row r="9" spans="1:26" ht="15.75" customHeight="1">
      <c r="A9" s="732" t="s">
        <v>2078</v>
      </c>
      <c r="B9" s="723" t="s">
        <v>2079</v>
      </c>
      <c r="C9" s="843">
        <v>14069758</v>
      </c>
      <c r="D9" s="843"/>
      <c r="E9" s="843">
        <f t="shared" ref="E9:E11" si="1">SUM(C9:D9)</f>
        <v>14069758</v>
      </c>
      <c r="F9" s="843">
        <v>14069758</v>
      </c>
      <c r="G9" s="39"/>
      <c r="H9" s="39"/>
      <c r="I9" s="39"/>
      <c r="J9" s="39"/>
      <c r="K9" s="39"/>
      <c r="L9" s="39"/>
      <c r="M9" s="39"/>
      <c r="N9" s="39"/>
      <c r="O9" s="39"/>
      <c r="P9" s="39"/>
      <c r="Q9" s="39"/>
      <c r="R9" s="39"/>
      <c r="S9" s="39"/>
      <c r="T9" s="39"/>
      <c r="U9" s="39"/>
      <c r="V9" s="39"/>
      <c r="W9" s="39"/>
      <c r="X9" s="39"/>
      <c r="Y9" s="39"/>
      <c r="Z9" s="39"/>
    </row>
    <row r="10" spans="1:26" ht="15.75" customHeight="1">
      <c r="A10" s="732" t="s">
        <v>2080</v>
      </c>
      <c r="B10" s="723" t="s">
        <v>2081</v>
      </c>
      <c r="C10" s="843">
        <v>6406988</v>
      </c>
      <c r="D10" s="843"/>
      <c r="E10" s="843">
        <f t="shared" si="1"/>
        <v>6406988</v>
      </c>
      <c r="F10" s="843">
        <v>6406988</v>
      </c>
      <c r="G10" s="39"/>
      <c r="H10" s="39"/>
      <c r="I10" s="39"/>
      <c r="J10" s="39"/>
      <c r="K10" s="39"/>
      <c r="L10" s="39"/>
      <c r="M10" s="39"/>
      <c r="N10" s="39"/>
      <c r="O10" s="39"/>
      <c r="P10" s="39"/>
      <c r="Q10" s="39"/>
      <c r="R10" s="39"/>
      <c r="S10" s="39"/>
      <c r="T10" s="39"/>
      <c r="U10" s="39"/>
      <c r="V10" s="39"/>
      <c r="W10" s="39"/>
      <c r="X10" s="39"/>
      <c r="Y10" s="39"/>
      <c r="Z10" s="39"/>
    </row>
    <row r="11" spans="1:26" ht="15.75" customHeight="1">
      <c r="A11" s="732" t="s">
        <v>2082</v>
      </c>
      <c r="B11" s="723" t="s">
        <v>2083</v>
      </c>
      <c r="C11" s="843">
        <v>583312</v>
      </c>
      <c r="D11" s="843"/>
      <c r="E11" s="843">
        <f t="shared" si="1"/>
        <v>583312</v>
      </c>
      <c r="F11" s="843">
        <v>583312</v>
      </c>
      <c r="G11" s="39"/>
      <c r="H11" s="39"/>
      <c r="I11" s="39"/>
      <c r="J11" s="39"/>
      <c r="K11" s="39"/>
      <c r="L11" s="39"/>
      <c r="M11" s="39"/>
      <c r="N11" s="39"/>
      <c r="O11" s="39"/>
      <c r="P11" s="39"/>
      <c r="Q11" s="39"/>
      <c r="R11" s="39"/>
      <c r="S11" s="39"/>
      <c r="T11" s="39"/>
      <c r="U11" s="39"/>
      <c r="V11" s="39"/>
      <c r="W11" s="39"/>
      <c r="X11" s="39"/>
      <c r="Y11" s="39"/>
      <c r="Z11" s="39"/>
    </row>
    <row r="12" spans="1:26" ht="15.75" customHeight="1">
      <c r="A12" s="733" t="s">
        <v>2076</v>
      </c>
      <c r="B12" s="734"/>
      <c r="C12" s="480">
        <v>21060058</v>
      </c>
      <c r="D12" s="480">
        <f t="shared" ref="D12:F12" si="2">SUM(D9:D11)</f>
        <v>0</v>
      </c>
      <c r="E12" s="480">
        <f t="shared" si="2"/>
        <v>21060058</v>
      </c>
      <c r="F12" s="480">
        <f t="shared" si="2"/>
        <v>21060058</v>
      </c>
      <c r="G12" s="39"/>
      <c r="H12" s="39"/>
      <c r="I12" s="39"/>
      <c r="J12" s="39"/>
      <c r="K12" s="39"/>
      <c r="L12" s="39"/>
      <c r="M12" s="39"/>
      <c r="N12" s="39"/>
      <c r="O12" s="39"/>
      <c r="P12" s="39"/>
      <c r="Q12" s="39"/>
      <c r="R12" s="39"/>
      <c r="S12" s="39"/>
      <c r="T12" s="39"/>
      <c r="U12" s="39"/>
      <c r="V12" s="39"/>
      <c r="W12" s="39"/>
      <c r="X12" s="39"/>
      <c r="Y12" s="39"/>
      <c r="Z12" s="39"/>
    </row>
    <row r="13" spans="1:26" ht="15.75" customHeight="1">
      <c r="A13" s="733" t="s">
        <v>2089</v>
      </c>
      <c r="B13" s="734"/>
      <c r="C13" s="480">
        <v>70000000</v>
      </c>
      <c r="D13" s="480">
        <f t="shared" ref="D13:F13" si="3">SUM(D12,D7)</f>
        <v>0</v>
      </c>
      <c r="E13" s="480">
        <f t="shared" si="3"/>
        <v>70000000</v>
      </c>
      <c r="F13" s="480">
        <f t="shared" si="3"/>
        <v>70000000</v>
      </c>
      <c r="G13" s="39"/>
      <c r="H13" s="39"/>
      <c r="I13" s="39"/>
      <c r="J13" s="39"/>
      <c r="K13" s="39"/>
      <c r="L13" s="39"/>
      <c r="M13" s="39"/>
      <c r="N13" s="39"/>
      <c r="O13" s="39"/>
      <c r="P13" s="39"/>
      <c r="Q13" s="39"/>
      <c r="R13" s="39"/>
      <c r="S13" s="39"/>
      <c r="T13" s="39"/>
      <c r="U13" s="39"/>
      <c r="V13" s="39"/>
      <c r="W13" s="39"/>
      <c r="X13" s="39"/>
      <c r="Y13" s="39"/>
      <c r="Z13" s="39"/>
    </row>
    <row r="14" spans="1:26" ht="15.75" customHeight="1">
      <c r="A14" s="171">
        <v>2200000</v>
      </c>
      <c r="B14" s="844" t="s">
        <v>2090</v>
      </c>
      <c r="C14" s="843"/>
      <c r="D14" s="843"/>
      <c r="E14" s="843"/>
      <c r="F14" s="843"/>
      <c r="G14" s="39"/>
      <c r="H14" s="39"/>
      <c r="I14" s="39"/>
      <c r="J14" s="39"/>
      <c r="K14" s="39"/>
      <c r="L14" s="39"/>
      <c r="M14" s="39"/>
      <c r="N14" s="39"/>
      <c r="O14" s="39"/>
      <c r="P14" s="39"/>
      <c r="Q14" s="39"/>
      <c r="R14" s="39"/>
      <c r="S14" s="39"/>
      <c r="T14" s="39"/>
      <c r="U14" s="39"/>
      <c r="V14" s="39"/>
      <c r="W14" s="39"/>
      <c r="X14" s="39"/>
      <c r="Y14" s="39"/>
      <c r="Z14" s="39"/>
    </row>
    <row r="15" spans="1:26" ht="15.75" customHeight="1">
      <c r="A15" s="732"/>
      <c r="B15" s="842" t="s">
        <v>2091</v>
      </c>
      <c r="C15" s="843"/>
      <c r="D15" s="843"/>
      <c r="E15" s="843"/>
      <c r="F15" s="843"/>
      <c r="G15" s="39"/>
      <c r="H15" s="39"/>
      <c r="I15" s="39"/>
      <c r="J15" s="39"/>
      <c r="K15" s="39"/>
      <c r="L15" s="39"/>
      <c r="M15" s="39"/>
      <c r="N15" s="39"/>
      <c r="O15" s="39"/>
      <c r="P15" s="39"/>
      <c r="Q15" s="39"/>
      <c r="R15" s="39"/>
      <c r="S15" s="39"/>
      <c r="T15" s="39"/>
      <c r="U15" s="39"/>
      <c r="V15" s="39"/>
      <c r="W15" s="39"/>
      <c r="X15" s="39"/>
      <c r="Y15" s="39"/>
      <c r="Z15" s="39"/>
    </row>
    <row r="16" spans="1:26" ht="15.75" customHeight="1">
      <c r="A16" s="732" t="s">
        <v>2092</v>
      </c>
      <c r="B16" s="723" t="s">
        <v>2093</v>
      </c>
      <c r="C16" s="106">
        <v>1000000</v>
      </c>
      <c r="D16" s="106"/>
      <c r="E16" s="843">
        <f t="shared" ref="E16:E17" si="4">SUM(C16:D16)</f>
        <v>1000000</v>
      </c>
      <c r="F16" s="843">
        <v>500000</v>
      </c>
      <c r="G16" s="39"/>
      <c r="H16" s="39"/>
      <c r="I16" s="39"/>
      <c r="J16" s="39"/>
      <c r="K16" s="39"/>
      <c r="L16" s="39"/>
      <c r="M16" s="39"/>
      <c r="N16" s="39"/>
      <c r="O16" s="39"/>
      <c r="P16" s="39"/>
      <c r="Q16" s="39"/>
      <c r="R16" s="39"/>
      <c r="S16" s="39"/>
      <c r="T16" s="39"/>
      <c r="U16" s="39"/>
      <c r="V16" s="39"/>
      <c r="W16" s="39"/>
      <c r="X16" s="39"/>
      <c r="Y16" s="39"/>
      <c r="Z16" s="39"/>
    </row>
    <row r="17" spans="1:26" ht="15.75" customHeight="1">
      <c r="A17" s="349" t="s">
        <v>2094</v>
      </c>
      <c r="B17" s="36" t="s">
        <v>2095</v>
      </c>
      <c r="C17" s="106">
        <v>50000</v>
      </c>
      <c r="D17" s="106"/>
      <c r="E17" s="843">
        <f t="shared" si="4"/>
        <v>50000</v>
      </c>
      <c r="F17" s="843"/>
      <c r="G17" s="39"/>
      <c r="H17" s="39"/>
      <c r="I17" s="39"/>
      <c r="J17" s="39"/>
      <c r="K17" s="39"/>
      <c r="L17" s="39"/>
      <c r="M17" s="39"/>
      <c r="N17" s="39"/>
      <c r="O17" s="39"/>
      <c r="P17" s="39"/>
      <c r="Q17" s="39"/>
      <c r="R17" s="39"/>
      <c r="S17" s="39"/>
      <c r="T17" s="39"/>
      <c r="U17" s="39"/>
      <c r="V17" s="39"/>
      <c r="W17" s="39"/>
      <c r="X17" s="39"/>
      <c r="Y17" s="39"/>
      <c r="Z17" s="39"/>
    </row>
    <row r="18" spans="1:26" ht="15.75" customHeight="1">
      <c r="A18" s="733" t="s">
        <v>2076</v>
      </c>
      <c r="B18" s="734"/>
      <c r="C18" s="480">
        <v>1050000</v>
      </c>
      <c r="D18" s="480">
        <f t="shared" ref="D18:F18" si="5">SUM(D16:D17)</f>
        <v>0</v>
      </c>
      <c r="E18" s="480">
        <f t="shared" si="5"/>
        <v>1050000</v>
      </c>
      <c r="F18" s="480">
        <f t="shared" si="5"/>
        <v>500000</v>
      </c>
      <c r="G18" s="39"/>
      <c r="H18" s="39"/>
      <c r="I18" s="39"/>
      <c r="J18" s="39"/>
      <c r="K18" s="39"/>
      <c r="L18" s="39"/>
      <c r="M18" s="39"/>
      <c r="N18" s="39"/>
      <c r="O18" s="39"/>
      <c r="P18" s="39"/>
      <c r="Q18" s="39"/>
      <c r="R18" s="39"/>
      <c r="S18" s="39"/>
      <c r="T18" s="39"/>
      <c r="U18" s="39"/>
      <c r="V18" s="39"/>
      <c r="W18" s="39"/>
      <c r="X18" s="39"/>
      <c r="Y18" s="39"/>
      <c r="Z18" s="39"/>
    </row>
    <row r="19" spans="1:26" ht="15.75" hidden="1" customHeight="1">
      <c r="A19" s="732"/>
      <c r="B19" s="842" t="s">
        <v>2096</v>
      </c>
      <c r="C19" s="843"/>
      <c r="D19" s="843"/>
      <c r="E19" s="843">
        <f t="shared" ref="E19:E22" si="6">SUM(C19:D19)</f>
        <v>0</v>
      </c>
      <c r="F19" s="843"/>
      <c r="G19" s="39"/>
      <c r="H19" s="39"/>
      <c r="I19" s="39"/>
      <c r="J19" s="39"/>
      <c r="K19" s="39"/>
      <c r="L19" s="39"/>
      <c r="M19" s="39"/>
      <c r="N19" s="39"/>
      <c r="O19" s="39"/>
      <c r="P19" s="39"/>
      <c r="Q19" s="39"/>
      <c r="R19" s="39"/>
      <c r="S19" s="39"/>
      <c r="T19" s="39"/>
      <c r="U19" s="39"/>
      <c r="V19" s="39"/>
      <c r="W19" s="39"/>
      <c r="X19" s="39"/>
      <c r="Y19" s="39"/>
      <c r="Z19" s="39"/>
    </row>
    <row r="20" spans="1:26" ht="15.75" hidden="1" customHeight="1">
      <c r="A20" s="732" t="s">
        <v>2097</v>
      </c>
      <c r="B20" s="723" t="s">
        <v>2098</v>
      </c>
      <c r="C20" s="843">
        <v>0</v>
      </c>
      <c r="D20" s="843"/>
      <c r="E20" s="843">
        <f t="shared" si="6"/>
        <v>0</v>
      </c>
      <c r="F20" s="843"/>
      <c r="G20" s="39"/>
      <c r="H20" s="39"/>
      <c r="I20" s="39"/>
      <c r="J20" s="39"/>
      <c r="K20" s="39"/>
      <c r="L20" s="39"/>
      <c r="M20" s="39"/>
      <c r="N20" s="39"/>
      <c r="O20" s="39"/>
      <c r="P20" s="39"/>
      <c r="Q20" s="39"/>
      <c r="R20" s="39"/>
      <c r="S20" s="39"/>
      <c r="T20" s="39"/>
      <c r="U20" s="39"/>
      <c r="V20" s="39"/>
      <c r="W20" s="39"/>
      <c r="X20" s="39"/>
      <c r="Y20" s="39"/>
      <c r="Z20" s="39"/>
    </row>
    <row r="21" spans="1:26" ht="15.75" hidden="1" customHeight="1">
      <c r="A21" s="732" t="s">
        <v>2099</v>
      </c>
      <c r="B21" s="723" t="s">
        <v>2100</v>
      </c>
      <c r="C21" s="843">
        <v>0</v>
      </c>
      <c r="D21" s="843"/>
      <c r="E21" s="843">
        <f t="shared" si="6"/>
        <v>0</v>
      </c>
      <c r="F21" s="843"/>
      <c r="G21" s="39"/>
      <c r="H21" s="39"/>
      <c r="I21" s="39"/>
      <c r="J21" s="39"/>
      <c r="K21" s="39"/>
      <c r="L21" s="39"/>
      <c r="M21" s="39"/>
      <c r="N21" s="39"/>
      <c r="O21" s="39"/>
      <c r="P21" s="39"/>
      <c r="Q21" s="39"/>
      <c r="R21" s="39"/>
      <c r="S21" s="39"/>
      <c r="T21" s="39"/>
      <c r="U21" s="39"/>
      <c r="V21" s="39"/>
      <c r="W21" s="39"/>
      <c r="X21" s="39"/>
      <c r="Y21" s="39"/>
      <c r="Z21" s="39"/>
    </row>
    <row r="22" spans="1:26" ht="15.75" hidden="1" customHeight="1">
      <c r="A22" s="733" t="s">
        <v>2076</v>
      </c>
      <c r="B22" s="734"/>
      <c r="C22" s="480">
        <v>0</v>
      </c>
      <c r="D22" s="480"/>
      <c r="E22" s="843">
        <f t="shared" si="6"/>
        <v>0</v>
      </c>
      <c r="F22" s="843"/>
      <c r="G22" s="39"/>
      <c r="H22" s="39"/>
      <c r="I22" s="39"/>
      <c r="J22" s="39"/>
      <c r="K22" s="39"/>
      <c r="L22" s="39"/>
      <c r="M22" s="39"/>
      <c r="N22" s="39"/>
      <c r="O22" s="39"/>
      <c r="P22" s="39"/>
      <c r="Q22" s="39"/>
      <c r="R22" s="39"/>
      <c r="S22" s="39"/>
      <c r="T22" s="39"/>
      <c r="U22" s="39"/>
      <c r="V22" s="39"/>
      <c r="W22" s="39"/>
      <c r="X22" s="39"/>
      <c r="Y22" s="39"/>
      <c r="Z22" s="39"/>
    </row>
    <row r="23" spans="1:26" ht="15.75" customHeight="1">
      <c r="A23" s="732"/>
      <c r="B23" s="845" t="s">
        <v>2096</v>
      </c>
      <c r="C23" s="843"/>
      <c r="D23" s="843"/>
      <c r="E23" s="843"/>
      <c r="F23" s="843"/>
      <c r="G23" s="39"/>
      <c r="H23" s="39"/>
      <c r="I23" s="39"/>
      <c r="J23" s="39"/>
      <c r="K23" s="39"/>
      <c r="L23" s="39"/>
      <c r="M23" s="39"/>
      <c r="N23" s="39"/>
      <c r="O23" s="39"/>
      <c r="P23" s="39"/>
      <c r="Q23" s="39"/>
      <c r="R23" s="39"/>
      <c r="S23" s="39"/>
      <c r="T23" s="39"/>
      <c r="U23" s="39"/>
      <c r="V23" s="39"/>
      <c r="W23" s="39"/>
      <c r="X23" s="39"/>
      <c r="Y23" s="39"/>
      <c r="Z23" s="39"/>
    </row>
    <row r="24" spans="1:26" ht="15.75" customHeight="1">
      <c r="A24" s="732"/>
      <c r="B24" s="846" t="s">
        <v>2098</v>
      </c>
      <c r="C24" s="843"/>
      <c r="D24" s="843"/>
      <c r="E24" s="843"/>
      <c r="F24" s="843"/>
      <c r="G24" s="39"/>
      <c r="H24" s="39"/>
      <c r="I24" s="39"/>
      <c r="J24" s="39"/>
      <c r="K24" s="39"/>
      <c r="L24" s="39"/>
      <c r="M24" s="39"/>
      <c r="N24" s="39"/>
      <c r="O24" s="39"/>
      <c r="P24" s="39"/>
      <c r="Q24" s="39"/>
      <c r="R24" s="39"/>
      <c r="S24" s="39"/>
      <c r="T24" s="39"/>
      <c r="U24" s="39"/>
      <c r="V24" s="39"/>
      <c r="W24" s="39"/>
      <c r="X24" s="39"/>
      <c r="Y24" s="39"/>
      <c r="Z24" s="39"/>
    </row>
    <row r="25" spans="1:26" ht="15.75" customHeight="1">
      <c r="A25" s="732"/>
      <c r="B25" s="846" t="s">
        <v>2100</v>
      </c>
      <c r="C25" s="843"/>
      <c r="D25" s="843"/>
      <c r="E25" s="843"/>
      <c r="F25" s="843">
        <v>83618</v>
      </c>
      <c r="G25" s="39"/>
      <c r="H25" s="39"/>
      <c r="I25" s="39"/>
      <c r="J25" s="39"/>
      <c r="K25" s="39"/>
      <c r="L25" s="39"/>
      <c r="M25" s="39"/>
      <c r="N25" s="39"/>
      <c r="O25" s="39"/>
      <c r="P25" s="39"/>
      <c r="Q25" s="39"/>
      <c r="R25" s="39"/>
      <c r="S25" s="39"/>
      <c r="T25" s="39"/>
      <c r="U25" s="39"/>
      <c r="V25" s="39"/>
      <c r="W25" s="39"/>
      <c r="X25" s="39"/>
      <c r="Y25" s="39"/>
      <c r="Z25" s="39"/>
    </row>
    <row r="26" spans="1:26" ht="15.75" customHeight="1">
      <c r="A26" s="847" t="s">
        <v>2076</v>
      </c>
      <c r="B26" s="848"/>
      <c r="C26" s="849" t="s">
        <v>1867</v>
      </c>
      <c r="D26" s="850">
        <v>83618</v>
      </c>
      <c r="E26" s="851" t="s">
        <v>1867</v>
      </c>
      <c r="F26" s="851">
        <f>SUM(F24:F25)</f>
        <v>83618</v>
      </c>
      <c r="G26" s="39"/>
      <c r="H26" s="39"/>
      <c r="I26" s="39"/>
      <c r="J26" s="39"/>
      <c r="K26" s="39"/>
      <c r="L26" s="39"/>
      <c r="M26" s="39"/>
      <c r="N26" s="39"/>
      <c r="O26" s="39"/>
      <c r="P26" s="39"/>
      <c r="Q26" s="39"/>
      <c r="R26" s="39"/>
      <c r="S26" s="39"/>
      <c r="T26" s="39"/>
      <c r="U26" s="39"/>
      <c r="V26" s="39"/>
      <c r="W26" s="39"/>
      <c r="X26" s="39"/>
      <c r="Y26" s="39"/>
      <c r="Z26" s="39"/>
    </row>
    <row r="27" spans="1:26" ht="15.75" customHeight="1">
      <c r="A27" s="732"/>
      <c r="B27" s="842" t="s">
        <v>2101</v>
      </c>
      <c r="C27" s="843"/>
      <c r="D27" s="843"/>
      <c r="E27" s="843"/>
      <c r="F27" s="843"/>
      <c r="G27" s="39"/>
      <c r="H27" s="39"/>
      <c r="I27" s="39"/>
      <c r="J27" s="39"/>
      <c r="K27" s="39"/>
      <c r="L27" s="39"/>
      <c r="M27" s="39"/>
      <c r="N27" s="39"/>
      <c r="O27" s="39"/>
      <c r="P27" s="39"/>
      <c r="Q27" s="39"/>
      <c r="R27" s="39"/>
      <c r="S27" s="39"/>
      <c r="T27" s="39"/>
      <c r="U27" s="39"/>
      <c r="V27" s="39"/>
      <c r="W27" s="39"/>
      <c r="X27" s="39"/>
      <c r="Y27" s="39"/>
      <c r="Z27" s="39"/>
    </row>
    <row r="28" spans="1:26" ht="15.75" hidden="1" customHeight="1">
      <c r="A28" s="732" t="s">
        <v>2102</v>
      </c>
      <c r="B28" s="723" t="s">
        <v>2103</v>
      </c>
      <c r="C28" s="843"/>
      <c r="D28" s="843"/>
      <c r="E28" s="843">
        <f t="shared" ref="E28:E29" si="7">SUM(C28:D28)</f>
        <v>0</v>
      </c>
      <c r="F28" s="843"/>
      <c r="G28" s="39"/>
      <c r="H28" s="39"/>
      <c r="I28" s="39"/>
      <c r="J28" s="39"/>
      <c r="K28" s="39"/>
      <c r="L28" s="39"/>
      <c r="M28" s="39"/>
      <c r="N28" s="39"/>
      <c r="O28" s="39"/>
      <c r="P28" s="39"/>
      <c r="Q28" s="39"/>
      <c r="R28" s="39"/>
      <c r="S28" s="39"/>
      <c r="T28" s="39"/>
      <c r="U28" s="39"/>
      <c r="V28" s="39"/>
      <c r="W28" s="39"/>
      <c r="X28" s="39"/>
      <c r="Y28" s="39"/>
      <c r="Z28" s="39"/>
    </row>
    <row r="29" spans="1:26" ht="15.75" hidden="1" customHeight="1">
      <c r="A29" s="732" t="s">
        <v>2104</v>
      </c>
      <c r="B29" s="723" t="s">
        <v>2105</v>
      </c>
      <c r="C29" s="843"/>
      <c r="D29" s="843"/>
      <c r="E29" s="843">
        <f t="shared" si="7"/>
        <v>0</v>
      </c>
      <c r="F29" s="843"/>
      <c r="G29" s="39"/>
      <c r="H29" s="39"/>
      <c r="I29" s="39"/>
      <c r="J29" s="39"/>
      <c r="K29" s="39"/>
      <c r="L29" s="39"/>
      <c r="M29" s="39"/>
      <c r="N29" s="39"/>
      <c r="O29" s="39"/>
      <c r="P29" s="39"/>
      <c r="Q29" s="39"/>
      <c r="R29" s="39"/>
      <c r="S29" s="39"/>
      <c r="T29" s="39"/>
      <c r="U29" s="39"/>
      <c r="V29" s="39"/>
      <c r="W29" s="39"/>
      <c r="X29" s="39"/>
      <c r="Y29" s="39"/>
      <c r="Z29" s="39"/>
    </row>
    <row r="30" spans="1:26" ht="15.75" customHeight="1">
      <c r="A30" s="732" t="s">
        <v>2106</v>
      </c>
      <c r="B30" s="852" t="s">
        <v>2103</v>
      </c>
      <c r="C30" s="107">
        <v>700000</v>
      </c>
      <c r="D30" s="107"/>
      <c r="E30" s="843"/>
      <c r="F30" s="843">
        <v>300000</v>
      </c>
      <c r="G30" s="39"/>
      <c r="H30" s="39"/>
      <c r="I30" s="39"/>
      <c r="J30" s="39"/>
      <c r="K30" s="39"/>
      <c r="L30" s="39"/>
      <c r="M30" s="39"/>
      <c r="N30" s="39"/>
      <c r="O30" s="39"/>
      <c r="P30" s="39"/>
      <c r="Q30" s="39"/>
      <c r="R30" s="39"/>
      <c r="S30" s="39"/>
      <c r="T30" s="39"/>
      <c r="U30" s="39"/>
      <c r="V30" s="39"/>
      <c r="W30" s="39"/>
      <c r="X30" s="39"/>
      <c r="Y30" s="39"/>
      <c r="Z30" s="39"/>
    </row>
    <row r="31" spans="1:26" ht="15.75" customHeight="1">
      <c r="A31" s="732"/>
      <c r="B31" s="846" t="s">
        <v>2105</v>
      </c>
      <c r="C31" s="107"/>
      <c r="D31" s="107"/>
      <c r="E31" s="843"/>
      <c r="F31" s="843"/>
      <c r="G31" s="39"/>
      <c r="H31" s="39"/>
      <c r="I31" s="39"/>
      <c r="J31" s="39"/>
      <c r="K31" s="39"/>
      <c r="L31" s="39"/>
      <c r="M31" s="39"/>
      <c r="N31" s="39"/>
      <c r="O31" s="39"/>
      <c r="P31" s="39"/>
      <c r="Q31" s="39"/>
      <c r="R31" s="39"/>
      <c r="S31" s="39"/>
      <c r="T31" s="39"/>
      <c r="U31" s="39"/>
      <c r="V31" s="39"/>
      <c r="W31" s="39"/>
      <c r="X31" s="39"/>
      <c r="Y31" s="39"/>
      <c r="Z31" s="39"/>
    </row>
    <row r="32" spans="1:26" ht="15.75" customHeight="1">
      <c r="A32" s="732"/>
      <c r="B32" s="846" t="s">
        <v>2107</v>
      </c>
      <c r="C32" s="107"/>
      <c r="D32" s="107"/>
      <c r="E32" s="843">
        <v>700000</v>
      </c>
      <c r="F32" s="843">
        <v>700000</v>
      </c>
      <c r="G32" s="39"/>
      <c r="H32" s="39"/>
      <c r="I32" s="39"/>
      <c r="J32" s="39"/>
      <c r="K32" s="39"/>
      <c r="L32" s="39"/>
      <c r="M32" s="39"/>
      <c r="N32" s="39"/>
      <c r="O32" s="39"/>
      <c r="P32" s="39"/>
      <c r="Q32" s="39"/>
      <c r="R32" s="39"/>
      <c r="S32" s="39"/>
      <c r="T32" s="39"/>
      <c r="U32" s="39"/>
      <c r="V32" s="39"/>
      <c r="W32" s="39"/>
      <c r="X32" s="39"/>
      <c r="Y32" s="39"/>
      <c r="Z32" s="39"/>
    </row>
    <row r="33" spans="1:26" ht="15.75" customHeight="1">
      <c r="A33" s="732"/>
      <c r="B33" s="846" t="s">
        <v>2724</v>
      </c>
      <c r="C33" s="107"/>
      <c r="D33" s="107"/>
      <c r="E33" s="843"/>
      <c r="F33" s="843">
        <v>1000000</v>
      </c>
      <c r="G33" s="39"/>
      <c r="H33" s="39"/>
      <c r="I33" s="39"/>
      <c r="J33" s="39"/>
      <c r="K33" s="39"/>
      <c r="L33" s="39"/>
      <c r="M33" s="39"/>
      <c r="N33" s="39"/>
      <c r="O33" s="39"/>
      <c r="P33" s="39"/>
      <c r="Q33" s="39"/>
      <c r="R33" s="39"/>
      <c r="S33" s="39"/>
      <c r="T33" s="39"/>
      <c r="U33" s="39"/>
      <c r="V33" s="39"/>
      <c r="W33" s="39"/>
      <c r="X33" s="39"/>
      <c r="Y33" s="39"/>
      <c r="Z33" s="39"/>
    </row>
    <row r="34" spans="1:26" ht="15.75" hidden="1" customHeight="1">
      <c r="A34" s="732" t="s">
        <v>2338</v>
      </c>
      <c r="B34" s="723" t="s">
        <v>2724</v>
      </c>
      <c r="C34" s="843">
        <v>0</v>
      </c>
      <c r="D34" s="843"/>
      <c r="E34" s="843">
        <f>SUM(C34:D34)</f>
        <v>0</v>
      </c>
      <c r="F34" s="843"/>
      <c r="G34" s="39"/>
      <c r="H34" s="39"/>
      <c r="I34" s="39"/>
      <c r="J34" s="39"/>
      <c r="K34" s="39"/>
      <c r="L34" s="39"/>
      <c r="M34" s="39"/>
      <c r="N34" s="39"/>
      <c r="O34" s="39"/>
      <c r="P34" s="39"/>
      <c r="Q34" s="39"/>
      <c r="R34" s="39"/>
      <c r="S34" s="39"/>
      <c r="T34" s="39"/>
      <c r="U34" s="39"/>
      <c r="V34" s="39"/>
      <c r="W34" s="39"/>
      <c r="X34" s="39"/>
      <c r="Y34" s="39"/>
      <c r="Z34" s="39"/>
    </row>
    <row r="35" spans="1:26" ht="15.75" customHeight="1">
      <c r="A35" s="733" t="s">
        <v>2076</v>
      </c>
      <c r="B35" s="734"/>
      <c r="C35" s="480">
        <v>700000</v>
      </c>
      <c r="D35" s="480">
        <f t="shared" ref="D35:F35" si="8">SUM(D28:D34)</f>
        <v>0</v>
      </c>
      <c r="E35" s="480">
        <f t="shared" si="8"/>
        <v>700000</v>
      </c>
      <c r="F35" s="480">
        <f t="shared" si="8"/>
        <v>2000000</v>
      </c>
      <c r="G35" s="39"/>
      <c r="H35" s="39"/>
      <c r="I35" s="39"/>
      <c r="J35" s="39"/>
      <c r="K35" s="39"/>
      <c r="L35" s="39"/>
      <c r="M35" s="39"/>
      <c r="N35" s="39"/>
      <c r="O35" s="39"/>
      <c r="P35" s="39"/>
      <c r="Q35" s="39"/>
      <c r="R35" s="39"/>
      <c r="S35" s="39"/>
      <c r="T35" s="39"/>
      <c r="U35" s="39"/>
      <c r="V35" s="39"/>
      <c r="W35" s="39"/>
      <c r="X35" s="39"/>
      <c r="Y35" s="39"/>
      <c r="Z35" s="39"/>
    </row>
    <row r="36" spans="1:26" ht="15.75" customHeight="1">
      <c r="A36" s="732"/>
      <c r="B36" s="842" t="s">
        <v>2110</v>
      </c>
      <c r="C36" s="843"/>
      <c r="D36" s="843"/>
      <c r="E36" s="843"/>
      <c r="F36" s="843"/>
      <c r="G36" s="39"/>
      <c r="H36" s="39"/>
      <c r="I36" s="39"/>
      <c r="J36" s="39"/>
      <c r="K36" s="39"/>
      <c r="L36" s="39"/>
      <c r="M36" s="39"/>
      <c r="N36" s="39"/>
      <c r="O36" s="39"/>
      <c r="P36" s="39"/>
      <c r="Q36" s="39"/>
      <c r="R36" s="39"/>
      <c r="S36" s="39"/>
      <c r="T36" s="39"/>
      <c r="U36" s="39"/>
      <c r="V36" s="39"/>
      <c r="W36" s="39"/>
      <c r="X36" s="39"/>
      <c r="Y36" s="39"/>
      <c r="Z36" s="39"/>
    </row>
    <row r="37" spans="1:26" ht="15.75" customHeight="1">
      <c r="A37" s="732" t="s">
        <v>2111</v>
      </c>
      <c r="B37" s="723" t="s">
        <v>2112</v>
      </c>
      <c r="C37" s="843">
        <v>1000000</v>
      </c>
      <c r="D37" s="843">
        <v>-1000000</v>
      </c>
      <c r="E37" s="843">
        <f t="shared" ref="E37:E38" si="9">SUM(C37:D37)</f>
        <v>0</v>
      </c>
      <c r="F37" s="843"/>
      <c r="G37" s="39"/>
      <c r="H37" s="39"/>
      <c r="I37" s="39"/>
      <c r="J37" s="39"/>
      <c r="K37" s="39"/>
      <c r="L37" s="39"/>
      <c r="M37" s="39"/>
      <c r="N37" s="39"/>
      <c r="O37" s="39"/>
      <c r="P37" s="39"/>
      <c r="Q37" s="39"/>
      <c r="R37" s="39"/>
      <c r="S37" s="39"/>
      <c r="T37" s="39"/>
      <c r="U37" s="39"/>
      <c r="V37" s="39"/>
      <c r="W37" s="39"/>
      <c r="X37" s="39"/>
      <c r="Y37" s="39"/>
      <c r="Z37" s="39"/>
    </row>
    <row r="38" spans="1:26" ht="15.75" customHeight="1">
      <c r="A38" s="732" t="s">
        <v>2115</v>
      </c>
      <c r="B38" s="723" t="s">
        <v>2107</v>
      </c>
      <c r="C38" s="843">
        <v>2500000</v>
      </c>
      <c r="D38" s="843">
        <v>-2500000</v>
      </c>
      <c r="E38" s="843">
        <f t="shared" si="9"/>
        <v>0</v>
      </c>
      <c r="F38" s="843"/>
      <c r="G38" s="39"/>
      <c r="H38" s="39"/>
      <c r="I38" s="39"/>
      <c r="J38" s="39"/>
      <c r="K38" s="39"/>
      <c r="L38" s="39"/>
      <c r="M38" s="39"/>
      <c r="N38" s="39"/>
      <c r="O38" s="39"/>
      <c r="P38" s="39"/>
      <c r="Q38" s="39"/>
      <c r="R38" s="39"/>
      <c r="S38" s="39"/>
      <c r="T38" s="39"/>
      <c r="U38" s="39"/>
      <c r="V38" s="39"/>
      <c r="W38" s="39"/>
      <c r="X38" s="39"/>
      <c r="Y38" s="39"/>
      <c r="Z38" s="39"/>
    </row>
    <row r="39" spans="1:26" ht="15.75" customHeight="1">
      <c r="A39" s="733" t="s">
        <v>2076</v>
      </c>
      <c r="B39" s="734"/>
      <c r="C39" s="480">
        <v>3500000</v>
      </c>
      <c r="D39" s="480">
        <f t="shared" ref="D39:F39" si="10">SUM(D37:D38)</f>
        <v>-3500000</v>
      </c>
      <c r="E39" s="480">
        <f t="shared" si="10"/>
        <v>0</v>
      </c>
      <c r="F39" s="480">
        <f t="shared" si="10"/>
        <v>0</v>
      </c>
      <c r="G39" s="39"/>
      <c r="H39" s="39"/>
      <c r="I39" s="39"/>
      <c r="J39" s="39"/>
      <c r="K39" s="39"/>
      <c r="L39" s="39"/>
      <c r="M39" s="39"/>
      <c r="N39" s="39"/>
      <c r="O39" s="39"/>
      <c r="P39" s="39"/>
      <c r="Q39" s="39"/>
      <c r="R39" s="39"/>
      <c r="S39" s="39"/>
      <c r="T39" s="39"/>
      <c r="U39" s="39"/>
      <c r="V39" s="39"/>
      <c r="W39" s="39"/>
      <c r="X39" s="39"/>
      <c r="Y39" s="39"/>
      <c r="Z39" s="39"/>
    </row>
    <row r="40" spans="1:26" ht="15.75" customHeight="1">
      <c r="A40" s="732"/>
      <c r="B40" s="842" t="s">
        <v>2118</v>
      </c>
      <c r="C40" s="843"/>
      <c r="D40" s="843"/>
      <c r="E40" s="843"/>
      <c r="F40" s="843"/>
      <c r="G40" s="39"/>
      <c r="H40" s="39"/>
      <c r="I40" s="39"/>
      <c r="J40" s="39"/>
      <c r="K40" s="39"/>
      <c r="L40" s="39"/>
      <c r="M40" s="39"/>
      <c r="N40" s="39"/>
      <c r="O40" s="39"/>
      <c r="P40" s="39"/>
      <c r="Q40" s="39"/>
      <c r="R40" s="39"/>
      <c r="S40" s="39"/>
      <c r="T40" s="39"/>
      <c r="U40" s="39"/>
      <c r="V40" s="39"/>
      <c r="W40" s="39"/>
      <c r="X40" s="39"/>
      <c r="Y40" s="39"/>
      <c r="Z40" s="39"/>
    </row>
    <row r="41" spans="1:26" ht="15.75" customHeight="1">
      <c r="A41" s="732" t="s">
        <v>2119</v>
      </c>
      <c r="B41" s="723" t="s">
        <v>2120</v>
      </c>
      <c r="C41" s="843">
        <v>300000</v>
      </c>
      <c r="D41" s="843"/>
      <c r="E41" s="843">
        <f t="shared" ref="E41:E45" si="11">SUM(C41:D41)</f>
        <v>300000</v>
      </c>
      <c r="F41" s="843">
        <v>300000</v>
      </c>
      <c r="G41" s="39"/>
      <c r="H41" s="39"/>
      <c r="I41" s="39"/>
      <c r="J41" s="39"/>
      <c r="K41" s="39"/>
      <c r="L41" s="39"/>
      <c r="M41" s="39"/>
      <c r="N41" s="39"/>
      <c r="O41" s="39"/>
      <c r="P41" s="39"/>
      <c r="Q41" s="39"/>
      <c r="R41" s="39"/>
      <c r="S41" s="39"/>
      <c r="T41" s="39"/>
      <c r="U41" s="39"/>
      <c r="V41" s="39"/>
      <c r="W41" s="39"/>
      <c r="X41" s="39"/>
      <c r="Y41" s="39"/>
      <c r="Z41" s="39"/>
    </row>
    <row r="42" spans="1:26" ht="15.75" customHeight="1">
      <c r="A42" s="732" t="s">
        <v>2121</v>
      </c>
      <c r="B42" s="723" t="s">
        <v>2122</v>
      </c>
      <c r="C42" s="843">
        <v>50000</v>
      </c>
      <c r="D42" s="843"/>
      <c r="E42" s="843">
        <f t="shared" si="11"/>
        <v>50000</v>
      </c>
      <c r="F42" s="843"/>
      <c r="G42" s="39"/>
      <c r="H42" s="39"/>
      <c r="I42" s="39"/>
      <c r="J42" s="39"/>
      <c r="K42" s="39"/>
      <c r="L42" s="39"/>
      <c r="M42" s="39"/>
      <c r="N42" s="39"/>
      <c r="O42" s="39"/>
      <c r="P42" s="39"/>
      <c r="Q42" s="39"/>
      <c r="R42" s="39"/>
      <c r="S42" s="39"/>
      <c r="T42" s="39"/>
      <c r="U42" s="39"/>
      <c r="V42" s="39"/>
      <c r="W42" s="39"/>
      <c r="X42" s="39"/>
      <c r="Y42" s="39"/>
      <c r="Z42" s="39"/>
    </row>
    <row r="43" spans="1:26" ht="15.75" customHeight="1">
      <c r="A43" s="732" t="s">
        <v>2123</v>
      </c>
      <c r="B43" s="723" t="s">
        <v>2124</v>
      </c>
      <c r="C43" s="107">
        <v>1000000</v>
      </c>
      <c r="D43" s="107"/>
      <c r="E43" s="843">
        <f t="shared" si="11"/>
        <v>1000000</v>
      </c>
      <c r="F43" s="843">
        <v>700000</v>
      </c>
      <c r="G43" s="39"/>
      <c r="H43" s="39"/>
      <c r="I43" s="39"/>
      <c r="J43" s="39"/>
      <c r="K43" s="39"/>
      <c r="L43" s="39"/>
      <c r="M43" s="39"/>
      <c r="N43" s="39"/>
      <c r="O43" s="39"/>
      <c r="P43" s="39"/>
      <c r="Q43" s="39"/>
      <c r="R43" s="39"/>
      <c r="S43" s="39"/>
      <c r="T43" s="39"/>
      <c r="U43" s="39"/>
      <c r="V43" s="39"/>
      <c r="W43" s="39"/>
      <c r="X43" s="39"/>
      <c r="Y43" s="39"/>
      <c r="Z43" s="39"/>
    </row>
    <row r="44" spans="1:26" ht="15.75" customHeight="1">
      <c r="A44" s="732" t="s">
        <v>2257</v>
      </c>
      <c r="B44" s="723" t="s">
        <v>2258</v>
      </c>
      <c r="C44" s="107">
        <v>500000</v>
      </c>
      <c r="D44" s="107"/>
      <c r="E44" s="843">
        <f t="shared" si="11"/>
        <v>500000</v>
      </c>
      <c r="F44" s="843">
        <v>500000</v>
      </c>
      <c r="G44" s="39"/>
      <c r="H44" s="39"/>
      <c r="I44" s="39"/>
      <c r="J44" s="39"/>
      <c r="K44" s="39"/>
      <c r="L44" s="39"/>
      <c r="M44" s="39"/>
      <c r="N44" s="39"/>
      <c r="O44" s="39"/>
      <c r="P44" s="39"/>
      <c r="Q44" s="39"/>
      <c r="R44" s="39"/>
      <c r="S44" s="39"/>
      <c r="T44" s="39"/>
      <c r="U44" s="39"/>
      <c r="V44" s="39"/>
      <c r="W44" s="39"/>
      <c r="X44" s="39"/>
      <c r="Y44" s="39"/>
      <c r="Z44" s="39"/>
    </row>
    <row r="45" spans="1:26" ht="15.75" hidden="1" customHeight="1">
      <c r="A45" s="732" t="s">
        <v>2753</v>
      </c>
      <c r="B45" s="723" t="s">
        <v>2754</v>
      </c>
      <c r="C45" s="843"/>
      <c r="D45" s="843"/>
      <c r="E45" s="843">
        <f t="shared" si="11"/>
        <v>0</v>
      </c>
      <c r="F45" s="843"/>
      <c r="G45" s="39"/>
      <c r="H45" s="39"/>
      <c r="I45" s="39"/>
      <c r="J45" s="39"/>
      <c r="K45" s="39"/>
      <c r="L45" s="39"/>
      <c r="M45" s="39"/>
      <c r="N45" s="39"/>
      <c r="O45" s="39"/>
      <c r="P45" s="39"/>
      <c r="Q45" s="39"/>
      <c r="R45" s="39"/>
      <c r="S45" s="39"/>
      <c r="T45" s="39"/>
      <c r="U45" s="39"/>
      <c r="V45" s="39"/>
      <c r="W45" s="39"/>
      <c r="X45" s="39"/>
      <c r="Y45" s="39"/>
      <c r="Z45" s="39"/>
    </row>
    <row r="46" spans="1:26" ht="15.75" customHeight="1">
      <c r="A46" s="733" t="s">
        <v>2076</v>
      </c>
      <c r="B46" s="734"/>
      <c r="C46" s="480">
        <v>1850000</v>
      </c>
      <c r="D46" s="480">
        <f t="shared" ref="D46:F46" si="12">SUM(D41:D45)</f>
        <v>0</v>
      </c>
      <c r="E46" s="480">
        <f t="shared" si="12"/>
        <v>1850000</v>
      </c>
      <c r="F46" s="480">
        <f t="shared" si="12"/>
        <v>1500000</v>
      </c>
      <c r="G46" s="39"/>
      <c r="H46" s="39"/>
      <c r="I46" s="39"/>
      <c r="J46" s="39"/>
      <c r="K46" s="39"/>
      <c r="L46" s="39"/>
      <c r="M46" s="39"/>
      <c r="N46" s="39"/>
      <c r="O46" s="39"/>
      <c r="P46" s="39"/>
      <c r="Q46" s="39"/>
      <c r="R46" s="39"/>
      <c r="S46" s="39"/>
      <c r="T46" s="39"/>
      <c r="U46" s="39"/>
      <c r="V46" s="39"/>
      <c r="W46" s="39"/>
      <c r="X46" s="39"/>
      <c r="Y46" s="39"/>
      <c r="Z46" s="39"/>
    </row>
    <row r="47" spans="1:26" ht="15.75" hidden="1" customHeight="1">
      <c r="A47" s="732"/>
      <c r="B47" s="842" t="s">
        <v>2125</v>
      </c>
      <c r="C47" s="843"/>
      <c r="D47" s="843"/>
      <c r="E47" s="843">
        <f t="shared" ref="E47:E58" si="13">SUM(C47:D47)</f>
        <v>0</v>
      </c>
      <c r="F47" s="843"/>
      <c r="G47" s="39"/>
      <c r="H47" s="39"/>
      <c r="I47" s="39"/>
      <c r="J47" s="39"/>
      <c r="K47" s="39"/>
      <c r="L47" s="39"/>
      <c r="M47" s="39"/>
      <c r="N47" s="39"/>
      <c r="O47" s="39"/>
      <c r="P47" s="39"/>
      <c r="Q47" s="39"/>
      <c r="R47" s="39"/>
      <c r="S47" s="39"/>
      <c r="T47" s="39"/>
      <c r="U47" s="39"/>
      <c r="V47" s="39"/>
      <c r="W47" s="39"/>
      <c r="X47" s="39"/>
      <c r="Y47" s="39"/>
      <c r="Z47" s="39"/>
    </row>
    <row r="48" spans="1:26" ht="15.75" hidden="1" customHeight="1">
      <c r="A48" s="732" t="s">
        <v>2590</v>
      </c>
      <c r="B48" s="723" t="s">
        <v>2591</v>
      </c>
      <c r="C48" s="843">
        <v>0</v>
      </c>
      <c r="D48" s="843"/>
      <c r="E48" s="843">
        <f t="shared" si="13"/>
        <v>0</v>
      </c>
      <c r="F48" s="843"/>
      <c r="G48" s="39"/>
      <c r="H48" s="39"/>
      <c r="I48" s="39"/>
      <c r="J48" s="39"/>
      <c r="K48" s="39"/>
      <c r="L48" s="39"/>
      <c r="M48" s="39"/>
      <c r="N48" s="39"/>
      <c r="O48" s="39"/>
      <c r="P48" s="39"/>
      <c r="Q48" s="39"/>
      <c r="R48" s="39"/>
      <c r="S48" s="39"/>
      <c r="T48" s="39"/>
      <c r="U48" s="39"/>
      <c r="V48" s="39"/>
      <c r="W48" s="39"/>
      <c r="X48" s="39"/>
      <c r="Y48" s="39"/>
      <c r="Z48" s="39"/>
    </row>
    <row r="49" spans="1:26" ht="15.75" hidden="1" customHeight="1">
      <c r="A49" s="733" t="s">
        <v>2076</v>
      </c>
      <c r="B49" s="734"/>
      <c r="C49" s="480">
        <v>0</v>
      </c>
      <c r="D49" s="480"/>
      <c r="E49" s="843">
        <f t="shared" si="13"/>
        <v>0</v>
      </c>
      <c r="F49" s="843"/>
      <c r="G49" s="39"/>
      <c r="H49" s="39"/>
      <c r="I49" s="39"/>
      <c r="J49" s="39"/>
      <c r="K49" s="39"/>
      <c r="L49" s="39"/>
      <c r="M49" s="39"/>
      <c r="N49" s="39"/>
      <c r="O49" s="39"/>
      <c r="P49" s="39"/>
      <c r="Q49" s="39"/>
      <c r="R49" s="39"/>
      <c r="S49" s="39"/>
      <c r="T49" s="39"/>
      <c r="U49" s="39"/>
      <c r="V49" s="39"/>
      <c r="W49" s="39"/>
      <c r="X49" s="39"/>
      <c r="Y49" s="39"/>
      <c r="Z49" s="39"/>
    </row>
    <row r="50" spans="1:26" ht="15.75" hidden="1" customHeight="1">
      <c r="A50" s="732"/>
      <c r="B50" s="842" t="s">
        <v>2128</v>
      </c>
      <c r="C50" s="843">
        <v>0</v>
      </c>
      <c r="D50" s="843"/>
      <c r="E50" s="843">
        <f t="shared" si="13"/>
        <v>0</v>
      </c>
      <c r="F50" s="843"/>
      <c r="G50" s="39"/>
      <c r="H50" s="39"/>
      <c r="I50" s="39"/>
      <c r="J50" s="39"/>
      <c r="K50" s="39"/>
      <c r="L50" s="39"/>
      <c r="M50" s="39"/>
      <c r="N50" s="39"/>
      <c r="O50" s="39"/>
      <c r="P50" s="39"/>
      <c r="Q50" s="39"/>
      <c r="R50" s="39"/>
      <c r="S50" s="39"/>
      <c r="T50" s="39"/>
      <c r="U50" s="39"/>
      <c r="V50" s="39"/>
      <c r="W50" s="39"/>
      <c r="X50" s="39"/>
      <c r="Y50" s="39"/>
      <c r="Z50" s="39"/>
    </row>
    <row r="51" spans="1:26" ht="15.75" hidden="1" customHeight="1">
      <c r="A51" s="732" t="s">
        <v>2129</v>
      </c>
      <c r="B51" s="723" t="s">
        <v>2130</v>
      </c>
      <c r="C51" s="843">
        <v>0</v>
      </c>
      <c r="D51" s="843"/>
      <c r="E51" s="843">
        <f t="shared" si="13"/>
        <v>0</v>
      </c>
      <c r="F51" s="843"/>
      <c r="G51" s="39"/>
      <c r="H51" s="39"/>
      <c r="I51" s="39"/>
      <c r="J51" s="39"/>
      <c r="K51" s="39"/>
      <c r="L51" s="39"/>
      <c r="M51" s="39"/>
      <c r="N51" s="39"/>
      <c r="O51" s="39"/>
      <c r="P51" s="39"/>
      <c r="Q51" s="39"/>
      <c r="R51" s="39"/>
      <c r="S51" s="39"/>
      <c r="T51" s="39"/>
      <c r="U51" s="39"/>
      <c r="V51" s="39"/>
      <c r="W51" s="39"/>
      <c r="X51" s="39"/>
      <c r="Y51" s="39"/>
      <c r="Z51" s="39"/>
    </row>
    <row r="52" spans="1:26" ht="15.75" hidden="1" customHeight="1">
      <c r="A52" s="732" t="s">
        <v>2241</v>
      </c>
      <c r="B52" s="723" t="s">
        <v>2242</v>
      </c>
      <c r="C52" s="843">
        <v>0</v>
      </c>
      <c r="D52" s="843"/>
      <c r="E52" s="843">
        <f t="shared" si="13"/>
        <v>0</v>
      </c>
      <c r="F52" s="843"/>
      <c r="G52" s="39"/>
      <c r="H52" s="39"/>
      <c r="I52" s="39"/>
      <c r="J52" s="39"/>
      <c r="K52" s="39"/>
      <c r="L52" s="39"/>
      <c r="M52" s="39"/>
      <c r="N52" s="39"/>
      <c r="O52" s="39"/>
      <c r="P52" s="39"/>
      <c r="Q52" s="39"/>
      <c r="R52" s="39"/>
      <c r="S52" s="39"/>
      <c r="T52" s="39"/>
      <c r="U52" s="39"/>
      <c r="V52" s="39"/>
      <c r="W52" s="39"/>
      <c r="X52" s="39"/>
      <c r="Y52" s="39"/>
      <c r="Z52" s="39"/>
    </row>
    <row r="53" spans="1:26" ht="15.75" hidden="1" customHeight="1">
      <c r="A53" s="732" t="s">
        <v>2131</v>
      </c>
      <c r="B53" s="723" t="s">
        <v>2132</v>
      </c>
      <c r="C53" s="843">
        <v>0</v>
      </c>
      <c r="D53" s="843"/>
      <c r="E53" s="843">
        <f t="shared" si="13"/>
        <v>0</v>
      </c>
      <c r="F53" s="843"/>
      <c r="G53" s="39"/>
      <c r="H53" s="39"/>
      <c r="I53" s="39"/>
      <c r="J53" s="39"/>
      <c r="K53" s="39"/>
      <c r="L53" s="39"/>
      <c r="M53" s="39"/>
      <c r="N53" s="39"/>
      <c r="O53" s="39"/>
      <c r="P53" s="39"/>
      <c r="Q53" s="39"/>
      <c r="R53" s="39"/>
      <c r="S53" s="39"/>
      <c r="T53" s="39"/>
      <c r="U53" s="39"/>
      <c r="V53" s="39"/>
      <c r="W53" s="39"/>
      <c r="X53" s="39"/>
      <c r="Y53" s="39"/>
      <c r="Z53" s="39"/>
    </row>
    <row r="54" spans="1:26" ht="15.75" hidden="1" customHeight="1">
      <c r="A54" s="732" t="s">
        <v>2520</v>
      </c>
      <c r="B54" s="723" t="s">
        <v>2521</v>
      </c>
      <c r="C54" s="843">
        <v>0</v>
      </c>
      <c r="D54" s="843"/>
      <c r="E54" s="843">
        <f t="shared" si="13"/>
        <v>0</v>
      </c>
      <c r="F54" s="843"/>
      <c r="G54" s="39"/>
      <c r="H54" s="39"/>
      <c r="I54" s="39"/>
      <c r="J54" s="39"/>
      <c r="K54" s="39"/>
      <c r="L54" s="39"/>
      <c r="M54" s="39"/>
      <c r="N54" s="39"/>
      <c r="O54" s="39"/>
      <c r="P54" s="39"/>
      <c r="Q54" s="39"/>
      <c r="R54" s="39"/>
      <c r="S54" s="39"/>
      <c r="T54" s="39"/>
      <c r="U54" s="39"/>
      <c r="V54" s="39"/>
      <c r="W54" s="39"/>
      <c r="X54" s="39"/>
      <c r="Y54" s="39"/>
      <c r="Z54" s="39"/>
    </row>
    <row r="55" spans="1:26" ht="15.75" hidden="1" customHeight="1">
      <c r="A55" s="732" t="s">
        <v>2133</v>
      </c>
      <c r="B55" s="723" t="s">
        <v>2134</v>
      </c>
      <c r="C55" s="843">
        <v>0</v>
      </c>
      <c r="D55" s="843"/>
      <c r="E55" s="843">
        <f t="shared" si="13"/>
        <v>0</v>
      </c>
      <c r="F55" s="843"/>
      <c r="G55" s="39"/>
      <c r="H55" s="39"/>
      <c r="I55" s="39"/>
      <c r="J55" s="39"/>
      <c r="K55" s="39"/>
      <c r="L55" s="39"/>
      <c r="M55" s="39"/>
      <c r="N55" s="39"/>
      <c r="O55" s="39"/>
      <c r="P55" s="39"/>
      <c r="Q55" s="39"/>
      <c r="R55" s="39"/>
      <c r="S55" s="39"/>
      <c r="T55" s="39"/>
      <c r="U55" s="39"/>
      <c r="V55" s="39"/>
      <c r="W55" s="39"/>
      <c r="X55" s="39"/>
      <c r="Y55" s="39"/>
      <c r="Z55" s="39"/>
    </row>
    <row r="56" spans="1:26" ht="15.75" hidden="1" customHeight="1">
      <c r="A56" s="732" t="s">
        <v>2135</v>
      </c>
      <c r="B56" s="723" t="s">
        <v>2136</v>
      </c>
      <c r="C56" s="843">
        <v>0</v>
      </c>
      <c r="D56" s="843"/>
      <c r="E56" s="843">
        <f t="shared" si="13"/>
        <v>0</v>
      </c>
      <c r="F56" s="843"/>
      <c r="G56" s="39"/>
      <c r="H56" s="39"/>
      <c r="I56" s="39"/>
      <c r="J56" s="39"/>
      <c r="K56" s="39"/>
      <c r="L56" s="39"/>
      <c r="M56" s="39"/>
      <c r="N56" s="39"/>
      <c r="O56" s="39"/>
      <c r="P56" s="39"/>
      <c r="Q56" s="39"/>
      <c r="R56" s="39"/>
      <c r="S56" s="39"/>
      <c r="T56" s="39"/>
      <c r="U56" s="39"/>
      <c r="V56" s="39"/>
      <c r="W56" s="39"/>
      <c r="X56" s="39"/>
      <c r="Y56" s="39"/>
      <c r="Z56" s="39"/>
    </row>
    <row r="57" spans="1:26" ht="15.75" hidden="1" customHeight="1">
      <c r="A57" s="732" t="s">
        <v>2389</v>
      </c>
      <c r="B57" s="723" t="s">
        <v>2195</v>
      </c>
      <c r="C57" s="843">
        <v>0</v>
      </c>
      <c r="D57" s="843"/>
      <c r="E57" s="843">
        <f t="shared" si="13"/>
        <v>0</v>
      </c>
      <c r="F57" s="843"/>
      <c r="G57" s="39"/>
      <c r="H57" s="39"/>
      <c r="I57" s="39"/>
      <c r="J57" s="39"/>
      <c r="K57" s="39"/>
      <c r="L57" s="39"/>
      <c r="M57" s="39"/>
      <c r="N57" s="39"/>
      <c r="O57" s="39"/>
      <c r="P57" s="39"/>
      <c r="Q57" s="39"/>
      <c r="R57" s="39"/>
      <c r="S57" s="39"/>
      <c r="T57" s="39"/>
      <c r="U57" s="39"/>
      <c r="V57" s="39"/>
      <c r="W57" s="39"/>
      <c r="X57" s="39"/>
      <c r="Y57" s="39"/>
      <c r="Z57" s="39"/>
    </row>
    <row r="58" spans="1:26" ht="15.75" hidden="1" customHeight="1">
      <c r="A58" s="733" t="s">
        <v>2076</v>
      </c>
      <c r="B58" s="734"/>
      <c r="C58" s="843">
        <v>0</v>
      </c>
      <c r="D58" s="843"/>
      <c r="E58" s="843">
        <f t="shared" si="13"/>
        <v>0</v>
      </c>
      <c r="F58" s="843"/>
      <c r="G58" s="39"/>
      <c r="H58" s="39"/>
      <c r="I58" s="39"/>
      <c r="J58" s="39"/>
      <c r="K58" s="39"/>
      <c r="L58" s="39"/>
      <c r="M58" s="39"/>
      <c r="N58" s="39"/>
      <c r="O58" s="39"/>
      <c r="P58" s="39"/>
      <c r="Q58" s="39"/>
      <c r="R58" s="39"/>
      <c r="S58" s="39"/>
      <c r="T58" s="39"/>
      <c r="U58" s="39"/>
      <c r="V58" s="39"/>
      <c r="W58" s="39"/>
      <c r="X58" s="39"/>
      <c r="Y58" s="39"/>
      <c r="Z58" s="39"/>
    </row>
    <row r="59" spans="1:26" ht="15.75" customHeight="1">
      <c r="A59" s="732"/>
      <c r="B59" s="845" t="s">
        <v>2128</v>
      </c>
      <c r="C59" s="843"/>
      <c r="D59" s="843"/>
      <c r="E59" s="843"/>
      <c r="F59" s="843"/>
      <c r="G59" s="39"/>
      <c r="H59" s="39"/>
      <c r="I59" s="39"/>
      <c r="J59" s="39"/>
      <c r="K59" s="39"/>
      <c r="L59" s="39"/>
      <c r="M59" s="39"/>
      <c r="N59" s="39"/>
      <c r="O59" s="39"/>
      <c r="P59" s="39"/>
      <c r="Q59" s="39"/>
      <c r="R59" s="39"/>
      <c r="S59" s="39"/>
      <c r="T59" s="39"/>
      <c r="U59" s="39"/>
      <c r="V59" s="39"/>
      <c r="W59" s="39"/>
      <c r="X59" s="39"/>
      <c r="Y59" s="39"/>
      <c r="Z59" s="39"/>
    </row>
    <row r="60" spans="1:26" ht="15.75" customHeight="1">
      <c r="A60" s="732" t="s">
        <v>2129</v>
      </c>
      <c r="B60" s="852" t="s">
        <v>2130</v>
      </c>
      <c r="C60" s="843"/>
      <c r="D60" s="843"/>
      <c r="E60" s="843"/>
      <c r="F60" s="843"/>
      <c r="G60" s="39"/>
      <c r="H60" s="39"/>
      <c r="I60" s="39"/>
      <c r="J60" s="39"/>
      <c r="K60" s="39"/>
      <c r="L60" s="39"/>
      <c r="M60" s="39"/>
      <c r="N60" s="39"/>
      <c r="O60" s="39"/>
      <c r="P60" s="39"/>
      <c r="Q60" s="39"/>
      <c r="R60" s="39"/>
      <c r="S60" s="39"/>
      <c r="T60" s="39"/>
      <c r="U60" s="39"/>
      <c r="V60" s="39"/>
      <c r="W60" s="39"/>
      <c r="X60" s="39"/>
      <c r="Y60" s="39"/>
      <c r="Z60" s="39"/>
    </row>
    <row r="61" spans="1:26" ht="15.75" customHeight="1">
      <c r="A61" s="732" t="s">
        <v>2389</v>
      </c>
      <c r="B61" s="852" t="s">
        <v>2136</v>
      </c>
      <c r="C61" s="843"/>
      <c r="D61" s="843"/>
      <c r="E61" s="843"/>
      <c r="F61" s="843">
        <v>1351200</v>
      </c>
      <c r="G61" s="39"/>
      <c r="H61" s="39"/>
      <c r="I61" s="39"/>
      <c r="J61" s="39"/>
      <c r="K61" s="39"/>
      <c r="L61" s="39"/>
      <c r="M61" s="39"/>
      <c r="N61" s="39"/>
      <c r="O61" s="39"/>
      <c r="P61" s="39"/>
      <c r="Q61" s="39"/>
      <c r="R61" s="39"/>
      <c r="S61" s="39"/>
      <c r="T61" s="39"/>
      <c r="U61" s="39"/>
      <c r="V61" s="39"/>
      <c r="W61" s="39"/>
      <c r="X61" s="39"/>
      <c r="Y61" s="39"/>
      <c r="Z61" s="39"/>
    </row>
    <row r="62" spans="1:26" ht="15.75" customHeight="1">
      <c r="A62" s="847" t="s">
        <v>2076</v>
      </c>
      <c r="B62" s="848"/>
      <c r="C62" s="849" t="s">
        <v>1867</v>
      </c>
      <c r="D62" s="843"/>
      <c r="E62" s="848">
        <f t="shared" ref="E62:F62" si="14">SUM(E60:E61)</f>
        <v>0</v>
      </c>
      <c r="F62" s="848">
        <f t="shared" si="14"/>
        <v>1351200</v>
      </c>
      <c r="G62" s="39"/>
      <c r="H62" s="39"/>
      <c r="I62" s="39"/>
      <c r="J62" s="39"/>
      <c r="K62" s="39"/>
      <c r="L62" s="39"/>
      <c r="M62" s="39"/>
      <c r="N62" s="39"/>
      <c r="O62" s="39"/>
      <c r="P62" s="39"/>
      <c r="Q62" s="39"/>
      <c r="R62" s="39"/>
      <c r="S62" s="39"/>
      <c r="T62" s="39"/>
      <c r="U62" s="39"/>
      <c r="V62" s="39"/>
      <c r="W62" s="39"/>
      <c r="X62" s="39"/>
      <c r="Y62" s="39"/>
      <c r="Z62" s="39"/>
    </row>
    <row r="63" spans="1:26" ht="15.75" customHeight="1">
      <c r="A63" s="732"/>
      <c r="B63" s="842" t="s">
        <v>2138</v>
      </c>
      <c r="C63" s="843"/>
      <c r="D63" s="843"/>
      <c r="E63" s="843"/>
      <c r="F63" s="843"/>
      <c r="G63" s="39"/>
      <c r="H63" s="39"/>
      <c r="I63" s="39"/>
      <c r="J63" s="39"/>
      <c r="K63" s="39"/>
      <c r="L63" s="39"/>
      <c r="M63" s="39"/>
      <c r="N63" s="39"/>
      <c r="O63" s="39"/>
      <c r="P63" s="39"/>
      <c r="Q63" s="39"/>
      <c r="R63" s="39"/>
      <c r="S63" s="39"/>
      <c r="T63" s="39"/>
      <c r="U63" s="39"/>
      <c r="V63" s="39"/>
      <c r="W63" s="39"/>
      <c r="X63" s="39"/>
      <c r="Y63" s="39"/>
      <c r="Z63" s="39"/>
    </row>
    <row r="64" spans="1:26" ht="15.75" customHeight="1">
      <c r="A64" s="732" t="s">
        <v>2139</v>
      </c>
      <c r="B64" s="723" t="s">
        <v>2140</v>
      </c>
      <c r="C64" s="107">
        <v>200000</v>
      </c>
      <c r="D64" s="107"/>
      <c r="E64" s="843">
        <f t="shared" ref="E64:E65" si="15">SUM(C64:D64)</f>
        <v>200000</v>
      </c>
      <c r="F64" s="843">
        <v>350000</v>
      </c>
      <c r="G64" s="39"/>
      <c r="H64" s="39"/>
      <c r="I64" s="39"/>
      <c r="J64" s="39"/>
      <c r="K64" s="39"/>
      <c r="L64" s="39"/>
      <c r="M64" s="39"/>
      <c r="N64" s="39"/>
      <c r="O64" s="39"/>
      <c r="P64" s="39"/>
      <c r="Q64" s="39"/>
      <c r="R64" s="39"/>
      <c r="S64" s="39"/>
      <c r="T64" s="39"/>
      <c r="U64" s="39"/>
      <c r="V64" s="39"/>
      <c r="W64" s="39"/>
      <c r="X64" s="39"/>
      <c r="Y64" s="39"/>
      <c r="Z64" s="39"/>
    </row>
    <row r="65" spans="1:26" ht="15.75" customHeight="1">
      <c r="A65" s="732" t="s">
        <v>2141</v>
      </c>
      <c r="B65" s="723" t="s">
        <v>2142</v>
      </c>
      <c r="C65" s="107">
        <v>800000</v>
      </c>
      <c r="D65" s="107"/>
      <c r="E65" s="843">
        <f t="shared" si="15"/>
        <v>800000</v>
      </c>
      <c r="F65" s="843"/>
      <c r="G65" s="39"/>
      <c r="H65" s="39"/>
      <c r="I65" s="39"/>
      <c r="J65" s="39"/>
      <c r="K65" s="39"/>
      <c r="L65" s="39"/>
      <c r="M65" s="39"/>
      <c r="N65" s="39"/>
      <c r="O65" s="39"/>
      <c r="P65" s="39"/>
      <c r="Q65" s="39"/>
      <c r="R65" s="39"/>
      <c r="S65" s="39"/>
      <c r="T65" s="39"/>
      <c r="U65" s="39"/>
      <c r="V65" s="39"/>
      <c r="W65" s="39"/>
      <c r="X65" s="39"/>
      <c r="Y65" s="39"/>
      <c r="Z65" s="39"/>
    </row>
    <row r="66" spans="1:26" ht="15.75" customHeight="1">
      <c r="A66" s="733" t="s">
        <v>2076</v>
      </c>
      <c r="B66" s="734"/>
      <c r="C66" s="480">
        <v>1000000</v>
      </c>
      <c r="D66" s="480">
        <f t="shared" ref="D66:F66" si="16">SUM(D64:D65)</f>
        <v>0</v>
      </c>
      <c r="E66" s="480">
        <f t="shared" si="16"/>
        <v>1000000</v>
      </c>
      <c r="F66" s="480">
        <f t="shared" si="16"/>
        <v>350000</v>
      </c>
      <c r="G66" s="39"/>
      <c r="H66" s="39"/>
      <c r="I66" s="39"/>
      <c r="J66" s="39"/>
      <c r="K66" s="39"/>
      <c r="L66" s="39"/>
      <c r="M66" s="39"/>
      <c r="N66" s="39"/>
      <c r="O66" s="39"/>
      <c r="P66" s="39"/>
      <c r="Q66" s="39"/>
      <c r="R66" s="39"/>
      <c r="S66" s="39"/>
      <c r="T66" s="39"/>
      <c r="U66" s="39"/>
      <c r="V66" s="39"/>
      <c r="W66" s="39"/>
      <c r="X66" s="39"/>
      <c r="Y66" s="39"/>
      <c r="Z66" s="39"/>
    </row>
    <row r="67" spans="1:26" ht="15.75" hidden="1" customHeight="1">
      <c r="A67" s="732"/>
      <c r="B67" s="842" t="s">
        <v>2153</v>
      </c>
      <c r="C67" s="843">
        <v>0</v>
      </c>
      <c r="D67" s="843"/>
      <c r="E67" s="843">
        <f t="shared" ref="E67:E69" si="17">SUM(C67:D67)</f>
        <v>0</v>
      </c>
      <c r="F67" s="843"/>
      <c r="G67" s="39"/>
      <c r="H67" s="39"/>
      <c r="I67" s="39"/>
      <c r="J67" s="39"/>
      <c r="K67" s="39"/>
      <c r="L67" s="39"/>
      <c r="M67" s="39"/>
      <c r="N67" s="39"/>
      <c r="O67" s="39"/>
      <c r="P67" s="39"/>
      <c r="Q67" s="39"/>
      <c r="R67" s="39"/>
      <c r="S67" s="39"/>
      <c r="T67" s="39"/>
      <c r="U67" s="39"/>
      <c r="V67" s="39"/>
      <c r="W67" s="39"/>
      <c r="X67" s="39"/>
      <c r="Y67" s="39"/>
      <c r="Z67" s="39"/>
    </row>
    <row r="68" spans="1:26" ht="15.75" hidden="1" customHeight="1">
      <c r="A68" s="732" t="s">
        <v>2154</v>
      </c>
      <c r="B68" s="723" t="s">
        <v>2155</v>
      </c>
      <c r="C68" s="843">
        <v>0</v>
      </c>
      <c r="D68" s="843"/>
      <c r="E68" s="843">
        <f t="shared" si="17"/>
        <v>0</v>
      </c>
      <c r="F68" s="843"/>
      <c r="G68" s="39"/>
      <c r="H68" s="39"/>
      <c r="I68" s="39"/>
      <c r="J68" s="39"/>
      <c r="K68" s="39"/>
      <c r="L68" s="39"/>
      <c r="M68" s="39"/>
      <c r="N68" s="39"/>
      <c r="O68" s="39"/>
      <c r="P68" s="39"/>
      <c r="Q68" s="39"/>
      <c r="R68" s="39"/>
      <c r="S68" s="39"/>
      <c r="T68" s="39"/>
      <c r="U68" s="39"/>
      <c r="V68" s="39"/>
      <c r="W68" s="39"/>
      <c r="X68" s="39"/>
      <c r="Y68" s="39"/>
      <c r="Z68" s="39"/>
    </row>
    <row r="69" spans="1:26" ht="15.75" hidden="1" customHeight="1">
      <c r="A69" s="733" t="s">
        <v>2076</v>
      </c>
      <c r="B69" s="734"/>
      <c r="C69" s="843">
        <v>0</v>
      </c>
      <c r="D69" s="843"/>
      <c r="E69" s="843">
        <f t="shared" si="17"/>
        <v>0</v>
      </c>
      <c r="F69" s="843"/>
      <c r="G69" s="39"/>
      <c r="H69" s="39"/>
      <c r="I69" s="39"/>
      <c r="J69" s="39"/>
      <c r="K69" s="39"/>
      <c r="L69" s="39"/>
      <c r="M69" s="39"/>
      <c r="N69" s="39"/>
      <c r="O69" s="39"/>
      <c r="P69" s="39"/>
      <c r="Q69" s="39"/>
      <c r="R69" s="39"/>
      <c r="S69" s="39"/>
      <c r="T69" s="39"/>
      <c r="U69" s="39"/>
      <c r="V69" s="39"/>
      <c r="W69" s="39"/>
      <c r="X69" s="39"/>
      <c r="Y69" s="39"/>
      <c r="Z69" s="39"/>
    </row>
    <row r="70" spans="1:26" ht="15.75" customHeight="1">
      <c r="A70" s="349"/>
      <c r="B70" s="853" t="s">
        <v>2146</v>
      </c>
      <c r="C70" s="843"/>
      <c r="D70" s="843"/>
      <c r="E70" s="843"/>
      <c r="F70" s="843"/>
      <c r="G70" s="39"/>
      <c r="H70" s="39"/>
      <c r="I70" s="39"/>
      <c r="J70" s="39"/>
      <c r="K70" s="39"/>
      <c r="L70" s="39"/>
      <c r="M70" s="39"/>
      <c r="N70" s="39"/>
      <c r="O70" s="39"/>
      <c r="P70" s="39"/>
      <c r="Q70" s="39"/>
      <c r="R70" s="39"/>
      <c r="S70" s="39"/>
      <c r="T70" s="39"/>
      <c r="U70" s="39"/>
      <c r="V70" s="39"/>
      <c r="W70" s="39"/>
      <c r="X70" s="39"/>
      <c r="Y70" s="39"/>
      <c r="Z70" s="39"/>
    </row>
    <row r="71" spans="1:26" ht="15.75" customHeight="1">
      <c r="A71" s="349" t="s">
        <v>2755</v>
      </c>
      <c r="B71" s="854" t="s">
        <v>2148</v>
      </c>
      <c r="C71" s="843"/>
      <c r="D71" s="843"/>
      <c r="E71" s="843"/>
      <c r="F71" s="855">
        <v>500000</v>
      </c>
      <c r="G71" s="39"/>
      <c r="H71" s="39"/>
      <c r="I71" s="39"/>
      <c r="J71" s="39"/>
      <c r="K71" s="39"/>
      <c r="L71" s="39"/>
      <c r="M71" s="39"/>
      <c r="N71" s="39"/>
      <c r="O71" s="39"/>
      <c r="P71" s="39"/>
      <c r="Q71" s="39"/>
      <c r="R71" s="39"/>
      <c r="S71" s="39"/>
      <c r="T71" s="39"/>
      <c r="U71" s="39"/>
      <c r="V71" s="39"/>
      <c r="W71" s="39"/>
      <c r="X71" s="39"/>
      <c r="Y71" s="39"/>
      <c r="Z71" s="39"/>
    </row>
    <row r="72" spans="1:26" ht="15.75" customHeight="1">
      <c r="A72" s="349"/>
      <c r="B72" s="854" t="s">
        <v>2150</v>
      </c>
      <c r="C72" s="843"/>
      <c r="D72" s="843"/>
      <c r="E72" s="843"/>
      <c r="F72" s="856">
        <v>800000</v>
      </c>
      <c r="G72" s="39"/>
      <c r="H72" s="39"/>
      <c r="I72" s="39"/>
      <c r="J72" s="39"/>
      <c r="K72" s="39"/>
      <c r="L72" s="39"/>
      <c r="M72" s="39"/>
      <c r="N72" s="39"/>
      <c r="O72" s="39"/>
      <c r="P72" s="39"/>
      <c r="Q72" s="39"/>
      <c r="R72" s="39"/>
      <c r="S72" s="39"/>
      <c r="T72" s="39"/>
      <c r="U72" s="39"/>
      <c r="V72" s="39"/>
      <c r="W72" s="39"/>
      <c r="X72" s="39"/>
      <c r="Y72" s="39"/>
      <c r="Z72" s="39"/>
    </row>
    <row r="73" spans="1:26" ht="15.75" customHeight="1">
      <c r="A73" s="349"/>
      <c r="B73" s="854" t="s">
        <v>2152</v>
      </c>
      <c r="C73" s="843"/>
      <c r="D73" s="843"/>
      <c r="E73" s="843"/>
      <c r="F73" s="856">
        <v>300000</v>
      </c>
      <c r="G73" s="39"/>
      <c r="H73" s="39"/>
      <c r="I73" s="39"/>
      <c r="J73" s="39"/>
      <c r="K73" s="39"/>
      <c r="L73" s="39"/>
      <c r="M73" s="39"/>
      <c r="N73" s="39"/>
      <c r="O73" s="39"/>
      <c r="P73" s="39"/>
      <c r="Q73" s="39"/>
      <c r="R73" s="39"/>
      <c r="S73" s="39"/>
      <c r="T73" s="39"/>
      <c r="U73" s="39"/>
      <c r="V73" s="39"/>
      <c r="W73" s="39"/>
      <c r="X73" s="39"/>
      <c r="Y73" s="39"/>
      <c r="Z73" s="39"/>
    </row>
    <row r="74" spans="1:26" ht="15.75" customHeight="1">
      <c r="A74" s="857" t="s">
        <v>2076</v>
      </c>
      <c r="B74" s="858"/>
      <c r="C74" s="859" t="s">
        <v>1867</v>
      </c>
      <c r="D74" s="843"/>
      <c r="E74" s="848"/>
      <c r="F74" s="848">
        <f>SUM(F71:F73)</f>
        <v>1600000</v>
      </c>
      <c r="G74" s="39"/>
      <c r="H74" s="39"/>
      <c r="I74" s="39"/>
      <c r="J74" s="39"/>
      <c r="K74" s="39"/>
      <c r="L74" s="39"/>
      <c r="M74" s="39"/>
      <c r="N74" s="39"/>
      <c r="O74" s="39"/>
      <c r="P74" s="39"/>
      <c r="Q74" s="39"/>
      <c r="R74" s="39"/>
      <c r="S74" s="39"/>
      <c r="T74" s="39"/>
      <c r="U74" s="39"/>
      <c r="V74" s="39"/>
      <c r="W74" s="39"/>
      <c r="X74" s="39"/>
      <c r="Y74" s="39"/>
      <c r="Z74" s="39"/>
    </row>
    <row r="75" spans="1:26" ht="15.75" customHeight="1">
      <c r="A75" s="349"/>
      <c r="B75" s="860" t="s">
        <v>2153</v>
      </c>
      <c r="C75" s="843"/>
      <c r="D75" s="843"/>
      <c r="E75" s="843"/>
      <c r="F75" s="843"/>
      <c r="G75" s="39"/>
      <c r="H75" s="39"/>
      <c r="I75" s="39"/>
      <c r="J75" s="39"/>
      <c r="K75" s="39"/>
      <c r="L75" s="39"/>
      <c r="M75" s="39"/>
      <c r="N75" s="39"/>
      <c r="O75" s="39"/>
      <c r="P75" s="39"/>
      <c r="Q75" s="39"/>
      <c r="R75" s="39"/>
      <c r="S75" s="39"/>
      <c r="T75" s="39"/>
      <c r="U75" s="39"/>
      <c r="V75" s="39"/>
      <c r="W75" s="39"/>
      <c r="X75" s="39"/>
      <c r="Y75" s="39"/>
      <c r="Z75" s="39"/>
    </row>
    <row r="76" spans="1:26" ht="15.75" customHeight="1">
      <c r="A76" s="349" t="s">
        <v>2154</v>
      </c>
      <c r="B76" s="861" t="s">
        <v>2155</v>
      </c>
      <c r="C76" s="843">
        <v>800000</v>
      </c>
      <c r="D76" s="843"/>
      <c r="E76" s="843">
        <f>SUM(C76:D76)</f>
        <v>800000</v>
      </c>
      <c r="F76" s="843">
        <v>800000</v>
      </c>
      <c r="G76" s="39"/>
      <c r="H76" s="39"/>
      <c r="I76" s="39"/>
      <c r="J76" s="39"/>
      <c r="K76" s="39"/>
      <c r="L76" s="39"/>
      <c r="M76" s="39"/>
      <c r="N76" s="39"/>
      <c r="O76" s="39"/>
      <c r="P76" s="39"/>
      <c r="Q76" s="39"/>
      <c r="R76" s="39"/>
      <c r="S76" s="39"/>
      <c r="T76" s="39"/>
      <c r="U76" s="39"/>
      <c r="V76" s="39"/>
      <c r="W76" s="39"/>
      <c r="X76" s="39"/>
      <c r="Y76" s="39"/>
      <c r="Z76" s="39"/>
    </row>
    <row r="77" spans="1:26" ht="15.75" customHeight="1">
      <c r="A77" s="733" t="s">
        <v>2076</v>
      </c>
      <c r="B77" s="734"/>
      <c r="C77" s="480">
        <v>800000</v>
      </c>
      <c r="D77" s="480">
        <f t="shared" ref="D77:F77" si="18">SUM(D76)</f>
        <v>0</v>
      </c>
      <c r="E77" s="480">
        <f t="shared" si="18"/>
        <v>800000</v>
      </c>
      <c r="F77" s="480">
        <f t="shared" si="18"/>
        <v>800000</v>
      </c>
      <c r="G77" s="39"/>
      <c r="H77" s="39"/>
      <c r="I77" s="39"/>
      <c r="J77" s="39"/>
      <c r="K77" s="39"/>
      <c r="L77" s="39"/>
      <c r="M77" s="39"/>
      <c r="N77" s="39"/>
      <c r="O77" s="39"/>
      <c r="P77" s="39"/>
      <c r="Q77" s="39"/>
      <c r="R77" s="39"/>
      <c r="S77" s="39"/>
      <c r="T77" s="39"/>
      <c r="U77" s="39"/>
      <c r="V77" s="39"/>
      <c r="W77" s="39"/>
      <c r="X77" s="39"/>
      <c r="Y77" s="39"/>
      <c r="Z77" s="39"/>
    </row>
    <row r="78" spans="1:26" ht="15.75" customHeight="1">
      <c r="A78" s="349"/>
      <c r="B78" s="860" t="s">
        <v>2158</v>
      </c>
      <c r="C78" s="843"/>
      <c r="D78" s="843"/>
      <c r="E78" s="843"/>
      <c r="F78" s="843"/>
      <c r="G78" s="41"/>
      <c r="H78" s="41"/>
      <c r="I78" s="41"/>
      <c r="J78" s="41"/>
      <c r="K78" s="41"/>
      <c r="L78" s="41"/>
      <c r="M78" s="41"/>
      <c r="N78" s="41"/>
      <c r="O78" s="41"/>
      <c r="P78" s="41"/>
      <c r="Q78" s="41"/>
      <c r="R78" s="41"/>
      <c r="S78" s="41"/>
      <c r="T78" s="41"/>
      <c r="U78" s="41"/>
      <c r="V78" s="41"/>
      <c r="W78" s="41"/>
      <c r="X78" s="41"/>
      <c r="Y78" s="41"/>
      <c r="Z78" s="41"/>
    </row>
    <row r="79" spans="1:26" ht="15.75" customHeight="1">
      <c r="A79" s="349">
        <v>3111009</v>
      </c>
      <c r="B79" s="861" t="s">
        <v>2461</v>
      </c>
      <c r="C79" s="843">
        <v>500000</v>
      </c>
      <c r="D79" s="843">
        <v>-500000</v>
      </c>
      <c r="E79" s="843">
        <f t="shared" ref="E79:E83" si="19">SUM(C79:D79)</f>
        <v>0</v>
      </c>
      <c r="F79" s="843"/>
      <c r="G79" s="41"/>
      <c r="H79" s="41"/>
      <c r="I79" s="41"/>
      <c r="J79" s="41"/>
      <c r="K79" s="41"/>
      <c r="L79" s="41"/>
      <c r="M79" s="41"/>
      <c r="N79" s="41"/>
      <c r="O79" s="41"/>
      <c r="P79" s="41"/>
      <c r="Q79" s="41"/>
      <c r="R79" s="41"/>
      <c r="S79" s="41"/>
      <c r="T79" s="41"/>
      <c r="U79" s="41"/>
      <c r="V79" s="41"/>
      <c r="W79" s="41"/>
      <c r="X79" s="41"/>
      <c r="Y79" s="41"/>
      <c r="Z79" s="41"/>
    </row>
    <row r="80" spans="1:26" ht="15.75" hidden="1" customHeight="1">
      <c r="A80" s="349">
        <v>3111001</v>
      </c>
      <c r="B80" s="861" t="s">
        <v>2698</v>
      </c>
      <c r="C80" s="843"/>
      <c r="D80" s="843"/>
      <c r="E80" s="843">
        <f t="shared" si="19"/>
        <v>0</v>
      </c>
      <c r="F80" s="843"/>
      <c r="G80" s="41"/>
      <c r="H80" s="41"/>
      <c r="I80" s="41"/>
      <c r="J80" s="41"/>
      <c r="K80" s="41"/>
      <c r="L80" s="41"/>
      <c r="M80" s="41"/>
      <c r="N80" s="41"/>
      <c r="O80" s="41"/>
      <c r="P80" s="41"/>
      <c r="Q80" s="41"/>
      <c r="R80" s="41"/>
      <c r="S80" s="41"/>
      <c r="T80" s="41"/>
      <c r="U80" s="41"/>
      <c r="V80" s="41"/>
      <c r="W80" s="41"/>
      <c r="X80" s="41"/>
      <c r="Y80" s="41"/>
      <c r="Z80" s="41"/>
    </row>
    <row r="81" spans="1:26" ht="15.75" customHeight="1">
      <c r="A81" s="349">
        <v>3111002</v>
      </c>
      <c r="B81" s="861" t="s">
        <v>2756</v>
      </c>
      <c r="C81" s="843">
        <v>500000</v>
      </c>
      <c r="D81" s="843"/>
      <c r="E81" s="843">
        <f t="shared" si="19"/>
        <v>500000</v>
      </c>
      <c r="F81" s="843">
        <v>900000</v>
      </c>
      <c r="G81" s="41"/>
      <c r="H81" s="41"/>
      <c r="I81" s="41"/>
      <c r="J81" s="41"/>
      <c r="K81" s="41"/>
      <c r="L81" s="41"/>
      <c r="M81" s="41"/>
      <c r="N81" s="41"/>
      <c r="O81" s="41"/>
      <c r="P81" s="41"/>
      <c r="Q81" s="41"/>
      <c r="R81" s="41"/>
      <c r="S81" s="41"/>
      <c r="T81" s="41"/>
      <c r="U81" s="41"/>
      <c r="V81" s="41"/>
      <c r="W81" s="41"/>
      <c r="X81" s="41"/>
      <c r="Y81" s="41"/>
      <c r="Z81" s="41"/>
    </row>
    <row r="82" spans="1:26" ht="15.75" customHeight="1">
      <c r="A82" s="349">
        <v>2211308</v>
      </c>
      <c r="B82" s="861" t="s">
        <v>2368</v>
      </c>
      <c r="C82" s="843">
        <v>2000000</v>
      </c>
      <c r="D82" s="843">
        <v>3500000</v>
      </c>
      <c r="E82" s="843">
        <f t="shared" si="19"/>
        <v>5500000</v>
      </c>
      <c r="F82" s="843"/>
      <c r="G82" s="41"/>
      <c r="H82" s="41"/>
      <c r="I82" s="41"/>
      <c r="J82" s="41"/>
      <c r="K82" s="41"/>
      <c r="L82" s="41"/>
      <c r="M82" s="41"/>
      <c r="N82" s="41"/>
      <c r="O82" s="41"/>
      <c r="P82" s="41"/>
      <c r="Q82" s="41"/>
      <c r="R82" s="41"/>
      <c r="S82" s="41"/>
      <c r="T82" s="41"/>
      <c r="U82" s="41"/>
      <c r="V82" s="41"/>
      <c r="W82" s="41"/>
      <c r="X82" s="41"/>
      <c r="Y82" s="41"/>
      <c r="Z82" s="41"/>
    </row>
    <row r="83" spans="1:26" ht="15.75" customHeight="1">
      <c r="A83" s="349" t="s">
        <v>2164</v>
      </c>
      <c r="B83" s="861" t="s">
        <v>2165</v>
      </c>
      <c r="C83" s="843">
        <v>2000000</v>
      </c>
      <c r="D83" s="843">
        <v>-1000000</v>
      </c>
      <c r="E83" s="843">
        <f t="shared" si="19"/>
        <v>1000000</v>
      </c>
      <c r="F83" s="843"/>
      <c r="G83" s="39"/>
      <c r="H83" s="39"/>
      <c r="I83" s="39"/>
      <c r="J83" s="39"/>
      <c r="K83" s="39"/>
      <c r="L83" s="39"/>
      <c r="M83" s="39"/>
      <c r="N83" s="39"/>
      <c r="O83" s="39"/>
      <c r="P83" s="39"/>
      <c r="Q83" s="39"/>
      <c r="R83" s="39"/>
      <c r="S83" s="39"/>
      <c r="T83" s="39"/>
      <c r="U83" s="39"/>
      <c r="V83" s="39"/>
      <c r="W83" s="39"/>
      <c r="X83" s="39"/>
      <c r="Y83" s="39"/>
      <c r="Z83" s="39"/>
    </row>
    <row r="84" spans="1:26" ht="15.75" customHeight="1">
      <c r="A84" s="733" t="s">
        <v>2076</v>
      </c>
      <c r="B84" s="734"/>
      <c r="C84" s="480">
        <v>5000000</v>
      </c>
      <c r="D84" s="480">
        <f t="shared" ref="D84:F84" si="20">SUM(D79:D83)</f>
        <v>2000000</v>
      </c>
      <c r="E84" s="480">
        <f t="shared" si="20"/>
        <v>7000000</v>
      </c>
      <c r="F84" s="480">
        <f t="shared" si="20"/>
        <v>900000</v>
      </c>
      <c r="G84" s="39"/>
      <c r="H84" s="39"/>
      <c r="I84" s="39"/>
      <c r="J84" s="39"/>
      <c r="K84" s="39"/>
      <c r="L84" s="39"/>
      <c r="M84" s="39"/>
      <c r="N84" s="39"/>
      <c r="O84" s="39"/>
      <c r="P84" s="39"/>
      <c r="Q84" s="39"/>
      <c r="R84" s="39"/>
      <c r="S84" s="39"/>
      <c r="T84" s="39"/>
      <c r="U84" s="39"/>
      <c r="V84" s="39"/>
      <c r="W84" s="39"/>
      <c r="X84" s="39"/>
      <c r="Y84" s="39"/>
      <c r="Z84" s="39"/>
    </row>
    <row r="85" spans="1:26" ht="15.75" customHeight="1">
      <c r="A85" s="349"/>
      <c r="B85" s="860" t="s">
        <v>2757</v>
      </c>
      <c r="C85" s="112"/>
      <c r="D85" s="112"/>
      <c r="E85" s="843"/>
      <c r="F85" s="843"/>
      <c r="G85" s="39"/>
      <c r="H85" s="39"/>
      <c r="I85" s="39"/>
      <c r="J85" s="39"/>
      <c r="K85" s="39"/>
      <c r="L85" s="39"/>
      <c r="M85" s="39"/>
      <c r="N85" s="39"/>
      <c r="O85" s="39"/>
      <c r="P85" s="39"/>
      <c r="Q85" s="39"/>
      <c r="R85" s="39"/>
      <c r="S85" s="39"/>
      <c r="T85" s="39"/>
      <c r="U85" s="39"/>
      <c r="V85" s="39"/>
      <c r="W85" s="39"/>
      <c r="X85" s="39"/>
      <c r="Y85" s="39"/>
      <c r="Z85" s="39"/>
    </row>
    <row r="86" spans="1:26" ht="15.75" customHeight="1">
      <c r="A86" s="349">
        <v>2211802</v>
      </c>
      <c r="B86" s="861" t="s">
        <v>2142</v>
      </c>
      <c r="C86" s="843">
        <v>2000000</v>
      </c>
      <c r="D86" s="843"/>
      <c r="E86" s="843">
        <f t="shared" ref="E86:E89" si="21">SUM(C86:D86)</f>
        <v>2000000</v>
      </c>
      <c r="F86" s="843"/>
      <c r="G86" s="39"/>
      <c r="H86" s="39"/>
      <c r="I86" s="39"/>
      <c r="J86" s="39"/>
      <c r="K86" s="39"/>
      <c r="L86" s="39"/>
      <c r="M86" s="39"/>
      <c r="N86" s="39"/>
      <c r="O86" s="39"/>
      <c r="P86" s="39"/>
      <c r="Q86" s="39"/>
      <c r="R86" s="39"/>
      <c r="S86" s="39"/>
      <c r="T86" s="39"/>
      <c r="U86" s="39"/>
      <c r="V86" s="39"/>
      <c r="W86" s="39"/>
      <c r="X86" s="39"/>
      <c r="Y86" s="39"/>
      <c r="Z86" s="39"/>
    </row>
    <row r="87" spans="1:26" ht="15.75" customHeight="1">
      <c r="A87" s="349"/>
      <c r="B87" s="861" t="s">
        <v>2758</v>
      </c>
      <c r="C87" s="843"/>
      <c r="D87" s="843">
        <v>500000</v>
      </c>
      <c r="E87" s="843">
        <f t="shared" si="21"/>
        <v>500000</v>
      </c>
      <c r="F87" s="843"/>
      <c r="G87" s="39"/>
      <c r="H87" s="39"/>
      <c r="I87" s="39"/>
      <c r="J87" s="39"/>
      <c r="K87" s="39"/>
      <c r="L87" s="39"/>
      <c r="M87" s="39"/>
      <c r="N87" s="39"/>
      <c r="O87" s="39"/>
      <c r="P87" s="39"/>
      <c r="Q87" s="39"/>
      <c r="R87" s="39"/>
      <c r="S87" s="39"/>
      <c r="T87" s="39"/>
      <c r="U87" s="39"/>
      <c r="V87" s="39"/>
      <c r="W87" s="39"/>
      <c r="X87" s="39"/>
      <c r="Y87" s="39"/>
      <c r="Z87" s="39"/>
    </row>
    <row r="88" spans="1:26" ht="15.75" customHeight="1">
      <c r="A88" s="349">
        <v>2211504</v>
      </c>
      <c r="B88" s="861" t="s">
        <v>2124</v>
      </c>
      <c r="C88" s="843">
        <v>1000000</v>
      </c>
      <c r="D88" s="843"/>
      <c r="E88" s="843">
        <f t="shared" si="21"/>
        <v>1000000</v>
      </c>
      <c r="F88" s="843"/>
      <c r="G88" s="39"/>
      <c r="H88" s="39"/>
      <c r="I88" s="39"/>
      <c r="J88" s="39"/>
      <c r="K88" s="39"/>
      <c r="L88" s="39"/>
      <c r="M88" s="39"/>
      <c r="N88" s="39"/>
      <c r="O88" s="39"/>
      <c r="P88" s="39"/>
      <c r="Q88" s="39"/>
      <c r="R88" s="39"/>
      <c r="S88" s="39"/>
      <c r="T88" s="39"/>
      <c r="U88" s="39"/>
      <c r="V88" s="39"/>
      <c r="W88" s="39"/>
      <c r="X88" s="39"/>
      <c r="Y88" s="39"/>
      <c r="Z88" s="39"/>
    </row>
    <row r="89" spans="1:26" ht="15.75" customHeight="1">
      <c r="A89" s="349" t="s">
        <v>2520</v>
      </c>
      <c r="B89" s="861" t="s">
        <v>2521</v>
      </c>
      <c r="C89" s="843">
        <v>2000000</v>
      </c>
      <c r="D89" s="843">
        <v>-500000</v>
      </c>
      <c r="E89" s="843">
        <f t="shared" si="21"/>
        <v>1500000</v>
      </c>
      <c r="F89" s="843"/>
      <c r="G89" s="39"/>
      <c r="H89" s="39"/>
      <c r="I89" s="39"/>
      <c r="J89" s="39"/>
      <c r="K89" s="39"/>
      <c r="L89" s="39"/>
      <c r="M89" s="39"/>
      <c r="N89" s="39"/>
      <c r="O89" s="39"/>
      <c r="P89" s="39"/>
      <c r="Q89" s="39"/>
      <c r="R89" s="39"/>
      <c r="S89" s="39"/>
      <c r="T89" s="39"/>
      <c r="U89" s="39"/>
      <c r="V89" s="39"/>
      <c r="W89" s="39"/>
      <c r="X89" s="39"/>
      <c r="Y89" s="39"/>
      <c r="Z89" s="39"/>
    </row>
    <row r="90" spans="1:26" ht="15.75" customHeight="1">
      <c r="A90" s="733" t="s">
        <v>2076</v>
      </c>
      <c r="B90" s="734"/>
      <c r="C90" s="480">
        <v>5000000</v>
      </c>
      <c r="D90" s="480">
        <f t="shared" ref="D90:F90" si="22">SUM(D86:D89)</f>
        <v>0</v>
      </c>
      <c r="E90" s="480">
        <f t="shared" si="22"/>
        <v>5000000</v>
      </c>
      <c r="F90" s="480">
        <f t="shared" si="22"/>
        <v>0</v>
      </c>
      <c r="G90" s="39"/>
      <c r="H90" s="39"/>
      <c r="I90" s="39"/>
      <c r="J90" s="39"/>
      <c r="K90" s="39"/>
      <c r="L90" s="39"/>
      <c r="M90" s="39"/>
      <c r="N90" s="39"/>
      <c r="O90" s="39"/>
      <c r="P90" s="39"/>
      <c r="Q90" s="39"/>
      <c r="R90" s="39"/>
      <c r="S90" s="39"/>
      <c r="T90" s="39"/>
      <c r="U90" s="39"/>
      <c r="V90" s="39"/>
      <c r="W90" s="39"/>
      <c r="X90" s="39"/>
      <c r="Y90" s="39"/>
      <c r="Z90" s="39"/>
    </row>
    <row r="91" spans="1:26" ht="15.75" customHeight="1">
      <c r="A91" s="349"/>
      <c r="B91" s="860" t="s">
        <v>2759</v>
      </c>
      <c r="C91" s="843"/>
      <c r="D91" s="843"/>
      <c r="E91" s="843"/>
      <c r="F91" s="843"/>
      <c r="G91" s="39"/>
      <c r="H91" s="39"/>
      <c r="I91" s="39"/>
      <c r="J91" s="39"/>
      <c r="K91" s="39"/>
      <c r="L91" s="39"/>
      <c r="M91" s="39"/>
      <c r="N91" s="39"/>
      <c r="O91" s="39"/>
      <c r="P91" s="39"/>
      <c r="Q91" s="39"/>
      <c r="R91" s="39"/>
      <c r="S91" s="39"/>
      <c r="T91" s="39"/>
      <c r="U91" s="39"/>
      <c r="V91" s="39"/>
      <c r="W91" s="39"/>
      <c r="X91" s="39"/>
      <c r="Y91" s="39"/>
      <c r="Z91" s="39"/>
    </row>
    <row r="92" spans="1:26" ht="15.75" hidden="1" customHeight="1">
      <c r="A92" s="349" t="s">
        <v>2760</v>
      </c>
      <c r="B92" s="861" t="s">
        <v>2761</v>
      </c>
      <c r="C92" s="843">
        <v>0</v>
      </c>
      <c r="D92" s="843"/>
      <c r="E92" s="843">
        <f t="shared" ref="E92:E96" si="23">SUM(C92:D92)</f>
        <v>0</v>
      </c>
      <c r="F92" s="843"/>
      <c r="G92" s="39"/>
      <c r="H92" s="39"/>
      <c r="I92" s="39"/>
      <c r="J92" s="39"/>
      <c r="K92" s="39"/>
      <c r="L92" s="39"/>
      <c r="M92" s="39"/>
      <c r="N92" s="39"/>
      <c r="O92" s="39"/>
      <c r="P92" s="39"/>
      <c r="Q92" s="39"/>
      <c r="R92" s="39"/>
      <c r="S92" s="39"/>
      <c r="T92" s="39"/>
      <c r="U92" s="39"/>
      <c r="V92" s="39"/>
      <c r="W92" s="39"/>
      <c r="X92" s="39"/>
      <c r="Y92" s="39"/>
      <c r="Z92" s="39"/>
    </row>
    <row r="93" spans="1:26" ht="15.75" customHeight="1">
      <c r="A93" s="349">
        <v>2211802</v>
      </c>
      <c r="B93" s="861" t="s">
        <v>2142</v>
      </c>
      <c r="C93" s="843">
        <v>1000000</v>
      </c>
      <c r="D93" s="843"/>
      <c r="E93" s="843">
        <f t="shared" si="23"/>
        <v>1000000</v>
      </c>
      <c r="F93" s="843"/>
      <c r="G93" s="39"/>
      <c r="H93" s="39"/>
      <c r="I93" s="39"/>
      <c r="J93" s="39"/>
      <c r="K93" s="39"/>
      <c r="L93" s="39"/>
      <c r="M93" s="39"/>
      <c r="N93" s="39"/>
      <c r="O93" s="39"/>
      <c r="P93" s="39"/>
      <c r="Q93" s="39"/>
      <c r="R93" s="39"/>
      <c r="S93" s="39"/>
      <c r="T93" s="39"/>
      <c r="U93" s="39"/>
      <c r="V93" s="39"/>
      <c r="W93" s="39"/>
      <c r="X93" s="39"/>
      <c r="Y93" s="39"/>
      <c r="Z93" s="39"/>
    </row>
    <row r="94" spans="1:26" ht="15.75" customHeight="1">
      <c r="A94" s="349">
        <v>2211504</v>
      </c>
      <c r="B94" s="861" t="s">
        <v>2124</v>
      </c>
      <c r="C94" s="843">
        <v>1000000</v>
      </c>
      <c r="D94" s="843"/>
      <c r="E94" s="843">
        <f t="shared" si="23"/>
        <v>1000000</v>
      </c>
      <c r="F94" s="843"/>
      <c r="G94" s="39"/>
      <c r="H94" s="39"/>
      <c r="I94" s="39"/>
      <c r="J94" s="39"/>
      <c r="K94" s="39"/>
      <c r="L94" s="39"/>
      <c r="M94" s="39"/>
      <c r="N94" s="39"/>
      <c r="O94" s="39"/>
      <c r="P94" s="39"/>
      <c r="Q94" s="39"/>
      <c r="R94" s="39"/>
      <c r="S94" s="39"/>
      <c r="T94" s="39"/>
      <c r="U94" s="39"/>
      <c r="V94" s="39"/>
      <c r="W94" s="39"/>
      <c r="X94" s="39"/>
      <c r="Y94" s="39"/>
      <c r="Z94" s="39"/>
    </row>
    <row r="95" spans="1:26" ht="15.75" hidden="1" customHeight="1">
      <c r="A95" s="349" t="s">
        <v>2520</v>
      </c>
      <c r="B95" s="861" t="s">
        <v>2521</v>
      </c>
      <c r="C95" s="843"/>
      <c r="D95" s="843"/>
      <c r="E95" s="843">
        <f t="shared" si="23"/>
        <v>0</v>
      </c>
      <c r="F95" s="843"/>
      <c r="G95" s="39"/>
      <c r="H95" s="39"/>
      <c r="I95" s="39"/>
      <c r="J95" s="39"/>
      <c r="K95" s="39"/>
      <c r="L95" s="39"/>
      <c r="M95" s="39"/>
      <c r="N95" s="39"/>
      <c r="O95" s="39"/>
      <c r="P95" s="39"/>
      <c r="Q95" s="39"/>
      <c r="R95" s="39"/>
      <c r="S95" s="39"/>
      <c r="T95" s="39"/>
      <c r="U95" s="39"/>
      <c r="V95" s="39"/>
      <c r="W95" s="39"/>
      <c r="X95" s="39"/>
      <c r="Y95" s="39"/>
      <c r="Z95" s="39"/>
    </row>
    <row r="96" spans="1:26" ht="15.75" customHeight="1">
      <c r="A96" s="349"/>
      <c r="B96" s="861" t="s">
        <v>2762</v>
      </c>
      <c r="C96" s="843">
        <v>40000000</v>
      </c>
      <c r="D96" s="843"/>
      <c r="E96" s="843">
        <f t="shared" si="23"/>
        <v>40000000</v>
      </c>
      <c r="F96" s="843"/>
      <c r="G96" s="39"/>
      <c r="H96" s="39"/>
      <c r="I96" s="39"/>
      <c r="J96" s="39"/>
      <c r="K96" s="39"/>
      <c r="L96" s="39"/>
      <c r="M96" s="39"/>
      <c r="N96" s="39"/>
      <c r="O96" s="39"/>
      <c r="P96" s="39"/>
      <c r="Q96" s="39"/>
      <c r="R96" s="39"/>
      <c r="S96" s="39"/>
      <c r="T96" s="39"/>
      <c r="U96" s="39"/>
      <c r="V96" s="39"/>
      <c r="W96" s="39"/>
      <c r="X96" s="39"/>
      <c r="Y96" s="39"/>
      <c r="Z96" s="39"/>
    </row>
    <row r="97" spans="1:26" ht="15.75" customHeight="1">
      <c r="A97" s="479" t="s">
        <v>2076</v>
      </c>
      <c r="B97" s="862"/>
      <c r="C97" s="755">
        <v>42000000</v>
      </c>
      <c r="D97" s="755">
        <f t="shared" ref="D97:F97" si="24">SUM(D92:D96)</f>
        <v>0</v>
      </c>
      <c r="E97" s="755">
        <f t="shared" si="24"/>
        <v>42000000</v>
      </c>
      <c r="F97" s="755">
        <f t="shared" si="24"/>
        <v>0</v>
      </c>
      <c r="G97" s="39"/>
      <c r="H97" s="39"/>
      <c r="I97" s="39"/>
      <c r="J97" s="39"/>
      <c r="K97" s="39"/>
      <c r="L97" s="39"/>
      <c r="M97" s="39"/>
      <c r="N97" s="39"/>
      <c r="O97" s="39"/>
      <c r="P97" s="39"/>
      <c r="Q97" s="39"/>
      <c r="R97" s="39"/>
      <c r="S97" s="39"/>
      <c r="T97" s="39"/>
      <c r="U97" s="39"/>
      <c r="V97" s="39"/>
      <c r="W97" s="39"/>
      <c r="X97" s="39"/>
      <c r="Y97" s="39"/>
      <c r="Z97" s="39"/>
    </row>
    <row r="98" spans="1:26" ht="15.75" customHeight="1">
      <c r="A98" s="732" t="s">
        <v>2174</v>
      </c>
      <c r="B98" s="723" t="s">
        <v>2175</v>
      </c>
      <c r="C98" s="843">
        <v>700000</v>
      </c>
      <c r="D98" s="843"/>
      <c r="E98" s="843">
        <f t="shared" ref="E98:E99" si="25">SUM(C98:D98)</f>
        <v>700000</v>
      </c>
      <c r="F98" s="843">
        <v>700000</v>
      </c>
      <c r="G98" s="39"/>
      <c r="H98" s="39"/>
      <c r="I98" s="39"/>
      <c r="J98" s="39"/>
      <c r="K98" s="39"/>
      <c r="L98" s="39"/>
      <c r="M98" s="39"/>
      <c r="N98" s="39"/>
      <c r="O98" s="39"/>
      <c r="P98" s="39"/>
      <c r="Q98" s="39"/>
      <c r="R98" s="39"/>
      <c r="S98" s="39"/>
      <c r="T98" s="39"/>
      <c r="U98" s="39"/>
      <c r="V98" s="39"/>
      <c r="W98" s="39"/>
      <c r="X98" s="39"/>
      <c r="Y98" s="39"/>
      <c r="Z98" s="39"/>
    </row>
    <row r="99" spans="1:26" ht="15.75" customHeight="1">
      <c r="A99" s="732" t="s">
        <v>2703</v>
      </c>
      <c r="B99" s="723" t="s">
        <v>2763</v>
      </c>
      <c r="C99" s="843">
        <v>400000</v>
      </c>
      <c r="D99" s="843"/>
      <c r="E99" s="843">
        <f t="shared" si="25"/>
        <v>400000</v>
      </c>
      <c r="F99" s="843"/>
      <c r="G99" s="39"/>
      <c r="H99" s="39"/>
      <c r="I99" s="39"/>
      <c r="J99" s="39"/>
      <c r="K99" s="39"/>
      <c r="L99" s="39"/>
      <c r="M99" s="39"/>
      <c r="N99" s="39"/>
      <c r="O99" s="39"/>
      <c r="P99" s="39"/>
      <c r="Q99" s="39"/>
      <c r="R99" s="39"/>
      <c r="S99" s="39"/>
      <c r="T99" s="39"/>
      <c r="U99" s="39"/>
      <c r="V99" s="39"/>
      <c r="W99" s="39"/>
      <c r="X99" s="39"/>
      <c r="Y99" s="39"/>
      <c r="Z99" s="39"/>
    </row>
    <row r="100" spans="1:26" ht="15.75" customHeight="1">
      <c r="A100" s="733" t="s">
        <v>2076</v>
      </c>
      <c r="B100" s="734"/>
      <c r="C100" s="480">
        <v>1100000</v>
      </c>
      <c r="D100" s="480">
        <f t="shared" ref="D100:F100" si="26">SUM(D98:D99)</f>
        <v>0</v>
      </c>
      <c r="E100" s="480">
        <f t="shared" si="26"/>
        <v>1100000</v>
      </c>
      <c r="F100" s="480">
        <f t="shared" si="26"/>
        <v>700000</v>
      </c>
      <c r="G100" s="39"/>
      <c r="H100" s="39"/>
      <c r="I100" s="39"/>
      <c r="J100" s="39"/>
      <c r="K100" s="39"/>
      <c r="L100" s="39"/>
      <c r="M100" s="39"/>
      <c r="N100" s="39"/>
      <c r="O100" s="39"/>
      <c r="P100" s="39"/>
      <c r="Q100" s="39"/>
      <c r="R100" s="39"/>
      <c r="S100" s="39"/>
      <c r="T100" s="39"/>
      <c r="U100" s="39"/>
      <c r="V100" s="39"/>
      <c r="W100" s="39"/>
      <c r="X100" s="39"/>
      <c r="Y100" s="39"/>
      <c r="Z100" s="39"/>
    </row>
    <row r="101" spans="1:26" ht="15.75" hidden="1" customHeight="1">
      <c r="A101" s="732"/>
      <c r="B101" s="842" t="s">
        <v>2176</v>
      </c>
      <c r="C101" s="843"/>
      <c r="D101" s="843"/>
      <c r="E101" s="843"/>
      <c r="F101" s="843"/>
      <c r="G101" s="39"/>
      <c r="H101" s="39"/>
      <c r="I101" s="39"/>
      <c r="J101" s="39"/>
      <c r="K101" s="39"/>
      <c r="L101" s="39"/>
      <c r="M101" s="39"/>
      <c r="N101" s="39"/>
      <c r="O101" s="39"/>
      <c r="P101" s="39"/>
      <c r="Q101" s="39"/>
      <c r="R101" s="39"/>
      <c r="S101" s="39"/>
      <c r="T101" s="39"/>
      <c r="U101" s="39"/>
      <c r="V101" s="39"/>
      <c r="W101" s="39"/>
      <c r="X101" s="39"/>
      <c r="Y101" s="39"/>
      <c r="Z101" s="39"/>
    </row>
    <row r="102" spans="1:26" ht="15.75" hidden="1" customHeight="1">
      <c r="A102" s="732" t="s">
        <v>2700</v>
      </c>
      <c r="B102" s="723" t="s">
        <v>2701</v>
      </c>
      <c r="C102" s="843">
        <v>0</v>
      </c>
      <c r="D102" s="843">
        <f t="shared" ref="D102:F102" si="27">SUM(C102)</f>
        <v>0</v>
      </c>
      <c r="E102" s="843">
        <f t="shared" si="27"/>
        <v>0</v>
      </c>
      <c r="F102" s="843">
        <f t="shared" si="27"/>
        <v>0</v>
      </c>
      <c r="G102" s="39"/>
      <c r="H102" s="39"/>
      <c r="I102" s="39"/>
      <c r="J102" s="39"/>
      <c r="K102" s="39"/>
      <c r="L102" s="39"/>
      <c r="M102" s="39"/>
      <c r="N102" s="39"/>
      <c r="O102" s="39"/>
      <c r="P102" s="39"/>
      <c r="Q102" s="39"/>
      <c r="R102" s="39"/>
      <c r="S102" s="39"/>
      <c r="T102" s="39"/>
      <c r="U102" s="39"/>
      <c r="V102" s="39"/>
      <c r="W102" s="39"/>
      <c r="X102" s="39"/>
      <c r="Y102" s="39"/>
      <c r="Z102" s="39"/>
    </row>
    <row r="103" spans="1:26" ht="15.75" hidden="1" customHeight="1">
      <c r="A103" s="732" t="s">
        <v>2177</v>
      </c>
      <c r="B103" s="723" t="s">
        <v>2178</v>
      </c>
      <c r="C103" s="843">
        <v>0</v>
      </c>
      <c r="D103" s="843">
        <f t="shared" ref="D103:F103" si="28">SUM(C103)</f>
        <v>0</v>
      </c>
      <c r="E103" s="843">
        <f t="shared" si="28"/>
        <v>0</v>
      </c>
      <c r="F103" s="843">
        <f t="shared" si="28"/>
        <v>0</v>
      </c>
      <c r="G103" s="39"/>
      <c r="H103" s="39"/>
      <c r="I103" s="39"/>
      <c r="J103" s="39"/>
      <c r="K103" s="39"/>
      <c r="L103" s="39"/>
      <c r="M103" s="39"/>
      <c r="N103" s="39"/>
      <c r="O103" s="39"/>
      <c r="P103" s="39"/>
      <c r="Q103" s="39"/>
      <c r="R103" s="39"/>
      <c r="S103" s="39"/>
      <c r="T103" s="39"/>
      <c r="U103" s="39"/>
      <c r="V103" s="39"/>
      <c r="W103" s="39"/>
      <c r="X103" s="39"/>
      <c r="Y103" s="39"/>
      <c r="Z103" s="39"/>
    </row>
    <row r="104" spans="1:26" ht="15.75" hidden="1" customHeight="1">
      <c r="A104" s="733" t="s">
        <v>2076</v>
      </c>
      <c r="B104" s="734"/>
      <c r="C104" s="480">
        <v>0</v>
      </c>
      <c r="D104" s="480">
        <f t="shared" ref="D104:F104" si="29">SUM(D103)</f>
        <v>0</v>
      </c>
      <c r="E104" s="480">
        <f t="shared" si="29"/>
        <v>0</v>
      </c>
      <c r="F104" s="480">
        <f t="shared" si="29"/>
        <v>0</v>
      </c>
      <c r="G104" s="39"/>
      <c r="H104" s="39"/>
      <c r="I104" s="39"/>
      <c r="J104" s="39"/>
      <c r="K104" s="39"/>
      <c r="L104" s="39"/>
      <c r="M104" s="39"/>
      <c r="N104" s="39"/>
      <c r="O104" s="39"/>
      <c r="P104" s="39"/>
      <c r="Q104" s="39"/>
      <c r="R104" s="39"/>
      <c r="S104" s="39"/>
      <c r="T104" s="39"/>
      <c r="U104" s="39"/>
      <c r="V104" s="39"/>
      <c r="W104" s="39"/>
      <c r="X104" s="39"/>
      <c r="Y104" s="39"/>
      <c r="Z104" s="39"/>
    </row>
    <row r="105" spans="1:26" ht="15.75" customHeight="1">
      <c r="A105" s="863"/>
      <c r="B105" s="864" t="s">
        <v>2181</v>
      </c>
      <c r="C105" s="490">
        <v>62000000</v>
      </c>
      <c r="D105" s="490">
        <f t="shared" ref="D105:E105" si="30">SUM(D104,D100,D97,D84,D77,D66,D49,D46,D39,D35,D22,D18,D90)</f>
        <v>-1500000</v>
      </c>
      <c r="E105" s="490">
        <f t="shared" si="30"/>
        <v>60500000</v>
      </c>
      <c r="F105" s="490">
        <f>SUM(F100,F97,F90,F84,F77,F74,F66,F62,F46,F39,F35,F26,F18)</f>
        <v>9784818</v>
      </c>
      <c r="G105" s="511"/>
      <c r="H105" s="511"/>
      <c r="I105" s="511"/>
      <c r="J105" s="511"/>
      <c r="K105" s="511"/>
      <c r="L105" s="511"/>
      <c r="M105" s="511"/>
      <c r="N105" s="511"/>
      <c r="O105" s="511"/>
      <c r="P105" s="511"/>
      <c r="Q105" s="511"/>
      <c r="R105" s="511"/>
      <c r="S105" s="511"/>
      <c r="T105" s="511"/>
      <c r="U105" s="511"/>
      <c r="V105" s="511"/>
      <c r="W105" s="511"/>
      <c r="X105" s="511"/>
      <c r="Y105" s="511"/>
      <c r="Z105" s="511"/>
    </row>
    <row r="106" spans="1:26" ht="15.75" customHeight="1">
      <c r="A106" s="1195" t="s">
        <v>2182</v>
      </c>
      <c r="B106" s="1156"/>
      <c r="C106" s="865">
        <v>132000000</v>
      </c>
      <c r="D106" s="865">
        <f t="shared" ref="D106:F106" si="31">SUM(D105,D13)</f>
        <v>-1500000</v>
      </c>
      <c r="E106" s="865">
        <f t="shared" si="31"/>
        <v>130500000</v>
      </c>
      <c r="F106" s="865">
        <f t="shared" si="31"/>
        <v>79784818</v>
      </c>
      <c r="G106" s="39"/>
      <c r="H106" s="39"/>
      <c r="I106" s="39"/>
      <c r="J106" s="39"/>
      <c r="K106" s="39"/>
      <c r="L106" s="39"/>
      <c r="M106" s="39"/>
      <c r="N106" s="39"/>
      <c r="O106" s="39"/>
      <c r="P106" s="39"/>
      <c r="Q106" s="39"/>
      <c r="R106" s="39"/>
      <c r="S106" s="39"/>
      <c r="T106" s="39"/>
      <c r="U106" s="39"/>
      <c r="V106" s="39"/>
      <c r="W106" s="39"/>
      <c r="X106" s="39"/>
      <c r="Y106" s="39"/>
      <c r="Z106" s="39"/>
    </row>
    <row r="107" spans="1:26" ht="15.75" customHeight="1">
      <c r="A107" s="866" t="s">
        <v>2740</v>
      </c>
      <c r="B107" s="867" t="s">
        <v>2741</v>
      </c>
      <c r="C107" s="843"/>
      <c r="D107" s="843"/>
      <c r="E107" s="843"/>
      <c r="F107" s="843"/>
      <c r="G107" s="39"/>
      <c r="H107" s="39"/>
      <c r="I107" s="39"/>
      <c r="J107" s="39"/>
      <c r="K107" s="39"/>
      <c r="L107" s="39"/>
      <c r="M107" s="39"/>
      <c r="N107" s="39"/>
      <c r="O107" s="39"/>
      <c r="P107" s="39"/>
      <c r="Q107" s="39"/>
      <c r="R107" s="39"/>
      <c r="S107" s="39"/>
      <c r="T107" s="39"/>
      <c r="U107" s="39"/>
      <c r="V107" s="39"/>
      <c r="W107" s="39"/>
      <c r="X107" s="39"/>
      <c r="Y107" s="39"/>
      <c r="Z107" s="39"/>
    </row>
    <row r="108" spans="1:26" ht="15.75" customHeight="1">
      <c r="A108" s="732"/>
      <c r="B108" s="842" t="s">
        <v>2101</v>
      </c>
      <c r="C108" s="843"/>
      <c r="D108" s="843"/>
      <c r="E108" s="843"/>
      <c r="F108" s="843"/>
      <c r="G108" s="39"/>
      <c r="H108" s="39"/>
      <c r="I108" s="39"/>
      <c r="J108" s="39"/>
      <c r="K108" s="39"/>
      <c r="L108" s="39"/>
      <c r="M108" s="39"/>
      <c r="N108" s="39"/>
      <c r="O108" s="39"/>
      <c r="P108" s="39"/>
      <c r="Q108" s="39"/>
      <c r="R108" s="39"/>
      <c r="S108" s="39"/>
      <c r="T108" s="39"/>
      <c r="U108" s="39"/>
      <c r="V108" s="39"/>
      <c r="W108" s="39"/>
      <c r="X108" s="39"/>
      <c r="Y108" s="39"/>
      <c r="Z108" s="39"/>
    </row>
    <row r="109" spans="1:26" ht="15.75" customHeight="1">
      <c r="A109" s="732" t="s">
        <v>2102</v>
      </c>
      <c r="B109" s="723" t="s">
        <v>2103</v>
      </c>
      <c r="C109" s="843">
        <v>48800</v>
      </c>
      <c r="D109" s="843"/>
      <c r="E109" s="843">
        <f t="shared" ref="E109:E110" si="32">SUM(C109:D109)</f>
        <v>48800</v>
      </c>
      <c r="F109" s="843"/>
      <c r="G109" s="39"/>
      <c r="H109" s="39"/>
      <c r="I109" s="39"/>
      <c r="J109" s="39"/>
      <c r="K109" s="39"/>
      <c r="L109" s="39"/>
      <c r="M109" s="39"/>
      <c r="N109" s="39"/>
      <c r="O109" s="39"/>
      <c r="P109" s="39"/>
      <c r="Q109" s="39"/>
      <c r="R109" s="39"/>
      <c r="S109" s="39"/>
      <c r="T109" s="39"/>
      <c r="U109" s="39"/>
      <c r="V109" s="39"/>
      <c r="W109" s="39"/>
      <c r="X109" s="39"/>
      <c r="Y109" s="39"/>
      <c r="Z109" s="39"/>
    </row>
    <row r="110" spans="1:26" ht="15.75" customHeight="1">
      <c r="A110" s="732" t="s">
        <v>2338</v>
      </c>
      <c r="B110" s="723" t="s">
        <v>2211</v>
      </c>
      <c r="C110" s="843">
        <v>900000</v>
      </c>
      <c r="D110" s="843">
        <v>-900000</v>
      </c>
      <c r="E110" s="843">
        <f t="shared" si="32"/>
        <v>0</v>
      </c>
      <c r="F110" s="843">
        <v>1000000</v>
      </c>
      <c r="G110" s="39"/>
      <c r="H110" s="39"/>
      <c r="I110" s="39"/>
      <c r="J110" s="39"/>
      <c r="K110" s="39"/>
      <c r="L110" s="39"/>
      <c r="M110" s="39"/>
      <c r="N110" s="39"/>
      <c r="O110" s="39"/>
      <c r="P110" s="39"/>
      <c r="Q110" s="39"/>
      <c r="R110" s="39"/>
      <c r="S110" s="39"/>
      <c r="T110" s="39"/>
      <c r="U110" s="39"/>
      <c r="V110" s="39"/>
      <c r="W110" s="39"/>
      <c r="X110" s="39"/>
      <c r="Y110" s="39"/>
      <c r="Z110" s="39"/>
    </row>
    <row r="111" spans="1:26" ht="15.75" customHeight="1">
      <c r="A111" s="733" t="s">
        <v>2076</v>
      </c>
      <c r="B111" s="734"/>
      <c r="C111" s="480">
        <v>1048800</v>
      </c>
      <c r="D111" s="480">
        <f>SUM(D109:D110)</f>
        <v>-900000</v>
      </c>
      <c r="E111" s="480">
        <f>SUM(E109:E110)</f>
        <v>48800</v>
      </c>
      <c r="F111" s="480">
        <f>SUM(F109:F110)</f>
        <v>1000000</v>
      </c>
      <c r="G111" s="39"/>
      <c r="H111" s="39"/>
      <c r="I111" s="39"/>
      <c r="J111" s="39"/>
      <c r="K111" s="39"/>
      <c r="L111" s="39"/>
      <c r="M111" s="39"/>
      <c r="N111" s="39"/>
      <c r="O111" s="39"/>
      <c r="P111" s="39"/>
      <c r="Q111" s="39"/>
      <c r="R111" s="39"/>
      <c r="S111" s="39"/>
      <c r="T111" s="39"/>
      <c r="U111" s="39"/>
      <c r="V111" s="39"/>
      <c r="W111" s="39"/>
      <c r="X111" s="39"/>
      <c r="Y111" s="39"/>
      <c r="Z111" s="39"/>
    </row>
    <row r="112" spans="1:26" ht="15.75" customHeight="1">
      <c r="A112" s="732"/>
      <c r="B112" s="842" t="s">
        <v>2118</v>
      </c>
      <c r="C112" s="843"/>
      <c r="D112" s="843"/>
      <c r="E112" s="843"/>
      <c r="F112" s="843"/>
      <c r="G112" s="39"/>
      <c r="H112" s="39"/>
      <c r="I112" s="39"/>
      <c r="J112" s="39"/>
      <c r="K112" s="39"/>
      <c r="L112" s="39"/>
      <c r="M112" s="39"/>
      <c r="N112" s="39"/>
      <c r="O112" s="39"/>
      <c r="P112" s="39"/>
      <c r="Q112" s="39"/>
      <c r="R112" s="39"/>
      <c r="S112" s="39"/>
      <c r="T112" s="39"/>
      <c r="U112" s="39"/>
      <c r="V112" s="39"/>
      <c r="W112" s="39"/>
      <c r="X112" s="39"/>
      <c r="Y112" s="39"/>
      <c r="Z112" s="39"/>
    </row>
    <row r="113" spans="1:26" ht="15.75" customHeight="1">
      <c r="A113" s="732">
        <v>2210503</v>
      </c>
      <c r="B113" s="723" t="s">
        <v>2122</v>
      </c>
      <c r="C113" s="843">
        <v>100000</v>
      </c>
      <c r="D113" s="843"/>
      <c r="E113" s="843">
        <f t="shared" ref="E113:E116" si="33">SUM(C113:D113)</f>
        <v>100000</v>
      </c>
      <c r="F113" s="843">
        <v>113224</v>
      </c>
      <c r="G113" s="39"/>
      <c r="H113" s="39"/>
      <c r="I113" s="39"/>
      <c r="J113" s="39"/>
      <c r="K113" s="39"/>
      <c r="L113" s="39"/>
      <c r="M113" s="39"/>
      <c r="N113" s="39"/>
      <c r="O113" s="39"/>
      <c r="P113" s="39"/>
      <c r="Q113" s="39"/>
      <c r="R113" s="39"/>
      <c r="S113" s="39"/>
      <c r="T113" s="39"/>
      <c r="U113" s="39"/>
      <c r="V113" s="39"/>
      <c r="W113" s="39"/>
      <c r="X113" s="39"/>
      <c r="Y113" s="39"/>
      <c r="Z113" s="39"/>
    </row>
    <row r="114" spans="1:26" ht="15.75" customHeight="1">
      <c r="A114" s="868">
        <v>2210502</v>
      </c>
      <c r="B114" s="868" t="s">
        <v>2120</v>
      </c>
      <c r="C114" s="843">
        <v>500000</v>
      </c>
      <c r="D114" s="843"/>
      <c r="E114" s="843">
        <f t="shared" si="33"/>
        <v>500000</v>
      </c>
      <c r="F114" s="843"/>
      <c r="G114" s="39"/>
      <c r="H114" s="39"/>
      <c r="I114" s="39"/>
      <c r="J114" s="39"/>
      <c r="K114" s="39"/>
      <c r="L114" s="39"/>
      <c r="M114" s="39"/>
      <c r="N114" s="39"/>
      <c r="O114" s="39"/>
      <c r="P114" s="39"/>
      <c r="Q114" s="39"/>
      <c r="R114" s="39"/>
      <c r="S114" s="39"/>
      <c r="T114" s="39"/>
      <c r="U114" s="39"/>
      <c r="V114" s="39"/>
      <c r="W114" s="39"/>
      <c r="X114" s="39"/>
      <c r="Y114" s="39"/>
      <c r="Z114" s="39"/>
    </row>
    <row r="115" spans="1:26" ht="15.75" customHeight="1">
      <c r="A115" s="868">
        <v>2210504</v>
      </c>
      <c r="B115" s="868" t="s">
        <v>2764</v>
      </c>
      <c r="C115" s="869">
        <v>500000</v>
      </c>
      <c r="D115" s="869"/>
      <c r="E115" s="843">
        <f t="shared" si="33"/>
        <v>500000</v>
      </c>
      <c r="F115" s="843"/>
      <c r="G115" s="39"/>
      <c r="H115" s="39"/>
      <c r="I115" s="39"/>
      <c r="J115" s="39"/>
      <c r="K115" s="39"/>
      <c r="L115" s="39"/>
      <c r="M115" s="39"/>
      <c r="N115" s="39"/>
      <c r="O115" s="39"/>
      <c r="P115" s="39"/>
      <c r="Q115" s="39"/>
      <c r="R115" s="39"/>
      <c r="S115" s="39"/>
      <c r="T115" s="39"/>
      <c r="U115" s="39"/>
      <c r="V115" s="39"/>
      <c r="W115" s="39"/>
      <c r="X115" s="39"/>
      <c r="Y115" s="39"/>
      <c r="Z115" s="39"/>
    </row>
    <row r="116" spans="1:26" ht="15.75" customHeight="1">
      <c r="A116" s="349" t="s">
        <v>2151</v>
      </c>
      <c r="B116" s="36" t="s">
        <v>2765</v>
      </c>
      <c r="C116" s="260">
        <v>300000</v>
      </c>
      <c r="D116" s="260"/>
      <c r="E116" s="843">
        <f t="shared" si="33"/>
        <v>300000</v>
      </c>
      <c r="F116" s="843"/>
      <c r="G116" s="39"/>
      <c r="H116" s="39"/>
      <c r="I116" s="39"/>
      <c r="J116" s="39"/>
      <c r="K116" s="39"/>
      <c r="L116" s="39"/>
      <c r="M116" s="39"/>
      <c r="N116" s="39"/>
      <c r="O116" s="39"/>
      <c r="P116" s="39"/>
      <c r="Q116" s="39"/>
      <c r="R116" s="39"/>
      <c r="S116" s="39"/>
      <c r="T116" s="39"/>
      <c r="U116" s="39"/>
      <c r="V116" s="39"/>
      <c r="W116" s="39"/>
      <c r="X116" s="39"/>
      <c r="Y116" s="39"/>
      <c r="Z116" s="39"/>
    </row>
    <row r="117" spans="1:26" ht="15.75" customHeight="1">
      <c r="A117" s="733" t="s">
        <v>2076</v>
      </c>
      <c r="B117" s="734"/>
      <c r="C117" s="480">
        <v>7400000</v>
      </c>
      <c r="D117" s="480">
        <f>SUM(D113:D116)</f>
        <v>0</v>
      </c>
      <c r="E117" s="480">
        <f>SUM(E113:E116)</f>
        <v>1400000</v>
      </c>
      <c r="F117" s="480">
        <f>SUM(F113:F116)</f>
        <v>113224</v>
      </c>
      <c r="G117" s="39"/>
      <c r="H117" s="39"/>
      <c r="I117" s="39"/>
      <c r="J117" s="39"/>
      <c r="K117" s="39"/>
      <c r="L117" s="39"/>
      <c r="M117" s="39"/>
      <c r="N117" s="39"/>
      <c r="O117" s="39"/>
      <c r="P117" s="39"/>
      <c r="Q117" s="39"/>
      <c r="R117" s="39"/>
      <c r="S117" s="39"/>
      <c r="T117" s="39"/>
      <c r="U117" s="39"/>
      <c r="V117" s="39"/>
      <c r="W117" s="39"/>
      <c r="X117" s="39"/>
      <c r="Y117" s="39"/>
      <c r="Z117" s="39"/>
    </row>
    <row r="118" spans="1:26" ht="15.75" customHeight="1">
      <c r="A118" s="732"/>
      <c r="B118" s="842" t="s">
        <v>2128</v>
      </c>
      <c r="C118" s="843"/>
      <c r="D118" s="843"/>
      <c r="E118" s="843"/>
      <c r="F118" s="843"/>
      <c r="G118" s="39"/>
      <c r="H118" s="39"/>
      <c r="I118" s="39"/>
      <c r="J118" s="39"/>
      <c r="K118" s="39"/>
      <c r="L118" s="39"/>
      <c r="M118" s="39"/>
      <c r="N118" s="39"/>
      <c r="O118" s="39"/>
      <c r="P118" s="39"/>
      <c r="Q118" s="39"/>
      <c r="R118" s="39"/>
      <c r="S118" s="39"/>
      <c r="T118" s="39"/>
      <c r="U118" s="39"/>
      <c r="V118" s="39"/>
      <c r="W118" s="39"/>
      <c r="X118" s="39"/>
      <c r="Y118" s="39"/>
      <c r="Z118" s="39"/>
    </row>
    <row r="119" spans="1:26" ht="15.75" hidden="1" customHeight="1">
      <c r="A119" s="732">
        <v>2210701</v>
      </c>
      <c r="B119" s="723" t="s">
        <v>2130</v>
      </c>
      <c r="C119" s="843"/>
      <c r="D119" s="843"/>
      <c r="E119" s="843">
        <f t="shared" ref="E119:E123" si="34">SUM(C119:D119)</f>
        <v>0</v>
      </c>
      <c r="F119" s="843"/>
      <c r="G119" s="39"/>
      <c r="H119" s="39"/>
      <c r="I119" s="39"/>
      <c r="J119" s="39"/>
      <c r="K119" s="39"/>
      <c r="L119" s="39"/>
      <c r="M119" s="39"/>
      <c r="N119" s="39"/>
      <c r="O119" s="39"/>
      <c r="P119" s="39"/>
      <c r="Q119" s="39"/>
      <c r="R119" s="39"/>
      <c r="S119" s="39"/>
      <c r="T119" s="39"/>
      <c r="U119" s="39"/>
      <c r="V119" s="39"/>
      <c r="W119" s="39"/>
      <c r="X119" s="39"/>
      <c r="Y119" s="39"/>
      <c r="Z119" s="39"/>
    </row>
    <row r="120" spans="1:26" ht="15.75" hidden="1" customHeight="1">
      <c r="A120" s="732">
        <v>2210703</v>
      </c>
      <c r="B120" s="723" t="s">
        <v>2132</v>
      </c>
      <c r="C120" s="843"/>
      <c r="D120" s="843"/>
      <c r="E120" s="843">
        <f t="shared" si="34"/>
        <v>0</v>
      </c>
      <c r="F120" s="843"/>
      <c r="G120" s="39"/>
      <c r="H120" s="39"/>
      <c r="I120" s="39"/>
      <c r="J120" s="39"/>
      <c r="K120" s="39"/>
      <c r="L120" s="39"/>
      <c r="M120" s="39"/>
      <c r="N120" s="39"/>
      <c r="O120" s="39"/>
      <c r="P120" s="39"/>
      <c r="Q120" s="39"/>
      <c r="R120" s="39"/>
      <c r="S120" s="39"/>
      <c r="T120" s="39"/>
      <c r="U120" s="39"/>
      <c r="V120" s="39"/>
      <c r="W120" s="39"/>
      <c r="X120" s="39"/>
      <c r="Y120" s="39"/>
      <c r="Z120" s="39"/>
    </row>
    <row r="121" spans="1:26" ht="15.75" hidden="1" customHeight="1">
      <c r="A121" s="732">
        <v>2210710</v>
      </c>
      <c r="B121" s="723" t="s">
        <v>2134</v>
      </c>
      <c r="C121" s="843"/>
      <c r="D121" s="843"/>
      <c r="E121" s="843">
        <f t="shared" si="34"/>
        <v>0</v>
      </c>
      <c r="F121" s="843"/>
      <c r="G121" s="39"/>
      <c r="H121" s="39"/>
      <c r="I121" s="39"/>
      <c r="J121" s="39"/>
      <c r="K121" s="39"/>
      <c r="L121" s="39"/>
      <c r="M121" s="39"/>
      <c r="N121" s="39"/>
      <c r="O121" s="39"/>
      <c r="P121" s="39"/>
      <c r="Q121" s="39"/>
      <c r="R121" s="39"/>
      <c r="S121" s="39"/>
      <c r="T121" s="39"/>
      <c r="U121" s="39"/>
      <c r="V121" s="39"/>
      <c r="W121" s="39"/>
      <c r="X121" s="39"/>
      <c r="Y121" s="39"/>
      <c r="Z121" s="39"/>
    </row>
    <row r="122" spans="1:26" ht="15.75" customHeight="1">
      <c r="A122" s="732">
        <v>2210712</v>
      </c>
      <c r="B122" s="723" t="s">
        <v>2199</v>
      </c>
      <c r="C122" s="843">
        <v>1351200</v>
      </c>
      <c r="D122" s="843"/>
      <c r="E122" s="843">
        <f t="shared" si="34"/>
        <v>1351200</v>
      </c>
      <c r="F122" s="843"/>
      <c r="G122" s="39"/>
      <c r="H122" s="39"/>
      <c r="I122" s="39"/>
      <c r="J122" s="39"/>
      <c r="K122" s="39"/>
      <c r="L122" s="39"/>
      <c r="M122" s="39"/>
      <c r="N122" s="39"/>
      <c r="O122" s="39"/>
      <c r="P122" s="39"/>
      <c r="Q122" s="39"/>
      <c r="R122" s="39"/>
      <c r="S122" s="39"/>
      <c r="T122" s="39"/>
      <c r="U122" s="39"/>
      <c r="V122" s="39"/>
      <c r="W122" s="39"/>
      <c r="X122" s="39"/>
      <c r="Y122" s="39"/>
      <c r="Z122" s="39"/>
    </row>
    <row r="123" spans="1:26" ht="15.75" customHeight="1">
      <c r="A123" s="732">
        <v>2210715</v>
      </c>
      <c r="B123" s="723" t="s">
        <v>2195</v>
      </c>
      <c r="C123" s="843">
        <v>1712240</v>
      </c>
      <c r="D123" s="843"/>
      <c r="E123" s="843">
        <f t="shared" si="34"/>
        <v>1712240</v>
      </c>
      <c r="F123" s="843"/>
      <c r="G123" s="39"/>
      <c r="H123" s="39"/>
      <c r="I123" s="39"/>
      <c r="J123" s="39"/>
      <c r="K123" s="39"/>
      <c r="L123" s="39"/>
      <c r="M123" s="39"/>
      <c r="N123" s="39"/>
      <c r="O123" s="39"/>
      <c r="P123" s="39"/>
      <c r="Q123" s="39"/>
      <c r="R123" s="39"/>
      <c r="S123" s="39"/>
      <c r="T123" s="39"/>
      <c r="U123" s="39"/>
      <c r="V123" s="39"/>
      <c r="W123" s="39"/>
      <c r="X123" s="39"/>
      <c r="Y123" s="39"/>
      <c r="Z123" s="39"/>
    </row>
    <row r="124" spans="1:26" ht="15.75" customHeight="1">
      <c r="A124" s="733" t="s">
        <v>2076</v>
      </c>
      <c r="B124" s="734"/>
      <c r="C124" s="480">
        <v>3063440</v>
      </c>
      <c r="D124" s="480">
        <f t="shared" ref="D124:F124" si="35">SUM(D119:D123)</f>
        <v>0</v>
      </c>
      <c r="E124" s="480">
        <f t="shared" si="35"/>
        <v>3063440</v>
      </c>
      <c r="F124" s="480">
        <f t="shared" si="35"/>
        <v>0</v>
      </c>
      <c r="G124" s="39"/>
      <c r="H124" s="39"/>
      <c r="I124" s="39"/>
      <c r="J124" s="39"/>
      <c r="K124" s="39"/>
      <c r="L124" s="39"/>
      <c r="M124" s="39"/>
      <c r="N124" s="39"/>
      <c r="O124" s="39"/>
      <c r="P124" s="39"/>
      <c r="Q124" s="39"/>
      <c r="R124" s="39"/>
      <c r="S124" s="39"/>
      <c r="T124" s="39"/>
      <c r="U124" s="39"/>
      <c r="V124" s="39"/>
      <c r="W124" s="39"/>
      <c r="X124" s="39"/>
      <c r="Y124" s="39"/>
      <c r="Z124" s="39"/>
    </row>
    <row r="125" spans="1:26" ht="15.75" customHeight="1">
      <c r="A125" s="731"/>
      <c r="B125" s="842" t="s">
        <v>2158</v>
      </c>
      <c r="C125" s="843"/>
      <c r="D125" s="843"/>
      <c r="E125" s="843"/>
      <c r="F125" s="843"/>
      <c r="G125" s="39"/>
      <c r="H125" s="39"/>
      <c r="I125" s="39"/>
      <c r="J125" s="39"/>
      <c r="K125" s="39"/>
      <c r="L125" s="39"/>
      <c r="M125" s="39"/>
      <c r="N125" s="39"/>
      <c r="O125" s="39"/>
      <c r="P125" s="39"/>
      <c r="Q125" s="39"/>
      <c r="R125" s="39"/>
      <c r="S125" s="39"/>
      <c r="T125" s="39"/>
      <c r="U125" s="39"/>
      <c r="V125" s="39"/>
      <c r="W125" s="39"/>
      <c r="X125" s="39"/>
      <c r="Y125" s="39"/>
      <c r="Z125" s="39"/>
    </row>
    <row r="126" spans="1:26" ht="15.75" customHeight="1">
      <c r="A126" s="732" t="s">
        <v>2753</v>
      </c>
      <c r="B126" s="723" t="s">
        <v>2766</v>
      </c>
      <c r="C126" s="843">
        <v>1000000</v>
      </c>
      <c r="D126" s="843"/>
      <c r="E126" s="843">
        <f t="shared" ref="E126:E127" si="36">SUM(C126:D126)</f>
        <v>1000000</v>
      </c>
      <c r="F126" s="843"/>
      <c r="G126" s="39"/>
      <c r="H126" s="39"/>
      <c r="I126" s="39"/>
      <c r="J126" s="39"/>
      <c r="K126" s="39"/>
      <c r="L126" s="39"/>
      <c r="M126" s="39"/>
      <c r="N126" s="39"/>
      <c r="O126" s="39"/>
      <c r="P126" s="39"/>
      <c r="Q126" s="39"/>
      <c r="R126" s="39"/>
      <c r="S126" s="39"/>
      <c r="T126" s="39"/>
      <c r="U126" s="39"/>
      <c r="V126" s="39"/>
      <c r="W126" s="39"/>
      <c r="X126" s="39"/>
      <c r="Y126" s="39"/>
      <c r="Z126" s="39"/>
    </row>
    <row r="127" spans="1:26" ht="15.75" hidden="1" customHeight="1">
      <c r="A127" s="732">
        <v>2211311</v>
      </c>
      <c r="B127" s="723" t="s">
        <v>2767</v>
      </c>
      <c r="C127" s="843"/>
      <c r="D127" s="843"/>
      <c r="E127" s="843">
        <f t="shared" si="36"/>
        <v>0</v>
      </c>
      <c r="F127" s="843"/>
      <c r="G127" s="39"/>
      <c r="H127" s="39"/>
      <c r="I127" s="39"/>
      <c r="J127" s="39"/>
      <c r="K127" s="39"/>
      <c r="L127" s="39"/>
      <c r="M127" s="39"/>
      <c r="N127" s="39"/>
      <c r="O127" s="39"/>
      <c r="P127" s="39"/>
      <c r="Q127" s="39"/>
      <c r="R127" s="39"/>
      <c r="S127" s="39"/>
      <c r="T127" s="39"/>
      <c r="U127" s="39"/>
      <c r="V127" s="39"/>
      <c r="W127" s="39"/>
      <c r="X127" s="39"/>
      <c r="Y127" s="39"/>
      <c r="Z127" s="39"/>
    </row>
    <row r="128" spans="1:26" ht="15.75" customHeight="1">
      <c r="A128" s="733" t="s">
        <v>2076</v>
      </c>
      <c r="B128" s="734"/>
      <c r="C128" s="480">
        <v>1000000</v>
      </c>
      <c r="D128" s="480">
        <f t="shared" ref="D128:F128" si="37">SUM(D126:D127)</f>
        <v>0</v>
      </c>
      <c r="E128" s="480">
        <f t="shared" si="37"/>
        <v>1000000</v>
      </c>
      <c r="F128" s="480">
        <f t="shared" si="37"/>
        <v>0</v>
      </c>
      <c r="G128" s="39"/>
      <c r="H128" s="39"/>
      <c r="I128" s="39"/>
      <c r="J128" s="39"/>
      <c r="K128" s="39"/>
      <c r="L128" s="39"/>
      <c r="M128" s="39"/>
      <c r="N128" s="39"/>
      <c r="O128" s="39"/>
      <c r="P128" s="39"/>
      <c r="Q128" s="39"/>
      <c r="R128" s="39"/>
      <c r="S128" s="39"/>
      <c r="T128" s="39"/>
      <c r="U128" s="39"/>
      <c r="V128" s="39"/>
      <c r="W128" s="39"/>
      <c r="X128" s="39"/>
      <c r="Y128" s="39"/>
      <c r="Z128" s="39"/>
    </row>
    <row r="129" spans="1:26" ht="15.75" customHeight="1">
      <c r="A129" s="733"/>
      <c r="B129" s="734" t="s">
        <v>2768</v>
      </c>
      <c r="C129" s="480">
        <v>12512240</v>
      </c>
      <c r="D129" s="480">
        <f>SUM(D128,D124,D117,D111)</f>
        <v>-900000</v>
      </c>
      <c r="E129" s="480">
        <f>SUM(E128,E124,E117,E111)</f>
        <v>5512240</v>
      </c>
      <c r="F129" s="480">
        <f>SUM(F128,F124,F117,F111)</f>
        <v>1113224</v>
      </c>
      <c r="G129" s="39"/>
      <c r="H129" s="39"/>
      <c r="I129" s="39"/>
      <c r="J129" s="39"/>
      <c r="K129" s="39"/>
      <c r="L129" s="39"/>
      <c r="M129" s="39"/>
      <c r="N129" s="39"/>
      <c r="O129" s="39"/>
      <c r="P129" s="39"/>
      <c r="Q129" s="39"/>
      <c r="R129" s="39"/>
      <c r="S129" s="39"/>
      <c r="T129" s="39"/>
      <c r="U129" s="39"/>
      <c r="V129" s="39"/>
      <c r="W129" s="39"/>
      <c r="X129" s="39"/>
      <c r="Y129" s="39"/>
      <c r="Z129" s="39"/>
    </row>
    <row r="130" spans="1:26" ht="15.75" customHeight="1">
      <c r="A130" s="731" t="s">
        <v>2742</v>
      </c>
      <c r="B130" s="870" t="s">
        <v>2743</v>
      </c>
      <c r="C130" s="843"/>
      <c r="D130" s="843"/>
      <c r="E130" s="843"/>
      <c r="F130" s="843"/>
      <c r="G130" s="39"/>
      <c r="H130" s="39"/>
      <c r="I130" s="39"/>
      <c r="J130" s="39"/>
      <c r="K130" s="39"/>
      <c r="L130" s="39"/>
      <c r="M130" s="39"/>
      <c r="N130" s="39"/>
      <c r="O130" s="39"/>
      <c r="P130" s="39"/>
      <c r="Q130" s="39"/>
      <c r="R130" s="39"/>
      <c r="S130" s="39"/>
      <c r="T130" s="39"/>
      <c r="U130" s="39"/>
      <c r="V130" s="39"/>
      <c r="W130" s="39"/>
      <c r="X130" s="39"/>
      <c r="Y130" s="39"/>
      <c r="Z130" s="39"/>
    </row>
    <row r="131" spans="1:26" ht="15.75" customHeight="1">
      <c r="A131" s="731"/>
      <c r="B131" s="842" t="s">
        <v>2101</v>
      </c>
      <c r="C131" s="843"/>
      <c r="D131" s="843"/>
      <c r="E131" s="843"/>
      <c r="F131" s="843"/>
      <c r="G131" s="39"/>
      <c r="H131" s="39"/>
      <c r="I131" s="39"/>
      <c r="J131" s="39"/>
      <c r="K131" s="39"/>
      <c r="L131" s="39"/>
      <c r="M131" s="39"/>
      <c r="N131" s="39"/>
      <c r="O131" s="39"/>
      <c r="P131" s="39"/>
      <c r="Q131" s="39"/>
      <c r="R131" s="39"/>
      <c r="S131" s="39"/>
      <c r="T131" s="39"/>
      <c r="U131" s="39"/>
      <c r="V131" s="39"/>
      <c r="W131" s="39"/>
      <c r="X131" s="39"/>
      <c r="Y131" s="39"/>
      <c r="Z131" s="39"/>
    </row>
    <row r="132" spans="1:26" ht="15.75" hidden="1" customHeight="1">
      <c r="A132" s="732" t="s">
        <v>2102</v>
      </c>
      <c r="B132" s="723" t="s">
        <v>2103</v>
      </c>
      <c r="C132" s="843"/>
      <c r="D132" s="843"/>
      <c r="E132" s="843">
        <f t="shared" ref="E132:E135" si="38">SUM(C132:D132)</f>
        <v>0</v>
      </c>
      <c r="F132" s="843"/>
      <c r="G132" s="39"/>
      <c r="H132" s="39"/>
      <c r="I132" s="39"/>
      <c r="J132" s="39"/>
      <c r="K132" s="39"/>
      <c r="L132" s="39"/>
      <c r="M132" s="39"/>
      <c r="N132" s="39"/>
      <c r="O132" s="39"/>
      <c r="P132" s="39"/>
      <c r="Q132" s="39"/>
      <c r="R132" s="39"/>
      <c r="S132" s="39"/>
      <c r="T132" s="39"/>
      <c r="U132" s="39"/>
      <c r="V132" s="39"/>
      <c r="W132" s="39"/>
      <c r="X132" s="39"/>
      <c r="Y132" s="39"/>
      <c r="Z132" s="39"/>
    </row>
    <row r="133" spans="1:26" ht="15.75" hidden="1" customHeight="1">
      <c r="A133" s="732">
        <v>2210302</v>
      </c>
      <c r="B133" s="723" t="s">
        <v>2105</v>
      </c>
      <c r="C133" s="843"/>
      <c r="D133" s="843"/>
      <c r="E133" s="843">
        <f t="shared" si="38"/>
        <v>0</v>
      </c>
      <c r="F133" s="843"/>
      <c r="G133" s="39"/>
      <c r="H133" s="39"/>
      <c r="I133" s="39"/>
      <c r="J133" s="39"/>
      <c r="K133" s="39"/>
      <c r="L133" s="39"/>
      <c r="M133" s="39"/>
      <c r="N133" s="39"/>
      <c r="O133" s="39"/>
      <c r="P133" s="39"/>
      <c r="Q133" s="39"/>
      <c r="R133" s="39"/>
      <c r="S133" s="39"/>
      <c r="T133" s="39"/>
      <c r="U133" s="39"/>
      <c r="V133" s="39"/>
      <c r="W133" s="39"/>
      <c r="X133" s="39"/>
      <c r="Y133" s="39"/>
      <c r="Z133" s="39"/>
    </row>
    <row r="134" spans="1:26" ht="15.75" hidden="1" customHeight="1">
      <c r="A134" s="732">
        <v>2210303</v>
      </c>
      <c r="B134" s="723" t="s">
        <v>2107</v>
      </c>
      <c r="C134" s="843"/>
      <c r="D134" s="843"/>
      <c r="E134" s="843">
        <f t="shared" si="38"/>
        <v>0</v>
      </c>
      <c r="F134" s="843"/>
      <c r="G134" s="39"/>
      <c r="H134" s="39"/>
      <c r="I134" s="39"/>
      <c r="J134" s="39"/>
      <c r="K134" s="39"/>
      <c r="L134" s="39"/>
      <c r="M134" s="39"/>
      <c r="N134" s="39"/>
      <c r="O134" s="39"/>
      <c r="P134" s="39"/>
      <c r="Q134" s="39"/>
      <c r="R134" s="39"/>
      <c r="S134" s="39"/>
      <c r="T134" s="39"/>
      <c r="U134" s="39"/>
      <c r="V134" s="39"/>
      <c r="W134" s="39"/>
      <c r="X134" s="39"/>
      <c r="Y134" s="39"/>
      <c r="Z134" s="39"/>
    </row>
    <row r="135" spans="1:26" ht="15.75" customHeight="1">
      <c r="A135" s="732" t="s">
        <v>2338</v>
      </c>
      <c r="B135" s="723" t="s">
        <v>2211</v>
      </c>
      <c r="C135" s="843">
        <v>1000000</v>
      </c>
      <c r="D135" s="843"/>
      <c r="E135" s="843">
        <f t="shared" si="38"/>
        <v>1000000</v>
      </c>
      <c r="F135" s="843">
        <v>1000000</v>
      </c>
      <c r="G135" s="39"/>
      <c r="H135" s="39"/>
      <c r="I135" s="39"/>
      <c r="J135" s="39"/>
      <c r="K135" s="39"/>
      <c r="L135" s="39"/>
      <c r="M135" s="39"/>
      <c r="N135" s="39"/>
      <c r="O135" s="39"/>
      <c r="P135" s="39"/>
      <c r="Q135" s="39"/>
      <c r="R135" s="39"/>
      <c r="S135" s="39"/>
      <c r="T135" s="39"/>
      <c r="U135" s="39"/>
      <c r="V135" s="39"/>
      <c r="W135" s="39"/>
      <c r="X135" s="39"/>
      <c r="Y135" s="39"/>
      <c r="Z135" s="39"/>
    </row>
    <row r="136" spans="1:26" ht="15.75" customHeight="1">
      <c r="A136" s="733" t="s">
        <v>2076</v>
      </c>
      <c r="B136" s="871"/>
      <c r="C136" s="480">
        <v>1000000</v>
      </c>
      <c r="D136" s="480">
        <f t="shared" ref="D136:F136" si="39">SUM(D132:D135)</f>
        <v>0</v>
      </c>
      <c r="E136" s="480">
        <f t="shared" si="39"/>
        <v>1000000</v>
      </c>
      <c r="F136" s="480">
        <f t="shared" si="39"/>
        <v>1000000</v>
      </c>
      <c r="G136" s="39"/>
      <c r="H136" s="39"/>
      <c r="I136" s="39"/>
      <c r="J136" s="39"/>
      <c r="K136" s="39"/>
      <c r="L136" s="39"/>
      <c r="M136" s="39"/>
      <c r="N136" s="39"/>
      <c r="O136" s="39"/>
      <c r="P136" s="39"/>
      <c r="Q136" s="39"/>
      <c r="R136" s="39"/>
      <c r="S136" s="39"/>
      <c r="T136" s="39"/>
      <c r="U136" s="39"/>
      <c r="V136" s="39"/>
      <c r="W136" s="39"/>
      <c r="X136" s="39"/>
      <c r="Y136" s="39"/>
      <c r="Z136" s="39"/>
    </row>
    <row r="137" spans="1:26" ht="15.75" customHeight="1">
      <c r="A137" s="731"/>
      <c r="B137" s="842" t="s">
        <v>2125</v>
      </c>
      <c r="C137" s="843"/>
      <c r="D137" s="843"/>
      <c r="E137" s="843"/>
      <c r="F137" s="843"/>
      <c r="G137" s="39"/>
      <c r="H137" s="39"/>
      <c r="I137" s="39"/>
      <c r="J137" s="39"/>
      <c r="K137" s="39"/>
      <c r="L137" s="39"/>
      <c r="M137" s="39"/>
      <c r="N137" s="39"/>
      <c r="O137" s="39"/>
      <c r="P137" s="39"/>
      <c r="Q137" s="39"/>
      <c r="R137" s="39"/>
      <c r="S137" s="39"/>
      <c r="T137" s="39"/>
      <c r="U137" s="39"/>
      <c r="V137" s="39"/>
      <c r="W137" s="39"/>
      <c r="X137" s="39"/>
      <c r="Y137" s="39"/>
      <c r="Z137" s="39"/>
    </row>
    <row r="138" spans="1:26" ht="15.75" customHeight="1">
      <c r="A138" s="349">
        <v>3111010</v>
      </c>
      <c r="B138" s="861" t="s">
        <v>2769</v>
      </c>
      <c r="C138" s="843">
        <v>2500000</v>
      </c>
      <c r="D138" s="843">
        <v>-1000000</v>
      </c>
      <c r="E138" s="843">
        <f t="shared" ref="E138:E140" si="40">SUM(C138:D138)</f>
        <v>1500000</v>
      </c>
      <c r="F138" s="843"/>
      <c r="G138" s="39"/>
      <c r="H138" s="39"/>
      <c r="I138" s="39"/>
      <c r="J138" s="39"/>
      <c r="K138" s="39"/>
      <c r="L138" s="39"/>
      <c r="M138" s="39"/>
      <c r="N138" s="39"/>
      <c r="O138" s="39"/>
      <c r="P138" s="39"/>
      <c r="Q138" s="39"/>
      <c r="R138" s="39"/>
      <c r="S138" s="39"/>
      <c r="T138" s="39"/>
      <c r="U138" s="39"/>
      <c r="V138" s="39"/>
      <c r="W138" s="39"/>
      <c r="X138" s="39"/>
      <c r="Y138" s="39"/>
      <c r="Z138" s="39"/>
    </row>
    <row r="139" spans="1:26" ht="15.75" customHeight="1">
      <c r="A139" s="349" t="s">
        <v>2700</v>
      </c>
      <c r="B139" s="861" t="s">
        <v>2701</v>
      </c>
      <c r="C139" s="843">
        <v>500000</v>
      </c>
      <c r="D139" s="843"/>
      <c r="E139" s="843">
        <f t="shared" si="40"/>
        <v>500000</v>
      </c>
      <c r="F139" s="843">
        <v>500000</v>
      </c>
      <c r="G139" s="39"/>
      <c r="H139" s="39"/>
      <c r="I139" s="39"/>
      <c r="J139" s="39"/>
      <c r="K139" s="39"/>
      <c r="L139" s="39"/>
      <c r="M139" s="39"/>
      <c r="N139" s="39"/>
      <c r="O139" s="39"/>
      <c r="P139" s="39"/>
      <c r="Q139" s="39"/>
      <c r="R139" s="39"/>
      <c r="S139" s="39"/>
      <c r="T139" s="39"/>
      <c r="U139" s="39"/>
      <c r="V139" s="39"/>
      <c r="W139" s="39"/>
      <c r="X139" s="39"/>
      <c r="Y139" s="39"/>
      <c r="Z139" s="39"/>
    </row>
    <row r="140" spans="1:26" ht="15.75" customHeight="1">
      <c r="A140" s="732">
        <v>3111002</v>
      </c>
      <c r="B140" s="36" t="s">
        <v>2756</v>
      </c>
      <c r="C140" s="843">
        <v>500000</v>
      </c>
      <c r="D140" s="843"/>
      <c r="E140" s="843">
        <f t="shared" si="40"/>
        <v>500000</v>
      </c>
      <c r="F140" s="843">
        <v>500000</v>
      </c>
      <c r="G140" s="39"/>
      <c r="H140" s="39"/>
      <c r="I140" s="39"/>
      <c r="J140" s="39"/>
      <c r="K140" s="39"/>
      <c r="L140" s="39"/>
      <c r="M140" s="39"/>
      <c r="N140" s="39"/>
      <c r="O140" s="39"/>
      <c r="P140" s="39"/>
      <c r="Q140" s="39"/>
      <c r="R140" s="39"/>
      <c r="S140" s="39"/>
      <c r="T140" s="39"/>
      <c r="U140" s="39"/>
      <c r="V140" s="39"/>
      <c r="W140" s="39"/>
      <c r="X140" s="39"/>
      <c r="Y140" s="39"/>
      <c r="Z140" s="39"/>
    </row>
    <row r="141" spans="1:26" ht="15.75" customHeight="1">
      <c r="A141" s="872" t="s">
        <v>2126</v>
      </c>
      <c r="B141" s="873" t="s">
        <v>2770</v>
      </c>
      <c r="C141" s="843"/>
      <c r="D141" s="843"/>
      <c r="E141" s="843"/>
      <c r="F141" s="843">
        <v>775000</v>
      </c>
      <c r="G141" s="39"/>
      <c r="H141" s="39"/>
      <c r="I141" s="39"/>
      <c r="J141" s="39"/>
      <c r="K141" s="39"/>
      <c r="L141" s="39"/>
      <c r="M141" s="39"/>
      <c r="N141" s="39"/>
      <c r="O141" s="39"/>
      <c r="P141" s="39"/>
      <c r="Q141" s="39"/>
      <c r="R141" s="39"/>
      <c r="S141" s="39"/>
      <c r="T141" s="39"/>
      <c r="U141" s="39"/>
      <c r="V141" s="39"/>
      <c r="W141" s="39"/>
      <c r="X141" s="39"/>
      <c r="Y141" s="39"/>
      <c r="Z141" s="39"/>
    </row>
    <row r="142" spans="1:26" ht="15.75" hidden="1" customHeight="1">
      <c r="A142" s="349">
        <v>2210603</v>
      </c>
      <c r="B142" s="861" t="s">
        <v>2240</v>
      </c>
      <c r="C142" s="843"/>
      <c r="D142" s="843"/>
      <c r="E142" s="843">
        <f>SUM(C142:D142)</f>
        <v>0</v>
      </c>
      <c r="F142" s="843"/>
      <c r="G142" s="39"/>
      <c r="H142" s="39"/>
      <c r="I142" s="39"/>
      <c r="J142" s="39"/>
      <c r="K142" s="39"/>
      <c r="L142" s="39"/>
      <c r="M142" s="39"/>
      <c r="N142" s="39"/>
      <c r="O142" s="39"/>
      <c r="P142" s="39"/>
      <c r="Q142" s="39"/>
      <c r="R142" s="39"/>
      <c r="S142" s="39"/>
      <c r="T142" s="39"/>
      <c r="U142" s="39"/>
      <c r="V142" s="39"/>
      <c r="W142" s="39"/>
      <c r="X142" s="39"/>
      <c r="Y142" s="39"/>
      <c r="Z142" s="39"/>
    </row>
    <row r="143" spans="1:26" ht="15.75" customHeight="1">
      <c r="A143" s="733" t="s">
        <v>2076</v>
      </c>
      <c r="B143" s="871"/>
      <c r="C143" s="480">
        <v>3500000</v>
      </c>
      <c r="D143" s="480">
        <f t="shared" ref="D143:F143" si="41">SUM(D138:D142)</f>
        <v>-1000000</v>
      </c>
      <c r="E143" s="480">
        <f t="shared" si="41"/>
        <v>2500000</v>
      </c>
      <c r="F143" s="480">
        <f t="shared" si="41"/>
        <v>1775000</v>
      </c>
      <c r="G143" s="39"/>
      <c r="H143" s="39"/>
      <c r="I143" s="39"/>
      <c r="J143" s="39"/>
      <c r="K143" s="39"/>
      <c r="L143" s="39"/>
      <c r="M143" s="39"/>
      <c r="N143" s="39"/>
      <c r="O143" s="39"/>
      <c r="P143" s="39"/>
      <c r="Q143" s="39"/>
      <c r="R143" s="39"/>
      <c r="S143" s="39"/>
      <c r="T143" s="39"/>
      <c r="U143" s="39"/>
      <c r="V143" s="39"/>
      <c r="W143" s="39"/>
      <c r="X143" s="39"/>
      <c r="Y143" s="39"/>
      <c r="Z143" s="39"/>
    </row>
    <row r="144" spans="1:26" ht="15.75" customHeight="1">
      <c r="A144" s="733"/>
      <c r="B144" s="734" t="s">
        <v>2771</v>
      </c>
      <c r="C144" s="480">
        <v>4500000</v>
      </c>
      <c r="D144" s="480">
        <f t="shared" ref="D144:F144" si="42">SUM(D143,D136)</f>
        <v>-1000000</v>
      </c>
      <c r="E144" s="480">
        <f t="shared" si="42"/>
        <v>3500000</v>
      </c>
      <c r="F144" s="480">
        <f t="shared" si="42"/>
        <v>2775000</v>
      </c>
      <c r="G144" s="39"/>
      <c r="H144" s="39"/>
      <c r="I144" s="39"/>
      <c r="J144" s="39"/>
      <c r="K144" s="39"/>
      <c r="L144" s="39"/>
      <c r="M144" s="39"/>
      <c r="N144" s="39"/>
      <c r="O144" s="39"/>
      <c r="P144" s="39"/>
      <c r="Q144" s="39"/>
      <c r="R144" s="39"/>
      <c r="S144" s="39"/>
      <c r="T144" s="39"/>
      <c r="U144" s="39"/>
      <c r="V144" s="39"/>
      <c r="W144" s="39"/>
      <c r="X144" s="39"/>
      <c r="Y144" s="39"/>
      <c r="Z144" s="39"/>
    </row>
    <row r="145" spans="1:26" ht="15.75" hidden="1" customHeight="1">
      <c r="A145" s="874" t="s">
        <v>2744</v>
      </c>
      <c r="B145" s="870" t="s">
        <v>2745</v>
      </c>
      <c r="C145" s="843"/>
      <c r="D145" s="843"/>
      <c r="E145" s="843">
        <f t="shared" ref="E145:E181" si="43">SUM(C145:D145)</f>
        <v>0</v>
      </c>
      <c r="F145" s="843"/>
      <c r="G145" s="39"/>
      <c r="H145" s="39"/>
      <c r="I145" s="39"/>
      <c r="J145" s="39"/>
      <c r="K145" s="39"/>
      <c r="L145" s="39"/>
      <c r="M145" s="39"/>
      <c r="N145" s="39"/>
      <c r="O145" s="39"/>
      <c r="P145" s="39"/>
      <c r="Q145" s="39"/>
      <c r="R145" s="39"/>
      <c r="S145" s="39"/>
      <c r="T145" s="39"/>
      <c r="U145" s="39"/>
      <c r="V145" s="39"/>
      <c r="W145" s="39"/>
      <c r="X145" s="39"/>
      <c r="Y145" s="39"/>
      <c r="Z145" s="39"/>
    </row>
    <row r="146" spans="1:26" ht="15.75" hidden="1" customHeight="1">
      <c r="A146" s="732"/>
      <c r="B146" s="842" t="s">
        <v>2101</v>
      </c>
      <c r="C146" s="843"/>
      <c r="D146" s="843"/>
      <c r="E146" s="843">
        <f t="shared" si="43"/>
        <v>0</v>
      </c>
      <c r="F146" s="843"/>
      <c r="G146" s="39"/>
      <c r="H146" s="39"/>
      <c r="I146" s="39"/>
      <c r="J146" s="39"/>
      <c r="K146" s="39"/>
      <c r="L146" s="39"/>
      <c r="M146" s="39"/>
      <c r="N146" s="39"/>
      <c r="O146" s="39"/>
      <c r="P146" s="39"/>
      <c r="Q146" s="39"/>
      <c r="R146" s="39"/>
      <c r="S146" s="39"/>
      <c r="T146" s="39"/>
      <c r="U146" s="39"/>
      <c r="V146" s="39"/>
      <c r="W146" s="39"/>
      <c r="X146" s="39"/>
      <c r="Y146" s="39"/>
      <c r="Z146" s="39"/>
    </row>
    <row r="147" spans="1:26" ht="15.75" hidden="1" customHeight="1">
      <c r="A147" s="732" t="s">
        <v>2102</v>
      </c>
      <c r="B147" s="723" t="s">
        <v>2103</v>
      </c>
      <c r="C147" s="843"/>
      <c r="D147" s="843"/>
      <c r="E147" s="843">
        <f t="shared" si="43"/>
        <v>0</v>
      </c>
      <c r="F147" s="843"/>
      <c r="G147" s="39"/>
      <c r="H147" s="39"/>
      <c r="I147" s="39"/>
      <c r="J147" s="39"/>
      <c r="K147" s="39"/>
      <c r="L147" s="39"/>
      <c r="M147" s="39"/>
      <c r="N147" s="39"/>
      <c r="O147" s="39"/>
      <c r="P147" s="39"/>
      <c r="Q147" s="39"/>
      <c r="R147" s="39"/>
      <c r="S147" s="39"/>
      <c r="T147" s="39"/>
      <c r="U147" s="39"/>
      <c r="V147" s="39"/>
      <c r="W147" s="39"/>
      <c r="X147" s="39"/>
      <c r="Y147" s="39"/>
      <c r="Z147" s="39"/>
    </row>
    <row r="148" spans="1:26" ht="15.75" hidden="1" customHeight="1">
      <c r="A148" s="732">
        <v>2210302</v>
      </c>
      <c r="B148" s="723" t="s">
        <v>2105</v>
      </c>
      <c r="C148" s="843"/>
      <c r="D148" s="843"/>
      <c r="E148" s="843">
        <f t="shared" si="43"/>
        <v>0</v>
      </c>
      <c r="F148" s="843"/>
      <c r="G148" s="39"/>
      <c r="H148" s="39"/>
      <c r="I148" s="39"/>
      <c r="J148" s="39"/>
      <c r="K148" s="39"/>
      <c r="L148" s="39"/>
      <c r="M148" s="39"/>
      <c r="N148" s="39"/>
      <c r="O148" s="39"/>
      <c r="P148" s="39"/>
      <c r="Q148" s="39"/>
      <c r="R148" s="39"/>
      <c r="S148" s="39"/>
      <c r="T148" s="39"/>
      <c r="U148" s="39"/>
      <c r="V148" s="39"/>
      <c r="W148" s="39"/>
      <c r="X148" s="39"/>
      <c r="Y148" s="39"/>
      <c r="Z148" s="39"/>
    </row>
    <row r="149" spans="1:26" ht="15.75" hidden="1" customHeight="1">
      <c r="A149" s="732">
        <v>2210303</v>
      </c>
      <c r="B149" s="723" t="s">
        <v>2107</v>
      </c>
      <c r="C149" s="843"/>
      <c r="D149" s="843"/>
      <c r="E149" s="843">
        <f t="shared" si="43"/>
        <v>0</v>
      </c>
      <c r="F149" s="843"/>
      <c r="G149" s="39"/>
      <c r="H149" s="39"/>
      <c r="I149" s="39"/>
      <c r="J149" s="39"/>
      <c r="K149" s="39"/>
      <c r="L149" s="39"/>
      <c r="M149" s="39"/>
      <c r="N149" s="39"/>
      <c r="O149" s="39"/>
      <c r="P149" s="39"/>
      <c r="Q149" s="39"/>
      <c r="R149" s="39"/>
      <c r="S149" s="39"/>
      <c r="T149" s="39"/>
      <c r="U149" s="39"/>
      <c r="V149" s="39"/>
      <c r="W149" s="39"/>
      <c r="X149" s="39"/>
      <c r="Y149" s="39"/>
      <c r="Z149" s="39"/>
    </row>
    <row r="150" spans="1:26" ht="15.75" hidden="1" customHeight="1">
      <c r="A150" s="733" t="s">
        <v>2076</v>
      </c>
      <c r="B150" s="734"/>
      <c r="C150" s="480">
        <v>0</v>
      </c>
      <c r="D150" s="480"/>
      <c r="E150" s="843">
        <f t="shared" si="43"/>
        <v>0</v>
      </c>
      <c r="F150" s="843"/>
      <c r="G150" s="39"/>
      <c r="H150" s="39"/>
      <c r="I150" s="39"/>
      <c r="J150" s="39"/>
      <c r="K150" s="39"/>
      <c r="L150" s="39"/>
      <c r="M150" s="39"/>
      <c r="N150" s="39"/>
      <c r="O150" s="39"/>
      <c r="P150" s="39"/>
      <c r="Q150" s="39"/>
      <c r="R150" s="39"/>
      <c r="S150" s="39"/>
      <c r="T150" s="39"/>
      <c r="U150" s="39"/>
      <c r="V150" s="39"/>
      <c r="W150" s="39"/>
      <c r="X150" s="39"/>
      <c r="Y150" s="39"/>
      <c r="Z150" s="39"/>
    </row>
    <row r="151" spans="1:26" ht="15.75" hidden="1" customHeight="1">
      <c r="A151" s="732"/>
      <c r="B151" s="842" t="s">
        <v>2128</v>
      </c>
      <c r="C151" s="843"/>
      <c r="D151" s="843"/>
      <c r="E151" s="843">
        <f t="shared" si="43"/>
        <v>0</v>
      </c>
      <c r="F151" s="843"/>
      <c r="G151" s="39"/>
      <c r="H151" s="39"/>
      <c r="I151" s="39"/>
      <c r="J151" s="39"/>
      <c r="K151" s="39"/>
      <c r="L151" s="39"/>
      <c r="M151" s="39"/>
      <c r="N151" s="39"/>
      <c r="O151" s="39"/>
      <c r="P151" s="39"/>
      <c r="Q151" s="39"/>
      <c r="R151" s="39"/>
      <c r="S151" s="39"/>
      <c r="T151" s="39"/>
      <c r="U151" s="39"/>
      <c r="V151" s="39"/>
      <c r="W151" s="39"/>
      <c r="X151" s="39"/>
      <c r="Y151" s="39"/>
      <c r="Z151" s="39"/>
    </row>
    <row r="152" spans="1:26" ht="15.75" hidden="1" customHeight="1">
      <c r="A152" s="732" t="s">
        <v>2129</v>
      </c>
      <c r="B152" s="723" t="s">
        <v>2130</v>
      </c>
      <c r="C152" s="843"/>
      <c r="D152" s="843"/>
      <c r="E152" s="843">
        <f t="shared" si="43"/>
        <v>0</v>
      </c>
      <c r="F152" s="843"/>
      <c r="G152" s="39"/>
      <c r="H152" s="39"/>
      <c r="I152" s="39"/>
      <c r="J152" s="39"/>
      <c r="K152" s="39"/>
      <c r="L152" s="39"/>
      <c r="M152" s="39"/>
      <c r="N152" s="39"/>
      <c r="O152" s="39"/>
      <c r="P152" s="39"/>
      <c r="Q152" s="39"/>
      <c r="R152" s="39"/>
      <c r="S152" s="39"/>
      <c r="T152" s="39"/>
      <c r="U152" s="39"/>
      <c r="V152" s="39"/>
      <c r="W152" s="39"/>
      <c r="X152" s="39"/>
      <c r="Y152" s="39"/>
      <c r="Z152" s="39"/>
    </row>
    <row r="153" spans="1:26" ht="15.75" hidden="1" customHeight="1">
      <c r="A153" s="732">
        <v>2210702</v>
      </c>
      <c r="B153" s="723" t="s">
        <v>2242</v>
      </c>
      <c r="C153" s="843"/>
      <c r="D153" s="843"/>
      <c r="E153" s="843">
        <f t="shared" si="43"/>
        <v>0</v>
      </c>
      <c r="F153" s="843"/>
      <c r="G153" s="39"/>
      <c r="H153" s="39"/>
      <c r="I153" s="39"/>
      <c r="J153" s="39"/>
      <c r="K153" s="39"/>
      <c r="L153" s="39"/>
      <c r="M153" s="39"/>
      <c r="N153" s="39"/>
      <c r="O153" s="39"/>
      <c r="P153" s="39"/>
      <c r="Q153" s="39"/>
      <c r="R153" s="39"/>
      <c r="S153" s="39"/>
      <c r="T153" s="39"/>
      <c r="U153" s="39"/>
      <c r="V153" s="39"/>
      <c r="W153" s="39"/>
      <c r="X153" s="39"/>
      <c r="Y153" s="39"/>
      <c r="Z153" s="39"/>
    </row>
    <row r="154" spans="1:26" ht="15.75" hidden="1" customHeight="1">
      <c r="A154" s="732">
        <v>2210704</v>
      </c>
      <c r="B154" s="723" t="s">
        <v>2521</v>
      </c>
      <c r="C154" s="843"/>
      <c r="D154" s="843"/>
      <c r="E154" s="843">
        <f t="shared" si="43"/>
        <v>0</v>
      </c>
      <c r="F154" s="843"/>
      <c r="G154" s="39"/>
      <c r="H154" s="39"/>
      <c r="I154" s="39"/>
      <c r="J154" s="39"/>
      <c r="K154" s="39"/>
      <c r="L154" s="39"/>
      <c r="M154" s="39"/>
      <c r="N154" s="39"/>
      <c r="O154" s="39"/>
      <c r="P154" s="39"/>
      <c r="Q154" s="39"/>
      <c r="R154" s="39"/>
      <c r="S154" s="39"/>
      <c r="T154" s="39"/>
      <c r="U154" s="39"/>
      <c r="V154" s="39"/>
      <c r="W154" s="39"/>
      <c r="X154" s="39"/>
      <c r="Y154" s="39"/>
      <c r="Z154" s="39"/>
    </row>
    <row r="155" spans="1:26" ht="15.75" hidden="1" customHeight="1">
      <c r="A155" s="732">
        <v>2210710</v>
      </c>
      <c r="B155" s="723" t="s">
        <v>2134</v>
      </c>
      <c r="C155" s="843"/>
      <c r="D155" s="843"/>
      <c r="E155" s="843">
        <f t="shared" si="43"/>
        <v>0</v>
      </c>
      <c r="F155" s="843"/>
      <c r="G155" s="39"/>
      <c r="H155" s="39"/>
      <c r="I155" s="39"/>
      <c r="J155" s="39"/>
      <c r="K155" s="39"/>
      <c r="L155" s="39"/>
      <c r="M155" s="39"/>
      <c r="N155" s="39"/>
      <c r="O155" s="39"/>
      <c r="P155" s="39"/>
      <c r="Q155" s="39"/>
      <c r="R155" s="39"/>
      <c r="S155" s="39"/>
      <c r="T155" s="39"/>
      <c r="U155" s="39"/>
      <c r="V155" s="39"/>
      <c r="W155" s="39"/>
      <c r="X155" s="39"/>
      <c r="Y155" s="39"/>
      <c r="Z155" s="39"/>
    </row>
    <row r="156" spans="1:26" ht="15.75" hidden="1" customHeight="1">
      <c r="A156" s="733" t="s">
        <v>2076</v>
      </c>
      <c r="B156" s="734"/>
      <c r="C156" s="480">
        <v>0</v>
      </c>
      <c r="D156" s="480"/>
      <c r="E156" s="843">
        <f t="shared" si="43"/>
        <v>0</v>
      </c>
      <c r="F156" s="843"/>
      <c r="G156" s="39"/>
      <c r="H156" s="39"/>
      <c r="I156" s="39"/>
      <c r="J156" s="39"/>
      <c r="K156" s="39"/>
      <c r="L156" s="39"/>
      <c r="M156" s="39"/>
      <c r="N156" s="39"/>
      <c r="O156" s="39"/>
      <c r="P156" s="39"/>
      <c r="Q156" s="39"/>
      <c r="R156" s="39"/>
      <c r="S156" s="39"/>
      <c r="T156" s="39"/>
      <c r="U156" s="39"/>
      <c r="V156" s="39"/>
      <c r="W156" s="39"/>
      <c r="X156" s="39"/>
      <c r="Y156" s="39"/>
      <c r="Z156" s="39"/>
    </row>
    <row r="157" spans="1:26" ht="15.75" hidden="1" customHeight="1">
      <c r="A157" s="733"/>
      <c r="B157" s="734" t="s">
        <v>2772</v>
      </c>
      <c r="C157" s="480">
        <v>0</v>
      </c>
      <c r="D157" s="480"/>
      <c r="E157" s="843">
        <f t="shared" si="43"/>
        <v>0</v>
      </c>
      <c r="F157" s="843"/>
      <c r="G157" s="39"/>
      <c r="H157" s="39"/>
      <c r="I157" s="39"/>
      <c r="J157" s="39"/>
      <c r="K157" s="39"/>
      <c r="L157" s="39"/>
      <c r="M157" s="39"/>
      <c r="N157" s="39"/>
      <c r="O157" s="39"/>
      <c r="P157" s="39"/>
      <c r="Q157" s="39"/>
      <c r="R157" s="39"/>
      <c r="S157" s="39"/>
      <c r="T157" s="39"/>
      <c r="U157" s="39"/>
      <c r="V157" s="39"/>
      <c r="W157" s="39"/>
      <c r="X157" s="39"/>
      <c r="Y157" s="39"/>
      <c r="Z157" s="39"/>
    </row>
    <row r="158" spans="1:26" ht="15.75" hidden="1" customHeight="1">
      <c r="A158" s="874" t="s">
        <v>2746</v>
      </c>
      <c r="B158" s="870" t="s">
        <v>2747</v>
      </c>
      <c r="C158" s="843"/>
      <c r="D158" s="843"/>
      <c r="E158" s="843">
        <f t="shared" si="43"/>
        <v>0</v>
      </c>
      <c r="F158" s="843"/>
      <c r="G158" s="39"/>
      <c r="H158" s="39"/>
      <c r="I158" s="39"/>
      <c r="J158" s="39"/>
      <c r="K158" s="39"/>
      <c r="L158" s="39"/>
      <c r="M158" s="39"/>
      <c r="N158" s="39"/>
      <c r="O158" s="39"/>
      <c r="P158" s="39"/>
      <c r="Q158" s="39"/>
      <c r="R158" s="39"/>
      <c r="S158" s="39"/>
      <c r="T158" s="39"/>
      <c r="U158" s="39"/>
      <c r="V158" s="39"/>
      <c r="W158" s="39"/>
      <c r="X158" s="39"/>
      <c r="Y158" s="39"/>
      <c r="Z158" s="39"/>
    </row>
    <row r="159" spans="1:26" ht="15.75" hidden="1" customHeight="1">
      <c r="A159" s="732"/>
      <c r="B159" s="842" t="s">
        <v>2101</v>
      </c>
      <c r="C159" s="843"/>
      <c r="D159" s="843"/>
      <c r="E159" s="843">
        <f t="shared" si="43"/>
        <v>0</v>
      </c>
      <c r="F159" s="843"/>
      <c r="G159" s="39"/>
      <c r="H159" s="39"/>
      <c r="I159" s="39"/>
      <c r="J159" s="39"/>
      <c r="K159" s="39"/>
      <c r="L159" s="39"/>
      <c r="M159" s="39"/>
      <c r="N159" s="39"/>
      <c r="O159" s="39"/>
      <c r="P159" s="39"/>
      <c r="Q159" s="39"/>
      <c r="R159" s="39"/>
      <c r="S159" s="39"/>
      <c r="T159" s="39"/>
      <c r="U159" s="39"/>
      <c r="V159" s="39"/>
      <c r="W159" s="39"/>
      <c r="X159" s="39"/>
      <c r="Y159" s="39"/>
      <c r="Z159" s="39"/>
    </row>
    <row r="160" spans="1:26" ht="15.75" hidden="1" customHeight="1">
      <c r="A160" s="732" t="s">
        <v>2102</v>
      </c>
      <c r="B160" s="723" t="s">
        <v>2103</v>
      </c>
      <c r="C160" s="843">
        <v>0</v>
      </c>
      <c r="D160" s="843"/>
      <c r="E160" s="843">
        <f t="shared" si="43"/>
        <v>0</v>
      </c>
      <c r="F160" s="843"/>
      <c r="G160" s="39"/>
      <c r="H160" s="39"/>
      <c r="I160" s="39"/>
      <c r="J160" s="39"/>
      <c r="K160" s="39"/>
      <c r="L160" s="39"/>
      <c r="M160" s="39"/>
      <c r="N160" s="39"/>
      <c r="O160" s="39"/>
      <c r="P160" s="39"/>
      <c r="Q160" s="39"/>
      <c r="R160" s="39"/>
      <c r="S160" s="39"/>
      <c r="T160" s="39"/>
      <c r="U160" s="39"/>
      <c r="V160" s="39"/>
      <c r="W160" s="39"/>
      <c r="X160" s="39"/>
      <c r="Y160" s="39"/>
      <c r="Z160" s="39"/>
    </row>
    <row r="161" spans="1:26" ht="15.75" hidden="1" customHeight="1">
      <c r="A161" s="732">
        <v>2210302</v>
      </c>
      <c r="B161" s="723" t="s">
        <v>2105</v>
      </c>
      <c r="C161" s="843">
        <v>0</v>
      </c>
      <c r="D161" s="843"/>
      <c r="E161" s="843">
        <f t="shared" si="43"/>
        <v>0</v>
      </c>
      <c r="F161" s="843"/>
      <c r="G161" s="39"/>
      <c r="H161" s="39"/>
      <c r="I161" s="39"/>
      <c r="J161" s="39"/>
      <c r="K161" s="39"/>
      <c r="L161" s="39"/>
      <c r="M161" s="39"/>
      <c r="N161" s="39"/>
      <c r="O161" s="39"/>
      <c r="P161" s="39"/>
      <c r="Q161" s="39"/>
      <c r="R161" s="39"/>
      <c r="S161" s="39"/>
      <c r="T161" s="39"/>
      <c r="U161" s="39"/>
      <c r="V161" s="39"/>
      <c r="W161" s="39"/>
      <c r="X161" s="39"/>
      <c r="Y161" s="39"/>
      <c r="Z161" s="39"/>
    </row>
    <row r="162" spans="1:26" ht="15.75" hidden="1" customHeight="1">
      <c r="A162" s="732">
        <v>2210303</v>
      </c>
      <c r="B162" s="723" t="s">
        <v>2107</v>
      </c>
      <c r="C162" s="843">
        <v>0</v>
      </c>
      <c r="D162" s="843"/>
      <c r="E162" s="843">
        <f t="shared" si="43"/>
        <v>0</v>
      </c>
      <c r="F162" s="843"/>
      <c r="G162" s="39"/>
      <c r="H162" s="39"/>
      <c r="I162" s="39"/>
      <c r="J162" s="39"/>
      <c r="K162" s="39"/>
      <c r="L162" s="39"/>
      <c r="M162" s="39"/>
      <c r="N162" s="39"/>
      <c r="O162" s="39"/>
      <c r="P162" s="39"/>
      <c r="Q162" s="39"/>
      <c r="R162" s="39"/>
      <c r="S162" s="39"/>
      <c r="T162" s="39"/>
      <c r="U162" s="39"/>
      <c r="V162" s="39"/>
      <c r="W162" s="39"/>
      <c r="X162" s="39"/>
      <c r="Y162" s="39"/>
      <c r="Z162" s="39"/>
    </row>
    <row r="163" spans="1:26" ht="15.75" hidden="1" customHeight="1">
      <c r="A163" s="732" t="s">
        <v>2338</v>
      </c>
      <c r="B163" s="723" t="s">
        <v>2773</v>
      </c>
      <c r="C163" s="843"/>
      <c r="D163" s="843"/>
      <c r="E163" s="843">
        <f t="shared" si="43"/>
        <v>0</v>
      </c>
      <c r="F163" s="843"/>
      <c r="G163" s="39"/>
      <c r="H163" s="39"/>
      <c r="I163" s="39"/>
      <c r="J163" s="39"/>
      <c r="K163" s="39"/>
      <c r="L163" s="39"/>
      <c r="M163" s="39"/>
      <c r="N163" s="39"/>
      <c r="O163" s="39"/>
      <c r="P163" s="39"/>
      <c r="Q163" s="39"/>
      <c r="R163" s="39"/>
      <c r="S163" s="39"/>
      <c r="T163" s="39"/>
      <c r="U163" s="39"/>
      <c r="V163" s="39"/>
      <c r="W163" s="39"/>
      <c r="X163" s="39"/>
      <c r="Y163" s="39"/>
      <c r="Z163" s="39"/>
    </row>
    <row r="164" spans="1:26" ht="15.75" hidden="1" customHeight="1">
      <c r="A164" s="733" t="s">
        <v>2076</v>
      </c>
      <c r="B164" s="871"/>
      <c r="C164" s="480">
        <v>0</v>
      </c>
      <c r="D164" s="480"/>
      <c r="E164" s="843">
        <f t="shared" si="43"/>
        <v>0</v>
      </c>
      <c r="F164" s="843"/>
      <c r="G164" s="39"/>
      <c r="H164" s="39"/>
      <c r="I164" s="39"/>
      <c r="J164" s="39"/>
      <c r="K164" s="39"/>
      <c r="L164" s="39"/>
      <c r="M164" s="39"/>
      <c r="N164" s="39"/>
      <c r="O164" s="39"/>
      <c r="P164" s="39"/>
      <c r="Q164" s="39"/>
      <c r="R164" s="39"/>
      <c r="S164" s="39"/>
      <c r="T164" s="39"/>
      <c r="U164" s="39"/>
      <c r="V164" s="39"/>
      <c r="W164" s="39"/>
      <c r="X164" s="39"/>
      <c r="Y164" s="39"/>
      <c r="Z164" s="39"/>
    </row>
    <row r="165" spans="1:26" ht="15.75" hidden="1" customHeight="1">
      <c r="A165" s="732"/>
      <c r="B165" s="842" t="s">
        <v>2128</v>
      </c>
      <c r="C165" s="843"/>
      <c r="D165" s="843"/>
      <c r="E165" s="843">
        <f t="shared" si="43"/>
        <v>0</v>
      </c>
      <c r="F165" s="843"/>
      <c r="G165" s="39"/>
      <c r="H165" s="39"/>
      <c r="I165" s="39"/>
      <c r="J165" s="39"/>
      <c r="K165" s="39"/>
      <c r="L165" s="39"/>
      <c r="M165" s="39"/>
      <c r="N165" s="39"/>
      <c r="O165" s="39"/>
      <c r="P165" s="39"/>
      <c r="Q165" s="39"/>
      <c r="R165" s="39"/>
      <c r="S165" s="39"/>
      <c r="T165" s="39"/>
      <c r="U165" s="39"/>
      <c r="V165" s="39"/>
      <c r="W165" s="39"/>
      <c r="X165" s="39"/>
      <c r="Y165" s="39"/>
      <c r="Z165" s="39"/>
    </row>
    <row r="166" spans="1:26" ht="15.75" hidden="1" customHeight="1">
      <c r="A166" s="732">
        <v>2210710</v>
      </c>
      <c r="B166" s="723" t="s">
        <v>2134</v>
      </c>
      <c r="C166" s="843"/>
      <c r="D166" s="843"/>
      <c r="E166" s="843">
        <f t="shared" si="43"/>
        <v>0</v>
      </c>
      <c r="F166" s="843"/>
      <c r="G166" s="39"/>
      <c r="H166" s="39"/>
      <c r="I166" s="39"/>
      <c r="J166" s="39"/>
      <c r="K166" s="39"/>
      <c r="L166" s="39"/>
      <c r="M166" s="39"/>
      <c r="N166" s="39"/>
      <c r="O166" s="39"/>
      <c r="P166" s="39"/>
      <c r="Q166" s="39"/>
      <c r="R166" s="39"/>
      <c r="S166" s="39"/>
      <c r="T166" s="39"/>
      <c r="U166" s="39"/>
      <c r="V166" s="39"/>
      <c r="W166" s="39"/>
      <c r="X166" s="39"/>
      <c r="Y166" s="39"/>
      <c r="Z166" s="39"/>
    </row>
    <row r="167" spans="1:26" ht="15.75" hidden="1" customHeight="1">
      <c r="A167" s="732">
        <v>2210712</v>
      </c>
      <c r="B167" s="723" t="s">
        <v>2774</v>
      </c>
      <c r="C167" s="843"/>
      <c r="D167" s="843"/>
      <c r="E167" s="843">
        <f t="shared" si="43"/>
        <v>0</v>
      </c>
      <c r="F167" s="843"/>
      <c r="G167" s="39"/>
      <c r="H167" s="39"/>
      <c r="I167" s="39"/>
      <c r="J167" s="39"/>
      <c r="K167" s="39"/>
      <c r="L167" s="39"/>
      <c r="M167" s="39"/>
      <c r="N167" s="39"/>
      <c r="O167" s="39"/>
      <c r="P167" s="39"/>
      <c r="Q167" s="39"/>
      <c r="R167" s="39"/>
      <c r="S167" s="39"/>
      <c r="T167" s="39"/>
      <c r="U167" s="39"/>
      <c r="V167" s="39"/>
      <c r="W167" s="39"/>
      <c r="X167" s="39"/>
      <c r="Y167" s="39"/>
      <c r="Z167" s="39"/>
    </row>
    <row r="168" spans="1:26" ht="15.75" hidden="1" customHeight="1">
      <c r="A168" s="732">
        <v>2210715</v>
      </c>
      <c r="B168" s="723" t="s">
        <v>2195</v>
      </c>
      <c r="C168" s="843"/>
      <c r="D168" s="843"/>
      <c r="E168" s="843">
        <f t="shared" si="43"/>
        <v>0</v>
      </c>
      <c r="F168" s="843"/>
      <c r="G168" s="39"/>
      <c r="H168" s="39"/>
      <c r="I168" s="39"/>
      <c r="J168" s="39"/>
      <c r="K168" s="39"/>
      <c r="L168" s="39"/>
      <c r="M168" s="39"/>
      <c r="N168" s="39"/>
      <c r="O168" s="39"/>
      <c r="P168" s="39"/>
      <c r="Q168" s="39"/>
      <c r="R168" s="39"/>
      <c r="S168" s="39"/>
      <c r="T168" s="39"/>
      <c r="U168" s="39"/>
      <c r="V168" s="39"/>
      <c r="W168" s="39"/>
      <c r="X168" s="39"/>
      <c r="Y168" s="39"/>
      <c r="Z168" s="39"/>
    </row>
    <row r="169" spans="1:26" ht="15.75" hidden="1" customHeight="1">
      <c r="A169" s="733" t="s">
        <v>2076</v>
      </c>
      <c r="B169" s="871"/>
      <c r="C169" s="480">
        <v>0</v>
      </c>
      <c r="D169" s="480"/>
      <c r="E169" s="843">
        <f t="shared" si="43"/>
        <v>0</v>
      </c>
      <c r="F169" s="843"/>
      <c r="G169" s="39"/>
      <c r="H169" s="39"/>
      <c r="I169" s="39"/>
      <c r="J169" s="39"/>
      <c r="K169" s="39"/>
      <c r="L169" s="39"/>
      <c r="M169" s="39"/>
      <c r="N169" s="39"/>
      <c r="O169" s="39"/>
      <c r="P169" s="39"/>
      <c r="Q169" s="39"/>
      <c r="R169" s="39"/>
      <c r="S169" s="39"/>
      <c r="T169" s="39"/>
      <c r="U169" s="39"/>
      <c r="V169" s="39"/>
      <c r="W169" s="39"/>
      <c r="X169" s="39"/>
      <c r="Y169" s="39"/>
      <c r="Z169" s="39"/>
    </row>
    <row r="170" spans="1:26" ht="15.75" hidden="1" customHeight="1">
      <c r="A170" s="732"/>
      <c r="B170" s="842" t="s">
        <v>2146</v>
      </c>
      <c r="C170" s="843"/>
      <c r="D170" s="843"/>
      <c r="E170" s="843">
        <f t="shared" si="43"/>
        <v>0</v>
      </c>
      <c r="F170" s="843"/>
      <c r="G170" s="39"/>
      <c r="H170" s="39"/>
      <c r="I170" s="39"/>
      <c r="J170" s="39"/>
      <c r="K170" s="39"/>
      <c r="L170" s="39"/>
      <c r="M170" s="39"/>
      <c r="N170" s="39"/>
      <c r="O170" s="39"/>
      <c r="P170" s="39"/>
      <c r="Q170" s="39"/>
      <c r="R170" s="39"/>
      <c r="S170" s="39"/>
      <c r="T170" s="39"/>
      <c r="U170" s="39"/>
      <c r="V170" s="39"/>
      <c r="W170" s="39"/>
      <c r="X170" s="39"/>
      <c r="Y170" s="39"/>
      <c r="Z170" s="39"/>
    </row>
    <row r="171" spans="1:26" ht="15.75" hidden="1" customHeight="1">
      <c r="A171" s="732" t="s">
        <v>2147</v>
      </c>
      <c r="B171" s="723" t="s">
        <v>2148</v>
      </c>
      <c r="C171" s="843"/>
      <c r="D171" s="843"/>
      <c r="E171" s="843">
        <f t="shared" si="43"/>
        <v>0</v>
      </c>
      <c r="F171" s="843"/>
      <c r="G171" s="39"/>
      <c r="H171" s="39"/>
      <c r="I171" s="39"/>
      <c r="J171" s="39"/>
      <c r="K171" s="39"/>
      <c r="L171" s="39"/>
      <c r="M171" s="39"/>
      <c r="N171" s="39"/>
      <c r="O171" s="39"/>
      <c r="P171" s="39"/>
      <c r="Q171" s="39"/>
      <c r="R171" s="39"/>
      <c r="S171" s="39"/>
      <c r="T171" s="39"/>
      <c r="U171" s="39"/>
      <c r="V171" s="39"/>
      <c r="W171" s="39"/>
      <c r="X171" s="39"/>
      <c r="Y171" s="39"/>
      <c r="Z171" s="39"/>
    </row>
    <row r="172" spans="1:26" ht="15.75" hidden="1" customHeight="1">
      <c r="A172" s="732" t="s">
        <v>2149</v>
      </c>
      <c r="B172" s="723" t="s">
        <v>2150</v>
      </c>
      <c r="C172" s="843"/>
      <c r="D172" s="843"/>
      <c r="E172" s="843">
        <f t="shared" si="43"/>
        <v>0</v>
      </c>
      <c r="F172" s="843"/>
      <c r="G172" s="39"/>
      <c r="H172" s="39"/>
      <c r="I172" s="39"/>
      <c r="J172" s="39"/>
      <c r="K172" s="39"/>
      <c r="L172" s="39"/>
      <c r="M172" s="39"/>
      <c r="N172" s="39"/>
      <c r="O172" s="39"/>
      <c r="P172" s="39"/>
      <c r="Q172" s="39"/>
      <c r="R172" s="39"/>
      <c r="S172" s="39"/>
      <c r="T172" s="39"/>
      <c r="U172" s="39"/>
      <c r="V172" s="39"/>
      <c r="W172" s="39"/>
      <c r="X172" s="39"/>
      <c r="Y172" s="39"/>
      <c r="Z172" s="39"/>
    </row>
    <row r="173" spans="1:26" ht="15.75" hidden="1" customHeight="1">
      <c r="A173" s="733" t="s">
        <v>2076</v>
      </c>
      <c r="B173" s="734"/>
      <c r="C173" s="480">
        <v>0</v>
      </c>
      <c r="D173" s="480"/>
      <c r="E173" s="843">
        <f t="shared" si="43"/>
        <v>0</v>
      </c>
      <c r="F173" s="843"/>
      <c r="G173" s="511"/>
      <c r="H173" s="511"/>
      <c r="I173" s="511"/>
      <c r="J173" s="511"/>
      <c r="K173" s="511"/>
      <c r="L173" s="511"/>
      <c r="M173" s="511"/>
      <c r="N173" s="511"/>
      <c r="O173" s="511"/>
      <c r="P173" s="511"/>
      <c r="Q173" s="511"/>
      <c r="R173" s="511"/>
      <c r="S173" s="511"/>
      <c r="T173" s="511"/>
      <c r="U173" s="511"/>
      <c r="V173" s="511"/>
      <c r="W173" s="511"/>
      <c r="X173" s="511"/>
      <c r="Y173" s="511"/>
      <c r="Z173" s="511"/>
    </row>
    <row r="174" spans="1:26" ht="15.75" hidden="1" customHeight="1">
      <c r="A174" s="733"/>
      <c r="B174" s="734" t="s">
        <v>2775</v>
      </c>
      <c r="C174" s="480">
        <v>0</v>
      </c>
      <c r="D174" s="480"/>
      <c r="E174" s="843">
        <f t="shared" si="43"/>
        <v>0</v>
      </c>
      <c r="F174" s="843"/>
      <c r="G174" s="39"/>
      <c r="H174" s="39"/>
      <c r="I174" s="39"/>
      <c r="J174" s="39"/>
      <c r="K174" s="39"/>
      <c r="L174" s="39"/>
      <c r="M174" s="39"/>
      <c r="N174" s="39"/>
      <c r="O174" s="39"/>
      <c r="P174" s="39"/>
      <c r="Q174" s="39"/>
      <c r="R174" s="39"/>
      <c r="S174" s="39"/>
      <c r="T174" s="39"/>
      <c r="U174" s="39"/>
      <c r="V174" s="39"/>
      <c r="W174" s="39"/>
      <c r="X174" s="39"/>
      <c r="Y174" s="39"/>
      <c r="Z174" s="39"/>
    </row>
    <row r="175" spans="1:26" ht="15.75" hidden="1" customHeight="1">
      <c r="A175" s="1196" t="s">
        <v>2776</v>
      </c>
      <c r="B175" s="1155"/>
      <c r="C175" s="843"/>
      <c r="D175" s="843"/>
      <c r="E175" s="843">
        <f t="shared" si="43"/>
        <v>0</v>
      </c>
      <c r="F175" s="843"/>
      <c r="G175" s="39"/>
      <c r="H175" s="39"/>
      <c r="I175" s="39"/>
      <c r="J175" s="39"/>
      <c r="K175" s="39"/>
      <c r="L175" s="39"/>
      <c r="M175" s="39"/>
      <c r="N175" s="39"/>
      <c r="O175" s="39"/>
      <c r="P175" s="39"/>
      <c r="Q175" s="39"/>
      <c r="R175" s="39"/>
      <c r="S175" s="39"/>
      <c r="T175" s="39"/>
      <c r="U175" s="39"/>
      <c r="V175" s="39"/>
      <c r="W175" s="39"/>
      <c r="X175" s="39"/>
      <c r="Y175" s="39"/>
      <c r="Z175" s="39"/>
    </row>
    <row r="176" spans="1:26" ht="15.75" hidden="1" customHeight="1">
      <c r="A176" s="171">
        <v>2200000</v>
      </c>
      <c r="B176" s="99" t="s">
        <v>2090</v>
      </c>
      <c r="C176" s="843"/>
      <c r="D176" s="843"/>
      <c r="E176" s="843">
        <f t="shared" si="43"/>
        <v>0</v>
      </c>
      <c r="F176" s="843"/>
      <c r="G176" s="39"/>
      <c r="H176" s="39"/>
      <c r="I176" s="39"/>
      <c r="J176" s="39"/>
      <c r="K176" s="39"/>
      <c r="L176" s="39"/>
      <c r="M176" s="39"/>
      <c r="N176" s="39"/>
      <c r="O176" s="39"/>
      <c r="P176" s="39"/>
      <c r="Q176" s="39"/>
      <c r="R176" s="39"/>
      <c r="S176" s="39"/>
      <c r="T176" s="39"/>
      <c r="U176" s="39"/>
      <c r="V176" s="39"/>
      <c r="W176" s="39"/>
      <c r="X176" s="39"/>
      <c r="Y176" s="39"/>
      <c r="Z176" s="39"/>
    </row>
    <row r="177" spans="1:26" ht="15.75" hidden="1" customHeight="1">
      <c r="A177" s="732"/>
      <c r="B177" s="414" t="s">
        <v>2096</v>
      </c>
      <c r="C177" s="843">
        <v>0</v>
      </c>
      <c r="D177" s="843"/>
      <c r="E177" s="843">
        <f t="shared" si="43"/>
        <v>0</v>
      </c>
      <c r="F177" s="843"/>
      <c r="G177" s="39"/>
      <c r="H177" s="39"/>
      <c r="I177" s="39"/>
      <c r="J177" s="39"/>
      <c r="K177" s="39"/>
      <c r="L177" s="39"/>
      <c r="M177" s="39"/>
      <c r="N177" s="39"/>
      <c r="O177" s="39"/>
      <c r="P177" s="39"/>
      <c r="Q177" s="39"/>
      <c r="R177" s="39"/>
      <c r="S177" s="39"/>
      <c r="T177" s="39"/>
      <c r="U177" s="39"/>
      <c r="V177" s="39"/>
      <c r="W177" s="39"/>
      <c r="X177" s="39"/>
      <c r="Y177" s="39"/>
      <c r="Z177" s="39"/>
    </row>
    <row r="178" spans="1:26" ht="15.75" hidden="1" customHeight="1">
      <c r="A178" s="732" t="s">
        <v>2097</v>
      </c>
      <c r="B178" s="36" t="s">
        <v>2098</v>
      </c>
      <c r="C178" s="843">
        <v>0</v>
      </c>
      <c r="D178" s="843"/>
      <c r="E178" s="843">
        <f t="shared" si="43"/>
        <v>0</v>
      </c>
      <c r="F178" s="843"/>
      <c r="G178" s="39"/>
      <c r="H178" s="39"/>
      <c r="I178" s="39"/>
      <c r="J178" s="39"/>
      <c r="K178" s="39"/>
      <c r="L178" s="39"/>
      <c r="M178" s="39"/>
      <c r="N178" s="39"/>
      <c r="O178" s="39"/>
      <c r="P178" s="39"/>
      <c r="Q178" s="39"/>
      <c r="R178" s="39"/>
      <c r="S178" s="39"/>
      <c r="T178" s="39"/>
      <c r="U178" s="39"/>
      <c r="V178" s="39"/>
      <c r="W178" s="39"/>
      <c r="X178" s="39"/>
      <c r="Y178" s="39"/>
      <c r="Z178" s="39"/>
    </row>
    <row r="179" spans="1:26" ht="15.75" hidden="1" customHeight="1">
      <c r="A179" s="732" t="s">
        <v>2412</v>
      </c>
      <c r="B179" s="36" t="s">
        <v>2413</v>
      </c>
      <c r="C179" s="843">
        <v>0</v>
      </c>
      <c r="D179" s="843"/>
      <c r="E179" s="843">
        <f t="shared" si="43"/>
        <v>0</v>
      </c>
      <c r="F179" s="843"/>
      <c r="G179" s="39"/>
      <c r="H179" s="39"/>
      <c r="I179" s="39"/>
      <c r="J179" s="39"/>
      <c r="K179" s="39"/>
      <c r="L179" s="39"/>
      <c r="M179" s="39"/>
      <c r="N179" s="39"/>
      <c r="O179" s="39"/>
      <c r="P179" s="39"/>
      <c r="Q179" s="39"/>
      <c r="R179" s="39"/>
      <c r="S179" s="39"/>
      <c r="T179" s="39"/>
      <c r="U179" s="39"/>
      <c r="V179" s="39"/>
      <c r="W179" s="39"/>
      <c r="X179" s="39"/>
      <c r="Y179" s="39"/>
      <c r="Z179" s="39"/>
    </row>
    <row r="180" spans="1:26" ht="15.75" hidden="1" customHeight="1">
      <c r="A180" s="732" t="s">
        <v>2099</v>
      </c>
      <c r="B180" s="36" t="s">
        <v>2100</v>
      </c>
      <c r="C180" s="843">
        <v>0</v>
      </c>
      <c r="D180" s="843"/>
      <c r="E180" s="843">
        <f t="shared" si="43"/>
        <v>0</v>
      </c>
      <c r="F180" s="843"/>
      <c r="G180" s="39"/>
      <c r="H180" s="39"/>
      <c r="I180" s="39"/>
      <c r="J180" s="39"/>
      <c r="K180" s="39"/>
      <c r="L180" s="39"/>
      <c r="M180" s="39"/>
      <c r="N180" s="39"/>
      <c r="O180" s="39"/>
      <c r="P180" s="39"/>
      <c r="Q180" s="39"/>
      <c r="R180" s="39"/>
      <c r="S180" s="39"/>
      <c r="T180" s="39"/>
      <c r="U180" s="39"/>
      <c r="V180" s="39"/>
      <c r="W180" s="39"/>
      <c r="X180" s="39"/>
      <c r="Y180" s="39"/>
      <c r="Z180" s="39"/>
    </row>
    <row r="181" spans="1:26" ht="15.75" hidden="1" customHeight="1">
      <c r="A181" s="733" t="s">
        <v>2076</v>
      </c>
      <c r="B181" s="416"/>
      <c r="C181" s="480">
        <v>0</v>
      </c>
      <c r="D181" s="480"/>
      <c r="E181" s="843">
        <f t="shared" si="43"/>
        <v>0</v>
      </c>
      <c r="F181" s="843"/>
      <c r="G181" s="39"/>
      <c r="H181" s="39"/>
      <c r="I181" s="39"/>
      <c r="J181" s="39"/>
      <c r="K181" s="39"/>
      <c r="L181" s="39"/>
      <c r="M181" s="39"/>
      <c r="N181" s="39"/>
      <c r="O181" s="39"/>
      <c r="P181" s="39"/>
      <c r="Q181" s="39"/>
      <c r="R181" s="39"/>
      <c r="S181" s="39"/>
      <c r="T181" s="39"/>
      <c r="U181" s="39"/>
      <c r="V181" s="39"/>
      <c r="W181" s="39"/>
      <c r="X181" s="39"/>
      <c r="Y181" s="39"/>
      <c r="Z181" s="39"/>
    </row>
    <row r="182" spans="1:26" ht="15.75" customHeight="1">
      <c r="A182" s="732"/>
      <c r="B182" s="414" t="s">
        <v>2101</v>
      </c>
      <c r="C182" s="843"/>
      <c r="D182" s="843"/>
      <c r="E182" s="843"/>
      <c r="F182" s="843"/>
      <c r="G182" s="39"/>
      <c r="H182" s="39"/>
      <c r="I182" s="39"/>
      <c r="J182" s="39"/>
      <c r="K182" s="39"/>
      <c r="L182" s="39"/>
      <c r="M182" s="39"/>
      <c r="N182" s="39"/>
      <c r="O182" s="39"/>
      <c r="P182" s="39"/>
      <c r="Q182" s="39"/>
      <c r="R182" s="39"/>
      <c r="S182" s="39"/>
      <c r="T182" s="39"/>
      <c r="U182" s="39"/>
      <c r="V182" s="39"/>
      <c r="W182" s="39"/>
      <c r="X182" s="39"/>
      <c r="Y182" s="39"/>
      <c r="Z182" s="39"/>
    </row>
    <row r="183" spans="1:26" ht="15.75" hidden="1" customHeight="1">
      <c r="A183" s="732" t="s">
        <v>2102</v>
      </c>
      <c r="B183" s="36" t="s">
        <v>2103</v>
      </c>
      <c r="C183" s="843"/>
      <c r="D183" s="843"/>
      <c r="E183" s="843">
        <f t="shared" ref="E183:E186" si="44">SUM(C183:D183)</f>
        <v>0</v>
      </c>
      <c r="F183" s="843"/>
      <c r="G183" s="39"/>
      <c r="H183" s="39"/>
      <c r="I183" s="39"/>
      <c r="J183" s="39"/>
      <c r="K183" s="39"/>
      <c r="L183" s="39"/>
      <c r="M183" s="39"/>
      <c r="N183" s="39"/>
      <c r="O183" s="39"/>
      <c r="P183" s="39"/>
      <c r="Q183" s="39"/>
      <c r="R183" s="39"/>
      <c r="S183" s="39"/>
      <c r="T183" s="39"/>
      <c r="U183" s="39"/>
      <c r="V183" s="39"/>
      <c r="W183" s="39"/>
      <c r="X183" s="39"/>
      <c r="Y183" s="39"/>
      <c r="Z183" s="39"/>
    </row>
    <row r="184" spans="1:26" ht="15.75" hidden="1" customHeight="1">
      <c r="A184" s="732" t="s">
        <v>2104</v>
      </c>
      <c r="B184" s="36" t="s">
        <v>2105</v>
      </c>
      <c r="C184" s="843"/>
      <c r="D184" s="843"/>
      <c r="E184" s="843">
        <f t="shared" si="44"/>
        <v>0</v>
      </c>
      <c r="F184" s="843"/>
      <c r="G184" s="39"/>
      <c r="H184" s="39"/>
      <c r="I184" s="39"/>
      <c r="J184" s="39"/>
      <c r="K184" s="39"/>
      <c r="L184" s="39"/>
      <c r="M184" s="39"/>
      <c r="N184" s="39"/>
      <c r="O184" s="39"/>
      <c r="P184" s="39"/>
      <c r="Q184" s="39"/>
      <c r="R184" s="39"/>
      <c r="S184" s="39"/>
      <c r="T184" s="39"/>
      <c r="U184" s="39"/>
      <c r="V184" s="39"/>
      <c r="W184" s="39"/>
      <c r="X184" s="39"/>
      <c r="Y184" s="39"/>
      <c r="Z184" s="39"/>
    </row>
    <row r="185" spans="1:26" ht="15.75" hidden="1" customHeight="1">
      <c r="A185" s="732" t="s">
        <v>2106</v>
      </c>
      <c r="B185" s="36" t="s">
        <v>2107</v>
      </c>
      <c r="C185" s="843"/>
      <c r="D185" s="843"/>
      <c r="E185" s="843">
        <f t="shared" si="44"/>
        <v>0</v>
      </c>
      <c r="F185" s="843"/>
      <c r="G185" s="39"/>
      <c r="H185" s="39"/>
      <c r="I185" s="39"/>
      <c r="J185" s="39"/>
      <c r="K185" s="39"/>
      <c r="L185" s="39"/>
      <c r="M185" s="39"/>
      <c r="N185" s="39"/>
      <c r="O185" s="39"/>
      <c r="P185" s="39"/>
      <c r="Q185" s="39"/>
      <c r="R185" s="39"/>
      <c r="S185" s="39"/>
      <c r="T185" s="39"/>
      <c r="U185" s="39"/>
      <c r="V185" s="39"/>
      <c r="W185" s="39"/>
      <c r="X185" s="39"/>
      <c r="Y185" s="39"/>
      <c r="Z185" s="39"/>
    </row>
    <row r="186" spans="1:26" ht="15.75" customHeight="1">
      <c r="A186" s="732" t="s">
        <v>2338</v>
      </c>
      <c r="B186" s="36" t="s">
        <v>2724</v>
      </c>
      <c r="C186" s="107">
        <v>1500000</v>
      </c>
      <c r="D186" s="107"/>
      <c r="E186" s="843">
        <f t="shared" si="44"/>
        <v>1500000</v>
      </c>
      <c r="F186" s="843">
        <v>1000000</v>
      </c>
      <c r="G186" s="39"/>
      <c r="H186" s="39"/>
      <c r="I186" s="39"/>
      <c r="J186" s="39"/>
      <c r="K186" s="39"/>
      <c r="L186" s="39"/>
      <c r="M186" s="39"/>
      <c r="N186" s="39"/>
      <c r="O186" s="39"/>
      <c r="P186" s="39"/>
      <c r="Q186" s="39"/>
      <c r="R186" s="39"/>
      <c r="S186" s="39"/>
      <c r="T186" s="39"/>
      <c r="U186" s="39"/>
      <c r="V186" s="39"/>
      <c r="W186" s="39"/>
      <c r="X186" s="39"/>
      <c r="Y186" s="39"/>
      <c r="Z186" s="39"/>
    </row>
    <row r="187" spans="1:26" ht="15.75" customHeight="1">
      <c r="A187" s="733" t="s">
        <v>2076</v>
      </c>
      <c r="B187" s="416"/>
      <c r="C187" s="480">
        <v>1500000</v>
      </c>
      <c r="D187" s="480">
        <f t="shared" ref="D187:F187" si="45">SUM(D183:D186)</f>
        <v>0</v>
      </c>
      <c r="E187" s="480">
        <f t="shared" si="45"/>
        <v>1500000</v>
      </c>
      <c r="F187" s="480">
        <f t="shared" si="45"/>
        <v>1000000</v>
      </c>
      <c r="G187" s="39"/>
      <c r="H187" s="39"/>
      <c r="I187" s="39"/>
      <c r="J187" s="39"/>
      <c r="K187" s="39"/>
      <c r="L187" s="39"/>
      <c r="M187" s="39"/>
      <c r="N187" s="39"/>
      <c r="O187" s="39"/>
      <c r="P187" s="39"/>
      <c r="Q187" s="39"/>
      <c r="R187" s="39"/>
      <c r="S187" s="39"/>
      <c r="T187" s="39"/>
      <c r="U187" s="39"/>
      <c r="V187" s="39"/>
      <c r="W187" s="39"/>
      <c r="X187" s="39"/>
      <c r="Y187" s="39"/>
      <c r="Z187" s="39"/>
    </row>
    <row r="188" spans="1:26" ht="15.75" hidden="1" customHeight="1">
      <c r="A188" s="732"/>
      <c r="B188" s="414" t="s">
        <v>2110</v>
      </c>
      <c r="C188" s="843"/>
      <c r="D188" s="843"/>
      <c r="E188" s="843">
        <f t="shared" ref="E188:E192" si="46">SUM(C188:D188)</f>
        <v>0</v>
      </c>
      <c r="F188" s="843"/>
      <c r="G188" s="39"/>
      <c r="H188" s="39"/>
      <c r="I188" s="39"/>
      <c r="J188" s="39"/>
      <c r="K188" s="39"/>
      <c r="L188" s="39"/>
      <c r="M188" s="39"/>
      <c r="N188" s="39"/>
      <c r="O188" s="39"/>
      <c r="P188" s="39"/>
      <c r="Q188" s="39"/>
      <c r="R188" s="39"/>
      <c r="S188" s="39"/>
      <c r="T188" s="39"/>
      <c r="U188" s="39"/>
      <c r="V188" s="39"/>
      <c r="W188" s="39"/>
      <c r="X188" s="39"/>
      <c r="Y188" s="39"/>
      <c r="Z188" s="39"/>
    </row>
    <row r="189" spans="1:26" ht="15.75" hidden="1" customHeight="1">
      <c r="A189" s="732" t="s">
        <v>2111</v>
      </c>
      <c r="B189" s="36" t="s">
        <v>2112</v>
      </c>
      <c r="C189" s="843"/>
      <c r="D189" s="843"/>
      <c r="E189" s="843">
        <f t="shared" si="46"/>
        <v>0</v>
      </c>
      <c r="F189" s="843"/>
      <c r="G189" s="39"/>
      <c r="H189" s="39"/>
      <c r="I189" s="39"/>
      <c r="J189" s="39"/>
      <c r="K189" s="39"/>
      <c r="L189" s="39"/>
      <c r="M189" s="39"/>
      <c r="N189" s="39"/>
      <c r="O189" s="39"/>
      <c r="P189" s="39"/>
      <c r="Q189" s="39"/>
      <c r="R189" s="39"/>
      <c r="S189" s="39"/>
      <c r="T189" s="39"/>
      <c r="U189" s="39"/>
      <c r="V189" s="39"/>
      <c r="W189" s="39"/>
      <c r="X189" s="39"/>
      <c r="Y189" s="39"/>
      <c r="Z189" s="39"/>
    </row>
    <row r="190" spans="1:26" ht="15.75" hidden="1" customHeight="1">
      <c r="A190" s="732" t="s">
        <v>2113</v>
      </c>
      <c r="B190" s="36" t="s">
        <v>2114</v>
      </c>
      <c r="C190" s="843"/>
      <c r="D190" s="843"/>
      <c r="E190" s="843">
        <f t="shared" si="46"/>
        <v>0</v>
      </c>
      <c r="F190" s="843"/>
      <c r="G190" s="39"/>
      <c r="H190" s="39"/>
      <c r="I190" s="39"/>
      <c r="J190" s="39"/>
      <c r="K190" s="39"/>
      <c r="L190" s="39"/>
      <c r="M190" s="39"/>
      <c r="N190" s="39"/>
      <c r="O190" s="39"/>
      <c r="P190" s="39"/>
      <c r="Q190" s="39"/>
      <c r="R190" s="39"/>
      <c r="S190" s="39"/>
      <c r="T190" s="39"/>
      <c r="U190" s="39"/>
      <c r="V190" s="39"/>
      <c r="W190" s="39"/>
      <c r="X190" s="39"/>
      <c r="Y190" s="39"/>
      <c r="Z190" s="39"/>
    </row>
    <row r="191" spans="1:26" ht="15.75" hidden="1" customHeight="1">
      <c r="A191" s="732" t="s">
        <v>2115</v>
      </c>
      <c r="B191" s="36" t="s">
        <v>2107</v>
      </c>
      <c r="C191" s="843"/>
      <c r="D191" s="843"/>
      <c r="E191" s="843">
        <f t="shared" si="46"/>
        <v>0</v>
      </c>
      <c r="F191" s="843"/>
      <c r="G191" s="39"/>
      <c r="H191" s="39"/>
      <c r="I191" s="39"/>
      <c r="J191" s="39"/>
      <c r="K191" s="39"/>
      <c r="L191" s="39"/>
      <c r="M191" s="39"/>
      <c r="N191" s="39"/>
      <c r="O191" s="39"/>
      <c r="P191" s="39"/>
      <c r="Q191" s="39"/>
      <c r="R191" s="39"/>
      <c r="S191" s="39"/>
      <c r="T191" s="39"/>
      <c r="U191" s="39"/>
      <c r="V191" s="39"/>
      <c r="W191" s="39"/>
      <c r="X191" s="39"/>
      <c r="Y191" s="39"/>
      <c r="Z191" s="39"/>
    </row>
    <row r="192" spans="1:26" ht="15.75" hidden="1" customHeight="1">
      <c r="A192" s="733" t="s">
        <v>2076</v>
      </c>
      <c r="B192" s="416"/>
      <c r="C192" s="480">
        <v>0</v>
      </c>
      <c r="D192" s="480"/>
      <c r="E192" s="843">
        <f t="shared" si="46"/>
        <v>0</v>
      </c>
      <c r="F192" s="843"/>
      <c r="G192" s="39"/>
      <c r="H192" s="39"/>
      <c r="I192" s="39"/>
      <c r="J192" s="39"/>
      <c r="K192" s="39"/>
      <c r="L192" s="39"/>
      <c r="M192" s="39"/>
      <c r="N192" s="39"/>
      <c r="O192" s="39"/>
      <c r="P192" s="39"/>
      <c r="Q192" s="39"/>
      <c r="R192" s="39"/>
      <c r="S192" s="39"/>
      <c r="T192" s="39"/>
      <c r="U192" s="39"/>
      <c r="V192" s="39"/>
      <c r="W192" s="39"/>
      <c r="X192" s="39"/>
      <c r="Y192" s="39"/>
      <c r="Z192" s="39"/>
    </row>
    <row r="193" spans="1:26" ht="15.75" customHeight="1">
      <c r="A193" s="732"/>
      <c r="B193" s="414" t="s">
        <v>2118</v>
      </c>
      <c r="C193" s="843"/>
      <c r="D193" s="843"/>
      <c r="E193" s="843"/>
      <c r="F193" s="843"/>
      <c r="G193" s="39"/>
      <c r="H193" s="39"/>
      <c r="I193" s="39"/>
      <c r="J193" s="39"/>
      <c r="K193" s="39"/>
      <c r="L193" s="39"/>
      <c r="M193" s="39"/>
      <c r="N193" s="39"/>
      <c r="O193" s="39"/>
      <c r="P193" s="39"/>
      <c r="Q193" s="39"/>
      <c r="R193" s="39"/>
      <c r="S193" s="39"/>
      <c r="T193" s="39"/>
      <c r="U193" s="39"/>
      <c r="V193" s="39"/>
      <c r="W193" s="39"/>
      <c r="X193" s="39"/>
      <c r="Y193" s="39"/>
      <c r="Z193" s="39"/>
    </row>
    <row r="194" spans="1:26" ht="15.75" hidden="1" customHeight="1">
      <c r="A194" s="732" t="s">
        <v>2119</v>
      </c>
      <c r="B194" s="36" t="s">
        <v>2120</v>
      </c>
      <c r="C194" s="843">
        <v>0</v>
      </c>
      <c r="D194" s="843"/>
      <c r="E194" s="843">
        <f t="shared" ref="E194:E196" si="47">SUM(C194:D194)</f>
        <v>0</v>
      </c>
      <c r="F194" s="843"/>
      <c r="G194" s="39"/>
      <c r="H194" s="39"/>
      <c r="I194" s="39"/>
      <c r="J194" s="39"/>
      <c r="K194" s="39"/>
      <c r="L194" s="39"/>
      <c r="M194" s="39"/>
      <c r="N194" s="39"/>
      <c r="O194" s="39"/>
      <c r="P194" s="39"/>
      <c r="Q194" s="39"/>
      <c r="R194" s="39"/>
      <c r="S194" s="39"/>
      <c r="T194" s="39"/>
      <c r="U194" s="39"/>
      <c r="V194" s="39"/>
      <c r="W194" s="39"/>
      <c r="X194" s="39"/>
      <c r="Y194" s="39"/>
      <c r="Z194" s="39"/>
    </row>
    <row r="195" spans="1:26" ht="15.75" hidden="1" customHeight="1">
      <c r="A195" s="732" t="s">
        <v>2121</v>
      </c>
      <c r="B195" s="36" t="s">
        <v>2122</v>
      </c>
      <c r="C195" s="843"/>
      <c r="D195" s="843"/>
      <c r="E195" s="843">
        <f t="shared" si="47"/>
        <v>0</v>
      </c>
      <c r="F195" s="843"/>
      <c r="G195" s="39"/>
      <c r="H195" s="39"/>
      <c r="I195" s="39"/>
      <c r="J195" s="39"/>
      <c r="K195" s="39"/>
      <c r="L195" s="39"/>
      <c r="M195" s="39"/>
      <c r="N195" s="39"/>
      <c r="O195" s="39"/>
      <c r="P195" s="39"/>
      <c r="Q195" s="39"/>
      <c r="R195" s="39"/>
      <c r="S195" s="39"/>
      <c r="T195" s="39"/>
      <c r="U195" s="39"/>
      <c r="V195" s="39"/>
      <c r="W195" s="39"/>
      <c r="X195" s="39"/>
      <c r="Y195" s="39"/>
      <c r="Z195" s="39"/>
    </row>
    <row r="196" spans="1:26" ht="15.75" customHeight="1">
      <c r="A196" s="732" t="s">
        <v>2123</v>
      </c>
      <c r="B196" s="36" t="s">
        <v>2777</v>
      </c>
      <c r="C196" s="107">
        <v>2000000</v>
      </c>
      <c r="D196" s="107">
        <v>-1000000</v>
      </c>
      <c r="E196" s="843">
        <f t="shared" si="47"/>
        <v>1000000</v>
      </c>
      <c r="F196" s="843">
        <v>1000000</v>
      </c>
      <c r="G196" s="39"/>
      <c r="H196" s="39"/>
      <c r="I196" s="39"/>
      <c r="J196" s="39"/>
      <c r="K196" s="39"/>
      <c r="L196" s="39"/>
      <c r="M196" s="39"/>
      <c r="N196" s="39"/>
      <c r="O196" s="39"/>
      <c r="P196" s="39"/>
      <c r="Q196" s="39"/>
      <c r="R196" s="39"/>
      <c r="S196" s="39"/>
      <c r="T196" s="39"/>
      <c r="U196" s="39"/>
      <c r="V196" s="39"/>
      <c r="W196" s="39"/>
      <c r="X196" s="39"/>
      <c r="Y196" s="39"/>
      <c r="Z196" s="39"/>
    </row>
    <row r="197" spans="1:26" ht="15.75" customHeight="1">
      <c r="A197" s="733" t="s">
        <v>2076</v>
      </c>
      <c r="B197" s="416"/>
      <c r="C197" s="480">
        <v>2000000</v>
      </c>
      <c r="D197" s="480">
        <f t="shared" ref="D197:F197" si="48">SUM(D194:D196)</f>
        <v>-1000000</v>
      </c>
      <c r="E197" s="480">
        <f t="shared" si="48"/>
        <v>1000000</v>
      </c>
      <c r="F197" s="480">
        <f t="shared" si="48"/>
        <v>1000000</v>
      </c>
      <c r="G197" s="39"/>
      <c r="H197" s="39"/>
      <c r="I197" s="39"/>
      <c r="J197" s="39"/>
      <c r="K197" s="39"/>
      <c r="L197" s="39"/>
      <c r="M197" s="39"/>
      <c r="N197" s="39"/>
      <c r="O197" s="39"/>
      <c r="P197" s="39"/>
      <c r="Q197" s="39"/>
      <c r="R197" s="39"/>
      <c r="S197" s="39"/>
      <c r="T197" s="39"/>
      <c r="U197" s="39"/>
      <c r="V197" s="39"/>
      <c r="W197" s="39"/>
      <c r="X197" s="39"/>
      <c r="Y197" s="39"/>
      <c r="Z197" s="39"/>
    </row>
    <row r="198" spans="1:26" ht="15.75" hidden="1" customHeight="1">
      <c r="A198" s="732"/>
      <c r="B198" s="414" t="s">
        <v>2125</v>
      </c>
      <c r="C198" s="843"/>
      <c r="D198" s="843"/>
      <c r="E198" s="843">
        <f t="shared" ref="E198:E208" si="49">SUM(C198:D198)</f>
        <v>0</v>
      </c>
      <c r="F198" s="843"/>
      <c r="G198" s="39"/>
      <c r="H198" s="39"/>
      <c r="I198" s="39"/>
      <c r="J198" s="39"/>
      <c r="K198" s="39"/>
      <c r="L198" s="39"/>
      <c r="M198" s="39"/>
      <c r="N198" s="39"/>
      <c r="O198" s="39"/>
      <c r="P198" s="39"/>
      <c r="Q198" s="39"/>
      <c r="R198" s="39"/>
      <c r="S198" s="39"/>
      <c r="T198" s="39"/>
      <c r="U198" s="39"/>
      <c r="V198" s="39"/>
      <c r="W198" s="39"/>
      <c r="X198" s="39"/>
      <c r="Y198" s="39"/>
      <c r="Z198" s="39"/>
    </row>
    <row r="199" spans="1:26" ht="15.75" hidden="1" customHeight="1">
      <c r="A199" s="732" t="s">
        <v>2590</v>
      </c>
      <c r="B199" s="36" t="s">
        <v>2591</v>
      </c>
      <c r="C199" s="843">
        <v>0</v>
      </c>
      <c r="D199" s="843"/>
      <c r="E199" s="843">
        <f t="shared" si="49"/>
        <v>0</v>
      </c>
      <c r="F199" s="843"/>
      <c r="G199" s="39"/>
      <c r="H199" s="39"/>
      <c r="I199" s="39"/>
      <c r="J199" s="39"/>
      <c r="K199" s="39"/>
      <c r="L199" s="39"/>
      <c r="M199" s="39"/>
      <c r="N199" s="39"/>
      <c r="O199" s="39"/>
      <c r="P199" s="39"/>
      <c r="Q199" s="39"/>
      <c r="R199" s="39"/>
      <c r="S199" s="39"/>
      <c r="T199" s="39"/>
      <c r="U199" s="39"/>
      <c r="V199" s="39"/>
      <c r="W199" s="39"/>
      <c r="X199" s="39"/>
      <c r="Y199" s="39"/>
      <c r="Z199" s="39"/>
    </row>
    <row r="200" spans="1:26" ht="15.75" hidden="1" customHeight="1">
      <c r="A200" s="733" t="s">
        <v>2076</v>
      </c>
      <c r="B200" s="416"/>
      <c r="C200" s="480">
        <v>0</v>
      </c>
      <c r="D200" s="480"/>
      <c r="E200" s="843">
        <f t="shared" si="49"/>
        <v>0</v>
      </c>
      <c r="F200" s="843"/>
      <c r="G200" s="39"/>
      <c r="H200" s="39"/>
      <c r="I200" s="39"/>
      <c r="J200" s="39"/>
      <c r="K200" s="39"/>
      <c r="L200" s="39"/>
      <c r="M200" s="39"/>
      <c r="N200" s="39"/>
      <c r="O200" s="39"/>
      <c r="P200" s="39"/>
      <c r="Q200" s="39"/>
      <c r="R200" s="39"/>
      <c r="S200" s="39"/>
      <c r="T200" s="39"/>
      <c r="U200" s="39"/>
      <c r="V200" s="39"/>
      <c r="W200" s="39"/>
      <c r="X200" s="39"/>
      <c r="Y200" s="39"/>
      <c r="Z200" s="39"/>
    </row>
    <row r="201" spans="1:26" ht="15.75" hidden="1" customHeight="1">
      <c r="A201" s="732"/>
      <c r="B201" s="414" t="s">
        <v>2128</v>
      </c>
      <c r="C201" s="843"/>
      <c r="D201" s="843"/>
      <c r="E201" s="843">
        <f t="shared" si="49"/>
        <v>0</v>
      </c>
      <c r="F201" s="843"/>
      <c r="G201" s="39"/>
      <c r="H201" s="39"/>
      <c r="I201" s="39"/>
      <c r="J201" s="39"/>
      <c r="K201" s="39"/>
      <c r="L201" s="39"/>
      <c r="M201" s="39"/>
      <c r="N201" s="39"/>
      <c r="O201" s="39"/>
      <c r="P201" s="39"/>
      <c r="Q201" s="39"/>
      <c r="R201" s="39"/>
      <c r="S201" s="39"/>
      <c r="T201" s="39"/>
      <c r="U201" s="39"/>
      <c r="V201" s="39"/>
      <c r="W201" s="39"/>
      <c r="X201" s="39"/>
      <c r="Y201" s="39"/>
      <c r="Z201" s="39"/>
    </row>
    <row r="202" spans="1:26" ht="15.75" hidden="1" customHeight="1">
      <c r="A202" s="732" t="s">
        <v>2129</v>
      </c>
      <c r="B202" s="36" t="s">
        <v>2130</v>
      </c>
      <c r="C202" s="843">
        <v>0</v>
      </c>
      <c r="D202" s="843"/>
      <c r="E202" s="843">
        <f t="shared" si="49"/>
        <v>0</v>
      </c>
      <c r="F202" s="843"/>
      <c r="G202" s="39"/>
      <c r="H202" s="39"/>
      <c r="I202" s="39"/>
      <c r="J202" s="39"/>
      <c r="K202" s="39"/>
      <c r="L202" s="39"/>
      <c r="M202" s="39"/>
      <c r="N202" s="39"/>
      <c r="O202" s="39"/>
      <c r="P202" s="39"/>
      <c r="Q202" s="39"/>
      <c r="R202" s="39"/>
      <c r="S202" s="39"/>
      <c r="T202" s="39"/>
      <c r="U202" s="39"/>
      <c r="V202" s="39"/>
      <c r="W202" s="39"/>
      <c r="X202" s="39"/>
      <c r="Y202" s="39"/>
      <c r="Z202" s="39"/>
    </row>
    <row r="203" spans="1:26" ht="15.75" hidden="1" customHeight="1">
      <c r="A203" s="732" t="s">
        <v>2241</v>
      </c>
      <c r="B203" s="36" t="s">
        <v>2242</v>
      </c>
      <c r="C203" s="843">
        <v>0</v>
      </c>
      <c r="D203" s="843"/>
      <c r="E203" s="843">
        <f t="shared" si="49"/>
        <v>0</v>
      </c>
      <c r="F203" s="843"/>
      <c r="G203" s="39"/>
      <c r="H203" s="39"/>
      <c r="I203" s="39"/>
      <c r="J203" s="39"/>
      <c r="K203" s="39"/>
      <c r="L203" s="39"/>
      <c r="M203" s="39"/>
      <c r="N203" s="39"/>
      <c r="O203" s="39"/>
      <c r="P203" s="39"/>
      <c r="Q203" s="39"/>
      <c r="R203" s="39"/>
      <c r="S203" s="39"/>
      <c r="T203" s="39"/>
      <c r="U203" s="39"/>
      <c r="V203" s="39"/>
      <c r="W203" s="39"/>
      <c r="X203" s="39"/>
      <c r="Y203" s="39"/>
      <c r="Z203" s="39"/>
    </row>
    <row r="204" spans="1:26" ht="15.75" hidden="1" customHeight="1">
      <c r="A204" s="732" t="s">
        <v>2131</v>
      </c>
      <c r="B204" s="36" t="s">
        <v>2132</v>
      </c>
      <c r="C204" s="843">
        <v>0</v>
      </c>
      <c r="D204" s="843"/>
      <c r="E204" s="843">
        <f t="shared" si="49"/>
        <v>0</v>
      </c>
      <c r="F204" s="843"/>
      <c r="G204" s="39"/>
      <c r="H204" s="39"/>
      <c r="I204" s="39"/>
      <c r="J204" s="39"/>
      <c r="K204" s="39"/>
      <c r="L204" s="39"/>
      <c r="M204" s="39"/>
      <c r="N204" s="39"/>
      <c r="O204" s="39"/>
      <c r="P204" s="39"/>
      <c r="Q204" s="39"/>
      <c r="R204" s="39"/>
      <c r="S204" s="39"/>
      <c r="T204" s="39"/>
      <c r="U204" s="39"/>
      <c r="V204" s="39"/>
      <c r="W204" s="39"/>
      <c r="X204" s="39"/>
      <c r="Y204" s="39"/>
      <c r="Z204" s="39"/>
    </row>
    <row r="205" spans="1:26" ht="15.75" hidden="1" customHeight="1">
      <c r="A205" s="732" t="s">
        <v>2520</v>
      </c>
      <c r="B205" s="36" t="s">
        <v>2521</v>
      </c>
      <c r="C205" s="843">
        <v>0</v>
      </c>
      <c r="D205" s="843"/>
      <c r="E205" s="843">
        <f t="shared" si="49"/>
        <v>0</v>
      </c>
      <c r="F205" s="843"/>
      <c r="G205" s="39"/>
      <c r="H205" s="39"/>
      <c r="I205" s="39"/>
      <c r="J205" s="39"/>
      <c r="K205" s="39"/>
      <c r="L205" s="39"/>
      <c r="M205" s="39"/>
      <c r="N205" s="39"/>
      <c r="O205" s="39"/>
      <c r="P205" s="39"/>
      <c r="Q205" s="39"/>
      <c r="R205" s="39"/>
      <c r="S205" s="39"/>
      <c r="T205" s="39"/>
      <c r="U205" s="39"/>
      <c r="V205" s="39"/>
      <c r="W205" s="39"/>
      <c r="X205" s="39"/>
      <c r="Y205" s="39"/>
      <c r="Z205" s="39"/>
    </row>
    <row r="206" spans="1:26" ht="15.75" hidden="1" customHeight="1">
      <c r="A206" s="732" t="s">
        <v>2133</v>
      </c>
      <c r="B206" s="36" t="s">
        <v>2134</v>
      </c>
      <c r="C206" s="843">
        <v>0</v>
      </c>
      <c r="D206" s="843"/>
      <c r="E206" s="843">
        <f t="shared" si="49"/>
        <v>0</v>
      </c>
      <c r="F206" s="843"/>
      <c r="G206" s="39"/>
      <c r="H206" s="39"/>
      <c r="I206" s="39"/>
      <c r="J206" s="39"/>
      <c r="K206" s="39"/>
      <c r="L206" s="39"/>
      <c r="M206" s="39"/>
      <c r="N206" s="39"/>
      <c r="O206" s="39"/>
      <c r="P206" s="39"/>
      <c r="Q206" s="39"/>
      <c r="R206" s="39"/>
      <c r="S206" s="39"/>
      <c r="T206" s="39"/>
      <c r="U206" s="39"/>
      <c r="V206" s="39"/>
      <c r="W206" s="39"/>
      <c r="X206" s="39"/>
      <c r="Y206" s="39"/>
      <c r="Z206" s="39"/>
    </row>
    <row r="207" spans="1:26" ht="15.75" hidden="1" customHeight="1">
      <c r="A207" s="732" t="s">
        <v>2135</v>
      </c>
      <c r="B207" s="36" t="s">
        <v>2136</v>
      </c>
      <c r="C207" s="843">
        <v>0</v>
      </c>
      <c r="D207" s="843"/>
      <c r="E207" s="843">
        <f t="shared" si="49"/>
        <v>0</v>
      </c>
      <c r="F207" s="843"/>
      <c r="G207" s="39"/>
      <c r="H207" s="39"/>
      <c r="I207" s="39"/>
      <c r="J207" s="39"/>
      <c r="K207" s="39"/>
      <c r="L207" s="39"/>
      <c r="M207" s="39"/>
      <c r="N207" s="39"/>
      <c r="O207" s="39"/>
      <c r="P207" s="39"/>
      <c r="Q207" s="39"/>
      <c r="R207" s="39"/>
      <c r="S207" s="39"/>
      <c r="T207" s="39"/>
      <c r="U207" s="39"/>
      <c r="V207" s="39"/>
      <c r="W207" s="39"/>
      <c r="X207" s="39"/>
      <c r="Y207" s="39"/>
      <c r="Z207" s="39"/>
    </row>
    <row r="208" spans="1:26" ht="15.75" hidden="1" customHeight="1">
      <c r="A208" s="733" t="s">
        <v>2076</v>
      </c>
      <c r="B208" s="416"/>
      <c r="C208" s="480">
        <v>0</v>
      </c>
      <c r="D208" s="480"/>
      <c r="E208" s="843">
        <f t="shared" si="49"/>
        <v>0</v>
      </c>
      <c r="F208" s="843"/>
      <c r="G208" s="39"/>
      <c r="H208" s="39"/>
      <c r="I208" s="39"/>
      <c r="J208" s="39"/>
      <c r="K208" s="39"/>
      <c r="L208" s="39"/>
      <c r="M208" s="39"/>
      <c r="N208" s="39"/>
      <c r="O208" s="39"/>
      <c r="P208" s="39"/>
      <c r="Q208" s="39"/>
      <c r="R208" s="39"/>
      <c r="S208" s="39"/>
      <c r="T208" s="39"/>
      <c r="U208" s="39"/>
      <c r="V208" s="39"/>
      <c r="W208" s="39"/>
      <c r="X208" s="39"/>
      <c r="Y208" s="39"/>
      <c r="Z208" s="39"/>
    </row>
    <row r="209" spans="1:26" ht="15.75" customHeight="1">
      <c r="A209" s="732"/>
      <c r="B209" s="414" t="s">
        <v>2138</v>
      </c>
      <c r="C209" s="843"/>
      <c r="D209" s="843"/>
      <c r="E209" s="843"/>
      <c r="F209" s="843"/>
      <c r="G209" s="39"/>
      <c r="H209" s="39"/>
      <c r="I209" s="39"/>
      <c r="J209" s="39"/>
      <c r="K209" s="39"/>
      <c r="L209" s="39"/>
      <c r="M209" s="39"/>
      <c r="N209" s="39"/>
      <c r="O209" s="39"/>
      <c r="P209" s="39"/>
      <c r="Q209" s="39"/>
      <c r="R209" s="39"/>
      <c r="S209" s="39"/>
      <c r="T209" s="39"/>
      <c r="U209" s="39"/>
      <c r="V209" s="39"/>
      <c r="W209" s="39"/>
      <c r="X209" s="39"/>
      <c r="Y209" s="39"/>
      <c r="Z209" s="39"/>
    </row>
    <row r="210" spans="1:26" ht="15.75" customHeight="1">
      <c r="A210" s="732" t="s">
        <v>2139</v>
      </c>
      <c r="B210" s="36" t="s">
        <v>2140</v>
      </c>
      <c r="C210" s="107">
        <v>200000</v>
      </c>
      <c r="D210" s="107"/>
      <c r="E210" s="843">
        <f t="shared" ref="E210:E211" si="50">SUM(C210:D210)</f>
        <v>200000</v>
      </c>
      <c r="F210" s="843"/>
      <c r="G210" s="39"/>
      <c r="H210" s="39"/>
      <c r="I210" s="39"/>
      <c r="J210" s="39"/>
      <c r="K210" s="39"/>
      <c r="L210" s="39"/>
      <c r="M210" s="39"/>
      <c r="N210" s="39"/>
      <c r="O210" s="39"/>
      <c r="P210" s="39"/>
      <c r="Q210" s="39"/>
      <c r="R210" s="39"/>
      <c r="S210" s="39"/>
      <c r="T210" s="39"/>
      <c r="U210" s="39"/>
      <c r="V210" s="39"/>
      <c r="W210" s="39"/>
      <c r="X210" s="39"/>
      <c r="Y210" s="39"/>
      <c r="Z210" s="39"/>
    </row>
    <row r="211" spans="1:26" ht="15.75" customHeight="1">
      <c r="A211" s="732" t="s">
        <v>2141</v>
      </c>
      <c r="B211" s="36" t="s">
        <v>2142</v>
      </c>
      <c r="C211" s="843">
        <v>300000</v>
      </c>
      <c r="D211" s="843"/>
      <c r="E211" s="843">
        <f t="shared" si="50"/>
        <v>300000</v>
      </c>
      <c r="F211" s="843"/>
      <c r="G211" s="39"/>
      <c r="H211" s="39"/>
      <c r="I211" s="39"/>
      <c r="J211" s="39"/>
      <c r="K211" s="39"/>
      <c r="L211" s="39"/>
      <c r="M211" s="39"/>
      <c r="N211" s="39"/>
      <c r="O211" s="39"/>
      <c r="P211" s="39"/>
      <c r="Q211" s="39"/>
      <c r="R211" s="39"/>
      <c r="S211" s="39"/>
      <c r="T211" s="39"/>
      <c r="U211" s="39"/>
      <c r="V211" s="39"/>
      <c r="W211" s="39"/>
      <c r="X211" s="39"/>
      <c r="Y211" s="39"/>
      <c r="Z211" s="39"/>
    </row>
    <row r="212" spans="1:26" ht="15.75" customHeight="1">
      <c r="A212" s="733" t="s">
        <v>2076</v>
      </c>
      <c r="B212" s="416"/>
      <c r="C212" s="480">
        <v>500000</v>
      </c>
      <c r="D212" s="480">
        <f t="shared" ref="D212:F212" si="51">SUM(D210:D211)</f>
        <v>0</v>
      </c>
      <c r="E212" s="480">
        <f t="shared" si="51"/>
        <v>500000</v>
      </c>
      <c r="F212" s="480">
        <f t="shared" si="51"/>
        <v>0</v>
      </c>
      <c r="G212" s="39"/>
      <c r="H212" s="39"/>
      <c r="I212" s="39"/>
      <c r="J212" s="39"/>
      <c r="K212" s="39"/>
      <c r="L212" s="39"/>
      <c r="M212" s="39"/>
      <c r="N212" s="39"/>
      <c r="O212" s="39"/>
      <c r="P212" s="39"/>
      <c r="Q212" s="39"/>
      <c r="R212" s="39"/>
      <c r="S212" s="39"/>
      <c r="T212" s="39"/>
      <c r="U212" s="39"/>
      <c r="V212" s="39"/>
      <c r="W212" s="39"/>
      <c r="X212" s="39"/>
      <c r="Y212" s="39"/>
      <c r="Z212" s="39"/>
    </row>
    <row r="213" spans="1:26" ht="15.75" hidden="1" customHeight="1">
      <c r="A213" s="732"/>
      <c r="B213" s="875" t="s">
        <v>2153</v>
      </c>
      <c r="C213" s="843"/>
      <c r="D213" s="843"/>
      <c r="E213" s="843"/>
      <c r="F213" s="843"/>
      <c r="G213" s="39"/>
      <c r="H213" s="39"/>
      <c r="I213" s="39"/>
      <c r="J213" s="39"/>
      <c r="K213" s="39"/>
      <c r="L213" s="39"/>
      <c r="M213" s="39"/>
      <c r="N213" s="39"/>
      <c r="O213" s="39"/>
      <c r="P213" s="39"/>
      <c r="Q213" s="39"/>
      <c r="R213" s="39"/>
      <c r="S213" s="39"/>
      <c r="T213" s="39"/>
      <c r="U213" s="39"/>
      <c r="V213" s="39"/>
      <c r="W213" s="39"/>
      <c r="X213" s="39"/>
      <c r="Y213" s="39"/>
      <c r="Z213" s="39"/>
    </row>
    <row r="214" spans="1:26" ht="15.75" hidden="1" customHeight="1">
      <c r="A214" s="732" t="s">
        <v>2154</v>
      </c>
      <c r="B214" s="36" t="s">
        <v>2155</v>
      </c>
      <c r="C214" s="843">
        <v>0</v>
      </c>
      <c r="D214" s="843">
        <f t="shared" ref="D214:F214" si="52">SUM(C214)</f>
        <v>0</v>
      </c>
      <c r="E214" s="843">
        <f t="shared" si="52"/>
        <v>0</v>
      </c>
      <c r="F214" s="843">
        <f t="shared" si="52"/>
        <v>0</v>
      </c>
      <c r="G214" s="39"/>
      <c r="H214" s="39"/>
      <c r="I214" s="39"/>
      <c r="J214" s="39"/>
      <c r="K214" s="39"/>
      <c r="L214" s="39"/>
      <c r="M214" s="39"/>
      <c r="N214" s="39"/>
      <c r="O214" s="39"/>
      <c r="P214" s="39"/>
      <c r="Q214" s="39"/>
      <c r="R214" s="39"/>
      <c r="S214" s="39"/>
      <c r="T214" s="39"/>
      <c r="U214" s="39"/>
      <c r="V214" s="39"/>
      <c r="W214" s="39"/>
      <c r="X214" s="39"/>
      <c r="Y214" s="39"/>
      <c r="Z214" s="39"/>
    </row>
    <row r="215" spans="1:26" ht="15.75" hidden="1" customHeight="1">
      <c r="A215" s="733" t="s">
        <v>2076</v>
      </c>
      <c r="B215" s="416"/>
      <c r="C215" s="480">
        <v>0</v>
      </c>
      <c r="D215" s="480">
        <f t="shared" ref="D215:F215" si="53">SUM(D214)</f>
        <v>0</v>
      </c>
      <c r="E215" s="480">
        <f t="shared" si="53"/>
        <v>0</v>
      </c>
      <c r="F215" s="480">
        <f t="shared" si="53"/>
        <v>0</v>
      </c>
      <c r="G215" s="39"/>
      <c r="H215" s="39"/>
      <c r="I215" s="39"/>
      <c r="J215" s="39"/>
      <c r="K215" s="39"/>
      <c r="L215" s="39"/>
      <c r="M215" s="39"/>
      <c r="N215" s="39"/>
      <c r="O215" s="39"/>
      <c r="P215" s="39"/>
      <c r="Q215" s="39"/>
      <c r="R215" s="39"/>
      <c r="S215" s="39"/>
      <c r="T215" s="39"/>
      <c r="U215" s="39"/>
      <c r="V215" s="39"/>
      <c r="W215" s="39"/>
      <c r="X215" s="39"/>
      <c r="Y215" s="39"/>
      <c r="Z215" s="39"/>
    </row>
    <row r="216" spans="1:26" ht="15.75" hidden="1" customHeight="1">
      <c r="A216" s="732"/>
      <c r="B216" s="414" t="s">
        <v>2158</v>
      </c>
      <c r="C216" s="843"/>
      <c r="D216" s="843"/>
      <c r="E216" s="843"/>
      <c r="F216" s="843"/>
      <c r="G216" s="39"/>
      <c r="H216" s="39"/>
      <c r="I216" s="39"/>
      <c r="J216" s="39"/>
      <c r="K216" s="39"/>
      <c r="L216" s="39"/>
      <c r="M216" s="39"/>
      <c r="N216" s="39"/>
      <c r="O216" s="39"/>
      <c r="P216" s="39"/>
      <c r="Q216" s="39"/>
      <c r="R216" s="39"/>
      <c r="S216" s="39"/>
      <c r="T216" s="39"/>
      <c r="U216" s="39"/>
      <c r="V216" s="39"/>
      <c r="W216" s="39"/>
      <c r="X216" s="39"/>
      <c r="Y216" s="39"/>
      <c r="Z216" s="39"/>
    </row>
    <row r="217" spans="1:26" ht="15.75" hidden="1" customHeight="1">
      <c r="A217" s="732">
        <v>3111009</v>
      </c>
      <c r="B217" s="36" t="s">
        <v>2461</v>
      </c>
      <c r="C217" s="843"/>
      <c r="D217" s="843"/>
      <c r="E217" s="843"/>
      <c r="F217" s="843"/>
      <c r="G217" s="39"/>
      <c r="H217" s="39"/>
      <c r="I217" s="39"/>
      <c r="J217" s="39"/>
      <c r="K217" s="39"/>
      <c r="L217" s="39"/>
      <c r="M217" s="39"/>
      <c r="N217" s="39"/>
      <c r="O217" s="39"/>
      <c r="P217" s="39"/>
      <c r="Q217" s="39"/>
      <c r="R217" s="39"/>
      <c r="S217" s="39"/>
      <c r="T217" s="39"/>
      <c r="U217" s="39"/>
      <c r="V217" s="39"/>
      <c r="W217" s="39"/>
      <c r="X217" s="39"/>
      <c r="Y217" s="39"/>
      <c r="Z217" s="39"/>
    </row>
    <row r="218" spans="1:26" ht="15.75" hidden="1" customHeight="1">
      <c r="A218" s="732">
        <v>3111001</v>
      </c>
      <c r="B218" s="36" t="s">
        <v>2698</v>
      </c>
      <c r="C218" s="843"/>
      <c r="D218" s="843"/>
      <c r="E218" s="843"/>
      <c r="F218" s="843"/>
      <c r="G218" s="39"/>
      <c r="H218" s="39"/>
      <c r="I218" s="39"/>
      <c r="J218" s="39"/>
      <c r="K218" s="39"/>
      <c r="L218" s="39"/>
      <c r="M218" s="39"/>
      <c r="N218" s="39"/>
      <c r="O218" s="39"/>
      <c r="P218" s="39"/>
      <c r="Q218" s="39"/>
      <c r="R218" s="39"/>
      <c r="S218" s="39"/>
      <c r="T218" s="39"/>
      <c r="U218" s="39"/>
      <c r="V218" s="39"/>
      <c r="W218" s="39"/>
      <c r="X218" s="39"/>
      <c r="Y218" s="39"/>
      <c r="Z218" s="39"/>
    </row>
    <row r="219" spans="1:26" ht="15.75" hidden="1" customHeight="1">
      <c r="A219" s="732">
        <v>3111002</v>
      </c>
      <c r="B219" s="36" t="s">
        <v>2756</v>
      </c>
      <c r="C219" s="843"/>
      <c r="D219" s="843"/>
      <c r="E219" s="843"/>
      <c r="F219" s="843"/>
      <c r="G219" s="39"/>
      <c r="H219" s="39"/>
      <c r="I219" s="39"/>
      <c r="J219" s="39"/>
      <c r="K219" s="39"/>
      <c r="L219" s="39"/>
      <c r="M219" s="39"/>
      <c r="N219" s="39"/>
      <c r="O219" s="39"/>
      <c r="P219" s="39"/>
      <c r="Q219" s="39"/>
      <c r="R219" s="39"/>
      <c r="S219" s="39"/>
      <c r="T219" s="39"/>
      <c r="U219" s="39"/>
      <c r="V219" s="39"/>
      <c r="W219" s="39"/>
      <c r="X219" s="39"/>
      <c r="Y219" s="39"/>
      <c r="Z219" s="39"/>
    </row>
    <row r="220" spans="1:26" ht="15.75" hidden="1" customHeight="1">
      <c r="A220" s="732">
        <v>2211308</v>
      </c>
      <c r="B220" s="36" t="s">
        <v>2368</v>
      </c>
      <c r="C220" s="843"/>
      <c r="D220" s="843"/>
      <c r="E220" s="843"/>
      <c r="F220" s="843"/>
      <c r="G220" s="39"/>
      <c r="H220" s="39"/>
      <c r="I220" s="39"/>
      <c r="J220" s="39"/>
      <c r="K220" s="39"/>
      <c r="L220" s="39"/>
      <c r="M220" s="39"/>
      <c r="N220" s="39"/>
      <c r="O220" s="39"/>
      <c r="P220" s="39"/>
      <c r="Q220" s="39"/>
      <c r="R220" s="39"/>
      <c r="S220" s="39"/>
      <c r="T220" s="39"/>
      <c r="U220" s="39"/>
      <c r="V220" s="39"/>
      <c r="W220" s="39"/>
      <c r="X220" s="39"/>
      <c r="Y220" s="39"/>
      <c r="Z220" s="39"/>
    </row>
    <row r="221" spans="1:26" ht="15.75" hidden="1" customHeight="1">
      <c r="A221" s="732" t="s">
        <v>2164</v>
      </c>
      <c r="B221" s="36" t="s">
        <v>2778</v>
      </c>
      <c r="C221" s="843"/>
      <c r="D221" s="843"/>
      <c r="E221" s="843"/>
      <c r="F221" s="843"/>
      <c r="G221" s="39"/>
      <c r="H221" s="39"/>
      <c r="I221" s="39"/>
      <c r="J221" s="39"/>
      <c r="K221" s="39"/>
      <c r="L221" s="39"/>
      <c r="M221" s="39"/>
      <c r="N221" s="39"/>
      <c r="O221" s="39"/>
      <c r="P221" s="39"/>
      <c r="Q221" s="39"/>
      <c r="R221" s="39"/>
      <c r="S221" s="39"/>
      <c r="T221" s="39"/>
      <c r="U221" s="39"/>
      <c r="V221" s="39"/>
      <c r="W221" s="39"/>
      <c r="X221" s="39"/>
      <c r="Y221" s="39"/>
      <c r="Z221" s="39"/>
    </row>
    <row r="222" spans="1:26" ht="15.75" hidden="1" customHeight="1">
      <c r="A222" s="733" t="s">
        <v>2076</v>
      </c>
      <c r="B222" s="416"/>
      <c r="C222" s="480">
        <v>0</v>
      </c>
      <c r="D222" s="480">
        <f t="shared" ref="D222:F222" si="54">SUM(D217:D221)</f>
        <v>0</v>
      </c>
      <c r="E222" s="480">
        <f t="shared" si="54"/>
        <v>0</v>
      </c>
      <c r="F222" s="480">
        <f t="shared" si="54"/>
        <v>0</v>
      </c>
      <c r="G222" s="39"/>
      <c r="H222" s="39"/>
      <c r="I222" s="39"/>
      <c r="J222" s="39"/>
      <c r="K222" s="39"/>
      <c r="L222" s="39"/>
      <c r="M222" s="39"/>
      <c r="N222" s="39"/>
      <c r="O222" s="39"/>
      <c r="P222" s="39"/>
      <c r="Q222" s="39"/>
      <c r="R222" s="39"/>
      <c r="S222" s="39"/>
      <c r="T222" s="39"/>
      <c r="U222" s="39"/>
      <c r="V222" s="39"/>
      <c r="W222" s="39"/>
      <c r="X222" s="39"/>
      <c r="Y222" s="39"/>
      <c r="Z222" s="39"/>
    </row>
    <row r="223" spans="1:26" ht="15.75" hidden="1" customHeight="1">
      <c r="A223" s="732"/>
      <c r="B223" s="414" t="s">
        <v>2173</v>
      </c>
      <c r="C223" s="843"/>
      <c r="D223" s="843"/>
      <c r="E223" s="843"/>
      <c r="F223" s="843"/>
      <c r="G223" s="39"/>
      <c r="H223" s="39"/>
      <c r="I223" s="39"/>
      <c r="J223" s="39"/>
      <c r="K223" s="39"/>
      <c r="L223" s="39"/>
      <c r="M223" s="39"/>
      <c r="N223" s="39"/>
      <c r="O223" s="39"/>
      <c r="P223" s="39"/>
      <c r="Q223" s="39"/>
      <c r="R223" s="39"/>
      <c r="S223" s="39"/>
      <c r="T223" s="39"/>
      <c r="U223" s="39"/>
      <c r="V223" s="39"/>
      <c r="W223" s="39"/>
      <c r="X223" s="39"/>
      <c r="Y223" s="39"/>
      <c r="Z223" s="39"/>
    </row>
    <row r="224" spans="1:26" ht="15.75" hidden="1" customHeight="1">
      <c r="A224" s="732" t="s">
        <v>2174</v>
      </c>
      <c r="B224" s="36" t="s">
        <v>2175</v>
      </c>
      <c r="C224" s="843">
        <v>0</v>
      </c>
      <c r="D224" s="843">
        <f t="shared" ref="D224:F224" si="55">SUM(C224)</f>
        <v>0</v>
      </c>
      <c r="E224" s="843">
        <f t="shared" si="55"/>
        <v>0</v>
      </c>
      <c r="F224" s="843">
        <f t="shared" si="55"/>
        <v>0</v>
      </c>
      <c r="G224" s="39"/>
      <c r="H224" s="39"/>
      <c r="I224" s="39"/>
      <c r="J224" s="39"/>
      <c r="K224" s="39"/>
      <c r="L224" s="39"/>
      <c r="M224" s="39"/>
      <c r="N224" s="39"/>
      <c r="O224" s="39"/>
      <c r="P224" s="39"/>
      <c r="Q224" s="39"/>
      <c r="R224" s="39"/>
      <c r="S224" s="39"/>
      <c r="T224" s="39"/>
      <c r="U224" s="39"/>
      <c r="V224" s="39"/>
      <c r="W224" s="39"/>
      <c r="X224" s="39"/>
      <c r="Y224" s="39"/>
      <c r="Z224" s="39"/>
    </row>
    <row r="225" spans="1:26" ht="15.75" hidden="1" customHeight="1">
      <c r="A225" s="733" t="s">
        <v>2076</v>
      </c>
      <c r="B225" s="416"/>
      <c r="C225" s="480">
        <v>0</v>
      </c>
      <c r="D225" s="480">
        <f t="shared" ref="D225:F225" si="56">SUM(D224)</f>
        <v>0</v>
      </c>
      <c r="E225" s="480">
        <f t="shared" si="56"/>
        <v>0</v>
      </c>
      <c r="F225" s="480">
        <f t="shared" si="56"/>
        <v>0</v>
      </c>
      <c r="G225" s="39"/>
      <c r="H225" s="39"/>
      <c r="I225" s="39"/>
      <c r="J225" s="39"/>
      <c r="K225" s="39"/>
      <c r="L225" s="39"/>
      <c r="M225" s="39"/>
      <c r="N225" s="39"/>
      <c r="O225" s="39"/>
      <c r="P225" s="39"/>
      <c r="Q225" s="39"/>
      <c r="R225" s="39"/>
      <c r="S225" s="39"/>
      <c r="T225" s="39"/>
      <c r="U225" s="39"/>
      <c r="V225" s="39"/>
      <c r="W225" s="39"/>
      <c r="X225" s="39"/>
      <c r="Y225" s="39"/>
      <c r="Z225" s="39"/>
    </row>
    <row r="226" spans="1:26" ht="15.75" hidden="1" customHeight="1">
      <c r="A226" s="732"/>
      <c r="B226" s="414" t="s">
        <v>2176</v>
      </c>
      <c r="C226" s="843"/>
      <c r="D226" s="843"/>
      <c r="E226" s="843"/>
      <c r="F226" s="843"/>
      <c r="G226" s="39"/>
      <c r="H226" s="39"/>
      <c r="I226" s="39"/>
      <c r="J226" s="39"/>
      <c r="K226" s="39"/>
      <c r="L226" s="39"/>
      <c r="M226" s="39"/>
      <c r="N226" s="39"/>
      <c r="O226" s="39"/>
      <c r="P226" s="39"/>
      <c r="Q226" s="39"/>
      <c r="R226" s="39"/>
      <c r="S226" s="39"/>
      <c r="T226" s="39"/>
      <c r="U226" s="39"/>
      <c r="V226" s="39"/>
      <c r="W226" s="39"/>
      <c r="X226" s="39"/>
      <c r="Y226" s="39"/>
      <c r="Z226" s="39"/>
    </row>
    <row r="227" spans="1:26" ht="15.75" hidden="1" customHeight="1">
      <c r="A227" s="732" t="s">
        <v>2700</v>
      </c>
      <c r="B227" s="36" t="s">
        <v>2701</v>
      </c>
      <c r="C227" s="843">
        <v>0</v>
      </c>
      <c r="D227" s="843">
        <f t="shared" ref="D227:F227" si="57">SUM(C227)</f>
        <v>0</v>
      </c>
      <c r="E227" s="843">
        <f t="shared" si="57"/>
        <v>0</v>
      </c>
      <c r="F227" s="843">
        <f t="shared" si="57"/>
        <v>0</v>
      </c>
      <c r="G227" s="39"/>
      <c r="H227" s="39"/>
      <c r="I227" s="39"/>
      <c r="J227" s="39"/>
      <c r="K227" s="39"/>
      <c r="L227" s="39"/>
      <c r="M227" s="39"/>
      <c r="N227" s="39"/>
      <c r="O227" s="39"/>
      <c r="P227" s="39"/>
      <c r="Q227" s="39"/>
      <c r="R227" s="39"/>
      <c r="S227" s="39"/>
      <c r="T227" s="39"/>
      <c r="U227" s="39"/>
      <c r="V227" s="39"/>
      <c r="W227" s="39"/>
      <c r="X227" s="39"/>
      <c r="Y227" s="39"/>
      <c r="Z227" s="39"/>
    </row>
    <row r="228" spans="1:26" ht="15.75" hidden="1" customHeight="1">
      <c r="A228" s="732" t="s">
        <v>2177</v>
      </c>
      <c r="B228" s="36" t="s">
        <v>2178</v>
      </c>
      <c r="C228" s="843">
        <v>0</v>
      </c>
      <c r="D228" s="843">
        <f t="shared" ref="D228:F228" si="58">SUM(C228)</f>
        <v>0</v>
      </c>
      <c r="E228" s="843">
        <f t="shared" si="58"/>
        <v>0</v>
      </c>
      <c r="F228" s="843">
        <f t="shared" si="58"/>
        <v>0</v>
      </c>
      <c r="G228" s="39"/>
      <c r="H228" s="39"/>
      <c r="I228" s="39"/>
      <c r="J228" s="39"/>
      <c r="K228" s="39"/>
      <c r="L228" s="39"/>
      <c r="M228" s="39"/>
      <c r="N228" s="39"/>
      <c r="O228" s="39"/>
      <c r="P228" s="39"/>
      <c r="Q228" s="39"/>
      <c r="R228" s="39"/>
      <c r="S228" s="39"/>
      <c r="T228" s="39"/>
      <c r="U228" s="39"/>
      <c r="V228" s="39"/>
      <c r="W228" s="39"/>
      <c r="X228" s="39"/>
      <c r="Y228" s="39"/>
      <c r="Z228" s="39"/>
    </row>
    <row r="229" spans="1:26" ht="15.75" hidden="1" customHeight="1">
      <c r="A229" s="733" t="s">
        <v>2076</v>
      </c>
      <c r="B229" s="733"/>
      <c r="C229" s="480">
        <v>0</v>
      </c>
      <c r="D229" s="480">
        <f t="shared" ref="D229:F229" si="59">SUM(D227:D228)</f>
        <v>0</v>
      </c>
      <c r="E229" s="480">
        <f t="shared" si="59"/>
        <v>0</v>
      </c>
      <c r="F229" s="480">
        <f t="shared" si="59"/>
        <v>0</v>
      </c>
      <c r="G229" s="39"/>
      <c r="H229" s="39"/>
      <c r="I229" s="39"/>
      <c r="J229" s="39"/>
      <c r="K229" s="39"/>
      <c r="L229" s="39"/>
      <c r="M229" s="39"/>
      <c r="N229" s="39"/>
      <c r="O229" s="39"/>
      <c r="P229" s="39"/>
      <c r="Q229" s="39"/>
      <c r="R229" s="39"/>
      <c r="S229" s="39"/>
      <c r="T229" s="39"/>
      <c r="U229" s="39"/>
      <c r="V229" s="39"/>
      <c r="W229" s="39"/>
      <c r="X229" s="39"/>
      <c r="Y229" s="39"/>
      <c r="Z229" s="39"/>
    </row>
    <row r="230" spans="1:26" ht="15.75" customHeight="1">
      <c r="A230" s="733"/>
      <c r="B230" s="733" t="s">
        <v>2779</v>
      </c>
      <c r="C230" s="480">
        <v>4000000</v>
      </c>
      <c r="D230" s="480">
        <f t="shared" ref="D230:F230" si="60">SUM(D229,D222,D215,D212,D208,D200,D197,D192,D187,D181, )</f>
        <v>-1000000</v>
      </c>
      <c r="E230" s="480">
        <f t="shared" si="60"/>
        <v>3000000</v>
      </c>
      <c r="F230" s="480">
        <f t="shared" si="60"/>
        <v>2000000</v>
      </c>
      <c r="G230" s="39"/>
      <c r="H230" s="39"/>
      <c r="I230" s="39"/>
      <c r="J230" s="39"/>
      <c r="K230" s="39"/>
      <c r="L230" s="39"/>
      <c r="M230" s="39"/>
      <c r="N230" s="39"/>
      <c r="O230" s="39"/>
      <c r="P230" s="39"/>
      <c r="Q230" s="39"/>
      <c r="R230" s="39"/>
      <c r="S230" s="39"/>
      <c r="T230" s="39"/>
      <c r="U230" s="39"/>
      <c r="V230" s="39"/>
      <c r="W230" s="39"/>
      <c r="X230" s="39"/>
      <c r="Y230" s="39"/>
      <c r="Z230" s="39"/>
    </row>
    <row r="231" spans="1:26" ht="15.75" hidden="1" customHeight="1">
      <c r="A231" s="435">
        <v>310000</v>
      </c>
      <c r="B231" s="844" t="s">
        <v>2183</v>
      </c>
      <c r="C231" s="843">
        <v>0</v>
      </c>
      <c r="D231" s="843">
        <f t="shared" ref="D231:F231" si="61">SUM(C231)</f>
        <v>0</v>
      </c>
      <c r="E231" s="843">
        <f t="shared" si="61"/>
        <v>0</v>
      </c>
      <c r="F231" s="843">
        <f t="shared" si="61"/>
        <v>0</v>
      </c>
      <c r="G231" s="39"/>
      <c r="H231" s="39"/>
      <c r="I231" s="39"/>
      <c r="J231" s="39"/>
      <c r="K231" s="39"/>
      <c r="L231" s="39"/>
      <c r="M231" s="39"/>
      <c r="N231" s="39"/>
      <c r="O231" s="39"/>
      <c r="P231" s="39"/>
      <c r="Q231" s="39"/>
      <c r="R231" s="39"/>
      <c r="S231" s="39"/>
      <c r="T231" s="39"/>
      <c r="U231" s="39"/>
      <c r="V231" s="39"/>
      <c r="W231" s="39"/>
      <c r="X231" s="39"/>
      <c r="Y231" s="39"/>
      <c r="Z231" s="39"/>
    </row>
    <row r="232" spans="1:26" ht="15.75" hidden="1" customHeight="1">
      <c r="A232" s="141">
        <v>3110504</v>
      </c>
      <c r="B232" s="876" t="s">
        <v>2780</v>
      </c>
      <c r="C232" s="106">
        <v>155280450</v>
      </c>
      <c r="D232" s="106" t="e">
        <f>'PROJECTS DETAILS'!E1663</f>
        <v>#REF!</v>
      </c>
      <c r="E232" s="106">
        <f>'PROJECTS DETAILS'!F1663</f>
        <v>48848680</v>
      </c>
      <c r="F232" s="106">
        <f>'PROJECTS DETAILS'!G1663</f>
        <v>100000000</v>
      </c>
      <c r="G232" s="39"/>
      <c r="H232" s="39"/>
      <c r="I232" s="39"/>
      <c r="J232" s="39"/>
      <c r="K232" s="39"/>
      <c r="L232" s="39"/>
      <c r="M232" s="39"/>
      <c r="N232" s="39"/>
      <c r="O232" s="39"/>
      <c r="P232" s="39"/>
      <c r="Q232" s="39"/>
      <c r="R232" s="39"/>
      <c r="S232" s="39"/>
      <c r="T232" s="39"/>
      <c r="U232" s="39"/>
      <c r="V232" s="39"/>
      <c r="W232" s="39"/>
      <c r="X232" s="39"/>
      <c r="Y232" s="39"/>
      <c r="Z232" s="39"/>
    </row>
    <row r="233" spans="1:26" ht="15.75" hidden="1" customHeight="1">
      <c r="A233" s="141">
        <v>2640502</v>
      </c>
      <c r="B233" s="876" t="s">
        <v>2762</v>
      </c>
      <c r="C233" s="106" t="e">
        <v>#REF!</v>
      </c>
      <c r="D233" s="106" t="e">
        <f>'PROJECTS DETAILS'!#REF!</f>
        <v>#REF!</v>
      </c>
      <c r="E233" s="106" t="e">
        <f>'PROJECTS DETAILS'!#REF!</f>
        <v>#REF!</v>
      </c>
      <c r="F233" s="106" t="e">
        <f>'PROJECTS DETAILS'!#REF!</f>
        <v>#REF!</v>
      </c>
      <c r="G233" s="39"/>
      <c r="H233" s="39"/>
      <c r="I233" s="39"/>
      <c r="J233" s="39"/>
      <c r="K233" s="39"/>
      <c r="L233" s="39"/>
      <c r="M233" s="39"/>
      <c r="N233" s="39"/>
      <c r="O233" s="39"/>
      <c r="P233" s="39"/>
      <c r="Q233" s="39"/>
      <c r="R233" s="39"/>
      <c r="S233" s="39"/>
      <c r="T233" s="39"/>
      <c r="U233" s="39"/>
      <c r="V233" s="39"/>
      <c r="W233" s="39"/>
      <c r="X233" s="39"/>
      <c r="Y233" s="39"/>
      <c r="Z233" s="39"/>
    </row>
    <row r="234" spans="1:26" ht="15.75" hidden="1" customHeight="1">
      <c r="A234" s="141">
        <v>3110299</v>
      </c>
      <c r="B234" s="36" t="s">
        <v>1969</v>
      </c>
      <c r="C234" s="106">
        <v>100000000</v>
      </c>
      <c r="D234" s="106">
        <f>'PROJECTS DETAILS'!E1664</f>
        <v>50000000</v>
      </c>
      <c r="E234" s="106">
        <f>'PROJECTS DETAILS'!F1664</f>
        <v>150000000</v>
      </c>
      <c r="F234" s="106">
        <f>'PROJECTS DETAILS'!G1664</f>
        <v>250000000</v>
      </c>
      <c r="G234" s="39"/>
      <c r="H234" s="39"/>
      <c r="I234" s="39"/>
      <c r="J234" s="39"/>
      <c r="K234" s="39"/>
      <c r="L234" s="39"/>
      <c r="M234" s="39"/>
      <c r="N234" s="39"/>
      <c r="O234" s="39"/>
      <c r="P234" s="39"/>
      <c r="Q234" s="39"/>
      <c r="R234" s="39"/>
      <c r="S234" s="39"/>
      <c r="T234" s="39"/>
      <c r="U234" s="39"/>
      <c r="V234" s="39"/>
      <c r="W234" s="39"/>
      <c r="X234" s="39"/>
      <c r="Y234" s="39"/>
      <c r="Z234" s="39"/>
    </row>
    <row r="235" spans="1:26" ht="15.75" hidden="1" customHeight="1">
      <c r="A235" s="141"/>
      <c r="B235" s="877" t="s">
        <v>2781</v>
      </c>
      <c r="C235" s="24" t="e">
        <v>#REF!</v>
      </c>
      <c r="D235" s="24" t="e">
        <f t="shared" ref="D235:F235" si="62">SUM(D231:D234)</f>
        <v>#REF!</v>
      </c>
      <c r="E235" s="24" t="e">
        <f t="shared" si="62"/>
        <v>#REF!</v>
      </c>
      <c r="F235" s="24" t="e">
        <f t="shared" si="62"/>
        <v>#REF!</v>
      </c>
      <c r="G235" s="39"/>
      <c r="H235" s="39"/>
      <c r="I235" s="39"/>
      <c r="J235" s="39"/>
      <c r="K235" s="39"/>
      <c r="L235" s="39"/>
      <c r="M235" s="39"/>
      <c r="N235" s="39"/>
      <c r="O235" s="39"/>
      <c r="P235" s="39"/>
      <c r="Q235" s="39"/>
      <c r="R235" s="39"/>
      <c r="S235" s="39"/>
      <c r="T235" s="39"/>
      <c r="U235" s="39"/>
      <c r="V235" s="39"/>
      <c r="W235" s="39"/>
      <c r="X235" s="39"/>
      <c r="Y235" s="39"/>
      <c r="Z235" s="39"/>
    </row>
    <row r="236" spans="1:26" ht="15.75" customHeight="1">
      <c r="A236" s="878"/>
      <c r="B236" s="879" t="s">
        <v>2445</v>
      </c>
      <c r="C236" s="482">
        <v>83012240</v>
      </c>
      <c r="D236" s="482">
        <f>SUM(D230,D174,D157,D144,D129,D105)</f>
        <v>-4400000</v>
      </c>
      <c r="E236" s="482">
        <f>SUM(E230,E174,E157,E144,E129,E105)</f>
        <v>72512240</v>
      </c>
      <c r="F236" s="482">
        <f>SUM(F230,F174,F157,F144,F129,F105)</f>
        <v>15673042</v>
      </c>
      <c r="G236" s="39"/>
      <c r="H236" s="39"/>
      <c r="I236" s="39"/>
      <c r="J236" s="39"/>
      <c r="K236" s="39"/>
      <c r="L236" s="39"/>
      <c r="M236" s="39"/>
      <c r="N236" s="39"/>
      <c r="O236" s="39"/>
      <c r="P236" s="39"/>
      <c r="Q236" s="39"/>
      <c r="R236" s="39"/>
      <c r="S236" s="39"/>
      <c r="T236" s="39"/>
      <c r="U236" s="39"/>
      <c r="V236" s="39"/>
      <c r="W236" s="39"/>
      <c r="X236" s="39"/>
      <c r="Y236" s="39"/>
      <c r="Z236" s="39"/>
    </row>
    <row r="237" spans="1:26" ht="15.75" customHeight="1">
      <c r="A237" s="863"/>
      <c r="B237" s="880" t="s">
        <v>2222</v>
      </c>
      <c r="C237" s="490">
        <v>153012240</v>
      </c>
      <c r="D237" s="490">
        <f>SUM(D236,D13)</f>
        <v>-4400000</v>
      </c>
      <c r="E237" s="490">
        <f>SUM(E236,E13)</f>
        <v>142512240</v>
      </c>
      <c r="F237" s="490">
        <f>SUM(F236,F13)</f>
        <v>85673042</v>
      </c>
      <c r="G237" s="39"/>
      <c r="H237" s="39"/>
      <c r="I237" s="39"/>
      <c r="J237" s="39"/>
      <c r="K237" s="39"/>
      <c r="L237" s="39"/>
      <c r="M237" s="39"/>
      <c r="N237" s="39"/>
      <c r="O237" s="39"/>
      <c r="P237" s="39"/>
      <c r="Q237" s="39"/>
      <c r="R237" s="39"/>
      <c r="S237" s="39"/>
      <c r="T237" s="39"/>
      <c r="U237" s="39"/>
      <c r="V237" s="39"/>
      <c r="W237" s="39"/>
      <c r="X237" s="39"/>
      <c r="Y237" s="39"/>
      <c r="Z237" s="39"/>
    </row>
    <row r="238" spans="1:26" ht="15.75" hidden="1" customHeight="1">
      <c r="A238" s="39"/>
      <c r="B238" s="93"/>
      <c r="C238" s="92">
        <v>153012240</v>
      </c>
      <c r="D238" s="92"/>
      <c r="E238" s="92">
        <f>E237</f>
        <v>142512240</v>
      </c>
      <c r="F238" s="92"/>
      <c r="G238" s="39"/>
      <c r="H238" s="39"/>
      <c r="I238" s="39"/>
      <c r="J238" s="39"/>
      <c r="K238" s="39"/>
      <c r="L238" s="39"/>
      <c r="M238" s="39"/>
      <c r="N238" s="39"/>
      <c r="O238" s="39"/>
      <c r="P238" s="39"/>
      <c r="Q238" s="39"/>
      <c r="R238" s="39"/>
      <c r="S238" s="39"/>
      <c r="T238" s="39"/>
      <c r="U238" s="39"/>
      <c r="V238" s="39"/>
      <c r="W238" s="39"/>
      <c r="X238" s="39"/>
      <c r="Y238" s="39"/>
      <c r="Z238" s="39"/>
    </row>
    <row r="239" spans="1:26" ht="15.75" hidden="1" customHeight="1">
      <c r="A239" s="39"/>
      <c r="B239" s="93"/>
      <c r="C239" s="92" t="e">
        <v>#REF!</v>
      </c>
      <c r="D239" s="92"/>
      <c r="E239" s="92" t="e">
        <f>E235</f>
        <v>#REF!</v>
      </c>
      <c r="F239" s="92"/>
      <c r="G239" s="39"/>
      <c r="H239" s="39"/>
      <c r="I239" s="39"/>
      <c r="J239" s="39"/>
      <c r="K239" s="39"/>
      <c r="L239" s="39"/>
      <c r="M239" s="39"/>
      <c r="N239" s="39"/>
      <c r="O239" s="39"/>
      <c r="P239" s="39"/>
      <c r="Q239" s="39"/>
      <c r="R239" s="39"/>
      <c r="S239" s="39"/>
      <c r="T239" s="39"/>
      <c r="U239" s="39"/>
      <c r="V239" s="39"/>
      <c r="W239" s="39"/>
      <c r="X239" s="39"/>
      <c r="Y239" s="39"/>
      <c r="Z239" s="39"/>
    </row>
    <row r="240" spans="1:26" ht="15.75" customHeight="1">
      <c r="A240" s="39"/>
      <c r="B240" s="93"/>
      <c r="C240" s="92"/>
      <c r="D240" s="92"/>
      <c r="E240" s="92"/>
      <c r="F240" s="92"/>
      <c r="G240" s="39"/>
      <c r="H240" s="39"/>
      <c r="I240" s="39"/>
      <c r="J240" s="39"/>
      <c r="K240" s="39"/>
      <c r="L240" s="39"/>
      <c r="M240" s="39"/>
      <c r="N240" s="39"/>
      <c r="O240" s="39"/>
      <c r="P240" s="39"/>
      <c r="Q240" s="39"/>
      <c r="R240" s="39"/>
      <c r="S240" s="39"/>
      <c r="T240" s="39"/>
      <c r="U240" s="39"/>
      <c r="V240" s="39"/>
      <c r="W240" s="39"/>
      <c r="X240" s="39"/>
      <c r="Y240" s="39"/>
      <c r="Z240" s="39"/>
    </row>
    <row r="241" spans="1:26" ht="15.75" customHeight="1">
      <c r="A241" s="39"/>
      <c r="B241" s="93"/>
      <c r="C241" s="92"/>
      <c r="D241" s="92"/>
      <c r="E241" s="92"/>
      <c r="F241" s="92"/>
      <c r="G241" s="39"/>
      <c r="H241" s="39"/>
      <c r="I241" s="39"/>
      <c r="J241" s="39"/>
      <c r="K241" s="39"/>
      <c r="L241" s="39"/>
      <c r="M241" s="39"/>
      <c r="N241" s="39"/>
      <c r="O241" s="39"/>
      <c r="P241" s="39"/>
      <c r="Q241" s="39"/>
      <c r="R241" s="39"/>
      <c r="S241" s="39"/>
      <c r="T241" s="39"/>
      <c r="U241" s="39"/>
      <c r="V241" s="39"/>
      <c r="W241" s="39"/>
      <c r="X241" s="39"/>
      <c r="Y241" s="39"/>
      <c r="Z241" s="39"/>
    </row>
    <row r="242" spans="1:26" ht="15.75" customHeight="1">
      <c r="A242" s="39"/>
      <c r="B242" s="93"/>
      <c r="C242" s="92"/>
      <c r="D242" s="92"/>
      <c r="E242" s="92"/>
      <c r="F242" s="92"/>
      <c r="G242" s="39"/>
      <c r="H242" s="39"/>
      <c r="I242" s="39"/>
      <c r="J242" s="39"/>
      <c r="K242" s="39"/>
      <c r="L242" s="39"/>
      <c r="M242" s="39"/>
      <c r="N242" s="39"/>
      <c r="O242" s="39"/>
      <c r="P242" s="39"/>
      <c r="Q242" s="39"/>
      <c r="R242" s="39"/>
      <c r="S242" s="39"/>
      <c r="T242" s="39"/>
      <c r="U242" s="39"/>
      <c r="V242" s="39"/>
      <c r="W242" s="39"/>
      <c r="X242" s="39"/>
      <c r="Y242" s="39"/>
      <c r="Z242" s="39"/>
    </row>
    <row r="243" spans="1:26" ht="15.75" customHeight="1">
      <c r="A243" s="39"/>
      <c r="B243" s="93"/>
      <c r="C243" s="92"/>
      <c r="D243" s="92"/>
      <c r="E243" s="92"/>
      <c r="F243" s="92"/>
      <c r="G243" s="39"/>
      <c r="H243" s="39"/>
      <c r="I243" s="39"/>
      <c r="J243" s="39"/>
      <c r="K243" s="39"/>
      <c r="L243" s="39"/>
      <c r="M243" s="39"/>
      <c r="N243" s="39"/>
      <c r="O243" s="39"/>
      <c r="P243" s="39"/>
      <c r="Q243" s="39"/>
      <c r="R243" s="39"/>
      <c r="S243" s="39"/>
      <c r="T243" s="39"/>
      <c r="U243" s="39"/>
      <c r="V243" s="39"/>
      <c r="W243" s="39"/>
      <c r="X243" s="39"/>
      <c r="Y243" s="39"/>
      <c r="Z243" s="39"/>
    </row>
    <row r="244" spans="1:26" ht="15.75" customHeight="1">
      <c r="A244" s="39"/>
      <c r="B244" s="93"/>
      <c r="C244" s="92"/>
      <c r="D244" s="92"/>
      <c r="E244" s="92"/>
      <c r="F244" s="92"/>
      <c r="G244" s="39"/>
      <c r="H244" s="39"/>
      <c r="I244" s="39"/>
      <c r="J244" s="39"/>
      <c r="K244" s="39"/>
      <c r="L244" s="39"/>
      <c r="M244" s="39"/>
      <c r="N244" s="39"/>
      <c r="O244" s="39"/>
      <c r="P244" s="39"/>
      <c r="Q244" s="39"/>
      <c r="R244" s="39"/>
      <c r="S244" s="39"/>
      <c r="T244" s="39"/>
      <c r="U244" s="39"/>
      <c r="V244" s="39"/>
      <c r="W244" s="39"/>
      <c r="X244" s="39"/>
      <c r="Y244" s="39"/>
      <c r="Z244" s="39"/>
    </row>
    <row r="245" spans="1:26" ht="15.75" customHeight="1">
      <c r="A245" s="39"/>
      <c r="B245" s="93"/>
      <c r="C245" s="92"/>
      <c r="D245" s="92"/>
      <c r="E245" s="92"/>
      <c r="F245" s="92"/>
      <c r="G245" s="39"/>
      <c r="H245" s="39"/>
      <c r="I245" s="39"/>
      <c r="J245" s="39"/>
      <c r="K245" s="39"/>
      <c r="L245" s="39"/>
      <c r="M245" s="39"/>
      <c r="N245" s="39"/>
      <c r="O245" s="39"/>
      <c r="P245" s="39"/>
      <c r="Q245" s="39"/>
      <c r="R245" s="39"/>
      <c r="S245" s="39"/>
      <c r="T245" s="39"/>
      <c r="U245" s="39"/>
      <c r="V245" s="39"/>
      <c r="W245" s="39"/>
      <c r="X245" s="39"/>
      <c r="Y245" s="39"/>
      <c r="Z245" s="39"/>
    </row>
    <row r="246" spans="1:26" ht="15.75" customHeight="1">
      <c r="A246" s="39"/>
      <c r="B246" s="93"/>
      <c r="C246" s="92"/>
      <c r="D246" s="92"/>
      <c r="E246" s="92"/>
      <c r="F246" s="92"/>
      <c r="G246" s="39"/>
      <c r="H246" s="39"/>
      <c r="I246" s="39"/>
      <c r="J246" s="39"/>
      <c r="K246" s="39"/>
      <c r="L246" s="39"/>
      <c r="M246" s="39"/>
      <c r="N246" s="39"/>
      <c r="O246" s="39"/>
      <c r="P246" s="39"/>
      <c r="Q246" s="39"/>
      <c r="R246" s="39"/>
      <c r="S246" s="39"/>
      <c r="T246" s="39"/>
      <c r="U246" s="39"/>
      <c r="V246" s="39"/>
      <c r="W246" s="39"/>
      <c r="X246" s="39"/>
      <c r="Y246" s="39"/>
      <c r="Z246" s="39"/>
    </row>
    <row r="247" spans="1:26" ht="15.75" customHeight="1">
      <c r="A247" s="39"/>
      <c r="B247" s="93"/>
      <c r="C247" s="92"/>
      <c r="D247" s="92"/>
      <c r="E247" s="92"/>
      <c r="F247" s="92"/>
      <c r="G247" s="39"/>
      <c r="H247" s="39"/>
      <c r="I247" s="39"/>
      <c r="J247" s="39"/>
      <c r="K247" s="39"/>
      <c r="L247" s="39"/>
      <c r="M247" s="39"/>
      <c r="N247" s="39"/>
      <c r="O247" s="39"/>
      <c r="P247" s="39"/>
      <c r="Q247" s="39"/>
      <c r="R247" s="39"/>
      <c r="S247" s="39"/>
      <c r="T247" s="39"/>
      <c r="U247" s="39"/>
      <c r="V247" s="39"/>
      <c r="W247" s="39"/>
      <c r="X247" s="39"/>
      <c r="Y247" s="39"/>
      <c r="Z247" s="39"/>
    </row>
    <row r="248" spans="1:26" ht="15.75" customHeight="1">
      <c r="A248" s="39"/>
      <c r="B248" s="93"/>
      <c r="C248" s="92"/>
      <c r="D248" s="92"/>
      <c r="E248" s="92"/>
      <c r="F248" s="92"/>
      <c r="G248" s="39"/>
      <c r="H248" s="39"/>
      <c r="I248" s="39"/>
      <c r="J248" s="39"/>
      <c r="K248" s="39"/>
      <c r="L248" s="39"/>
      <c r="M248" s="39"/>
      <c r="N248" s="39"/>
      <c r="O248" s="39"/>
      <c r="P248" s="39"/>
      <c r="Q248" s="39"/>
      <c r="R248" s="39"/>
      <c r="S248" s="39"/>
      <c r="T248" s="39"/>
      <c r="U248" s="39"/>
      <c r="V248" s="39"/>
      <c r="W248" s="39"/>
      <c r="X248" s="39"/>
      <c r="Y248" s="39"/>
      <c r="Z248" s="39"/>
    </row>
    <row r="249" spans="1:26" ht="15.75" customHeight="1">
      <c r="A249" s="39"/>
      <c r="B249" s="93"/>
      <c r="C249" s="92"/>
      <c r="D249" s="92"/>
      <c r="E249" s="92"/>
      <c r="F249" s="92"/>
      <c r="G249" s="39"/>
      <c r="H249" s="39"/>
      <c r="I249" s="39"/>
      <c r="J249" s="39"/>
      <c r="K249" s="39"/>
      <c r="L249" s="39"/>
      <c r="M249" s="39"/>
      <c r="N249" s="39"/>
      <c r="O249" s="39"/>
      <c r="P249" s="39"/>
      <c r="Q249" s="39"/>
      <c r="R249" s="39"/>
      <c r="S249" s="39"/>
      <c r="T249" s="39"/>
      <c r="U249" s="39"/>
      <c r="V249" s="39"/>
      <c r="W249" s="39"/>
      <c r="X249" s="39"/>
      <c r="Y249" s="39"/>
      <c r="Z249" s="39"/>
    </row>
    <row r="250" spans="1:26" ht="15.75" customHeight="1">
      <c r="A250" s="39"/>
      <c r="B250" s="93"/>
      <c r="C250" s="92"/>
      <c r="D250" s="92"/>
      <c r="E250" s="92"/>
      <c r="F250" s="92"/>
      <c r="G250" s="39"/>
      <c r="H250" s="39"/>
      <c r="I250" s="39"/>
      <c r="J250" s="39"/>
      <c r="K250" s="39"/>
      <c r="L250" s="39"/>
      <c r="M250" s="39"/>
      <c r="N250" s="39"/>
      <c r="O250" s="39"/>
      <c r="P250" s="39"/>
      <c r="Q250" s="39"/>
      <c r="R250" s="39"/>
      <c r="S250" s="39"/>
      <c r="T250" s="39"/>
      <c r="U250" s="39"/>
      <c r="V250" s="39"/>
      <c r="W250" s="39"/>
      <c r="X250" s="39"/>
      <c r="Y250" s="39"/>
      <c r="Z250" s="39"/>
    </row>
    <row r="251" spans="1:26" ht="15.75" customHeight="1">
      <c r="A251" s="39"/>
      <c r="B251" s="93"/>
      <c r="C251" s="92"/>
      <c r="D251" s="92"/>
      <c r="E251" s="92"/>
      <c r="F251" s="92"/>
      <c r="G251" s="39"/>
      <c r="H251" s="39"/>
      <c r="I251" s="39"/>
      <c r="J251" s="39"/>
      <c r="K251" s="39"/>
      <c r="L251" s="39"/>
      <c r="M251" s="39"/>
      <c r="N251" s="39"/>
      <c r="O251" s="39"/>
      <c r="P251" s="39"/>
      <c r="Q251" s="39"/>
      <c r="R251" s="39"/>
      <c r="S251" s="39"/>
      <c r="T251" s="39"/>
      <c r="U251" s="39"/>
      <c r="V251" s="39"/>
      <c r="W251" s="39"/>
      <c r="X251" s="39"/>
      <c r="Y251" s="39"/>
      <c r="Z251" s="39"/>
    </row>
    <row r="252" spans="1:26" ht="15.75" customHeight="1">
      <c r="A252" s="39"/>
      <c r="B252" s="93"/>
      <c r="C252" s="92"/>
      <c r="D252" s="92"/>
      <c r="E252" s="92"/>
      <c r="F252" s="92"/>
      <c r="G252" s="39"/>
      <c r="H252" s="39"/>
      <c r="I252" s="39"/>
      <c r="J252" s="39"/>
      <c r="K252" s="39"/>
      <c r="L252" s="39"/>
      <c r="M252" s="39"/>
      <c r="N252" s="39"/>
      <c r="O252" s="39"/>
      <c r="P252" s="39"/>
      <c r="Q252" s="39"/>
      <c r="R252" s="39"/>
      <c r="S252" s="39"/>
      <c r="T252" s="39"/>
      <c r="U252" s="39"/>
      <c r="V252" s="39"/>
      <c r="W252" s="39"/>
      <c r="X252" s="39"/>
      <c r="Y252" s="39"/>
      <c r="Z252" s="39"/>
    </row>
    <row r="253" spans="1:26" ht="15.75" customHeight="1">
      <c r="A253" s="39"/>
      <c r="B253" s="93"/>
      <c r="C253" s="92"/>
      <c r="D253" s="92"/>
      <c r="E253" s="92"/>
      <c r="F253" s="92"/>
      <c r="G253" s="39"/>
      <c r="H253" s="39"/>
      <c r="I253" s="39"/>
      <c r="J253" s="39"/>
      <c r="K253" s="39"/>
      <c r="L253" s="39"/>
      <c r="M253" s="39"/>
      <c r="N253" s="39"/>
      <c r="O253" s="39"/>
      <c r="P253" s="39"/>
      <c r="Q253" s="39"/>
      <c r="R253" s="39"/>
      <c r="S253" s="39"/>
      <c r="T253" s="39"/>
      <c r="U253" s="39"/>
      <c r="V253" s="39"/>
      <c r="W253" s="39"/>
      <c r="X253" s="39"/>
      <c r="Y253" s="39"/>
      <c r="Z253" s="39"/>
    </row>
    <row r="254" spans="1:26" ht="15.75" customHeight="1">
      <c r="A254" s="39"/>
      <c r="B254" s="93"/>
      <c r="C254" s="92"/>
      <c r="D254" s="92"/>
      <c r="E254" s="92"/>
      <c r="F254" s="92"/>
      <c r="G254" s="39"/>
      <c r="H254" s="39"/>
      <c r="I254" s="39"/>
      <c r="J254" s="39"/>
      <c r="K254" s="39"/>
      <c r="L254" s="39"/>
      <c r="M254" s="39"/>
      <c r="N254" s="39"/>
      <c r="O254" s="39"/>
      <c r="P254" s="39"/>
      <c r="Q254" s="39"/>
      <c r="R254" s="39"/>
      <c r="S254" s="39"/>
      <c r="T254" s="39"/>
      <c r="U254" s="39"/>
      <c r="V254" s="39"/>
      <c r="W254" s="39"/>
      <c r="X254" s="39"/>
      <c r="Y254" s="39"/>
      <c r="Z254" s="39"/>
    </row>
    <row r="255" spans="1:26" ht="15.75" customHeight="1">
      <c r="A255" s="39"/>
      <c r="B255" s="93"/>
      <c r="C255" s="92"/>
      <c r="D255" s="92"/>
      <c r="E255" s="92"/>
      <c r="F255" s="92"/>
      <c r="G255" s="39"/>
      <c r="H255" s="39"/>
      <c r="I255" s="39"/>
      <c r="J255" s="39"/>
      <c r="K255" s="39"/>
      <c r="L255" s="39"/>
      <c r="M255" s="39"/>
      <c r="N255" s="39"/>
      <c r="O255" s="39"/>
      <c r="P255" s="39"/>
      <c r="Q255" s="39"/>
      <c r="R255" s="39"/>
      <c r="S255" s="39"/>
      <c r="T255" s="39"/>
      <c r="U255" s="39"/>
      <c r="V255" s="39"/>
      <c r="W255" s="39"/>
      <c r="X255" s="39"/>
      <c r="Y255" s="39"/>
      <c r="Z255" s="39"/>
    </row>
    <row r="256" spans="1:26" ht="15.75" customHeight="1">
      <c r="A256" s="39"/>
      <c r="B256" s="93"/>
      <c r="C256" s="92"/>
      <c r="D256" s="92"/>
      <c r="E256" s="92"/>
      <c r="F256" s="92"/>
      <c r="G256" s="39"/>
      <c r="H256" s="39"/>
      <c r="I256" s="39"/>
      <c r="J256" s="39"/>
      <c r="K256" s="39"/>
      <c r="L256" s="39"/>
      <c r="M256" s="39"/>
      <c r="N256" s="39"/>
      <c r="O256" s="39"/>
      <c r="P256" s="39"/>
      <c r="Q256" s="39"/>
      <c r="R256" s="39"/>
      <c r="S256" s="39"/>
      <c r="T256" s="39"/>
      <c r="U256" s="39"/>
      <c r="V256" s="39"/>
      <c r="W256" s="39"/>
      <c r="X256" s="39"/>
      <c r="Y256" s="39"/>
      <c r="Z256" s="39"/>
    </row>
    <row r="257" spans="1:26" ht="15.75" customHeight="1">
      <c r="A257" s="39"/>
      <c r="B257" s="93"/>
      <c r="C257" s="92"/>
      <c r="D257" s="92"/>
      <c r="E257" s="92"/>
      <c r="F257" s="92"/>
      <c r="G257" s="39"/>
      <c r="H257" s="39"/>
      <c r="I257" s="39"/>
      <c r="J257" s="39"/>
      <c r="K257" s="39"/>
      <c r="L257" s="39"/>
      <c r="M257" s="39"/>
      <c r="N257" s="39"/>
      <c r="O257" s="39"/>
      <c r="P257" s="39"/>
      <c r="Q257" s="39"/>
      <c r="R257" s="39"/>
      <c r="S257" s="39"/>
      <c r="T257" s="39"/>
      <c r="U257" s="39"/>
      <c r="V257" s="39"/>
      <c r="W257" s="39"/>
      <c r="X257" s="39"/>
      <c r="Y257" s="39"/>
      <c r="Z257" s="39"/>
    </row>
    <row r="258" spans="1:26" ht="15.75" customHeight="1">
      <c r="A258" s="39"/>
      <c r="B258" s="93"/>
      <c r="C258" s="92"/>
      <c r="D258" s="92"/>
      <c r="E258" s="92"/>
      <c r="F258" s="92"/>
      <c r="G258" s="39"/>
      <c r="H258" s="39"/>
      <c r="I258" s="39"/>
      <c r="J258" s="39"/>
      <c r="K258" s="39"/>
      <c r="L258" s="39"/>
      <c r="M258" s="39"/>
      <c r="N258" s="39"/>
      <c r="O258" s="39"/>
      <c r="P258" s="39"/>
      <c r="Q258" s="39"/>
      <c r="R258" s="39"/>
      <c r="S258" s="39"/>
      <c r="T258" s="39"/>
      <c r="U258" s="39"/>
      <c r="V258" s="39"/>
      <c r="W258" s="39"/>
      <c r="X258" s="39"/>
      <c r="Y258" s="39"/>
      <c r="Z258" s="39"/>
    </row>
    <row r="259" spans="1:26" ht="15.75" customHeight="1">
      <c r="A259" s="39"/>
      <c r="B259" s="93"/>
      <c r="C259" s="92"/>
      <c r="D259" s="92"/>
      <c r="E259" s="92"/>
      <c r="F259" s="92"/>
      <c r="G259" s="39"/>
      <c r="H259" s="39"/>
      <c r="I259" s="39"/>
      <c r="J259" s="39"/>
      <c r="K259" s="39"/>
      <c r="L259" s="39"/>
      <c r="M259" s="39"/>
      <c r="N259" s="39"/>
      <c r="O259" s="39"/>
      <c r="P259" s="39"/>
      <c r="Q259" s="39"/>
      <c r="R259" s="39"/>
      <c r="S259" s="39"/>
      <c r="T259" s="39"/>
      <c r="U259" s="39"/>
      <c r="V259" s="39"/>
      <c r="W259" s="39"/>
      <c r="X259" s="39"/>
      <c r="Y259" s="39"/>
      <c r="Z259" s="39"/>
    </row>
    <row r="260" spans="1:26" ht="15.75" customHeight="1">
      <c r="A260" s="39"/>
      <c r="B260" s="93"/>
      <c r="C260" s="92"/>
      <c r="D260" s="92"/>
      <c r="E260" s="92"/>
      <c r="F260" s="92"/>
      <c r="G260" s="39"/>
      <c r="H260" s="39"/>
      <c r="I260" s="39"/>
      <c r="J260" s="39"/>
      <c r="K260" s="39"/>
      <c r="L260" s="39"/>
      <c r="M260" s="39"/>
      <c r="N260" s="39"/>
      <c r="O260" s="39"/>
      <c r="P260" s="39"/>
      <c r="Q260" s="39"/>
      <c r="R260" s="39"/>
      <c r="S260" s="39"/>
      <c r="T260" s="39"/>
      <c r="U260" s="39"/>
      <c r="V260" s="39"/>
      <c r="W260" s="39"/>
      <c r="X260" s="39"/>
      <c r="Y260" s="39"/>
      <c r="Z260" s="39"/>
    </row>
    <row r="261" spans="1:26" ht="15.75" customHeight="1">
      <c r="A261" s="39"/>
      <c r="B261" s="93"/>
      <c r="C261" s="92"/>
      <c r="D261" s="92"/>
      <c r="E261" s="92"/>
      <c r="F261" s="92"/>
      <c r="G261" s="39"/>
      <c r="H261" s="39"/>
      <c r="I261" s="39"/>
      <c r="J261" s="39"/>
      <c r="K261" s="39"/>
      <c r="L261" s="39"/>
      <c r="M261" s="39"/>
      <c r="N261" s="39"/>
      <c r="O261" s="39"/>
      <c r="P261" s="39"/>
      <c r="Q261" s="39"/>
      <c r="R261" s="39"/>
      <c r="S261" s="39"/>
      <c r="T261" s="39"/>
      <c r="U261" s="39"/>
      <c r="V261" s="39"/>
      <c r="W261" s="39"/>
      <c r="X261" s="39"/>
      <c r="Y261" s="39"/>
      <c r="Z261" s="39"/>
    </row>
    <row r="262" spans="1:26" ht="15.75" customHeight="1">
      <c r="A262" s="39"/>
      <c r="B262" s="93"/>
      <c r="C262" s="92"/>
      <c r="D262" s="92"/>
      <c r="E262" s="92"/>
      <c r="F262" s="92"/>
      <c r="G262" s="39"/>
      <c r="H262" s="39"/>
      <c r="I262" s="39"/>
      <c r="J262" s="39"/>
      <c r="K262" s="39"/>
      <c r="L262" s="39"/>
      <c r="M262" s="39"/>
      <c r="N262" s="39"/>
      <c r="O262" s="39"/>
      <c r="P262" s="39"/>
      <c r="Q262" s="39"/>
      <c r="R262" s="39"/>
      <c r="S262" s="39"/>
      <c r="T262" s="39"/>
      <c r="U262" s="39"/>
      <c r="V262" s="39"/>
      <c r="W262" s="39"/>
      <c r="X262" s="39"/>
      <c r="Y262" s="39"/>
      <c r="Z262" s="39"/>
    </row>
    <row r="263" spans="1:26" ht="15.75" customHeight="1">
      <c r="A263" s="39"/>
      <c r="B263" s="93"/>
      <c r="C263" s="92"/>
      <c r="D263" s="92"/>
      <c r="E263" s="92"/>
      <c r="F263" s="92"/>
      <c r="G263" s="39"/>
      <c r="H263" s="39"/>
      <c r="I263" s="39"/>
      <c r="J263" s="39"/>
      <c r="K263" s="39"/>
      <c r="L263" s="39"/>
      <c r="M263" s="39"/>
      <c r="N263" s="39"/>
      <c r="O263" s="39"/>
      <c r="P263" s="39"/>
      <c r="Q263" s="39"/>
      <c r="R263" s="39"/>
      <c r="S263" s="39"/>
      <c r="T263" s="39"/>
      <c r="U263" s="39"/>
      <c r="V263" s="39"/>
      <c r="W263" s="39"/>
      <c r="X263" s="39"/>
      <c r="Y263" s="39"/>
      <c r="Z263" s="39"/>
    </row>
    <row r="264" spans="1:26" ht="15.75" customHeight="1">
      <c r="A264" s="39"/>
      <c r="B264" s="93"/>
      <c r="C264" s="92"/>
      <c r="D264" s="92"/>
      <c r="E264" s="92"/>
      <c r="F264" s="92"/>
      <c r="G264" s="39"/>
      <c r="H264" s="39"/>
      <c r="I264" s="39"/>
      <c r="J264" s="39"/>
      <c r="K264" s="39"/>
      <c r="L264" s="39"/>
      <c r="M264" s="39"/>
      <c r="N264" s="39"/>
      <c r="O264" s="39"/>
      <c r="P264" s="39"/>
      <c r="Q264" s="39"/>
      <c r="R264" s="39"/>
      <c r="S264" s="39"/>
      <c r="T264" s="39"/>
      <c r="U264" s="39"/>
      <c r="V264" s="39"/>
      <c r="W264" s="39"/>
      <c r="X264" s="39"/>
      <c r="Y264" s="39"/>
      <c r="Z264" s="39"/>
    </row>
    <row r="265" spans="1:26" ht="15.75" customHeight="1">
      <c r="A265" s="39"/>
      <c r="B265" s="93"/>
      <c r="C265" s="92"/>
      <c r="D265" s="92"/>
      <c r="E265" s="92"/>
      <c r="F265" s="92"/>
      <c r="G265" s="39"/>
      <c r="H265" s="39"/>
      <c r="I265" s="39"/>
      <c r="J265" s="39"/>
      <c r="K265" s="39"/>
      <c r="L265" s="39"/>
      <c r="M265" s="39"/>
      <c r="N265" s="39"/>
      <c r="O265" s="39"/>
      <c r="P265" s="39"/>
      <c r="Q265" s="39"/>
      <c r="R265" s="39"/>
      <c r="S265" s="39"/>
      <c r="T265" s="39"/>
      <c r="U265" s="39"/>
      <c r="V265" s="39"/>
      <c r="W265" s="39"/>
      <c r="X265" s="39"/>
      <c r="Y265" s="39"/>
      <c r="Z265" s="39"/>
    </row>
    <row r="266" spans="1:26" ht="15.75" customHeight="1">
      <c r="A266" s="39"/>
      <c r="B266" s="93"/>
      <c r="C266" s="92"/>
      <c r="D266" s="92"/>
      <c r="E266" s="92"/>
      <c r="F266" s="92"/>
      <c r="G266" s="39"/>
      <c r="H266" s="39"/>
      <c r="I266" s="39"/>
      <c r="J266" s="39"/>
      <c r="K266" s="39"/>
      <c r="L266" s="39"/>
      <c r="M266" s="39"/>
      <c r="N266" s="39"/>
      <c r="O266" s="39"/>
      <c r="P266" s="39"/>
      <c r="Q266" s="39"/>
      <c r="R266" s="39"/>
      <c r="S266" s="39"/>
      <c r="T266" s="39"/>
      <c r="U266" s="39"/>
      <c r="V266" s="39"/>
      <c r="W266" s="39"/>
      <c r="X266" s="39"/>
      <c r="Y266" s="39"/>
      <c r="Z266" s="39"/>
    </row>
    <row r="267" spans="1:26" ht="15.75" customHeight="1">
      <c r="A267" s="39"/>
      <c r="B267" s="93"/>
      <c r="C267" s="92"/>
      <c r="D267" s="92"/>
      <c r="E267" s="92"/>
      <c r="F267" s="92"/>
      <c r="G267" s="39"/>
      <c r="H267" s="39"/>
      <c r="I267" s="39"/>
      <c r="J267" s="39"/>
      <c r="K267" s="39"/>
      <c r="L267" s="39"/>
      <c r="M267" s="39"/>
      <c r="N267" s="39"/>
      <c r="O267" s="39"/>
      <c r="P267" s="39"/>
      <c r="Q267" s="39"/>
      <c r="R267" s="39"/>
      <c r="S267" s="39"/>
      <c r="T267" s="39"/>
      <c r="U267" s="39"/>
      <c r="V267" s="39"/>
      <c r="W267" s="39"/>
      <c r="X267" s="39"/>
      <c r="Y267" s="39"/>
      <c r="Z267" s="39"/>
    </row>
    <row r="268" spans="1:26" ht="15.75" customHeight="1">
      <c r="A268" s="39"/>
      <c r="B268" s="93"/>
      <c r="C268" s="92"/>
      <c r="D268" s="92"/>
      <c r="E268" s="92"/>
      <c r="F268" s="92"/>
      <c r="G268" s="39"/>
      <c r="H268" s="39"/>
      <c r="I268" s="39"/>
      <c r="J268" s="39"/>
      <c r="K268" s="39"/>
      <c r="L268" s="39"/>
      <c r="M268" s="39"/>
      <c r="N268" s="39"/>
      <c r="O268" s="39"/>
      <c r="P268" s="39"/>
      <c r="Q268" s="39"/>
      <c r="R268" s="39"/>
      <c r="S268" s="39"/>
      <c r="T268" s="39"/>
      <c r="U268" s="39"/>
      <c r="V268" s="39"/>
      <c r="W268" s="39"/>
      <c r="X268" s="39"/>
      <c r="Y268" s="39"/>
      <c r="Z268" s="39"/>
    </row>
    <row r="269" spans="1:26" ht="15.75" customHeight="1">
      <c r="A269" s="39"/>
      <c r="B269" s="93"/>
      <c r="C269" s="92"/>
      <c r="D269" s="92"/>
      <c r="E269" s="92"/>
      <c r="F269" s="92"/>
      <c r="G269" s="39"/>
      <c r="H269" s="39"/>
      <c r="I269" s="39"/>
      <c r="J269" s="39"/>
      <c r="K269" s="39"/>
      <c r="L269" s="39"/>
      <c r="M269" s="39"/>
      <c r="N269" s="39"/>
      <c r="O269" s="39"/>
      <c r="P269" s="39"/>
      <c r="Q269" s="39"/>
      <c r="R269" s="39"/>
      <c r="S269" s="39"/>
      <c r="T269" s="39"/>
      <c r="U269" s="39"/>
      <c r="V269" s="39"/>
      <c r="W269" s="39"/>
      <c r="X269" s="39"/>
      <c r="Y269" s="39"/>
      <c r="Z269" s="39"/>
    </row>
    <row r="270" spans="1:26" ht="15.75" customHeight="1">
      <c r="A270" s="39"/>
      <c r="B270" s="93"/>
      <c r="C270" s="92"/>
      <c r="D270" s="92"/>
      <c r="E270" s="92"/>
      <c r="F270" s="92"/>
      <c r="G270" s="39"/>
      <c r="H270" s="39"/>
      <c r="I270" s="39"/>
      <c r="J270" s="39"/>
      <c r="K270" s="39"/>
      <c r="L270" s="39"/>
      <c r="M270" s="39"/>
      <c r="N270" s="39"/>
      <c r="O270" s="39"/>
      <c r="P270" s="39"/>
      <c r="Q270" s="39"/>
      <c r="R270" s="39"/>
      <c r="S270" s="39"/>
      <c r="T270" s="39"/>
      <c r="U270" s="39"/>
      <c r="V270" s="39"/>
      <c r="W270" s="39"/>
      <c r="X270" s="39"/>
      <c r="Y270" s="39"/>
      <c r="Z270" s="39"/>
    </row>
    <row r="271" spans="1:26" ht="15.75" customHeight="1">
      <c r="A271" s="39"/>
      <c r="B271" s="93"/>
      <c r="C271" s="92"/>
      <c r="D271" s="92"/>
      <c r="E271" s="92"/>
      <c r="F271" s="92"/>
      <c r="G271" s="39"/>
      <c r="H271" s="39"/>
      <c r="I271" s="39"/>
      <c r="J271" s="39"/>
      <c r="K271" s="39"/>
      <c r="L271" s="39"/>
      <c r="M271" s="39"/>
      <c r="N271" s="39"/>
      <c r="O271" s="39"/>
      <c r="P271" s="39"/>
      <c r="Q271" s="39"/>
      <c r="R271" s="39"/>
      <c r="S271" s="39"/>
      <c r="T271" s="39"/>
      <c r="U271" s="39"/>
      <c r="V271" s="39"/>
      <c r="W271" s="39"/>
      <c r="X271" s="39"/>
      <c r="Y271" s="39"/>
      <c r="Z271" s="39"/>
    </row>
    <row r="272" spans="1:26" ht="15.75" customHeight="1">
      <c r="A272" s="39"/>
      <c r="B272" s="93"/>
      <c r="C272" s="92"/>
      <c r="D272" s="92"/>
      <c r="E272" s="92"/>
      <c r="F272" s="92"/>
      <c r="G272" s="39"/>
      <c r="H272" s="39"/>
      <c r="I272" s="39"/>
      <c r="J272" s="39"/>
      <c r="K272" s="39"/>
      <c r="L272" s="39"/>
      <c r="M272" s="39"/>
      <c r="N272" s="39"/>
      <c r="O272" s="39"/>
      <c r="P272" s="39"/>
      <c r="Q272" s="39"/>
      <c r="R272" s="39"/>
      <c r="S272" s="39"/>
      <c r="T272" s="39"/>
      <c r="U272" s="39"/>
      <c r="V272" s="39"/>
      <c r="W272" s="39"/>
      <c r="X272" s="39"/>
      <c r="Y272" s="39"/>
      <c r="Z272" s="39"/>
    </row>
    <row r="273" spans="1:26" ht="15.75" customHeight="1">
      <c r="A273" s="39"/>
      <c r="B273" s="93"/>
      <c r="C273" s="92"/>
      <c r="D273" s="92"/>
      <c r="E273" s="92"/>
      <c r="F273" s="92"/>
      <c r="G273" s="39"/>
      <c r="H273" s="39"/>
      <c r="I273" s="39"/>
      <c r="J273" s="39"/>
      <c r="K273" s="39"/>
      <c r="L273" s="39"/>
      <c r="M273" s="39"/>
      <c r="N273" s="39"/>
      <c r="O273" s="39"/>
      <c r="P273" s="39"/>
      <c r="Q273" s="39"/>
      <c r="R273" s="39"/>
      <c r="S273" s="39"/>
      <c r="T273" s="39"/>
      <c r="U273" s="39"/>
      <c r="V273" s="39"/>
      <c r="W273" s="39"/>
      <c r="X273" s="39"/>
      <c r="Y273" s="39"/>
      <c r="Z273" s="39"/>
    </row>
    <row r="274" spans="1:26" ht="15.75" customHeight="1">
      <c r="A274" s="39"/>
      <c r="B274" s="93"/>
      <c r="C274" s="92"/>
      <c r="D274" s="92"/>
      <c r="E274" s="92"/>
      <c r="F274" s="92"/>
      <c r="G274" s="39"/>
      <c r="H274" s="39"/>
      <c r="I274" s="39"/>
      <c r="J274" s="39"/>
      <c r="K274" s="39"/>
      <c r="L274" s="39"/>
      <c r="M274" s="39"/>
      <c r="N274" s="39"/>
      <c r="O274" s="39"/>
      <c r="P274" s="39"/>
      <c r="Q274" s="39"/>
      <c r="R274" s="39"/>
      <c r="S274" s="39"/>
      <c r="T274" s="39"/>
      <c r="U274" s="39"/>
      <c r="V274" s="39"/>
      <c r="W274" s="39"/>
      <c r="X274" s="39"/>
      <c r="Y274" s="39"/>
      <c r="Z274" s="39"/>
    </row>
    <row r="275" spans="1:26" ht="15.75" customHeight="1">
      <c r="A275" s="39"/>
      <c r="B275" s="93"/>
      <c r="C275" s="92"/>
      <c r="D275" s="92"/>
      <c r="E275" s="92"/>
      <c r="F275" s="92"/>
      <c r="G275" s="39"/>
      <c r="H275" s="39"/>
      <c r="I275" s="39"/>
      <c r="J275" s="39"/>
      <c r="K275" s="39"/>
      <c r="L275" s="39"/>
      <c r="M275" s="39"/>
      <c r="N275" s="39"/>
      <c r="O275" s="39"/>
      <c r="P275" s="39"/>
      <c r="Q275" s="39"/>
      <c r="R275" s="39"/>
      <c r="S275" s="39"/>
      <c r="T275" s="39"/>
      <c r="U275" s="39"/>
      <c r="V275" s="39"/>
      <c r="W275" s="39"/>
      <c r="X275" s="39"/>
      <c r="Y275" s="39"/>
      <c r="Z275" s="39"/>
    </row>
    <row r="276" spans="1:26" ht="15.75" customHeight="1">
      <c r="A276" s="39"/>
      <c r="B276" s="93"/>
      <c r="C276" s="92"/>
      <c r="D276" s="92"/>
      <c r="E276" s="92"/>
      <c r="F276" s="92"/>
      <c r="G276" s="39"/>
      <c r="H276" s="39"/>
      <c r="I276" s="39"/>
      <c r="J276" s="39"/>
      <c r="K276" s="39"/>
      <c r="L276" s="39"/>
      <c r="M276" s="39"/>
      <c r="N276" s="39"/>
      <c r="O276" s="39"/>
      <c r="P276" s="39"/>
      <c r="Q276" s="39"/>
      <c r="R276" s="39"/>
      <c r="S276" s="39"/>
      <c r="T276" s="39"/>
      <c r="U276" s="39"/>
      <c r="V276" s="39"/>
      <c r="W276" s="39"/>
      <c r="X276" s="39"/>
      <c r="Y276" s="39"/>
      <c r="Z276" s="39"/>
    </row>
    <row r="277" spans="1:26" ht="15.75" customHeight="1">
      <c r="A277" s="39"/>
      <c r="B277" s="93"/>
      <c r="C277" s="92"/>
      <c r="D277" s="92"/>
      <c r="E277" s="92"/>
      <c r="F277" s="92"/>
      <c r="G277" s="39"/>
      <c r="H277" s="39"/>
      <c r="I277" s="39"/>
      <c r="J277" s="39"/>
      <c r="K277" s="39"/>
      <c r="L277" s="39"/>
      <c r="M277" s="39"/>
      <c r="N277" s="39"/>
      <c r="O277" s="39"/>
      <c r="P277" s="39"/>
      <c r="Q277" s="39"/>
      <c r="R277" s="39"/>
      <c r="S277" s="39"/>
      <c r="T277" s="39"/>
      <c r="U277" s="39"/>
      <c r="V277" s="39"/>
      <c r="W277" s="39"/>
      <c r="X277" s="39"/>
      <c r="Y277" s="39"/>
      <c r="Z277" s="39"/>
    </row>
    <row r="278" spans="1:26" ht="15.75" customHeight="1">
      <c r="A278" s="39"/>
      <c r="B278" s="93"/>
      <c r="C278" s="92"/>
      <c r="D278" s="92"/>
      <c r="E278" s="92"/>
      <c r="F278" s="92"/>
      <c r="G278" s="39"/>
      <c r="H278" s="39"/>
      <c r="I278" s="39"/>
      <c r="J278" s="39"/>
      <c r="K278" s="39"/>
      <c r="L278" s="39"/>
      <c r="M278" s="39"/>
      <c r="N278" s="39"/>
      <c r="O278" s="39"/>
      <c r="P278" s="39"/>
      <c r="Q278" s="39"/>
      <c r="R278" s="39"/>
      <c r="S278" s="39"/>
      <c r="T278" s="39"/>
      <c r="U278" s="39"/>
      <c r="V278" s="39"/>
      <c r="W278" s="39"/>
      <c r="X278" s="39"/>
      <c r="Y278" s="39"/>
      <c r="Z278" s="39"/>
    </row>
    <row r="279" spans="1:26" ht="15.75" customHeight="1">
      <c r="A279" s="39"/>
      <c r="B279" s="93"/>
      <c r="C279" s="92"/>
      <c r="D279" s="92"/>
      <c r="E279" s="92"/>
      <c r="F279" s="92"/>
      <c r="G279" s="39"/>
      <c r="H279" s="39"/>
      <c r="I279" s="39"/>
      <c r="J279" s="39"/>
      <c r="K279" s="39"/>
      <c r="L279" s="39"/>
      <c r="M279" s="39"/>
      <c r="N279" s="39"/>
      <c r="O279" s="39"/>
      <c r="P279" s="39"/>
      <c r="Q279" s="39"/>
      <c r="R279" s="39"/>
      <c r="S279" s="39"/>
      <c r="T279" s="39"/>
      <c r="U279" s="39"/>
      <c r="V279" s="39"/>
      <c r="W279" s="39"/>
      <c r="X279" s="39"/>
      <c r="Y279" s="39"/>
      <c r="Z279" s="39"/>
    </row>
    <row r="280" spans="1:26" ht="15.75" customHeight="1">
      <c r="A280" s="39"/>
      <c r="B280" s="93"/>
      <c r="C280" s="92"/>
      <c r="D280" s="92"/>
      <c r="E280" s="92"/>
      <c r="F280" s="92"/>
      <c r="G280" s="39"/>
      <c r="H280" s="39"/>
      <c r="I280" s="39"/>
      <c r="J280" s="39"/>
      <c r="K280" s="39"/>
      <c r="L280" s="39"/>
      <c r="M280" s="39"/>
      <c r="N280" s="39"/>
      <c r="O280" s="39"/>
      <c r="P280" s="39"/>
      <c r="Q280" s="39"/>
      <c r="R280" s="39"/>
      <c r="S280" s="39"/>
      <c r="T280" s="39"/>
      <c r="U280" s="39"/>
      <c r="V280" s="39"/>
      <c r="W280" s="39"/>
      <c r="X280" s="39"/>
      <c r="Y280" s="39"/>
      <c r="Z280" s="39"/>
    </row>
    <row r="281" spans="1:26" ht="15.75" customHeight="1">
      <c r="A281" s="39"/>
      <c r="B281" s="93"/>
      <c r="C281" s="92"/>
      <c r="D281" s="92"/>
      <c r="E281" s="92"/>
      <c r="F281" s="92"/>
      <c r="G281" s="39"/>
      <c r="H281" s="39"/>
      <c r="I281" s="39"/>
      <c r="J281" s="39"/>
      <c r="K281" s="39"/>
      <c r="L281" s="39"/>
      <c r="M281" s="39"/>
      <c r="N281" s="39"/>
      <c r="O281" s="39"/>
      <c r="P281" s="39"/>
      <c r="Q281" s="39"/>
      <c r="R281" s="39"/>
      <c r="S281" s="39"/>
      <c r="T281" s="39"/>
      <c r="U281" s="39"/>
      <c r="V281" s="39"/>
      <c r="W281" s="39"/>
      <c r="X281" s="39"/>
      <c r="Y281" s="39"/>
      <c r="Z281" s="39"/>
    </row>
    <row r="282" spans="1:26" ht="15.75" customHeight="1">
      <c r="A282" s="39"/>
      <c r="B282" s="93"/>
      <c r="C282" s="92"/>
      <c r="D282" s="92"/>
      <c r="E282" s="92"/>
      <c r="F282" s="92"/>
      <c r="G282" s="39"/>
      <c r="H282" s="39"/>
      <c r="I282" s="39"/>
      <c r="J282" s="39"/>
      <c r="K282" s="39"/>
      <c r="L282" s="39"/>
      <c r="M282" s="39"/>
      <c r="N282" s="39"/>
      <c r="O282" s="39"/>
      <c r="P282" s="39"/>
      <c r="Q282" s="39"/>
      <c r="R282" s="39"/>
      <c r="S282" s="39"/>
      <c r="T282" s="39"/>
      <c r="U282" s="39"/>
      <c r="V282" s="39"/>
      <c r="W282" s="39"/>
      <c r="X282" s="39"/>
      <c r="Y282" s="39"/>
      <c r="Z282" s="39"/>
    </row>
    <row r="283" spans="1:26" ht="15.75" customHeight="1">
      <c r="A283" s="39"/>
      <c r="B283" s="93"/>
      <c r="C283" s="92"/>
      <c r="D283" s="92"/>
      <c r="E283" s="92"/>
      <c r="F283" s="92"/>
      <c r="G283" s="39"/>
      <c r="H283" s="39"/>
      <c r="I283" s="39"/>
      <c r="J283" s="39"/>
      <c r="K283" s="39"/>
      <c r="L283" s="39"/>
      <c r="M283" s="39"/>
      <c r="N283" s="39"/>
      <c r="O283" s="39"/>
      <c r="P283" s="39"/>
      <c r="Q283" s="39"/>
      <c r="R283" s="39"/>
      <c r="S283" s="39"/>
      <c r="T283" s="39"/>
      <c r="U283" s="39"/>
      <c r="V283" s="39"/>
      <c r="W283" s="39"/>
      <c r="X283" s="39"/>
      <c r="Y283" s="39"/>
      <c r="Z283" s="39"/>
    </row>
    <row r="284" spans="1:26" ht="15.75" customHeight="1">
      <c r="A284" s="39"/>
      <c r="B284" s="93"/>
      <c r="C284" s="92"/>
      <c r="D284" s="92"/>
      <c r="E284" s="92"/>
      <c r="F284" s="92"/>
      <c r="G284" s="39"/>
      <c r="H284" s="39"/>
      <c r="I284" s="39"/>
      <c r="J284" s="39"/>
      <c r="K284" s="39"/>
      <c r="L284" s="39"/>
      <c r="M284" s="39"/>
      <c r="N284" s="39"/>
      <c r="O284" s="39"/>
      <c r="P284" s="39"/>
      <c r="Q284" s="39"/>
      <c r="R284" s="39"/>
      <c r="S284" s="39"/>
      <c r="T284" s="39"/>
      <c r="U284" s="39"/>
      <c r="V284" s="39"/>
      <c r="W284" s="39"/>
      <c r="X284" s="39"/>
      <c r="Y284" s="39"/>
      <c r="Z284" s="39"/>
    </row>
    <row r="285" spans="1:26" ht="15.75" customHeight="1">
      <c r="A285" s="39"/>
      <c r="B285" s="93"/>
      <c r="C285" s="92"/>
      <c r="D285" s="92"/>
      <c r="E285" s="92"/>
      <c r="F285" s="92"/>
      <c r="G285" s="39"/>
      <c r="H285" s="39"/>
      <c r="I285" s="39"/>
      <c r="J285" s="39"/>
      <c r="K285" s="39"/>
      <c r="L285" s="39"/>
      <c r="M285" s="39"/>
      <c r="N285" s="39"/>
      <c r="O285" s="39"/>
      <c r="P285" s="39"/>
      <c r="Q285" s="39"/>
      <c r="R285" s="39"/>
      <c r="S285" s="39"/>
      <c r="T285" s="39"/>
      <c r="U285" s="39"/>
      <c r="V285" s="39"/>
      <c r="W285" s="39"/>
      <c r="X285" s="39"/>
      <c r="Y285" s="39"/>
      <c r="Z285" s="39"/>
    </row>
    <row r="286" spans="1:26" ht="15.75" customHeight="1">
      <c r="A286" s="39"/>
      <c r="B286" s="93"/>
      <c r="C286" s="92"/>
      <c r="D286" s="92"/>
      <c r="E286" s="92"/>
      <c r="F286" s="92"/>
      <c r="G286" s="39"/>
      <c r="H286" s="39"/>
      <c r="I286" s="39"/>
      <c r="J286" s="39"/>
      <c r="K286" s="39"/>
      <c r="L286" s="39"/>
      <c r="M286" s="39"/>
      <c r="N286" s="39"/>
      <c r="O286" s="39"/>
      <c r="P286" s="39"/>
      <c r="Q286" s="39"/>
      <c r="R286" s="39"/>
      <c r="S286" s="39"/>
      <c r="T286" s="39"/>
      <c r="U286" s="39"/>
      <c r="V286" s="39"/>
      <c r="W286" s="39"/>
      <c r="X286" s="39"/>
      <c r="Y286" s="39"/>
      <c r="Z286" s="39"/>
    </row>
    <row r="287" spans="1:26" ht="15.75" customHeight="1">
      <c r="A287" s="39"/>
      <c r="B287" s="93"/>
      <c r="C287" s="92"/>
      <c r="D287" s="92"/>
      <c r="E287" s="92"/>
      <c r="F287" s="92"/>
      <c r="G287" s="39"/>
      <c r="H287" s="39"/>
      <c r="I287" s="39"/>
      <c r="J287" s="39"/>
      <c r="K287" s="39"/>
      <c r="L287" s="39"/>
      <c r="M287" s="39"/>
      <c r="N287" s="39"/>
      <c r="O287" s="39"/>
      <c r="P287" s="39"/>
      <c r="Q287" s="39"/>
      <c r="R287" s="39"/>
      <c r="S287" s="39"/>
      <c r="T287" s="39"/>
      <c r="U287" s="39"/>
      <c r="V287" s="39"/>
      <c r="W287" s="39"/>
      <c r="X287" s="39"/>
      <c r="Y287" s="39"/>
      <c r="Z287" s="39"/>
    </row>
    <row r="288" spans="1:26" ht="15.75" customHeight="1">
      <c r="A288" s="39"/>
      <c r="B288" s="93"/>
      <c r="C288" s="92"/>
      <c r="D288" s="92"/>
      <c r="E288" s="92"/>
      <c r="F288" s="92"/>
      <c r="G288" s="39"/>
      <c r="H288" s="39"/>
      <c r="I288" s="39"/>
      <c r="J288" s="39"/>
      <c r="K288" s="39"/>
      <c r="L288" s="39"/>
      <c r="M288" s="39"/>
      <c r="N288" s="39"/>
      <c r="O288" s="39"/>
      <c r="P288" s="39"/>
      <c r="Q288" s="39"/>
      <c r="R288" s="39"/>
      <c r="S288" s="39"/>
      <c r="T288" s="39"/>
      <c r="U288" s="39"/>
      <c r="V288" s="39"/>
      <c r="W288" s="39"/>
      <c r="X288" s="39"/>
      <c r="Y288" s="39"/>
      <c r="Z288" s="39"/>
    </row>
    <row r="289" spans="1:26" ht="15.75" customHeight="1">
      <c r="A289" s="39"/>
      <c r="B289" s="93"/>
      <c r="C289" s="92"/>
      <c r="D289" s="92"/>
      <c r="E289" s="92"/>
      <c r="F289" s="92"/>
      <c r="G289" s="39"/>
      <c r="H289" s="39"/>
      <c r="I289" s="39"/>
      <c r="J289" s="39"/>
      <c r="K289" s="39"/>
      <c r="L289" s="39"/>
      <c r="M289" s="39"/>
      <c r="N289" s="39"/>
      <c r="O289" s="39"/>
      <c r="P289" s="39"/>
      <c r="Q289" s="39"/>
      <c r="R289" s="39"/>
      <c r="S289" s="39"/>
      <c r="T289" s="39"/>
      <c r="U289" s="39"/>
      <c r="V289" s="39"/>
      <c r="W289" s="39"/>
      <c r="X289" s="39"/>
      <c r="Y289" s="39"/>
      <c r="Z289" s="39"/>
    </row>
    <row r="290" spans="1:26" ht="15.75" customHeight="1">
      <c r="A290" s="39"/>
      <c r="B290" s="93"/>
      <c r="C290" s="92"/>
      <c r="D290" s="92"/>
      <c r="E290" s="92"/>
      <c r="F290" s="92"/>
      <c r="G290" s="39"/>
      <c r="H290" s="39"/>
      <c r="I290" s="39"/>
      <c r="J290" s="39"/>
      <c r="K290" s="39"/>
      <c r="L290" s="39"/>
      <c r="M290" s="39"/>
      <c r="N290" s="39"/>
      <c r="O290" s="39"/>
      <c r="P290" s="39"/>
      <c r="Q290" s="39"/>
      <c r="R290" s="39"/>
      <c r="S290" s="39"/>
      <c r="T290" s="39"/>
      <c r="U290" s="39"/>
      <c r="V290" s="39"/>
      <c r="W290" s="39"/>
      <c r="X290" s="39"/>
      <c r="Y290" s="39"/>
      <c r="Z290" s="39"/>
    </row>
    <row r="291" spans="1:26" ht="15.75" customHeight="1">
      <c r="A291" s="39"/>
      <c r="B291" s="93"/>
      <c r="C291" s="92"/>
      <c r="D291" s="92"/>
      <c r="E291" s="92"/>
      <c r="F291" s="92"/>
      <c r="G291" s="39"/>
      <c r="H291" s="39"/>
      <c r="I291" s="39"/>
      <c r="J291" s="39"/>
      <c r="K291" s="39"/>
      <c r="L291" s="39"/>
      <c r="M291" s="39"/>
      <c r="N291" s="39"/>
      <c r="O291" s="39"/>
      <c r="P291" s="39"/>
      <c r="Q291" s="39"/>
      <c r="R291" s="39"/>
      <c r="S291" s="39"/>
      <c r="T291" s="39"/>
      <c r="U291" s="39"/>
      <c r="V291" s="39"/>
      <c r="W291" s="39"/>
      <c r="X291" s="39"/>
      <c r="Y291" s="39"/>
      <c r="Z291" s="39"/>
    </row>
    <row r="292" spans="1:26" ht="15.75" customHeight="1">
      <c r="A292" s="39"/>
      <c r="B292" s="93"/>
      <c r="C292" s="92"/>
      <c r="D292" s="92"/>
      <c r="E292" s="92"/>
      <c r="F292" s="92"/>
      <c r="G292" s="39"/>
      <c r="H292" s="39"/>
      <c r="I292" s="39"/>
      <c r="J292" s="39"/>
      <c r="K292" s="39"/>
      <c r="L292" s="39"/>
      <c r="M292" s="39"/>
      <c r="N292" s="39"/>
      <c r="O292" s="39"/>
      <c r="P292" s="39"/>
      <c r="Q292" s="39"/>
      <c r="R292" s="39"/>
      <c r="S292" s="39"/>
      <c r="T292" s="39"/>
      <c r="U292" s="39"/>
      <c r="V292" s="39"/>
      <c r="W292" s="39"/>
      <c r="X292" s="39"/>
      <c r="Y292" s="39"/>
      <c r="Z292" s="39"/>
    </row>
    <row r="293" spans="1:26" ht="15.75" customHeight="1">
      <c r="A293" s="39"/>
      <c r="B293" s="93"/>
      <c r="C293" s="92"/>
      <c r="D293" s="92"/>
      <c r="E293" s="92"/>
      <c r="F293" s="92"/>
      <c r="G293" s="39"/>
      <c r="H293" s="39"/>
      <c r="I293" s="39"/>
      <c r="J293" s="39"/>
      <c r="K293" s="39"/>
      <c r="L293" s="39"/>
      <c r="M293" s="39"/>
      <c r="N293" s="39"/>
      <c r="O293" s="39"/>
      <c r="P293" s="39"/>
      <c r="Q293" s="39"/>
      <c r="R293" s="39"/>
      <c r="S293" s="39"/>
      <c r="T293" s="39"/>
      <c r="U293" s="39"/>
      <c r="V293" s="39"/>
      <c r="W293" s="39"/>
      <c r="X293" s="39"/>
      <c r="Y293" s="39"/>
      <c r="Z293" s="39"/>
    </row>
    <row r="294" spans="1:26" ht="15.75" customHeight="1">
      <c r="A294" s="39"/>
      <c r="B294" s="93"/>
      <c r="C294" s="92"/>
      <c r="D294" s="92"/>
      <c r="E294" s="92"/>
      <c r="F294" s="92"/>
      <c r="G294" s="39"/>
      <c r="H294" s="39"/>
      <c r="I294" s="39"/>
      <c r="J294" s="39"/>
      <c r="K294" s="39"/>
      <c r="L294" s="39"/>
      <c r="M294" s="39"/>
      <c r="N294" s="39"/>
      <c r="O294" s="39"/>
      <c r="P294" s="39"/>
      <c r="Q294" s="39"/>
      <c r="R294" s="39"/>
      <c r="S294" s="39"/>
      <c r="T294" s="39"/>
      <c r="U294" s="39"/>
      <c r="V294" s="39"/>
      <c r="W294" s="39"/>
      <c r="X294" s="39"/>
      <c r="Y294" s="39"/>
      <c r="Z294" s="39"/>
    </row>
    <row r="295" spans="1:26" ht="15.75" customHeight="1">
      <c r="A295" s="39"/>
      <c r="B295" s="93"/>
      <c r="C295" s="92"/>
      <c r="D295" s="92"/>
      <c r="E295" s="92"/>
      <c r="F295" s="92"/>
      <c r="G295" s="39"/>
      <c r="H295" s="39"/>
      <c r="I295" s="39"/>
      <c r="J295" s="39"/>
      <c r="K295" s="39"/>
      <c r="L295" s="39"/>
      <c r="M295" s="39"/>
      <c r="N295" s="39"/>
      <c r="O295" s="39"/>
      <c r="P295" s="39"/>
      <c r="Q295" s="39"/>
      <c r="R295" s="39"/>
      <c r="S295" s="39"/>
      <c r="T295" s="39"/>
      <c r="U295" s="39"/>
      <c r="V295" s="39"/>
      <c r="W295" s="39"/>
      <c r="X295" s="39"/>
      <c r="Y295" s="39"/>
      <c r="Z295" s="39"/>
    </row>
    <row r="296" spans="1:26" ht="15.75" customHeight="1">
      <c r="A296" s="39"/>
      <c r="B296" s="93"/>
      <c r="C296" s="92"/>
      <c r="D296" s="92"/>
      <c r="E296" s="92"/>
      <c r="F296" s="92"/>
      <c r="G296" s="39"/>
      <c r="H296" s="39"/>
      <c r="I296" s="39"/>
      <c r="J296" s="39"/>
      <c r="K296" s="39"/>
      <c r="L296" s="39"/>
      <c r="M296" s="39"/>
      <c r="N296" s="39"/>
      <c r="O296" s="39"/>
      <c r="P296" s="39"/>
      <c r="Q296" s="39"/>
      <c r="R296" s="39"/>
      <c r="S296" s="39"/>
      <c r="T296" s="39"/>
      <c r="U296" s="39"/>
      <c r="V296" s="39"/>
      <c r="W296" s="39"/>
      <c r="X296" s="39"/>
      <c r="Y296" s="39"/>
      <c r="Z296" s="39"/>
    </row>
    <row r="297" spans="1:26" ht="15.75" customHeight="1">
      <c r="A297" s="39"/>
      <c r="B297" s="93"/>
      <c r="C297" s="92"/>
      <c r="D297" s="92"/>
      <c r="E297" s="92"/>
      <c r="F297" s="92"/>
      <c r="G297" s="39"/>
      <c r="H297" s="39"/>
      <c r="I297" s="39"/>
      <c r="J297" s="39"/>
      <c r="K297" s="39"/>
      <c r="L297" s="39"/>
      <c r="M297" s="39"/>
      <c r="N297" s="39"/>
      <c r="O297" s="39"/>
      <c r="P297" s="39"/>
      <c r="Q297" s="39"/>
      <c r="R297" s="39"/>
      <c r="S297" s="39"/>
      <c r="T297" s="39"/>
      <c r="U297" s="39"/>
      <c r="V297" s="39"/>
      <c r="W297" s="39"/>
      <c r="X297" s="39"/>
      <c r="Y297" s="39"/>
      <c r="Z297" s="39"/>
    </row>
    <row r="298" spans="1:26" ht="15.75" customHeight="1">
      <c r="A298" s="39"/>
      <c r="B298" s="93"/>
      <c r="C298" s="92"/>
      <c r="D298" s="92"/>
      <c r="E298" s="92"/>
      <c r="F298" s="92"/>
      <c r="G298" s="39"/>
      <c r="H298" s="39"/>
      <c r="I298" s="39"/>
      <c r="J298" s="39"/>
      <c r="K298" s="39"/>
      <c r="L298" s="39"/>
      <c r="M298" s="39"/>
      <c r="N298" s="39"/>
      <c r="O298" s="39"/>
      <c r="P298" s="39"/>
      <c r="Q298" s="39"/>
      <c r="R298" s="39"/>
      <c r="S298" s="39"/>
      <c r="T298" s="39"/>
      <c r="U298" s="39"/>
      <c r="V298" s="39"/>
      <c r="W298" s="39"/>
      <c r="X298" s="39"/>
      <c r="Y298" s="39"/>
      <c r="Z298" s="39"/>
    </row>
    <row r="299" spans="1:26" ht="15.75" customHeight="1">
      <c r="A299" s="39"/>
      <c r="B299" s="93"/>
      <c r="C299" s="92"/>
      <c r="D299" s="92"/>
      <c r="E299" s="92"/>
      <c r="F299" s="92"/>
      <c r="G299" s="39"/>
      <c r="H299" s="39"/>
      <c r="I299" s="39"/>
      <c r="J299" s="39"/>
      <c r="K299" s="39"/>
      <c r="L299" s="39"/>
      <c r="M299" s="39"/>
      <c r="N299" s="39"/>
      <c r="O299" s="39"/>
      <c r="P299" s="39"/>
      <c r="Q299" s="39"/>
      <c r="R299" s="39"/>
      <c r="S299" s="39"/>
      <c r="T299" s="39"/>
      <c r="U299" s="39"/>
      <c r="V299" s="39"/>
      <c r="W299" s="39"/>
      <c r="X299" s="39"/>
      <c r="Y299" s="39"/>
      <c r="Z299" s="39"/>
    </row>
    <row r="300" spans="1:26" ht="15.75" customHeight="1">
      <c r="A300" s="39"/>
      <c r="B300" s="93"/>
      <c r="C300" s="92"/>
      <c r="D300" s="92"/>
      <c r="E300" s="92"/>
      <c r="F300" s="92"/>
      <c r="G300" s="39"/>
      <c r="H300" s="39"/>
      <c r="I300" s="39"/>
      <c r="J300" s="39"/>
      <c r="K300" s="39"/>
      <c r="L300" s="39"/>
      <c r="M300" s="39"/>
      <c r="N300" s="39"/>
      <c r="O300" s="39"/>
      <c r="P300" s="39"/>
      <c r="Q300" s="39"/>
      <c r="R300" s="39"/>
      <c r="S300" s="39"/>
      <c r="T300" s="39"/>
      <c r="U300" s="39"/>
      <c r="V300" s="39"/>
      <c r="W300" s="39"/>
      <c r="X300" s="39"/>
      <c r="Y300" s="39"/>
      <c r="Z300" s="39"/>
    </row>
    <row r="301" spans="1:26" ht="15.75" customHeight="1">
      <c r="A301" s="39"/>
      <c r="B301" s="93"/>
      <c r="C301" s="92"/>
      <c r="D301" s="92"/>
      <c r="E301" s="92"/>
      <c r="F301" s="92"/>
      <c r="G301" s="39"/>
      <c r="H301" s="39"/>
      <c r="I301" s="39"/>
      <c r="J301" s="39"/>
      <c r="K301" s="39"/>
      <c r="L301" s="39"/>
      <c r="M301" s="39"/>
      <c r="N301" s="39"/>
      <c r="O301" s="39"/>
      <c r="P301" s="39"/>
      <c r="Q301" s="39"/>
      <c r="R301" s="39"/>
      <c r="S301" s="39"/>
      <c r="T301" s="39"/>
      <c r="U301" s="39"/>
      <c r="V301" s="39"/>
      <c r="W301" s="39"/>
      <c r="X301" s="39"/>
      <c r="Y301" s="39"/>
      <c r="Z301" s="39"/>
    </row>
    <row r="302" spans="1:26" ht="15.75" customHeight="1">
      <c r="A302" s="39"/>
      <c r="B302" s="93"/>
      <c r="C302" s="92"/>
      <c r="D302" s="92"/>
      <c r="E302" s="92"/>
      <c r="F302" s="92"/>
      <c r="G302" s="39"/>
      <c r="H302" s="39"/>
      <c r="I302" s="39"/>
      <c r="J302" s="39"/>
      <c r="K302" s="39"/>
      <c r="L302" s="39"/>
      <c r="M302" s="39"/>
      <c r="N302" s="39"/>
      <c r="O302" s="39"/>
      <c r="P302" s="39"/>
      <c r="Q302" s="39"/>
      <c r="R302" s="39"/>
      <c r="S302" s="39"/>
      <c r="T302" s="39"/>
      <c r="U302" s="39"/>
      <c r="V302" s="39"/>
      <c r="W302" s="39"/>
      <c r="X302" s="39"/>
      <c r="Y302" s="39"/>
      <c r="Z302" s="39"/>
    </row>
    <row r="303" spans="1:26" ht="15.75" customHeight="1">
      <c r="A303" s="39"/>
      <c r="B303" s="93"/>
      <c r="C303" s="92"/>
      <c r="D303" s="92"/>
      <c r="E303" s="92"/>
      <c r="F303" s="92"/>
      <c r="G303" s="39"/>
      <c r="H303" s="39"/>
      <c r="I303" s="39"/>
      <c r="J303" s="39"/>
      <c r="K303" s="39"/>
      <c r="L303" s="39"/>
      <c r="M303" s="39"/>
      <c r="N303" s="39"/>
      <c r="O303" s="39"/>
      <c r="P303" s="39"/>
      <c r="Q303" s="39"/>
      <c r="R303" s="39"/>
      <c r="S303" s="39"/>
      <c r="T303" s="39"/>
      <c r="U303" s="39"/>
      <c r="V303" s="39"/>
      <c r="W303" s="39"/>
      <c r="X303" s="39"/>
      <c r="Y303" s="39"/>
      <c r="Z303" s="39"/>
    </row>
    <row r="304" spans="1:26" ht="15.75" customHeight="1">
      <c r="A304" s="39"/>
      <c r="B304" s="93"/>
      <c r="C304" s="92"/>
      <c r="D304" s="92"/>
      <c r="E304" s="92"/>
      <c r="F304" s="92"/>
      <c r="G304" s="39"/>
      <c r="H304" s="39"/>
      <c r="I304" s="39"/>
      <c r="J304" s="39"/>
      <c r="K304" s="39"/>
      <c r="L304" s="39"/>
      <c r="M304" s="39"/>
      <c r="N304" s="39"/>
      <c r="O304" s="39"/>
      <c r="P304" s="39"/>
      <c r="Q304" s="39"/>
      <c r="R304" s="39"/>
      <c r="S304" s="39"/>
      <c r="T304" s="39"/>
      <c r="U304" s="39"/>
      <c r="V304" s="39"/>
      <c r="W304" s="39"/>
      <c r="X304" s="39"/>
      <c r="Y304" s="39"/>
      <c r="Z304" s="39"/>
    </row>
    <row r="305" spans="1:26" ht="15.75" customHeight="1">
      <c r="A305" s="39"/>
      <c r="B305" s="93"/>
      <c r="C305" s="92"/>
      <c r="D305" s="92"/>
      <c r="E305" s="92"/>
      <c r="F305" s="92"/>
      <c r="G305" s="39"/>
      <c r="H305" s="39"/>
      <c r="I305" s="39"/>
      <c r="J305" s="39"/>
      <c r="K305" s="39"/>
      <c r="L305" s="39"/>
      <c r="M305" s="39"/>
      <c r="N305" s="39"/>
      <c r="O305" s="39"/>
      <c r="P305" s="39"/>
      <c r="Q305" s="39"/>
      <c r="R305" s="39"/>
      <c r="S305" s="39"/>
      <c r="T305" s="39"/>
      <c r="U305" s="39"/>
      <c r="V305" s="39"/>
      <c r="W305" s="39"/>
      <c r="X305" s="39"/>
      <c r="Y305" s="39"/>
      <c r="Z305" s="39"/>
    </row>
    <row r="306" spans="1:26" ht="15.75" customHeight="1">
      <c r="A306" s="39"/>
      <c r="B306" s="93"/>
      <c r="C306" s="92"/>
      <c r="D306" s="92"/>
      <c r="E306" s="92"/>
      <c r="F306" s="92"/>
      <c r="G306" s="39"/>
      <c r="H306" s="39"/>
      <c r="I306" s="39"/>
      <c r="J306" s="39"/>
      <c r="K306" s="39"/>
      <c r="L306" s="39"/>
      <c r="M306" s="39"/>
      <c r="N306" s="39"/>
      <c r="O306" s="39"/>
      <c r="P306" s="39"/>
      <c r="Q306" s="39"/>
      <c r="R306" s="39"/>
      <c r="S306" s="39"/>
      <c r="T306" s="39"/>
      <c r="U306" s="39"/>
      <c r="V306" s="39"/>
      <c r="W306" s="39"/>
      <c r="X306" s="39"/>
      <c r="Y306" s="39"/>
      <c r="Z306" s="39"/>
    </row>
    <row r="307" spans="1:26" ht="15.75" customHeight="1">
      <c r="A307" s="39"/>
      <c r="B307" s="93"/>
      <c r="C307" s="92"/>
      <c r="D307" s="92"/>
      <c r="E307" s="92"/>
      <c r="F307" s="92"/>
      <c r="G307" s="39"/>
      <c r="H307" s="39"/>
      <c r="I307" s="39"/>
      <c r="J307" s="39"/>
      <c r="K307" s="39"/>
      <c r="L307" s="39"/>
      <c r="M307" s="39"/>
      <c r="N307" s="39"/>
      <c r="O307" s="39"/>
      <c r="P307" s="39"/>
      <c r="Q307" s="39"/>
      <c r="R307" s="39"/>
      <c r="S307" s="39"/>
      <c r="T307" s="39"/>
      <c r="U307" s="39"/>
      <c r="V307" s="39"/>
      <c r="W307" s="39"/>
      <c r="X307" s="39"/>
      <c r="Y307" s="39"/>
      <c r="Z307" s="39"/>
    </row>
    <row r="308" spans="1:26" ht="15.75" customHeight="1">
      <c r="A308" s="39"/>
      <c r="B308" s="93"/>
      <c r="C308" s="92"/>
      <c r="D308" s="92"/>
      <c r="E308" s="92"/>
      <c r="F308" s="92"/>
      <c r="G308" s="39"/>
      <c r="H308" s="39"/>
      <c r="I308" s="39"/>
      <c r="J308" s="39"/>
      <c r="K308" s="39"/>
      <c r="L308" s="39"/>
      <c r="M308" s="39"/>
      <c r="N308" s="39"/>
      <c r="O308" s="39"/>
      <c r="P308" s="39"/>
      <c r="Q308" s="39"/>
      <c r="R308" s="39"/>
      <c r="S308" s="39"/>
      <c r="T308" s="39"/>
      <c r="U308" s="39"/>
      <c r="V308" s="39"/>
      <c r="W308" s="39"/>
      <c r="X308" s="39"/>
      <c r="Y308" s="39"/>
      <c r="Z308" s="39"/>
    </row>
    <row r="309" spans="1:26" ht="15.75" customHeight="1">
      <c r="A309" s="39"/>
      <c r="B309" s="93"/>
      <c r="C309" s="92"/>
      <c r="D309" s="92"/>
      <c r="E309" s="92"/>
      <c r="F309" s="92"/>
      <c r="G309" s="39"/>
      <c r="H309" s="39"/>
      <c r="I309" s="39"/>
      <c r="J309" s="39"/>
      <c r="K309" s="39"/>
      <c r="L309" s="39"/>
      <c r="M309" s="39"/>
      <c r="N309" s="39"/>
      <c r="O309" s="39"/>
      <c r="P309" s="39"/>
      <c r="Q309" s="39"/>
      <c r="R309" s="39"/>
      <c r="S309" s="39"/>
      <c r="T309" s="39"/>
      <c r="U309" s="39"/>
      <c r="V309" s="39"/>
      <c r="W309" s="39"/>
      <c r="X309" s="39"/>
      <c r="Y309" s="39"/>
      <c r="Z309" s="39"/>
    </row>
    <row r="310" spans="1:26" ht="15.75" customHeight="1">
      <c r="A310" s="39"/>
      <c r="B310" s="93"/>
      <c r="C310" s="92"/>
      <c r="D310" s="92"/>
      <c r="E310" s="92"/>
      <c r="F310" s="92"/>
      <c r="G310" s="39"/>
      <c r="H310" s="39"/>
      <c r="I310" s="39"/>
      <c r="J310" s="39"/>
      <c r="K310" s="39"/>
      <c r="L310" s="39"/>
      <c r="M310" s="39"/>
      <c r="N310" s="39"/>
      <c r="O310" s="39"/>
      <c r="P310" s="39"/>
      <c r="Q310" s="39"/>
      <c r="R310" s="39"/>
      <c r="S310" s="39"/>
      <c r="T310" s="39"/>
      <c r="U310" s="39"/>
      <c r="V310" s="39"/>
      <c r="W310" s="39"/>
      <c r="X310" s="39"/>
      <c r="Y310" s="39"/>
      <c r="Z310" s="39"/>
    </row>
    <row r="311" spans="1:26" ht="15.75" customHeight="1">
      <c r="A311" s="39"/>
      <c r="B311" s="93"/>
      <c r="C311" s="92"/>
      <c r="D311" s="92"/>
      <c r="E311" s="92"/>
      <c r="F311" s="92"/>
      <c r="G311" s="39"/>
      <c r="H311" s="39"/>
      <c r="I311" s="39"/>
      <c r="J311" s="39"/>
      <c r="K311" s="39"/>
      <c r="L311" s="39"/>
      <c r="M311" s="39"/>
      <c r="N311" s="39"/>
      <c r="O311" s="39"/>
      <c r="P311" s="39"/>
      <c r="Q311" s="39"/>
      <c r="R311" s="39"/>
      <c r="S311" s="39"/>
      <c r="T311" s="39"/>
      <c r="U311" s="39"/>
      <c r="V311" s="39"/>
      <c r="W311" s="39"/>
      <c r="X311" s="39"/>
      <c r="Y311" s="39"/>
      <c r="Z311" s="39"/>
    </row>
    <row r="312" spans="1:26" ht="15.75" customHeight="1">
      <c r="A312" s="39"/>
      <c r="B312" s="93"/>
      <c r="C312" s="92"/>
      <c r="D312" s="92"/>
      <c r="E312" s="92"/>
      <c r="F312" s="92"/>
      <c r="G312" s="39"/>
      <c r="H312" s="39"/>
      <c r="I312" s="39"/>
      <c r="J312" s="39"/>
      <c r="K312" s="39"/>
      <c r="L312" s="39"/>
      <c r="M312" s="39"/>
      <c r="N312" s="39"/>
      <c r="O312" s="39"/>
      <c r="P312" s="39"/>
      <c r="Q312" s="39"/>
      <c r="R312" s="39"/>
      <c r="S312" s="39"/>
      <c r="T312" s="39"/>
      <c r="U312" s="39"/>
      <c r="V312" s="39"/>
      <c r="W312" s="39"/>
      <c r="X312" s="39"/>
      <c r="Y312" s="39"/>
      <c r="Z312" s="39"/>
    </row>
    <row r="313" spans="1:26" ht="15.75" customHeight="1">
      <c r="A313" s="39"/>
      <c r="B313" s="93"/>
      <c r="C313" s="92"/>
      <c r="D313" s="92"/>
      <c r="E313" s="92"/>
      <c r="F313" s="92"/>
      <c r="G313" s="39"/>
      <c r="H313" s="39"/>
      <c r="I313" s="39"/>
      <c r="J313" s="39"/>
      <c r="K313" s="39"/>
      <c r="L313" s="39"/>
      <c r="M313" s="39"/>
      <c r="N313" s="39"/>
      <c r="O313" s="39"/>
      <c r="P313" s="39"/>
      <c r="Q313" s="39"/>
      <c r="R313" s="39"/>
      <c r="S313" s="39"/>
      <c r="T313" s="39"/>
      <c r="U313" s="39"/>
      <c r="V313" s="39"/>
      <c r="W313" s="39"/>
      <c r="X313" s="39"/>
      <c r="Y313" s="39"/>
      <c r="Z313" s="39"/>
    </row>
    <row r="314" spans="1:26" ht="15.75" customHeight="1">
      <c r="A314" s="39"/>
      <c r="B314" s="93"/>
      <c r="C314" s="92"/>
      <c r="D314" s="92"/>
      <c r="E314" s="92"/>
      <c r="F314" s="92"/>
      <c r="G314" s="39"/>
      <c r="H314" s="39"/>
      <c r="I314" s="39"/>
      <c r="J314" s="39"/>
      <c r="K314" s="39"/>
      <c r="L314" s="39"/>
      <c r="M314" s="39"/>
      <c r="N314" s="39"/>
      <c r="O314" s="39"/>
      <c r="P314" s="39"/>
      <c r="Q314" s="39"/>
      <c r="R314" s="39"/>
      <c r="S314" s="39"/>
      <c r="T314" s="39"/>
      <c r="U314" s="39"/>
      <c r="V314" s="39"/>
      <c r="W314" s="39"/>
      <c r="X314" s="39"/>
      <c r="Y314" s="39"/>
      <c r="Z314" s="39"/>
    </row>
    <row r="315" spans="1:26" ht="15.75" customHeight="1">
      <c r="A315" s="39"/>
      <c r="B315" s="93"/>
      <c r="C315" s="92"/>
      <c r="D315" s="92"/>
      <c r="E315" s="92"/>
      <c r="F315" s="92"/>
      <c r="G315" s="39"/>
      <c r="H315" s="39"/>
      <c r="I315" s="39"/>
      <c r="J315" s="39"/>
      <c r="K315" s="39"/>
      <c r="L315" s="39"/>
      <c r="M315" s="39"/>
      <c r="N315" s="39"/>
      <c r="O315" s="39"/>
      <c r="P315" s="39"/>
      <c r="Q315" s="39"/>
      <c r="R315" s="39"/>
      <c r="S315" s="39"/>
      <c r="T315" s="39"/>
      <c r="U315" s="39"/>
      <c r="V315" s="39"/>
      <c r="W315" s="39"/>
      <c r="X315" s="39"/>
      <c r="Y315" s="39"/>
      <c r="Z315" s="39"/>
    </row>
    <row r="316" spans="1:26" ht="15.75" customHeight="1">
      <c r="A316" s="39"/>
      <c r="B316" s="93"/>
      <c r="C316" s="92"/>
      <c r="D316" s="92"/>
      <c r="E316" s="92"/>
      <c r="F316" s="92"/>
      <c r="G316" s="39"/>
      <c r="H316" s="39"/>
      <c r="I316" s="39"/>
      <c r="J316" s="39"/>
      <c r="K316" s="39"/>
      <c r="L316" s="39"/>
      <c r="M316" s="39"/>
      <c r="N316" s="39"/>
      <c r="O316" s="39"/>
      <c r="P316" s="39"/>
      <c r="Q316" s="39"/>
      <c r="R316" s="39"/>
      <c r="S316" s="39"/>
      <c r="T316" s="39"/>
      <c r="U316" s="39"/>
      <c r="V316" s="39"/>
      <c r="W316" s="39"/>
      <c r="X316" s="39"/>
      <c r="Y316" s="39"/>
      <c r="Z316" s="39"/>
    </row>
    <row r="317" spans="1:26" ht="15.75" customHeight="1">
      <c r="A317" s="39"/>
      <c r="B317" s="93"/>
      <c r="C317" s="92"/>
      <c r="D317" s="92"/>
      <c r="E317" s="92"/>
      <c r="F317" s="92"/>
      <c r="G317" s="39"/>
      <c r="H317" s="39"/>
      <c r="I317" s="39"/>
      <c r="J317" s="39"/>
      <c r="K317" s="39"/>
      <c r="L317" s="39"/>
      <c r="M317" s="39"/>
      <c r="N317" s="39"/>
      <c r="O317" s="39"/>
      <c r="P317" s="39"/>
      <c r="Q317" s="39"/>
      <c r="R317" s="39"/>
      <c r="S317" s="39"/>
      <c r="T317" s="39"/>
      <c r="U317" s="39"/>
      <c r="V317" s="39"/>
      <c r="W317" s="39"/>
      <c r="X317" s="39"/>
      <c r="Y317" s="39"/>
      <c r="Z317" s="39"/>
    </row>
    <row r="318" spans="1:26" ht="15.75" customHeight="1">
      <c r="A318" s="39"/>
      <c r="B318" s="93"/>
      <c r="C318" s="92"/>
      <c r="D318" s="92"/>
      <c r="E318" s="92"/>
      <c r="F318" s="92"/>
      <c r="G318" s="39"/>
      <c r="H318" s="39"/>
      <c r="I318" s="39"/>
      <c r="J318" s="39"/>
      <c r="K318" s="39"/>
      <c r="L318" s="39"/>
      <c r="M318" s="39"/>
      <c r="N318" s="39"/>
      <c r="O318" s="39"/>
      <c r="P318" s="39"/>
      <c r="Q318" s="39"/>
      <c r="R318" s="39"/>
      <c r="S318" s="39"/>
      <c r="T318" s="39"/>
      <c r="U318" s="39"/>
      <c r="V318" s="39"/>
      <c r="W318" s="39"/>
      <c r="X318" s="39"/>
      <c r="Y318" s="39"/>
      <c r="Z318" s="39"/>
    </row>
    <row r="319" spans="1:26" ht="15.75" customHeight="1">
      <c r="A319" s="39"/>
      <c r="B319" s="93"/>
      <c r="C319" s="92"/>
      <c r="D319" s="92"/>
      <c r="E319" s="92"/>
      <c r="F319" s="92"/>
      <c r="G319" s="39"/>
      <c r="H319" s="39"/>
      <c r="I319" s="39"/>
      <c r="J319" s="39"/>
      <c r="K319" s="39"/>
      <c r="L319" s="39"/>
      <c r="M319" s="39"/>
      <c r="N319" s="39"/>
      <c r="O319" s="39"/>
      <c r="P319" s="39"/>
      <c r="Q319" s="39"/>
      <c r="R319" s="39"/>
      <c r="S319" s="39"/>
      <c r="T319" s="39"/>
      <c r="U319" s="39"/>
      <c r="V319" s="39"/>
      <c r="W319" s="39"/>
      <c r="X319" s="39"/>
      <c r="Y319" s="39"/>
      <c r="Z319" s="39"/>
    </row>
    <row r="320" spans="1:26" ht="15.75" customHeight="1">
      <c r="A320" s="39"/>
      <c r="B320" s="93"/>
      <c r="C320" s="92"/>
      <c r="D320" s="92"/>
      <c r="E320" s="92"/>
      <c r="F320" s="92"/>
      <c r="G320" s="39"/>
      <c r="H320" s="39"/>
      <c r="I320" s="39"/>
      <c r="J320" s="39"/>
      <c r="K320" s="39"/>
      <c r="L320" s="39"/>
      <c r="M320" s="39"/>
      <c r="N320" s="39"/>
      <c r="O320" s="39"/>
      <c r="P320" s="39"/>
      <c r="Q320" s="39"/>
      <c r="R320" s="39"/>
      <c r="S320" s="39"/>
      <c r="T320" s="39"/>
      <c r="U320" s="39"/>
      <c r="V320" s="39"/>
      <c r="W320" s="39"/>
      <c r="X320" s="39"/>
      <c r="Y320" s="39"/>
      <c r="Z320" s="39"/>
    </row>
    <row r="321" spans="1:26" ht="15.75" customHeight="1">
      <c r="A321" s="39"/>
      <c r="B321" s="93"/>
      <c r="C321" s="92"/>
      <c r="D321" s="92"/>
      <c r="E321" s="92"/>
      <c r="F321" s="92"/>
      <c r="G321" s="39"/>
      <c r="H321" s="39"/>
      <c r="I321" s="39"/>
      <c r="J321" s="39"/>
      <c r="K321" s="39"/>
      <c r="L321" s="39"/>
      <c r="M321" s="39"/>
      <c r="N321" s="39"/>
      <c r="O321" s="39"/>
      <c r="P321" s="39"/>
      <c r="Q321" s="39"/>
      <c r="R321" s="39"/>
      <c r="S321" s="39"/>
      <c r="T321" s="39"/>
      <c r="U321" s="39"/>
      <c r="V321" s="39"/>
      <c r="W321" s="39"/>
      <c r="X321" s="39"/>
      <c r="Y321" s="39"/>
      <c r="Z321" s="39"/>
    </row>
    <row r="322" spans="1:26" ht="15.75" customHeight="1">
      <c r="A322" s="39"/>
      <c r="B322" s="93"/>
      <c r="C322" s="92"/>
      <c r="D322" s="92"/>
      <c r="E322" s="92"/>
      <c r="F322" s="92"/>
      <c r="G322" s="39"/>
      <c r="H322" s="39"/>
      <c r="I322" s="39"/>
      <c r="J322" s="39"/>
      <c r="K322" s="39"/>
      <c r="L322" s="39"/>
      <c r="M322" s="39"/>
      <c r="N322" s="39"/>
      <c r="O322" s="39"/>
      <c r="P322" s="39"/>
      <c r="Q322" s="39"/>
      <c r="R322" s="39"/>
      <c r="S322" s="39"/>
      <c r="T322" s="39"/>
      <c r="U322" s="39"/>
      <c r="V322" s="39"/>
      <c r="W322" s="39"/>
      <c r="X322" s="39"/>
      <c r="Y322" s="39"/>
      <c r="Z322" s="39"/>
    </row>
    <row r="323" spans="1:26" ht="15.75" customHeight="1">
      <c r="A323" s="39"/>
      <c r="B323" s="93"/>
      <c r="C323" s="92"/>
      <c r="D323" s="92"/>
      <c r="E323" s="92"/>
      <c r="F323" s="92"/>
      <c r="G323" s="39"/>
      <c r="H323" s="39"/>
      <c r="I323" s="39"/>
      <c r="J323" s="39"/>
      <c r="K323" s="39"/>
      <c r="L323" s="39"/>
      <c r="M323" s="39"/>
      <c r="N323" s="39"/>
      <c r="O323" s="39"/>
      <c r="P323" s="39"/>
      <c r="Q323" s="39"/>
      <c r="R323" s="39"/>
      <c r="S323" s="39"/>
      <c r="T323" s="39"/>
      <c r="U323" s="39"/>
      <c r="V323" s="39"/>
      <c r="W323" s="39"/>
      <c r="X323" s="39"/>
      <c r="Y323" s="39"/>
      <c r="Z323" s="39"/>
    </row>
    <row r="324" spans="1:26" ht="15.75" customHeight="1">
      <c r="A324" s="39"/>
      <c r="B324" s="93"/>
      <c r="C324" s="92"/>
      <c r="D324" s="92"/>
      <c r="E324" s="92"/>
      <c r="F324" s="92"/>
      <c r="G324" s="39"/>
      <c r="H324" s="39"/>
      <c r="I324" s="39"/>
      <c r="J324" s="39"/>
      <c r="K324" s="39"/>
      <c r="L324" s="39"/>
      <c r="M324" s="39"/>
      <c r="N324" s="39"/>
      <c r="O324" s="39"/>
      <c r="P324" s="39"/>
      <c r="Q324" s="39"/>
      <c r="R324" s="39"/>
      <c r="S324" s="39"/>
      <c r="T324" s="39"/>
      <c r="U324" s="39"/>
      <c r="V324" s="39"/>
      <c r="W324" s="39"/>
      <c r="X324" s="39"/>
      <c r="Y324" s="39"/>
      <c r="Z324" s="39"/>
    </row>
    <row r="325" spans="1:26" ht="15.75" customHeight="1">
      <c r="A325" s="39"/>
      <c r="B325" s="93"/>
      <c r="C325" s="92"/>
      <c r="D325" s="92"/>
      <c r="E325" s="92"/>
      <c r="F325" s="92"/>
      <c r="G325" s="39"/>
      <c r="H325" s="39"/>
      <c r="I325" s="39"/>
      <c r="J325" s="39"/>
      <c r="K325" s="39"/>
      <c r="L325" s="39"/>
      <c r="M325" s="39"/>
      <c r="N325" s="39"/>
      <c r="O325" s="39"/>
      <c r="P325" s="39"/>
      <c r="Q325" s="39"/>
      <c r="R325" s="39"/>
      <c r="S325" s="39"/>
      <c r="T325" s="39"/>
      <c r="U325" s="39"/>
      <c r="V325" s="39"/>
      <c r="W325" s="39"/>
      <c r="X325" s="39"/>
      <c r="Y325" s="39"/>
      <c r="Z325" s="39"/>
    </row>
    <row r="326" spans="1:26" ht="15.75" customHeight="1">
      <c r="A326" s="39"/>
      <c r="B326" s="93"/>
      <c r="C326" s="92"/>
      <c r="D326" s="92"/>
      <c r="E326" s="92"/>
      <c r="F326" s="92"/>
      <c r="G326" s="39"/>
      <c r="H326" s="39"/>
      <c r="I326" s="39"/>
      <c r="J326" s="39"/>
      <c r="K326" s="39"/>
      <c r="L326" s="39"/>
      <c r="M326" s="39"/>
      <c r="N326" s="39"/>
      <c r="O326" s="39"/>
      <c r="P326" s="39"/>
      <c r="Q326" s="39"/>
      <c r="R326" s="39"/>
      <c r="S326" s="39"/>
      <c r="T326" s="39"/>
      <c r="U326" s="39"/>
      <c r="V326" s="39"/>
      <c r="W326" s="39"/>
      <c r="X326" s="39"/>
      <c r="Y326" s="39"/>
      <c r="Z326" s="39"/>
    </row>
    <row r="327" spans="1:26" ht="15.75" customHeight="1">
      <c r="A327" s="39"/>
      <c r="B327" s="93"/>
      <c r="C327" s="92"/>
      <c r="D327" s="92"/>
      <c r="E327" s="92"/>
      <c r="F327" s="92"/>
      <c r="G327" s="39"/>
      <c r="H327" s="39"/>
      <c r="I327" s="39"/>
      <c r="J327" s="39"/>
      <c r="K327" s="39"/>
      <c r="L327" s="39"/>
      <c r="M327" s="39"/>
      <c r="N327" s="39"/>
      <c r="O327" s="39"/>
      <c r="P327" s="39"/>
      <c r="Q327" s="39"/>
      <c r="R327" s="39"/>
      <c r="S327" s="39"/>
      <c r="T327" s="39"/>
      <c r="U327" s="39"/>
      <c r="V327" s="39"/>
      <c r="W327" s="39"/>
      <c r="X327" s="39"/>
      <c r="Y327" s="39"/>
      <c r="Z327" s="39"/>
    </row>
    <row r="328" spans="1:26" ht="15.75" customHeight="1">
      <c r="A328" s="39"/>
      <c r="B328" s="93"/>
      <c r="C328" s="92"/>
      <c r="D328" s="92"/>
      <c r="E328" s="92"/>
      <c r="F328" s="92"/>
      <c r="G328" s="39"/>
      <c r="H328" s="39"/>
      <c r="I328" s="39"/>
      <c r="J328" s="39"/>
      <c r="K328" s="39"/>
      <c r="L328" s="39"/>
      <c r="M328" s="39"/>
      <c r="N328" s="39"/>
      <c r="O328" s="39"/>
      <c r="P328" s="39"/>
      <c r="Q328" s="39"/>
      <c r="R328" s="39"/>
      <c r="S328" s="39"/>
      <c r="T328" s="39"/>
      <c r="U328" s="39"/>
      <c r="V328" s="39"/>
      <c r="W328" s="39"/>
      <c r="X328" s="39"/>
      <c r="Y328" s="39"/>
      <c r="Z328" s="39"/>
    </row>
    <row r="329" spans="1:26" ht="15.75" customHeight="1">
      <c r="A329" s="39"/>
      <c r="B329" s="93"/>
      <c r="C329" s="92"/>
      <c r="D329" s="92"/>
      <c r="E329" s="92"/>
      <c r="F329" s="92"/>
      <c r="G329" s="39"/>
      <c r="H329" s="39"/>
      <c r="I329" s="39"/>
      <c r="J329" s="39"/>
      <c r="K329" s="39"/>
      <c r="L329" s="39"/>
      <c r="M329" s="39"/>
      <c r="N329" s="39"/>
      <c r="O329" s="39"/>
      <c r="P329" s="39"/>
      <c r="Q329" s="39"/>
      <c r="R329" s="39"/>
      <c r="S329" s="39"/>
      <c r="T329" s="39"/>
      <c r="U329" s="39"/>
      <c r="V329" s="39"/>
      <c r="W329" s="39"/>
      <c r="X329" s="39"/>
      <c r="Y329" s="39"/>
      <c r="Z329" s="39"/>
    </row>
    <row r="330" spans="1:26" ht="15.75" customHeight="1">
      <c r="A330" s="39"/>
      <c r="B330" s="93"/>
      <c r="C330" s="92"/>
      <c r="D330" s="92"/>
      <c r="E330" s="92"/>
      <c r="F330" s="92"/>
      <c r="G330" s="39"/>
      <c r="H330" s="39"/>
      <c r="I330" s="39"/>
      <c r="J330" s="39"/>
      <c r="K330" s="39"/>
      <c r="L330" s="39"/>
      <c r="M330" s="39"/>
      <c r="N330" s="39"/>
      <c r="O330" s="39"/>
      <c r="P330" s="39"/>
      <c r="Q330" s="39"/>
      <c r="R330" s="39"/>
      <c r="S330" s="39"/>
      <c r="T330" s="39"/>
      <c r="U330" s="39"/>
      <c r="V330" s="39"/>
      <c r="W330" s="39"/>
      <c r="X330" s="39"/>
      <c r="Y330" s="39"/>
      <c r="Z330" s="39"/>
    </row>
    <row r="331" spans="1:26" ht="15.75" customHeight="1">
      <c r="A331" s="39"/>
      <c r="B331" s="93"/>
      <c r="C331" s="92"/>
      <c r="D331" s="92"/>
      <c r="E331" s="92"/>
      <c r="F331" s="92"/>
      <c r="G331" s="39"/>
      <c r="H331" s="39"/>
      <c r="I331" s="39"/>
      <c r="J331" s="39"/>
      <c r="K331" s="39"/>
      <c r="L331" s="39"/>
      <c r="M331" s="39"/>
      <c r="N331" s="39"/>
      <c r="O331" s="39"/>
      <c r="P331" s="39"/>
      <c r="Q331" s="39"/>
      <c r="R331" s="39"/>
      <c r="S331" s="39"/>
      <c r="T331" s="39"/>
      <c r="U331" s="39"/>
      <c r="V331" s="39"/>
      <c r="W331" s="39"/>
      <c r="X331" s="39"/>
      <c r="Y331" s="39"/>
      <c r="Z331" s="39"/>
    </row>
    <row r="332" spans="1:26" ht="15.75" customHeight="1">
      <c r="A332" s="39"/>
      <c r="B332" s="93"/>
      <c r="C332" s="92"/>
      <c r="D332" s="92"/>
      <c r="E332" s="92"/>
      <c r="F332" s="92"/>
      <c r="G332" s="39"/>
      <c r="H332" s="39"/>
      <c r="I332" s="39"/>
      <c r="J332" s="39"/>
      <c r="K332" s="39"/>
      <c r="L332" s="39"/>
      <c r="M332" s="39"/>
      <c r="N332" s="39"/>
      <c r="O332" s="39"/>
      <c r="P332" s="39"/>
      <c r="Q332" s="39"/>
      <c r="R332" s="39"/>
      <c r="S332" s="39"/>
      <c r="T332" s="39"/>
      <c r="U332" s="39"/>
      <c r="V332" s="39"/>
      <c r="W332" s="39"/>
      <c r="X332" s="39"/>
      <c r="Y332" s="39"/>
      <c r="Z332" s="39"/>
    </row>
    <row r="333" spans="1:26" ht="15.75" customHeight="1">
      <c r="A333" s="39"/>
      <c r="B333" s="93"/>
      <c r="C333" s="92"/>
      <c r="D333" s="92"/>
      <c r="E333" s="92"/>
      <c r="F333" s="92"/>
      <c r="G333" s="39"/>
      <c r="H333" s="39"/>
      <c r="I333" s="39"/>
      <c r="J333" s="39"/>
      <c r="K333" s="39"/>
      <c r="L333" s="39"/>
      <c r="M333" s="39"/>
      <c r="N333" s="39"/>
      <c r="O333" s="39"/>
      <c r="P333" s="39"/>
      <c r="Q333" s="39"/>
      <c r="R333" s="39"/>
      <c r="S333" s="39"/>
      <c r="T333" s="39"/>
      <c r="U333" s="39"/>
      <c r="V333" s="39"/>
      <c r="W333" s="39"/>
      <c r="X333" s="39"/>
      <c r="Y333" s="39"/>
      <c r="Z333" s="39"/>
    </row>
    <row r="334" spans="1:26" ht="15.75" customHeight="1">
      <c r="A334" s="39"/>
      <c r="B334" s="93"/>
      <c r="C334" s="92"/>
      <c r="D334" s="92"/>
      <c r="E334" s="92"/>
      <c r="F334" s="92"/>
      <c r="G334" s="39"/>
      <c r="H334" s="39"/>
      <c r="I334" s="39"/>
      <c r="J334" s="39"/>
      <c r="K334" s="39"/>
      <c r="L334" s="39"/>
      <c r="M334" s="39"/>
      <c r="N334" s="39"/>
      <c r="O334" s="39"/>
      <c r="P334" s="39"/>
      <c r="Q334" s="39"/>
      <c r="R334" s="39"/>
      <c r="S334" s="39"/>
      <c r="T334" s="39"/>
      <c r="U334" s="39"/>
      <c r="V334" s="39"/>
      <c r="W334" s="39"/>
      <c r="X334" s="39"/>
      <c r="Y334" s="39"/>
      <c r="Z334" s="39"/>
    </row>
    <row r="335" spans="1:26" ht="15.75" customHeight="1">
      <c r="A335" s="39"/>
      <c r="B335" s="93"/>
      <c r="C335" s="92"/>
      <c r="D335" s="92"/>
      <c r="E335" s="92"/>
      <c r="F335" s="92"/>
      <c r="G335" s="39"/>
      <c r="H335" s="39"/>
      <c r="I335" s="39"/>
      <c r="J335" s="39"/>
      <c r="K335" s="39"/>
      <c r="L335" s="39"/>
      <c r="M335" s="39"/>
      <c r="N335" s="39"/>
      <c r="O335" s="39"/>
      <c r="P335" s="39"/>
      <c r="Q335" s="39"/>
      <c r="R335" s="39"/>
      <c r="S335" s="39"/>
      <c r="T335" s="39"/>
      <c r="U335" s="39"/>
      <c r="V335" s="39"/>
      <c r="W335" s="39"/>
      <c r="X335" s="39"/>
      <c r="Y335" s="39"/>
      <c r="Z335" s="39"/>
    </row>
    <row r="336" spans="1:26" ht="15.75" customHeight="1">
      <c r="A336" s="39"/>
      <c r="B336" s="93"/>
      <c r="C336" s="92"/>
      <c r="D336" s="92"/>
      <c r="E336" s="92"/>
      <c r="F336" s="92"/>
      <c r="G336" s="39"/>
      <c r="H336" s="39"/>
      <c r="I336" s="39"/>
      <c r="J336" s="39"/>
      <c r="K336" s="39"/>
      <c r="L336" s="39"/>
      <c r="M336" s="39"/>
      <c r="N336" s="39"/>
      <c r="O336" s="39"/>
      <c r="P336" s="39"/>
      <c r="Q336" s="39"/>
      <c r="R336" s="39"/>
      <c r="S336" s="39"/>
      <c r="T336" s="39"/>
      <c r="U336" s="39"/>
      <c r="V336" s="39"/>
      <c r="W336" s="39"/>
      <c r="X336" s="39"/>
      <c r="Y336" s="39"/>
      <c r="Z336" s="39"/>
    </row>
    <row r="337" spans="1:26" ht="15.75" customHeight="1">
      <c r="A337" s="39"/>
      <c r="B337" s="93"/>
      <c r="C337" s="92"/>
      <c r="D337" s="92"/>
      <c r="E337" s="92"/>
      <c r="F337" s="92"/>
      <c r="G337" s="39"/>
      <c r="H337" s="39"/>
      <c r="I337" s="39"/>
      <c r="J337" s="39"/>
      <c r="K337" s="39"/>
      <c r="L337" s="39"/>
      <c r="M337" s="39"/>
      <c r="N337" s="39"/>
      <c r="O337" s="39"/>
      <c r="P337" s="39"/>
      <c r="Q337" s="39"/>
      <c r="R337" s="39"/>
      <c r="S337" s="39"/>
      <c r="T337" s="39"/>
      <c r="U337" s="39"/>
      <c r="V337" s="39"/>
      <c r="W337" s="39"/>
      <c r="X337" s="39"/>
      <c r="Y337" s="39"/>
      <c r="Z337" s="39"/>
    </row>
    <row r="338" spans="1:26" ht="15.75" customHeight="1">
      <c r="A338" s="39"/>
      <c r="B338" s="93"/>
      <c r="C338" s="92"/>
      <c r="D338" s="92"/>
      <c r="E338" s="92"/>
      <c r="F338" s="92"/>
      <c r="G338" s="39"/>
      <c r="H338" s="39"/>
      <c r="I338" s="39"/>
      <c r="J338" s="39"/>
      <c r="K338" s="39"/>
      <c r="L338" s="39"/>
      <c r="M338" s="39"/>
      <c r="N338" s="39"/>
      <c r="O338" s="39"/>
      <c r="P338" s="39"/>
      <c r="Q338" s="39"/>
      <c r="R338" s="39"/>
      <c r="S338" s="39"/>
      <c r="T338" s="39"/>
      <c r="U338" s="39"/>
      <c r="V338" s="39"/>
      <c r="W338" s="39"/>
      <c r="X338" s="39"/>
      <c r="Y338" s="39"/>
      <c r="Z338" s="39"/>
    </row>
    <row r="339" spans="1:26" ht="15.75" customHeight="1">
      <c r="A339" s="39"/>
      <c r="B339" s="93"/>
      <c r="C339" s="92"/>
      <c r="D339" s="92"/>
      <c r="E339" s="92"/>
      <c r="F339" s="92"/>
      <c r="G339" s="39"/>
      <c r="H339" s="39"/>
      <c r="I339" s="39"/>
      <c r="J339" s="39"/>
      <c r="K339" s="39"/>
      <c r="L339" s="39"/>
      <c r="M339" s="39"/>
      <c r="N339" s="39"/>
      <c r="O339" s="39"/>
      <c r="P339" s="39"/>
      <c r="Q339" s="39"/>
      <c r="R339" s="39"/>
      <c r="S339" s="39"/>
      <c r="T339" s="39"/>
      <c r="U339" s="39"/>
      <c r="V339" s="39"/>
      <c r="W339" s="39"/>
      <c r="X339" s="39"/>
      <c r="Y339" s="39"/>
      <c r="Z339" s="39"/>
    </row>
    <row r="340" spans="1:26" ht="15.75" customHeight="1">
      <c r="A340" s="39"/>
      <c r="B340" s="93"/>
      <c r="C340" s="92"/>
      <c r="D340" s="92"/>
      <c r="E340" s="92"/>
      <c r="F340" s="92"/>
      <c r="G340" s="39"/>
      <c r="H340" s="39"/>
      <c r="I340" s="39"/>
      <c r="J340" s="39"/>
      <c r="K340" s="39"/>
      <c r="L340" s="39"/>
      <c r="M340" s="39"/>
      <c r="N340" s="39"/>
      <c r="O340" s="39"/>
      <c r="P340" s="39"/>
      <c r="Q340" s="39"/>
      <c r="R340" s="39"/>
      <c r="S340" s="39"/>
      <c r="T340" s="39"/>
      <c r="U340" s="39"/>
      <c r="V340" s="39"/>
      <c r="W340" s="39"/>
      <c r="X340" s="39"/>
      <c r="Y340" s="39"/>
      <c r="Z340" s="39"/>
    </row>
    <row r="341" spans="1:26" ht="15.75" customHeight="1">
      <c r="A341" s="39"/>
      <c r="B341" s="93"/>
      <c r="C341" s="92"/>
      <c r="D341" s="92"/>
      <c r="E341" s="92"/>
      <c r="F341" s="92"/>
      <c r="G341" s="39"/>
      <c r="H341" s="39"/>
      <c r="I341" s="39"/>
      <c r="J341" s="39"/>
      <c r="K341" s="39"/>
      <c r="L341" s="39"/>
      <c r="M341" s="39"/>
      <c r="N341" s="39"/>
      <c r="O341" s="39"/>
      <c r="P341" s="39"/>
      <c r="Q341" s="39"/>
      <c r="R341" s="39"/>
      <c r="S341" s="39"/>
      <c r="T341" s="39"/>
      <c r="U341" s="39"/>
      <c r="V341" s="39"/>
      <c r="W341" s="39"/>
      <c r="X341" s="39"/>
      <c r="Y341" s="39"/>
      <c r="Z341" s="39"/>
    </row>
    <row r="342" spans="1:26" ht="15.75" customHeight="1">
      <c r="A342" s="39"/>
      <c r="B342" s="93"/>
      <c r="C342" s="92"/>
      <c r="D342" s="92"/>
      <c r="E342" s="92"/>
      <c r="F342" s="92"/>
      <c r="G342" s="39"/>
      <c r="H342" s="39"/>
      <c r="I342" s="39"/>
      <c r="J342" s="39"/>
      <c r="K342" s="39"/>
      <c r="L342" s="39"/>
      <c r="M342" s="39"/>
      <c r="N342" s="39"/>
      <c r="O342" s="39"/>
      <c r="P342" s="39"/>
      <c r="Q342" s="39"/>
      <c r="R342" s="39"/>
      <c r="S342" s="39"/>
      <c r="T342" s="39"/>
      <c r="U342" s="39"/>
      <c r="V342" s="39"/>
      <c r="W342" s="39"/>
      <c r="X342" s="39"/>
      <c r="Y342" s="39"/>
      <c r="Z342" s="39"/>
    </row>
    <row r="343" spans="1:26" ht="15.75" customHeight="1">
      <c r="A343" s="39"/>
      <c r="B343" s="93"/>
      <c r="C343" s="92"/>
      <c r="D343" s="92"/>
      <c r="E343" s="92"/>
      <c r="F343" s="92"/>
      <c r="G343" s="39"/>
      <c r="H343" s="39"/>
      <c r="I343" s="39"/>
      <c r="J343" s="39"/>
      <c r="K343" s="39"/>
      <c r="L343" s="39"/>
      <c r="M343" s="39"/>
      <c r="N343" s="39"/>
      <c r="O343" s="39"/>
      <c r="P343" s="39"/>
      <c r="Q343" s="39"/>
      <c r="R343" s="39"/>
      <c r="S343" s="39"/>
      <c r="T343" s="39"/>
      <c r="U343" s="39"/>
      <c r="V343" s="39"/>
      <c r="W343" s="39"/>
      <c r="X343" s="39"/>
      <c r="Y343" s="39"/>
      <c r="Z343" s="39"/>
    </row>
    <row r="344" spans="1:26" ht="15.75" customHeight="1">
      <c r="A344" s="39"/>
      <c r="B344" s="93"/>
      <c r="C344" s="92"/>
      <c r="D344" s="92"/>
      <c r="E344" s="92"/>
      <c r="F344" s="92"/>
      <c r="G344" s="39"/>
      <c r="H344" s="39"/>
      <c r="I344" s="39"/>
      <c r="J344" s="39"/>
      <c r="K344" s="39"/>
      <c r="L344" s="39"/>
      <c r="M344" s="39"/>
      <c r="N344" s="39"/>
      <c r="O344" s="39"/>
      <c r="P344" s="39"/>
      <c r="Q344" s="39"/>
      <c r="R344" s="39"/>
      <c r="S344" s="39"/>
      <c r="T344" s="39"/>
      <c r="U344" s="39"/>
      <c r="V344" s="39"/>
      <c r="W344" s="39"/>
      <c r="X344" s="39"/>
      <c r="Y344" s="39"/>
      <c r="Z344" s="39"/>
    </row>
    <row r="345" spans="1:26" ht="15.75" customHeight="1">
      <c r="A345" s="39"/>
      <c r="B345" s="93"/>
      <c r="C345" s="92"/>
      <c r="D345" s="92"/>
      <c r="E345" s="92"/>
      <c r="F345" s="92"/>
      <c r="G345" s="39"/>
      <c r="H345" s="39"/>
      <c r="I345" s="39"/>
      <c r="J345" s="39"/>
      <c r="K345" s="39"/>
      <c r="L345" s="39"/>
      <c r="M345" s="39"/>
      <c r="N345" s="39"/>
      <c r="O345" s="39"/>
      <c r="P345" s="39"/>
      <c r="Q345" s="39"/>
      <c r="R345" s="39"/>
      <c r="S345" s="39"/>
      <c r="T345" s="39"/>
      <c r="U345" s="39"/>
      <c r="V345" s="39"/>
      <c r="W345" s="39"/>
      <c r="X345" s="39"/>
      <c r="Y345" s="39"/>
      <c r="Z345" s="39"/>
    </row>
    <row r="346" spans="1:26" ht="15.75" customHeight="1">
      <c r="A346" s="39"/>
      <c r="B346" s="93"/>
      <c r="C346" s="92"/>
      <c r="D346" s="92"/>
      <c r="E346" s="92"/>
      <c r="F346" s="92"/>
      <c r="G346" s="39"/>
      <c r="H346" s="39"/>
      <c r="I346" s="39"/>
      <c r="J346" s="39"/>
      <c r="K346" s="39"/>
      <c r="L346" s="39"/>
      <c r="M346" s="39"/>
      <c r="N346" s="39"/>
      <c r="O346" s="39"/>
      <c r="P346" s="39"/>
      <c r="Q346" s="39"/>
      <c r="R346" s="39"/>
      <c r="S346" s="39"/>
      <c r="T346" s="39"/>
      <c r="U346" s="39"/>
      <c r="V346" s="39"/>
      <c r="W346" s="39"/>
      <c r="X346" s="39"/>
      <c r="Y346" s="39"/>
      <c r="Z346" s="39"/>
    </row>
    <row r="347" spans="1:26" ht="15.75" customHeight="1">
      <c r="A347" s="39"/>
      <c r="B347" s="93"/>
      <c r="C347" s="92"/>
      <c r="D347" s="92"/>
      <c r="E347" s="92"/>
      <c r="F347" s="92"/>
      <c r="G347" s="39"/>
      <c r="H347" s="39"/>
      <c r="I347" s="39"/>
      <c r="J347" s="39"/>
      <c r="K347" s="39"/>
      <c r="L347" s="39"/>
      <c r="M347" s="39"/>
      <c r="N347" s="39"/>
      <c r="O347" s="39"/>
      <c r="P347" s="39"/>
      <c r="Q347" s="39"/>
      <c r="R347" s="39"/>
      <c r="S347" s="39"/>
      <c r="T347" s="39"/>
      <c r="U347" s="39"/>
      <c r="V347" s="39"/>
      <c r="W347" s="39"/>
      <c r="X347" s="39"/>
      <c r="Y347" s="39"/>
      <c r="Z347" s="39"/>
    </row>
    <row r="348" spans="1:26" ht="15.75" customHeight="1">
      <c r="A348" s="39"/>
      <c r="B348" s="93"/>
      <c r="C348" s="92"/>
      <c r="D348" s="92"/>
      <c r="E348" s="92"/>
      <c r="F348" s="92"/>
      <c r="G348" s="39"/>
      <c r="H348" s="39"/>
      <c r="I348" s="39"/>
      <c r="J348" s="39"/>
      <c r="K348" s="39"/>
      <c r="L348" s="39"/>
      <c r="M348" s="39"/>
      <c r="N348" s="39"/>
      <c r="O348" s="39"/>
      <c r="P348" s="39"/>
      <c r="Q348" s="39"/>
      <c r="R348" s="39"/>
      <c r="S348" s="39"/>
      <c r="T348" s="39"/>
      <c r="U348" s="39"/>
      <c r="V348" s="39"/>
      <c r="W348" s="39"/>
      <c r="X348" s="39"/>
      <c r="Y348" s="39"/>
      <c r="Z348" s="39"/>
    </row>
    <row r="349" spans="1:26" ht="15.75" customHeight="1">
      <c r="A349" s="39"/>
      <c r="B349" s="93"/>
      <c r="C349" s="92"/>
      <c r="D349" s="92"/>
      <c r="E349" s="92"/>
      <c r="F349" s="92"/>
      <c r="G349" s="39"/>
      <c r="H349" s="39"/>
      <c r="I349" s="39"/>
      <c r="J349" s="39"/>
      <c r="K349" s="39"/>
      <c r="L349" s="39"/>
      <c r="M349" s="39"/>
      <c r="N349" s="39"/>
      <c r="O349" s="39"/>
      <c r="P349" s="39"/>
      <c r="Q349" s="39"/>
      <c r="R349" s="39"/>
      <c r="S349" s="39"/>
      <c r="T349" s="39"/>
      <c r="U349" s="39"/>
      <c r="V349" s="39"/>
      <c r="W349" s="39"/>
      <c r="X349" s="39"/>
      <c r="Y349" s="39"/>
      <c r="Z349" s="39"/>
    </row>
    <row r="350" spans="1:26" ht="15.75" customHeight="1">
      <c r="A350" s="39"/>
      <c r="B350" s="93"/>
      <c r="C350" s="92"/>
      <c r="D350" s="92"/>
      <c r="E350" s="92"/>
      <c r="F350" s="92"/>
      <c r="G350" s="39"/>
      <c r="H350" s="39"/>
      <c r="I350" s="39"/>
      <c r="J350" s="39"/>
      <c r="K350" s="39"/>
      <c r="L350" s="39"/>
      <c r="M350" s="39"/>
      <c r="N350" s="39"/>
      <c r="O350" s="39"/>
      <c r="P350" s="39"/>
      <c r="Q350" s="39"/>
      <c r="R350" s="39"/>
      <c r="S350" s="39"/>
      <c r="T350" s="39"/>
      <c r="U350" s="39"/>
      <c r="V350" s="39"/>
      <c r="W350" s="39"/>
      <c r="X350" s="39"/>
      <c r="Y350" s="39"/>
      <c r="Z350" s="39"/>
    </row>
    <row r="351" spans="1:26" ht="15.75" customHeight="1">
      <c r="A351" s="39"/>
      <c r="B351" s="93"/>
      <c r="C351" s="92"/>
      <c r="D351" s="92"/>
      <c r="E351" s="92"/>
      <c r="F351" s="92"/>
      <c r="G351" s="39"/>
      <c r="H351" s="39"/>
      <c r="I351" s="39"/>
      <c r="J351" s="39"/>
      <c r="K351" s="39"/>
      <c r="L351" s="39"/>
      <c r="M351" s="39"/>
      <c r="N351" s="39"/>
      <c r="O351" s="39"/>
      <c r="P351" s="39"/>
      <c r="Q351" s="39"/>
      <c r="R351" s="39"/>
      <c r="S351" s="39"/>
      <c r="T351" s="39"/>
      <c r="U351" s="39"/>
      <c r="V351" s="39"/>
      <c r="W351" s="39"/>
      <c r="X351" s="39"/>
      <c r="Y351" s="39"/>
      <c r="Z351" s="39"/>
    </row>
    <row r="352" spans="1:26" ht="15.75" customHeight="1">
      <c r="A352" s="39"/>
      <c r="B352" s="93"/>
      <c r="C352" s="92"/>
      <c r="D352" s="92"/>
      <c r="E352" s="92"/>
      <c r="F352" s="92"/>
      <c r="G352" s="39"/>
      <c r="H352" s="39"/>
      <c r="I352" s="39"/>
      <c r="J352" s="39"/>
      <c r="K352" s="39"/>
      <c r="L352" s="39"/>
      <c r="M352" s="39"/>
      <c r="N352" s="39"/>
      <c r="O352" s="39"/>
      <c r="P352" s="39"/>
      <c r="Q352" s="39"/>
      <c r="R352" s="39"/>
      <c r="S352" s="39"/>
      <c r="T352" s="39"/>
      <c r="U352" s="39"/>
      <c r="V352" s="39"/>
      <c r="W352" s="39"/>
      <c r="X352" s="39"/>
      <c r="Y352" s="39"/>
      <c r="Z352" s="39"/>
    </row>
    <row r="353" spans="1:26" ht="15.75" customHeight="1">
      <c r="A353" s="39"/>
      <c r="B353" s="93"/>
      <c r="C353" s="92"/>
      <c r="D353" s="92"/>
      <c r="E353" s="92"/>
      <c r="F353" s="92"/>
      <c r="G353" s="39"/>
      <c r="H353" s="39"/>
      <c r="I353" s="39"/>
      <c r="J353" s="39"/>
      <c r="K353" s="39"/>
      <c r="L353" s="39"/>
      <c r="M353" s="39"/>
      <c r="N353" s="39"/>
      <c r="O353" s="39"/>
      <c r="P353" s="39"/>
      <c r="Q353" s="39"/>
      <c r="R353" s="39"/>
      <c r="S353" s="39"/>
      <c r="T353" s="39"/>
      <c r="U353" s="39"/>
      <c r="V353" s="39"/>
      <c r="W353" s="39"/>
      <c r="X353" s="39"/>
      <c r="Y353" s="39"/>
      <c r="Z353" s="39"/>
    </row>
    <row r="354" spans="1:26" ht="15.75" customHeight="1">
      <c r="A354" s="39"/>
      <c r="B354" s="93"/>
      <c r="C354" s="92"/>
      <c r="D354" s="92"/>
      <c r="E354" s="92"/>
      <c r="F354" s="92"/>
      <c r="G354" s="39"/>
      <c r="H354" s="39"/>
      <c r="I354" s="39"/>
      <c r="J354" s="39"/>
      <c r="K354" s="39"/>
      <c r="L354" s="39"/>
      <c r="M354" s="39"/>
      <c r="N354" s="39"/>
      <c r="O354" s="39"/>
      <c r="P354" s="39"/>
      <c r="Q354" s="39"/>
      <c r="R354" s="39"/>
      <c r="S354" s="39"/>
      <c r="T354" s="39"/>
      <c r="U354" s="39"/>
      <c r="V354" s="39"/>
      <c r="W354" s="39"/>
      <c r="X354" s="39"/>
      <c r="Y354" s="39"/>
      <c r="Z354" s="39"/>
    </row>
    <row r="355" spans="1:26" ht="15.75" customHeight="1">
      <c r="A355" s="39"/>
      <c r="B355" s="93"/>
      <c r="C355" s="92"/>
      <c r="D355" s="92"/>
      <c r="E355" s="92"/>
      <c r="F355" s="92"/>
      <c r="G355" s="39"/>
      <c r="H355" s="39"/>
      <c r="I355" s="39"/>
      <c r="J355" s="39"/>
      <c r="K355" s="39"/>
      <c r="L355" s="39"/>
      <c r="M355" s="39"/>
      <c r="N355" s="39"/>
      <c r="O355" s="39"/>
      <c r="P355" s="39"/>
      <c r="Q355" s="39"/>
      <c r="R355" s="39"/>
      <c r="S355" s="39"/>
      <c r="T355" s="39"/>
      <c r="U355" s="39"/>
      <c r="V355" s="39"/>
      <c r="W355" s="39"/>
      <c r="X355" s="39"/>
      <c r="Y355" s="39"/>
      <c r="Z355" s="39"/>
    </row>
    <row r="356" spans="1:26" ht="15.75" customHeight="1">
      <c r="A356" s="39"/>
      <c r="B356" s="93"/>
      <c r="C356" s="92"/>
      <c r="D356" s="92"/>
      <c r="E356" s="92"/>
      <c r="F356" s="92"/>
      <c r="G356" s="39"/>
      <c r="H356" s="39"/>
      <c r="I356" s="39"/>
      <c r="J356" s="39"/>
      <c r="K356" s="39"/>
      <c r="L356" s="39"/>
      <c r="M356" s="39"/>
      <c r="N356" s="39"/>
      <c r="O356" s="39"/>
      <c r="P356" s="39"/>
      <c r="Q356" s="39"/>
      <c r="R356" s="39"/>
      <c r="S356" s="39"/>
      <c r="T356" s="39"/>
      <c r="U356" s="39"/>
      <c r="V356" s="39"/>
      <c r="W356" s="39"/>
      <c r="X356" s="39"/>
      <c r="Y356" s="39"/>
      <c r="Z356" s="39"/>
    </row>
    <row r="357" spans="1:26" ht="15.75" customHeight="1">
      <c r="A357" s="39"/>
      <c r="B357" s="93"/>
      <c r="C357" s="92"/>
      <c r="D357" s="92"/>
      <c r="E357" s="92"/>
      <c r="F357" s="92"/>
      <c r="G357" s="39"/>
      <c r="H357" s="39"/>
      <c r="I357" s="39"/>
      <c r="J357" s="39"/>
      <c r="K357" s="39"/>
      <c r="L357" s="39"/>
      <c r="M357" s="39"/>
      <c r="N357" s="39"/>
      <c r="O357" s="39"/>
      <c r="P357" s="39"/>
      <c r="Q357" s="39"/>
      <c r="R357" s="39"/>
      <c r="S357" s="39"/>
      <c r="T357" s="39"/>
      <c r="U357" s="39"/>
      <c r="V357" s="39"/>
      <c r="W357" s="39"/>
      <c r="X357" s="39"/>
      <c r="Y357" s="39"/>
      <c r="Z357" s="39"/>
    </row>
    <row r="358" spans="1:26" ht="15.75" customHeight="1">
      <c r="A358" s="39"/>
      <c r="B358" s="93"/>
      <c r="C358" s="92"/>
      <c r="D358" s="92"/>
      <c r="E358" s="92"/>
      <c r="F358" s="92"/>
      <c r="G358" s="39"/>
      <c r="H358" s="39"/>
      <c r="I358" s="39"/>
      <c r="J358" s="39"/>
      <c r="K358" s="39"/>
      <c r="L358" s="39"/>
      <c r="M358" s="39"/>
      <c r="N358" s="39"/>
      <c r="O358" s="39"/>
      <c r="P358" s="39"/>
      <c r="Q358" s="39"/>
      <c r="R358" s="39"/>
      <c r="S358" s="39"/>
      <c r="T358" s="39"/>
      <c r="U358" s="39"/>
      <c r="V358" s="39"/>
      <c r="W358" s="39"/>
      <c r="X358" s="39"/>
      <c r="Y358" s="39"/>
      <c r="Z358" s="39"/>
    </row>
    <row r="359" spans="1:26" ht="15.75" customHeight="1">
      <c r="A359" s="39"/>
      <c r="B359" s="93"/>
      <c r="C359" s="92"/>
      <c r="D359" s="92"/>
      <c r="E359" s="92"/>
      <c r="F359" s="92"/>
      <c r="G359" s="39"/>
      <c r="H359" s="39"/>
      <c r="I359" s="39"/>
      <c r="J359" s="39"/>
      <c r="K359" s="39"/>
      <c r="L359" s="39"/>
      <c r="M359" s="39"/>
      <c r="N359" s="39"/>
      <c r="O359" s="39"/>
      <c r="P359" s="39"/>
      <c r="Q359" s="39"/>
      <c r="R359" s="39"/>
      <c r="S359" s="39"/>
      <c r="T359" s="39"/>
      <c r="U359" s="39"/>
      <c r="V359" s="39"/>
      <c r="W359" s="39"/>
      <c r="X359" s="39"/>
      <c r="Y359" s="39"/>
      <c r="Z359" s="39"/>
    </row>
    <row r="360" spans="1:26" ht="15.75" customHeight="1">
      <c r="A360" s="39"/>
      <c r="B360" s="93"/>
      <c r="C360" s="92"/>
      <c r="D360" s="92"/>
      <c r="E360" s="92"/>
      <c r="F360" s="92"/>
      <c r="G360" s="39"/>
      <c r="H360" s="39"/>
      <c r="I360" s="39"/>
      <c r="J360" s="39"/>
      <c r="K360" s="39"/>
      <c r="L360" s="39"/>
      <c r="M360" s="39"/>
      <c r="N360" s="39"/>
      <c r="O360" s="39"/>
      <c r="P360" s="39"/>
      <c r="Q360" s="39"/>
      <c r="R360" s="39"/>
      <c r="S360" s="39"/>
      <c r="T360" s="39"/>
      <c r="U360" s="39"/>
      <c r="V360" s="39"/>
      <c r="W360" s="39"/>
      <c r="X360" s="39"/>
      <c r="Y360" s="39"/>
      <c r="Z360" s="39"/>
    </row>
    <row r="361" spans="1:26" ht="15.75" customHeight="1">
      <c r="A361" s="39"/>
      <c r="B361" s="93"/>
      <c r="C361" s="92"/>
      <c r="D361" s="92"/>
      <c r="E361" s="92"/>
      <c r="F361" s="92"/>
      <c r="G361" s="39"/>
      <c r="H361" s="39"/>
      <c r="I361" s="39"/>
      <c r="J361" s="39"/>
      <c r="K361" s="39"/>
      <c r="L361" s="39"/>
      <c r="M361" s="39"/>
      <c r="N361" s="39"/>
      <c r="O361" s="39"/>
      <c r="P361" s="39"/>
      <c r="Q361" s="39"/>
      <c r="R361" s="39"/>
      <c r="S361" s="39"/>
      <c r="T361" s="39"/>
      <c r="U361" s="39"/>
      <c r="V361" s="39"/>
      <c r="W361" s="39"/>
      <c r="X361" s="39"/>
      <c r="Y361" s="39"/>
      <c r="Z361" s="39"/>
    </row>
    <row r="362" spans="1:26" ht="15.75" customHeight="1">
      <c r="A362" s="39"/>
      <c r="B362" s="93"/>
      <c r="C362" s="92"/>
      <c r="D362" s="92"/>
      <c r="E362" s="92"/>
      <c r="F362" s="92"/>
      <c r="G362" s="39"/>
      <c r="H362" s="39"/>
      <c r="I362" s="39"/>
      <c r="J362" s="39"/>
      <c r="K362" s="39"/>
      <c r="L362" s="39"/>
      <c r="M362" s="39"/>
      <c r="N362" s="39"/>
      <c r="O362" s="39"/>
      <c r="P362" s="39"/>
      <c r="Q362" s="39"/>
      <c r="R362" s="39"/>
      <c r="S362" s="39"/>
      <c r="T362" s="39"/>
      <c r="U362" s="39"/>
      <c r="V362" s="39"/>
      <c r="W362" s="39"/>
      <c r="X362" s="39"/>
      <c r="Y362" s="39"/>
      <c r="Z362" s="39"/>
    </row>
    <row r="363" spans="1:26" ht="15.75" customHeight="1">
      <c r="A363" s="39"/>
      <c r="B363" s="93"/>
      <c r="C363" s="92"/>
      <c r="D363" s="92"/>
      <c r="E363" s="92"/>
      <c r="F363" s="92"/>
      <c r="G363" s="39"/>
      <c r="H363" s="39"/>
      <c r="I363" s="39"/>
      <c r="J363" s="39"/>
      <c r="K363" s="39"/>
      <c r="L363" s="39"/>
      <c r="M363" s="39"/>
      <c r="N363" s="39"/>
      <c r="O363" s="39"/>
      <c r="P363" s="39"/>
      <c r="Q363" s="39"/>
      <c r="R363" s="39"/>
      <c r="S363" s="39"/>
      <c r="T363" s="39"/>
      <c r="U363" s="39"/>
      <c r="V363" s="39"/>
      <c r="W363" s="39"/>
      <c r="X363" s="39"/>
      <c r="Y363" s="39"/>
      <c r="Z363" s="39"/>
    </row>
    <row r="364" spans="1:26" ht="15.75" customHeight="1">
      <c r="A364" s="39"/>
      <c r="B364" s="93"/>
      <c r="C364" s="92"/>
      <c r="D364" s="92"/>
      <c r="E364" s="92"/>
      <c r="F364" s="92"/>
      <c r="G364" s="39"/>
      <c r="H364" s="39"/>
      <c r="I364" s="39"/>
      <c r="J364" s="39"/>
      <c r="K364" s="39"/>
      <c r="L364" s="39"/>
      <c r="M364" s="39"/>
      <c r="N364" s="39"/>
      <c r="O364" s="39"/>
      <c r="P364" s="39"/>
      <c r="Q364" s="39"/>
      <c r="R364" s="39"/>
      <c r="S364" s="39"/>
      <c r="T364" s="39"/>
      <c r="U364" s="39"/>
      <c r="V364" s="39"/>
      <c r="W364" s="39"/>
      <c r="X364" s="39"/>
      <c r="Y364" s="39"/>
      <c r="Z364" s="39"/>
    </row>
    <row r="365" spans="1:26" ht="15.75" customHeight="1">
      <c r="A365" s="39"/>
      <c r="B365" s="93"/>
      <c r="C365" s="92"/>
      <c r="D365" s="92"/>
      <c r="E365" s="92"/>
      <c r="F365" s="92"/>
      <c r="G365" s="39"/>
      <c r="H365" s="39"/>
      <c r="I365" s="39"/>
      <c r="J365" s="39"/>
      <c r="K365" s="39"/>
      <c r="L365" s="39"/>
      <c r="M365" s="39"/>
      <c r="N365" s="39"/>
      <c r="O365" s="39"/>
      <c r="P365" s="39"/>
      <c r="Q365" s="39"/>
      <c r="R365" s="39"/>
      <c r="S365" s="39"/>
      <c r="T365" s="39"/>
      <c r="U365" s="39"/>
      <c r="V365" s="39"/>
      <c r="W365" s="39"/>
      <c r="X365" s="39"/>
      <c r="Y365" s="39"/>
      <c r="Z365" s="39"/>
    </row>
    <row r="366" spans="1:26" ht="15.75" customHeight="1">
      <c r="A366" s="39"/>
      <c r="B366" s="93"/>
      <c r="C366" s="92"/>
      <c r="D366" s="92"/>
      <c r="E366" s="92"/>
      <c r="F366" s="92"/>
      <c r="G366" s="39"/>
      <c r="H366" s="39"/>
      <c r="I366" s="39"/>
      <c r="J366" s="39"/>
      <c r="K366" s="39"/>
      <c r="L366" s="39"/>
      <c r="M366" s="39"/>
      <c r="N366" s="39"/>
      <c r="O366" s="39"/>
      <c r="P366" s="39"/>
      <c r="Q366" s="39"/>
      <c r="R366" s="39"/>
      <c r="S366" s="39"/>
      <c r="T366" s="39"/>
      <c r="U366" s="39"/>
      <c r="V366" s="39"/>
      <c r="W366" s="39"/>
      <c r="X366" s="39"/>
      <c r="Y366" s="39"/>
      <c r="Z366" s="39"/>
    </row>
    <row r="367" spans="1:26" ht="15.75" customHeight="1">
      <c r="A367" s="39"/>
      <c r="B367" s="93"/>
      <c r="C367" s="92"/>
      <c r="D367" s="92"/>
      <c r="E367" s="92"/>
      <c r="F367" s="92"/>
      <c r="G367" s="39"/>
      <c r="H367" s="39"/>
      <c r="I367" s="39"/>
      <c r="J367" s="39"/>
      <c r="K367" s="39"/>
      <c r="L367" s="39"/>
      <c r="M367" s="39"/>
      <c r="N367" s="39"/>
      <c r="O367" s="39"/>
      <c r="P367" s="39"/>
      <c r="Q367" s="39"/>
      <c r="R367" s="39"/>
      <c r="S367" s="39"/>
      <c r="T367" s="39"/>
      <c r="U367" s="39"/>
      <c r="V367" s="39"/>
      <c r="W367" s="39"/>
      <c r="X367" s="39"/>
      <c r="Y367" s="39"/>
      <c r="Z367" s="39"/>
    </row>
    <row r="368" spans="1:26" ht="15.75" customHeight="1">
      <c r="A368" s="39"/>
      <c r="B368" s="93"/>
      <c r="C368" s="92"/>
      <c r="D368" s="92"/>
      <c r="E368" s="92"/>
      <c r="F368" s="92"/>
      <c r="G368" s="39"/>
      <c r="H368" s="39"/>
      <c r="I368" s="39"/>
      <c r="J368" s="39"/>
      <c r="K368" s="39"/>
      <c r="L368" s="39"/>
      <c r="M368" s="39"/>
      <c r="N368" s="39"/>
      <c r="O368" s="39"/>
      <c r="P368" s="39"/>
      <c r="Q368" s="39"/>
      <c r="R368" s="39"/>
      <c r="S368" s="39"/>
      <c r="T368" s="39"/>
      <c r="U368" s="39"/>
      <c r="V368" s="39"/>
      <c r="W368" s="39"/>
      <c r="X368" s="39"/>
      <c r="Y368" s="39"/>
      <c r="Z368" s="39"/>
    </row>
    <row r="369" spans="1:26" ht="15.75" customHeight="1">
      <c r="A369" s="39"/>
      <c r="B369" s="93"/>
      <c r="C369" s="92"/>
      <c r="D369" s="92"/>
      <c r="E369" s="92"/>
      <c r="F369" s="92"/>
      <c r="G369" s="39"/>
      <c r="H369" s="39"/>
      <c r="I369" s="39"/>
      <c r="J369" s="39"/>
      <c r="K369" s="39"/>
      <c r="L369" s="39"/>
      <c r="M369" s="39"/>
      <c r="N369" s="39"/>
      <c r="O369" s="39"/>
      <c r="P369" s="39"/>
      <c r="Q369" s="39"/>
      <c r="R369" s="39"/>
      <c r="S369" s="39"/>
      <c r="T369" s="39"/>
      <c r="U369" s="39"/>
      <c r="V369" s="39"/>
      <c r="W369" s="39"/>
      <c r="X369" s="39"/>
      <c r="Y369" s="39"/>
      <c r="Z369" s="39"/>
    </row>
    <row r="370" spans="1:26" ht="15.75" customHeight="1">
      <c r="A370" s="39"/>
      <c r="B370" s="93"/>
      <c r="C370" s="92"/>
      <c r="D370" s="92"/>
      <c r="E370" s="92"/>
      <c r="F370" s="92"/>
      <c r="G370" s="39"/>
      <c r="H370" s="39"/>
      <c r="I370" s="39"/>
      <c r="J370" s="39"/>
      <c r="K370" s="39"/>
      <c r="L370" s="39"/>
      <c r="M370" s="39"/>
      <c r="N370" s="39"/>
      <c r="O370" s="39"/>
      <c r="P370" s="39"/>
      <c r="Q370" s="39"/>
      <c r="R370" s="39"/>
      <c r="S370" s="39"/>
      <c r="T370" s="39"/>
      <c r="U370" s="39"/>
      <c r="V370" s="39"/>
      <c r="W370" s="39"/>
      <c r="X370" s="39"/>
      <c r="Y370" s="39"/>
      <c r="Z370" s="39"/>
    </row>
    <row r="371" spans="1:26" ht="15.75" customHeight="1">
      <c r="A371" s="39"/>
      <c r="B371" s="93"/>
      <c r="C371" s="92"/>
      <c r="D371" s="92"/>
      <c r="E371" s="92"/>
      <c r="F371" s="92"/>
      <c r="G371" s="39"/>
      <c r="H371" s="39"/>
      <c r="I371" s="39"/>
      <c r="J371" s="39"/>
      <c r="K371" s="39"/>
      <c r="L371" s="39"/>
      <c r="M371" s="39"/>
      <c r="N371" s="39"/>
      <c r="O371" s="39"/>
      <c r="P371" s="39"/>
      <c r="Q371" s="39"/>
      <c r="R371" s="39"/>
      <c r="S371" s="39"/>
      <c r="T371" s="39"/>
      <c r="U371" s="39"/>
      <c r="V371" s="39"/>
      <c r="W371" s="39"/>
      <c r="X371" s="39"/>
      <c r="Y371" s="39"/>
      <c r="Z371" s="39"/>
    </row>
    <row r="372" spans="1:26" ht="15.75" customHeight="1">
      <c r="A372" s="39"/>
      <c r="B372" s="93"/>
      <c r="C372" s="92"/>
      <c r="D372" s="92"/>
      <c r="E372" s="92"/>
      <c r="F372" s="92"/>
      <c r="G372" s="39"/>
      <c r="H372" s="39"/>
      <c r="I372" s="39"/>
      <c r="J372" s="39"/>
      <c r="K372" s="39"/>
      <c r="L372" s="39"/>
      <c r="M372" s="39"/>
      <c r="N372" s="39"/>
      <c r="O372" s="39"/>
      <c r="P372" s="39"/>
      <c r="Q372" s="39"/>
      <c r="R372" s="39"/>
      <c r="S372" s="39"/>
      <c r="T372" s="39"/>
      <c r="U372" s="39"/>
      <c r="V372" s="39"/>
      <c r="W372" s="39"/>
      <c r="X372" s="39"/>
      <c r="Y372" s="39"/>
      <c r="Z372" s="39"/>
    </row>
    <row r="373" spans="1:26" ht="15.75" customHeight="1">
      <c r="A373" s="39"/>
      <c r="B373" s="93"/>
      <c r="C373" s="92"/>
      <c r="D373" s="92"/>
      <c r="E373" s="92"/>
      <c r="F373" s="92"/>
      <c r="G373" s="39"/>
      <c r="H373" s="39"/>
      <c r="I373" s="39"/>
      <c r="J373" s="39"/>
      <c r="K373" s="39"/>
      <c r="L373" s="39"/>
      <c r="M373" s="39"/>
      <c r="N373" s="39"/>
      <c r="O373" s="39"/>
      <c r="P373" s="39"/>
      <c r="Q373" s="39"/>
      <c r="R373" s="39"/>
      <c r="S373" s="39"/>
      <c r="T373" s="39"/>
      <c r="U373" s="39"/>
      <c r="V373" s="39"/>
      <c r="W373" s="39"/>
      <c r="X373" s="39"/>
      <c r="Y373" s="39"/>
      <c r="Z373" s="39"/>
    </row>
    <row r="374" spans="1:26" ht="15.75" customHeight="1">
      <c r="A374" s="39"/>
      <c r="B374" s="93"/>
      <c r="C374" s="92"/>
      <c r="D374" s="92"/>
      <c r="E374" s="92"/>
      <c r="F374" s="92"/>
      <c r="G374" s="39"/>
      <c r="H374" s="39"/>
      <c r="I374" s="39"/>
      <c r="J374" s="39"/>
      <c r="K374" s="39"/>
      <c r="L374" s="39"/>
      <c r="M374" s="39"/>
      <c r="N374" s="39"/>
      <c r="O374" s="39"/>
      <c r="P374" s="39"/>
      <c r="Q374" s="39"/>
      <c r="R374" s="39"/>
      <c r="S374" s="39"/>
      <c r="T374" s="39"/>
      <c r="U374" s="39"/>
      <c r="V374" s="39"/>
      <c r="W374" s="39"/>
      <c r="X374" s="39"/>
      <c r="Y374" s="39"/>
      <c r="Z374" s="39"/>
    </row>
    <row r="375" spans="1:26" ht="15.75" customHeight="1">
      <c r="A375" s="39"/>
      <c r="B375" s="93"/>
      <c r="C375" s="92"/>
      <c r="D375" s="92"/>
      <c r="E375" s="92"/>
      <c r="F375" s="92"/>
      <c r="G375" s="39"/>
      <c r="H375" s="39"/>
      <c r="I375" s="39"/>
      <c r="J375" s="39"/>
      <c r="K375" s="39"/>
      <c r="L375" s="39"/>
      <c r="M375" s="39"/>
      <c r="N375" s="39"/>
      <c r="O375" s="39"/>
      <c r="P375" s="39"/>
      <c r="Q375" s="39"/>
      <c r="R375" s="39"/>
      <c r="S375" s="39"/>
      <c r="T375" s="39"/>
      <c r="U375" s="39"/>
      <c r="V375" s="39"/>
      <c r="W375" s="39"/>
      <c r="X375" s="39"/>
      <c r="Y375" s="39"/>
      <c r="Z375" s="39"/>
    </row>
    <row r="376" spans="1:26" ht="15.75" customHeight="1">
      <c r="A376" s="39"/>
      <c r="B376" s="93"/>
      <c r="C376" s="92"/>
      <c r="D376" s="92"/>
      <c r="E376" s="92"/>
      <c r="F376" s="92"/>
      <c r="G376" s="39"/>
      <c r="H376" s="39"/>
      <c r="I376" s="39"/>
      <c r="J376" s="39"/>
      <c r="K376" s="39"/>
      <c r="L376" s="39"/>
      <c r="M376" s="39"/>
      <c r="N376" s="39"/>
      <c r="O376" s="39"/>
      <c r="P376" s="39"/>
      <c r="Q376" s="39"/>
      <c r="R376" s="39"/>
      <c r="S376" s="39"/>
      <c r="T376" s="39"/>
      <c r="U376" s="39"/>
      <c r="V376" s="39"/>
      <c r="W376" s="39"/>
      <c r="X376" s="39"/>
      <c r="Y376" s="39"/>
      <c r="Z376" s="39"/>
    </row>
    <row r="377" spans="1:26" ht="15.75" customHeight="1">
      <c r="A377" s="39"/>
      <c r="B377" s="93"/>
      <c r="C377" s="92"/>
      <c r="D377" s="92"/>
      <c r="E377" s="92"/>
      <c r="F377" s="92"/>
      <c r="G377" s="39"/>
      <c r="H377" s="39"/>
      <c r="I377" s="39"/>
      <c r="J377" s="39"/>
      <c r="K377" s="39"/>
      <c r="L377" s="39"/>
      <c r="M377" s="39"/>
      <c r="N377" s="39"/>
      <c r="O377" s="39"/>
      <c r="P377" s="39"/>
      <c r="Q377" s="39"/>
      <c r="R377" s="39"/>
      <c r="S377" s="39"/>
      <c r="T377" s="39"/>
      <c r="U377" s="39"/>
      <c r="V377" s="39"/>
      <c r="W377" s="39"/>
      <c r="X377" s="39"/>
      <c r="Y377" s="39"/>
      <c r="Z377" s="39"/>
    </row>
    <row r="378" spans="1:26" ht="15.75" customHeight="1">
      <c r="A378" s="39"/>
      <c r="B378" s="93"/>
      <c r="C378" s="92"/>
      <c r="D378" s="92"/>
      <c r="E378" s="92"/>
      <c r="F378" s="92"/>
      <c r="G378" s="39"/>
      <c r="H378" s="39"/>
      <c r="I378" s="39"/>
      <c r="J378" s="39"/>
      <c r="K378" s="39"/>
      <c r="L378" s="39"/>
      <c r="M378" s="39"/>
      <c r="N378" s="39"/>
      <c r="O378" s="39"/>
      <c r="P378" s="39"/>
      <c r="Q378" s="39"/>
      <c r="R378" s="39"/>
      <c r="S378" s="39"/>
      <c r="T378" s="39"/>
      <c r="U378" s="39"/>
      <c r="V378" s="39"/>
      <c r="W378" s="39"/>
      <c r="X378" s="39"/>
      <c r="Y378" s="39"/>
      <c r="Z378" s="39"/>
    </row>
    <row r="379" spans="1:26" ht="15.75" customHeight="1">
      <c r="A379" s="39"/>
      <c r="B379" s="93"/>
      <c r="C379" s="92"/>
      <c r="D379" s="92"/>
      <c r="E379" s="92"/>
      <c r="F379" s="92"/>
      <c r="G379" s="39"/>
      <c r="H379" s="39"/>
      <c r="I379" s="39"/>
      <c r="J379" s="39"/>
      <c r="K379" s="39"/>
      <c r="L379" s="39"/>
      <c r="M379" s="39"/>
      <c r="N379" s="39"/>
      <c r="O379" s="39"/>
      <c r="P379" s="39"/>
      <c r="Q379" s="39"/>
      <c r="R379" s="39"/>
      <c r="S379" s="39"/>
      <c r="T379" s="39"/>
      <c r="U379" s="39"/>
      <c r="V379" s="39"/>
      <c r="W379" s="39"/>
      <c r="X379" s="39"/>
      <c r="Y379" s="39"/>
      <c r="Z379" s="39"/>
    </row>
    <row r="380" spans="1:26" ht="15.75" customHeight="1">
      <c r="A380" s="39"/>
      <c r="B380" s="93"/>
      <c r="C380" s="92"/>
      <c r="D380" s="92"/>
      <c r="E380" s="92"/>
      <c r="F380" s="92"/>
      <c r="G380" s="39"/>
      <c r="H380" s="39"/>
      <c r="I380" s="39"/>
      <c r="J380" s="39"/>
      <c r="K380" s="39"/>
      <c r="L380" s="39"/>
      <c r="M380" s="39"/>
      <c r="N380" s="39"/>
      <c r="O380" s="39"/>
      <c r="P380" s="39"/>
      <c r="Q380" s="39"/>
      <c r="R380" s="39"/>
      <c r="S380" s="39"/>
      <c r="T380" s="39"/>
      <c r="U380" s="39"/>
      <c r="V380" s="39"/>
      <c r="W380" s="39"/>
      <c r="X380" s="39"/>
      <c r="Y380" s="39"/>
      <c r="Z380" s="39"/>
    </row>
    <row r="381" spans="1:26" ht="15.75" customHeight="1">
      <c r="A381" s="39"/>
      <c r="B381" s="93"/>
      <c r="C381" s="92"/>
      <c r="D381" s="92"/>
      <c r="E381" s="92"/>
      <c r="F381" s="92"/>
      <c r="G381" s="39"/>
      <c r="H381" s="39"/>
      <c r="I381" s="39"/>
      <c r="J381" s="39"/>
      <c r="K381" s="39"/>
      <c r="L381" s="39"/>
      <c r="M381" s="39"/>
      <c r="N381" s="39"/>
      <c r="O381" s="39"/>
      <c r="P381" s="39"/>
      <c r="Q381" s="39"/>
      <c r="R381" s="39"/>
      <c r="S381" s="39"/>
      <c r="T381" s="39"/>
      <c r="U381" s="39"/>
      <c r="V381" s="39"/>
      <c r="W381" s="39"/>
      <c r="X381" s="39"/>
      <c r="Y381" s="39"/>
      <c r="Z381" s="39"/>
    </row>
    <row r="382" spans="1:26" ht="15.75" customHeight="1">
      <c r="A382" s="39"/>
      <c r="B382" s="93"/>
      <c r="C382" s="92"/>
      <c r="D382" s="92"/>
      <c r="E382" s="92"/>
      <c r="F382" s="92"/>
      <c r="G382" s="39"/>
      <c r="H382" s="39"/>
      <c r="I382" s="39"/>
      <c r="J382" s="39"/>
      <c r="K382" s="39"/>
      <c r="L382" s="39"/>
      <c r="M382" s="39"/>
      <c r="N382" s="39"/>
      <c r="O382" s="39"/>
      <c r="P382" s="39"/>
      <c r="Q382" s="39"/>
      <c r="R382" s="39"/>
      <c r="S382" s="39"/>
      <c r="T382" s="39"/>
      <c r="U382" s="39"/>
      <c r="V382" s="39"/>
      <c r="W382" s="39"/>
      <c r="X382" s="39"/>
      <c r="Y382" s="39"/>
      <c r="Z382" s="39"/>
    </row>
    <row r="383" spans="1:26" ht="15.75" customHeight="1">
      <c r="A383" s="39"/>
      <c r="B383" s="93"/>
      <c r="C383" s="92"/>
      <c r="D383" s="92"/>
      <c r="E383" s="92"/>
      <c r="F383" s="92"/>
      <c r="G383" s="39"/>
      <c r="H383" s="39"/>
      <c r="I383" s="39"/>
      <c r="J383" s="39"/>
      <c r="K383" s="39"/>
      <c r="L383" s="39"/>
      <c r="M383" s="39"/>
      <c r="N383" s="39"/>
      <c r="O383" s="39"/>
      <c r="P383" s="39"/>
      <c r="Q383" s="39"/>
      <c r="R383" s="39"/>
      <c r="S383" s="39"/>
      <c r="T383" s="39"/>
      <c r="U383" s="39"/>
      <c r="V383" s="39"/>
      <c r="W383" s="39"/>
      <c r="X383" s="39"/>
      <c r="Y383" s="39"/>
      <c r="Z383" s="39"/>
    </row>
    <row r="384" spans="1:26" ht="15.75" customHeight="1">
      <c r="A384" s="39"/>
      <c r="B384" s="93"/>
      <c r="C384" s="92"/>
      <c r="D384" s="92"/>
      <c r="E384" s="92"/>
      <c r="F384" s="92"/>
      <c r="G384" s="39"/>
      <c r="H384" s="39"/>
      <c r="I384" s="39"/>
      <c r="J384" s="39"/>
      <c r="K384" s="39"/>
      <c r="L384" s="39"/>
      <c r="M384" s="39"/>
      <c r="N384" s="39"/>
      <c r="O384" s="39"/>
      <c r="P384" s="39"/>
      <c r="Q384" s="39"/>
      <c r="R384" s="39"/>
      <c r="S384" s="39"/>
      <c r="T384" s="39"/>
      <c r="U384" s="39"/>
      <c r="V384" s="39"/>
      <c r="W384" s="39"/>
      <c r="X384" s="39"/>
      <c r="Y384" s="39"/>
      <c r="Z384" s="39"/>
    </row>
    <row r="385" spans="1:26" ht="15.75" customHeight="1">
      <c r="A385" s="39"/>
      <c r="B385" s="93"/>
      <c r="C385" s="92"/>
      <c r="D385" s="92"/>
      <c r="E385" s="92"/>
      <c r="F385" s="92"/>
      <c r="G385" s="39"/>
      <c r="H385" s="39"/>
      <c r="I385" s="39"/>
      <c r="J385" s="39"/>
      <c r="K385" s="39"/>
      <c r="L385" s="39"/>
      <c r="M385" s="39"/>
      <c r="N385" s="39"/>
      <c r="O385" s="39"/>
      <c r="P385" s="39"/>
      <c r="Q385" s="39"/>
      <c r="R385" s="39"/>
      <c r="S385" s="39"/>
      <c r="T385" s="39"/>
      <c r="U385" s="39"/>
      <c r="V385" s="39"/>
      <c r="W385" s="39"/>
      <c r="X385" s="39"/>
      <c r="Y385" s="39"/>
      <c r="Z385" s="39"/>
    </row>
    <row r="386" spans="1:26" ht="15.75" customHeight="1">
      <c r="A386" s="39"/>
      <c r="B386" s="93"/>
      <c r="C386" s="92"/>
      <c r="D386" s="92"/>
      <c r="E386" s="92"/>
      <c r="F386" s="92"/>
      <c r="G386" s="39"/>
      <c r="H386" s="39"/>
      <c r="I386" s="39"/>
      <c r="J386" s="39"/>
      <c r="K386" s="39"/>
      <c r="L386" s="39"/>
      <c r="M386" s="39"/>
      <c r="N386" s="39"/>
      <c r="O386" s="39"/>
      <c r="P386" s="39"/>
      <c r="Q386" s="39"/>
      <c r="R386" s="39"/>
      <c r="S386" s="39"/>
      <c r="T386" s="39"/>
      <c r="U386" s="39"/>
      <c r="V386" s="39"/>
      <c r="W386" s="39"/>
      <c r="X386" s="39"/>
      <c r="Y386" s="39"/>
      <c r="Z386" s="39"/>
    </row>
    <row r="387" spans="1:26" ht="15.75" customHeight="1">
      <c r="A387" s="39"/>
      <c r="B387" s="93"/>
      <c r="C387" s="92"/>
      <c r="D387" s="92"/>
      <c r="E387" s="92"/>
      <c r="F387" s="92"/>
      <c r="G387" s="39"/>
      <c r="H387" s="39"/>
      <c r="I387" s="39"/>
      <c r="J387" s="39"/>
      <c r="K387" s="39"/>
      <c r="L387" s="39"/>
      <c r="M387" s="39"/>
      <c r="N387" s="39"/>
      <c r="O387" s="39"/>
      <c r="P387" s="39"/>
      <c r="Q387" s="39"/>
      <c r="R387" s="39"/>
      <c r="S387" s="39"/>
      <c r="T387" s="39"/>
      <c r="U387" s="39"/>
      <c r="V387" s="39"/>
      <c r="W387" s="39"/>
      <c r="X387" s="39"/>
      <c r="Y387" s="39"/>
      <c r="Z387" s="39"/>
    </row>
    <row r="388" spans="1:26" ht="15.75" customHeight="1">
      <c r="A388" s="39"/>
      <c r="B388" s="93"/>
      <c r="C388" s="92"/>
      <c r="D388" s="92"/>
      <c r="E388" s="92"/>
      <c r="F388" s="92"/>
      <c r="G388" s="39"/>
      <c r="H388" s="39"/>
      <c r="I388" s="39"/>
      <c r="J388" s="39"/>
      <c r="K388" s="39"/>
      <c r="L388" s="39"/>
      <c r="M388" s="39"/>
      <c r="N388" s="39"/>
      <c r="O388" s="39"/>
      <c r="P388" s="39"/>
      <c r="Q388" s="39"/>
      <c r="R388" s="39"/>
      <c r="S388" s="39"/>
      <c r="T388" s="39"/>
      <c r="U388" s="39"/>
      <c r="V388" s="39"/>
      <c r="W388" s="39"/>
      <c r="X388" s="39"/>
      <c r="Y388" s="39"/>
      <c r="Z388" s="39"/>
    </row>
    <row r="389" spans="1:26" ht="15.75" customHeight="1">
      <c r="A389" s="39"/>
      <c r="B389" s="93"/>
      <c r="C389" s="92"/>
      <c r="D389" s="92"/>
      <c r="E389" s="92"/>
      <c r="F389" s="92"/>
      <c r="G389" s="39"/>
      <c r="H389" s="39"/>
      <c r="I389" s="39"/>
      <c r="J389" s="39"/>
      <c r="K389" s="39"/>
      <c r="L389" s="39"/>
      <c r="M389" s="39"/>
      <c r="N389" s="39"/>
      <c r="O389" s="39"/>
      <c r="P389" s="39"/>
      <c r="Q389" s="39"/>
      <c r="R389" s="39"/>
      <c r="S389" s="39"/>
      <c r="T389" s="39"/>
      <c r="U389" s="39"/>
      <c r="V389" s="39"/>
      <c r="W389" s="39"/>
      <c r="X389" s="39"/>
      <c r="Y389" s="39"/>
      <c r="Z389" s="39"/>
    </row>
    <row r="390" spans="1:26" ht="15.75" customHeight="1">
      <c r="A390" s="39"/>
      <c r="B390" s="93"/>
      <c r="C390" s="92"/>
      <c r="D390" s="92"/>
      <c r="E390" s="92"/>
      <c r="F390" s="92"/>
      <c r="G390" s="39"/>
      <c r="H390" s="39"/>
      <c r="I390" s="39"/>
      <c r="J390" s="39"/>
      <c r="K390" s="39"/>
      <c r="L390" s="39"/>
      <c r="M390" s="39"/>
      <c r="N390" s="39"/>
      <c r="O390" s="39"/>
      <c r="P390" s="39"/>
      <c r="Q390" s="39"/>
      <c r="R390" s="39"/>
      <c r="S390" s="39"/>
      <c r="T390" s="39"/>
      <c r="U390" s="39"/>
      <c r="V390" s="39"/>
      <c r="W390" s="39"/>
      <c r="X390" s="39"/>
      <c r="Y390" s="39"/>
      <c r="Z390" s="39"/>
    </row>
    <row r="391" spans="1:26" ht="15.75" customHeight="1">
      <c r="A391" s="39"/>
      <c r="B391" s="93"/>
      <c r="C391" s="92"/>
      <c r="D391" s="92"/>
      <c r="E391" s="92"/>
      <c r="F391" s="92"/>
      <c r="G391" s="39"/>
      <c r="H391" s="39"/>
      <c r="I391" s="39"/>
      <c r="J391" s="39"/>
      <c r="K391" s="39"/>
      <c r="L391" s="39"/>
      <c r="M391" s="39"/>
      <c r="N391" s="39"/>
      <c r="O391" s="39"/>
      <c r="P391" s="39"/>
      <c r="Q391" s="39"/>
      <c r="R391" s="39"/>
      <c r="S391" s="39"/>
      <c r="T391" s="39"/>
      <c r="U391" s="39"/>
      <c r="V391" s="39"/>
      <c r="W391" s="39"/>
      <c r="X391" s="39"/>
      <c r="Y391" s="39"/>
      <c r="Z391" s="39"/>
    </row>
    <row r="392" spans="1:26" ht="15.75" customHeight="1">
      <c r="A392" s="39"/>
      <c r="B392" s="93"/>
      <c r="C392" s="92"/>
      <c r="D392" s="92"/>
      <c r="E392" s="92"/>
      <c r="F392" s="92"/>
      <c r="G392" s="39"/>
      <c r="H392" s="39"/>
      <c r="I392" s="39"/>
      <c r="J392" s="39"/>
      <c r="K392" s="39"/>
      <c r="L392" s="39"/>
      <c r="M392" s="39"/>
      <c r="N392" s="39"/>
      <c r="O392" s="39"/>
      <c r="P392" s="39"/>
      <c r="Q392" s="39"/>
      <c r="R392" s="39"/>
      <c r="S392" s="39"/>
      <c r="T392" s="39"/>
      <c r="U392" s="39"/>
      <c r="V392" s="39"/>
      <c r="W392" s="39"/>
      <c r="X392" s="39"/>
      <c r="Y392" s="39"/>
      <c r="Z392" s="39"/>
    </row>
    <row r="393" spans="1:26" ht="15.75" customHeight="1">
      <c r="A393" s="39"/>
      <c r="B393" s="93"/>
      <c r="C393" s="92"/>
      <c r="D393" s="92"/>
      <c r="E393" s="92"/>
      <c r="F393" s="92"/>
      <c r="G393" s="39"/>
      <c r="H393" s="39"/>
      <c r="I393" s="39"/>
      <c r="J393" s="39"/>
      <c r="K393" s="39"/>
      <c r="L393" s="39"/>
      <c r="M393" s="39"/>
      <c r="N393" s="39"/>
      <c r="O393" s="39"/>
      <c r="P393" s="39"/>
      <c r="Q393" s="39"/>
      <c r="R393" s="39"/>
      <c r="S393" s="39"/>
      <c r="T393" s="39"/>
      <c r="U393" s="39"/>
      <c r="V393" s="39"/>
      <c r="W393" s="39"/>
      <c r="X393" s="39"/>
      <c r="Y393" s="39"/>
      <c r="Z393" s="39"/>
    </row>
    <row r="394" spans="1:26" ht="15.75" customHeight="1">
      <c r="A394" s="39"/>
      <c r="B394" s="93"/>
      <c r="C394" s="92"/>
      <c r="D394" s="92"/>
      <c r="E394" s="92"/>
      <c r="F394" s="92"/>
      <c r="G394" s="39"/>
      <c r="H394" s="39"/>
      <c r="I394" s="39"/>
      <c r="J394" s="39"/>
      <c r="K394" s="39"/>
      <c r="L394" s="39"/>
      <c r="M394" s="39"/>
      <c r="N394" s="39"/>
      <c r="O394" s="39"/>
      <c r="P394" s="39"/>
      <c r="Q394" s="39"/>
      <c r="R394" s="39"/>
      <c r="S394" s="39"/>
      <c r="T394" s="39"/>
      <c r="U394" s="39"/>
      <c r="V394" s="39"/>
      <c r="W394" s="39"/>
      <c r="X394" s="39"/>
      <c r="Y394" s="39"/>
      <c r="Z394" s="39"/>
    </row>
    <row r="395" spans="1:26" ht="15.75" customHeight="1">
      <c r="A395" s="39"/>
      <c r="B395" s="93"/>
      <c r="C395" s="92"/>
      <c r="D395" s="92"/>
      <c r="E395" s="92"/>
      <c r="F395" s="92"/>
      <c r="G395" s="39"/>
      <c r="H395" s="39"/>
      <c r="I395" s="39"/>
      <c r="J395" s="39"/>
      <c r="K395" s="39"/>
      <c r="L395" s="39"/>
      <c r="M395" s="39"/>
      <c r="N395" s="39"/>
      <c r="O395" s="39"/>
      <c r="P395" s="39"/>
      <c r="Q395" s="39"/>
      <c r="R395" s="39"/>
      <c r="S395" s="39"/>
      <c r="T395" s="39"/>
      <c r="U395" s="39"/>
      <c r="V395" s="39"/>
      <c r="W395" s="39"/>
      <c r="X395" s="39"/>
      <c r="Y395" s="39"/>
      <c r="Z395" s="39"/>
    </row>
    <row r="396" spans="1:26" ht="15.75" customHeight="1">
      <c r="A396" s="39"/>
      <c r="B396" s="93"/>
      <c r="C396" s="92"/>
      <c r="D396" s="92"/>
      <c r="E396" s="92"/>
      <c r="F396" s="92"/>
      <c r="G396" s="39"/>
      <c r="H396" s="39"/>
      <c r="I396" s="39"/>
      <c r="J396" s="39"/>
      <c r="K396" s="39"/>
      <c r="L396" s="39"/>
      <c r="M396" s="39"/>
      <c r="N396" s="39"/>
      <c r="O396" s="39"/>
      <c r="P396" s="39"/>
      <c r="Q396" s="39"/>
      <c r="R396" s="39"/>
      <c r="S396" s="39"/>
      <c r="T396" s="39"/>
      <c r="U396" s="39"/>
      <c r="V396" s="39"/>
      <c r="W396" s="39"/>
      <c r="X396" s="39"/>
      <c r="Y396" s="39"/>
      <c r="Z396" s="39"/>
    </row>
    <row r="397" spans="1:26" ht="15.75" customHeight="1">
      <c r="A397" s="39"/>
      <c r="B397" s="93"/>
      <c r="C397" s="92"/>
      <c r="D397" s="92"/>
      <c r="E397" s="92"/>
      <c r="F397" s="92"/>
      <c r="G397" s="39"/>
      <c r="H397" s="39"/>
      <c r="I397" s="39"/>
      <c r="J397" s="39"/>
      <c r="K397" s="39"/>
      <c r="L397" s="39"/>
      <c r="M397" s="39"/>
      <c r="N397" s="39"/>
      <c r="O397" s="39"/>
      <c r="P397" s="39"/>
      <c r="Q397" s="39"/>
      <c r="R397" s="39"/>
      <c r="S397" s="39"/>
      <c r="T397" s="39"/>
      <c r="U397" s="39"/>
      <c r="V397" s="39"/>
      <c r="W397" s="39"/>
      <c r="X397" s="39"/>
      <c r="Y397" s="39"/>
      <c r="Z397" s="39"/>
    </row>
    <row r="398" spans="1:26" ht="15.75" customHeight="1">
      <c r="A398" s="39"/>
      <c r="B398" s="93"/>
      <c r="C398" s="92"/>
      <c r="D398" s="92"/>
      <c r="E398" s="92"/>
      <c r="F398" s="92"/>
      <c r="G398" s="39"/>
      <c r="H398" s="39"/>
      <c r="I398" s="39"/>
      <c r="J398" s="39"/>
      <c r="K398" s="39"/>
      <c r="L398" s="39"/>
      <c r="M398" s="39"/>
      <c r="N398" s="39"/>
      <c r="O398" s="39"/>
      <c r="P398" s="39"/>
      <c r="Q398" s="39"/>
      <c r="R398" s="39"/>
      <c r="S398" s="39"/>
      <c r="T398" s="39"/>
      <c r="U398" s="39"/>
      <c r="V398" s="39"/>
      <c r="W398" s="39"/>
      <c r="X398" s="39"/>
      <c r="Y398" s="39"/>
      <c r="Z398" s="39"/>
    </row>
    <row r="399" spans="1:26" ht="15.75" customHeight="1">
      <c r="A399" s="39"/>
      <c r="B399" s="93"/>
      <c r="C399" s="92"/>
      <c r="D399" s="92"/>
      <c r="E399" s="92"/>
      <c r="F399" s="92"/>
      <c r="G399" s="39"/>
      <c r="H399" s="39"/>
      <c r="I399" s="39"/>
      <c r="J399" s="39"/>
      <c r="K399" s="39"/>
      <c r="L399" s="39"/>
      <c r="M399" s="39"/>
      <c r="N399" s="39"/>
      <c r="O399" s="39"/>
      <c r="P399" s="39"/>
      <c r="Q399" s="39"/>
      <c r="R399" s="39"/>
      <c r="S399" s="39"/>
      <c r="T399" s="39"/>
      <c r="U399" s="39"/>
      <c r="V399" s="39"/>
      <c r="W399" s="39"/>
      <c r="X399" s="39"/>
      <c r="Y399" s="39"/>
      <c r="Z399" s="39"/>
    </row>
    <row r="400" spans="1:26" ht="15.75" customHeight="1">
      <c r="A400" s="39"/>
      <c r="B400" s="93"/>
      <c r="C400" s="92"/>
      <c r="D400" s="92"/>
      <c r="E400" s="92"/>
      <c r="F400" s="92"/>
      <c r="G400" s="39"/>
      <c r="H400" s="39"/>
      <c r="I400" s="39"/>
      <c r="J400" s="39"/>
      <c r="K400" s="39"/>
      <c r="L400" s="39"/>
      <c r="M400" s="39"/>
      <c r="N400" s="39"/>
      <c r="O400" s="39"/>
      <c r="P400" s="39"/>
      <c r="Q400" s="39"/>
      <c r="R400" s="39"/>
      <c r="S400" s="39"/>
      <c r="T400" s="39"/>
      <c r="U400" s="39"/>
      <c r="V400" s="39"/>
      <c r="W400" s="39"/>
      <c r="X400" s="39"/>
      <c r="Y400" s="39"/>
      <c r="Z400" s="39"/>
    </row>
    <row r="401" spans="1:26" ht="15.75" customHeight="1">
      <c r="A401" s="39"/>
      <c r="B401" s="93"/>
      <c r="C401" s="92"/>
      <c r="D401" s="92"/>
      <c r="E401" s="92"/>
      <c r="F401" s="92"/>
      <c r="G401" s="39"/>
      <c r="H401" s="39"/>
      <c r="I401" s="39"/>
      <c r="J401" s="39"/>
      <c r="K401" s="39"/>
      <c r="L401" s="39"/>
      <c r="M401" s="39"/>
      <c r="N401" s="39"/>
      <c r="O401" s="39"/>
      <c r="P401" s="39"/>
      <c r="Q401" s="39"/>
      <c r="R401" s="39"/>
      <c r="S401" s="39"/>
      <c r="T401" s="39"/>
      <c r="U401" s="39"/>
      <c r="V401" s="39"/>
      <c r="W401" s="39"/>
      <c r="X401" s="39"/>
      <c r="Y401" s="39"/>
      <c r="Z401" s="39"/>
    </row>
    <row r="402" spans="1:26" ht="15.75" customHeight="1">
      <c r="A402" s="39"/>
      <c r="B402" s="93"/>
      <c r="C402" s="92"/>
      <c r="D402" s="92"/>
      <c r="E402" s="92"/>
      <c r="F402" s="92"/>
      <c r="G402" s="39"/>
      <c r="H402" s="39"/>
      <c r="I402" s="39"/>
      <c r="J402" s="39"/>
      <c r="K402" s="39"/>
      <c r="L402" s="39"/>
      <c r="M402" s="39"/>
      <c r="N402" s="39"/>
      <c r="O402" s="39"/>
      <c r="P402" s="39"/>
      <c r="Q402" s="39"/>
      <c r="R402" s="39"/>
      <c r="S402" s="39"/>
      <c r="T402" s="39"/>
      <c r="U402" s="39"/>
      <c r="V402" s="39"/>
      <c r="W402" s="39"/>
      <c r="X402" s="39"/>
      <c r="Y402" s="39"/>
      <c r="Z402" s="39"/>
    </row>
    <row r="403" spans="1:26" ht="15.75" customHeight="1">
      <c r="A403" s="39"/>
      <c r="B403" s="93"/>
      <c r="C403" s="92"/>
      <c r="D403" s="92"/>
      <c r="E403" s="92"/>
      <c r="F403" s="92"/>
      <c r="G403" s="39"/>
      <c r="H403" s="39"/>
      <c r="I403" s="39"/>
      <c r="J403" s="39"/>
      <c r="K403" s="39"/>
      <c r="L403" s="39"/>
      <c r="M403" s="39"/>
      <c r="N403" s="39"/>
      <c r="O403" s="39"/>
      <c r="P403" s="39"/>
      <c r="Q403" s="39"/>
      <c r="R403" s="39"/>
      <c r="S403" s="39"/>
      <c r="T403" s="39"/>
      <c r="U403" s="39"/>
      <c r="V403" s="39"/>
      <c r="W403" s="39"/>
      <c r="X403" s="39"/>
      <c r="Y403" s="39"/>
      <c r="Z403" s="39"/>
    </row>
    <row r="404" spans="1:26" ht="15.75" customHeight="1">
      <c r="A404" s="39"/>
      <c r="B404" s="93"/>
      <c r="C404" s="92"/>
      <c r="D404" s="92"/>
      <c r="E404" s="92"/>
      <c r="F404" s="92"/>
      <c r="G404" s="39"/>
      <c r="H404" s="39"/>
      <c r="I404" s="39"/>
      <c r="J404" s="39"/>
      <c r="K404" s="39"/>
      <c r="L404" s="39"/>
      <c r="M404" s="39"/>
      <c r="N404" s="39"/>
      <c r="O404" s="39"/>
      <c r="P404" s="39"/>
      <c r="Q404" s="39"/>
      <c r="R404" s="39"/>
      <c r="S404" s="39"/>
      <c r="T404" s="39"/>
      <c r="U404" s="39"/>
      <c r="V404" s="39"/>
      <c r="W404" s="39"/>
      <c r="X404" s="39"/>
      <c r="Y404" s="39"/>
      <c r="Z404" s="39"/>
    </row>
    <row r="405" spans="1:26" ht="15.75" customHeight="1">
      <c r="A405" s="39"/>
      <c r="B405" s="93"/>
      <c r="C405" s="92"/>
      <c r="D405" s="92"/>
      <c r="E405" s="92"/>
      <c r="F405" s="92"/>
      <c r="G405" s="39"/>
      <c r="H405" s="39"/>
      <c r="I405" s="39"/>
      <c r="J405" s="39"/>
      <c r="K405" s="39"/>
      <c r="L405" s="39"/>
      <c r="M405" s="39"/>
      <c r="N405" s="39"/>
      <c r="O405" s="39"/>
      <c r="P405" s="39"/>
      <c r="Q405" s="39"/>
      <c r="R405" s="39"/>
      <c r="S405" s="39"/>
      <c r="T405" s="39"/>
      <c r="U405" s="39"/>
      <c r="V405" s="39"/>
      <c r="W405" s="39"/>
      <c r="X405" s="39"/>
      <c r="Y405" s="39"/>
      <c r="Z405" s="39"/>
    </row>
    <row r="406" spans="1:26" ht="15.75" customHeight="1">
      <c r="A406" s="39"/>
      <c r="B406" s="93"/>
      <c r="C406" s="92"/>
      <c r="D406" s="92"/>
      <c r="E406" s="92"/>
      <c r="F406" s="92"/>
      <c r="G406" s="39"/>
      <c r="H406" s="39"/>
      <c r="I406" s="39"/>
      <c r="J406" s="39"/>
      <c r="K406" s="39"/>
      <c r="L406" s="39"/>
      <c r="M406" s="39"/>
      <c r="N406" s="39"/>
      <c r="O406" s="39"/>
      <c r="P406" s="39"/>
      <c r="Q406" s="39"/>
      <c r="R406" s="39"/>
      <c r="S406" s="39"/>
      <c r="T406" s="39"/>
      <c r="U406" s="39"/>
      <c r="V406" s="39"/>
      <c r="W406" s="39"/>
      <c r="X406" s="39"/>
      <c r="Y406" s="39"/>
      <c r="Z406" s="39"/>
    </row>
    <row r="407" spans="1:26" ht="15.75" customHeight="1">
      <c r="A407" s="39"/>
      <c r="B407" s="93"/>
      <c r="C407" s="92"/>
      <c r="D407" s="92"/>
      <c r="E407" s="92"/>
      <c r="F407" s="92"/>
      <c r="G407" s="39"/>
      <c r="H407" s="39"/>
      <c r="I407" s="39"/>
      <c r="J407" s="39"/>
      <c r="K407" s="39"/>
      <c r="L407" s="39"/>
      <c r="M407" s="39"/>
      <c r="N407" s="39"/>
      <c r="O407" s="39"/>
      <c r="P407" s="39"/>
      <c r="Q407" s="39"/>
      <c r="R407" s="39"/>
      <c r="S407" s="39"/>
      <c r="T407" s="39"/>
      <c r="U407" s="39"/>
      <c r="V407" s="39"/>
      <c r="W407" s="39"/>
      <c r="X407" s="39"/>
      <c r="Y407" s="39"/>
      <c r="Z407" s="39"/>
    </row>
    <row r="408" spans="1:26" ht="15.75" customHeight="1">
      <c r="A408" s="39"/>
      <c r="B408" s="93"/>
      <c r="C408" s="92"/>
      <c r="D408" s="92"/>
      <c r="E408" s="92"/>
      <c r="F408" s="92"/>
      <c r="G408" s="39"/>
      <c r="H408" s="39"/>
      <c r="I408" s="39"/>
      <c r="J408" s="39"/>
      <c r="K408" s="39"/>
      <c r="L408" s="39"/>
      <c r="M408" s="39"/>
      <c r="N408" s="39"/>
      <c r="O408" s="39"/>
      <c r="P408" s="39"/>
      <c r="Q408" s="39"/>
      <c r="R408" s="39"/>
      <c r="S408" s="39"/>
      <c r="T408" s="39"/>
      <c r="U408" s="39"/>
      <c r="V408" s="39"/>
      <c r="W408" s="39"/>
      <c r="X408" s="39"/>
      <c r="Y408" s="39"/>
      <c r="Z408" s="39"/>
    </row>
    <row r="409" spans="1:26" ht="15.75" customHeight="1">
      <c r="A409" s="39"/>
      <c r="B409" s="93"/>
      <c r="C409" s="92"/>
      <c r="D409" s="92"/>
      <c r="E409" s="92"/>
      <c r="F409" s="92"/>
      <c r="G409" s="39"/>
      <c r="H409" s="39"/>
      <c r="I409" s="39"/>
      <c r="J409" s="39"/>
      <c r="K409" s="39"/>
      <c r="L409" s="39"/>
      <c r="M409" s="39"/>
      <c r="N409" s="39"/>
      <c r="O409" s="39"/>
      <c r="P409" s="39"/>
      <c r="Q409" s="39"/>
      <c r="R409" s="39"/>
      <c r="S409" s="39"/>
      <c r="T409" s="39"/>
      <c r="U409" s="39"/>
      <c r="V409" s="39"/>
      <c r="W409" s="39"/>
      <c r="X409" s="39"/>
      <c r="Y409" s="39"/>
      <c r="Z409" s="39"/>
    </row>
    <row r="410" spans="1:26" ht="15.75" customHeight="1">
      <c r="A410" s="39"/>
      <c r="B410" s="93"/>
      <c r="C410" s="92"/>
      <c r="D410" s="92"/>
      <c r="E410" s="92"/>
      <c r="F410" s="92"/>
      <c r="G410" s="39"/>
      <c r="H410" s="39"/>
      <c r="I410" s="39"/>
      <c r="J410" s="39"/>
      <c r="K410" s="39"/>
      <c r="L410" s="39"/>
      <c r="M410" s="39"/>
      <c r="N410" s="39"/>
      <c r="O410" s="39"/>
      <c r="P410" s="39"/>
      <c r="Q410" s="39"/>
      <c r="R410" s="39"/>
      <c r="S410" s="39"/>
      <c r="T410" s="39"/>
      <c r="U410" s="39"/>
      <c r="V410" s="39"/>
      <c r="W410" s="39"/>
      <c r="X410" s="39"/>
      <c r="Y410" s="39"/>
      <c r="Z410" s="39"/>
    </row>
    <row r="411" spans="1:26" ht="15.75" customHeight="1">
      <c r="A411" s="39"/>
      <c r="B411" s="93"/>
      <c r="C411" s="92"/>
      <c r="D411" s="92"/>
      <c r="E411" s="92"/>
      <c r="F411" s="92"/>
      <c r="G411" s="39"/>
      <c r="H411" s="39"/>
      <c r="I411" s="39"/>
      <c r="J411" s="39"/>
      <c r="K411" s="39"/>
      <c r="L411" s="39"/>
      <c r="M411" s="39"/>
      <c r="N411" s="39"/>
      <c r="O411" s="39"/>
      <c r="P411" s="39"/>
      <c r="Q411" s="39"/>
      <c r="R411" s="39"/>
      <c r="S411" s="39"/>
      <c r="T411" s="39"/>
      <c r="U411" s="39"/>
      <c r="V411" s="39"/>
      <c r="W411" s="39"/>
      <c r="X411" s="39"/>
      <c r="Y411" s="39"/>
      <c r="Z411" s="39"/>
    </row>
    <row r="412" spans="1:26" ht="15.75" customHeight="1">
      <c r="A412" s="39"/>
      <c r="B412" s="93"/>
      <c r="C412" s="92"/>
      <c r="D412" s="92"/>
      <c r="E412" s="92"/>
      <c r="F412" s="92"/>
      <c r="G412" s="39"/>
      <c r="H412" s="39"/>
      <c r="I412" s="39"/>
      <c r="J412" s="39"/>
      <c r="K412" s="39"/>
      <c r="L412" s="39"/>
      <c r="M412" s="39"/>
      <c r="N412" s="39"/>
      <c r="O412" s="39"/>
      <c r="P412" s="39"/>
      <c r="Q412" s="39"/>
      <c r="R412" s="39"/>
      <c r="S412" s="39"/>
      <c r="T412" s="39"/>
      <c r="U412" s="39"/>
      <c r="V412" s="39"/>
      <c r="W412" s="39"/>
      <c r="X412" s="39"/>
      <c r="Y412" s="39"/>
      <c r="Z412" s="39"/>
    </row>
    <row r="413" spans="1:26" ht="15.75" customHeight="1">
      <c r="A413" s="39"/>
      <c r="B413" s="93"/>
      <c r="C413" s="92"/>
      <c r="D413" s="92"/>
      <c r="E413" s="92"/>
      <c r="F413" s="92"/>
      <c r="G413" s="39"/>
      <c r="H413" s="39"/>
      <c r="I413" s="39"/>
      <c r="J413" s="39"/>
      <c r="K413" s="39"/>
      <c r="L413" s="39"/>
      <c r="M413" s="39"/>
      <c r="N413" s="39"/>
      <c r="O413" s="39"/>
      <c r="P413" s="39"/>
      <c r="Q413" s="39"/>
      <c r="R413" s="39"/>
      <c r="S413" s="39"/>
      <c r="T413" s="39"/>
      <c r="U413" s="39"/>
      <c r="V413" s="39"/>
      <c r="W413" s="39"/>
      <c r="X413" s="39"/>
      <c r="Y413" s="39"/>
      <c r="Z413" s="39"/>
    </row>
    <row r="414" spans="1:26" ht="15.75" customHeight="1">
      <c r="A414" s="39"/>
      <c r="B414" s="93"/>
      <c r="C414" s="92"/>
      <c r="D414" s="92"/>
      <c r="E414" s="92"/>
      <c r="F414" s="92"/>
      <c r="G414" s="39"/>
      <c r="H414" s="39"/>
      <c r="I414" s="39"/>
      <c r="J414" s="39"/>
      <c r="K414" s="39"/>
      <c r="L414" s="39"/>
      <c r="M414" s="39"/>
      <c r="N414" s="39"/>
      <c r="O414" s="39"/>
      <c r="P414" s="39"/>
      <c r="Q414" s="39"/>
      <c r="R414" s="39"/>
      <c r="S414" s="39"/>
      <c r="T414" s="39"/>
      <c r="U414" s="39"/>
      <c r="V414" s="39"/>
      <c r="W414" s="39"/>
      <c r="X414" s="39"/>
      <c r="Y414" s="39"/>
      <c r="Z414" s="39"/>
    </row>
    <row r="415" spans="1:26" ht="15.75" customHeight="1">
      <c r="A415" s="39"/>
      <c r="B415" s="93"/>
      <c r="C415" s="92"/>
      <c r="D415" s="92"/>
      <c r="E415" s="92"/>
      <c r="F415" s="92"/>
      <c r="G415" s="39"/>
      <c r="H415" s="39"/>
      <c r="I415" s="39"/>
      <c r="J415" s="39"/>
      <c r="K415" s="39"/>
      <c r="L415" s="39"/>
      <c r="M415" s="39"/>
      <c r="N415" s="39"/>
      <c r="O415" s="39"/>
      <c r="P415" s="39"/>
      <c r="Q415" s="39"/>
      <c r="R415" s="39"/>
      <c r="S415" s="39"/>
      <c r="T415" s="39"/>
      <c r="U415" s="39"/>
      <c r="V415" s="39"/>
      <c r="W415" s="39"/>
      <c r="X415" s="39"/>
      <c r="Y415" s="39"/>
      <c r="Z415" s="39"/>
    </row>
    <row r="416" spans="1:26" ht="15.75" customHeight="1">
      <c r="A416" s="39"/>
      <c r="B416" s="93"/>
      <c r="C416" s="92"/>
      <c r="D416" s="92"/>
      <c r="E416" s="92"/>
      <c r="F416" s="92"/>
      <c r="G416" s="39"/>
      <c r="H416" s="39"/>
      <c r="I416" s="39"/>
      <c r="J416" s="39"/>
      <c r="K416" s="39"/>
      <c r="L416" s="39"/>
      <c r="M416" s="39"/>
      <c r="N416" s="39"/>
      <c r="O416" s="39"/>
      <c r="P416" s="39"/>
      <c r="Q416" s="39"/>
      <c r="R416" s="39"/>
      <c r="S416" s="39"/>
      <c r="T416" s="39"/>
      <c r="U416" s="39"/>
      <c r="V416" s="39"/>
      <c r="W416" s="39"/>
      <c r="X416" s="39"/>
      <c r="Y416" s="39"/>
      <c r="Z416" s="39"/>
    </row>
    <row r="417" spans="1:26" ht="15.75" customHeight="1">
      <c r="A417" s="39"/>
      <c r="B417" s="93"/>
      <c r="C417" s="92"/>
      <c r="D417" s="92"/>
      <c r="E417" s="92"/>
      <c r="F417" s="92"/>
      <c r="G417" s="39"/>
      <c r="H417" s="39"/>
      <c r="I417" s="39"/>
      <c r="J417" s="39"/>
      <c r="K417" s="39"/>
      <c r="L417" s="39"/>
      <c r="M417" s="39"/>
      <c r="N417" s="39"/>
      <c r="O417" s="39"/>
      <c r="P417" s="39"/>
      <c r="Q417" s="39"/>
      <c r="R417" s="39"/>
      <c r="S417" s="39"/>
      <c r="T417" s="39"/>
      <c r="U417" s="39"/>
      <c r="V417" s="39"/>
      <c r="W417" s="39"/>
      <c r="X417" s="39"/>
      <c r="Y417" s="39"/>
      <c r="Z417" s="39"/>
    </row>
    <row r="418" spans="1:26" ht="15.75" customHeight="1">
      <c r="A418" s="39"/>
      <c r="B418" s="93"/>
      <c r="C418" s="92"/>
      <c r="D418" s="92"/>
      <c r="E418" s="92"/>
      <c r="F418" s="92"/>
      <c r="G418" s="39"/>
      <c r="H418" s="39"/>
      <c r="I418" s="39"/>
      <c r="J418" s="39"/>
      <c r="K418" s="39"/>
      <c r="L418" s="39"/>
      <c r="M418" s="39"/>
      <c r="N418" s="39"/>
      <c r="O418" s="39"/>
      <c r="P418" s="39"/>
      <c r="Q418" s="39"/>
      <c r="R418" s="39"/>
      <c r="S418" s="39"/>
      <c r="T418" s="39"/>
      <c r="U418" s="39"/>
      <c r="V418" s="39"/>
      <c r="W418" s="39"/>
      <c r="X418" s="39"/>
      <c r="Y418" s="39"/>
      <c r="Z418" s="39"/>
    </row>
    <row r="419" spans="1:26" ht="15.75" customHeight="1">
      <c r="A419" s="39"/>
      <c r="B419" s="93"/>
      <c r="C419" s="92"/>
      <c r="D419" s="92"/>
      <c r="E419" s="92"/>
      <c r="F419" s="92"/>
      <c r="G419" s="39"/>
      <c r="H419" s="39"/>
      <c r="I419" s="39"/>
      <c r="J419" s="39"/>
      <c r="K419" s="39"/>
      <c r="L419" s="39"/>
      <c r="M419" s="39"/>
      <c r="N419" s="39"/>
      <c r="O419" s="39"/>
      <c r="P419" s="39"/>
      <c r="Q419" s="39"/>
      <c r="R419" s="39"/>
      <c r="S419" s="39"/>
      <c r="T419" s="39"/>
      <c r="U419" s="39"/>
      <c r="V419" s="39"/>
      <c r="W419" s="39"/>
      <c r="X419" s="39"/>
      <c r="Y419" s="39"/>
      <c r="Z419" s="39"/>
    </row>
    <row r="420" spans="1:26" ht="15.75" customHeight="1">
      <c r="A420" s="39"/>
      <c r="B420" s="93"/>
      <c r="C420" s="92"/>
      <c r="D420" s="92"/>
      <c r="E420" s="92"/>
      <c r="F420" s="92"/>
      <c r="G420" s="39"/>
      <c r="H420" s="39"/>
      <c r="I420" s="39"/>
      <c r="J420" s="39"/>
      <c r="K420" s="39"/>
      <c r="L420" s="39"/>
      <c r="M420" s="39"/>
      <c r="N420" s="39"/>
      <c r="O420" s="39"/>
      <c r="P420" s="39"/>
      <c r="Q420" s="39"/>
      <c r="R420" s="39"/>
      <c r="S420" s="39"/>
      <c r="T420" s="39"/>
      <c r="U420" s="39"/>
      <c r="V420" s="39"/>
      <c r="W420" s="39"/>
      <c r="X420" s="39"/>
      <c r="Y420" s="39"/>
      <c r="Z420" s="39"/>
    </row>
    <row r="421" spans="1:26" ht="15.75" customHeight="1">
      <c r="A421" s="39"/>
      <c r="B421" s="93"/>
      <c r="C421" s="92"/>
      <c r="D421" s="92"/>
      <c r="E421" s="92"/>
      <c r="F421" s="92"/>
      <c r="G421" s="39"/>
      <c r="H421" s="39"/>
      <c r="I421" s="39"/>
      <c r="J421" s="39"/>
      <c r="K421" s="39"/>
      <c r="L421" s="39"/>
      <c r="M421" s="39"/>
      <c r="N421" s="39"/>
      <c r="O421" s="39"/>
      <c r="P421" s="39"/>
      <c r="Q421" s="39"/>
      <c r="R421" s="39"/>
      <c r="S421" s="39"/>
      <c r="T421" s="39"/>
      <c r="U421" s="39"/>
      <c r="V421" s="39"/>
      <c r="W421" s="39"/>
      <c r="X421" s="39"/>
      <c r="Y421" s="39"/>
      <c r="Z421" s="39"/>
    </row>
    <row r="422" spans="1:26" ht="15.75" customHeight="1">
      <c r="A422" s="39"/>
      <c r="B422" s="93"/>
      <c r="C422" s="92"/>
      <c r="D422" s="92"/>
      <c r="E422" s="92"/>
      <c r="F422" s="92"/>
      <c r="G422" s="39"/>
      <c r="H422" s="39"/>
      <c r="I422" s="39"/>
      <c r="J422" s="39"/>
      <c r="K422" s="39"/>
      <c r="L422" s="39"/>
      <c r="M422" s="39"/>
      <c r="N422" s="39"/>
      <c r="O422" s="39"/>
      <c r="P422" s="39"/>
      <c r="Q422" s="39"/>
      <c r="R422" s="39"/>
      <c r="S422" s="39"/>
      <c r="T422" s="39"/>
      <c r="U422" s="39"/>
      <c r="V422" s="39"/>
      <c r="W422" s="39"/>
      <c r="X422" s="39"/>
      <c r="Y422" s="39"/>
      <c r="Z422" s="39"/>
    </row>
    <row r="423" spans="1:26" ht="15.75" customHeight="1">
      <c r="A423" s="39"/>
      <c r="B423" s="93"/>
      <c r="C423" s="92"/>
      <c r="D423" s="92"/>
      <c r="E423" s="92"/>
      <c r="F423" s="92"/>
      <c r="G423" s="39"/>
      <c r="H423" s="39"/>
      <c r="I423" s="39"/>
      <c r="J423" s="39"/>
      <c r="K423" s="39"/>
      <c r="L423" s="39"/>
      <c r="M423" s="39"/>
      <c r="N423" s="39"/>
      <c r="O423" s="39"/>
      <c r="P423" s="39"/>
      <c r="Q423" s="39"/>
      <c r="R423" s="39"/>
      <c r="S423" s="39"/>
      <c r="T423" s="39"/>
      <c r="U423" s="39"/>
      <c r="V423" s="39"/>
      <c r="W423" s="39"/>
      <c r="X423" s="39"/>
      <c r="Y423" s="39"/>
      <c r="Z423" s="39"/>
    </row>
    <row r="424" spans="1:26" ht="15.75" customHeight="1">
      <c r="A424" s="39"/>
      <c r="B424" s="93"/>
      <c r="C424" s="92"/>
      <c r="D424" s="92"/>
      <c r="E424" s="92"/>
      <c r="F424" s="92"/>
      <c r="G424" s="39"/>
      <c r="H424" s="39"/>
      <c r="I424" s="39"/>
      <c r="J424" s="39"/>
      <c r="K424" s="39"/>
      <c r="L424" s="39"/>
      <c r="M424" s="39"/>
      <c r="N424" s="39"/>
      <c r="O424" s="39"/>
      <c r="P424" s="39"/>
      <c r="Q424" s="39"/>
      <c r="R424" s="39"/>
      <c r="S424" s="39"/>
      <c r="T424" s="39"/>
      <c r="U424" s="39"/>
      <c r="V424" s="39"/>
      <c r="W424" s="39"/>
      <c r="X424" s="39"/>
      <c r="Y424" s="39"/>
      <c r="Z424" s="39"/>
    </row>
    <row r="425" spans="1:26" ht="15.75" customHeight="1">
      <c r="A425" s="39"/>
      <c r="B425" s="93"/>
      <c r="C425" s="92"/>
      <c r="D425" s="92"/>
      <c r="E425" s="92"/>
      <c r="F425" s="92"/>
      <c r="G425" s="39"/>
      <c r="H425" s="39"/>
      <c r="I425" s="39"/>
      <c r="J425" s="39"/>
      <c r="K425" s="39"/>
      <c r="L425" s="39"/>
      <c r="M425" s="39"/>
      <c r="N425" s="39"/>
      <c r="O425" s="39"/>
      <c r="P425" s="39"/>
      <c r="Q425" s="39"/>
      <c r="R425" s="39"/>
      <c r="S425" s="39"/>
      <c r="T425" s="39"/>
      <c r="U425" s="39"/>
      <c r="V425" s="39"/>
      <c r="W425" s="39"/>
      <c r="X425" s="39"/>
      <c r="Y425" s="39"/>
      <c r="Z425" s="39"/>
    </row>
    <row r="426" spans="1:26" ht="15.75" customHeight="1">
      <c r="A426" s="39"/>
      <c r="B426" s="93"/>
      <c r="C426" s="92"/>
      <c r="D426" s="92"/>
      <c r="E426" s="92"/>
      <c r="F426" s="92"/>
      <c r="G426" s="39"/>
      <c r="H426" s="39"/>
      <c r="I426" s="39"/>
      <c r="J426" s="39"/>
      <c r="K426" s="39"/>
      <c r="L426" s="39"/>
      <c r="M426" s="39"/>
      <c r="N426" s="39"/>
      <c r="O426" s="39"/>
      <c r="P426" s="39"/>
      <c r="Q426" s="39"/>
      <c r="R426" s="39"/>
      <c r="S426" s="39"/>
      <c r="T426" s="39"/>
      <c r="U426" s="39"/>
      <c r="V426" s="39"/>
      <c r="W426" s="39"/>
      <c r="X426" s="39"/>
      <c r="Y426" s="39"/>
      <c r="Z426" s="39"/>
    </row>
    <row r="427" spans="1:26" ht="15.75" customHeight="1">
      <c r="A427" s="39"/>
      <c r="B427" s="93"/>
      <c r="C427" s="92"/>
      <c r="D427" s="92"/>
      <c r="E427" s="92"/>
      <c r="F427" s="92"/>
      <c r="G427" s="39"/>
      <c r="H427" s="39"/>
      <c r="I427" s="39"/>
      <c r="J427" s="39"/>
      <c r="K427" s="39"/>
      <c r="L427" s="39"/>
      <c r="M427" s="39"/>
      <c r="N427" s="39"/>
      <c r="O427" s="39"/>
      <c r="P427" s="39"/>
      <c r="Q427" s="39"/>
      <c r="R427" s="39"/>
      <c r="S427" s="39"/>
      <c r="T427" s="39"/>
      <c r="U427" s="39"/>
      <c r="V427" s="39"/>
      <c r="W427" s="39"/>
      <c r="X427" s="39"/>
      <c r="Y427" s="39"/>
      <c r="Z427" s="39"/>
    </row>
    <row r="428" spans="1:26" ht="15.75" customHeight="1">
      <c r="A428" s="39"/>
      <c r="B428" s="93"/>
      <c r="C428" s="92"/>
      <c r="D428" s="92"/>
      <c r="E428" s="92"/>
      <c r="F428" s="92"/>
      <c r="G428" s="39"/>
      <c r="H428" s="39"/>
      <c r="I428" s="39"/>
      <c r="J428" s="39"/>
      <c r="K428" s="39"/>
      <c r="L428" s="39"/>
      <c r="M428" s="39"/>
      <c r="N428" s="39"/>
      <c r="O428" s="39"/>
      <c r="P428" s="39"/>
      <c r="Q428" s="39"/>
      <c r="R428" s="39"/>
      <c r="S428" s="39"/>
      <c r="T428" s="39"/>
      <c r="U428" s="39"/>
      <c r="V428" s="39"/>
      <c r="W428" s="39"/>
      <c r="X428" s="39"/>
      <c r="Y428" s="39"/>
      <c r="Z428" s="39"/>
    </row>
    <row r="429" spans="1:26" ht="15.75" customHeight="1">
      <c r="A429" s="39"/>
      <c r="B429" s="93"/>
      <c r="C429" s="92"/>
      <c r="D429" s="92"/>
      <c r="E429" s="92"/>
      <c r="F429" s="92"/>
      <c r="G429" s="39"/>
      <c r="H429" s="39"/>
      <c r="I429" s="39"/>
      <c r="J429" s="39"/>
      <c r="K429" s="39"/>
      <c r="L429" s="39"/>
      <c r="M429" s="39"/>
      <c r="N429" s="39"/>
      <c r="O429" s="39"/>
      <c r="P429" s="39"/>
      <c r="Q429" s="39"/>
      <c r="R429" s="39"/>
      <c r="S429" s="39"/>
      <c r="T429" s="39"/>
      <c r="U429" s="39"/>
      <c r="V429" s="39"/>
      <c r="W429" s="39"/>
      <c r="X429" s="39"/>
      <c r="Y429" s="39"/>
      <c r="Z429" s="39"/>
    </row>
    <row r="430" spans="1:26" ht="15.75" customHeight="1">
      <c r="A430" s="39"/>
      <c r="B430" s="93"/>
      <c r="C430" s="92"/>
      <c r="D430" s="92"/>
      <c r="E430" s="92"/>
      <c r="F430" s="92"/>
      <c r="G430" s="39"/>
      <c r="H430" s="39"/>
      <c r="I430" s="39"/>
      <c r="J430" s="39"/>
      <c r="K430" s="39"/>
      <c r="L430" s="39"/>
      <c r="M430" s="39"/>
      <c r="N430" s="39"/>
      <c r="O430" s="39"/>
      <c r="P430" s="39"/>
      <c r="Q430" s="39"/>
      <c r="R430" s="39"/>
      <c r="S430" s="39"/>
      <c r="T430" s="39"/>
      <c r="U430" s="39"/>
      <c r="V430" s="39"/>
      <c r="W430" s="39"/>
      <c r="X430" s="39"/>
      <c r="Y430" s="39"/>
      <c r="Z430" s="39"/>
    </row>
    <row r="431" spans="1:26" ht="15.75" customHeight="1">
      <c r="A431" s="39"/>
      <c r="B431" s="93"/>
      <c r="C431" s="92"/>
      <c r="D431" s="92"/>
      <c r="E431" s="92"/>
      <c r="F431" s="92"/>
      <c r="G431" s="39"/>
      <c r="H431" s="39"/>
      <c r="I431" s="39"/>
      <c r="J431" s="39"/>
      <c r="K431" s="39"/>
      <c r="L431" s="39"/>
      <c r="M431" s="39"/>
      <c r="N431" s="39"/>
      <c r="O431" s="39"/>
      <c r="P431" s="39"/>
      <c r="Q431" s="39"/>
      <c r="R431" s="39"/>
      <c r="S431" s="39"/>
      <c r="T431" s="39"/>
      <c r="U431" s="39"/>
      <c r="V431" s="39"/>
      <c r="W431" s="39"/>
      <c r="X431" s="39"/>
      <c r="Y431" s="39"/>
      <c r="Z431" s="39"/>
    </row>
    <row r="432" spans="1:26" ht="15.75" customHeight="1">
      <c r="A432" s="39"/>
      <c r="B432" s="93"/>
      <c r="C432" s="92"/>
      <c r="D432" s="92"/>
      <c r="E432" s="92"/>
      <c r="F432" s="92"/>
      <c r="G432" s="39"/>
      <c r="H432" s="39"/>
      <c r="I432" s="39"/>
      <c r="J432" s="39"/>
      <c r="K432" s="39"/>
      <c r="L432" s="39"/>
      <c r="M432" s="39"/>
      <c r="N432" s="39"/>
      <c r="O432" s="39"/>
      <c r="P432" s="39"/>
      <c r="Q432" s="39"/>
      <c r="R432" s="39"/>
      <c r="S432" s="39"/>
      <c r="T432" s="39"/>
      <c r="U432" s="39"/>
      <c r="V432" s="39"/>
      <c r="W432" s="39"/>
      <c r="X432" s="39"/>
      <c r="Y432" s="39"/>
      <c r="Z432" s="39"/>
    </row>
    <row r="433" spans="1:26" ht="15.75" customHeight="1">
      <c r="A433" s="39"/>
      <c r="B433" s="93"/>
      <c r="C433" s="92"/>
      <c r="D433" s="92"/>
      <c r="E433" s="92"/>
      <c r="F433" s="92"/>
      <c r="G433" s="39"/>
      <c r="H433" s="39"/>
      <c r="I433" s="39"/>
      <c r="J433" s="39"/>
      <c r="K433" s="39"/>
      <c r="L433" s="39"/>
      <c r="M433" s="39"/>
      <c r="N433" s="39"/>
      <c r="O433" s="39"/>
      <c r="P433" s="39"/>
      <c r="Q433" s="39"/>
      <c r="R433" s="39"/>
      <c r="S433" s="39"/>
      <c r="T433" s="39"/>
      <c r="U433" s="39"/>
      <c r="V433" s="39"/>
      <c r="W433" s="39"/>
      <c r="X433" s="39"/>
      <c r="Y433" s="39"/>
      <c r="Z433" s="39"/>
    </row>
    <row r="434" spans="1:26" ht="15.75" customHeight="1">
      <c r="A434" s="39"/>
      <c r="B434" s="93"/>
      <c r="C434" s="92"/>
      <c r="D434" s="92"/>
      <c r="E434" s="92"/>
      <c r="F434" s="92"/>
      <c r="G434" s="39"/>
      <c r="H434" s="39"/>
      <c r="I434" s="39"/>
      <c r="J434" s="39"/>
      <c r="K434" s="39"/>
      <c r="L434" s="39"/>
      <c r="M434" s="39"/>
      <c r="N434" s="39"/>
      <c r="O434" s="39"/>
      <c r="P434" s="39"/>
      <c r="Q434" s="39"/>
      <c r="R434" s="39"/>
      <c r="S434" s="39"/>
      <c r="T434" s="39"/>
      <c r="U434" s="39"/>
      <c r="V434" s="39"/>
      <c r="W434" s="39"/>
      <c r="X434" s="39"/>
      <c r="Y434" s="39"/>
      <c r="Z434" s="39"/>
    </row>
    <row r="435" spans="1:26" ht="15.75" customHeight="1">
      <c r="A435" s="39"/>
      <c r="B435" s="93"/>
      <c r="C435" s="92"/>
      <c r="D435" s="92"/>
      <c r="E435" s="92"/>
      <c r="F435" s="92"/>
      <c r="G435" s="39"/>
      <c r="H435" s="39"/>
      <c r="I435" s="39"/>
      <c r="J435" s="39"/>
      <c r="K435" s="39"/>
      <c r="L435" s="39"/>
      <c r="M435" s="39"/>
      <c r="N435" s="39"/>
      <c r="O435" s="39"/>
      <c r="P435" s="39"/>
      <c r="Q435" s="39"/>
      <c r="R435" s="39"/>
      <c r="S435" s="39"/>
      <c r="T435" s="39"/>
      <c r="U435" s="39"/>
      <c r="V435" s="39"/>
      <c r="W435" s="39"/>
      <c r="X435" s="39"/>
      <c r="Y435" s="39"/>
      <c r="Z435" s="39"/>
    </row>
    <row r="436" spans="1:26" ht="15.75" customHeight="1">
      <c r="A436" s="39"/>
      <c r="B436" s="93"/>
      <c r="C436" s="92"/>
      <c r="D436" s="92"/>
      <c r="E436" s="92"/>
      <c r="F436" s="92"/>
      <c r="G436" s="39"/>
      <c r="H436" s="39"/>
      <c r="I436" s="39"/>
      <c r="J436" s="39"/>
      <c r="K436" s="39"/>
      <c r="L436" s="39"/>
      <c r="M436" s="39"/>
      <c r="N436" s="39"/>
      <c r="O436" s="39"/>
      <c r="P436" s="39"/>
      <c r="Q436" s="39"/>
      <c r="R436" s="39"/>
      <c r="S436" s="39"/>
      <c r="T436" s="39"/>
      <c r="U436" s="39"/>
      <c r="V436" s="39"/>
      <c r="W436" s="39"/>
      <c r="X436" s="39"/>
      <c r="Y436" s="39"/>
      <c r="Z436" s="39"/>
    </row>
    <row r="437" spans="1:26" ht="15.75" customHeight="1">
      <c r="A437" s="39"/>
      <c r="B437" s="93"/>
      <c r="C437" s="92"/>
      <c r="D437" s="92"/>
      <c r="E437" s="92"/>
      <c r="F437" s="92"/>
      <c r="G437" s="39"/>
      <c r="H437" s="39"/>
      <c r="I437" s="39"/>
      <c r="J437" s="39"/>
      <c r="K437" s="39"/>
      <c r="L437" s="39"/>
      <c r="M437" s="39"/>
      <c r="N437" s="39"/>
      <c r="O437" s="39"/>
      <c r="P437" s="39"/>
      <c r="Q437" s="39"/>
      <c r="R437" s="39"/>
      <c r="S437" s="39"/>
      <c r="T437" s="39"/>
      <c r="U437" s="39"/>
      <c r="V437" s="39"/>
      <c r="W437" s="39"/>
      <c r="X437" s="39"/>
      <c r="Y437" s="39"/>
      <c r="Z437" s="39"/>
    </row>
    <row r="438" spans="1:26" ht="15.75" customHeight="1">
      <c r="A438" s="39"/>
      <c r="B438" s="93"/>
      <c r="C438" s="92"/>
      <c r="D438" s="92"/>
      <c r="E438" s="92"/>
      <c r="F438" s="92"/>
      <c r="G438" s="39"/>
      <c r="H438" s="39"/>
      <c r="I438" s="39"/>
      <c r="J438" s="39"/>
      <c r="K438" s="39"/>
      <c r="L438" s="39"/>
      <c r="M438" s="39"/>
      <c r="N438" s="39"/>
      <c r="O438" s="39"/>
      <c r="P438" s="39"/>
      <c r="Q438" s="39"/>
      <c r="R438" s="39"/>
      <c r="S438" s="39"/>
      <c r="T438" s="39"/>
      <c r="U438" s="39"/>
      <c r="V438" s="39"/>
      <c r="W438" s="39"/>
      <c r="X438" s="39"/>
      <c r="Y438" s="39"/>
      <c r="Z438" s="39"/>
    </row>
    <row r="439" spans="1:26" ht="15.75" customHeight="1">
      <c r="A439" s="39"/>
      <c r="B439" s="93"/>
      <c r="C439" s="92"/>
      <c r="D439" s="92"/>
      <c r="E439" s="92"/>
      <c r="F439" s="92"/>
      <c r="G439" s="39"/>
      <c r="H439" s="39"/>
      <c r="I439" s="39"/>
      <c r="J439" s="39"/>
      <c r="K439" s="39"/>
      <c r="L439" s="39"/>
      <c r="M439" s="39"/>
      <c r="N439" s="39"/>
      <c r="O439" s="39"/>
      <c r="P439" s="39"/>
      <c r="Q439" s="39"/>
      <c r="R439" s="39"/>
      <c r="S439" s="39"/>
      <c r="T439" s="39"/>
      <c r="U439" s="39"/>
      <c r="V439" s="39"/>
      <c r="W439" s="39"/>
      <c r="X439" s="39"/>
      <c r="Y439" s="39"/>
      <c r="Z439" s="39"/>
    </row>
    <row r="440" spans="1:26" ht="15.75" customHeight="1">
      <c r="F440" s="41"/>
    </row>
    <row r="441" spans="1:26" ht="15.75" customHeight="1">
      <c r="F441" s="41"/>
    </row>
    <row r="442" spans="1:26" ht="15.75" customHeight="1">
      <c r="F442" s="41"/>
    </row>
    <row r="443" spans="1:26" ht="15.75" customHeight="1">
      <c r="F443" s="41"/>
    </row>
    <row r="444" spans="1:26" ht="15.75" customHeight="1">
      <c r="F444" s="41"/>
    </row>
    <row r="445" spans="1:26" ht="15.75" customHeight="1">
      <c r="F445" s="41"/>
    </row>
    <row r="446" spans="1:26" ht="15.75" customHeight="1">
      <c r="F446" s="41"/>
    </row>
    <row r="447" spans="1:26" ht="15.75" customHeight="1">
      <c r="F447" s="41"/>
    </row>
    <row r="448" spans="1:26" ht="15.75" customHeight="1">
      <c r="F448" s="41"/>
    </row>
    <row r="449" spans="6:6" ht="15.75" customHeight="1">
      <c r="F449" s="41"/>
    </row>
    <row r="450" spans="6:6" ht="15.75" customHeight="1">
      <c r="F450" s="41"/>
    </row>
    <row r="451" spans="6:6" ht="15.75" customHeight="1">
      <c r="F451" s="41"/>
    </row>
    <row r="452" spans="6:6" ht="15.75" customHeight="1">
      <c r="F452" s="41"/>
    </row>
    <row r="453" spans="6:6" ht="15.75" customHeight="1">
      <c r="F453" s="41"/>
    </row>
    <row r="454" spans="6:6" ht="15.75" customHeight="1">
      <c r="F454" s="41"/>
    </row>
    <row r="455" spans="6:6" ht="15.75" customHeight="1">
      <c r="F455" s="41"/>
    </row>
    <row r="456" spans="6:6" ht="15.75" customHeight="1">
      <c r="F456" s="41"/>
    </row>
    <row r="457" spans="6:6" ht="15.75" customHeight="1">
      <c r="F457" s="41"/>
    </row>
    <row r="458" spans="6:6" ht="15.75" customHeight="1">
      <c r="F458" s="41"/>
    </row>
    <row r="459" spans="6:6" ht="15.75" customHeight="1">
      <c r="F459" s="41"/>
    </row>
    <row r="460" spans="6:6" ht="15.75" customHeight="1">
      <c r="F460" s="41"/>
    </row>
    <row r="461" spans="6:6" ht="15.75" customHeight="1">
      <c r="F461" s="41"/>
    </row>
    <row r="462" spans="6:6" ht="15.75" customHeight="1">
      <c r="F462" s="41"/>
    </row>
    <row r="463" spans="6:6" ht="15.75" customHeight="1">
      <c r="F463" s="41"/>
    </row>
    <row r="464" spans="6:6" ht="15.75" customHeight="1">
      <c r="F464" s="41"/>
    </row>
    <row r="465" spans="6:6" ht="15.75" customHeight="1">
      <c r="F465" s="41"/>
    </row>
    <row r="466" spans="6:6" ht="15.75" customHeight="1">
      <c r="F466" s="41"/>
    </row>
    <row r="467" spans="6:6" ht="15.75" customHeight="1">
      <c r="F467" s="41"/>
    </row>
    <row r="468" spans="6:6" ht="15.75" customHeight="1">
      <c r="F468" s="41"/>
    </row>
    <row r="469" spans="6:6" ht="15.75" customHeight="1">
      <c r="F469" s="41"/>
    </row>
    <row r="470" spans="6:6" ht="15.75" customHeight="1">
      <c r="F470" s="41"/>
    </row>
    <row r="471" spans="6:6" ht="15.75" customHeight="1">
      <c r="F471" s="41"/>
    </row>
    <row r="472" spans="6:6" ht="15.75" customHeight="1">
      <c r="F472" s="41"/>
    </row>
    <row r="473" spans="6:6" ht="15.75" customHeight="1">
      <c r="F473" s="41"/>
    </row>
    <row r="474" spans="6:6" ht="15.75" customHeight="1">
      <c r="F474" s="41"/>
    </row>
    <row r="475" spans="6:6" ht="15.75" customHeight="1">
      <c r="F475" s="41"/>
    </row>
    <row r="476" spans="6:6" ht="15.75" customHeight="1">
      <c r="F476" s="41"/>
    </row>
    <row r="477" spans="6:6" ht="15.75" customHeight="1">
      <c r="F477" s="41"/>
    </row>
    <row r="478" spans="6:6" ht="15.75" customHeight="1">
      <c r="F478" s="41"/>
    </row>
    <row r="479" spans="6:6" ht="15.75" customHeight="1">
      <c r="F479" s="41"/>
    </row>
    <row r="480" spans="6:6" ht="15.75" customHeight="1">
      <c r="F480" s="41"/>
    </row>
    <row r="481" spans="6:6" ht="15.75" customHeight="1">
      <c r="F481" s="41"/>
    </row>
    <row r="482" spans="6:6" ht="15.75" customHeight="1">
      <c r="F482" s="41"/>
    </row>
    <row r="483" spans="6:6" ht="15.75" customHeight="1">
      <c r="F483" s="41"/>
    </row>
    <row r="484" spans="6:6" ht="15.75" customHeight="1">
      <c r="F484" s="41"/>
    </row>
    <row r="485" spans="6:6" ht="15.75" customHeight="1">
      <c r="F485" s="41"/>
    </row>
    <row r="486" spans="6:6" ht="15.75" customHeight="1">
      <c r="F486" s="41"/>
    </row>
    <row r="487" spans="6:6" ht="15.75" customHeight="1">
      <c r="F487" s="41"/>
    </row>
    <row r="488" spans="6:6" ht="15.75" customHeight="1">
      <c r="F488" s="41"/>
    </row>
    <row r="489" spans="6:6" ht="15.75" customHeight="1">
      <c r="F489" s="41"/>
    </row>
    <row r="490" spans="6:6" ht="15.75" customHeight="1">
      <c r="F490" s="41"/>
    </row>
    <row r="491" spans="6:6" ht="15.75" customHeight="1">
      <c r="F491" s="41"/>
    </row>
    <row r="492" spans="6:6" ht="15.75" customHeight="1">
      <c r="F492" s="41"/>
    </row>
    <row r="493" spans="6:6" ht="15.75" customHeight="1">
      <c r="F493" s="41"/>
    </row>
    <row r="494" spans="6:6" ht="15.75" customHeight="1">
      <c r="F494" s="41"/>
    </row>
    <row r="495" spans="6:6" ht="15.75" customHeight="1">
      <c r="F495" s="41"/>
    </row>
    <row r="496" spans="6:6" ht="15.75" customHeight="1">
      <c r="F496" s="41"/>
    </row>
    <row r="497" spans="6:6" ht="15.75" customHeight="1">
      <c r="F497" s="41"/>
    </row>
    <row r="498" spans="6:6" ht="15.75" customHeight="1">
      <c r="F498" s="41"/>
    </row>
    <row r="499" spans="6:6" ht="15.75" customHeight="1">
      <c r="F499" s="41"/>
    </row>
    <row r="500" spans="6:6" ht="15.75" customHeight="1">
      <c r="F500" s="41"/>
    </row>
    <row r="501" spans="6:6" ht="15.75" customHeight="1">
      <c r="F501" s="41"/>
    </row>
    <row r="502" spans="6:6" ht="15.75" customHeight="1">
      <c r="F502" s="41"/>
    </row>
    <row r="503" spans="6:6" ht="15.75" customHeight="1">
      <c r="F503" s="41"/>
    </row>
    <row r="504" spans="6:6" ht="15.75" customHeight="1">
      <c r="F504" s="41"/>
    </row>
    <row r="505" spans="6:6" ht="15.75" customHeight="1">
      <c r="F505" s="41"/>
    </row>
    <row r="506" spans="6:6" ht="15.75" customHeight="1">
      <c r="F506" s="41"/>
    </row>
    <row r="507" spans="6:6" ht="15.75" customHeight="1">
      <c r="F507" s="41"/>
    </row>
    <row r="508" spans="6:6" ht="15.75" customHeight="1">
      <c r="F508" s="41"/>
    </row>
    <row r="509" spans="6:6" ht="15.75" customHeight="1">
      <c r="F509" s="41"/>
    </row>
    <row r="510" spans="6:6" ht="15.75" customHeight="1">
      <c r="F510" s="41"/>
    </row>
    <row r="511" spans="6:6" ht="15.75" customHeight="1">
      <c r="F511" s="41"/>
    </row>
    <row r="512" spans="6:6" ht="15.75" customHeight="1">
      <c r="F512" s="41"/>
    </row>
    <row r="513" spans="6:6" ht="15.75" customHeight="1">
      <c r="F513" s="41"/>
    </row>
    <row r="514" spans="6:6" ht="15.75" customHeight="1">
      <c r="F514" s="41"/>
    </row>
    <row r="515" spans="6:6" ht="15.75" customHeight="1">
      <c r="F515" s="41"/>
    </row>
    <row r="516" spans="6:6" ht="15.75" customHeight="1">
      <c r="F516" s="41"/>
    </row>
    <row r="517" spans="6:6" ht="15.75" customHeight="1">
      <c r="F517" s="41"/>
    </row>
    <row r="518" spans="6:6" ht="15.75" customHeight="1">
      <c r="F518" s="41"/>
    </row>
    <row r="519" spans="6:6" ht="15.75" customHeight="1">
      <c r="F519" s="41"/>
    </row>
    <row r="520" spans="6:6" ht="15.75" customHeight="1">
      <c r="F520" s="41"/>
    </row>
    <row r="521" spans="6:6" ht="15.75" customHeight="1">
      <c r="F521" s="41"/>
    </row>
    <row r="522" spans="6:6" ht="15.75" customHeight="1">
      <c r="F522" s="41"/>
    </row>
    <row r="523" spans="6:6" ht="15.75" customHeight="1">
      <c r="F523" s="41"/>
    </row>
    <row r="524" spans="6:6" ht="15.75" customHeight="1">
      <c r="F524" s="41"/>
    </row>
    <row r="525" spans="6:6" ht="15.75" customHeight="1">
      <c r="F525" s="41"/>
    </row>
    <row r="526" spans="6:6" ht="15.75" customHeight="1">
      <c r="F526" s="41"/>
    </row>
    <row r="527" spans="6:6" ht="15.75" customHeight="1">
      <c r="F527" s="41"/>
    </row>
    <row r="528" spans="6:6" ht="15.75" customHeight="1">
      <c r="F528" s="41"/>
    </row>
    <row r="529" spans="6:6" ht="15.75" customHeight="1">
      <c r="F529" s="41"/>
    </row>
    <row r="530" spans="6:6" ht="15.75" customHeight="1">
      <c r="F530" s="41"/>
    </row>
    <row r="531" spans="6:6" ht="15.75" customHeight="1">
      <c r="F531" s="41"/>
    </row>
    <row r="532" spans="6:6" ht="15.75" customHeight="1">
      <c r="F532" s="41"/>
    </row>
    <row r="533" spans="6:6" ht="15.75" customHeight="1">
      <c r="F533" s="41"/>
    </row>
    <row r="534" spans="6:6" ht="15.75" customHeight="1">
      <c r="F534" s="41"/>
    </row>
    <row r="535" spans="6:6" ht="15.75" customHeight="1">
      <c r="F535" s="41"/>
    </row>
    <row r="536" spans="6:6" ht="15.75" customHeight="1">
      <c r="F536" s="41"/>
    </row>
    <row r="537" spans="6:6" ht="15.75" customHeight="1">
      <c r="F537" s="41"/>
    </row>
    <row r="538" spans="6:6" ht="15.75" customHeight="1">
      <c r="F538" s="41"/>
    </row>
    <row r="539" spans="6:6" ht="15.75" customHeight="1">
      <c r="F539" s="41"/>
    </row>
    <row r="540" spans="6:6" ht="15.75" customHeight="1">
      <c r="F540" s="41"/>
    </row>
    <row r="541" spans="6:6" ht="15.75" customHeight="1">
      <c r="F541" s="41"/>
    </row>
    <row r="542" spans="6:6" ht="15.75" customHeight="1">
      <c r="F542" s="41"/>
    </row>
    <row r="543" spans="6:6" ht="15.75" customHeight="1">
      <c r="F543" s="41"/>
    </row>
    <row r="544" spans="6:6" ht="15.75" customHeight="1">
      <c r="F544" s="41"/>
    </row>
    <row r="545" spans="6:6" ht="15.75" customHeight="1">
      <c r="F545" s="41"/>
    </row>
    <row r="546" spans="6:6" ht="15.75" customHeight="1">
      <c r="F546" s="41"/>
    </row>
    <row r="547" spans="6:6" ht="15.75" customHeight="1">
      <c r="F547" s="41"/>
    </row>
    <row r="548" spans="6:6" ht="15.75" customHeight="1">
      <c r="F548" s="41"/>
    </row>
    <row r="549" spans="6:6" ht="15.75" customHeight="1">
      <c r="F549" s="41"/>
    </row>
    <row r="550" spans="6:6" ht="15.75" customHeight="1">
      <c r="F550" s="41"/>
    </row>
    <row r="551" spans="6:6" ht="15.75" customHeight="1">
      <c r="F551" s="41"/>
    </row>
    <row r="552" spans="6:6" ht="15.75" customHeight="1">
      <c r="F552" s="41"/>
    </row>
    <row r="553" spans="6:6" ht="15.75" customHeight="1">
      <c r="F553" s="41"/>
    </row>
    <row r="554" spans="6:6" ht="15.75" customHeight="1">
      <c r="F554" s="41"/>
    </row>
    <row r="555" spans="6:6" ht="15.75" customHeight="1">
      <c r="F555" s="41"/>
    </row>
    <row r="556" spans="6:6" ht="15.75" customHeight="1">
      <c r="F556" s="41"/>
    </row>
    <row r="557" spans="6:6" ht="15.75" customHeight="1">
      <c r="F557" s="41"/>
    </row>
    <row r="558" spans="6:6" ht="15.75" customHeight="1">
      <c r="F558" s="41"/>
    </row>
    <row r="559" spans="6:6" ht="15.75" customHeight="1">
      <c r="F559" s="41"/>
    </row>
    <row r="560" spans="6:6" ht="15.75" customHeight="1">
      <c r="F560" s="41"/>
    </row>
    <row r="561" spans="6:6" ht="15.75" customHeight="1">
      <c r="F561" s="41"/>
    </row>
    <row r="562" spans="6:6" ht="15.75" customHeight="1">
      <c r="F562" s="41"/>
    </row>
    <row r="563" spans="6:6" ht="15.75" customHeight="1">
      <c r="F563" s="41"/>
    </row>
    <row r="564" spans="6:6" ht="15.75" customHeight="1">
      <c r="F564" s="41"/>
    </row>
    <row r="565" spans="6:6" ht="15.75" customHeight="1">
      <c r="F565" s="41"/>
    </row>
    <row r="566" spans="6:6" ht="15.75" customHeight="1">
      <c r="F566" s="41"/>
    </row>
    <row r="567" spans="6:6" ht="15.75" customHeight="1">
      <c r="F567" s="41"/>
    </row>
    <row r="568" spans="6:6" ht="15.75" customHeight="1">
      <c r="F568" s="41"/>
    </row>
    <row r="569" spans="6:6" ht="15.75" customHeight="1">
      <c r="F569" s="41"/>
    </row>
    <row r="570" spans="6:6" ht="15.75" customHeight="1">
      <c r="F570" s="41"/>
    </row>
    <row r="571" spans="6:6" ht="15.75" customHeight="1">
      <c r="F571" s="41"/>
    </row>
    <row r="572" spans="6:6" ht="15.75" customHeight="1">
      <c r="F572" s="41"/>
    </row>
    <row r="573" spans="6:6" ht="15.75" customHeight="1">
      <c r="F573" s="41"/>
    </row>
    <row r="574" spans="6:6" ht="15.75" customHeight="1">
      <c r="F574" s="41"/>
    </row>
    <row r="575" spans="6:6" ht="15.75" customHeight="1">
      <c r="F575" s="41"/>
    </row>
    <row r="576" spans="6:6" ht="15.75" customHeight="1">
      <c r="F576" s="41"/>
    </row>
    <row r="577" spans="6:6" ht="15.75" customHeight="1">
      <c r="F577" s="41"/>
    </row>
    <row r="578" spans="6:6" ht="15.75" customHeight="1">
      <c r="F578" s="41"/>
    </row>
    <row r="579" spans="6:6" ht="15.75" customHeight="1">
      <c r="F579" s="41"/>
    </row>
    <row r="580" spans="6:6" ht="15.75" customHeight="1">
      <c r="F580" s="41"/>
    </row>
    <row r="581" spans="6:6" ht="15.75" customHeight="1">
      <c r="F581" s="41"/>
    </row>
    <row r="582" spans="6:6" ht="15.75" customHeight="1">
      <c r="F582" s="41"/>
    </row>
    <row r="583" spans="6:6" ht="15.75" customHeight="1">
      <c r="F583" s="41"/>
    </row>
    <row r="584" spans="6:6" ht="15.75" customHeight="1">
      <c r="F584" s="41"/>
    </row>
    <row r="585" spans="6:6" ht="15.75" customHeight="1">
      <c r="F585" s="41"/>
    </row>
    <row r="586" spans="6:6" ht="15.75" customHeight="1">
      <c r="F586" s="41"/>
    </row>
    <row r="587" spans="6:6" ht="15.75" customHeight="1">
      <c r="F587" s="41"/>
    </row>
    <row r="588" spans="6:6" ht="15.75" customHeight="1">
      <c r="F588" s="41"/>
    </row>
    <row r="589" spans="6:6" ht="15.75" customHeight="1">
      <c r="F589" s="41"/>
    </row>
    <row r="590" spans="6:6" ht="15.75" customHeight="1">
      <c r="F590" s="41"/>
    </row>
    <row r="591" spans="6:6" ht="15.75" customHeight="1">
      <c r="F591" s="41"/>
    </row>
    <row r="592" spans="6:6" ht="15.75" customHeight="1">
      <c r="F592" s="41"/>
    </row>
    <row r="593" spans="6:6" ht="15.75" customHeight="1">
      <c r="F593" s="41"/>
    </row>
    <row r="594" spans="6:6" ht="15.75" customHeight="1">
      <c r="F594" s="41"/>
    </row>
    <row r="595" spans="6:6" ht="15.75" customHeight="1">
      <c r="F595" s="41"/>
    </row>
    <row r="596" spans="6:6" ht="15.75" customHeight="1">
      <c r="F596" s="41"/>
    </row>
    <row r="597" spans="6:6" ht="15.75" customHeight="1">
      <c r="F597" s="41"/>
    </row>
    <row r="598" spans="6:6" ht="15.75" customHeight="1">
      <c r="F598" s="41"/>
    </row>
    <row r="599" spans="6:6" ht="15.75" customHeight="1">
      <c r="F599" s="41"/>
    </row>
    <row r="600" spans="6:6" ht="15.75" customHeight="1">
      <c r="F600" s="41"/>
    </row>
    <row r="601" spans="6:6" ht="15.75" customHeight="1">
      <c r="F601" s="41"/>
    </row>
    <row r="602" spans="6:6" ht="15.75" customHeight="1">
      <c r="F602" s="41"/>
    </row>
    <row r="603" spans="6:6" ht="15.75" customHeight="1">
      <c r="F603" s="41"/>
    </row>
    <row r="604" spans="6:6" ht="15.75" customHeight="1">
      <c r="F604" s="41"/>
    </row>
    <row r="605" spans="6:6" ht="15.75" customHeight="1">
      <c r="F605" s="41"/>
    </row>
    <row r="606" spans="6:6" ht="15.75" customHeight="1">
      <c r="F606" s="41"/>
    </row>
    <row r="607" spans="6:6" ht="15.75" customHeight="1">
      <c r="F607" s="41"/>
    </row>
    <row r="608" spans="6:6" ht="15.75" customHeight="1">
      <c r="F608" s="41"/>
    </row>
    <row r="609" spans="6:6" ht="15.75" customHeight="1">
      <c r="F609" s="41"/>
    </row>
    <row r="610" spans="6:6" ht="15.75" customHeight="1">
      <c r="F610" s="41"/>
    </row>
    <row r="611" spans="6:6" ht="15.75" customHeight="1">
      <c r="F611" s="41"/>
    </row>
    <row r="612" spans="6:6" ht="15.75" customHeight="1">
      <c r="F612" s="41"/>
    </row>
    <row r="613" spans="6:6" ht="15.75" customHeight="1">
      <c r="F613" s="41"/>
    </row>
    <row r="614" spans="6:6" ht="15.75" customHeight="1">
      <c r="F614" s="41"/>
    </row>
    <row r="615" spans="6:6" ht="15.75" customHeight="1">
      <c r="F615" s="41"/>
    </row>
    <row r="616" spans="6:6" ht="15.75" customHeight="1">
      <c r="F616" s="41"/>
    </row>
    <row r="617" spans="6:6" ht="15.75" customHeight="1">
      <c r="F617" s="41"/>
    </row>
    <row r="618" spans="6:6" ht="15.75" customHeight="1">
      <c r="F618" s="41"/>
    </row>
    <row r="619" spans="6:6" ht="15.75" customHeight="1">
      <c r="F619" s="41"/>
    </row>
    <row r="620" spans="6:6" ht="15.75" customHeight="1">
      <c r="F620" s="41"/>
    </row>
    <row r="621" spans="6:6" ht="15.75" customHeight="1">
      <c r="F621" s="41"/>
    </row>
    <row r="622" spans="6:6" ht="15.75" customHeight="1">
      <c r="F622" s="41"/>
    </row>
    <row r="623" spans="6:6" ht="15.75" customHeight="1">
      <c r="F623" s="41"/>
    </row>
    <row r="624" spans="6:6" ht="15.75" customHeight="1">
      <c r="F624" s="41"/>
    </row>
    <row r="625" spans="6:6" ht="15.75" customHeight="1">
      <c r="F625" s="41"/>
    </row>
    <row r="626" spans="6:6" ht="15.75" customHeight="1">
      <c r="F626" s="41"/>
    </row>
    <row r="627" spans="6:6" ht="15.75" customHeight="1">
      <c r="F627" s="41"/>
    </row>
    <row r="628" spans="6:6" ht="15.75" customHeight="1">
      <c r="F628" s="41"/>
    </row>
    <row r="629" spans="6:6" ht="15.75" customHeight="1">
      <c r="F629" s="41"/>
    </row>
    <row r="630" spans="6:6" ht="15.75" customHeight="1">
      <c r="F630" s="41"/>
    </row>
    <row r="631" spans="6:6" ht="15.75" customHeight="1">
      <c r="F631" s="41"/>
    </row>
    <row r="632" spans="6:6" ht="15.75" customHeight="1">
      <c r="F632" s="41"/>
    </row>
    <row r="633" spans="6:6" ht="15.75" customHeight="1">
      <c r="F633" s="41"/>
    </row>
    <row r="634" spans="6:6" ht="15.75" customHeight="1">
      <c r="F634" s="41"/>
    </row>
    <row r="635" spans="6:6" ht="15.75" customHeight="1">
      <c r="F635" s="41"/>
    </row>
    <row r="636" spans="6:6" ht="15.75" customHeight="1">
      <c r="F636" s="41"/>
    </row>
    <row r="637" spans="6:6" ht="15.75" customHeight="1">
      <c r="F637" s="41"/>
    </row>
    <row r="638" spans="6:6" ht="15.75" customHeight="1">
      <c r="F638" s="41"/>
    </row>
    <row r="639" spans="6:6" ht="15.75" customHeight="1">
      <c r="F639" s="41"/>
    </row>
    <row r="640" spans="6:6" ht="15.75" customHeight="1">
      <c r="F640" s="41"/>
    </row>
    <row r="641" spans="6:6" ht="15.75" customHeight="1">
      <c r="F641" s="41"/>
    </row>
    <row r="642" spans="6:6" ht="15.75" customHeight="1">
      <c r="F642" s="41"/>
    </row>
    <row r="643" spans="6:6" ht="15.75" customHeight="1">
      <c r="F643" s="41"/>
    </row>
    <row r="644" spans="6:6" ht="15.75" customHeight="1">
      <c r="F644" s="41"/>
    </row>
    <row r="645" spans="6:6" ht="15.75" customHeight="1">
      <c r="F645" s="41"/>
    </row>
    <row r="646" spans="6:6" ht="15.75" customHeight="1">
      <c r="F646" s="41"/>
    </row>
    <row r="647" spans="6:6" ht="15.75" customHeight="1">
      <c r="F647" s="41"/>
    </row>
    <row r="648" spans="6:6" ht="15.75" customHeight="1">
      <c r="F648" s="41"/>
    </row>
    <row r="649" spans="6:6" ht="15.75" customHeight="1">
      <c r="F649" s="41"/>
    </row>
    <row r="650" spans="6:6" ht="15.75" customHeight="1">
      <c r="F650" s="41"/>
    </row>
    <row r="651" spans="6:6" ht="15.75" customHeight="1">
      <c r="F651" s="41"/>
    </row>
    <row r="652" spans="6:6" ht="15.75" customHeight="1">
      <c r="F652" s="41"/>
    </row>
    <row r="653" spans="6:6" ht="15.75" customHeight="1">
      <c r="F653" s="41"/>
    </row>
    <row r="654" spans="6:6" ht="15.75" customHeight="1">
      <c r="F654" s="41"/>
    </row>
    <row r="655" spans="6:6" ht="15.75" customHeight="1">
      <c r="F655" s="41"/>
    </row>
    <row r="656" spans="6:6" ht="15.75" customHeight="1">
      <c r="F656" s="41"/>
    </row>
    <row r="657" spans="6:6" ht="15.75" customHeight="1">
      <c r="F657" s="41"/>
    </row>
    <row r="658" spans="6:6" ht="15.75" customHeight="1">
      <c r="F658" s="41"/>
    </row>
    <row r="659" spans="6:6" ht="15.75" customHeight="1">
      <c r="F659" s="41"/>
    </row>
    <row r="660" spans="6:6" ht="15.75" customHeight="1">
      <c r="F660" s="41"/>
    </row>
    <row r="661" spans="6:6" ht="15.75" customHeight="1">
      <c r="F661" s="41"/>
    </row>
    <row r="662" spans="6:6" ht="15.75" customHeight="1">
      <c r="F662" s="41"/>
    </row>
    <row r="663" spans="6:6" ht="15.75" customHeight="1">
      <c r="F663" s="41"/>
    </row>
    <row r="664" spans="6:6" ht="15.75" customHeight="1">
      <c r="F664" s="41"/>
    </row>
    <row r="665" spans="6:6" ht="15.75" customHeight="1">
      <c r="F665" s="41"/>
    </row>
    <row r="666" spans="6:6" ht="15.75" customHeight="1">
      <c r="F666" s="41"/>
    </row>
    <row r="667" spans="6:6" ht="15.75" customHeight="1">
      <c r="F667" s="41"/>
    </row>
    <row r="668" spans="6:6" ht="15.75" customHeight="1">
      <c r="F668" s="41"/>
    </row>
    <row r="669" spans="6:6" ht="15.75" customHeight="1">
      <c r="F669" s="41"/>
    </row>
    <row r="670" spans="6:6" ht="15.75" customHeight="1">
      <c r="F670" s="41"/>
    </row>
    <row r="671" spans="6:6" ht="15.75" customHeight="1">
      <c r="F671" s="41"/>
    </row>
    <row r="672" spans="6:6" ht="15.75" customHeight="1">
      <c r="F672" s="41"/>
    </row>
    <row r="673" spans="6:6" ht="15.75" customHeight="1">
      <c r="F673" s="41"/>
    </row>
    <row r="674" spans="6:6" ht="15.75" customHeight="1">
      <c r="F674" s="41"/>
    </row>
    <row r="675" spans="6:6" ht="15.75" customHeight="1">
      <c r="F675" s="41"/>
    </row>
    <row r="676" spans="6:6" ht="15.75" customHeight="1">
      <c r="F676" s="41"/>
    </row>
    <row r="677" spans="6:6" ht="15.75" customHeight="1">
      <c r="F677" s="41"/>
    </row>
    <row r="678" spans="6:6" ht="15.75" customHeight="1">
      <c r="F678" s="41"/>
    </row>
    <row r="679" spans="6:6" ht="15.75" customHeight="1">
      <c r="F679" s="41"/>
    </row>
    <row r="680" spans="6:6" ht="15.75" customHeight="1">
      <c r="F680" s="41"/>
    </row>
    <row r="681" spans="6:6" ht="15.75" customHeight="1">
      <c r="F681" s="41"/>
    </row>
    <row r="682" spans="6:6" ht="15.75" customHeight="1">
      <c r="F682" s="41"/>
    </row>
    <row r="683" spans="6:6" ht="15.75" customHeight="1">
      <c r="F683" s="41"/>
    </row>
    <row r="684" spans="6:6" ht="15.75" customHeight="1">
      <c r="F684" s="41"/>
    </row>
    <row r="685" spans="6:6" ht="15.75" customHeight="1">
      <c r="F685" s="41"/>
    </row>
    <row r="686" spans="6:6" ht="15.75" customHeight="1">
      <c r="F686" s="41"/>
    </row>
    <row r="687" spans="6:6" ht="15.75" customHeight="1">
      <c r="F687" s="41"/>
    </row>
    <row r="688" spans="6:6" ht="15.75" customHeight="1">
      <c r="F688" s="41"/>
    </row>
    <row r="689" spans="6:6" ht="15.75" customHeight="1">
      <c r="F689" s="41"/>
    </row>
    <row r="690" spans="6:6" ht="15.75" customHeight="1">
      <c r="F690" s="41"/>
    </row>
    <row r="691" spans="6:6" ht="15.75" customHeight="1">
      <c r="F691" s="41"/>
    </row>
    <row r="692" spans="6:6" ht="15.75" customHeight="1">
      <c r="F692" s="41"/>
    </row>
    <row r="693" spans="6:6" ht="15.75" customHeight="1">
      <c r="F693" s="41"/>
    </row>
    <row r="694" spans="6:6" ht="15.75" customHeight="1">
      <c r="F694" s="41"/>
    </row>
    <row r="695" spans="6:6" ht="15.75" customHeight="1">
      <c r="F695" s="41"/>
    </row>
    <row r="696" spans="6:6" ht="15.75" customHeight="1">
      <c r="F696" s="41"/>
    </row>
    <row r="697" spans="6:6" ht="15.75" customHeight="1">
      <c r="F697" s="41"/>
    </row>
    <row r="698" spans="6:6" ht="15.75" customHeight="1">
      <c r="F698" s="41"/>
    </row>
    <row r="699" spans="6:6" ht="15.75" customHeight="1">
      <c r="F699" s="41"/>
    </row>
    <row r="700" spans="6:6" ht="15.75" customHeight="1">
      <c r="F700" s="41"/>
    </row>
    <row r="701" spans="6:6" ht="15.75" customHeight="1">
      <c r="F701" s="41"/>
    </row>
    <row r="702" spans="6:6" ht="15.75" customHeight="1">
      <c r="F702" s="41"/>
    </row>
    <row r="703" spans="6:6" ht="15.75" customHeight="1">
      <c r="F703" s="41"/>
    </row>
    <row r="704" spans="6:6" ht="15.75" customHeight="1">
      <c r="F704" s="41"/>
    </row>
    <row r="705" spans="6:6" ht="15.75" customHeight="1">
      <c r="F705" s="41"/>
    </row>
    <row r="706" spans="6:6" ht="15.75" customHeight="1">
      <c r="F706" s="41"/>
    </row>
    <row r="707" spans="6:6" ht="15.75" customHeight="1">
      <c r="F707" s="41"/>
    </row>
    <row r="708" spans="6:6" ht="15.75" customHeight="1">
      <c r="F708" s="41"/>
    </row>
    <row r="709" spans="6:6" ht="15.75" customHeight="1">
      <c r="F709" s="41"/>
    </row>
    <row r="710" spans="6:6" ht="15.75" customHeight="1">
      <c r="F710" s="41"/>
    </row>
    <row r="711" spans="6:6" ht="15.75" customHeight="1">
      <c r="F711" s="41"/>
    </row>
    <row r="712" spans="6:6" ht="15.75" customHeight="1">
      <c r="F712" s="41"/>
    </row>
    <row r="713" spans="6:6" ht="15.75" customHeight="1">
      <c r="F713" s="41"/>
    </row>
    <row r="714" spans="6:6" ht="15.75" customHeight="1">
      <c r="F714" s="41"/>
    </row>
    <row r="715" spans="6:6" ht="15.75" customHeight="1">
      <c r="F715" s="41"/>
    </row>
    <row r="716" spans="6:6" ht="15.75" customHeight="1">
      <c r="F716" s="41"/>
    </row>
    <row r="717" spans="6:6" ht="15.75" customHeight="1">
      <c r="F717" s="41"/>
    </row>
    <row r="718" spans="6:6" ht="15.75" customHeight="1">
      <c r="F718" s="41"/>
    </row>
    <row r="719" spans="6:6" ht="15.75" customHeight="1">
      <c r="F719" s="41"/>
    </row>
    <row r="720" spans="6:6" ht="15.75" customHeight="1">
      <c r="F720" s="41"/>
    </row>
    <row r="721" spans="6:6" ht="15.75" customHeight="1">
      <c r="F721" s="41"/>
    </row>
    <row r="722" spans="6:6" ht="15.75" customHeight="1">
      <c r="F722" s="41"/>
    </row>
    <row r="723" spans="6:6" ht="15.75" customHeight="1">
      <c r="F723" s="41"/>
    </row>
    <row r="724" spans="6:6" ht="15.75" customHeight="1">
      <c r="F724" s="41"/>
    </row>
    <row r="725" spans="6:6" ht="15.75" customHeight="1">
      <c r="F725" s="41"/>
    </row>
    <row r="726" spans="6:6" ht="15.75" customHeight="1">
      <c r="F726" s="41"/>
    </row>
    <row r="727" spans="6:6" ht="15.75" customHeight="1">
      <c r="F727" s="41"/>
    </row>
    <row r="728" spans="6:6" ht="15.75" customHeight="1">
      <c r="F728" s="41"/>
    </row>
    <row r="729" spans="6:6" ht="15.75" customHeight="1">
      <c r="F729" s="41"/>
    </row>
    <row r="730" spans="6:6" ht="15.75" customHeight="1">
      <c r="F730" s="41"/>
    </row>
    <row r="731" spans="6:6" ht="15.75" customHeight="1">
      <c r="F731" s="41"/>
    </row>
    <row r="732" spans="6:6" ht="15.75" customHeight="1">
      <c r="F732" s="41"/>
    </row>
    <row r="733" spans="6:6" ht="15.75" customHeight="1">
      <c r="F733" s="41"/>
    </row>
    <row r="734" spans="6:6" ht="15.75" customHeight="1">
      <c r="F734" s="41"/>
    </row>
    <row r="735" spans="6:6" ht="15.75" customHeight="1">
      <c r="F735" s="41"/>
    </row>
    <row r="736" spans="6:6" ht="15.75" customHeight="1">
      <c r="F736" s="41"/>
    </row>
    <row r="737" spans="6:6" ht="15.75" customHeight="1">
      <c r="F737" s="41"/>
    </row>
    <row r="738" spans="6:6" ht="15.75" customHeight="1">
      <c r="F738" s="41"/>
    </row>
    <row r="739" spans="6:6" ht="15.75" customHeight="1">
      <c r="F739" s="41"/>
    </row>
    <row r="740" spans="6:6" ht="15.75" customHeight="1">
      <c r="F740" s="41"/>
    </row>
    <row r="741" spans="6:6" ht="15.75" customHeight="1">
      <c r="F741" s="41"/>
    </row>
    <row r="742" spans="6:6" ht="15.75" customHeight="1">
      <c r="F742" s="41"/>
    </row>
    <row r="743" spans="6:6" ht="15.75" customHeight="1">
      <c r="F743" s="41"/>
    </row>
    <row r="744" spans="6:6" ht="15.75" customHeight="1">
      <c r="F744" s="41"/>
    </row>
    <row r="745" spans="6:6" ht="15.75" customHeight="1">
      <c r="F745" s="41"/>
    </row>
    <row r="746" spans="6:6" ht="15.75" customHeight="1">
      <c r="F746" s="41"/>
    </row>
    <row r="747" spans="6:6" ht="15.75" customHeight="1">
      <c r="F747" s="41"/>
    </row>
    <row r="748" spans="6:6" ht="15.75" customHeight="1">
      <c r="F748" s="41"/>
    </row>
    <row r="749" spans="6:6" ht="15.75" customHeight="1">
      <c r="F749" s="41"/>
    </row>
    <row r="750" spans="6:6" ht="15.75" customHeight="1">
      <c r="F750" s="41"/>
    </row>
    <row r="751" spans="6:6" ht="15.75" customHeight="1">
      <c r="F751" s="41"/>
    </row>
    <row r="752" spans="6:6" ht="15.75" customHeight="1">
      <c r="F752" s="41"/>
    </row>
    <row r="753" spans="6:6" ht="15.75" customHeight="1">
      <c r="F753" s="41"/>
    </row>
    <row r="754" spans="6:6" ht="15.75" customHeight="1">
      <c r="F754" s="41"/>
    </row>
    <row r="755" spans="6:6" ht="15.75" customHeight="1">
      <c r="F755" s="41"/>
    </row>
    <row r="756" spans="6:6" ht="15.75" customHeight="1">
      <c r="F756" s="41"/>
    </row>
    <row r="757" spans="6:6" ht="15.75" customHeight="1">
      <c r="F757" s="41"/>
    </row>
    <row r="758" spans="6:6" ht="15.75" customHeight="1">
      <c r="F758" s="41"/>
    </row>
    <row r="759" spans="6:6" ht="15.75" customHeight="1">
      <c r="F759" s="41"/>
    </row>
    <row r="760" spans="6:6" ht="15.75" customHeight="1">
      <c r="F760" s="41"/>
    </row>
    <row r="761" spans="6:6" ht="15.75" customHeight="1">
      <c r="F761" s="41"/>
    </row>
    <row r="762" spans="6:6" ht="15.75" customHeight="1">
      <c r="F762" s="41"/>
    </row>
    <row r="763" spans="6:6" ht="15.75" customHeight="1">
      <c r="F763" s="41"/>
    </row>
    <row r="764" spans="6:6" ht="15.75" customHeight="1">
      <c r="F764" s="41"/>
    </row>
    <row r="765" spans="6:6" ht="15.75" customHeight="1">
      <c r="F765" s="41"/>
    </row>
    <row r="766" spans="6:6" ht="15.75" customHeight="1">
      <c r="F766" s="41"/>
    </row>
    <row r="767" spans="6:6" ht="15.75" customHeight="1">
      <c r="F767" s="41"/>
    </row>
    <row r="768" spans="6:6" ht="15.75" customHeight="1">
      <c r="F768" s="41"/>
    </row>
    <row r="769" spans="6:6" ht="15.75" customHeight="1">
      <c r="F769" s="41"/>
    </row>
    <row r="770" spans="6:6" ht="15.75" customHeight="1">
      <c r="F770" s="41"/>
    </row>
    <row r="771" spans="6:6" ht="15.75" customHeight="1">
      <c r="F771" s="41"/>
    </row>
    <row r="772" spans="6:6" ht="15.75" customHeight="1">
      <c r="F772" s="41"/>
    </row>
    <row r="773" spans="6:6" ht="15.75" customHeight="1">
      <c r="F773" s="41"/>
    </row>
    <row r="774" spans="6:6" ht="15.75" customHeight="1">
      <c r="F774" s="41"/>
    </row>
    <row r="775" spans="6:6" ht="15.75" customHeight="1">
      <c r="F775" s="41"/>
    </row>
    <row r="776" spans="6:6" ht="15.75" customHeight="1">
      <c r="F776" s="41"/>
    </row>
    <row r="777" spans="6:6" ht="15.75" customHeight="1">
      <c r="F777" s="41"/>
    </row>
    <row r="778" spans="6:6" ht="15.75" customHeight="1">
      <c r="F778" s="41"/>
    </row>
    <row r="779" spans="6:6" ht="15.75" customHeight="1">
      <c r="F779" s="41"/>
    </row>
    <row r="780" spans="6:6" ht="15.75" customHeight="1">
      <c r="F780" s="41"/>
    </row>
    <row r="781" spans="6:6" ht="15.75" customHeight="1">
      <c r="F781" s="41"/>
    </row>
    <row r="782" spans="6:6" ht="15.75" customHeight="1">
      <c r="F782" s="41"/>
    </row>
    <row r="783" spans="6:6" ht="15.75" customHeight="1">
      <c r="F783" s="41"/>
    </row>
    <row r="784" spans="6:6" ht="15.75" customHeight="1">
      <c r="F784" s="41"/>
    </row>
    <row r="785" spans="6:6" ht="15.75" customHeight="1">
      <c r="F785" s="41"/>
    </row>
    <row r="786" spans="6:6" ht="15.75" customHeight="1">
      <c r="F786" s="41"/>
    </row>
    <row r="787" spans="6:6" ht="15.75" customHeight="1">
      <c r="F787" s="41"/>
    </row>
    <row r="788" spans="6:6" ht="15.75" customHeight="1">
      <c r="F788" s="41"/>
    </row>
    <row r="789" spans="6:6" ht="15.75" customHeight="1">
      <c r="F789" s="41"/>
    </row>
    <row r="790" spans="6:6" ht="15.75" customHeight="1">
      <c r="F790" s="41"/>
    </row>
    <row r="791" spans="6:6" ht="15.75" customHeight="1">
      <c r="F791" s="41"/>
    </row>
    <row r="792" spans="6:6" ht="15.75" customHeight="1">
      <c r="F792" s="41"/>
    </row>
    <row r="793" spans="6:6" ht="15.75" customHeight="1">
      <c r="F793" s="41"/>
    </row>
    <row r="794" spans="6:6" ht="15.75" customHeight="1">
      <c r="F794" s="41"/>
    </row>
    <row r="795" spans="6:6" ht="15.75" customHeight="1">
      <c r="F795" s="41"/>
    </row>
    <row r="796" spans="6:6" ht="15.75" customHeight="1">
      <c r="F796" s="41"/>
    </row>
    <row r="797" spans="6:6" ht="15.75" customHeight="1">
      <c r="F797" s="41"/>
    </row>
    <row r="798" spans="6:6" ht="15.75" customHeight="1">
      <c r="F798" s="41"/>
    </row>
    <row r="799" spans="6:6" ht="15.75" customHeight="1">
      <c r="F799" s="41"/>
    </row>
    <row r="800" spans="6:6" ht="15.75" customHeight="1">
      <c r="F800" s="41"/>
    </row>
    <row r="801" spans="6:6" ht="15.75" customHeight="1">
      <c r="F801" s="41"/>
    </row>
    <row r="802" spans="6:6" ht="15.75" customHeight="1">
      <c r="F802" s="41"/>
    </row>
    <row r="803" spans="6:6" ht="15.75" customHeight="1">
      <c r="F803" s="41"/>
    </row>
    <row r="804" spans="6:6" ht="15.75" customHeight="1">
      <c r="F804" s="41"/>
    </row>
    <row r="805" spans="6:6" ht="15.75" customHeight="1">
      <c r="F805" s="41"/>
    </row>
    <row r="806" spans="6:6" ht="15.75" customHeight="1">
      <c r="F806" s="41"/>
    </row>
    <row r="807" spans="6:6" ht="15.75" customHeight="1">
      <c r="F807" s="41"/>
    </row>
    <row r="808" spans="6:6" ht="15.75" customHeight="1">
      <c r="F808" s="41"/>
    </row>
    <row r="809" spans="6:6" ht="15.75" customHeight="1">
      <c r="F809" s="41"/>
    </row>
    <row r="810" spans="6:6" ht="15.75" customHeight="1">
      <c r="F810" s="41"/>
    </row>
    <row r="811" spans="6:6" ht="15.75" customHeight="1">
      <c r="F811" s="41"/>
    </row>
    <row r="812" spans="6:6" ht="15.75" customHeight="1">
      <c r="F812" s="41"/>
    </row>
    <row r="813" spans="6:6" ht="15.75" customHeight="1">
      <c r="F813" s="41"/>
    </row>
    <row r="814" spans="6:6" ht="15.75" customHeight="1">
      <c r="F814" s="41"/>
    </row>
    <row r="815" spans="6:6" ht="15.75" customHeight="1">
      <c r="F815" s="41"/>
    </row>
    <row r="816" spans="6:6" ht="15.75" customHeight="1">
      <c r="F816" s="41"/>
    </row>
    <row r="817" spans="6:6" ht="15.75" customHeight="1">
      <c r="F817" s="41"/>
    </row>
    <row r="818" spans="6:6" ht="15.75" customHeight="1">
      <c r="F818" s="41"/>
    </row>
    <row r="819" spans="6:6" ht="15.75" customHeight="1">
      <c r="F819" s="41"/>
    </row>
    <row r="820" spans="6:6" ht="15.75" customHeight="1">
      <c r="F820" s="41"/>
    </row>
    <row r="821" spans="6:6" ht="15.75" customHeight="1">
      <c r="F821" s="41"/>
    </row>
    <row r="822" spans="6:6" ht="15.75" customHeight="1">
      <c r="F822" s="41"/>
    </row>
    <row r="823" spans="6:6" ht="15.75" customHeight="1">
      <c r="F823" s="41"/>
    </row>
    <row r="824" spans="6:6" ht="15.75" customHeight="1">
      <c r="F824" s="41"/>
    </row>
    <row r="825" spans="6:6" ht="15.75" customHeight="1">
      <c r="F825" s="41"/>
    </row>
    <row r="826" spans="6:6" ht="15.75" customHeight="1">
      <c r="F826" s="41"/>
    </row>
    <row r="827" spans="6:6" ht="15.75" customHeight="1">
      <c r="F827" s="41"/>
    </row>
    <row r="828" spans="6:6" ht="15.75" customHeight="1">
      <c r="F828" s="41"/>
    </row>
    <row r="829" spans="6:6" ht="15.75" customHeight="1">
      <c r="F829" s="41"/>
    </row>
    <row r="830" spans="6:6" ht="15.75" customHeight="1">
      <c r="F830" s="41"/>
    </row>
    <row r="831" spans="6:6" ht="15.75" customHeight="1">
      <c r="F831" s="41"/>
    </row>
    <row r="832" spans="6:6" ht="15.75" customHeight="1">
      <c r="F832" s="41"/>
    </row>
    <row r="833" spans="6:6" ht="15.75" customHeight="1">
      <c r="F833" s="41"/>
    </row>
    <row r="834" spans="6:6" ht="15.75" customHeight="1">
      <c r="F834" s="41"/>
    </row>
    <row r="835" spans="6:6" ht="15.75" customHeight="1">
      <c r="F835" s="41"/>
    </row>
    <row r="836" spans="6:6" ht="15.75" customHeight="1">
      <c r="F836" s="41"/>
    </row>
    <row r="837" spans="6:6" ht="15.75" customHeight="1">
      <c r="F837" s="41"/>
    </row>
    <row r="838" spans="6:6" ht="15.75" customHeight="1">
      <c r="F838" s="41"/>
    </row>
    <row r="839" spans="6:6" ht="15.75" customHeight="1">
      <c r="F839" s="41"/>
    </row>
    <row r="840" spans="6:6" ht="15.75" customHeight="1">
      <c r="F840" s="41"/>
    </row>
    <row r="841" spans="6:6" ht="15.75" customHeight="1">
      <c r="F841" s="41"/>
    </row>
    <row r="842" spans="6:6" ht="15.75" customHeight="1">
      <c r="F842" s="41"/>
    </row>
    <row r="843" spans="6:6" ht="15.75" customHeight="1">
      <c r="F843" s="41"/>
    </row>
    <row r="844" spans="6:6" ht="15.75" customHeight="1">
      <c r="F844" s="41"/>
    </row>
    <row r="845" spans="6:6" ht="15.75" customHeight="1">
      <c r="F845" s="41"/>
    </row>
    <row r="846" spans="6:6" ht="15.75" customHeight="1">
      <c r="F846" s="41"/>
    </row>
    <row r="847" spans="6:6" ht="15.75" customHeight="1">
      <c r="F847" s="41"/>
    </row>
    <row r="848" spans="6:6" ht="15.75" customHeight="1">
      <c r="F848" s="41"/>
    </row>
    <row r="849" spans="6:6" ht="15.75" customHeight="1">
      <c r="F849" s="41"/>
    </row>
    <row r="850" spans="6:6" ht="15.75" customHeight="1">
      <c r="F850" s="41"/>
    </row>
    <row r="851" spans="6:6" ht="15.75" customHeight="1">
      <c r="F851" s="41"/>
    </row>
    <row r="852" spans="6:6" ht="15.75" customHeight="1">
      <c r="F852" s="41"/>
    </row>
    <row r="853" spans="6:6" ht="15.75" customHeight="1">
      <c r="F853" s="41"/>
    </row>
    <row r="854" spans="6:6" ht="15.75" customHeight="1">
      <c r="F854" s="41"/>
    </row>
    <row r="855" spans="6:6" ht="15.75" customHeight="1">
      <c r="F855" s="41"/>
    </row>
    <row r="856" spans="6:6" ht="15.75" customHeight="1">
      <c r="F856" s="41"/>
    </row>
    <row r="857" spans="6:6" ht="15.75" customHeight="1">
      <c r="F857" s="41"/>
    </row>
    <row r="858" spans="6:6" ht="15.75" customHeight="1">
      <c r="F858" s="41"/>
    </row>
    <row r="859" spans="6:6" ht="15.75" customHeight="1">
      <c r="F859" s="41"/>
    </row>
    <row r="860" spans="6:6" ht="15.75" customHeight="1">
      <c r="F860" s="41"/>
    </row>
    <row r="861" spans="6:6" ht="15.75" customHeight="1">
      <c r="F861" s="41"/>
    </row>
    <row r="862" spans="6:6" ht="15.75" customHeight="1">
      <c r="F862" s="41"/>
    </row>
    <row r="863" spans="6:6" ht="15.75" customHeight="1">
      <c r="F863" s="41"/>
    </row>
    <row r="864" spans="6:6" ht="15.75" customHeight="1">
      <c r="F864" s="41"/>
    </row>
    <row r="865" spans="6:6" ht="15.75" customHeight="1">
      <c r="F865" s="41"/>
    </row>
    <row r="866" spans="6:6" ht="15.75" customHeight="1">
      <c r="F866" s="41"/>
    </row>
    <row r="867" spans="6:6" ht="15.75" customHeight="1">
      <c r="F867" s="41"/>
    </row>
    <row r="868" spans="6:6" ht="15.75" customHeight="1">
      <c r="F868" s="41"/>
    </row>
    <row r="869" spans="6:6" ht="15.75" customHeight="1">
      <c r="F869" s="41"/>
    </row>
    <row r="870" spans="6:6" ht="15.75" customHeight="1">
      <c r="F870" s="41"/>
    </row>
    <row r="871" spans="6:6" ht="15.75" customHeight="1">
      <c r="F871" s="41"/>
    </row>
    <row r="872" spans="6:6" ht="15.75" customHeight="1">
      <c r="F872" s="41"/>
    </row>
    <row r="873" spans="6:6" ht="15.75" customHeight="1">
      <c r="F873" s="41"/>
    </row>
    <row r="874" spans="6:6" ht="15.75" customHeight="1">
      <c r="F874" s="41"/>
    </row>
    <row r="875" spans="6:6" ht="15.75" customHeight="1">
      <c r="F875" s="41"/>
    </row>
    <row r="876" spans="6:6" ht="15.75" customHeight="1">
      <c r="F876" s="41"/>
    </row>
    <row r="877" spans="6:6" ht="15.75" customHeight="1">
      <c r="F877" s="41"/>
    </row>
    <row r="878" spans="6:6" ht="15.75" customHeight="1">
      <c r="F878" s="41"/>
    </row>
    <row r="879" spans="6:6" ht="15.75" customHeight="1">
      <c r="F879" s="41"/>
    </row>
    <row r="880" spans="6:6" ht="15.75" customHeight="1">
      <c r="F880" s="41"/>
    </row>
    <row r="881" spans="6:6" ht="15.75" customHeight="1">
      <c r="F881" s="41"/>
    </row>
    <row r="882" spans="6:6" ht="15.75" customHeight="1">
      <c r="F882" s="41"/>
    </row>
    <row r="883" spans="6:6" ht="15.75" customHeight="1">
      <c r="F883" s="41"/>
    </row>
    <row r="884" spans="6:6" ht="15.75" customHeight="1">
      <c r="F884" s="41"/>
    </row>
    <row r="885" spans="6:6" ht="15.75" customHeight="1">
      <c r="F885" s="41"/>
    </row>
    <row r="886" spans="6:6" ht="15.75" customHeight="1">
      <c r="F886" s="41"/>
    </row>
    <row r="887" spans="6:6" ht="15.75" customHeight="1">
      <c r="F887" s="41"/>
    </row>
    <row r="888" spans="6:6" ht="15.75" customHeight="1">
      <c r="F888" s="41"/>
    </row>
    <row r="889" spans="6:6" ht="15.75" customHeight="1">
      <c r="F889" s="41"/>
    </row>
    <row r="890" spans="6:6" ht="15.75" customHeight="1">
      <c r="F890" s="41"/>
    </row>
    <row r="891" spans="6:6" ht="15.75" customHeight="1">
      <c r="F891" s="41"/>
    </row>
    <row r="892" spans="6:6" ht="15.75" customHeight="1">
      <c r="F892" s="41"/>
    </row>
    <row r="893" spans="6:6" ht="15.75" customHeight="1">
      <c r="F893" s="41"/>
    </row>
    <row r="894" spans="6:6" ht="15.75" customHeight="1">
      <c r="F894" s="41"/>
    </row>
    <row r="895" spans="6:6" ht="15.75" customHeight="1">
      <c r="F895" s="41"/>
    </row>
    <row r="896" spans="6:6" ht="15.75" customHeight="1">
      <c r="F896" s="41"/>
    </row>
    <row r="897" spans="6:6" ht="15.75" customHeight="1">
      <c r="F897" s="41"/>
    </row>
    <row r="898" spans="6:6" ht="15.75" customHeight="1">
      <c r="F898" s="41"/>
    </row>
    <row r="899" spans="6:6" ht="15.75" customHeight="1">
      <c r="F899" s="41"/>
    </row>
    <row r="900" spans="6:6" ht="15.75" customHeight="1">
      <c r="F900" s="41"/>
    </row>
    <row r="901" spans="6:6" ht="15.75" customHeight="1">
      <c r="F901" s="41"/>
    </row>
    <row r="902" spans="6:6" ht="15.75" customHeight="1">
      <c r="F902" s="41"/>
    </row>
    <row r="903" spans="6:6" ht="15.75" customHeight="1">
      <c r="F903" s="41"/>
    </row>
    <row r="904" spans="6:6" ht="15.75" customHeight="1">
      <c r="F904" s="41"/>
    </row>
    <row r="905" spans="6:6" ht="15.75" customHeight="1">
      <c r="F905" s="41"/>
    </row>
    <row r="906" spans="6:6" ht="15.75" customHeight="1">
      <c r="F906" s="41"/>
    </row>
    <row r="907" spans="6:6" ht="15.75" customHeight="1">
      <c r="F907" s="41"/>
    </row>
    <row r="908" spans="6:6" ht="15.75" customHeight="1">
      <c r="F908" s="41"/>
    </row>
    <row r="909" spans="6:6" ht="15.75" customHeight="1">
      <c r="F909" s="41"/>
    </row>
    <row r="910" spans="6:6" ht="15.75" customHeight="1">
      <c r="F910" s="41"/>
    </row>
    <row r="911" spans="6:6" ht="15.75" customHeight="1">
      <c r="F911" s="41"/>
    </row>
    <row r="912" spans="6:6" ht="15.75" customHeight="1">
      <c r="F912" s="41"/>
    </row>
    <row r="913" spans="6:6" ht="15.75" customHeight="1">
      <c r="F913" s="41"/>
    </row>
    <row r="914" spans="6:6" ht="15.75" customHeight="1">
      <c r="F914" s="41"/>
    </row>
    <row r="915" spans="6:6" ht="15.75" customHeight="1">
      <c r="F915" s="41"/>
    </row>
    <row r="916" spans="6:6" ht="15.75" customHeight="1">
      <c r="F916" s="41"/>
    </row>
    <row r="917" spans="6:6" ht="15.75" customHeight="1">
      <c r="F917" s="41"/>
    </row>
    <row r="918" spans="6:6" ht="15.75" customHeight="1">
      <c r="F918" s="41"/>
    </row>
    <row r="919" spans="6:6" ht="15.75" customHeight="1">
      <c r="F919" s="41"/>
    </row>
    <row r="920" spans="6:6" ht="15.75" customHeight="1">
      <c r="F920" s="41"/>
    </row>
    <row r="921" spans="6:6" ht="15.75" customHeight="1">
      <c r="F921" s="41"/>
    </row>
    <row r="922" spans="6:6" ht="15.75" customHeight="1">
      <c r="F922" s="41"/>
    </row>
    <row r="923" spans="6:6" ht="15.75" customHeight="1">
      <c r="F923" s="41"/>
    </row>
    <row r="924" spans="6:6" ht="15.75" customHeight="1">
      <c r="F924" s="41"/>
    </row>
    <row r="925" spans="6:6" ht="15.75" customHeight="1">
      <c r="F925" s="41"/>
    </row>
    <row r="926" spans="6:6" ht="15.75" customHeight="1">
      <c r="F926" s="41"/>
    </row>
    <row r="927" spans="6:6" ht="15.75" customHeight="1">
      <c r="F927" s="41"/>
    </row>
    <row r="928" spans="6:6" ht="15.75" customHeight="1">
      <c r="F928" s="41"/>
    </row>
    <row r="929" spans="6:6" ht="15.75" customHeight="1">
      <c r="F929" s="41"/>
    </row>
    <row r="930" spans="6:6" ht="15.75" customHeight="1">
      <c r="F930" s="41"/>
    </row>
    <row r="931" spans="6:6" ht="15.75" customHeight="1">
      <c r="F931" s="41"/>
    </row>
    <row r="932" spans="6:6" ht="15.75" customHeight="1">
      <c r="F932" s="41"/>
    </row>
    <row r="933" spans="6:6" ht="15.75" customHeight="1">
      <c r="F933" s="41"/>
    </row>
    <row r="934" spans="6:6" ht="15.75" customHeight="1">
      <c r="F934" s="41"/>
    </row>
    <row r="935" spans="6:6" ht="15.75" customHeight="1">
      <c r="F935" s="41"/>
    </row>
    <row r="936" spans="6:6" ht="15.75" customHeight="1">
      <c r="F936" s="41"/>
    </row>
    <row r="937" spans="6:6" ht="15.75" customHeight="1">
      <c r="F937" s="41"/>
    </row>
    <row r="938" spans="6:6" ht="15.75" customHeight="1">
      <c r="F938" s="41"/>
    </row>
    <row r="939" spans="6:6" ht="15.75" customHeight="1">
      <c r="F939" s="41"/>
    </row>
    <row r="940" spans="6:6" ht="15.75" customHeight="1">
      <c r="F940" s="41"/>
    </row>
    <row r="941" spans="6:6" ht="15.75" customHeight="1">
      <c r="F941" s="41"/>
    </row>
    <row r="942" spans="6:6" ht="15.75" customHeight="1">
      <c r="F942" s="41"/>
    </row>
    <row r="943" spans="6:6" ht="15.75" customHeight="1">
      <c r="F943" s="41"/>
    </row>
    <row r="944" spans="6:6" ht="15.75" customHeight="1">
      <c r="F944" s="41"/>
    </row>
    <row r="945" spans="6:6" ht="15.75" customHeight="1">
      <c r="F945" s="41"/>
    </row>
    <row r="946" spans="6:6" ht="15.75" customHeight="1">
      <c r="F946" s="41"/>
    </row>
    <row r="947" spans="6:6" ht="15.75" customHeight="1">
      <c r="F947" s="41"/>
    </row>
    <row r="948" spans="6:6" ht="15.75" customHeight="1">
      <c r="F948" s="41"/>
    </row>
    <row r="949" spans="6:6" ht="15.75" customHeight="1">
      <c r="F949" s="41"/>
    </row>
    <row r="950" spans="6:6" ht="15.75" customHeight="1">
      <c r="F950" s="41"/>
    </row>
    <row r="951" spans="6:6" ht="15.75" customHeight="1">
      <c r="F951" s="41"/>
    </row>
    <row r="952" spans="6:6" ht="15.75" customHeight="1">
      <c r="F952" s="41"/>
    </row>
    <row r="953" spans="6:6" ht="15.75" customHeight="1">
      <c r="F953" s="41"/>
    </row>
    <row r="954" spans="6:6" ht="15.75" customHeight="1">
      <c r="F954" s="41"/>
    </row>
    <row r="955" spans="6:6" ht="15.75" customHeight="1">
      <c r="F955" s="41"/>
    </row>
    <row r="956" spans="6:6" ht="15.75" customHeight="1">
      <c r="F956" s="41"/>
    </row>
    <row r="957" spans="6:6" ht="15.75" customHeight="1">
      <c r="F957" s="41"/>
    </row>
    <row r="958" spans="6:6" ht="15.75" customHeight="1">
      <c r="F958" s="41"/>
    </row>
    <row r="959" spans="6:6" ht="15.75" customHeight="1">
      <c r="F959" s="41"/>
    </row>
    <row r="960" spans="6:6" ht="15.75" customHeight="1">
      <c r="F960" s="41"/>
    </row>
    <row r="961" spans="6:6" ht="15.75" customHeight="1">
      <c r="F961" s="41"/>
    </row>
    <row r="962" spans="6:6" ht="15.75" customHeight="1">
      <c r="F962" s="41"/>
    </row>
    <row r="963" spans="6:6" ht="15.75" customHeight="1">
      <c r="F963" s="41"/>
    </row>
    <row r="964" spans="6:6" ht="15.75" customHeight="1">
      <c r="F964" s="41"/>
    </row>
    <row r="965" spans="6:6" ht="15.75" customHeight="1">
      <c r="F965" s="41"/>
    </row>
    <row r="966" spans="6:6" ht="15.75" customHeight="1">
      <c r="F966" s="41"/>
    </row>
    <row r="967" spans="6:6" ht="15.75" customHeight="1">
      <c r="F967" s="41"/>
    </row>
    <row r="968" spans="6:6" ht="15.75" customHeight="1">
      <c r="F968" s="41"/>
    </row>
    <row r="969" spans="6:6" ht="15.75" customHeight="1">
      <c r="F969" s="41"/>
    </row>
    <row r="970" spans="6:6" ht="15.75" customHeight="1">
      <c r="F970" s="41"/>
    </row>
    <row r="971" spans="6:6" ht="15.75" customHeight="1">
      <c r="F971" s="41"/>
    </row>
    <row r="972" spans="6:6" ht="15.75" customHeight="1">
      <c r="F972" s="41"/>
    </row>
    <row r="973" spans="6:6" ht="15.75" customHeight="1">
      <c r="F973" s="41"/>
    </row>
    <row r="974" spans="6:6" ht="15.75" customHeight="1">
      <c r="F974" s="41"/>
    </row>
    <row r="975" spans="6:6" ht="15.75" customHeight="1">
      <c r="F975" s="41"/>
    </row>
    <row r="976" spans="6:6" ht="15.75" customHeight="1">
      <c r="F976" s="41"/>
    </row>
    <row r="977" spans="6:6" ht="15.75" customHeight="1">
      <c r="F977" s="41"/>
    </row>
    <row r="978" spans="6:6" ht="15.75" customHeight="1">
      <c r="F978" s="41"/>
    </row>
    <row r="979" spans="6:6" ht="15.75" customHeight="1">
      <c r="F979" s="41"/>
    </row>
    <row r="980" spans="6:6" ht="15.75" customHeight="1">
      <c r="F980" s="41"/>
    </row>
    <row r="981" spans="6:6" ht="15.75" customHeight="1">
      <c r="F981" s="41"/>
    </row>
    <row r="982" spans="6:6" ht="15.75" customHeight="1">
      <c r="F982" s="41"/>
    </row>
    <row r="983" spans="6:6" ht="15.75" customHeight="1">
      <c r="F983" s="41"/>
    </row>
    <row r="984" spans="6:6" ht="15.75" customHeight="1">
      <c r="F984" s="41"/>
    </row>
    <row r="985" spans="6:6" ht="15.75" customHeight="1">
      <c r="F985" s="41"/>
    </row>
    <row r="986" spans="6:6" ht="15.75" customHeight="1">
      <c r="F986" s="41"/>
    </row>
    <row r="987" spans="6:6" ht="15.75" customHeight="1">
      <c r="F987" s="41"/>
    </row>
    <row r="988" spans="6:6" ht="15.75" customHeight="1">
      <c r="F988" s="41"/>
    </row>
    <row r="989" spans="6:6" ht="15.75" customHeight="1">
      <c r="F989" s="41"/>
    </row>
    <row r="990" spans="6:6" ht="15.75" customHeight="1">
      <c r="F990" s="41"/>
    </row>
    <row r="991" spans="6:6" ht="15.75" customHeight="1">
      <c r="F991" s="41"/>
    </row>
    <row r="992" spans="6:6" ht="15.75" customHeight="1">
      <c r="F992" s="41"/>
    </row>
    <row r="993" spans="6:6" ht="15.75" customHeight="1">
      <c r="F993" s="41"/>
    </row>
    <row r="994" spans="6:6" ht="15.75" customHeight="1">
      <c r="F994" s="41"/>
    </row>
    <row r="995" spans="6:6" ht="15.75" customHeight="1">
      <c r="F995" s="41"/>
    </row>
    <row r="996" spans="6:6" ht="15.75" customHeight="1">
      <c r="F996" s="41"/>
    </row>
    <row r="997" spans="6:6" ht="15.75" customHeight="1">
      <c r="F997" s="41"/>
    </row>
    <row r="998" spans="6:6" ht="15.75" customHeight="1">
      <c r="F998" s="41"/>
    </row>
    <row r="999" spans="6:6" ht="15.75" customHeight="1">
      <c r="F999" s="41"/>
    </row>
    <row r="1000" spans="6:6" ht="15.75" customHeight="1">
      <c r="F1000" s="41"/>
    </row>
    <row r="1001" spans="6:6" ht="15.75" customHeight="1">
      <c r="F1001" s="41"/>
    </row>
    <row r="1002" spans="6:6" ht="15.75" customHeight="1">
      <c r="F1002" s="41"/>
    </row>
    <row r="1003" spans="6:6" ht="15.75" customHeight="1">
      <c r="F1003" s="41"/>
    </row>
    <row r="1004" spans="6:6" ht="15.75" customHeight="1">
      <c r="F1004" s="41"/>
    </row>
    <row r="1005" spans="6:6" ht="15.75" customHeight="1">
      <c r="F1005" s="41"/>
    </row>
    <row r="1006" spans="6:6" ht="15.75" customHeight="1">
      <c r="F1006" s="41"/>
    </row>
    <row r="1007" spans="6:6" ht="15.75" customHeight="1">
      <c r="F1007" s="41"/>
    </row>
    <row r="1008" spans="6:6" ht="15.75" customHeight="1">
      <c r="F1008" s="41"/>
    </row>
    <row r="1009" spans="6:6" ht="15.75" customHeight="1">
      <c r="F1009" s="41"/>
    </row>
  </sheetData>
  <autoFilter ref="A1:F237" xr:uid="{00000000-0009-0000-0000-000027000000}"/>
  <mergeCells count="4">
    <mergeCell ref="A1:B1"/>
    <mergeCell ref="A2:B2"/>
    <mergeCell ref="A106:B106"/>
    <mergeCell ref="A175:B175"/>
  </mergeCells>
  <pageMargins left="0.7" right="0.7" top="0.75" bottom="0.75" header="0" footer="0"/>
  <pageSetup orientation="landscape" r:id="rId1"/>
  <headerFooter>
    <oddFooter>&amp;C&amp;P</oddFooter>
  </headerFooter>
</worksheet>
</file>

<file path=xl/worksheets/sheet4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800-000000000000}">
  <sheetPr>
    <tabColor rgb="FF003366"/>
  </sheetPr>
  <dimension ref="A1:Z1003"/>
  <sheetViews>
    <sheetView view="pageBreakPreview" topLeftCell="A102" zoomScale="60" zoomScaleNormal="100" workbookViewId="0">
      <selection activeCell="F139" sqref="F139"/>
    </sheetView>
  </sheetViews>
  <sheetFormatPr defaultColWidth="14.40625" defaultRowHeight="15" customHeight="1"/>
  <cols>
    <col min="1" max="1" width="12.54296875" customWidth="1"/>
    <col min="2" max="2" width="71.40625" customWidth="1"/>
    <col min="3" max="4" width="14.26953125" hidden="1" customWidth="1"/>
    <col min="5" max="6" width="14.26953125" customWidth="1"/>
    <col min="7" max="7" width="11.54296875" customWidth="1"/>
    <col min="8" max="26" width="8" customWidth="1"/>
  </cols>
  <sheetData>
    <row r="1" spans="1:26" ht="15.75" customHeight="1">
      <c r="A1" s="1159" t="s">
        <v>2782</v>
      </c>
      <c r="B1" s="1160"/>
      <c r="C1" s="39"/>
      <c r="D1" s="39"/>
      <c r="E1" s="39"/>
      <c r="F1" s="39"/>
    </row>
    <row r="2" spans="1:26" ht="60.75" customHeight="1">
      <c r="A2" s="1173" t="s">
        <v>2069</v>
      </c>
      <c r="B2" s="1156"/>
      <c r="C2" s="412" t="s">
        <v>2318</v>
      </c>
      <c r="D2" s="719" t="s">
        <v>2070</v>
      </c>
      <c r="E2" s="719" t="s">
        <v>166</v>
      </c>
      <c r="F2" s="719" t="s">
        <v>201</v>
      </c>
      <c r="G2" s="44"/>
      <c r="H2" s="44"/>
      <c r="I2" s="44"/>
      <c r="J2" s="44"/>
      <c r="K2" s="44"/>
      <c r="L2" s="44"/>
      <c r="M2" s="44"/>
      <c r="N2" s="44"/>
      <c r="O2" s="44"/>
      <c r="P2" s="44"/>
      <c r="Q2" s="44"/>
      <c r="R2" s="44"/>
      <c r="S2" s="44"/>
      <c r="T2" s="44"/>
      <c r="U2" s="44"/>
      <c r="V2" s="44"/>
      <c r="W2" s="44"/>
      <c r="X2" s="44"/>
      <c r="Y2" s="44"/>
      <c r="Z2" s="44"/>
    </row>
    <row r="3" spans="1:26" ht="15.75" customHeight="1">
      <c r="A3" s="171">
        <v>11301</v>
      </c>
      <c r="B3" s="171" t="s">
        <v>2071</v>
      </c>
      <c r="C3" s="21"/>
      <c r="D3" s="21"/>
      <c r="E3" s="21"/>
      <c r="F3" s="21"/>
      <c r="G3" s="44"/>
      <c r="H3" s="44"/>
      <c r="I3" s="44"/>
      <c r="J3" s="44"/>
      <c r="K3" s="44"/>
      <c r="L3" s="44"/>
      <c r="M3" s="44"/>
      <c r="N3" s="44"/>
      <c r="O3" s="44"/>
      <c r="P3" s="44"/>
      <c r="Q3" s="44"/>
      <c r="R3" s="44"/>
      <c r="S3" s="44"/>
      <c r="T3" s="44"/>
      <c r="U3" s="44"/>
      <c r="V3" s="44"/>
      <c r="W3" s="44"/>
      <c r="X3" s="44"/>
      <c r="Y3" s="44"/>
      <c r="Z3" s="44"/>
    </row>
    <row r="4" spans="1:26" ht="15.75" customHeight="1">
      <c r="A4" s="171">
        <v>2100000</v>
      </c>
      <c r="B4" s="171" t="s">
        <v>2072</v>
      </c>
      <c r="C4" s="21"/>
      <c r="D4" s="21"/>
      <c r="E4" s="21"/>
      <c r="F4" s="21"/>
      <c r="G4" s="44"/>
      <c r="H4" s="44"/>
      <c r="I4" s="44"/>
      <c r="J4" s="44"/>
      <c r="K4" s="44"/>
      <c r="L4" s="44"/>
      <c r="M4" s="44"/>
      <c r="N4" s="44"/>
      <c r="O4" s="44"/>
      <c r="P4" s="44"/>
      <c r="Q4" s="44"/>
      <c r="R4" s="44"/>
      <c r="S4" s="44"/>
      <c r="T4" s="44"/>
      <c r="U4" s="44"/>
      <c r="V4" s="44"/>
      <c r="W4" s="44"/>
      <c r="X4" s="44"/>
      <c r="Y4" s="44"/>
      <c r="Z4" s="44"/>
    </row>
    <row r="5" spans="1:26" ht="15.75" customHeight="1">
      <c r="A5" s="435"/>
      <c r="B5" s="414" t="s">
        <v>2073</v>
      </c>
      <c r="C5" s="106"/>
      <c r="D5" s="106"/>
      <c r="E5" s="106"/>
      <c r="F5" s="106"/>
    </row>
    <row r="6" spans="1:26" ht="15.75" customHeight="1">
      <c r="A6" s="349" t="s">
        <v>2074</v>
      </c>
      <c r="B6" s="36" t="s">
        <v>2075</v>
      </c>
      <c r="C6" s="260">
        <v>58903150</v>
      </c>
      <c r="D6" s="260"/>
      <c r="E6" s="260">
        <f t="shared" ref="E6:F6" si="0">SUM(C6:D6)</f>
        <v>58903150</v>
      </c>
      <c r="F6" s="260">
        <f t="shared" si="0"/>
        <v>58903150</v>
      </c>
    </row>
    <row r="7" spans="1:26" ht="15.75" customHeight="1">
      <c r="A7" s="479" t="s">
        <v>2076</v>
      </c>
      <c r="B7" s="416"/>
      <c r="C7" s="480">
        <f t="shared" ref="C7:F7" si="1">SUM(C6)</f>
        <v>58903150</v>
      </c>
      <c r="D7" s="480">
        <f t="shared" si="1"/>
        <v>0</v>
      </c>
      <c r="E7" s="480">
        <f t="shared" si="1"/>
        <v>58903150</v>
      </c>
      <c r="F7" s="480">
        <f t="shared" si="1"/>
        <v>58903150</v>
      </c>
    </row>
    <row r="8" spans="1:26" ht="15.75" customHeight="1">
      <c r="A8" s="349"/>
      <c r="B8" s="414" t="s">
        <v>2077</v>
      </c>
      <c r="C8" s="260"/>
      <c r="D8" s="260"/>
      <c r="E8" s="260"/>
      <c r="F8" s="260"/>
    </row>
    <row r="9" spans="1:26" ht="15.75" customHeight="1">
      <c r="A9" s="349" t="s">
        <v>2078</v>
      </c>
      <c r="B9" s="36" t="s">
        <v>2079</v>
      </c>
      <c r="C9" s="260">
        <v>12693736</v>
      </c>
      <c r="D9" s="260"/>
      <c r="E9" s="260">
        <f t="shared" ref="E9:F9" si="2">SUM(C9:D9)</f>
        <v>12693736</v>
      </c>
      <c r="F9" s="260">
        <f t="shared" si="2"/>
        <v>12693736</v>
      </c>
    </row>
    <row r="10" spans="1:26" ht="15.75" customHeight="1">
      <c r="A10" s="349" t="s">
        <v>2080</v>
      </c>
      <c r="B10" s="36" t="s">
        <v>2081</v>
      </c>
      <c r="C10" s="260">
        <v>7942393</v>
      </c>
      <c r="D10" s="260"/>
      <c r="E10" s="260">
        <f t="shared" ref="E10:F10" si="3">SUM(C10:D10)</f>
        <v>7942393</v>
      </c>
      <c r="F10" s="260">
        <f t="shared" si="3"/>
        <v>7942393</v>
      </c>
    </row>
    <row r="11" spans="1:26" ht="15.75" customHeight="1">
      <c r="A11" s="349" t="s">
        <v>2082</v>
      </c>
      <c r="B11" s="36" t="s">
        <v>2083</v>
      </c>
      <c r="C11" s="260">
        <v>460721</v>
      </c>
      <c r="D11" s="260"/>
      <c r="E11" s="260">
        <f t="shared" ref="E11:F11" si="4">SUM(C11:D11)</f>
        <v>460721</v>
      </c>
      <c r="F11" s="260">
        <f t="shared" si="4"/>
        <v>460721</v>
      </c>
    </row>
    <row r="12" spans="1:26" ht="15.75" customHeight="1">
      <c r="A12" s="479" t="s">
        <v>2076</v>
      </c>
      <c r="B12" s="416"/>
      <c r="C12" s="480">
        <f t="shared" ref="C12:F12" si="5">SUM(C9:C11)</f>
        <v>21096850</v>
      </c>
      <c r="D12" s="480">
        <f t="shared" si="5"/>
        <v>0</v>
      </c>
      <c r="E12" s="480">
        <f t="shared" si="5"/>
        <v>21096850</v>
      </c>
      <c r="F12" s="480">
        <f t="shared" si="5"/>
        <v>21096850</v>
      </c>
    </row>
    <row r="13" spans="1:26" ht="15.75" customHeight="1">
      <c r="A13" s="479" t="s">
        <v>2089</v>
      </c>
      <c r="B13" s="416"/>
      <c r="C13" s="480">
        <f t="shared" ref="C13:F13" si="6">C7+C12</f>
        <v>80000000</v>
      </c>
      <c r="D13" s="480">
        <f t="shared" si="6"/>
        <v>0</v>
      </c>
      <c r="E13" s="480">
        <f t="shared" si="6"/>
        <v>80000000</v>
      </c>
      <c r="F13" s="480">
        <f t="shared" si="6"/>
        <v>80000000</v>
      </c>
    </row>
    <row r="14" spans="1:26" ht="15.75" customHeight="1">
      <c r="A14" s="171">
        <v>2200000</v>
      </c>
      <c r="B14" s="99" t="s">
        <v>2090</v>
      </c>
      <c r="C14" s="260"/>
      <c r="D14" s="260"/>
      <c r="E14" s="260"/>
      <c r="F14" s="260"/>
      <c r="G14" s="41"/>
      <c r="H14" s="41"/>
      <c r="I14" s="41"/>
      <c r="J14" s="41"/>
      <c r="K14" s="41"/>
      <c r="L14" s="41"/>
      <c r="M14" s="41"/>
      <c r="N14" s="41"/>
      <c r="O14" s="41"/>
      <c r="P14" s="41"/>
      <c r="Q14" s="41"/>
      <c r="R14" s="41"/>
      <c r="S14" s="41"/>
      <c r="T14" s="41"/>
      <c r="U14" s="41"/>
      <c r="V14" s="41"/>
      <c r="W14" s="41"/>
      <c r="X14" s="41"/>
      <c r="Y14" s="41"/>
      <c r="Z14" s="41"/>
    </row>
    <row r="15" spans="1:26" ht="15.75" customHeight="1">
      <c r="A15" s="349"/>
      <c r="B15" s="414" t="s">
        <v>2091</v>
      </c>
      <c r="C15" s="260"/>
      <c r="D15" s="260"/>
      <c r="E15" s="260"/>
      <c r="F15" s="260"/>
    </row>
    <row r="16" spans="1:26" ht="15.75" customHeight="1">
      <c r="A16" s="349" t="s">
        <v>2092</v>
      </c>
      <c r="B16" s="36" t="s">
        <v>2093</v>
      </c>
      <c r="C16" s="260">
        <v>276884</v>
      </c>
      <c r="D16" s="260"/>
      <c r="E16" s="260">
        <f t="shared" ref="E16:E17" si="7">SUM(C16:D16)</f>
        <v>276884</v>
      </c>
      <c r="F16" s="260">
        <v>1500000</v>
      </c>
    </row>
    <row r="17" spans="1:6" ht="15.75" customHeight="1">
      <c r="A17" s="349" t="s">
        <v>2094</v>
      </c>
      <c r="B17" s="36" t="s">
        <v>2783</v>
      </c>
      <c r="C17" s="260">
        <v>1000000</v>
      </c>
      <c r="D17" s="260"/>
      <c r="E17" s="260">
        <f t="shared" si="7"/>
        <v>1000000</v>
      </c>
      <c r="F17" s="260">
        <v>500000</v>
      </c>
    </row>
    <row r="18" spans="1:6" ht="15.75" customHeight="1">
      <c r="A18" s="479" t="s">
        <v>2076</v>
      </c>
      <c r="B18" s="416"/>
      <c r="C18" s="480">
        <f t="shared" ref="C18:F18" si="8">SUM(C16:C17)</f>
        <v>1276884</v>
      </c>
      <c r="D18" s="480">
        <f t="shared" si="8"/>
        <v>0</v>
      </c>
      <c r="E18" s="480">
        <f t="shared" si="8"/>
        <v>1276884</v>
      </c>
      <c r="F18" s="480">
        <f t="shared" si="8"/>
        <v>2000000</v>
      </c>
    </row>
    <row r="19" spans="1:6" ht="15.75" customHeight="1">
      <c r="A19" s="349"/>
      <c r="B19" s="414" t="s">
        <v>2096</v>
      </c>
      <c r="C19" s="260"/>
      <c r="D19" s="260"/>
      <c r="E19" s="260"/>
      <c r="F19" s="260"/>
    </row>
    <row r="20" spans="1:6" ht="15.75" customHeight="1">
      <c r="A20" s="349" t="s">
        <v>2097</v>
      </c>
      <c r="B20" s="36" t="s">
        <v>2098</v>
      </c>
      <c r="C20" s="260">
        <v>10000</v>
      </c>
      <c r="D20" s="260"/>
      <c r="E20" s="260">
        <f t="shared" ref="E20:E21" si="9">SUM(C20:D20)</f>
        <v>10000</v>
      </c>
      <c r="F20" s="260"/>
    </row>
    <row r="21" spans="1:6" ht="15.75" customHeight="1">
      <c r="A21" s="349" t="s">
        <v>2099</v>
      </c>
      <c r="B21" s="36" t="s">
        <v>2100</v>
      </c>
      <c r="C21" s="260">
        <v>10000</v>
      </c>
      <c r="D21" s="260"/>
      <c r="E21" s="260">
        <f t="shared" si="9"/>
        <v>10000</v>
      </c>
      <c r="F21" s="260"/>
    </row>
    <row r="22" spans="1:6" ht="15.75" customHeight="1">
      <c r="A22" s="479" t="s">
        <v>2076</v>
      </c>
      <c r="B22" s="416"/>
      <c r="C22" s="480">
        <f t="shared" ref="C22:F22" si="10">SUM(C20:C21)</f>
        <v>20000</v>
      </c>
      <c r="D22" s="480">
        <f t="shared" si="10"/>
        <v>0</v>
      </c>
      <c r="E22" s="480">
        <f t="shared" si="10"/>
        <v>20000</v>
      </c>
      <c r="F22" s="480">
        <f t="shared" si="10"/>
        <v>0</v>
      </c>
    </row>
    <row r="23" spans="1:6" ht="15.75" customHeight="1">
      <c r="A23" s="349"/>
      <c r="B23" s="414" t="s">
        <v>2101</v>
      </c>
      <c r="C23" s="260"/>
      <c r="D23" s="260"/>
      <c r="E23" s="260"/>
      <c r="F23" s="260"/>
    </row>
    <row r="24" spans="1:6" ht="15.75" customHeight="1">
      <c r="A24" s="349" t="s">
        <v>2102</v>
      </c>
      <c r="B24" s="36" t="s">
        <v>2103</v>
      </c>
      <c r="C24" s="260">
        <v>400000</v>
      </c>
      <c r="D24" s="260"/>
      <c r="E24" s="260">
        <f t="shared" ref="E24:E26" si="11">SUM(C24:D24)</f>
        <v>400000</v>
      </c>
      <c r="F24" s="260">
        <v>200000</v>
      </c>
    </row>
    <row r="25" spans="1:6" ht="15.75" customHeight="1">
      <c r="A25" s="349" t="s">
        <v>2104</v>
      </c>
      <c r="B25" s="36" t="s">
        <v>2105</v>
      </c>
      <c r="C25" s="260">
        <v>1000000</v>
      </c>
      <c r="D25" s="260"/>
      <c r="E25" s="260">
        <f t="shared" si="11"/>
        <v>1000000</v>
      </c>
      <c r="F25" s="260">
        <v>1000000</v>
      </c>
    </row>
    <row r="26" spans="1:6" ht="15.75" hidden="1" customHeight="1">
      <c r="A26" s="349" t="s">
        <v>2106</v>
      </c>
      <c r="B26" s="36" t="s">
        <v>2107</v>
      </c>
      <c r="C26" s="260"/>
      <c r="D26" s="260"/>
      <c r="E26" s="260">
        <f t="shared" si="11"/>
        <v>0</v>
      </c>
      <c r="F26" s="260"/>
    </row>
    <row r="27" spans="1:6" ht="15.75" customHeight="1">
      <c r="A27" s="479" t="s">
        <v>2076</v>
      </c>
      <c r="B27" s="416"/>
      <c r="C27" s="480">
        <f t="shared" ref="C27:F27" si="12">SUM(C24:C26)</f>
        <v>1400000</v>
      </c>
      <c r="D27" s="480">
        <f t="shared" si="12"/>
        <v>0</v>
      </c>
      <c r="E27" s="480">
        <f t="shared" si="12"/>
        <v>1400000</v>
      </c>
      <c r="F27" s="480">
        <f t="shared" si="12"/>
        <v>1200000</v>
      </c>
    </row>
    <row r="28" spans="1:6" ht="15.75" hidden="1" customHeight="1">
      <c r="A28" s="349"/>
      <c r="B28" s="414" t="s">
        <v>2110</v>
      </c>
      <c r="C28" s="260"/>
      <c r="D28" s="260"/>
      <c r="E28" s="260"/>
      <c r="F28" s="260"/>
    </row>
    <row r="29" spans="1:6" ht="15.75" hidden="1" customHeight="1">
      <c r="A29" s="349" t="s">
        <v>2111</v>
      </c>
      <c r="B29" s="36" t="s">
        <v>2112</v>
      </c>
      <c r="C29" s="260">
        <v>500000</v>
      </c>
      <c r="D29" s="260">
        <v>-500000</v>
      </c>
      <c r="E29" s="260">
        <f t="shared" ref="E29:E31" si="13">SUM(C29:D29)</f>
        <v>0</v>
      </c>
      <c r="F29" s="260"/>
    </row>
    <row r="30" spans="1:6" ht="15.75" hidden="1" customHeight="1">
      <c r="A30" s="349" t="s">
        <v>2113</v>
      </c>
      <c r="B30" s="36" t="s">
        <v>2114</v>
      </c>
      <c r="C30" s="260">
        <v>2500000</v>
      </c>
      <c r="D30" s="260">
        <v>-2500000</v>
      </c>
      <c r="E30" s="260">
        <f t="shared" si="13"/>
        <v>0</v>
      </c>
      <c r="F30" s="260"/>
    </row>
    <row r="31" spans="1:6" ht="15.75" hidden="1" customHeight="1">
      <c r="A31" s="349" t="s">
        <v>2115</v>
      </c>
      <c r="B31" s="36" t="s">
        <v>2107</v>
      </c>
      <c r="C31" s="260">
        <v>0</v>
      </c>
      <c r="D31" s="260"/>
      <c r="E31" s="260">
        <f t="shared" si="13"/>
        <v>0</v>
      </c>
      <c r="F31" s="260"/>
    </row>
    <row r="32" spans="1:6" ht="15.75" hidden="1" customHeight="1">
      <c r="A32" s="479" t="s">
        <v>2076</v>
      </c>
      <c r="B32" s="416"/>
      <c r="C32" s="480">
        <f t="shared" ref="C32:F32" si="14">SUM(C29:C31)</f>
        <v>3000000</v>
      </c>
      <c r="D32" s="480">
        <f t="shared" si="14"/>
        <v>-3000000</v>
      </c>
      <c r="E32" s="480">
        <f t="shared" si="14"/>
        <v>0</v>
      </c>
      <c r="F32" s="480">
        <f t="shared" si="14"/>
        <v>0</v>
      </c>
    </row>
    <row r="33" spans="1:6" ht="15.75" customHeight="1">
      <c r="A33" s="349"/>
      <c r="B33" s="414" t="s">
        <v>2118</v>
      </c>
      <c r="C33" s="260"/>
      <c r="D33" s="260"/>
      <c r="E33" s="260"/>
      <c r="F33" s="260"/>
    </row>
    <row r="34" spans="1:6" ht="15.75" customHeight="1">
      <c r="A34" s="349" t="s">
        <v>2119</v>
      </c>
      <c r="B34" s="36" t="s">
        <v>2120</v>
      </c>
      <c r="C34" s="260">
        <v>200000</v>
      </c>
      <c r="D34" s="260"/>
      <c r="E34" s="260">
        <f t="shared" ref="E34:E36" si="15">SUM(C34:D34)</f>
        <v>200000</v>
      </c>
      <c r="F34" s="260">
        <v>150000</v>
      </c>
    </row>
    <row r="35" spans="1:6" ht="15.75" customHeight="1">
      <c r="A35" s="349" t="s">
        <v>2121</v>
      </c>
      <c r="B35" s="36" t="s">
        <v>2122</v>
      </c>
      <c r="C35" s="260">
        <v>20000</v>
      </c>
      <c r="D35" s="260"/>
      <c r="E35" s="260">
        <f t="shared" si="15"/>
        <v>20000</v>
      </c>
      <c r="F35" s="260"/>
    </row>
    <row r="36" spans="1:6" ht="15.75" customHeight="1">
      <c r="A36" s="349" t="s">
        <v>2123</v>
      </c>
      <c r="B36" s="36" t="s">
        <v>2124</v>
      </c>
      <c r="C36" s="260">
        <v>1000000</v>
      </c>
      <c r="D36" s="260"/>
      <c r="E36" s="260">
        <f t="shared" si="15"/>
        <v>1000000</v>
      </c>
      <c r="F36" s="260">
        <v>250000</v>
      </c>
    </row>
    <row r="37" spans="1:6" ht="15.75" customHeight="1">
      <c r="A37" s="479" t="s">
        <v>2076</v>
      </c>
      <c r="B37" s="416"/>
      <c r="C37" s="480">
        <f t="shared" ref="C37:F37" si="16">SUM(C34:C36)</f>
        <v>1220000</v>
      </c>
      <c r="D37" s="480">
        <f t="shared" si="16"/>
        <v>0</v>
      </c>
      <c r="E37" s="480">
        <f t="shared" si="16"/>
        <v>1220000</v>
      </c>
      <c r="F37" s="480">
        <f t="shared" si="16"/>
        <v>400000</v>
      </c>
    </row>
    <row r="38" spans="1:6" ht="15.75" customHeight="1">
      <c r="A38" s="349"/>
      <c r="B38" s="414" t="s">
        <v>2128</v>
      </c>
      <c r="C38" s="260"/>
      <c r="D38" s="260"/>
      <c r="E38" s="260"/>
      <c r="F38" s="260"/>
    </row>
    <row r="39" spans="1:6" ht="15.75" customHeight="1">
      <c r="A39" s="349" t="s">
        <v>2129</v>
      </c>
      <c r="B39" s="36" t="s">
        <v>2130</v>
      </c>
      <c r="C39" s="260">
        <v>200000</v>
      </c>
      <c r="D39" s="260"/>
      <c r="E39" s="260">
        <f t="shared" ref="E39:F39" si="17">SUM(C39:D39)</f>
        <v>200000</v>
      </c>
      <c r="F39" s="260">
        <f t="shared" si="17"/>
        <v>200000</v>
      </c>
    </row>
    <row r="40" spans="1:6" ht="15.75" customHeight="1">
      <c r="A40" s="349" t="s">
        <v>2133</v>
      </c>
      <c r="B40" s="36" t="s">
        <v>2134</v>
      </c>
      <c r="C40" s="260">
        <v>250000</v>
      </c>
      <c r="D40" s="260"/>
      <c r="E40" s="260">
        <f t="shared" ref="E40:F40" si="18">SUM(C40:D40)</f>
        <v>250000</v>
      </c>
      <c r="F40" s="260">
        <f t="shared" si="18"/>
        <v>250000</v>
      </c>
    </row>
    <row r="41" spans="1:6" ht="15.75" customHeight="1">
      <c r="A41" s="349" t="s">
        <v>2135</v>
      </c>
      <c r="B41" s="36" t="s">
        <v>2136</v>
      </c>
      <c r="C41" s="260">
        <v>350000</v>
      </c>
      <c r="D41" s="260"/>
      <c r="E41" s="260">
        <f t="shared" ref="E41:F41" si="19">SUM(C41:D41)</f>
        <v>350000</v>
      </c>
      <c r="F41" s="260">
        <f t="shared" si="19"/>
        <v>350000</v>
      </c>
    </row>
    <row r="42" spans="1:6" ht="15.75" customHeight="1">
      <c r="A42" s="36" t="s">
        <v>2389</v>
      </c>
      <c r="B42" s="36" t="s">
        <v>2195</v>
      </c>
      <c r="C42" s="107">
        <v>105000</v>
      </c>
      <c r="D42" s="107"/>
      <c r="E42" s="260">
        <f t="shared" ref="E42:F42" si="20">SUM(C42:D42)</f>
        <v>105000</v>
      </c>
      <c r="F42" s="260">
        <f t="shared" si="20"/>
        <v>105000</v>
      </c>
    </row>
    <row r="43" spans="1:6" ht="15.75" customHeight="1">
      <c r="A43" s="479" t="s">
        <v>2076</v>
      </c>
      <c r="B43" s="416"/>
      <c r="C43" s="480">
        <f t="shared" ref="C43:F43" si="21">SUM(C39:C42)</f>
        <v>905000</v>
      </c>
      <c r="D43" s="480">
        <f t="shared" si="21"/>
        <v>0</v>
      </c>
      <c r="E43" s="480">
        <f t="shared" si="21"/>
        <v>905000</v>
      </c>
      <c r="F43" s="480">
        <f t="shared" si="21"/>
        <v>905000</v>
      </c>
    </row>
    <row r="44" spans="1:6" ht="15.75" customHeight="1">
      <c r="A44" s="349"/>
      <c r="B44" s="414" t="s">
        <v>2138</v>
      </c>
      <c r="C44" s="260"/>
      <c r="D44" s="260"/>
      <c r="E44" s="260"/>
      <c r="F44" s="260"/>
    </row>
    <row r="45" spans="1:6" ht="15.75" customHeight="1">
      <c r="A45" s="349" t="s">
        <v>2139</v>
      </c>
      <c r="B45" s="36" t="s">
        <v>2140</v>
      </c>
      <c r="C45" s="260">
        <v>2000000</v>
      </c>
      <c r="D45" s="260"/>
      <c r="E45" s="260">
        <f t="shared" ref="E45:E47" si="22">SUM(C45:D45)</f>
        <v>2000000</v>
      </c>
      <c r="F45" s="260">
        <v>0</v>
      </c>
    </row>
    <row r="46" spans="1:6" ht="15.75" customHeight="1">
      <c r="A46" s="349" t="s">
        <v>2141</v>
      </c>
      <c r="B46" s="36" t="s">
        <v>2142</v>
      </c>
      <c r="C46" s="260">
        <v>500000</v>
      </c>
      <c r="D46" s="260"/>
      <c r="E46" s="260">
        <f t="shared" si="22"/>
        <v>500000</v>
      </c>
      <c r="F46" s="260">
        <v>0</v>
      </c>
    </row>
    <row r="47" spans="1:6" ht="15.75" customHeight="1">
      <c r="A47" s="349" t="s">
        <v>2144</v>
      </c>
      <c r="B47" s="36" t="s">
        <v>2784</v>
      </c>
      <c r="C47" s="260">
        <v>3000000</v>
      </c>
      <c r="D47" s="260"/>
      <c r="E47" s="260">
        <f t="shared" si="22"/>
        <v>3000000</v>
      </c>
      <c r="F47" s="260">
        <v>6900000</v>
      </c>
    </row>
    <row r="48" spans="1:6" ht="15.75" customHeight="1">
      <c r="A48" s="479" t="s">
        <v>2076</v>
      </c>
      <c r="B48" s="416"/>
      <c r="C48" s="480">
        <f t="shared" ref="C48:F48" si="23">SUM(C45:C47)</f>
        <v>5500000</v>
      </c>
      <c r="D48" s="480">
        <f t="shared" si="23"/>
        <v>0</v>
      </c>
      <c r="E48" s="480">
        <f t="shared" si="23"/>
        <v>5500000</v>
      </c>
      <c r="F48" s="480">
        <f t="shared" si="23"/>
        <v>6900000</v>
      </c>
    </row>
    <row r="49" spans="1:6" ht="15.75" customHeight="1">
      <c r="A49" s="349"/>
      <c r="B49" s="414" t="s">
        <v>2146</v>
      </c>
      <c r="C49" s="260"/>
      <c r="D49" s="260"/>
      <c r="E49" s="260"/>
      <c r="F49" s="260"/>
    </row>
    <row r="50" spans="1:6" ht="15.75" customHeight="1">
      <c r="A50" s="349" t="s">
        <v>2147</v>
      </c>
      <c r="B50" s="36" t="s">
        <v>2148</v>
      </c>
      <c r="C50" s="260">
        <v>100000</v>
      </c>
      <c r="D50" s="260"/>
      <c r="E50" s="260">
        <f t="shared" ref="E50:E52" si="24">SUM(C50:D50)</f>
        <v>100000</v>
      </c>
      <c r="F50" s="260">
        <v>250000</v>
      </c>
    </row>
    <row r="51" spans="1:6" ht="15.75" customHeight="1">
      <c r="A51" s="349" t="s">
        <v>2149</v>
      </c>
      <c r="B51" s="36" t="s">
        <v>2150</v>
      </c>
      <c r="C51" s="260">
        <v>100000</v>
      </c>
      <c r="D51" s="260"/>
      <c r="E51" s="260">
        <f t="shared" si="24"/>
        <v>100000</v>
      </c>
      <c r="F51" s="260">
        <v>242345</v>
      </c>
    </row>
    <row r="52" spans="1:6" ht="15.75" customHeight="1">
      <c r="A52" s="349" t="s">
        <v>2151</v>
      </c>
      <c r="B52" s="36" t="s">
        <v>2152</v>
      </c>
      <c r="C52" s="260">
        <v>100000</v>
      </c>
      <c r="D52" s="260"/>
      <c r="E52" s="260">
        <f t="shared" si="24"/>
        <v>100000</v>
      </c>
      <c r="F52" s="260">
        <v>200000</v>
      </c>
    </row>
    <row r="53" spans="1:6" ht="15.75" customHeight="1">
      <c r="A53" s="479" t="s">
        <v>2076</v>
      </c>
      <c r="B53" s="416"/>
      <c r="C53" s="480">
        <f t="shared" ref="C53:F53" si="25">SUM(C50:C52)</f>
        <v>300000</v>
      </c>
      <c r="D53" s="480">
        <f t="shared" si="25"/>
        <v>0</v>
      </c>
      <c r="E53" s="480">
        <f t="shared" si="25"/>
        <v>300000</v>
      </c>
      <c r="F53" s="480">
        <f t="shared" si="25"/>
        <v>692345</v>
      </c>
    </row>
    <row r="54" spans="1:6" ht="15.75" customHeight="1">
      <c r="A54" s="349"/>
      <c r="B54" s="414" t="s">
        <v>2153</v>
      </c>
      <c r="C54" s="260"/>
      <c r="D54" s="260"/>
      <c r="E54" s="260"/>
      <c r="F54" s="260"/>
    </row>
    <row r="55" spans="1:6" ht="15.75" customHeight="1">
      <c r="A55" s="349" t="s">
        <v>2154</v>
      </c>
      <c r="B55" s="36" t="s">
        <v>2155</v>
      </c>
      <c r="C55" s="260">
        <v>1300000</v>
      </c>
      <c r="D55" s="260"/>
      <c r="E55" s="260">
        <f>SUM(C55:D55)</f>
        <v>1300000</v>
      </c>
      <c r="F55" s="260">
        <v>500000</v>
      </c>
    </row>
    <row r="56" spans="1:6" ht="15.75" customHeight="1">
      <c r="A56" s="479" t="s">
        <v>2076</v>
      </c>
      <c r="B56" s="416"/>
      <c r="C56" s="480">
        <f t="shared" ref="C56:F56" si="26">SUM(C55)</f>
        <v>1300000</v>
      </c>
      <c r="D56" s="480">
        <f t="shared" si="26"/>
        <v>0</v>
      </c>
      <c r="E56" s="480">
        <f t="shared" si="26"/>
        <v>1300000</v>
      </c>
      <c r="F56" s="480">
        <f t="shared" si="26"/>
        <v>500000</v>
      </c>
    </row>
    <row r="57" spans="1:6" ht="15.75" customHeight="1">
      <c r="A57" s="349"/>
      <c r="B57" s="414" t="s">
        <v>2158</v>
      </c>
      <c r="C57" s="260"/>
      <c r="D57" s="260"/>
      <c r="E57" s="260"/>
      <c r="F57" s="260"/>
    </row>
    <row r="58" spans="1:6" ht="15.75" customHeight="1">
      <c r="A58" s="349" t="s">
        <v>2159</v>
      </c>
      <c r="B58" s="36" t="s">
        <v>2160</v>
      </c>
      <c r="C58" s="260">
        <v>200000</v>
      </c>
      <c r="D58" s="260"/>
      <c r="E58" s="260">
        <f t="shared" ref="E58:E59" si="27">SUM(C58:D58)</f>
        <v>200000</v>
      </c>
      <c r="F58" s="260">
        <v>100000</v>
      </c>
    </row>
    <row r="59" spans="1:6" ht="15.75" customHeight="1">
      <c r="A59" s="349" t="s">
        <v>2189</v>
      </c>
      <c r="B59" s="36" t="s">
        <v>2190</v>
      </c>
      <c r="C59" s="260">
        <v>1000000</v>
      </c>
      <c r="D59" s="260"/>
      <c r="E59" s="260">
        <f t="shared" si="27"/>
        <v>1000000</v>
      </c>
      <c r="F59" s="260"/>
    </row>
    <row r="60" spans="1:6" ht="15.75" customHeight="1">
      <c r="A60" s="479" t="s">
        <v>2076</v>
      </c>
      <c r="B60" s="548"/>
      <c r="C60" s="480">
        <f>SUM(C58:C59)</f>
        <v>1200000</v>
      </c>
      <c r="D60" s="480">
        <f>SUM(D58:D59)</f>
        <v>0</v>
      </c>
      <c r="E60" s="480">
        <f>SUM(E58:E59)</f>
        <v>1200000</v>
      </c>
      <c r="F60" s="480">
        <f>SUM(F58:F59)</f>
        <v>100000</v>
      </c>
    </row>
    <row r="61" spans="1:6" ht="15.75" customHeight="1">
      <c r="A61" s="349"/>
      <c r="B61" s="414" t="s">
        <v>2173</v>
      </c>
      <c r="C61" s="260"/>
      <c r="D61" s="260"/>
      <c r="E61" s="260"/>
      <c r="F61" s="260"/>
    </row>
    <row r="62" spans="1:6" ht="15.75" customHeight="1">
      <c r="A62" s="349" t="s">
        <v>2174</v>
      </c>
      <c r="B62" s="36" t="s">
        <v>2175</v>
      </c>
      <c r="C62" s="260">
        <v>500000</v>
      </c>
      <c r="D62" s="260"/>
      <c r="E62" s="260">
        <f>SUM(C62:D62)</f>
        <v>500000</v>
      </c>
      <c r="F62" s="260">
        <v>500000</v>
      </c>
    </row>
    <row r="63" spans="1:6" ht="15.75" customHeight="1">
      <c r="A63" s="479" t="s">
        <v>2076</v>
      </c>
      <c r="B63" s="416"/>
      <c r="C63" s="480">
        <f t="shared" ref="C63:F63" si="28">SUM(C62)</f>
        <v>500000</v>
      </c>
      <c r="D63" s="480">
        <f t="shared" si="28"/>
        <v>0</v>
      </c>
      <c r="E63" s="480">
        <f t="shared" si="28"/>
        <v>500000</v>
      </c>
      <c r="F63" s="480">
        <f t="shared" si="28"/>
        <v>500000</v>
      </c>
    </row>
    <row r="64" spans="1:6" ht="15.75" customHeight="1">
      <c r="A64" s="349"/>
      <c r="B64" s="414" t="s">
        <v>2176</v>
      </c>
      <c r="C64" s="260"/>
      <c r="D64" s="260"/>
      <c r="E64" s="260"/>
      <c r="F64" s="260"/>
    </row>
    <row r="65" spans="1:26" ht="15.75" customHeight="1">
      <c r="A65" s="732" t="s">
        <v>2537</v>
      </c>
      <c r="B65" s="36" t="s">
        <v>2538</v>
      </c>
      <c r="C65" s="260">
        <v>800000</v>
      </c>
      <c r="D65" s="260"/>
      <c r="E65" s="260">
        <f t="shared" ref="E65:E67" si="29">SUM(C65:D65)</f>
        <v>800000</v>
      </c>
      <c r="F65" s="260">
        <v>500000</v>
      </c>
    </row>
    <row r="66" spans="1:26" ht="15.75" hidden="1" customHeight="1">
      <c r="A66" s="349" t="s">
        <v>2537</v>
      </c>
      <c r="B66" s="36" t="s">
        <v>2785</v>
      </c>
      <c r="C66" s="260"/>
      <c r="D66" s="260"/>
      <c r="E66" s="260">
        <f t="shared" si="29"/>
        <v>0</v>
      </c>
      <c r="F66" s="260"/>
    </row>
    <row r="67" spans="1:26" ht="15.75" customHeight="1">
      <c r="A67" s="349" t="s">
        <v>2537</v>
      </c>
      <c r="B67" s="36" t="s">
        <v>2786</v>
      </c>
      <c r="C67" s="260">
        <v>800000</v>
      </c>
      <c r="D67" s="260"/>
      <c r="E67" s="260">
        <f t="shared" si="29"/>
        <v>800000</v>
      </c>
      <c r="F67" s="260">
        <v>0</v>
      </c>
    </row>
    <row r="68" spans="1:26" ht="15.75" customHeight="1">
      <c r="A68" s="479" t="s">
        <v>2076</v>
      </c>
      <c r="B68" s="416"/>
      <c r="C68" s="480">
        <f t="shared" ref="C68:F68" si="30">SUM(C65:C67)</f>
        <v>1600000</v>
      </c>
      <c r="D68" s="480">
        <f t="shared" si="30"/>
        <v>0</v>
      </c>
      <c r="E68" s="480">
        <f t="shared" si="30"/>
        <v>1600000</v>
      </c>
      <c r="F68" s="480">
        <f t="shared" si="30"/>
        <v>500000</v>
      </c>
    </row>
    <row r="69" spans="1:26" ht="15.75" customHeight="1">
      <c r="A69" s="479"/>
      <c r="B69" s="416" t="s">
        <v>2181</v>
      </c>
      <c r="C69" s="480">
        <f>C68+C63+C60+C56+C53+C48+C43+C37+C32+C27+C22+C18</f>
        <v>18221884</v>
      </c>
      <c r="D69" s="480">
        <f>D68+D63+D60+D56+D53+D48+D43+D37+D32+D27+D22+D18</f>
        <v>-3000000</v>
      </c>
      <c r="E69" s="480">
        <f>E68+E63+E60+E56+E53+E48+E43+E37+E32+E27+E22+E18</f>
        <v>15221884</v>
      </c>
      <c r="F69" s="480">
        <f>F68+F63+F60+F56+F53+F48+F43+F37+F32+F27+F22+F18</f>
        <v>13697345</v>
      </c>
      <c r="G69" s="41"/>
      <c r="H69" s="41"/>
      <c r="I69" s="41"/>
      <c r="J69" s="41"/>
      <c r="K69" s="41"/>
      <c r="L69" s="41"/>
      <c r="M69" s="41"/>
      <c r="N69" s="41"/>
      <c r="O69" s="41"/>
      <c r="P69" s="41"/>
      <c r="Q69" s="41"/>
      <c r="R69" s="41"/>
      <c r="S69" s="41"/>
      <c r="T69" s="41"/>
      <c r="U69" s="41"/>
      <c r="V69" s="41"/>
      <c r="W69" s="41"/>
      <c r="X69" s="41"/>
      <c r="Y69" s="41"/>
      <c r="Z69" s="41"/>
    </row>
    <row r="70" spans="1:26" ht="15.75" customHeight="1">
      <c r="A70" s="479"/>
      <c r="B70" s="416" t="s">
        <v>2673</v>
      </c>
      <c r="C70" s="480">
        <f>C69+C13</f>
        <v>98221884</v>
      </c>
      <c r="D70" s="480">
        <f>D69+D13</f>
        <v>-3000000</v>
      </c>
      <c r="E70" s="480">
        <f>E69+E13</f>
        <v>95221884</v>
      </c>
      <c r="F70" s="480">
        <f>F69+F13</f>
        <v>93697345</v>
      </c>
      <c r="G70" s="127"/>
      <c r="H70" s="127"/>
      <c r="I70" s="127"/>
      <c r="J70" s="127"/>
      <c r="K70" s="127"/>
      <c r="L70" s="127"/>
      <c r="M70" s="127"/>
      <c r="N70" s="127"/>
      <c r="O70" s="127"/>
      <c r="P70" s="127"/>
      <c r="Q70" s="127"/>
      <c r="R70" s="127"/>
      <c r="S70" s="127"/>
      <c r="T70" s="127"/>
      <c r="U70" s="127"/>
      <c r="V70" s="127"/>
      <c r="W70" s="127"/>
      <c r="X70" s="127"/>
      <c r="Y70" s="127"/>
      <c r="Z70" s="127"/>
    </row>
    <row r="71" spans="1:26" ht="15.75" customHeight="1">
      <c r="A71" s="435">
        <v>11302</v>
      </c>
      <c r="B71" s="435" t="s">
        <v>2787</v>
      </c>
      <c r="C71" s="260"/>
      <c r="D71" s="260"/>
      <c r="E71" s="260"/>
      <c r="F71" s="260"/>
    </row>
    <row r="72" spans="1:26" ht="15.75" customHeight="1">
      <c r="A72" s="349" t="s">
        <v>2102</v>
      </c>
      <c r="B72" s="36" t="s">
        <v>2103</v>
      </c>
      <c r="C72" s="260">
        <v>50000</v>
      </c>
      <c r="D72" s="260"/>
      <c r="E72" s="260">
        <f t="shared" ref="E72:E78" si="31">SUM(C72:D72)</f>
        <v>50000</v>
      </c>
      <c r="F72" s="260">
        <v>50000</v>
      </c>
    </row>
    <row r="73" spans="1:26" ht="15.75" customHeight="1">
      <c r="A73" s="349" t="s">
        <v>2104</v>
      </c>
      <c r="B73" s="36" t="s">
        <v>2105</v>
      </c>
      <c r="C73" s="260">
        <v>400000</v>
      </c>
      <c r="D73" s="260"/>
      <c r="E73" s="260">
        <f t="shared" si="31"/>
        <v>400000</v>
      </c>
      <c r="F73" s="260">
        <v>50000</v>
      </c>
    </row>
    <row r="74" spans="1:26" ht="15.75" hidden="1" customHeight="1">
      <c r="A74" s="349" t="s">
        <v>2106</v>
      </c>
      <c r="B74" s="36" t="s">
        <v>2107</v>
      </c>
      <c r="C74" s="260"/>
      <c r="D74" s="260"/>
      <c r="E74" s="260">
        <f t="shared" si="31"/>
        <v>0</v>
      </c>
      <c r="F74" s="260"/>
    </row>
    <row r="75" spans="1:26" ht="15.75" customHeight="1">
      <c r="A75" s="349" t="s">
        <v>2139</v>
      </c>
      <c r="B75" s="36" t="s">
        <v>2140</v>
      </c>
      <c r="C75" s="260">
        <v>100000</v>
      </c>
      <c r="D75" s="260"/>
      <c r="E75" s="260">
        <f t="shared" si="31"/>
        <v>100000</v>
      </c>
      <c r="F75" s="260">
        <v>0</v>
      </c>
    </row>
    <row r="76" spans="1:26" ht="15.75" customHeight="1">
      <c r="A76" s="349" t="s">
        <v>2141</v>
      </c>
      <c r="B76" s="36" t="s">
        <v>2142</v>
      </c>
      <c r="C76" s="260">
        <v>500000</v>
      </c>
      <c r="D76" s="260"/>
      <c r="E76" s="260">
        <f t="shared" si="31"/>
        <v>500000</v>
      </c>
      <c r="F76" s="260">
        <v>0</v>
      </c>
    </row>
    <row r="77" spans="1:26" ht="15.75" customHeight="1">
      <c r="A77" s="349" t="s">
        <v>2147</v>
      </c>
      <c r="B77" s="36" t="s">
        <v>2148</v>
      </c>
      <c r="C77" s="260">
        <v>100000</v>
      </c>
      <c r="D77" s="260"/>
      <c r="E77" s="260">
        <f t="shared" si="31"/>
        <v>100000</v>
      </c>
      <c r="F77" s="260"/>
    </row>
    <row r="78" spans="1:26" ht="15.75" customHeight="1">
      <c r="A78" s="349">
        <v>2210310</v>
      </c>
      <c r="B78" s="36" t="s">
        <v>2211</v>
      </c>
      <c r="C78" s="260">
        <v>500000</v>
      </c>
      <c r="D78" s="260"/>
      <c r="E78" s="260">
        <f t="shared" si="31"/>
        <v>500000</v>
      </c>
      <c r="F78" s="260"/>
    </row>
    <row r="79" spans="1:26" ht="15.75" customHeight="1">
      <c r="A79" s="479" t="s">
        <v>2076</v>
      </c>
      <c r="B79" s="416" t="s">
        <v>2788</v>
      </c>
      <c r="C79" s="480">
        <f t="shared" ref="C79:F79" si="32">SUM(C72:C78)</f>
        <v>1650000</v>
      </c>
      <c r="D79" s="480">
        <f t="shared" si="32"/>
        <v>0</v>
      </c>
      <c r="E79" s="480">
        <f t="shared" si="32"/>
        <v>1650000</v>
      </c>
      <c r="F79" s="480">
        <f t="shared" si="32"/>
        <v>100000</v>
      </c>
    </row>
    <row r="80" spans="1:26" ht="15.75" hidden="1" customHeight="1">
      <c r="A80" s="435">
        <v>3100000</v>
      </c>
      <c r="B80" s="99" t="s">
        <v>2183</v>
      </c>
      <c r="C80" s="260">
        <v>0</v>
      </c>
      <c r="D80" s="260"/>
      <c r="E80" s="260">
        <f t="shared" ref="E80:E84" si="33">SUM(C80:D80)</f>
        <v>0</v>
      </c>
      <c r="F80" s="260"/>
      <c r="G80" s="41"/>
      <c r="H80" s="41"/>
      <c r="I80" s="41"/>
      <c r="J80" s="41"/>
      <c r="K80" s="41"/>
      <c r="L80" s="41"/>
      <c r="M80" s="41"/>
      <c r="N80" s="41"/>
      <c r="O80" s="41"/>
      <c r="P80" s="41"/>
      <c r="Q80" s="41"/>
      <c r="R80" s="41"/>
      <c r="S80" s="41"/>
      <c r="T80" s="41"/>
      <c r="U80" s="41"/>
      <c r="V80" s="41"/>
      <c r="W80" s="41"/>
      <c r="X80" s="41"/>
      <c r="Y80" s="41"/>
      <c r="Z80" s="41"/>
    </row>
    <row r="81" spans="1:26" ht="15.75" hidden="1" customHeight="1">
      <c r="A81" s="438">
        <v>3110599</v>
      </c>
      <c r="B81" s="36" t="s">
        <v>2789</v>
      </c>
      <c r="C81" s="106">
        <v>2000000</v>
      </c>
      <c r="D81" s="106"/>
      <c r="E81" s="260">
        <f t="shared" si="33"/>
        <v>2000000</v>
      </c>
      <c r="F81" s="260"/>
      <c r="G81" s="41"/>
      <c r="H81" s="41"/>
      <c r="I81" s="41"/>
      <c r="J81" s="41"/>
      <c r="K81" s="41"/>
      <c r="L81" s="41"/>
      <c r="M81" s="41"/>
      <c r="N81" s="41"/>
      <c r="O81" s="41"/>
      <c r="P81" s="41"/>
      <c r="Q81" s="41"/>
      <c r="R81" s="41"/>
      <c r="S81" s="41"/>
      <c r="T81" s="41"/>
      <c r="U81" s="41"/>
      <c r="V81" s="41"/>
      <c r="W81" s="41"/>
      <c r="X81" s="41"/>
      <c r="Y81" s="41"/>
      <c r="Z81" s="41"/>
    </row>
    <row r="82" spans="1:26" ht="15.75" hidden="1" customHeight="1">
      <c r="A82" s="20" t="s">
        <v>2790</v>
      </c>
      <c r="B82" s="20" t="s">
        <v>1982</v>
      </c>
      <c r="C82" s="106">
        <v>9700000</v>
      </c>
      <c r="D82" s="106"/>
      <c r="E82" s="260">
        <f t="shared" si="33"/>
        <v>9700000</v>
      </c>
      <c r="F82" s="260"/>
      <c r="G82" s="41"/>
      <c r="H82" s="41"/>
      <c r="I82" s="41"/>
      <c r="J82" s="41"/>
      <c r="K82" s="41"/>
      <c r="L82" s="41"/>
      <c r="M82" s="41"/>
      <c r="N82" s="41"/>
      <c r="O82" s="41"/>
      <c r="P82" s="41"/>
      <c r="Q82" s="41"/>
      <c r="R82" s="41"/>
      <c r="S82" s="41"/>
      <c r="T82" s="41"/>
      <c r="U82" s="41"/>
      <c r="V82" s="41"/>
      <c r="W82" s="41"/>
      <c r="X82" s="41"/>
      <c r="Y82" s="41"/>
      <c r="Z82" s="41"/>
    </row>
    <row r="83" spans="1:26" ht="15.75" hidden="1" customHeight="1">
      <c r="A83" s="479"/>
      <c r="B83" s="416" t="s">
        <v>2791</v>
      </c>
      <c r="C83" s="755">
        <v>11700000</v>
      </c>
      <c r="D83" s="755"/>
      <c r="E83" s="260">
        <f t="shared" si="33"/>
        <v>11700000</v>
      </c>
      <c r="F83" s="260"/>
      <c r="G83" s="41"/>
      <c r="H83" s="41"/>
      <c r="I83" s="41"/>
      <c r="J83" s="41"/>
      <c r="K83" s="41"/>
      <c r="L83" s="41"/>
      <c r="M83" s="41"/>
      <c r="N83" s="41"/>
      <c r="O83" s="41"/>
      <c r="P83" s="41"/>
      <c r="Q83" s="41"/>
      <c r="R83" s="41"/>
      <c r="S83" s="41"/>
      <c r="T83" s="41"/>
      <c r="U83" s="41"/>
      <c r="V83" s="41"/>
      <c r="W83" s="41"/>
      <c r="X83" s="41"/>
      <c r="Y83" s="41"/>
      <c r="Z83" s="41"/>
    </row>
    <row r="84" spans="1:26" ht="15.75" hidden="1" customHeight="1">
      <c r="A84" s="479"/>
      <c r="B84" s="416" t="s">
        <v>2792</v>
      </c>
      <c r="C84" s="755">
        <v>13350000</v>
      </c>
      <c r="D84" s="755"/>
      <c r="E84" s="260">
        <f t="shared" si="33"/>
        <v>13350000</v>
      </c>
      <c r="F84" s="260"/>
    </row>
    <row r="85" spans="1:26" ht="15.75" customHeight="1">
      <c r="A85" s="435"/>
      <c r="B85" s="435" t="s">
        <v>2793</v>
      </c>
      <c r="C85" s="260"/>
      <c r="D85" s="260"/>
      <c r="E85" s="260"/>
      <c r="F85" s="260"/>
      <c r="G85" s="41"/>
      <c r="H85" s="41"/>
      <c r="I85" s="41"/>
      <c r="J85" s="41"/>
      <c r="K85" s="41"/>
      <c r="L85" s="41"/>
      <c r="M85" s="41"/>
      <c r="N85" s="41"/>
      <c r="O85" s="41"/>
      <c r="P85" s="41"/>
      <c r="Q85" s="41"/>
      <c r="R85" s="41"/>
      <c r="S85" s="41"/>
      <c r="T85" s="41"/>
      <c r="U85" s="41"/>
      <c r="V85" s="41"/>
      <c r="W85" s="41"/>
      <c r="X85" s="41"/>
      <c r="Y85" s="41"/>
      <c r="Z85" s="41"/>
    </row>
    <row r="86" spans="1:26" ht="15.75" customHeight="1">
      <c r="A86" s="349">
        <v>2210202</v>
      </c>
      <c r="B86" s="306" t="s">
        <v>2426</v>
      </c>
      <c r="C86" s="260"/>
      <c r="D86" s="260"/>
      <c r="E86" s="260"/>
      <c r="F86" s="881">
        <v>300000</v>
      </c>
      <c r="G86" s="41"/>
      <c r="H86" s="41"/>
      <c r="I86" s="41"/>
      <c r="J86" s="41"/>
      <c r="K86" s="41"/>
      <c r="L86" s="41"/>
      <c r="M86" s="41"/>
      <c r="N86" s="41"/>
      <c r="O86" s="41"/>
      <c r="P86" s="41"/>
      <c r="Q86" s="41"/>
      <c r="R86" s="41"/>
      <c r="S86" s="41"/>
      <c r="T86" s="41"/>
      <c r="U86" s="41"/>
      <c r="V86" s="41"/>
      <c r="W86" s="41"/>
      <c r="X86" s="41"/>
      <c r="Y86" s="41"/>
      <c r="Z86" s="41"/>
    </row>
    <row r="87" spans="1:26" ht="15.75" customHeight="1">
      <c r="A87" s="349">
        <v>2210101</v>
      </c>
      <c r="B87" s="300" t="s">
        <v>2093</v>
      </c>
      <c r="C87" s="260"/>
      <c r="D87" s="260"/>
      <c r="E87" s="260"/>
      <c r="F87" s="882">
        <v>200000</v>
      </c>
      <c r="G87" s="41"/>
      <c r="H87" s="41"/>
      <c r="I87" s="41"/>
      <c r="J87" s="41"/>
      <c r="K87" s="41"/>
      <c r="L87" s="41"/>
      <c r="M87" s="41"/>
      <c r="N87" s="41"/>
      <c r="O87" s="41"/>
      <c r="P87" s="41"/>
      <c r="Q87" s="41"/>
      <c r="R87" s="41"/>
      <c r="S87" s="41"/>
      <c r="T87" s="41"/>
      <c r="U87" s="41"/>
      <c r="V87" s="41"/>
      <c r="W87" s="41"/>
      <c r="X87" s="41"/>
      <c r="Y87" s="41"/>
      <c r="Z87" s="41"/>
    </row>
    <row r="88" spans="1:26" ht="15.75" customHeight="1">
      <c r="A88" s="349">
        <v>2220206</v>
      </c>
      <c r="B88" s="300" t="s">
        <v>2538</v>
      </c>
      <c r="C88" s="260"/>
      <c r="D88" s="260"/>
      <c r="E88" s="260"/>
      <c r="F88" s="882">
        <v>500000</v>
      </c>
      <c r="G88" s="41"/>
      <c r="H88" s="41"/>
      <c r="I88" s="41"/>
      <c r="J88" s="41"/>
      <c r="K88" s="41"/>
      <c r="L88" s="41"/>
      <c r="M88" s="41"/>
      <c r="N88" s="41"/>
      <c r="O88" s="41"/>
      <c r="P88" s="41"/>
      <c r="Q88" s="41"/>
      <c r="R88" s="41"/>
      <c r="S88" s="41"/>
      <c r="T88" s="41"/>
      <c r="U88" s="41"/>
      <c r="V88" s="41"/>
      <c r="W88" s="41"/>
      <c r="X88" s="41"/>
      <c r="Y88" s="41"/>
      <c r="Z88" s="41"/>
    </row>
    <row r="89" spans="1:26" ht="15.75" customHeight="1">
      <c r="A89" s="314"/>
      <c r="B89" s="416" t="s">
        <v>2794</v>
      </c>
      <c r="C89" s="416"/>
      <c r="D89" s="416"/>
      <c r="E89" s="416"/>
      <c r="F89" s="480">
        <f>SUM(F86:F88)</f>
        <v>1000000</v>
      </c>
      <c r="G89" s="41"/>
      <c r="H89" s="41"/>
      <c r="I89" s="41"/>
      <c r="J89" s="41"/>
      <c r="K89" s="41"/>
      <c r="L89" s="41"/>
      <c r="M89" s="41"/>
      <c r="N89" s="41"/>
      <c r="O89" s="41"/>
      <c r="P89" s="41"/>
      <c r="Q89" s="41"/>
      <c r="R89" s="41"/>
      <c r="S89" s="41"/>
      <c r="T89" s="41"/>
      <c r="U89" s="41"/>
      <c r="V89" s="41"/>
      <c r="W89" s="41"/>
      <c r="X89" s="41"/>
      <c r="Y89" s="41"/>
      <c r="Z89" s="41"/>
    </row>
    <row r="90" spans="1:26" ht="15.75" customHeight="1">
      <c r="A90" s="435">
        <v>11303</v>
      </c>
      <c r="B90" s="435" t="s">
        <v>2795</v>
      </c>
      <c r="C90" s="260"/>
      <c r="D90" s="260"/>
      <c r="E90" s="260"/>
      <c r="F90" s="260"/>
      <c r="G90" s="41"/>
      <c r="H90" s="41"/>
      <c r="I90" s="41"/>
      <c r="J90" s="41"/>
      <c r="K90" s="41"/>
      <c r="L90" s="41"/>
      <c r="M90" s="41"/>
      <c r="N90" s="41"/>
      <c r="O90" s="41"/>
      <c r="P90" s="41"/>
      <c r="Q90" s="41"/>
      <c r="R90" s="41"/>
      <c r="S90" s="41"/>
      <c r="T90" s="41"/>
      <c r="U90" s="41"/>
      <c r="V90" s="41"/>
      <c r="W90" s="41"/>
      <c r="X90" s="41"/>
      <c r="Y90" s="41"/>
      <c r="Z90" s="41"/>
    </row>
    <row r="91" spans="1:26" ht="15.75" customHeight="1">
      <c r="A91" s="349" t="s">
        <v>2097</v>
      </c>
      <c r="B91" s="36" t="s">
        <v>2098</v>
      </c>
      <c r="C91" s="260">
        <v>50000</v>
      </c>
      <c r="D91" s="260"/>
      <c r="E91" s="260">
        <f t="shared" ref="E91:E102" si="34">SUM(C91:D91)</f>
        <v>50000</v>
      </c>
      <c r="F91" s="260"/>
    </row>
    <row r="92" spans="1:26" ht="15.75" customHeight="1">
      <c r="A92" s="349" t="s">
        <v>2102</v>
      </c>
      <c r="B92" s="36" t="s">
        <v>2103</v>
      </c>
      <c r="C92" s="260">
        <v>500000</v>
      </c>
      <c r="D92" s="260"/>
      <c r="E92" s="260">
        <f t="shared" si="34"/>
        <v>500000</v>
      </c>
      <c r="F92" s="260">
        <v>200000</v>
      </c>
    </row>
    <row r="93" spans="1:26" ht="15.75" customHeight="1">
      <c r="A93" s="349" t="s">
        <v>2104</v>
      </c>
      <c r="B93" s="36" t="s">
        <v>2105</v>
      </c>
      <c r="C93" s="260">
        <v>3000000</v>
      </c>
      <c r="D93" s="260"/>
      <c r="E93" s="260">
        <f t="shared" si="34"/>
        <v>3000000</v>
      </c>
      <c r="F93" s="260">
        <v>2455000</v>
      </c>
    </row>
    <row r="94" spans="1:26" ht="15.75" customHeight="1">
      <c r="A94" s="349">
        <v>2210310</v>
      </c>
      <c r="B94" s="36" t="s">
        <v>2211</v>
      </c>
      <c r="C94" s="260">
        <v>2220000</v>
      </c>
      <c r="D94" s="260"/>
      <c r="E94" s="260">
        <f t="shared" si="34"/>
        <v>2220000</v>
      </c>
      <c r="F94" s="260"/>
    </row>
    <row r="95" spans="1:26" ht="15.75" customHeight="1">
      <c r="A95" s="349" t="s">
        <v>2139</v>
      </c>
      <c r="B95" s="36" t="s">
        <v>2140</v>
      </c>
      <c r="C95" s="260">
        <v>2000000</v>
      </c>
      <c r="D95" s="260"/>
      <c r="E95" s="260">
        <f t="shared" si="34"/>
        <v>2000000</v>
      </c>
      <c r="F95" s="260"/>
    </row>
    <row r="96" spans="1:26" ht="15.75" customHeight="1">
      <c r="A96" s="349" t="s">
        <v>2141</v>
      </c>
      <c r="B96" s="36" t="s">
        <v>2142</v>
      </c>
      <c r="C96" s="260">
        <v>2083116</v>
      </c>
      <c r="D96" s="260"/>
      <c r="E96" s="260">
        <f t="shared" si="34"/>
        <v>2083116</v>
      </c>
      <c r="F96" s="260"/>
    </row>
    <row r="97" spans="1:26" ht="15.75" customHeight="1">
      <c r="A97" s="349">
        <v>2210604</v>
      </c>
      <c r="B97" s="36" t="s">
        <v>2591</v>
      </c>
      <c r="C97" s="260">
        <v>800000</v>
      </c>
      <c r="D97" s="260"/>
      <c r="E97" s="260">
        <f t="shared" si="34"/>
        <v>800000</v>
      </c>
      <c r="F97" s="260"/>
    </row>
    <row r="98" spans="1:26" ht="15.75" hidden="1" customHeight="1">
      <c r="A98" s="349">
        <v>2210807</v>
      </c>
      <c r="B98" s="81" t="s">
        <v>2796</v>
      </c>
      <c r="C98" s="260"/>
      <c r="D98" s="260"/>
      <c r="E98" s="260">
        <f t="shared" si="34"/>
        <v>0</v>
      </c>
      <c r="F98" s="260"/>
    </row>
    <row r="99" spans="1:26" ht="15.75" hidden="1" customHeight="1">
      <c r="A99" s="349">
        <v>2220206</v>
      </c>
      <c r="B99" s="81" t="s">
        <v>2797</v>
      </c>
      <c r="C99" s="260"/>
      <c r="D99" s="260"/>
      <c r="E99" s="260">
        <f t="shared" si="34"/>
        <v>0</v>
      </c>
      <c r="F99" s="260"/>
    </row>
    <row r="100" spans="1:26" ht="15.75" customHeight="1">
      <c r="A100" s="349">
        <v>2210807</v>
      </c>
      <c r="B100" s="81" t="s">
        <v>2798</v>
      </c>
      <c r="C100" s="260">
        <v>5000000</v>
      </c>
      <c r="D100" s="260">
        <f>5000000-850000</f>
        <v>4150000</v>
      </c>
      <c r="E100" s="260">
        <f t="shared" si="34"/>
        <v>9150000</v>
      </c>
      <c r="F100" s="260">
        <v>0</v>
      </c>
    </row>
    <row r="101" spans="1:26" ht="15.75" customHeight="1">
      <c r="A101" s="349">
        <v>2211016</v>
      </c>
      <c r="B101" s="36" t="s">
        <v>2799</v>
      </c>
      <c r="C101" s="260">
        <v>10000000</v>
      </c>
      <c r="D101" s="260"/>
      <c r="E101" s="260">
        <f t="shared" si="34"/>
        <v>10000000</v>
      </c>
      <c r="F101" s="260">
        <v>0</v>
      </c>
    </row>
    <row r="102" spans="1:26" ht="15.75" customHeight="1">
      <c r="A102" s="349">
        <v>2211016</v>
      </c>
      <c r="B102" s="36" t="s">
        <v>2800</v>
      </c>
      <c r="C102" s="260">
        <v>500000</v>
      </c>
      <c r="D102" s="260"/>
      <c r="E102" s="260">
        <f t="shared" si="34"/>
        <v>500000</v>
      </c>
      <c r="F102" s="260"/>
    </row>
    <row r="103" spans="1:26" ht="15.75" customHeight="1">
      <c r="A103" s="349">
        <v>2211016</v>
      </c>
      <c r="B103" s="36" t="s">
        <v>2801</v>
      </c>
      <c r="C103" s="260"/>
      <c r="D103" s="260"/>
      <c r="E103" s="260"/>
      <c r="F103" s="260">
        <v>3000000</v>
      </c>
    </row>
    <row r="104" spans="1:26" ht="15.75" customHeight="1">
      <c r="A104" s="349">
        <v>2211016</v>
      </c>
      <c r="B104" s="36" t="s">
        <v>2802</v>
      </c>
      <c r="C104" s="260">
        <v>1250000</v>
      </c>
      <c r="D104" s="260"/>
      <c r="E104" s="260">
        <f>SUM(C104:D104)</f>
        <v>1250000</v>
      </c>
      <c r="F104" s="260"/>
    </row>
    <row r="105" spans="1:26" ht="15.75" customHeight="1">
      <c r="A105" s="479" t="s">
        <v>2076</v>
      </c>
      <c r="B105" s="416" t="s">
        <v>2803</v>
      </c>
      <c r="C105" s="480">
        <f>SUM(C91:C104)</f>
        <v>27403116</v>
      </c>
      <c r="D105" s="480">
        <f>SUM(D91:D104)</f>
        <v>4150000</v>
      </c>
      <c r="E105" s="480">
        <f>SUM(E91:E104)</f>
        <v>31553116</v>
      </c>
      <c r="F105" s="480">
        <f>SUM(F91:F104)</f>
        <v>5655000</v>
      </c>
    </row>
    <row r="106" spans="1:26" ht="15.75" hidden="1" customHeight="1">
      <c r="A106" s="435">
        <v>310000</v>
      </c>
      <c r="B106" s="99" t="s">
        <v>2183</v>
      </c>
      <c r="C106" s="260">
        <v>0</v>
      </c>
      <c r="D106" s="260"/>
      <c r="E106" s="260">
        <f t="shared" ref="E106:E110" si="35">SUM(C106:D106)</f>
        <v>0</v>
      </c>
      <c r="F106" s="260"/>
      <c r="G106" s="41"/>
      <c r="H106" s="41"/>
      <c r="I106" s="41"/>
      <c r="J106" s="41"/>
      <c r="K106" s="41"/>
      <c r="L106" s="41"/>
      <c r="M106" s="41"/>
      <c r="N106" s="41"/>
      <c r="O106" s="41"/>
      <c r="P106" s="41"/>
      <c r="Q106" s="41"/>
      <c r="R106" s="41"/>
      <c r="S106" s="41"/>
      <c r="T106" s="41"/>
      <c r="U106" s="41"/>
      <c r="V106" s="41"/>
      <c r="W106" s="41"/>
      <c r="X106" s="41"/>
      <c r="Y106" s="41"/>
      <c r="Z106" s="41"/>
    </row>
    <row r="107" spans="1:26" ht="15.75" hidden="1" customHeight="1">
      <c r="A107" s="141">
        <v>3110599</v>
      </c>
      <c r="B107" s="568" t="s">
        <v>2804</v>
      </c>
      <c r="C107" s="106">
        <v>30000000</v>
      </c>
      <c r="D107" s="106"/>
      <c r="E107" s="260">
        <f t="shared" si="35"/>
        <v>30000000</v>
      </c>
      <c r="F107" s="260"/>
      <c r="G107" s="41"/>
      <c r="H107" s="41"/>
      <c r="I107" s="41"/>
      <c r="J107" s="41"/>
      <c r="K107" s="41"/>
      <c r="L107" s="41"/>
      <c r="M107" s="41"/>
      <c r="N107" s="41"/>
      <c r="O107" s="41"/>
      <c r="P107" s="41"/>
      <c r="Q107" s="41"/>
      <c r="R107" s="41"/>
      <c r="S107" s="41"/>
      <c r="T107" s="41"/>
      <c r="U107" s="41"/>
      <c r="V107" s="41"/>
      <c r="W107" s="41"/>
      <c r="X107" s="41"/>
      <c r="Y107" s="41"/>
      <c r="Z107" s="41"/>
    </row>
    <row r="108" spans="1:26" ht="15.75" hidden="1" customHeight="1">
      <c r="A108" s="141">
        <v>3110599</v>
      </c>
      <c r="B108" s="568" t="s">
        <v>2805</v>
      </c>
      <c r="C108" s="106">
        <v>56050000</v>
      </c>
      <c r="D108" s="106"/>
      <c r="E108" s="260">
        <f t="shared" si="35"/>
        <v>56050000</v>
      </c>
      <c r="F108" s="260"/>
      <c r="G108" s="41"/>
      <c r="H108" s="41"/>
      <c r="I108" s="41"/>
      <c r="J108" s="41"/>
      <c r="K108" s="41"/>
      <c r="L108" s="41"/>
      <c r="M108" s="41"/>
      <c r="N108" s="41"/>
      <c r="O108" s="41"/>
      <c r="P108" s="41"/>
      <c r="Q108" s="41"/>
      <c r="R108" s="41"/>
      <c r="S108" s="41"/>
      <c r="T108" s="41"/>
      <c r="U108" s="41"/>
      <c r="V108" s="41"/>
      <c r="W108" s="41"/>
      <c r="X108" s="41"/>
      <c r="Y108" s="41"/>
      <c r="Z108" s="41"/>
    </row>
    <row r="109" spans="1:26" ht="15.75" hidden="1" customHeight="1">
      <c r="A109" s="883"/>
      <c r="B109" s="416" t="s">
        <v>2806</v>
      </c>
      <c r="C109" s="480">
        <v>86050000</v>
      </c>
      <c r="D109" s="480"/>
      <c r="E109" s="260">
        <f t="shared" si="35"/>
        <v>86050000</v>
      </c>
      <c r="F109" s="260"/>
    </row>
    <row r="110" spans="1:26" ht="15.75" hidden="1" customHeight="1">
      <c r="A110" s="883"/>
      <c r="B110" s="416" t="s">
        <v>2807</v>
      </c>
      <c r="C110" s="480">
        <v>113453116</v>
      </c>
      <c r="D110" s="480"/>
      <c r="E110" s="260">
        <f t="shared" si="35"/>
        <v>113453116</v>
      </c>
      <c r="F110" s="260"/>
    </row>
    <row r="111" spans="1:26" ht="15.75" customHeight="1">
      <c r="A111" s="884">
        <v>11304</v>
      </c>
      <c r="B111" s="884" t="s">
        <v>2808</v>
      </c>
      <c r="C111" s="260"/>
      <c r="D111" s="260"/>
      <c r="E111" s="260"/>
      <c r="F111" s="260"/>
    </row>
    <row r="112" spans="1:26" ht="15.75" customHeight="1">
      <c r="A112" s="540">
        <v>2210301</v>
      </c>
      <c r="B112" s="509" t="s">
        <v>2103</v>
      </c>
      <c r="C112" s="260">
        <v>50000</v>
      </c>
      <c r="D112" s="260"/>
      <c r="E112" s="260">
        <f t="shared" ref="E112:E116" si="36">SUM(C112:D112)</f>
        <v>50000</v>
      </c>
      <c r="F112" s="260">
        <v>50000</v>
      </c>
    </row>
    <row r="113" spans="1:6" ht="15.75" customHeight="1">
      <c r="A113" s="349" t="s">
        <v>2104</v>
      </c>
      <c r="B113" s="36" t="s">
        <v>2105</v>
      </c>
      <c r="C113" s="260">
        <v>300000</v>
      </c>
      <c r="D113" s="260"/>
      <c r="E113" s="260">
        <f t="shared" si="36"/>
        <v>300000</v>
      </c>
      <c r="F113" s="260">
        <v>100000</v>
      </c>
    </row>
    <row r="114" spans="1:6" ht="15.75" hidden="1" customHeight="1">
      <c r="A114" s="540">
        <v>2210303</v>
      </c>
      <c r="B114" s="509" t="s">
        <v>2107</v>
      </c>
      <c r="C114" s="260"/>
      <c r="D114" s="260"/>
      <c r="E114" s="260">
        <f t="shared" si="36"/>
        <v>0</v>
      </c>
      <c r="F114" s="260"/>
    </row>
    <row r="115" spans="1:6" ht="15.75" customHeight="1">
      <c r="A115" s="540">
        <v>2210310</v>
      </c>
      <c r="B115" s="509" t="s">
        <v>2211</v>
      </c>
      <c r="C115" s="260">
        <v>500000</v>
      </c>
      <c r="D115" s="260"/>
      <c r="E115" s="260">
        <f t="shared" si="36"/>
        <v>500000</v>
      </c>
      <c r="F115" s="260"/>
    </row>
    <row r="116" spans="1:6" ht="15.75" customHeight="1">
      <c r="A116" s="540">
        <v>2210801</v>
      </c>
      <c r="B116" s="509" t="s">
        <v>2140</v>
      </c>
      <c r="C116" s="260">
        <v>200000</v>
      </c>
      <c r="D116" s="260"/>
      <c r="E116" s="260">
        <f t="shared" si="36"/>
        <v>200000</v>
      </c>
      <c r="F116" s="260"/>
    </row>
    <row r="117" spans="1:6" ht="15.75" customHeight="1">
      <c r="A117" s="540">
        <v>2210802</v>
      </c>
      <c r="B117" s="509" t="s">
        <v>2142</v>
      </c>
      <c r="C117" s="260">
        <v>500000</v>
      </c>
      <c r="D117" s="260"/>
      <c r="E117" s="260">
        <f>SUM(C117:D117)</f>
        <v>500000</v>
      </c>
      <c r="F117" s="260">
        <v>250000</v>
      </c>
    </row>
    <row r="118" spans="1:6" ht="15.75" customHeight="1">
      <c r="A118" s="883" t="s">
        <v>2076</v>
      </c>
      <c r="B118" s="416" t="s">
        <v>2809</v>
      </c>
      <c r="C118" s="480">
        <f>SUM(C112:C117)</f>
        <v>1550000</v>
      </c>
      <c r="D118" s="480">
        <f>SUM(D112:D117)</f>
        <v>0</v>
      </c>
      <c r="E118" s="480">
        <f>SUM(E112:E117)</f>
        <v>1550000</v>
      </c>
      <c r="F118" s="480">
        <f>SUM(F112:F117)</f>
        <v>400000</v>
      </c>
    </row>
    <row r="119" spans="1:6" ht="15.75" customHeight="1">
      <c r="A119" s="874" t="s">
        <v>2810</v>
      </c>
      <c r="B119" s="870" t="s">
        <v>2745</v>
      </c>
      <c r="C119" s="112"/>
      <c r="D119" s="112"/>
      <c r="E119" s="260"/>
      <c r="F119" s="260"/>
    </row>
    <row r="120" spans="1:6" ht="15.75" customHeight="1">
      <c r="A120" s="732"/>
      <c r="B120" s="842" t="s">
        <v>2101</v>
      </c>
      <c r="C120" s="112"/>
      <c r="D120" s="112"/>
      <c r="E120" s="260"/>
      <c r="F120" s="260"/>
    </row>
    <row r="121" spans="1:6" ht="15.75" customHeight="1">
      <c r="A121" s="732" t="s">
        <v>2102</v>
      </c>
      <c r="B121" s="723" t="s">
        <v>2103</v>
      </c>
      <c r="C121" s="503">
        <v>50000</v>
      </c>
      <c r="D121" s="503"/>
      <c r="E121" s="260">
        <f t="shared" ref="E121:E123" si="37">SUM(C121:D121)</f>
        <v>50000</v>
      </c>
      <c r="F121" s="260"/>
    </row>
    <row r="122" spans="1:6" ht="15.75" customHeight="1">
      <c r="A122" s="732">
        <v>2210302</v>
      </c>
      <c r="B122" s="723" t="s">
        <v>2105</v>
      </c>
      <c r="C122" s="503">
        <v>350000</v>
      </c>
      <c r="D122" s="503"/>
      <c r="E122" s="260">
        <f t="shared" si="37"/>
        <v>350000</v>
      </c>
      <c r="F122" s="260"/>
    </row>
    <row r="123" spans="1:6" ht="15.75" customHeight="1">
      <c r="A123" s="732" t="s">
        <v>2338</v>
      </c>
      <c r="B123" s="723" t="s">
        <v>2811</v>
      </c>
      <c r="C123" s="503">
        <v>400000</v>
      </c>
      <c r="D123" s="503"/>
      <c r="E123" s="260">
        <f t="shared" si="37"/>
        <v>400000</v>
      </c>
      <c r="F123" s="260"/>
    </row>
    <row r="124" spans="1:6" ht="15.75" customHeight="1">
      <c r="A124" s="733" t="s">
        <v>2076</v>
      </c>
      <c r="B124" s="734"/>
      <c r="C124" s="521">
        <f t="shared" ref="C124:F124" si="38">SUM(C121:C123)</f>
        <v>800000</v>
      </c>
      <c r="D124" s="521">
        <f t="shared" si="38"/>
        <v>0</v>
      </c>
      <c r="E124" s="521">
        <f t="shared" si="38"/>
        <v>800000</v>
      </c>
      <c r="F124" s="521">
        <f t="shared" si="38"/>
        <v>0</v>
      </c>
    </row>
    <row r="125" spans="1:6" ht="15.75" customHeight="1">
      <c r="A125" s="732"/>
      <c r="B125" s="842" t="s">
        <v>2128</v>
      </c>
      <c r="C125" s="503"/>
      <c r="D125" s="503"/>
      <c r="E125" s="260"/>
      <c r="F125" s="260"/>
    </row>
    <row r="126" spans="1:6" ht="15.75" customHeight="1">
      <c r="A126" s="732" t="s">
        <v>2129</v>
      </c>
      <c r="B126" s="723" t="s">
        <v>2130</v>
      </c>
      <c r="C126" s="503">
        <v>50000</v>
      </c>
      <c r="D126" s="503"/>
      <c r="E126" s="260">
        <f t="shared" ref="E126:E128" si="39">SUM(C126:D126)</f>
        <v>50000</v>
      </c>
      <c r="F126" s="260"/>
    </row>
    <row r="127" spans="1:6" ht="15.75" customHeight="1">
      <c r="A127" s="732">
        <v>2210702</v>
      </c>
      <c r="B127" s="723" t="s">
        <v>2242</v>
      </c>
      <c r="C127" s="503">
        <v>100000</v>
      </c>
      <c r="D127" s="503"/>
      <c r="E127" s="260">
        <f t="shared" si="39"/>
        <v>100000</v>
      </c>
      <c r="F127" s="260"/>
    </row>
    <row r="128" spans="1:6" ht="15.75" customHeight="1">
      <c r="A128" s="732">
        <v>2210704</v>
      </c>
      <c r="B128" s="723" t="s">
        <v>2521</v>
      </c>
      <c r="C128" s="503">
        <v>100000</v>
      </c>
      <c r="D128" s="503"/>
      <c r="E128" s="260">
        <f t="shared" si="39"/>
        <v>100000</v>
      </c>
      <c r="F128" s="260"/>
    </row>
    <row r="129" spans="1:7" ht="15.75" customHeight="1">
      <c r="A129" s="733" t="s">
        <v>2076</v>
      </c>
      <c r="B129" s="734"/>
      <c r="C129" s="521">
        <f t="shared" ref="C129:F129" si="40">SUM(C126:C128)</f>
        <v>250000</v>
      </c>
      <c r="D129" s="521">
        <f t="shared" si="40"/>
        <v>0</v>
      </c>
      <c r="E129" s="521">
        <f t="shared" si="40"/>
        <v>250000</v>
      </c>
      <c r="F129" s="521">
        <f t="shared" si="40"/>
        <v>0</v>
      </c>
    </row>
    <row r="130" spans="1:7" ht="15.75" customHeight="1">
      <c r="A130" s="733"/>
      <c r="B130" s="734" t="s">
        <v>2812</v>
      </c>
      <c r="C130" s="521">
        <f t="shared" ref="C130:F130" si="41">C124+C129</f>
        <v>1050000</v>
      </c>
      <c r="D130" s="521">
        <f t="shared" si="41"/>
        <v>0</v>
      </c>
      <c r="E130" s="521">
        <f t="shared" si="41"/>
        <v>1050000</v>
      </c>
      <c r="F130" s="521">
        <f t="shared" si="41"/>
        <v>0</v>
      </c>
    </row>
    <row r="131" spans="1:7" ht="15.75" customHeight="1">
      <c r="A131" s="874" t="s">
        <v>2746</v>
      </c>
      <c r="B131" s="870" t="s">
        <v>2751</v>
      </c>
      <c r="C131" s="112"/>
      <c r="D131" s="112"/>
      <c r="E131" s="260"/>
      <c r="F131" s="260"/>
    </row>
    <row r="132" spans="1:7" ht="15.75" customHeight="1">
      <c r="A132" s="732"/>
      <c r="B132" s="842" t="s">
        <v>2101</v>
      </c>
      <c r="C132" s="112"/>
      <c r="D132" s="112"/>
      <c r="E132" s="260"/>
      <c r="F132" s="260"/>
    </row>
    <row r="133" spans="1:7" ht="15.75" customHeight="1">
      <c r="A133" s="732" t="s">
        <v>2102</v>
      </c>
      <c r="B133" s="723" t="s">
        <v>2103</v>
      </c>
      <c r="C133" s="347">
        <v>30000</v>
      </c>
      <c r="D133" s="347"/>
      <c r="E133" s="260">
        <f t="shared" ref="E133:E135" si="42">SUM(C133:D133)</f>
        <v>30000</v>
      </c>
      <c r="F133" s="260">
        <v>0</v>
      </c>
    </row>
    <row r="134" spans="1:7" ht="15.75" customHeight="1">
      <c r="A134" s="732">
        <v>2210302</v>
      </c>
      <c r="B134" s="723" t="s">
        <v>2105</v>
      </c>
      <c r="C134" s="347">
        <v>50000</v>
      </c>
      <c r="D134" s="347"/>
      <c r="E134" s="260">
        <f t="shared" si="42"/>
        <v>50000</v>
      </c>
      <c r="F134" s="260">
        <v>0</v>
      </c>
    </row>
    <row r="135" spans="1:7" ht="15.75" customHeight="1">
      <c r="A135" s="732" t="s">
        <v>2338</v>
      </c>
      <c r="B135" s="723" t="s">
        <v>2811</v>
      </c>
      <c r="C135" s="347">
        <v>150000</v>
      </c>
      <c r="D135" s="347"/>
      <c r="E135" s="260">
        <f t="shared" si="42"/>
        <v>150000</v>
      </c>
      <c r="F135" s="260"/>
    </row>
    <row r="136" spans="1:7" ht="15.75" customHeight="1">
      <c r="A136" s="733"/>
      <c r="B136" s="734" t="s">
        <v>2813</v>
      </c>
      <c r="C136" s="480">
        <f t="shared" ref="C136:F136" si="43">SUM(C133:C135)</f>
        <v>230000</v>
      </c>
      <c r="D136" s="480">
        <f t="shared" si="43"/>
        <v>0</v>
      </c>
      <c r="E136" s="480">
        <f t="shared" si="43"/>
        <v>230000</v>
      </c>
      <c r="F136" s="480">
        <f t="shared" si="43"/>
        <v>0</v>
      </c>
    </row>
    <row r="137" spans="1:7" ht="15.75" customHeight="1">
      <c r="A137" s="481"/>
      <c r="B137" s="481" t="s">
        <v>2445</v>
      </c>
      <c r="C137" s="482">
        <f>C136+C130+C118+C105+C79+C69</f>
        <v>50105000</v>
      </c>
      <c r="D137" s="482">
        <f>D136+D130+D118+D105+D79+D69</f>
        <v>1150000</v>
      </c>
      <c r="E137" s="482">
        <f>E136+E130+E118+E105+E79+E69</f>
        <v>51255000</v>
      </c>
      <c r="F137" s="482">
        <f>F136+F130+F118+F105+F79+F69+F89</f>
        <v>20852345</v>
      </c>
      <c r="G137" s="2"/>
    </row>
    <row r="138" spans="1:7" ht="15.75" customHeight="1">
      <c r="A138" s="485"/>
      <c r="B138" s="485" t="s">
        <v>2222</v>
      </c>
      <c r="C138" s="482">
        <f>C137+C13</f>
        <v>130105000</v>
      </c>
      <c r="D138" s="482">
        <f>D137+D13</f>
        <v>1150000</v>
      </c>
      <c r="E138" s="482">
        <f>E137+E13</f>
        <v>131255000</v>
      </c>
      <c r="F138" s="482">
        <f>F137+F13</f>
        <v>100852345</v>
      </c>
    </row>
    <row r="139" spans="1:7" ht="15.75" customHeight="1">
      <c r="A139" s="517"/>
      <c r="B139" s="451"/>
      <c r="C139" s="2"/>
      <c r="D139" s="2"/>
      <c r="E139" s="2"/>
      <c r="F139" s="2"/>
    </row>
    <row r="140" spans="1:7" ht="15.75" customHeight="1">
      <c r="A140" s="517"/>
      <c r="B140" s="451"/>
      <c r="C140" s="2"/>
      <c r="D140" s="2"/>
      <c r="E140" s="2"/>
      <c r="F140" s="2"/>
    </row>
    <row r="141" spans="1:7" ht="15.75" customHeight="1">
      <c r="A141" s="517"/>
      <c r="B141" s="451"/>
      <c r="C141" s="2"/>
      <c r="D141" s="2"/>
      <c r="E141" s="2"/>
      <c r="F141" s="2"/>
    </row>
    <row r="142" spans="1:7" ht="15.75" customHeight="1">
      <c r="A142" s="517"/>
      <c r="B142" s="451"/>
      <c r="C142" s="2"/>
      <c r="D142" s="2"/>
      <c r="E142" s="2"/>
      <c r="F142" s="2"/>
    </row>
    <row r="143" spans="1:7" ht="15.75" customHeight="1">
      <c r="A143" s="517"/>
      <c r="B143" s="451"/>
      <c r="C143" s="2"/>
      <c r="D143" s="2"/>
      <c r="E143" s="2"/>
      <c r="F143" s="2"/>
    </row>
    <row r="144" spans="1:7" ht="15.75" customHeight="1">
      <c r="A144" s="517"/>
      <c r="B144" s="451"/>
      <c r="C144" s="2"/>
      <c r="D144" s="2"/>
      <c r="E144" s="2"/>
      <c r="F144" s="2"/>
    </row>
    <row r="145" spans="1:6" ht="15.75" customHeight="1">
      <c r="A145" s="517"/>
      <c r="B145" s="451"/>
      <c r="C145" s="2"/>
      <c r="D145" s="2"/>
      <c r="E145" s="2"/>
      <c r="F145" s="2"/>
    </row>
    <row r="146" spans="1:6" ht="15.75" customHeight="1">
      <c r="A146" s="517"/>
      <c r="B146" s="451"/>
      <c r="C146" s="2"/>
      <c r="D146" s="2"/>
      <c r="E146" s="2"/>
      <c r="F146" s="2"/>
    </row>
    <row r="147" spans="1:6" ht="15.75" customHeight="1">
      <c r="A147" s="517"/>
      <c r="B147" s="451"/>
      <c r="C147" s="2"/>
      <c r="D147" s="2"/>
      <c r="E147" s="2"/>
      <c r="F147" s="2"/>
    </row>
    <row r="148" spans="1:6" ht="15.75" customHeight="1">
      <c r="A148" s="517"/>
      <c r="B148" s="451"/>
      <c r="C148" s="2"/>
      <c r="D148" s="2"/>
      <c r="E148" s="2"/>
      <c r="F148" s="2"/>
    </row>
    <row r="149" spans="1:6" ht="15.75" customHeight="1">
      <c r="A149" s="517"/>
      <c r="B149" s="451"/>
      <c r="C149" s="2"/>
      <c r="D149" s="2"/>
      <c r="E149" s="2"/>
      <c r="F149" s="2"/>
    </row>
    <row r="150" spans="1:6" ht="15.75" customHeight="1">
      <c r="A150" s="517"/>
      <c r="B150" s="451"/>
      <c r="C150" s="2"/>
      <c r="D150" s="2"/>
      <c r="E150" s="2"/>
      <c r="F150" s="2"/>
    </row>
    <row r="151" spans="1:6" ht="15.75" customHeight="1">
      <c r="A151" s="517"/>
      <c r="B151" s="451"/>
      <c r="C151" s="2"/>
      <c r="D151" s="2"/>
      <c r="E151" s="2"/>
      <c r="F151" s="2"/>
    </row>
    <row r="152" spans="1:6" ht="15.75" customHeight="1">
      <c r="A152" s="517"/>
      <c r="B152" s="451"/>
      <c r="C152" s="2"/>
      <c r="D152" s="2"/>
      <c r="E152" s="2"/>
      <c r="F152" s="2"/>
    </row>
    <row r="153" spans="1:6" ht="15.75" customHeight="1">
      <c r="A153" s="517"/>
      <c r="B153" s="451"/>
      <c r="C153" s="2"/>
      <c r="D153" s="2"/>
      <c r="E153" s="2"/>
      <c r="F153" s="2"/>
    </row>
    <row r="154" spans="1:6" ht="15.75" customHeight="1">
      <c r="A154" s="517"/>
      <c r="B154" s="451"/>
      <c r="C154" s="2"/>
      <c r="D154" s="2"/>
      <c r="E154" s="2"/>
      <c r="F154" s="2"/>
    </row>
    <row r="155" spans="1:6" ht="15.75" customHeight="1">
      <c r="A155" s="517"/>
      <c r="B155" s="451"/>
      <c r="C155" s="2"/>
      <c r="D155" s="2"/>
      <c r="E155" s="2"/>
      <c r="F155" s="2"/>
    </row>
    <row r="156" spans="1:6" ht="15.75" customHeight="1">
      <c r="A156" s="517"/>
      <c r="B156" s="451"/>
      <c r="C156" s="2"/>
      <c r="D156" s="2"/>
      <c r="E156" s="2"/>
      <c r="F156" s="2"/>
    </row>
    <row r="157" spans="1:6" ht="15.75" customHeight="1">
      <c r="A157" s="517"/>
      <c r="B157" s="451"/>
      <c r="C157" s="2"/>
      <c r="D157" s="2"/>
      <c r="E157" s="2"/>
      <c r="F157" s="2"/>
    </row>
    <row r="158" spans="1:6" ht="15.75" customHeight="1">
      <c r="A158" s="517"/>
      <c r="B158" s="451"/>
      <c r="C158" s="2"/>
      <c r="D158" s="2"/>
      <c r="E158" s="2"/>
      <c r="F158" s="2"/>
    </row>
    <row r="159" spans="1:6" ht="15.75" customHeight="1">
      <c r="A159" s="517"/>
      <c r="B159" s="451"/>
      <c r="C159" s="2"/>
      <c r="D159" s="2"/>
      <c r="E159" s="2"/>
      <c r="F159" s="2"/>
    </row>
    <row r="160" spans="1:6" ht="15.75" customHeight="1">
      <c r="A160" s="517"/>
      <c r="B160" s="451"/>
      <c r="C160" s="2"/>
      <c r="D160" s="2"/>
      <c r="E160" s="2"/>
      <c r="F160" s="2"/>
    </row>
    <row r="161" spans="1:6" ht="15.75" customHeight="1">
      <c r="A161" s="517"/>
      <c r="B161" s="451"/>
      <c r="C161" s="2"/>
      <c r="D161" s="2"/>
      <c r="E161" s="2"/>
      <c r="F161" s="2"/>
    </row>
    <row r="162" spans="1:6" ht="15.75" customHeight="1">
      <c r="A162" s="517"/>
      <c r="B162" s="451"/>
      <c r="C162" s="2"/>
      <c r="D162" s="2"/>
      <c r="E162" s="2"/>
      <c r="F162" s="2"/>
    </row>
    <row r="163" spans="1:6" ht="15.75" customHeight="1">
      <c r="A163" s="517"/>
      <c r="B163" s="451"/>
      <c r="C163" s="2"/>
      <c r="D163" s="2"/>
      <c r="E163" s="2"/>
      <c r="F163" s="2"/>
    </row>
    <row r="164" spans="1:6" ht="15.75" customHeight="1">
      <c r="A164" s="517"/>
      <c r="B164" s="451"/>
      <c r="C164" s="2"/>
      <c r="D164" s="2"/>
      <c r="E164" s="2"/>
      <c r="F164" s="2"/>
    </row>
    <row r="165" spans="1:6" ht="15.75" customHeight="1">
      <c r="A165" s="517"/>
      <c r="B165" s="451"/>
      <c r="C165" s="2"/>
      <c r="D165" s="2"/>
      <c r="E165" s="2"/>
      <c r="F165" s="2"/>
    </row>
    <row r="166" spans="1:6" ht="15.75" customHeight="1">
      <c r="A166" s="517"/>
      <c r="B166" s="451"/>
      <c r="C166" s="2"/>
      <c r="D166" s="2"/>
      <c r="E166" s="2"/>
      <c r="F166" s="2"/>
    </row>
    <row r="167" spans="1:6" ht="15.75" customHeight="1">
      <c r="A167" s="517"/>
      <c r="B167" s="451"/>
      <c r="C167" s="2"/>
      <c r="D167" s="2"/>
      <c r="E167" s="2"/>
      <c r="F167" s="2"/>
    </row>
    <row r="168" spans="1:6" ht="15.75" customHeight="1">
      <c r="A168" s="517"/>
      <c r="B168" s="451"/>
      <c r="C168" s="2"/>
      <c r="D168" s="2"/>
      <c r="E168" s="2"/>
      <c r="F168" s="2"/>
    </row>
    <row r="169" spans="1:6" ht="15.75" customHeight="1">
      <c r="A169" s="517"/>
      <c r="B169" s="451"/>
      <c r="C169" s="2"/>
      <c r="D169" s="2"/>
      <c r="E169" s="2"/>
      <c r="F169" s="2"/>
    </row>
    <row r="170" spans="1:6" ht="15.75" customHeight="1">
      <c r="A170" s="517"/>
      <c r="B170" s="451"/>
      <c r="C170" s="2"/>
      <c r="D170" s="2"/>
      <c r="E170" s="2"/>
      <c r="F170" s="2"/>
    </row>
    <row r="171" spans="1:6" ht="15.75" customHeight="1">
      <c r="A171" s="517"/>
      <c r="B171" s="451"/>
      <c r="C171" s="2"/>
      <c r="D171" s="2"/>
      <c r="E171" s="2"/>
      <c r="F171" s="2"/>
    </row>
    <row r="172" spans="1:6" ht="15.75" customHeight="1">
      <c r="A172" s="517"/>
      <c r="B172" s="451"/>
      <c r="C172" s="2"/>
      <c r="D172" s="2"/>
      <c r="E172" s="2"/>
      <c r="F172" s="2"/>
    </row>
    <row r="173" spans="1:6" ht="15.75" customHeight="1">
      <c r="A173" s="517"/>
      <c r="B173" s="451"/>
      <c r="C173" s="2"/>
      <c r="D173" s="2"/>
      <c r="E173" s="2"/>
      <c r="F173" s="2"/>
    </row>
    <row r="174" spans="1:6" ht="15.75" customHeight="1">
      <c r="A174" s="517"/>
      <c r="B174" s="451"/>
      <c r="C174" s="2"/>
      <c r="D174" s="2"/>
      <c r="E174" s="2"/>
      <c r="F174" s="2"/>
    </row>
    <row r="175" spans="1:6" ht="15.75" customHeight="1">
      <c r="A175" s="517"/>
      <c r="B175" s="451"/>
      <c r="C175" s="2"/>
      <c r="D175" s="2"/>
      <c r="E175" s="2"/>
      <c r="F175" s="2"/>
    </row>
    <row r="176" spans="1:6" ht="15.75" customHeight="1">
      <c r="A176" s="517"/>
      <c r="B176" s="451"/>
      <c r="C176" s="2"/>
      <c r="D176" s="2"/>
      <c r="E176" s="2"/>
      <c r="F176" s="2"/>
    </row>
    <row r="177" spans="1:6" ht="15.75" customHeight="1">
      <c r="A177" s="517"/>
      <c r="B177" s="451"/>
      <c r="C177" s="2"/>
      <c r="D177" s="2"/>
      <c r="E177" s="2"/>
      <c r="F177" s="2"/>
    </row>
    <row r="178" spans="1:6" ht="15.75" customHeight="1">
      <c r="A178" s="517"/>
      <c r="B178" s="451"/>
      <c r="C178" s="2"/>
      <c r="D178" s="2"/>
      <c r="E178" s="2"/>
      <c r="F178" s="2"/>
    </row>
    <row r="179" spans="1:6" ht="15.75" customHeight="1">
      <c r="A179" s="517"/>
      <c r="B179" s="451"/>
      <c r="C179" s="2"/>
      <c r="D179" s="2"/>
      <c r="E179" s="2"/>
      <c r="F179" s="2"/>
    </row>
    <row r="180" spans="1:6" ht="15.75" customHeight="1">
      <c r="A180" s="517"/>
      <c r="B180" s="451"/>
      <c r="C180" s="2"/>
      <c r="D180" s="2"/>
      <c r="E180" s="2"/>
      <c r="F180" s="2"/>
    </row>
    <row r="181" spans="1:6" ht="15.75" customHeight="1">
      <c r="A181" s="517"/>
      <c r="B181" s="451"/>
      <c r="C181" s="2"/>
      <c r="D181" s="2"/>
      <c r="E181" s="2"/>
      <c r="F181" s="2"/>
    </row>
    <row r="182" spans="1:6" ht="15.75" customHeight="1">
      <c r="A182" s="517"/>
      <c r="B182" s="451"/>
      <c r="C182" s="2"/>
      <c r="D182" s="2"/>
      <c r="E182" s="2"/>
      <c r="F182" s="2"/>
    </row>
    <row r="183" spans="1:6" ht="15.75" customHeight="1">
      <c r="A183" s="517"/>
      <c r="B183" s="451"/>
      <c r="C183" s="2"/>
      <c r="D183" s="2"/>
      <c r="E183" s="2"/>
      <c r="F183" s="2"/>
    </row>
    <row r="184" spans="1:6" ht="15.75" customHeight="1">
      <c r="A184" s="517"/>
      <c r="B184" s="451"/>
      <c r="C184" s="2"/>
      <c r="D184" s="2"/>
      <c r="E184" s="2"/>
      <c r="F184" s="2"/>
    </row>
    <row r="185" spans="1:6" ht="15.75" customHeight="1">
      <c r="A185" s="517"/>
      <c r="B185" s="451"/>
      <c r="C185" s="2"/>
      <c r="D185" s="2"/>
      <c r="E185" s="2"/>
      <c r="F185" s="2"/>
    </row>
    <row r="186" spans="1:6" ht="15.75" customHeight="1">
      <c r="A186" s="517"/>
      <c r="B186" s="451"/>
      <c r="C186" s="2"/>
      <c r="D186" s="2"/>
      <c r="E186" s="2"/>
      <c r="F186" s="2"/>
    </row>
    <row r="187" spans="1:6" ht="15.75" customHeight="1">
      <c r="A187" s="517"/>
      <c r="B187" s="451"/>
      <c r="C187" s="2"/>
      <c r="D187" s="2"/>
      <c r="E187" s="2"/>
      <c r="F187" s="2"/>
    </row>
    <row r="188" spans="1:6" ht="15.75" customHeight="1">
      <c r="A188" s="517"/>
      <c r="B188" s="451"/>
      <c r="C188" s="2"/>
      <c r="D188" s="2"/>
      <c r="E188" s="2"/>
      <c r="F188" s="2"/>
    </row>
    <row r="189" spans="1:6" ht="15.75" customHeight="1">
      <c r="A189" s="517"/>
      <c r="B189" s="451"/>
      <c r="C189" s="2"/>
      <c r="D189" s="2"/>
      <c r="E189" s="2"/>
      <c r="F189" s="2"/>
    </row>
    <row r="190" spans="1:6" ht="15.75" customHeight="1">
      <c r="A190" s="517"/>
      <c r="B190" s="451"/>
      <c r="C190" s="2"/>
      <c r="D190" s="2"/>
      <c r="E190" s="2"/>
      <c r="F190" s="2"/>
    </row>
    <row r="191" spans="1:6" ht="15.75" customHeight="1">
      <c r="A191" s="517"/>
      <c r="B191" s="451"/>
      <c r="C191" s="2"/>
      <c r="D191" s="2"/>
      <c r="E191" s="2"/>
      <c r="F191" s="2"/>
    </row>
    <row r="192" spans="1:6" ht="15.75" customHeight="1">
      <c r="A192" s="517"/>
      <c r="B192" s="451"/>
      <c r="C192" s="2"/>
      <c r="D192" s="2"/>
      <c r="E192" s="2"/>
      <c r="F192" s="2"/>
    </row>
    <row r="193" spans="1:6" ht="15.75" customHeight="1">
      <c r="A193" s="517"/>
      <c r="B193" s="451"/>
      <c r="C193" s="2"/>
      <c r="D193" s="2"/>
      <c r="E193" s="2"/>
      <c r="F193" s="2"/>
    </row>
    <row r="194" spans="1:6" ht="15.75" customHeight="1">
      <c r="A194" s="517"/>
      <c r="B194" s="451"/>
      <c r="C194" s="2"/>
      <c r="D194" s="2"/>
      <c r="E194" s="2"/>
      <c r="F194" s="2"/>
    </row>
    <row r="195" spans="1:6" ht="15.75" customHeight="1">
      <c r="A195" s="517"/>
      <c r="B195" s="451"/>
      <c r="C195" s="2"/>
      <c r="D195" s="2"/>
      <c r="E195" s="2"/>
      <c r="F195" s="2"/>
    </row>
    <row r="196" spans="1:6" ht="15.75" customHeight="1">
      <c r="A196" s="517"/>
      <c r="B196" s="451"/>
      <c r="C196" s="2"/>
      <c r="D196" s="2"/>
      <c r="E196" s="2"/>
      <c r="F196" s="2"/>
    </row>
    <row r="197" spans="1:6" ht="15.75" customHeight="1">
      <c r="A197" s="517"/>
      <c r="B197" s="451"/>
      <c r="C197" s="2"/>
      <c r="D197" s="2"/>
      <c r="E197" s="2"/>
      <c r="F197" s="2"/>
    </row>
    <row r="198" spans="1:6" ht="15.75" customHeight="1">
      <c r="A198" s="517"/>
      <c r="B198" s="451"/>
      <c r="C198" s="2"/>
      <c r="D198" s="2"/>
      <c r="E198" s="2"/>
      <c r="F198" s="2"/>
    </row>
    <row r="199" spans="1:6" ht="15.75" customHeight="1">
      <c r="A199" s="517"/>
      <c r="B199" s="451"/>
      <c r="C199" s="2"/>
      <c r="D199" s="2"/>
      <c r="E199" s="2"/>
      <c r="F199" s="2"/>
    </row>
    <row r="200" spans="1:6" ht="15.75" customHeight="1">
      <c r="A200" s="517"/>
      <c r="B200" s="451"/>
      <c r="C200" s="2"/>
      <c r="D200" s="2"/>
      <c r="E200" s="2"/>
      <c r="F200" s="2"/>
    </row>
    <row r="201" spans="1:6" ht="15.75" customHeight="1">
      <c r="A201" s="517"/>
      <c r="B201" s="451"/>
      <c r="C201" s="2"/>
      <c r="D201" s="2"/>
      <c r="E201" s="2"/>
      <c r="F201" s="2"/>
    </row>
    <row r="202" spans="1:6" ht="15.75" customHeight="1">
      <c r="A202" s="517"/>
      <c r="B202" s="451"/>
      <c r="C202" s="2"/>
      <c r="D202" s="2"/>
      <c r="E202" s="2"/>
      <c r="F202" s="2"/>
    </row>
    <row r="203" spans="1:6" ht="15.75" customHeight="1">
      <c r="A203" s="517"/>
      <c r="B203" s="451"/>
      <c r="C203" s="2"/>
      <c r="D203" s="2"/>
      <c r="E203" s="2"/>
      <c r="F203" s="2"/>
    </row>
    <row r="204" spans="1:6" ht="15.75" customHeight="1">
      <c r="A204" s="517"/>
      <c r="B204" s="451"/>
      <c r="C204" s="2"/>
      <c r="D204" s="2"/>
      <c r="E204" s="2"/>
      <c r="F204" s="2"/>
    </row>
    <row r="205" spans="1:6" ht="15.75" customHeight="1">
      <c r="A205" s="517"/>
      <c r="B205" s="451"/>
      <c r="C205" s="2"/>
      <c r="D205" s="2"/>
      <c r="E205" s="2"/>
      <c r="F205" s="2"/>
    </row>
    <row r="206" spans="1:6" ht="15.75" customHeight="1">
      <c r="A206" s="517"/>
      <c r="B206" s="451"/>
      <c r="C206" s="2"/>
      <c r="D206" s="2"/>
      <c r="E206" s="2"/>
      <c r="F206" s="2"/>
    </row>
    <row r="207" spans="1:6" ht="15.75" customHeight="1">
      <c r="A207" s="517"/>
      <c r="B207" s="451"/>
      <c r="C207" s="2"/>
      <c r="D207" s="2"/>
      <c r="E207" s="2"/>
      <c r="F207" s="2"/>
    </row>
    <row r="208" spans="1:6" ht="15.75" customHeight="1">
      <c r="A208" s="517"/>
      <c r="B208" s="451"/>
      <c r="C208" s="2"/>
      <c r="D208" s="2"/>
      <c r="E208" s="2"/>
      <c r="F208" s="2"/>
    </row>
    <row r="209" spans="1:6" ht="15.75" customHeight="1">
      <c r="A209" s="517"/>
      <c r="B209" s="451"/>
      <c r="C209" s="2"/>
      <c r="D209" s="2"/>
      <c r="E209" s="2"/>
      <c r="F209" s="2"/>
    </row>
    <row r="210" spans="1:6" ht="15.75" customHeight="1">
      <c r="A210" s="517"/>
      <c r="B210" s="451"/>
      <c r="C210" s="2"/>
      <c r="D210" s="2"/>
      <c r="E210" s="2"/>
      <c r="F210" s="2"/>
    </row>
    <row r="211" spans="1:6" ht="15.75" customHeight="1">
      <c r="A211" s="517"/>
      <c r="B211" s="451"/>
      <c r="C211" s="2"/>
      <c r="D211" s="2"/>
      <c r="E211" s="2"/>
      <c r="F211" s="2"/>
    </row>
    <row r="212" spans="1:6" ht="15.75" customHeight="1">
      <c r="A212" s="517"/>
      <c r="B212" s="451"/>
      <c r="C212" s="2"/>
      <c r="D212" s="2"/>
      <c r="E212" s="2"/>
      <c r="F212" s="2"/>
    </row>
    <row r="213" spans="1:6" ht="15.75" customHeight="1">
      <c r="A213" s="517"/>
      <c r="B213" s="451"/>
      <c r="C213" s="2"/>
      <c r="D213" s="2"/>
      <c r="E213" s="2"/>
      <c r="F213" s="2"/>
    </row>
    <row r="214" spans="1:6" ht="15.75" customHeight="1">
      <c r="A214" s="517"/>
      <c r="B214" s="451"/>
      <c r="C214" s="2"/>
      <c r="D214" s="2"/>
      <c r="E214" s="2"/>
      <c r="F214" s="2"/>
    </row>
    <row r="215" spans="1:6" ht="15.75" customHeight="1">
      <c r="A215" s="517"/>
      <c r="B215" s="451"/>
      <c r="C215" s="2"/>
      <c r="D215" s="2"/>
      <c r="E215" s="2"/>
      <c r="F215" s="2"/>
    </row>
    <row r="216" spans="1:6" ht="15.75" customHeight="1">
      <c r="A216" s="517"/>
      <c r="B216" s="451"/>
      <c r="C216" s="2"/>
      <c r="D216" s="2"/>
      <c r="E216" s="2"/>
      <c r="F216" s="2"/>
    </row>
    <row r="217" spans="1:6" ht="15.75" customHeight="1">
      <c r="A217" s="517"/>
      <c r="B217" s="451"/>
      <c r="C217" s="2"/>
      <c r="D217" s="2"/>
      <c r="E217" s="2"/>
      <c r="F217" s="2"/>
    </row>
    <row r="218" spans="1:6" ht="15.75" customHeight="1">
      <c r="A218" s="517"/>
      <c r="B218" s="451"/>
      <c r="C218" s="2"/>
      <c r="D218" s="2"/>
      <c r="E218" s="2"/>
      <c r="F218" s="2"/>
    </row>
    <row r="219" spans="1:6" ht="15.75" customHeight="1">
      <c r="A219" s="517"/>
      <c r="B219" s="451"/>
      <c r="C219" s="2"/>
      <c r="D219" s="2"/>
      <c r="E219" s="2"/>
      <c r="F219" s="2"/>
    </row>
    <row r="220" spans="1:6" ht="15.75" customHeight="1">
      <c r="A220" s="517"/>
      <c r="B220" s="451"/>
      <c r="C220" s="2"/>
      <c r="D220" s="2"/>
      <c r="E220" s="2"/>
      <c r="F220" s="2"/>
    </row>
    <row r="221" spans="1:6" ht="15.75" customHeight="1">
      <c r="A221" s="517"/>
      <c r="B221" s="451"/>
      <c r="C221" s="2"/>
      <c r="D221" s="2"/>
      <c r="E221" s="2"/>
      <c r="F221" s="2"/>
    </row>
    <row r="222" spans="1:6" ht="15.75" customHeight="1">
      <c r="A222" s="517"/>
      <c r="B222" s="451"/>
      <c r="C222" s="2"/>
      <c r="D222" s="2"/>
      <c r="E222" s="2"/>
      <c r="F222" s="2"/>
    </row>
    <row r="223" spans="1:6" ht="15.75" customHeight="1">
      <c r="A223" s="517"/>
      <c r="B223" s="451"/>
      <c r="C223" s="2"/>
      <c r="D223" s="2"/>
      <c r="E223" s="2"/>
      <c r="F223" s="2"/>
    </row>
    <row r="224" spans="1:6" ht="15.75" customHeight="1">
      <c r="A224" s="517"/>
      <c r="B224" s="451"/>
      <c r="C224" s="2"/>
      <c r="D224" s="2"/>
      <c r="E224" s="2"/>
      <c r="F224" s="2"/>
    </row>
    <row r="225" spans="1:6" ht="15.75" customHeight="1">
      <c r="A225" s="517"/>
      <c r="B225" s="451"/>
      <c r="C225" s="2"/>
      <c r="D225" s="2"/>
      <c r="E225" s="2"/>
      <c r="F225" s="2"/>
    </row>
    <row r="226" spans="1:6" ht="15.75" customHeight="1">
      <c r="A226" s="517"/>
      <c r="B226" s="451"/>
      <c r="C226" s="2"/>
      <c r="D226" s="2"/>
      <c r="E226" s="2"/>
      <c r="F226" s="2"/>
    </row>
    <row r="227" spans="1:6" ht="15.75" customHeight="1">
      <c r="A227" s="517"/>
      <c r="B227" s="451"/>
      <c r="C227" s="2"/>
      <c r="D227" s="2"/>
      <c r="E227" s="2"/>
      <c r="F227" s="2"/>
    </row>
    <row r="228" spans="1:6" ht="15.75" customHeight="1">
      <c r="A228" s="517"/>
      <c r="B228" s="451"/>
      <c r="C228" s="2"/>
      <c r="D228" s="2"/>
      <c r="E228" s="2"/>
      <c r="F228" s="2"/>
    </row>
    <row r="229" spans="1:6" ht="15.75" customHeight="1">
      <c r="A229" s="517"/>
      <c r="B229" s="451"/>
      <c r="C229" s="2"/>
      <c r="D229" s="2"/>
      <c r="E229" s="2"/>
      <c r="F229" s="2"/>
    </row>
    <row r="230" spans="1:6" ht="15.75" customHeight="1">
      <c r="A230" s="517"/>
      <c r="B230" s="451"/>
      <c r="C230" s="2"/>
      <c r="D230" s="2"/>
      <c r="E230" s="2"/>
      <c r="F230" s="2"/>
    </row>
    <row r="231" spans="1:6" ht="15.75" customHeight="1">
      <c r="A231" s="517"/>
      <c r="B231" s="451"/>
      <c r="C231" s="2"/>
      <c r="D231" s="2"/>
      <c r="E231" s="2"/>
      <c r="F231" s="2"/>
    </row>
    <row r="232" spans="1:6" ht="15.75" customHeight="1">
      <c r="A232" s="517"/>
      <c r="B232" s="451"/>
      <c r="C232" s="2"/>
      <c r="D232" s="2"/>
      <c r="E232" s="2"/>
      <c r="F232" s="2"/>
    </row>
    <row r="233" spans="1:6" ht="15.75" customHeight="1">
      <c r="A233" s="517"/>
      <c r="B233" s="451"/>
      <c r="C233" s="2"/>
      <c r="D233" s="2"/>
      <c r="E233" s="2"/>
      <c r="F233" s="2"/>
    </row>
    <row r="234" spans="1:6" ht="15.75" customHeight="1">
      <c r="A234" s="517"/>
      <c r="B234" s="451"/>
      <c r="C234" s="2"/>
      <c r="D234" s="2"/>
      <c r="E234" s="2"/>
      <c r="F234" s="2"/>
    </row>
    <row r="235" spans="1:6" ht="15.75" customHeight="1">
      <c r="A235" s="517"/>
      <c r="B235" s="451"/>
      <c r="C235" s="2"/>
      <c r="D235" s="2"/>
      <c r="E235" s="2"/>
      <c r="F235" s="2"/>
    </row>
    <row r="236" spans="1:6" ht="15.75" customHeight="1">
      <c r="A236" s="517"/>
      <c r="B236" s="451"/>
      <c r="C236" s="2"/>
      <c r="D236" s="2"/>
      <c r="E236" s="2"/>
      <c r="F236" s="2"/>
    </row>
    <row r="237" spans="1:6" ht="15.75" customHeight="1">
      <c r="A237" s="517"/>
      <c r="B237" s="451"/>
      <c r="C237" s="2"/>
      <c r="D237" s="2"/>
      <c r="E237" s="2"/>
      <c r="F237" s="2"/>
    </row>
    <row r="238" spans="1:6" ht="15.75" customHeight="1">
      <c r="A238" s="517"/>
      <c r="B238" s="451"/>
      <c r="C238" s="2"/>
      <c r="D238" s="2"/>
      <c r="E238" s="2"/>
      <c r="F238" s="2"/>
    </row>
    <row r="239" spans="1:6" ht="15.75" customHeight="1">
      <c r="A239" s="517"/>
      <c r="B239" s="451"/>
      <c r="C239" s="2"/>
      <c r="D239" s="2"/>
      <c r="E239" s="2"/>
      <c r="F239" s="2"/>
    </row>
    <row r="240" spans="1:6" ht="15.75" customHeight="1">
      <c r="A240" s="517"/>
      <c r="B240" s="451"/>
      <c r="C240" s="2"/>
      <c r="D240" s="2"/>
      <c r="E240" s="2"/>
      <c r="F240" s="2"/>
    </row>
    <row r="241" spans="1:6" ht="15.75" customHeight="1">
      <c r="A241" s="517"/>
      <c r="B241" s="451"/>
      <c r="C241" s="2"/>
      <c r="D241" s="2"/>
      <c r="E241" s="2"/>
      <c r="F241" s="2"/>
    </row>
    <row r="242" spans="1:6" ht="15.75" customHeight="1">
      <c r="A242" s="517"/>
      <c r="B242" s="451"/>
      <c r="C242" s="2"/>
      <c r="D242" s="2"/>
      <c r="E242" s="2"/>
      <c r="F242" s="2"/>
    </row>
    <row r="243" spans="1:6" ht="15.75" customHeight="1">
      <c r="A243" s="517"/>
      <c r="B243" s="451"/>
      <c r="C243" s="2"/>
      <c r="D243" s="2"/>
      <c r="E243" s="2"/>
      <c r="F243" s="2"/>
    </row>
    <row r="244" spans="1:6" ht="15.75" customHeight="1">
      <c r="A244" s="517"/>
      <c r="B244" s="451"/>
      <c r="C244" s="2"/>
      <c r="D244" s="2"/>
      <c r="E244" s="2"/>
      <c r="F244" s="2"/>
    </row>
    <row r="245" spans="1:6" ht="15.75" customHeight="1">
      <c r="A245" s="517"/>
      <c r="B245" s="451"/>
      <c r="C245" s="2"/>
      <c r="D245" s="2"/>
      <c r="E245" s="2"/>
      <c r="F245" s="2"/>
    </row>
    <row r="246" spans="1:6" ht="15.75" customHeight="1">
      <c r="A246" s="517"/>
      <c r="B246" s="451"/>
      <c r="C246" s="2"/>
      <c r="D246" s="2"/>
      <c r="E246" s="2"/>
      <c r="F246" s="2"/>
    </row>
    <row r="247" spans="1:6" ht="15.75" customHeight="1">
      <c r="A247" s="517"/>
      <c r="B247" s="451"/>
      <c r="C247" s="2"/>
      <c r="D247" s="2"/>
      <c r="E247" s="2"/>
      <c r="F247" s="2"/>
    </row>
    <row r="248" spans="1:6" ht="15.75" customHeight="1">
      <c r="A248" s="517"/>
      <c r="B248" s="451"/>
      <c r="C248" s="2"/>
      <c r="D248" s="2"/>
      <c r="E248" s="2"/>
      <c r="F248" s="2"/>
    </row>
    <row r="249" spans="1:6" ht="15.75" customHeight="1">
      <c r="A249" s="517"/>
      <c r="B249" s="451"/>
      <c r="C249" s="2"/>
      <c r="D249" s="2"/>
      <c r="E249" s="2"/>
      <c r="F249" s="2"/>
    </row>
    <row r="250" spans="1:6" ht="15.75" customHeight="1">
      <c r="A250" s="517"/>
      <c r="B250" s="451"/>
      <c r="C250" s="2"/>
      <c r="D250" s="2"/>
      <c r="E250" s="2"/>
      <c r="F250" s="2"/>
    </row>
    <row r="251" spans="1:6" ht="15.75" customHeight="1">
      <c r="A251" s="517"/>
      <c r="B251" s="451"/>
      <c r="C251" s="2"/>
      <c r="D251" s="2"/>
      <c r="E251" s="2"/>
      <c r="F251" s="2"/>
    </row>
    <row r="252" spans="1:6" ht="15.75" customHeight="1">
      <c r="A252" s="517"/>
      <c r="B252" s="451"/>
      <c r="C252" s="2"/>
      <c r="D252" s="2"/>
      <c r="E252" s="2"/>
      <c r="F252" s="2"/>
    </row>
    <row r="253" spans="1:6" ht="15.75" customHeight="1">
      <c r="A253" s="517"/>
      <c r="B253" s="451"/>
      <c r="C253" s="2"/>
      <c r="D253" s="2"/>
      <c r="E253" s="2"/>
      <c r="F253" s="2"/>
    </row>
    <row r="254" spans="1:6" ht="15.75" customHeight="1">
      <c r="A254" s="517"/>
      <c r="B254" s="451"/>
      <c r="C254" s="2"/>
      <c r="D254" s="2"/>
      <c r="E254" s="2"/>
      <c r="F254" s="2"/>
    </row>
    <row r="255" spans="1:6" ht="15.75" customHeight="1">
      <c r="A255" s="517"/>
      <c r="B255" s="451"/>
      <c r="C255" s="2"/>
      <c r="D255" s="2"/>
      <c r="E255" s="2"/>
      <c r="F255" s="2"/>
    </row>
    <row r="256" spans="1:6" ht="15.75" customHeight="1">
      <c r="A256" s="517"/>
      <c r="B256" s="451"/>
      <c r="C256" s="2"/>
      <c r="D256" s="2"/>
      <c r="E256" s="2"/>
      <c r="F256" s="2"/>
    </row>
    <row r="257" spans="1:6" ht="15.75" customHeight="1">
      <c r="A257" s="517"/>
      <c r="B257" s="451"/>
      <c r="C257" s="2"/>
      <c r="D257" s="2"/>
      <c r="E257" s="2"/>
      <c r="F257" s="2"/>
    </row>
    <row r="258" spans="1:6" ht="15.75" customHeight="1">
      <c r="A258" s="517"/>
      <c r="B258" s="451"/>
      <c r="C258" s="2"/>
      <c r="D258" s="2"/>
      <c r="E258" s="2"/>
      <c r="F258" s="2"/>
    </row>
    <row r="259" spans="1:6" ht="15.75" customHeight="1">
      <c r="A259" s="517"/>
      <c r="B259" s="451"/>
      <c r="C259" s="2"/>
      <c r="D259" s="2"/>
      <c r="E259" s="2"/>
      <c r="F259" s="2"/>
    </row>
    <row r="260" spans="1:6" ht="15.75" customHeight="1">
      <c r="A260" s="517"/>
      <c r="B260" s="451"/>
      <c r="C260" s="2"/>
      <c r="D260" s="2"/>
      <c r="E260" s="2"/>
      <c r="F260" s="2"/>
    </row>
    <row r="261" spans="1:6" ht="15.75" customHeight="1">
      <c r="A261" s="517"/>
      <c r="B261" s="451"/>
      <c r="C261" s="2"/>
      <c r="D261" s="2"/>
      <c r="E261" s="2"/>
      <c r="F261" s="2"/>
    </row>
    <row r="262" spans="1:6" ht="15.75" customHeight="1">
      <c r="A262" s="517"/>
      <c r="B262" s="451"/>
      <c r="C262" s="2"/>
      <c r="D262" s="2"/>
      <c r="E262" s="2"/>
      <c r="F262" s="2"/>
    </row>
    <row r="263" spans="1:6" ht="15.75" customHeight="1">
      <c r="A263" s="517"/>
      <c r="B263" s="451"/>
      <c r="C263" s="2"/>
      <c r="D263" s="2"/>
      <c r="E263" s="2"/>
      <c r="F263" s="2"/>
    </row>
    <row r="264" spans="1:6" ht="15.75" customHeight="1">
      <c r="A264" s="517"/>
      <c r="B264" s="451"/>
      <c r="C264" s="2"/>
      <c r="D264" s="2"/>
      <c r="E264" s="2"/>
      <c r="F264" s="2"/>
    </row>
    <row r="265" spans="1:6" ht="15.75" customHeight="1">
      <c r="A265" s="517"/>
      <c r="B265" s="451"/>
      <c r="C265" s="2"/>
      <c r="D265" s="2"/>
      <c r="E265" s="2"/>
      <c r="F265" s="2"/>
    </row>
    <row r="266" spans="1:6" ht="15.75" customHeight="1">
      <c r="A266" s="517"/>
      <c r="B266" s="451"/>
      <c r="C266" s="2"/>
      <c r="D266" s="2"/>
      <c r="E266" s="2"/>
      <c r="F266" s="2"/>
    </row>
    <row r="267" spans="1:6" ht="15.75" customHeight="1">
      <c r="A267" s="517"/>
      <c r="B267" s="451"/>
      <c r="C267" s="2"/>
      <c r="D267" s="2"/>
      <c r="E267" s="2"/>
      <c r="F267" s="2"/>
    </row>
    <row r="268" spans="1:6" ht="15.75" customHeight="1">
      <c r="A268" s="517"/>
      <c r="B268" s="451"/>
      <c r="C268" s="2"/>
      <c r="D268" s="2"/>
      <c r="E268" s="2"/>
      <c r="F268" s="2"/>
    </row>
    <row r="269" spans="1:6" ht="15.75" customHeight="1">
      <c r="A269" s="517"/>
      <c r="B269" s="451"/>
      <c r="C269" s="2"/>
      <c r="D269" s="2"/>
      <c r="E269" s="2"/>
      <c r="F269" s="2"/>
    </row>
    <row r="270" spans="1:6" ht="15.75" customHeight="1">
      <c r="A270" s="517"/>
      <c r="B270" s="451"/>
      <c r="C270" s="2"/>
      <c r="D270" s="2"/>
      <c r="E270" s="2"/>
      <c r="F270" s="2"/>
    </row>
    <row r="271" spans="1:6" ht="15.75" customHeight="1">
      <c r="A271" s="517"/>
      <c r="B271" s="451"/>
      <c r="C271" s="2"/>
      <c r="D271" s="2"/>
      <c r="E271" s="2"/>
      <c r="F271" s="2"/>
    </row>
    <row r="272" spans="1:6" ht="15.75" customHeight="1">
      <c r="A272" s="517"/>
      <c r="B272" s="451"/>
      <c r="C272" s="2"/>
      <c r="D272" s="2"/>
      <c r="E272" s="2"/>
      <c r="F272" s="2"/>
    </row>
    <row r="273" spans="1:6" ht="15.75" customHeight="1">
      <c r="A273" s="517"/>
      <c r="B273" s="451"/>
      <c r="C273" s="2"/>
      <c r="D273" s="2"/>
      <c r="E273" s="2"/>
      <c r="F273" s="2"/>
    </row>
    <row r="274" spans="1:6" ht="15.75" customHeight="1">
      <c r="A274" s="517"/>
      <c r="B274" s="451"/>
      <c r="C274" s="2"/>
      <c r="D274" s="2"/>
      <c r="E274" s="2"/>
      <c r="F274" s="2"/>
    </row>
    <row r="275" spans="1:6" ht="15.75" customHeight="1">
      <c r="A275" s="517"/>
      <c r="B275" s="451"/>
      <c r="C275" s="2"/>
      <c r="D275" s="2"/>
      <c r="E275" s="2"/>
      <c r="F275" s="2"/>
    </row>
    <row r="276" spans="1:6" ht="15.75" customHeight="1">
      <c r="A276" s="517"/>
      <c r="B276" s="451"/>
      <c r="C276" s="2"/>
      <c r="D276" s="2"/>
      <c r="E276" s="2"/>
      <c r="F276" s="2"/>
    </row>
    <row r="277" spans="1:6" ht="15.75" customHeight="1">
      <c r="A277" s="517"/>
      <c r="B277" s="451"/>
      <c r="C277" s="2"/>
      <c r="D277" s="2"/>
      <c r="E277" s="2"/>
      <c r="F277" s="2"/>
    </row>
    <row r="278" spans="1:6" ht="15.75" customHeight="1">
      <c r="A278" s="517"/>
      <c r="B278" s="451"/>
      <c r="C278" s="2"/>
      <c r="D278" s="2"/>
      <c r="E278" s="2"/>
      <c r="F278" s="2"/>
    </row>
    <row r="279" spans="1:6" ht="15.75" customHeight="1">
      <c r="A279" s="517"/>
      <c r="B279" s="451"/>
      <c r="C279" s="2"/>
      <c r="D279" s="2"/>
      <c r="E279" s="2"/>
      <c r="F279" s="2"/>
    </row>
    <row r="280" spans="1:6" ht="15.75" customHeight="1">
      <c r="A280" s="517"/>
      <c r="B280" s="451"/>
      <c r="C280" s="2"/>
      <c r="D280" s="2"/>
      <c r="E280" s="2"/>
      <c r="F280" s="2"/>
    </row>
    <row r="281" spans="1:6" ht="15.75" customHeight="1">
      <c r="A281" s="517"/>
      <c r="B281" s="451"/>
      <c r="C281" s="2"/>
      <c r="D281" s="2"/>
      <c r="E281" s="2"/>
      <c r="F281" s="2"/>
    </row>
    <row r="282" spans="1:6" ht="15.75" customHeight="1">
      <c r="A282" s="517"/>
      <c r="B282" s="451"/>
      <c r="C282" s="2"/>
      <c r="D282" s="2"/>
      <c r="E282" s="2"/>
      <c r="F282" s="2"/>
    </row>
    <row r="283" spans="1:6" ht="15.75" customHeight="1">
      <c r="A283" s="517"/>
      <c r="B283" s="451"/>
      <c r="C283" s="2"/>
      <c r="D283" s="2"/>
      <c r="E283" s="2"/>
      <c r="F283" s="2"/>
    </row>
    <row r="284" spans="1:6" ht="15.75" customHeight="1">
      <c r="A284" s="517"/>
      <c r="B284" s="451"/>
      <c r="C284" s="2"/>
      <c r="D284" s="2"/>
      <c r="E284" s="2"/>
      <c r="F284" s="2"/>
    </row>
    <row r="285" spans="1:6" ht="15.75" customHeight="1">
      <c r="A285" s="517"/>
      <c r="B285" s="451"/>
      <c r="C285" s="2"/>
      <c r="D285" s="2"/>
      <c r="E285" s="2"/>
      <c r="F285" s="2"/>
    </row>
    <row r="286" spans="1:6" ht="15.75" customHeight="1">
      <c r="A286" s="517"/>
      <c r="B286" s="451"/>
      <c r="C286" s="2"/>
      <c r="D286" s="2"/>
      <c r="E286" s="2"/>
      <c r="F286" s="2"/>
    </row>
    <row r="287" spans="1:6" ht="15.75" customHeight="1">
      <c r="A287" s="517"/>
      <c r="B287" s="451"/>
      <c r="C287" s="2"/>
      <c r="D287" s="2"/>
      <c r="E287" s="2"/>
      <c r="F287" s="2"/>
    </row>
    <row r="288" spans="1:6" ht="15.75" customHeight="1">
      <c r="A288" s="517"/>
      <c r="B288" s="451"/>
      <c r="C288" s="2"/>
      <c r="D288" s="2"/>
      <c r="E288" s="2"/>
      <c r="F288" s="2"/>
    </row>
    <row r="289" spans="1:6" ht="15.75" customHeight="1">
      <c r="A289" s="517"/>
      <c r="B289" s="451"/>
      <c r="C289" s="2"/>
      <c r="D289" s="2"/>
      <c r="E289" s="2"/>
      <c r="F289" s="2"/>
    </row>
    <row r="290" spans="1:6" ht="15.75" customHeight="1">
      <c r="A290" s="517"/>
      <c r="B290" s="451"/>
      <c r="C290" s="2"/>
      <c r="D290" s="2"/>
      <c r="E290" s="2"/>
      <c r="F290" s="2"/>
    </row>
    <row r="291" spans="1:6" ht="15.75" customHeight="1">
      <c r="A291" s="517"/>
      <c r="B291" s="451"/>
      <c r="C291" s="2"/>
      <c r="D291" s="2"/>
      <c r="E291" s="2"/>
      <c r="F291" s="2"/>
    </row>
    <row r="292" spans="1:6" ht="15.75" customHeight="1">
      <c r="A292" s="517"/>
      <c r="B292" s="451"/>
      <c r="C292" s="2"/>
      <c r="D292" s="2"/>
      <c r="E292" s="2"/>
      <c r="F292" s="2"/>
    </row>
    <row r="293" spans="1:6" ht="15.75" customHeight="1">
      <c r="A293" s="517"/>
      <c r="B293" s="451"/>
      <c r="C293" s="2"/>
      <c r="D293" s="2"/>
      <c r="E293" s="2"/>
      <c r="F293" s="2"/>
    </row>
    <row r="294" spans="1:6" ht="15.75" customHeight="1">
      <c r="A294" s="517"/>
      <c r="B294" s="451"/>
      <c r="C294" s="2"/>
      <c r="D294" s="2"/>
      <c r="E294" s="2"/>
      <c r="F294" s="2"/>
    </row>
    <row r="295" spans="1:6" ht="15.75" customHeight="1">
      <c r="A295" s="517"/>
      <c r="B295" s="451"/>
      <c r="C295" s="2"/>
      <c r="D295" s="2"/>
      <c r="E295" s="2"/>
      <c r="F295" s="2"/>
    </row>
    <row r="296" spans="1:6" ht="15.75" customHeight="1">
      <c r="A296" s="517"/>
      <c r="B296" s="451"/>
      <c r="C296" s="2"/>
      <c r="D296" s="2"/>
      <c r="E296" s="2"/>
      <c r="F296" s="2"/>
    </row>
    <row r="297" spans="1:6" ht="15.75" customHeight="1">
      <c r="A297" s="517"/>
      <c r="B297" s="451"/>
      <c r="C297" s="2"/>
      <c r="D297" s="2"/>
      <c r="E297" s="2"/>
      <c r="F297" s="2"/>
    </row>
    <row r="298" spans="1:6" ht="15.75" customHeight="1">
      <c r="A298" s="517"/>
      <c r="B298" s="451"/>
      <c r="C298" s="2"/>
      <c r="D298" s="2"/>
      <c r="E298" s="2"/>
      <c r="F298" s="2"/>
    </row>
    <row r="299" spans="1:6" ht="15.75" customHeight="1">
      <c r="A299" s="517"/>
      <c r="B299" s="451"/>
      <c r="C299" s="2"/>
      <c r="D299" s="2"/>
      <c r="E299" s="2"/>
      <c r="F299" s="2"/>
    </row>
    <row r="300" spans="1:6" ht="15.75" customHeight="1">
      <c r="A300" s="517"/>
      <c r="B300" s="451"/>
      <c r="C300" s="2"/>
      <c r="D300" s="2"/>
      <c r="E300" s="2"/>
      <c r="F300" s="2"/>
    </row>
    <row r="301" spans="1:6" ht="15.75" customHeight="1">
      <c r="A301" s="517"/>
      <c r="B301" s="451"/>
      <c r="C301" s="2"/>
      <c r="D301" s="2"/>
      <c r="E301" s="2"/>
      <c r="F301" s="2"/>
    </row>
    <row r="302" spans="1:6" ht="15.75" customHeight="1">
      <c r="A302" s="517"/>
      <c r="B302" s="451"/>
      <c r="C302" s="2"/>
      <c r="D302" s="2"/>
      <c r="E302" s="2"/>
      <c r="F302" s="2"/>
    </row>
    <row r="303" spans="1:6" ht="15.75" customHeight="1">
      <c r="A303" s="517"/>
      <c r="B303" s="451"/>
      <c r="C303" s="2"/>
      <c r="D303" s="2"/>
      <c r="E303" s="2"/>
      <c r="F303" s="2"/>
    </row>
    <row r="304" spans="1:6" ht="15.75" customHeight="1">
      <c r="A304" s="517"/>
      <c r="B304" s="451"/>
      <c r="C304" s="2"/>
      <c r="D304" s="2"/>
      <c r="E304" s="2"/>
      <c r="F304" s="2"/>
    </row>
    <row r="305" spans="1:6" ht="15.75" customHeight="1">
      <c r="A305" s="517"/>
      <c r="B305" s="451"/>
      <c r="C305" s="2"/>
      <c r="D305" s="2"/>
      <c r="E305" s="2"/>
      <c r="F305" s="2"/>
    </row>
    <row r="306" spans="1:6" ht="15.75" customHeight="1">
      <c r="A306" s="517"/>
      <c r="B306" s="451"/>
      <c r="C306" s="2"/>
      <c r="D306" s="2"/>
      <c r="E306" s="2"/>
      <c r="F306" s="2"/>
    </row>
    <row r="307" spans="1:6" ht="15.75" customHeight="1">
      <c r="A307" s="517"/>
      <c r="B307" s="451"/>
      <c r="C307" s="2"/>
      <c r="D307" s="2"/>
      <c r="E307" s="2"/>
      <c r="F307" s="2"/>
    </row>
    <row r="308" spans="1:6" ht="15.75" customHeight="1">
      <c r="A308" s="517"/>
      <c r="B308" s="451"/>
      <c r="C308" s="2"/>
      <c r="D308" s="2"/>
      <c r="E308" s="2"/>
      <c r="F308" s="2"/>
    </row>
    <row r="309" spans="1:6" ht="15.75" customHeight="1">
      <c r="A309" s="517"/>
      <c r="B309" s="451"/>
      <c r="C309" s="2"/>
      <c r="D309" s="2"/>
      <c r="E309" s="2"/>
      <c r="F309" s="2"/>
    </row>
    <row r="310" spans="1:6" ht="15.75" customHeight="1">
      <c r="A310" s="517"/>
      <c r="B310" s="451"/>
      <c r="C310" s="2"/>
      <c r="D310" s="2"/>
      <c r="E310" s="2"/>
      <c r="F310" s="2"/>
    </row>
    <row r="311" spans="1:6" ht="15.75" customHeight="1">
      <c r="A311" s="517"/>
      <c r="B311" s="451"/>
      <c r="C311" s="2"/>
      <c r="D311" s="2"/>
      <c r="E311" s="2"/>
      <c r="F311" s="2"/>
    </row>
    <row r="312" spans="1:6" ht="15.75" customHeight="1">
      <c r="A312" s="517"/>
      <c r="B312" s="451"/>
      <c r="C312" s="2"/>
      <c r="D312" s="2"/>
      <c r="E312" s="2"/>
      <c r="F312" s="2"/>
    </row>
    <row r="313" spans="1:6" ht="15.75" customHeight="1">
      <c r="A313" s="517"/>
      <c r="B313" s="451"/>
      <c r="C313" s="2"/>
      <c r="D313" s="2"/>
      <c r="E313" s="2"/>
      <c r="F313" s="2"/>
    </row>
    <row r="314" spans="1:6" ht="15.75" customHeight="1">
      <c r="A314" s="517"/>
      <c r="B314" s="451"/>
      <c r="C314" s="2"/>
      <c r="D314" s="2"/>
      <c r="E314" s="2"/>
      <c r="F314" s="2"/>
    </row>
    <row r="315" spans="1:6" ht="15.75" customHeight="1">
      <c r="A315" s="517"/>
      <c r="B315" s="451"/>
      <c r="C315" s="2"/>
      <c r="D315" s="2"/>
      <c r="E315" s="2"/>
      <c r="F315" s="2"/>
    </row>
    <row r="316" spans="1:6" ht="15.75" customHeight="1">
      <c r="A316" s="517"/>
      <c r="B316" s="451"/>
      <c r="C316" s="2"/>
      <c r="D316" s="2"/>
      <c r="E316" s="2"/>
      <c r="F316" s="2"/>
    </row>
    <row r="317" spans="1:6" ht="15.75" customHeight="1">
      <c r="A317" s="517"/>
      <c r="B317" s="451"/>
      <c r="C317" s="2"/>
      <c r="D317" s="2"/>
      <c r="E317" s="2"/>
      <c r="F317" s="2"/>
    </row>
    <row r="318" spans="1:6" ht="15.75" customHeight="1">
      <c r="A318" s="517"/>
      <c r="B318" s="451"/>
      <c r="C318" s="2"/>
      <c r="D318" s="2"/>
      <c r="E318" s="2"/>
      <c r="F318" s="2"/>
    </row>
    <row r="319" spans="1:6" ht="15.75" customHeight="1">
      <c r="A319" s="517"/>
      <c r="B319" s="451"/>
      <c r="C319" s="2"/>
      <c r="D319" s="2"/>
      <c r="E319" s="2"/>
      <c r="F319" s="2"/>
    </row>
    <row r="320" spans="1:6" ht="15.75" customHeight="1">
      <c r="A320" s="517"/>
      <c r="B320" s="451"/>
      <c r="C320" s="2"/>
      <c r="D320" s="2"/>
      <c r="E320" s="2"/>
      <c r="F320" s="2"/>
    </row>
    <row r="321" spans="1:6" ht="15.75" customHeight="1">
      <c r="A321" s="517"/>
      <c r="B321" s="451"/>
      <c r="C321" s="2"/>
      <c r="D321" s="2"/>
      <c r="E321" s="2"/>
      <c r="F321" s="2"/>
    </row>
    <row r="322" spans="1:6" ht="15.75" customHeight="1">
      <c r="A322" s="517"/>
      <c r="B322" s="451"/>
      <c r="C322" s="2"/>
      <c r="D322" s="2"/>
      <c r="E322" s="2"/>
      <c r="F322" s="2"/>
    </row>
    <row r="323" spans="1:6" ht="15.75" customHeight="1">
      <c r="A323" s="517"/>
      <c r="B323" s="451"/>
      <c r="C323" s="2"/>
      <c r="D323" s="2"/>
      <c r="E323" s="2"/>
      <c r="F323" s="2"/>
    </row>
    <row r="324" spans="1:6" ht="15.75" customHeight="1">
      <c r="A324" s="517"/>
      <c r="B324" s="451"/>
      <c r="C324" s="2"/>
      <c r="D324" s="2"/>
      <c r="E324" s="2"/>
      <c r="F324" s="2"/>
    </row>
    <row r="325" spans="1:6" ht="15.75" customHeight="1">
      <c r="A325" s="517"/>
      <c r="B325" s="451"/>
      <c r="C325" s="2"/>
      <c r="D325" s="2"/>
      <c r="E325" s="2"/>
      <c r="F325" s="2"/>
    </row>
    <row r="326" spans="1:6" ht="15.75" customHeight="1">
      <c r="A326" s="517"/>
      <c r="B326" s="451"/>
      <c r="C326" s="2"/>
      <c r="D326" s="2"/>
      <c r="E326" s="2"/>
      <c r="F326" s="2"/>
    </row>
    <row r="327" spans="1:6" ht="15.75" customHeight="1">
      <c r="A327" s="517"/>
      <c r="B327" s="451"/>
      <c r="C327" s="2"/>
      <c r="D327" s="2"/>
      <c r="E327" s="2"/>
      <c r="F327" s="2"/>
    </row>
    <row r="328" spans="1:6" ht="15.75" customHeight="1">
      <c r="A328" s="517"/>
      <c r="B328" s="451"/>
      <c r="C328" s="2"/>
      <c r="D328" s="2"/>
      <c r="E328" s="2"/>
      <c r="F328" s="2"/>
    </row>
    <row r="329" spans="1:6" ht="15.75" customHeight="1">
      <c r="A329" s="517"/>
      <c r="B329" s="451"/>
      <c r="C329" s="2"/>
      <c r="D329" s="2"/>
      <c r="E329" s="2"/>
      <c r="F329" s="2"/>
    </row>
    <row r="330" spans="1:6" ht="15.75" customHeight="1">
      <c r="A330" s="517"/>
      <c r="B330" s="451"/>
      <c r="C330" s="2"/>
      <c r="D330" s="2"/>
      <c r="E330" s="2"/>
      <c r="F330" s="2"/>
    </row>
    <row r="331" spans="1:6" ht="15.75" customHeight="1">
      <c r="A331" s="517"/>
      <c r="B331" s="451"/>
      <c r="C331" s="2"/>
      <c r="D331" s="2"/>
      <c r="E331" s="2"/>
      <c r="F331" s="2"/>
    </row>
    <row r="332" spans="1:6" ht="15.75" customHeight="1">
      <c r="A332" s="517"/>
      <c r="B332" s="451"/>
      <c r="C332" s="2"/>
      <c r="D332" s="2"/>
      <c r="E332" s="2"/>
      <c r="F332" s="2"/>
    </row>
    <row r="333" spans="1:6" ht="15.75" customHeight="1">
      <c r="A333" s="517"/>
      <c r="B333" s="451"/>
      <c r="C333" s="2"/>
      <c r="D333" s="2"/>
      <c r="E333" s="2"/>
      <c r="F333" s="2"/>
    </row>
    <row r="334" spans="1:6" ht="15.75" customHeight="1">
      <c r="A334" s="517"/>
      <c r="B334" s="451"/>
      <c r="C334" s="2"/>
      <c r="D334" s="2"/>
      <c r="E334" s="2"/>
      <c r="F334" s="2"/>
    </row>
    <row r="335" spans="1:6" ht="15.75" customHeight="1">
      <c r="A335" s="517"/>
      <c r="B335" s="451"/>
      <c r="C335" s="2"/>
      <c r="D335" s="2"/>
      <c r="E335" s="2"/>
      <c r="F335" s="2"/>
    </row>
    <row r="336" spans="1:6" ht="15.75" customHeight="1">
      <c r="A336" s="517"/>
      <c r="B336" s="451"/>
      <c r="C336" s="2"/>
      <c r="D336" s="2"/>
      <c r="E336" s="2"/>
      <c r="F336" s="2"/>
    </row>
    <row r="337" spans="1:6" ht="15.75" customHeight="1">
      <c r="A337" s="517"/>
      <c r="B337" s="451"/>
      <c r="C337" s="2"/>
      <c r="D337" s="2"/>
      <c r="E337" s="2"/>
      <c r="F337" s="2"/>
    </row>
    <row r="338" spans="1:6" ht="15.75" customHeight="1">
      <c r="A338" s="517"/>
      <c r="B338" s="451"/>
      <c r="C338" s="2"/>
      <c r="D338" s="2"/>
      <c r="E338" s="2"/>
      <c r="F338" s="2"/>
    </row>
    <row r="339" spans="1:6" ht="15.75" customHeight="1">
      <c r="F339" s="41"/>
    </row>
    <row r="340" spans="1:6" ht="15.75" customHeight="1">
      <c r="F340" s="41"/>
    </row>
    <row r="341" spans="1:6" ht="15.75" customHeight="1">
      <c r="F341" s="41"/>
    </row>
    <row r="342" spans="1:6" ht="15.75" customHeight="1">
      <c r="F342" s="41"/>
    </row>
    <row r="343" spans="1:6" ht="15.75" customHeight="1">
      <c r="F343" s="41"/>
    </row>
    <row r="344" spans="1:6" ht="15.75" customHeight="1">
      <c r="F344" s="41"/>
    </row>
    <row r="345" spans="1:6" ht="15.75" customHeight="1">
      <c r="F345" s="41"/>
    </row>
    <row r="346" spans="1:6" ht="15.75" customHeight="1">
      <c r="F346" s="41"/>
    </row>
    <row r="347" spans="1:6" ht="15.75" customHeight="1">
      <c r="F347" s="41"/>
    </row>
    <row r="348" spans="1:6" ht="15.75" customHeight="1">
      <c r="F348" s="41"/>
    </row>
    <row r="349" spans="1:6" ht="15.75" customHeight="1">
      <c r="F349" s="41"/>
    </row>
    <row r="350" spans="1:6" ht="15.75" customHeight="1">
      <c r="F350" s="41"/>
    </row>
    <row r="351" spans="1:6" ht="15.75" customHeight="1">
      <c r="F351" s="41"/>
    </row>
    <row r="352" spans="1:6" ht="15.75" customHeight="1">
      <c r="F352" s="41"/>
    </row>
    <row r="353" spans="6:6" ht="15.75" customHeight="1">
      <c r="F353" s="41"/>
    </row>
    <row r="354" spans="6:6" ht="15.75" customHeight="1">
      <c r="F354" s="41"/>
    </row>
    <row r="355" spans="6:6" ht="15.75" customHeight="1">
      <c r="F355" s="41"/>
    </row>
    <row r="356" spans="6:6" ht="15.75" customHeight="1">
      <c r="F356" s="41"/>
    </row>
    <row r="357" spans="6:6" ht="15.75" customHeight="1">
      <c r="F357" s="41"/>
    </row>
    <row r="358" spans="6:6" ht="15.75" customHeight="1">
      <c r="F358" s="41"/>
    </row>
    <row r="359" spans="6:6" ht="15.75" customHeight="1">
      <c r="F359" s="41"/>
    </row>
    <row r="360" spans="6:6" ht="15.75" customHeight="1">
      <c r="F360" s="41"/>
    </row>
    <row r="361" spans="6:6" ht="15.75" customHeight="1">
      <c r="F361" s="41"/>
    </row>
    <row r="362" spans="6:6" ht="15.75" customHeight="1">
      <c r="F362" s="41"/>
    </row>
    <row r="363" spans="6:6" ht="15.75" customHeight="1">
      <c r="F363" s="41"/>
    </row>
    <row r="364" spans="6:6" ht="15.75" customHeight="1">
      <c r="F364" s="41"/>
    </row>
    <row r="365" spans="6:6" ht="15.75" customHeight="1">
      <c r="F365" s="41"/>
    </row>
    <row r="366" spans="6:6" ht="15.75" customHeight="1">
      <c r="F366" s="41"/>
    </row>
    <row r="367" spans="6:6" ht="15.75" customHeight="1">
      <c r="F367" s="41"/>
    </row>
    <row r="368" spans="6:6" ht="15.75" customHeight="1">
      <c r="F368" s="41"/>
    </row>
    <row r="369" spans="6:6" ht="15.75" customHeight="1">
      <c r="F369" s="41"/>
    </row>
    <row r="370" spans="6:6" ht="15.75" customHeight="1">
      <c r="F370" s="41"/>
    </row>
    <row r="371" spans="6:6" ht="15.75" customHeight="1">
      <c r="F371" s="41"/>
    </row>
    <row r="372" spans="6:6" ht="15.75" customHeight="1">
      <c r="F372" s="41"/>
    </row>
    <row r="373" spans="6:6" ht="15.75" customHeight="1">
      <c r="F373" s="41"/>
    </row>
    <row r="374" spans="6:6" ht="15.75" customHeight="1">
      <c r="F374" s="41"/>
    </row>
    <row r="375" spans="6:6" ht="15.75" customHeight="1">
      <c r="F375" s="41"/>
    </row>
    <row r="376" spans="6:6" ht="15.75" customHeight="1">
      <c r="F376" s="41"/>
    </row>
    <row r="377" spans="6:6" ht="15.75" customHeight="1">
      <c r="F377" s="41"/>
    </row>
    <row r="378" spans="6:6" ht="15.75" customHeight="1">
      <c r="F378" s="41"/>
    </row>
    <row r="379" spans="6:6" ht="15.75" customHeight="1">
      <c r="F379" s="41"/>
    </row>
    <row r="380" spans="6:6" ht="15.75" customHeight="1">
      <c r="F380" s="41"/>
    </row>
    <row r="381" spans="6:6" ht="15.75" customHeight="1">
      <c r="F381" s="41"/>
    </row>
    <row r="382" spans="6:6" ht="15.75" customHeight="1">
      <c r="F382" s="41"/>
    </row>
    <row r="383" spans="6:6" ht="15.75" customHeight="1">
      <c r="F383" s="41"/>
    </row>
    <row r="384" spans="6:6" ht="15.75" customHeight="1">
      <c r="F384" s="41"/>
    </row>
    <row r="385" spans="6:6" ht="15.75" customHeight="1">
      <c r="F385" s="41"/>
    </row>
    <row r="386" spans="6:6" ht="15.75" customHeight="1">
      <c r="F386" s="41"/>
    </row>
    <row r="387" spans="6:6" ht="15.75" customHeight="1">
      <c r="F387" s="41"/>
    </row>
    <row r="388" spans="6:6" ht="15.75" customHeight="1">
      <c r="F388" s="41"/>
    </row>
    <row r="389" spans="6:6" ht="15.75" customHeight="1">
      <c r="F389" s="41"/>
    </row>
    <row r="390" spans="6:6" ht="15.75" customHeight="1">
      <c r="F390" s="41"/>
    </row>
    <row r="391" spans="6:6" ht="15.75" customHeight="1">
      <c r="F391" s="41"/>
    </row>
    <row r="392" spans="6:6" ht="15.75" customHeight="1">
      <c r="F392" s="41"/>
    </row>
    <row r="393" spans="6:6" ht="15.75" customHeight="1">
      <c r="F393" s="41"/>
    </row>
    <row r="394" spans="6:6" ht="15.75" customHeight="1">
      <c r="F394" s="41"/>
    </row>
    <row r="395" spans="6:6" ht="15.75" customHeight="1">
      <c r="F395" s="41"/>
    </row>
    <row r="396" spans="6:6" ht="15.75" customHeight="1">
      <c r="F396" s="41"/>
    </row>
    <row r="397" spans="6:6" ht="15.75" customHeight="1">
      <c r="F397" s="41"/>
    </row>
    <row r="398" spans="6:6" ht="15.75" customHeight="1">
      <c r="F398" s="41"/>
    </row>
    <row r="399" spans="6:6" ht="15.75" customHeight="1">
      <c r="F399" s="41"/>
    </row>
    <row r="400" spans="6:6" ht="15.75" customHeight="1">
      <c r="F400" s="41"/>
    </row>
    <row r="401" spans="6:6" ht="15.75" customHeight="1">
      <c r="F401" s="41"/>
    </row>
    <row r="402" spans="6:6" ht="15.75" customHeight="1">
      <c r="F402" s="41"/>
    </row>
    <row r="403" spans="6:6" ht="15.75" customHeight="1">
      <c r="F403" s="41"/>
    </row>
    <row r="404" spans="6:6" ht="15.75" customHeight="1">
      <c r="F404" s="41"/>
    </row>
    <row r="405" spans="6:6" ht="15.75" customHeight="1">
      <c r="F405" s="41"/>
    </row>
    <row r="406" spans="6:6" ht="15.75" customHeight="1">
      <c r="F406" s="41"/>
    </row>
    <row r="407" spans="6:6" ht="15.75" customHeight="1">
      <c r="F407" s="41"/>
    </row>
    <row r="408" spans="6:6" ht="15.75" customHeight="1">
      <c r="F408" s="41"/>
    </row>
    <row r="409" spans="6:6" ht="15.75" customHeight="1">
      <c r="F409" s="41"/>
    </row>
    <row r="410" spans="6:6" ht="15.75" customHeight="1">
      <c r="F410" s="41"/>
    </row>
    <row r="411" spans="6:6" ht="15.75" customHeight="1">
      <c r="F411" s="41"/>
    </row>
    <row r="412" spans="6:6" ht="15.75" customHeight="1">
      <c r="F412" s="41"/>
    </row>
    <row r="413" spans="6:6" ht="15.75" customHeight="1">
      <c r="F413" s="41"/>
    </row>
    <row r="414" spans="6:6" ht="15.75" customHeight="1">
      <c r="F414" s="41"/>
    </row>
    <row r="415" spans="6:6" ht="15.75" customHeight="1">
      <c r="F415" s="41"/>
    </row>
    <row r="416" spans="6:6" ht="15.75" customHeight="1">
      <c r="F416" s="41"/>
    </row>
    <row r="417" spans="6:6" ht="15.75" customHeight="1">
      <c r="F417" s="41"/>
    </row>
    <row r="418" spans="6:6" ht="15.75" customHeight="1">
      <c r="F418" s="41"/>
    </row>
    <row r="419" spans="6:6" ht="15.75" customHeight="1">
      <c r="F419" s="41"/>
    </row>
    <row r="420" spans="6:6" ht="15.75" customHeight="1">
      <c r="F420" s="41"/>
    </row>
    <row r="421" spans="6:6" ht="15.75" customHeight="1">
      <c r="F421" s="41"/>
    </row>
    <row r="422" spans="6:6" ht="15.75" customHeight="1">
      <c r="F422" s="41"/>
    </row>
    <row r="423" spans="6:6" ht="15.75" customHeight="1">
      <c r="F423" s="41"/>
    </row>
    <row r="424" spans="6:6" ht="15.75" customHeight="1">
      <c r="F424" s="41"/>
    </row>
    <row r="425" spans="6:6" ht="15.75" customHeight="1">
      <c r="F425" s="41"/>
    </row>
    <row r="426" spans="6:6" ht="15.75" customHeight="1">
      <c r="F426" s="41"/>
    </row>
    <row r="427" spans="6:6" ht="15.75" customHeight="1">
      <c r="F427" s="41"/>
    </row>
    <row r="428" spans="6:6" ht="15.75" customHeight="1">
      <c r="F428" s="41"/>
    </row>
    <row r="429" spans="6:6" ht="15.75" customHeight="1">
      <c r="F429" s="41"/>
    </row>
    <row r="430" spans="6:6" ht="15.75" customHeight="1">
      <c r="F430" s="41"/>
    </row>
    <row r="431" spans="6:6" ht="15.75" customHeight="1">
      <c r="F431" s="41"/>
    </row>
    <row r="432" spans="6:6" ht="15.75" customHeight="1">
      <c r="F432" s="41"/>
    </row>
    <row r="433" spans="6:6" ht="15.75" customHeight="1">
      <c r="F433" s="41"/>
    </row>
    <row r="434" spans="6:6" ht="15.75" customHeight="1">
      <c r="F434" s="41"/>
    </row>
    <row r="435" spans="6:6" ht="15.75" customHeight="1">
      <c r="F435" s="41"/>
    </row>
    <row r="436" spans="6:6" ht="15.75" customHeight="1">
      <c r="F436" s="41"/>
    </row>
    <row r="437" spans="6:6" ht="15.75" customHeight="1">
      <c r="F437" s="41"/>
    </row>
    <row r="438" spans="6:6" ht="15.75" customHeight="1">
      <c r="F438" s="41"/>
    </row>
    <row r="439" spans="6:6" ht="15.75" customHeight="1">
      <c r="F439" s="41"/>
    </row>
    <row r="440" spans="6:6" ht="15.75" customHeight="1">
      <c r="F440" s="41"/>
    </row>
    <row r="441" spans="6:6" ht="15.75" customHeight="1">
      <c r="F441" s="41"/>
    </row>
    <row r="442" spans="6:6" ht="15.75" customHeight="1">
      <c r="F442" s="41"/>
    </row>
    <row r="443" spans="6:6" ht="15.75" customHeight="1">
      <c r="F443" s="41"/>
    </row>
    <row r="444" spans="6:6" ht="15.75" customHeight="1">
      <c r="F444" s="41"/>
    </row>
    <row r="445" spans="6:6" ht="15.75" customHeight="1">
      <c r="F445" s="41"/>
    </row>
    <row r="446" spans="6:6" ht="15.75" customHeight="1">
      <c r="F446" s="41"/>
    </row>
    <row r="447" spans="6:6" ht="15.75" customHeight="1">
      <c r="F447" s="41"/>
    </row>
    <row r="448" spans="6:6" ht="15.75" customHeight="1">
      <c r="F448" s="41"/>
    </row>
    <row r="449" spans="6:6" ht="15.75" customHeight="1">
      <c r="F449" s="41"/>
    </row>
    <row r="450" spans="6:6" ht="15.75" customHeight="1">
      <c r="F450" s="41"/>
    </row>
    <row r="451" spans="6:6" ht="15.75" customHeight="1">
      <c r="F451" s="41"/>
    </row>
    <row r="452" spans="6:6" ht="15.75" customHeight="1">
      <c r="F452" s="41"/>
    </row>
    <row r="453" spans="6:6" ht="15.75" customHeight="1">
      <c r="F453" s="41"/>
    </row>
    <row r="454" spans="6:6" ht="15.75" customHeight="1">
      <c r="F454" s="41"/>
    </row>
    <row r="455" spans="6:6" ht="15.75" customHeight="1">
      <c r="F455" s="41"/>
    </row>
    <row r="456" spans="6:6" ht="15.75" customHeight="1">
      <c r="F456" s="41"/>
    </row>
    <row r="457" spans="6:6" ht="15.75" customHeight="1">
      <c r="F457" s="41"/>
    </row>
    <row r="458" spans="6:6" ht="15.75" customHeight="1">
      <c r="F458" s="41"/>
    </row>
    <row r="459" spans="6:6" ht="15.75" customHeight="1">
      <c r="F459" s="41"/>
    </row>
    <row r="460" spans="6:6" ht="15.75" customHeight="1">
      <c r="F460" s="41"/>
    </row>
    <row r="461" spans="6:6" ht="15.75" customHeight="1">
      <c r="F461" s="41"/>
    </row>
    <row r="462" spans="6:6" ht="15.75" customHeight="1">
      <c r="F462" s="41"/>
    </row>
    <row r="463" spans="6:6" ht="15.75" customHeight="1">
      <c r="F463" s="41"/>
    </row>
    <row r="464" spans="6:6" ht="15.75" customHeight="1">
      <c r="F464" s="41"/>
    </row>
    <row r="465" spans="6:6" ht="15.75" customHeight="1">
      <c r="F465" s="41"/>
    </row>
    <row r="466" spans="6:6" ht="15.75" customHeight="1">
      <c r="F466" s="41"/>
    </row>
    <row r="467" spans="6:6" ht="15.75" customHeight="1">
      <c r="F467" s="41"/>
    </row>
    <row r="468" spans="6:6" ht="15.75" customHeight="1">
      <c r="F468" s="41"/>
    </row>
    <row r="469" spans="6:6" ht="15.75" customHeight="1">
      <c r="F469" s="41"/>
    </row>
    <row r="470" spans="6:6" ht="15.75" customHeight="1">
      <c r="F470" s="41"/>
    </row>
    <row r="471" spans="6:6" ht="15.75" customHeight="1">
      <c r="F471" s="41"/>
    </row>
    <row r="472" spans="6:6" ht="15.75" customHeight="1">
      <c r="F472" s="41"/>
    </row>
    <row r="473" spans="6:6" ht="15.75" customHeight="1">
      <c r="F473" s="41"/>
    </row>
    <row r="474" spans="6:6" ht="15.75" customHeight="1">
      <c r="F474" s="41"/>
    </row>
    <row r="475" spans="6:6" ht="15.75" customHeight="1">
      <c r="F475" s="41"/>
    </row>
    <row r="476" spans="6:6" ht="15.75" customHeight="1">
      <c r="F476" s="41"/>
    </row>
    <row r="477" spans="6:6" ht="15.75" customHeight="1">
      <c r="F477" s="41"/>
    </row>
    <row r="478" spans="6:6" ht="15.75" customHeight="1">
      <c r="F478" s="41"/>
    </row>
    <row r="479" spans="6:6" ht="15.75" customHeight="1">
      <c r="F479" s="41"/>
    </row>
    <row r="480" spans="6:6" ht="15.75" customHeight="1">
      <c r="F480" s="41"/>
    </row>
    <row r="481" spans="6:6" ht="15.75" customHeight="1">
      <c r="F481" s="41"/>
    </row>
    <row r="482" spans="6:6" ht="15.75" customHeight="1">
      <c r="F482" s="41"/>
    </row>
    <row r="483" spans="6:6" ht="15.75" customHeight="1">
      <c r="F483" s="41"/>
    </row>
    <row r="484" spans="6:6" ht="15.75" customHeight="1">
      <c r="F484" s="41"/>
    </row>
    <row r="485" spans="6:6" ht="15.75" customHeight="1">
      <c r="F485" s="41"/>
    </row>
    <row r="486" spans="6:6" ht="15.75" customHeight="1">
      <c r="F486" s="41"/>
    </row>
    <row r="487" spans="6:6" ht="15.75" customHeight="1">
      <c r="F487" s="41"/>
    </row>
    <row r="488" spans="6:6" ht="15.75" customHeight="1">
      <c r="F488" s="41"/>
    </row>
    <row r="489" spans="6:6" ht="15.75" customHeight="1">
      <c r="F489" s="41"/>
    </row>
    <row r="490" spans="6:6" ht="15.75" customHeight="1">
      <c r="F490" s="41"/>
    </row>
    <row r="491" spans="6:6" ht="15.75" customHeight="1">
      <c r="F491" s="41"/>
    </row>
    <row r="492" spans="6:6" ht="15.75" customHeight="1">
      <c r="F492" s="41"/>
    </row>
    <row r="493" spans="6:6" ht="15.75" customHeight="1">
      <c r="F493" s="41"/>
    </row>
    <row r="494" spans="6:6" ht="15.75" customHeight="1">
      <c r="F494" s="41"/>
    </row>
    <row r="495" spans="6:6" ht="15.75" customHeight="1">
      <c r="F495" s="41"/>
    </row>
    <row r="496" spans="6:6" ht="15.75" customHeight="1">
      <c r="F496" s="41"/>
    </row>
    <row r="497" spans="6:6" ht="15.75" customHeight="1">
      <c r="F497" s="41"/>
    </row>
    <row r="498" spans="6:6" ht="15.75" customHeight="1">
      <c r="F498" s="41"/>
    </row>
    <row r="499" spans="6:6" ht="15.75" customHeight="1">
      <c r="F499" s="41"/>
    </row>
    <row r="500" spans="6:6" ht="15.75" customHeight="1">
      <c r="F500" s="41"/>
    </row>
    <row r="501" spans="6:6" ht="15.75" customHeight="1">
      <c r="F501" s="41"/>
    </row>
    <row r="502" spans="6:6" ht="15.75" customHeight="1">
      <c r="F502" s="41"/>
    </row>
    <row r="503" spans="6:6" ht="15.75" customHeight="1">
      <c r="F503" s="41"/>
    </row>
    <row r="504" spans="6:6" ht="15.75" customHeight="1">
      <c r="F504" s="41"/>
    </row>
    <row r="505" spans="6:6" ht="15.75" customHeight="1">
      <c r="F505" s="41"/>
    </row>
    <row r="506" spans="6:6" ht="15.75" customHeight="1">
      <c r="F506" s="41"/>
    </row>
    <row r="507" spans="6:6" ht="15.75" customHeight="1">
      <c r="F507" s="41"/>
    </row>
    <row r="508" spans="6:6" ht="15.75" customHeight="1">
      <c r="F508" s="41"/>
    </row>
    <row r="509" spans="6:6" ht="15.75" customHeight="1">
      <c r="F509" s="41"/>
    </row>
    <row r="510" spans="6:6" ht="15.75" customHeight="1">
      <c r="F510" s="41"/>
    </row>
    <row r="511" spans="6:6" ht="15.75" customHeight="1">
      <c r="F511" s="41"/>
    </row>
    <row r="512" spans="6:6" ht="15.75" customHeight="1">
      <c r="F512" s="41"/>
    </row>
    <row r="513" spans="6:6" ht="15.75" customHeight="1">
      <c r="F513" s="41"/>
    </row>
    <row r="514" spans="6:6" ht="15.75" customHeight="1">
      <c r="F514" s="41"/>
    </row>
    <row r="515" spans="6:6" ht="15.75" customHeight="1">
      <c r="F515" s="41"/>
    </row>
    <row r="516" spans="6:6" ht="15.75" customHeight="1">
      <c r="F516" s="41"/>
    </row>
    <row r="517" spans="6:6" ht="15.75" customHeight="1">
      <c r="F517" s="41"/>
    </row>
    <row r="518" spans="6:6" ht="15.75" customHeight="1">
      <c r="F518" s="41"/>
    </row>
    <row r="519" spans="6:6" ht="15.75" customHeight="1">
      <c r="F519" s="41"/>
    </row>
    <row r="520" spans="6:6" ht="15.75" customHeight="1">
      <c r="F520" s="41"/>
    </row>
    <row r="521" spans="6:6" ht="15.75" customHeight="1">
      <c r="F521" s="41"/>
    </row>
    <row r="522" spans="6:6" ht="15.75" customHeight="1">
      <c r="F522" s="41"/>
    </row>
    <row r="523" spans="6:6" ht="15.75" customHeight="1">
      <c r="F523" s="41"/>
    </row>
    <row r="524" spans="6:6" ht="15.75" customHeight="1">
      <c r="F524" s="41"/>
    </row>
    <row r="525" spans="6:6" ht="15.75" customHeight="1">
      <c r="F525" s="41"/>
    </row>
    <row r="526" spans="6:6" ht="15.75" customHeight="1">
      <c r="F526" s="41"/>
    </row>
    <row r="527" spans="6:6" ht="15.75" customHeight="1">
      <c r="F527" s="41"/>
    </row>
    <row r="528" spans="6:6" ht="15.75" customHeight="1">
      <c r="F528" s="41"/>
    </row>
    <row r="529" spans="6:6" ht="15.75" customHeight="1">
      <c r="F529" s="41"/>
    </row>
    <row r="530" spans="6:6" ht="15.75" customHeight="1">
      <c r="F530" s="41"/>
    </row>
    <row r="531" spans="6:6" ht="15.75" customHeight="1">
      <c r="F531" s="41"/>
    </row>
    <row r="532" spans="6:6" ht="15.75" customHeight="1">
      <c r="F532" s="41"/>
    </row>
    <row r="533" spans="6:6" ht="15.75" customHeight="1">
      <c r="F533" s="41"/>
    </row>
    <row r="534" spans="6:6" ht="15.75" customHeight="1">
      <c r="F534" s="41"/>
    </row>
    <row r="535" spans="6:6" ht="15.75" customHeight="1">
      <c r="F535" s="41"/>
    </row>
    <row r="536" spans="6:6" ht="15.75" customHeight="1">
      <c r="F536" s="41"/>
    </row>
    <row r="537" spans="6:6" ht="15.75" customHeight="1">
      <c r="F537" s="41"/>
    </row>
    <row r="538" spans="6:6" ht="15.75" customHeight="1">
      <c r="F538" s="41"/>
    </row>
    <row r="539" spans="6:6" ht="15.75" customHeight="1">
      <c r="F539" s="41"/>
    </row>
    <row r="540" spans="6:6" ht="15.75" customHeight="1">
      <c r="F540" s="41"/>
    </row>
    <row r="541" spans="6:6" ht="15.75" customHeight="1">
      <c r="F541" s="41"/>
    </row>
    <row r="542" spans="6:6" ht="15.75" customHeight="1">
      <c r="F542" s="41"/>
    </row>
    <row r="543" spans="6:6" ht="15.75" customHeight="1">
      <c r="F543" s="41"/>
    </row>
    <row r="544" spans="6:6" ht="15.75" customHeight="1">
      <c r="F544" s="41"/>
    </row>
    <row r="545" spans="6:6" ht="15.75" customHeight="1">
      <c r="F545" s="41"/>
    </row>
    <row r="546" spans="6:6" ht="15.75" customHeight="1">
      <c r="F546" s="41"/>
    </row>
    <row r="547" spans="6:6" ht="15.75" customHeight="1">
      <c r="F547" s="41"/>
    </row>
    <row r="548" spans="6:6" ht="15.75" customHeight="1">
      <c r="F548" s="41"/>
    </row>
    <row r="549" spans="6:6" ht="15.75" customHeight="1">
      <c r="F549" s="41"/>
    </row>
    <row r="550" spans="6:6" ht="15.75" customHeight="1">
      <c r="F550" s="41"/>
    </row>
    <row r="551" spans="6:6" ht="15.75" customHeight="1">
      <c r="F551" s="41"/>
    </row>
    <row r="552" spans="6:6" ht="15.75" customHeight="1">
      <c r="F552" s="41"/>
    </row>
    <row r="553" spans="6:6" ht="15.75" customHeight="1">
      <c r="F553" s="41"/>
    </row>
    <row r="554" spans="6:6" ht="15.75" customHeight="1">
      <c r="F554" s="41"/>
    </row>
    <row r="555" spans="6:6" ht="15.75" customHeight="1">
      <c r="F555" s="41"/>
    </row>
    <row r="556" spans="6:6" ht="15.75" customHeight="1">
      <c r="F556" s="41"/>
    </row>
    <row r="557" spans="6:6" ht="15.75" customHeight="1">
      <c r="F557" s="41"/>
    </row>
    <row r="558" spans="6:6" ht="15.75" customHeight="1">
      <c r="F558" s="41"/>
    </row>
    <row r="559" spans="6:6" ht="15.75" customHeight="1">
      <c r="F559" s="41"/>
    </row>
    <row r="560" spans="6:6" ht="15.75" customHeight="1">
      <c r="F560" s="41"/>
    </row>
    <row r="561" spans="6:6" ht="15.75" customHeight="1">
      <c r="F561" s="41"/>
    </row>
    <row r="562" spans="6:6" ht="15.75" customHeight="1">
      <c r="F562" s="41"/>
    </row>
    <row r="563" spans="6:6" ht="15.75" customHeight="1">
      <c r="F563" s="41"/>
    </row>
    <row r="564" spans="6:6" ht="15.75" customHeight="1">
      <c r="F564" s="41"/>
    </row>
    <row r="565" spans="6:6" ht="15.75" customHeight="1">
      <c r="F565" s="41"/>
    </row>
    <row r="566" spans="6:6" ht="15.75" customHeight="1">
      <c r="F566" s="41"/>
    </row>
    <row r="567" spans="6:6" ht="15.75" customHeight="1">
      <c r="F567" s="41"/>
    </row>
    <row r="568" spans="6:6" ht="15.75" customHeight="1">
      <c r="F568" s="41"/>
    </row>
    <row r="569" spans="6:6" ht="15.75" customHeight="1">
      <c r="F569" s="41"/>
    </row>
    <row r="570" spans="6:6" ht="15.75" customHeight="1">
      <c r="F570" s="41"/>
    </row>
    <row r="571" spans="6:6" ht="15.75" customHeight="1">
      <c r="F571" s="41"/>
    </row>
    <row r="572" spans="6:6" ht="15.75" customHeight="1">
      <c r="F572" s="41"/>
    </row>
    <row r="573" spans="6:6" ht="15.75" customHeight="1">
      <c r="F573" s="41"/>
    </row>
    <row r="574" spans="6:6" ht="15.75" customHeight="1">
      <c r="F574" s="41"/>
    </row>
    <row r="575" spans="6:6" ht="15.75" customHeight="1">
      <c r="F575" s="41"/>
    </row>
    <row r="576" spans="6:6" ht="15.75" customHeight="1">
      <c r="F576" s="41"/>
    </row>
    <row r="577" spans="6:6" ht="15.75" customHeight="1">
      <c r="F577" s="41"/>
    </row>
    <row r="578" spans="6:6" ht="15.75" customHeight="1">
      <c r="F578" s="41"/>
    </row>
    <row r="579" spans="6:6" ht="15.75" customHeight="1">
      <c r="F579" s="41"/>
    </row>
    <row r="580" spans="6:6" ht="15.75" customHeight="1">
      <c r="F580" s="41"/>
    </row>
    <row r="581" spans="6:6" ht="15.75" customHeight="1">
      <c r="F581" s="41"/>
    </row>
    <row r="582" spans="6:6" ht="15.75" customHeight="1">
      <c r="F582" s="41"/>
    </row>
    <row r="583" spans="6:6" ht="15.75" customHeight="1">
      <c r="F583" s="41"/>
    </row>
    <row r="584" spans="6:6" ht="15.75" customHeight="1">
      <c r="F584" s="41"/>
    </row>
    <row r="585" spans="6:6" ht="15.75" customHeight="1">
      <c r="F585" s="41"/>
    </row>
    <row r="586" spans="6:6" ht="15.75" customHeight="1">
      <c r="F586" s="41"/>
    </row>
    <row r="587" spans="6:6" ht="15.75" customHeight="1">
      <c r="F587" s="41"/>
    </row>
    <row r="588" spans="6:6" ht="15.75" customHeight="1">
      <c r="F588" s="41"/>
    </row>
    <row r="589" spans="6:6" ht="15.75" customHeight="1">
      <c r="F589" s="41"/>
    </row>
    <row r="590" spans="6:6" ht="15.75" customHeight="1">
      <c r="F590" s="41"/>
    </row>
    <row r="591" spans="6:6" ht="15.75" customHeight="1">
      <c r="F591" s="41"/>
    </row>
    <row r="592" spans="6:6" ht="15.75" customHeight="1">
      <c r="F592" s="41"/>
    </row>
    <row r="593" spans="6:6" ht="15.75" customHeight="1">
      <c r="F593" s="41"/>
    </row>
    <row r="594" spans="6:6" ht="15.75" customHeight="1">
      <c r="F594" s="41"/>
    </row>
    <row r="595" spans="6:6" ht="15.75" customHeight="1">
      <c r="F595" s="41"/>
    </row>
    <row r="596" spans="6:6" ht="15.75" customHeight="1">
      <c r="F596" s="41"/>
    </row>
    <row r="597" spans="6:6" ht="15.75" customHeight="1">
      <c r="F597" s="41"/>
    </row>
    <row r="598" spans="6:6" ht="15.75" customHeight="1">
      <c r="F598" s="41"/>
    </row>
    <row r="599" spans="6:6" ht="15.75" customHeight="1">
      <c r="F599" s="41"/>
    </row>
    <row r="600" spans="6:6" ht="15.75" customHeight="1">
      <c r="F600" s="41"/>
    </row>
    <row r="601" spans="6:6" ht="15.75" customHeight="1">
      <c r="F601" s="41"/>
    </row>
    <row r="602" spans="6:6" ht="15.75" customHeight="1">
      <c r="F602" s="41"/>
    </row>
    <row r="603" spans="6:6" ht="15.75" customHeight="1">
      <c r="F603" s="41"/>
    </row>
    <row r="604" spans="6:6" ht="15.75" customHeight="1">
      <c r="F604" s="41"/>
    </row>
    <row r="605" spans="6:6" ht="15.75" customHeight="1">
      <c r="F605" s="41"/>
    </row>
    <row r="606" spans="6:6" ht="15.75" customHeight="1">
      <c r="F606" s="41"/>
    </row>
    <row r="607" spans="6:6" ht="15.75" customHeight="1">
      <c r="F607" s="41"/>
    </row>
    <row r="608" spans="6:6" ht="15.75" customHeight="1">
      <c r="F608" s="41"/>
    </row>
    <row r="609" spans="6:6" ht="15.75" customHeight="1">
      <c r="F609" s="41"/>
    </row>
    <row r="610" spans="6:6" ht="15.75" customHeight="1">
      <c r="F610" s="41"/>
    </row>
    <row r="611" spans="6:6" ht="15.75" customHeight="1">
      <c r="F611" s="41"/>
    </row>
    <row r="612" spans="6:6" ht="15.75" customHeight="1">
      <c r="F612" s="41"/>
    </row>
    <row r="613" spans="6:6" ht="15.75" customHeight="1">
      <c r="F613" s="41"/>
    </row>
    <row r="614" spans="6:6" ht="15.75" customHeight="1">
      <c r="F614" s="41"/>
    </row>
    <row r="615" spans="6:6" ht="15.75" customHeight="1">
      <c r="F615" s="41"/>
    </row>
    <row r="616" spans="6:6" ht="15.75" customHeight="1">
      <c r="F616" s="41"/>
    </row>
    <row r="617" spans="6:6" ht="15.75" customHeight="1">
      <c r="F617" s="41"/>
    </row>
    <row r="618" spans="6:6" ht="15.75" customHeight="1">
      <c r="F618" s="41"/>
    </row>
    <row r="619" spans="6:6" ht="15.75" customHeight="1">
      <c r="F619" s="41"/>
    </row>
    <row r="620" spans="6:6" ht="15.75" customHeight="1">
      <c r="F620" s="41"/>
    </row>
    <row r="621" spans="6:6" ht="15.75" customHeight="1">
      <c r="F621" s="41"/>
    </row>
    <row r="622" spans="6:6" ht="15.75" customHeight="1">
      <c r="F622" s="41"/>
    </row>
    <row r="623" spans="6:6" ht="15.75" customHeight="1">
      <c r="F623" s="41"/>
    </row>
    <row r="624" spans="6:6" ht="15.75" customHeight="1">
      <c r="F624" s="41"/>
    </row>
    <row r="625" spans="6:6" ht="15.75" customHeight="1">
      <c r="F625" s="41"/>
    </row>
    <row r="626" spans="6:6" ht="15.75" customHeight="1">
      <c r="F626" s="41"/>
    </row>
    <row r="627" spans="6:6" ht="15.75" customHeight="1">
      <c r="F627" s="41"/>
    </row>
    <row r="628" spans="6:6" ht="15.75" customHeight="1">
      <c r="F628" s="41"/>
    </row>
    <row r="629" spans="6:6" ht="15.75" customHeight="1">
      <c r="F629" s="41"/>
    </row>
    <row r="630" spans="6:6" ht="15.75" customHeight="1">
      <c r="F630" s="41"/>
    </row>
    <row r="631" spans="6:6" ht="15.75" customHeight="1">
      <c r="F631" s="41"/>
    </row>
    <row r="632" spans="6:6" ht="15.75" customHeight="1">
      <c r="F632" s="41"/>
    </row>
    <row r="633" spans="6:6" ht="15.75" customHeight="1">
      <c r="F633" s="41"/>
    </row>
    <row r="634" spans="6:6" ht="15.75" customHeight="1">
      <c r="F634" s="41"/>
    </row>
    <row r="635" spans="6:6" ht="15.75" customHeight="1">
      <c r="F635" s="41"/>
    </row>
    <row r="636" spans="6:6" ht="15.75" customHeight="1">
      <c r="F636" s="41"/>
    </row>
    <row r="637" spans="6:6" ht="15.75" customHeight="1">
      <c r="F637" s="41"/>
    </row>
    <row r="638" spans="6:6" ht="15.75" customHeight="1">
      <c r="F638" s="41"/>
    </row>
    <row r="639" spans="6:6" ht="15.75" customHeight="1">
      <c r="F639" s="41"/>
    </row>
    <row r="640" spans="6:6" ht="15.75" customHeight="1">
      <c r="F640" s="41"/>
    </row>
    <row r="641" spans="6:6" ht="15.75" customHeight="1">
      <c r="F641" s="41"/>
    </row>
    <row r="642" spans="6:6" ht="15.75" customHeight="1">
      <c r="F642" s="41"/>
    </row>
    <row r="643" spans="6:6" ht="15.75" customHeight="1">
      <c r="F643" s="41"/>
    </row>
    <row r="644" spans="6:6" ht="15.75" customHeight="1">
      <c r="F644" s="41"/>
    </row>
    <row r="645" spans="6:6" ht="15.75" customHeight="1">
      <c r="F645" s="41"/>
    </row>
    <row r="646" spans="6:6" ht="15.75" customHeight="1">
      <c r="F646" s="41"/>
    </row>
    <row r="647" spans="6:6" ht="15.75" customHeight="1">
      <c r="F647" s="41"/>
    </row>
    <row r="648" spans="6:6" ht="15.75" customHeight="1">
      <c r="F648" s="41"/>
    </row>
    <row r="649" spans="6:6" ht="15.75" customHeight="1">
      <c r="F649" s="41"/>
    </row>
    <row r="650" spans="6:6" ht="15.75" customHeight="1">
      <c r="F650" s="41"/>
    </row>
    <row r="651" spans="6:6" ht="15.75" customHeight="1">
      <c r="F651" s="41"/>
    </row>
    <row r="652" spans="6:6" ht="15.75" customHeight="1">
      <c r="F652" s="41"/>
    </row>
    <row r="653" spans="6:6" ht="15.75" customHeight="1">
      <c r="F653" s="41"/>
    </row>
    <row r="654" spans="6:6" ht="15.75" customHeight="1">
      <c r="F654" s="41"/>
    </row>
    <row r="655" spans="6:6" ht="15.75" customHeight="1">
      <c r="F655" s="41"/>
    </row>
    <row r="656" spans="6:6" ht="15.75" customHeight="1">
      <c r="F656" s="41"/>
    </row>
    <row r="657" spans="6:6" ht="15.75" customHeight="1">
      <c r="F657" s="41"/>
    </row>
    <row r="658" spans="6:6" ht="15.75" customHeight="1">
      <c r="F658" s="41"/>
    </row>
    <row r="659" spans="6:6" ht="15.75" customHeight="1">
      <c r="F659" s="41"/>
    </row>
    <row r="660" spans="6:6" ht="15.75" customHeight="1">
      <c r="F660" s="41"/>
    </row>
    <row r="661" spans="6:6" ht="15.75" customHeight="1">
      <c r="F661" s="41"/>
    </row>
    <row r="662" spans="6:6" ht="15.75" customHeight="1">
      <c r="F662" s="41"/>
    </row>
    <row r="663" spans="6:6" ht="15.75" customHeight="1">
      <c r="F663" s="41"/>
    </row>
    <row r="664" spans="6:6" ht="15.75" customHeight="1">
      <c r="F664" s="41"/>
    </row>
    <row r="665" spans="6:6" ht="15.75" customHeight="1">
      <c r="F665" s="41"/>
    </row>
    <row r="666" spans="6:6" ht="15.75" customHeight="1">
      <c r="F666" s="41"/>
    </row>
    <row r="667" spans="6:6" ht="15.75" customHeight="1">
      <c r="F667" s="41"/>
    </row>
    <row r="668" spans="6:6" ht="15.75" customHeight="1">
      <c r="F668" s="41"/>
    </row>
    <row r="669" spans="6:6" ht="15.75" customHeight="1">
      <c r="F669" s="41"/>
    </row>
    <row r="670" spans="6:6" ht="15.75" customHeight="1">
      <c r="F670" s="41"/>
    </row>
    <row r="671" spans="6:6" ht="15.75" customHeight="1">
      <c r="F671" s="41"/>
    </row>
    <row r="672" spans="6:6" ht="15.75" customHeight="1">
      <c r="F672" s="41"/>
    </row>
    <row r="673" spans="6:6" ht="15.75" customHeight="1">
      <c r="F673" s="41"/>
    </row>
    <row r="674" spans="6:6" ht="15.75" customHeight="1">
      <c r="F674" s="41"/>
    </row>
    <row r="675" spans="6:6" ht="15.75" customHeight="1">
      <c r="F675" s="41"/>
    </row>
    <row r="676" spans="6:6" ht="15.75" customHeight="1">
      <c r="F676" s="41"/>
    </row>
    <row r="677" spans="6:6" ht="15.75" customHeight="1">
      <c r="F677" s="41"/>
    </row>
    <row r="678" spans="6:6" ht="15.75" customHeight="1">
      <c r="F678" s="41"/>
    </row>
    <row r="679" spans="6:6" ht="15.75" customHeight="1">
      <c r="F679" s="41"/>
    </row>
    <row r="680" spans="6:6" ht="15.75" customHeight="1">
      <c r="F680" s="41"/>
    </row>
    <row r="681" spans="6:6" ht="15.75" customHeight="1">
      <c r="F681" s="41"/>
    </row>
    <row r="682" spans="6:6" ht="15.75" customHeight="1">
      <c r="F682" s="41"/>
    </row>
    <row r="683" spans="6:6" ht="15.75" customHeight="1">
      <c r="F683" s="41"/>
    </row>
    <row r="684" spans="6:6" ht="15.75" customHeight="1">
      <c r="F684" s="41"/>
    </row>
    <row r="685" spans="6:6" ht="15.75" customHeight="1">
      <c r="F685" s="41"/>
    </row>
    <row r="686" spans="6:6" ht="15.75" customHeight="1">
      <c r="F686" s="41"/>
    </row>
    <row r="687" spans="6:6" ht="15.75" customHeight="1">
      <c r="F687" s="41"/>
    </row>
    <row r="688" spans="6:6" ht="15.75" customHeight="1">
      <c r="F688" s="41"/>
    </row>
    <row r="689" spans="6:6" ht="15.75" customHeight="1">
      <c r="F689" s="41"/>
    </row>
    <row r="690" spans="6:6" ht="15.75" customHeight="1">
      <c r="F690" s="41"/>
    </row>
    <row r="691" spans="6:6" ht="15.75" customHeight="1">
      <c r="F691" s="41"/>
    </row>
    <row r="692" spans="6:6" ht="15.75" customHeight="1">
      <c r="F692" s="41"/>
    </row>
    <row r="693" spans="6:6" ht="15.75" customHeight="1">
      <c r="F693" s="41"/>
    </row>
    <row r="694" spans="6:6" ht="15.75" customHeight="1">
      <c r="F694" s="41"/>
    </row>
    <row r="695" spans="6:6" ht="15.75" customHeight="1">
      <c r="F695" s="41"/>
    </row>
    <row r="696" spans="6:6" ht="15.75" customHeight="1">
      <c r="F696" s="41"/>
    </row>
    <row r="697" spans="6:6" ht="15.75" customHeight="1">
      <c r="F697" s="41"/>
    </row>
    <row r="698" spans="6:6" ht="15.75" customHeight="1">
      <c r="F698" s="41"/>
    </row>
    <row r="699" spans="6:6" ht="15.75" customHeight="1">
      <c r="F699" s="41"/>
    </row>
    <row r="700" spans="6:6" ht="15.75" customHeight="1">
      <c r="F700" s="41"/>
    </row>
    <row r="701" spans="6:6" ht="15.75" customHeight="1">
      <c r="F701" s="41"/>
    </row>
    <row r="702" spans="6:6" ht="15.75" customHeight="1">
      <c r="F702" s="41"/>
    </row>
    <row r="703" spans="6:6" ht="15.75" customHeight="1">
      <c r="F703" s="41"/>
    </row>
    <row r="704" spans="6:6" ht="15.75" customHeight="1">
      <c r="F704" s="41"/>
    </row>
    <row r="705" spans="6:6" ht="15.75" customHeight="1">
      <c r="F705" s="41"/>
    </row>
    <row r="706" spans="6:6" ht="15.75" customHeight="1">
      <c r="F706" s="41"/>
    </row>
    <row r="707" spans="6:6" ht="15.75" customHeight="1">
      <c r="F707" s="41"/>
    </row>
    <row r="708" spans="6:6" ht="15.75" customHeight="1">
      <c r="F708" s="41"/>
    </row>
    <row r="709" spans="6:6" ht="15.75" customHeight="1">
      <c r="F709" s="41"/>
    </row>
    <row r="710" spans="6:6" ht="15.75" customHeight="1">
      <c r="F710" s="41"/>
    </row>
    <row r="711" spans="6:6" ht="15.75" customHeight="1">
      <c r="F711" s="41"/>
    </row>
    <row r="712" spans="6:6" ht="15.75" customHeight="1">
      <c r="F712" s="41"/>
    </row>
    <row r="713" spans="6:6" ht="15.75" customHeight="1">
      <c r="F713" s="41"/>
    </row>
    <row r="714" spans="6:6" ht="15.75" customHeight="1">
      <c r="F714" s="41"/>
    </row>
    <row r="715" spans="6:6" ht="15.75" customHeight="1">
      <c r="F715" s="41"/>
    </row>
    <row r="716" spans="6:6" ht="15.75" customHeight="1">
      <c r="F716" s="41"/>
    </row>
    <row r="717" spans="6:6" ht="15.75" customHeight="1">
      <c r="F717" s="41"/>
    </row>
    <row r="718" spans="6:6" ht="15.75" customHeight="1">
      <c r="F718" s="41"/>
    </row>
    <row r="719" spans="6:6" ht="15.75" customHeight="1">
      <c r="F719" s="41"/>
    </row>
    <row r="720" spans="6:6" ht="15.75" customHeight="1">
      <c r="F720" s="41"/>
    </row>
    <row r="721" spans="6:6" ht="15.75" customHeight="1">
      <c r="F721" s="41"/>
    </row>
    <row r="722" spans="6:6" ht="15.75" customHeight="1">
      <c r="F722" s="41"/>
    </row>
    <row r="723" spans="6:6" ht="15.75" customHeight="1">
      <c r="F723" s="41"/>
    </row>
    <row r="724" spans="6:6" ht="15.75" customHeight="1">
      <c r="F724" s="41"/>
    </row>
    <row r="725" spans="6:6" ht="15.75" customHeight="1">
      <c r="F725" s="41"/>
    </row>
    <row r="726" spans="6:6" ht="15.75" customHeight="1">
      <c r="F726" s="41"/>
    </row>
    <row r="727" spans="6:6" ht="15.75" customHeight="1">
      <c r="F727" s="41"/>
    </row>
    <row r="728" spans="6:6" ht="15.75" customHeight="1">
      <c r="F728" s="41"/>
    </row>
    <row r="729" spans="6:6" ht="15.75" customHeight="1">
      <c r="F729" s="41"/>
    </row>
    <row r="730" spans="6:6" ht="15.75" customHeight="1">
      <c r="F730" s="41"/>
    </row>
    <row r="731" spans="6:6" ht="15.75" customHeight="1">
      <c r="F731" s="41"/>
    </row>
    <row r="732" spans="6:6" ht="15.75" customHeight="1">
      <c r="F732" s="41"/>
    </row>
    <row r="733" spans="6:6" ht="15.75" customHeight="1">
      <c r="F733" s="41"/>
    </row>
    <row r="734" spans="6:6" ht="15.75" customHeight="1">
      <c r="F734" s="41"/>
    </row>
    <row r="735" spans="6:6" ht="15.75" customHeight="1">
      <c r="F735" s="41"/>
    </row>
    <row r="736" spans="6:6" ht="15.75" customHeight="1">
      <c r="F736" s="41"/>
    </row>
    <row r="737" spans="6:6" ht="15.75" customHeight="1">
      <c r="F737" s="41"/>
    </row>
    <row r="738" spans="6:6" ht="15.75" customHeight="1">
      <c r="F738" s="41"/>
    </row>
    <row r="739" spans="6:6" ht="15.75" customHeight="1">
      <c r="F739" s="41"/>
    </row>
    <row r="740" spans="6:6" ht="15.75" customHeight="1">
      <c r="F740" s="41"/>
    </row>
    <row r="741" spans="6:6" ht="15.75" customHeight="1">
      <c r="F741" s="41"/>
    </row>
    <row r="742" spans="6:6" ht="15.75" customHeight="1">
      <c r="F742" s="41"/>
    </row>
    <row r="743" spans="6:6" ht="15.75" customHeight="1">
      <c r="F743" s="41"/>
    </row>
    <row r="744" spans="6:6" ht="15.75" customHeight="1">
      <c r="F744" s="41"/>
    </row>
    <row r="745" spans="6:6" ht="15.75" customHeight="1">
      <c r="F745" s="41"/>
    </row>
    <row r="746" spans="6:6" ht="15.75" customHeight="1">
      <c r="F746" s="41"/>
    </row>
    <row r="747" spans="6:6" ht="15.75" customHeight="1">
      <c r="F747" s="41"/>
    </row>
    <row r="748" spans="6:6" ht="15.75" customHeight="1">
      <c r="F748" s="41"/>
    </row>
    <row r="749" spans="6:6" ht="15.75" customHeight="1">
      <c r="F749" s="41"/>
    </row>
    <row r="750" spans="6:6" ht="15.75" customHeight="1">
      <c r="F750" s="41"/>
    </row>
    <row r="751" spans="6:6" ht="15.75" customHeight="1">
      <c r="F751" s="41"/>
    </row>
    <row r="752" spans="6:6" ht="15.75" customHeight="1">
      <c r="F752" s="41"/>
    </row>
    <row r="753" spans="6:6" ht="15.75" customHeight="1">
      <c r="F753" s="41"/>
    </row>
    <row r="754" spans="6:6" ht="15.75" customHeight="1">
      <c r="F754" s="41"/>
    </row>
    <row r="755" spans="6:6" ht="15.75" customHeight="1">
      <c r="F755" s="41"/>
    </row>
    <row r="756" spans="6:6" ht="15.75" customHeight="1">
      <c r="F756" s="41"/>
    </row>
    <row r="757" spans="6:6" ht="15.75" customHeight="1">
      <c r="F757" s="41"/>
    </row>
    <row r="758" spans="6:6" ht="15.75" customHeight="1">
      <c r="F758" s="41"/>
    </row>
    <row r="759" spans="6:6" ht="15.75" customHeight="1">
      <c r="F759" s="41"/>
    </row>
    <row r="760" spans="6:6" ht="15.75" customHeight="1">
      <c r="F760" s="41"/>
    </row>
    <row r="761" spans="6:6" ht="15.75" customHeight="1">
      <c r="F761" s="41"/>
    </row>
    <row r="762" spans="6:6" ht="15.75" customHeight="1">
      <c r="F762" s="41"/>
    </row>
    <row r="763" spans="6:6" ht="15.75" customHeight="1">
      <c r="F763" s="41"/>
    </row>
    <row r="764" spans="6:6" ht="15.75" customHeight="1">
      <c r="F764" s="41"/>
    </row>
    <row r="765" spans="6:6" ht="15.75" customHeight="1">
      <c r="F765" s="41"/>
    </row>
    <row r="766" spans="6:6" ht="15.75" customHeight="1">
      <c r="F766" s="41"/>
    </row>
    <row r="767" spans="6:6" ht="15.75" customHeight="1">
      <c r="F767" s="41"/>
    </row>
    <row r="768" spans="6:6" ht="15.75" customHeight="1">
      <c r="F768" s="41"/>
    </row>
    <row r="769" spans="6:6" ht="15.75" customHeight="1">
      <c r="F769" s="41"/>
    </row>
    <row r="770" spans="6:6" ht="15.75" customHeight="1">
      <c r="F770" s="41"/>
    </row>
    <row r="771" spans="6:6" ht="15.75" customHeight="1">
      <c r="F771" s="41"/>
    </row>
    <row r="772" spans="6:6" ht="15.75" customHeight="1">
      <c r="F772" s="41"/>
    </row>
    <row r="773" spans="6:6" ht="15.75" customHeight="1">
      <c r="F773" s="41"/>
    </row>
    <row r="774" spans="6:6" ht="15.75" customHeight="1">
      <c r="F774" s="41"/>
    </row>
    <row r="775" spans="6:6" ht="15.75" customHeight="1">
      <c r="F775" s="41"/>
    </row>
    <row r="776" spans="6:6" ht="15.75" customHeight="1">
      <c r="F776" s="41"/>
    </row>
    <row r="777" spans="6:6" ht="15.75" customHeight="1">
      <c r="F777" s="41"/>
    </row>
    <row r="778" spans="6:6" ht="15.75" customHeight="1">
      <c r="F778" s="41"/>
    </row>
    <row r="779" spans="6:6" ht="15.75" customHeight="1">
      <c r="F779" s="41"/>
    </row>
    <row r="780" spans="6:6" ht="15.75" customHeight="1">
      <c r="F780" s="41"/>
    </row>
    <row r="781" spans="6:6" ht="15.75" customHeight="1">
      <c r="F781" s="41"/>
    </row>
    <row r="782" spans="6:6" ht="15.75" customHeight="1">
      <c r="F782" s="41"/>
    </row>
    <row r="783" spans="6:6" ht="15.75" customHeight="1">
      <c r="F783" s="41"/>
    </row>
    <row r="784" spans="6:6" ht="15.75" customHeight="1">
      <c r="F784" s="41"/>
    </row>
    <row r="785" spans="6:6" ht="15.75" customHeight="1">
      <c r="F785" s="41"/>
    </row>
    <row r="786" spans="6:6" ht="15.75" customHeight="1">
      <c r="F786" s="41"/>
    </row>
    <row r="787" spans="6:6" ht="15.75" customHeight="1">
      <c r="F787" s="41"/>
    </row>
    <row r="788" spans="6:6" ht="15.75" customHeight="1">
      <c r="F788" s="41"/>
    </row>
    <row r="789" spans="6:6" ht="15.75" customHeight="1">
      <c r="F789" s="41"/>
    </row>
    <row r="790" spans="6:6" ht="15.75" customHeight="1">
      <c r="F790" s="41"/>
    </row>
    <row r="791" spans="6:6" ht="15.75" customHeight="1">
      <c r="F791" s="41"/>
    </row>
    <row r="792" spans="6:6" ht="15.75" customHeight="1">
      <c r="F792" s="41"/>
    </row>
    <row r="793" spans="6:6" ht="15.75" customHeight="1">
      <c r="F793" s="41"/>
    </row>
    <row r="794" spans="6:6" ht="15.75" customHeight="1">
      <c r="F794" s="41"/>
    </row>
    <row r="795" spans="6:6" ht="15.75" customHeight="1">
      <c r="F795" s="41"/>
    </row>
    <row r="796" spans="6:6" ht="15.75" customHeight="1">
      <c r="F796" s="41"/>
    </row>
    <row r="797" spans="6:6" ht="15.75" customHeight="1">
      <c r="F797" s="41"/>
    </row>
    <row r="798" spans="6:6" ht="15.75" customHeight="1">
      <c r="F798" s="41"/>
    </row>
    <row r="799" spans="6:6" ht="15.75" customHeight="1">
      <c r="F799" s="41"/>
    </row>
    <row r="800" spans="6:6" ht="15.75" customHeight="1">
      <c r="F800" s="41"/>
    </row>
    <row r="801" spans="6:6" ht="15.75" customHeight="1">
      <c r="F801" s="41"/>
    </row>
    <row r="802" spans="6:6" ht="15.75" customHeight="1">
      <c r="F802" s="41"/>
    </row>
    <row r="803" spans="6:6" ht="15.75" customHeight="1">
      <c r="F803" s="41"/>
    </row>
    <row r="804" spans="6:6" ht="15.75" customHeight="1">
      <c r="F804" s="41"/>
    </row>
    <row r="805" spans="6:6" ht="15.75" customHeight="1">
      <c r="F805" s="41"/>
    </row>
    <row r="806" spans="6:6" ht="15.75" customHeight="1">
      <c r="F806" s="41"/>
    </row>
    <row r="807" spans="6:6" ht="15.75" customHeight="1">
      <c r="F807" s="41"/>
    </row>
    <row r="808" spans="6:6" ht="15.75" customHeight="1">
      <c r="F808" s="41"/>
    </row>
    <row r="809" spans="6:6" ht="15.75" customHeight="1">
      <c r="F809" s="41"/>
    </row>
    <row r="810" spans="6:6" ht="15.75" customHeight="1">
      <c r="F810" s="41"/>
    </row>
    <row r="811" spans="6:6" ht="15.75" customHeight="1">
      <c r="F811" s="41"/>
    </row>
    <row r="812" spans="6:6" ht="15.75" customHeight="1">
      <c r="F812" s="41"/>
    </row>
    <row r="813" spans="6:6" ht="15.75" customHeight="1">
      <c r="F813" s="41"/>
    </row>
    <row r="814" spans="6:6" ht="15.75" customHeight="1">
      <c r="F814" s="41"/>
    </row>
    <row r="815" spans="6:6" ht="15.75" customHeight="1">
      <c r="F815" s="41"/>
    </row>
    <row r="816" spans="6:6" ht="15.75" customHeight="1">
      <c r="F816" s="41"/>
    </row>
    <row r="817" spans="6:6" ht="15.75" customHeight="1">
      <c r="F817" s="41"/>
    </row>
    <row r="818" spans="6:6" ht="15.75" customHeight="1">
      <c r="F818" s="41"/>
    </row>
    <row r="819" spans="6:6" ht="15.75" customHeight="1">
      <c r="F819" s="41"/>
    </row>
    <row r="820" spans="6:6" ht="15.75" customHeight="1">
      <c r="F820" s="41"/>
    </row>
    <row r="821" spans="6:6" ht="15.75" customHeight="1">
      <c r="F821" s="41"/>
    </row>
    <row r="822" spans="6:6" ht="15.75" customHeight="1">
      <c r="F822" s="41"/>
    </row>
    <row r="823" spans="6:6" ht="15.75" customHeight="1">
      <c r="F823" s="41"/>
    </row>
    <row r="824" spans="6:6" ht="15.75" customHeight="1">
      <c r="F824" s="41"/>
    </row>
    <row r="825" spans="6:6" ht="15.75" customHeight="1">
      <c r="F825" s="41"/>
    </row>
    <row r="826" spans="6:6" ht="15.75" customHeight="1">
      <c r="F826" s="41"/>
    </row>
    <row r="827" spans="6:6" ht="15.75" customHeight="1">
      <c r="F827" s="41"/>
    </row>
    <row r="828" spans="6:6" ht="15.75" customHeight="1">
      <c r="F828" s="41"/>
    </row>
    <row r="829" spans="6:6" ht="15.75" customHeight="1">
      <c r="F829" s="41"/>
    </row>
    <row r="830" spans="6:6" ht="15.75" customHeight="1">
      <c r="F830" s="41"/>
    </row>
    <row r="831" spans="6:6" ht="15.75" customHeight="1">
      <c r="F831" s="41"/>
    </row>
    <row r="832" spans="6:6" ht="15.75" customHeight="1">
      <c r="F832" s="41"/>
    </row>
    <row r="833" spans="6:6" ht="15.75" customHeight="1">
      <c r="F833" s="41"/>
    </row>
    <row r="834" spans="6:6" ht="15.75" customHeight="1">
      <c r="F834" s="41"/>
    </row>
    <row r="835" spans="6:6" ht="15.75" customHeight="1">
      <c r="F835" s="41"/>
    </row>
    <row r="836" spans="6:6" ht="15.75" customHeight="1">
      <c r="F836" s="41"/>
    </row>
    <row r="837" spans="6:6" ht="15.75" customHeight="1">
      <c r="F837" s="41"/>
    </row>
    <row r="838" spans="6:6" ht="15.75" customHeight="1">
      <c r="F838" s="41"/>
    </row>
    <row r="839" spans="6:6" ht="15.75" customHeight="1">
      <c r="F839" s="41"/>
    </row>
    <row r="840" spans="6:6" ht="15.75" customHeight="1">
      <c r="F840" s="41"/>
    </row>
    <row r="841" spans="6:6" ht="15.75" customHeight="1">
      <c r="F841" s="41"/>
    </row>
    <row r="842" spans="6:6" ht="15.75" customHeight="1">
      <c r="F842" s="41"/>
    </row>
    <row r="843" spans="6:6" ht="15.75" customHeight="1">
      <c r="F843" s="41"/>
    </row>
    <row r="844" spans="6:6" ht="15.75" customHeight="1">
      <c r="F844" s="41"/>
    </row>
    <row r="845" spans="6:6" ht="15.75" customHeight="1">
      <c r="F845" s="41"/>
    </row>
    <row r="846" spans="6:6" ht="15.75" customHeight="1">
      <c r="F846" s="41"/>
    </row>
    <row r="847" spans="6:6" ht="15.75" customHeight="1">
      <c r="F847" s="41"/>
    </row>
    <row r="848" spans="6:6" ht="15.75" customHeight="1">
      <c r="F848" s="41"/>
    </row>
    <row r="849" spans="6:6" ht="15.75" customHeight="1">
      <c r="F849" s="41"/>
    </row>
    <row r="850" spans="6:6" ht="15.75" customHeight="1">
      <c r="F850" s="41"/>
    </row>
    <row r="851" spans="6:6" ht="15.75" customHeight="1">
      <c r="F851" s="41"/>
    </row>
    <row r="852" spans="6:6" ht="15.75" customHeight="1">
      <c r="F852" s="41"/>
    </row>
    <row r="853" spans="6:6" ht="15.75" customHeight="1">
      <c r="F853" s="41"/>
    </row>
    <row r="854" spans="6:6" ht="15.75" customHeight="1">
      <c r="F854" s="41"/>
    </row>
    <row r="855" spans="6:6" ht="15.75" customHeight="1">
      <c r="F855" s="41"/>
    </row>
    <row r="856" spans="6:6" ht="15.75" customHeight="1">
      <c r="F856" s="41"/>
    </row>
    <row r="857" spans="6:6" ht="15.75" customHeight="1">
      <c r="F857" s="41"/>
    </row>
    <row r="858" spans="6:6" ht="15.75" customHeight="1">
      <c r="F858" s="41"/>
    </row>
    <row r="859" spans="6:6" ht="15.75" customHeight="1">
      <c r="F859" s="41"/>
    </row>
    <row r="860" spans="6:6" ht="15.75" customHeight="1">
      <c r="F860" s="41"/>
    </row>
    <row r="861" spans="6:6" ht="15.75" customHeight="1">
      <c r="F861" s="41"/>
    </row>
    <row r="862" spans="6:6" ht="15.75" customHeight="1">
      <c r="F862" s="41"/>
    </row>
    <row r="863" spans="6:6" ht="15.75" customHeight="1">
      <c r="F863" s="41"/>
    </row>
    <row r="864" spans="6:6" ht="15.75" customHeight="1">
      <c r="F864" s="41"/>
    </row>
    <row r="865" spans="6:6" ht="15.75" customHeight="1">
      <c r="F865" s="41"/>
    </row>
    <row r="866" spans="6:6" ht="15.75" customHeight="1">
      <c r="F866" s="41"/>
    </row>
    <row r="867" spans="6:6" ht="15.75" customHeight="1">
      <c r="F867" s="41"/>
    </row>
    <row r="868" spans="6:6" ht="15.75" customHeight="1">
      <c r="F868" s="41"/>
    </row>
    <row r="869" spans="6:6" ht="15.75" customHeight="1">
      <c r="F869" s="41"/>
    </row>
    <row r="870" spans="6:6" ht="15.75" customHeight="1">
      <c r="F870" s="41"/>
    </row>
    <row r="871" spans="6:6" ht="15.75" customHeight="1">
      <c r="F871" s="41"/>
    </row>
    <row r="872" spans="6:6" ht="15.75" customHeight="1">
      <c r="F872" s="41"/>
    </row>
    <row r="873" spans="6:6" ht="15.75" customHeight="1">
      <c r="F873" s="41"/>
    </row>
    <row r="874" spans="6:6" ht="15.75" customHeight="1">
      <c r="F874" s="41"/>
    </row>
    <row r="875" spans="6:6" ht="15.75" customHeight="1">
      <c r="F875" s="41"/>
    </row>
    <row r="876" spans="6:6" ht="15.75" customHeight="1">
      <c r="F876" s="41"/>
    </row>
    <row r="877" spans="6:6" ht="15.75" customHeight="1">
      <c r="F877" s="41"/>
    </row>
    <row r="878" spans="6:6" ht="15.75" customHeight="1">
      <c r="F878" s="41"/>
    </row>
    <row r="879" spans="6:6" ht="15.75" customHeight="1">
      <c r="F879" s="41"/>
    </row>
    <row r="880" spans="6:6" ht="15.75" customHeight="1">
      <c r="F880" s="41"/>
    </row>
    <row r="881" spans="6:6" ht="15.75" customHeight="1">
      <c r="F881" s="41"/>
    </row>
    <row r="882" spans="6:6" ht="15.75" customHeight="1">
      <c r="F882" s="41"/>
    </row>
    <row r="883" spans="6:6" ht="15.75" customHeight="1">
      <c r="F883" s="41"/>
    </row>
    <row r="884" spans="6:6" ht="15.75" customHeight="1">
      <c r="F884" s="41"/>
    </row>
    <row r="885" spans="6:6" ht="15.75" customHeight="1">
      <c r="F885" s="41"/>
    </row>
    <row r="886" spans="6:6" ht="15.75" customHeight="1">
      <c r="F886" s="41"/>
    </row>
    <row r="887" spans="6:6" ht="15.75" customHeight="1">
      <c r="F887" s="41"/>
    </row>
    <row r="888" spans="6:6" ht="15.75" customHeight="1">
      <c r="F888" s="41"/>
    </row>
    <row r="889" spans="6:6" ht="15.75" customHeight="1">
      <c r="F889" s="41"/>
    </row>
    <row r="890" spans="6:6" ht="15.75" customHeight="1">
      <c r="F890" s="41"/>
    </row>
    <row r="891" spans="6:6" ht="15.75" customHeight="1">
      <c r="F891" s="41"/>
    </row>
    <row r="892" spans="6:6" ht="15.75" customHeight="1">
      <c r="F892" s="41"/>
    </row>
    <row r="893" spans="6:6" ht="15.75" customHeight="1">
      <c r="F893" s="41"/>
    </row>
    <row r="894" spans="6:6" ht="15.75" customHeight="1">
      <c r="F894" s="41"/>
    </row>
    <row r="895" spans="6:6" ht="15.75" customHeight="1">
      <c r="F895" s="41"/>
    </row>
    <row r="896" spans="6:6" ht="15.75" customHeight="1">
      <c r="F896" s="41"/>
    </row>
    <row r="897" spans="6:6" ht="15.75" customHeight="1">
      <c r="F897" s="41"/>
    </row>
    <row r="898" spans="6:6" ht="15.75" customHeight="1">
      <c r="F898" s="41"/>
    </row>
    <row r="899" spans="6:6" ht="15.75" customHeight="1">
      <c r="F899" s="41"/>
    </row>
    <row r="900" spans="6:6" ht="15.75" customHeight="1">
      <c r="F900" s="41"/>
    </row>
    <row r="901" spans="6:6" ht="15.75" customHeight="1">
      <c r="F901" s="41"/>
    </row>
    <row r="902" spans="6:6" ht="15.75" customHeight="1">
      <c r="F902" s="41"/>
    </row>
    <row r="903" spans="6:6" ht="15.75" customHeight="1">
      <c r="F903" s="41"/>
    </row>
    <row r="904" spans="6:6" ht="15.75" customHeight="1">
      <c r="F904" s="41"/>
    </row>
    <row r="905" spans="6:6" ht="15.75" customHeight="1">
      <c r="F905" s="41"/>
    </row>
    <row r="906" spans="6:6" ht="15.75" customHeight="1">
      <c r="F906" s="41"/>
    </row>
    <row r="907" spans="6:6" ht="15.75" customHeight="1">
      <c r="F907" s="41"/>
    </row>
    <row r="908" spans="6:6" ht="15.75" customHeight="1">
      <c r="F908" s="41"/>
    </row>
    <row r="909" spans="6:6" ht="15.75" customHeight="1">
      <c r="F909" s="41"/>
    </row>
    <row r="910" spans="6:6" ht="15.75" customHeight="1">
      <c r="F910" s="41"/>
    </row>
    <row r="911" spans="6:6" ht="15.75" customHeight="1">
      <c r="F911" s="41"/>
    </row>
    <row r="912" spans="6:6" ht="15.75" customHeight="1">
      <c r="F912" s="41"/>
    </row>
    <row r="913" spans="6:6" ht="15.75" customHeight="1">
      <c r="F913" s="41"/>
    </row>
    <row r="914" spans="6:6" ht="15.75" customHeight="1">
      <c r="F914" s="41"/>
    </row>
    <row r="915" spans="6:6" ht="15.75" customHeight="1">
      <c r="F915" s="41"/>
    </row>
    <row r="916" spans="6:6" ht="15.75" customHeight="1">
      <c r="F916" s="41"/>
    </row>
    <row r="917" spans="6:6" ht="15.75" customHeight="1">
      <c r="F917" s="41"/>
    </row>
    <row r="918" spans="6:6" ht="15.75" customHeight="1">
      <c r="F918" s="41"/>
    </row>
    <row r="919" spans="6:6" ht="15.75" customHeight="1">
      <c r="F919" s="41"/>
    </row>
    <row r="920" spans="6:6" ht="15.75" customHeight="1">
      <c r="F920" s="41"/>
    </row>
    <row r="921" spans="6:6" ht="15.75" customHeight="1">
      <c r="F921" s="41"/>
    </row>
    <row r="922" spans="6:6" ht="15.75" customHeight="1">
      <c r="F922" s="41"/>
    </row>
    <row r="923" spans="6:6" ht="15.75" customHeight="1">
      <c r="F923" s="41"/>
    </row>
    <row r="924" spans="6:6" ht="15.75" customHeight="1">
      <c r="F924" s="41"/>
    </row>
    <row r="925" spans="6:6" ht="15.75" customHeight="1">
      <c r="F925" s="41"/>
    </row>
    <row r="926" spans="6:6" ht="15.75" customHeight="1">
      <c r="F926" s="41"/>
    </row>
    <row r="927" spans="6:6" ht="15.75" customHeight="1">
      <c r="F927" s="41"/>
    </row>
    <row r="928" spans="6:6" ht="15.75" customHeight="1">
      <c r="F928" s="41"/>
    </row>
    <row r="929" spans="6:6" ht="15.75" customHeight="1">
      <c r="F929" s="41"/>
    </row>
    <row r="930" spans="6:6" ht="15.75" customHeight="1">
      <c r="F930" s="41"/>
    </row>
    <row r="931" spans="6:6" ht="15.75" customHeight="1">
      <c r="F931" s="41"/>
    </row>
    <row r="932" spans="6:6" ht="15.75" customHeight="1">
      <c r="F932" s="41"/>
    </row>
    <row r="933" spans="6:6" ht="15.75" customHeight="1">
      <c r="F933" s="41"/>
    </row>
    <row r="934" spans="6:6" ht="15.75" customHeight="1">
      <c r="F934" s="41"/>
    </row>
    <row r="935" spans="6:6" ht="15.75" customHeight="1">
      <c r="F935" s="41"/>
    </row>
    <row r="936" spans="6:6" ht="15.75" customHeight="1">
      <c r="F936" s="41"/>
    </row>
    <row r="937" spans="6:6" ht="15.75" customHeight="1">
      <c r="F937" s="41"/>
    </row>
    <row r="938" spans="6:6" ht="15.75" customHeight="1">
      <c r="F938" s="41"/>
    </row>
    <row r="939" spans="6:6" ht="15.75" customHeight="1">
      <c r="F939" s="41"/>
    </row>
    <row r="940" spans="6:6" ht="15.75" customHeight="1">
      <c r="F940" s="41"/>
    </row>
    <row r="941" spans="6:6" ht="15.75" customHeight="1">
      <c r="F941" s="41"/>
    </row>
    <row r="942" spans="6:6" ht="15.75" customHeight="1">
      <c r="F942" s="41"/>
    </row>
    <row r="943" spans="6:6" ht="15.75" customHeight="1">
      <c r="F943" s="41"/>
    </row>
    <row r="944" spans="6:6" ht="15.75" customHeight="1">
      <c r="F944" s="41"/>
    </row>
    <row r="945" spans="6:6" ht="15.75" customHeight="1">
      <c r="F945" s="41"/>
    </row>
    <row r="946" spans="6:6" ht="15.75" customHeight="1">
      <c r="F946" s="41"/>
    </row>
    <row r="947" spans="6:6" ht="15.75" customHeight="1">
      <c r="F947" s="41"/>
    </row>
    <row r="948" spans="6:6" ht="15.75" customHeight="1">
      <c r="F948" s="41"/>
    </row>
    <row r="949" spans="6:6" ht="15.75" customHeight="1">
      <c r="F949" s="41"/>
    </row>
    <row r="950" spans="6:6" ht="15.75" customHeight="1">
      <c r="F950" s="41"/>
    </row>
    <row r="951" spans="6:6" ht="15.75" customHeight="1">
      <c r="F951" s="41"/>
    </row>
    <row r="952" spans="6:6" ht="15.75" customHeight="1">
      <c r="F952" s="41"/>
    </row>
    <row r="953" spans="6:6" ht="15.75" customHeight="1">
      <c r="F953" s="41"/>
    </row>
    <row r="954" spans="6:6" ht="15.75" customHeight="1">
      <c r="F954" s="41"/>
    </row>
    <row r="955" spans="6:6" ht="15.75" customHeight="1">
      <c r="F955" s="41"/>
    </row>
    <row r="956" spans="6:6" ht="15.75" customHeight="1">
      <c r="F956" s="41"/>
    </row>
    <row r="957" spans="6:6" ht="15.75" customHeight="1">
      <c r="F957" s="41"/>
    </row>
    <row r="958" spans="6:6" ht="15.75" customHeight="1">
      <c r="F958" s="41"/>
    </row>
    <row r="959" spans="6:6" ht="15.75" customHeight="1">
      <c r="F959" s="41"/>
    </row>
    <row r="960" spans="6:6" ht="15.75" customHeight="1">
      <c r="F960" s="41"/>
    </row>
    <row r="961" spans="6:6" ht="15.75" customHeight="1">
      <c r="F961" s="41"/>
    </row>
    <row r="962" spans="6:6" ht="15.75" customHeight="1">
      <c r="F962" s="41"/>
    </row>
    <row r="963" spans="6:6" ht="15.75" customHeight="1">
      <c r="F963" s="41"/>
    </row>
    <row r="964" spans="6:6" ht="15.75" customHeight="1">
      <c r="F964" s="41"/>
    </row>
    <row r="965" spans="6:6" ht="15.75" customHeight="1">
      <c r="F965" s="41"/>
    </row>
    <row r="966" spans="6:6" ht="15.75" customHeight="1">
      <c r="F966" s="41"/>
    </row>
    <row r="967" spans="6:6" ht="15.75" customHeight="1">
      <c r="F967" s="41"/>
    </row>
    <row r="968" spans="6:6" ht="15.75" customHeight="1">
      <c r="F968" s="41"/>
    </row>
    <row r="969" spans="6:6" ht="15.75" customHeight="1">
      <c r="F969" s="41"/>
    </row>
    <row r="970" spans="6:6" ht="15.75" customHeight="1">
      <c r="F970" s="41"/>
    </row>
    <row r="971" spans="6:6" ht="15.75" customHeight="1">
      <c r="F971" s="41"/>
    </row>
    <row r="972" spans="6:6" ht="15.75" customHeight="1">
      <c r="F972" s="41"/>
    </row>
    <row r="973" spans="6:6" ht="15.75" customHeight="1">
      <c r="F973" s="41"/>
    </row>
    <row r="974" spans="6:6" ht="15.75" customHeight="1">
      <c r="F974" s="41"/>
    </row>
    <row r="975" spans="6:6" ht="15.75" customHeight="1">
      <c r="F975" s="41"/>
    </row>
    <row r="976" spans="6:6" ht="15.75" customHeight="1">
      <c r="F976" s="41"/>
    </row>
    <row r="977" spans="6:6" ht="15.75" customHeight="1">
      <c r="F977" s="41"/>
    </row>
    <row r="978" spans="6:6" ht="15.75" customHeight="1">
      <c r="F978" s="41"/>
    </row>
    <row r="979" spans="6:6" ht="15.75" customHeight="1">
      <c r="F979" s="41"/>
    </row>
    <row r="980" spans="6:6" ht="15.75" customHeight="1">
      <c r="F980" s="41"/>
    </row>
    <row r="981" spans="6:6" ht="15.75" customHeight="1">
      <c r="F981" s="41"/>
    </row>
    <row r="982" spans="6:6" ht="15.75" customHeight="1">
      <c r="F982" s="41"/>
    </row>
    <row r="983" spans="6:6" ht="15.75" customHeight="1">
      <c r="F983" s="41"/>
    </row>
    <row r="984" spans="6:6" ht="15.75" customHeight="1">
      <c r="F984" s="41"/>
    </row>
    <row r="985" spans="6:6" ht="15.75" customHeight="1">
      <c r="F985" s="41"/>
    </row>
    <row r="986" spans="6:6" ht="15.75" customHeight="1">
      <c r="F986" s="41"/>
    </row>
    <row r="987" spans="6:6" ht="15.75" customHeight="1">
      <c r="F987" s="41"/>
    </row>
    <row r="988" spans="6:6" ht="15.75" customHeight="1">
      <c r="F988" s="41"/>
    </row>
    <row r="989" spans="6:6" ht="15.75" customHeight="1">
      <c r="F989" s="41"/>
    </row>
    <row r="990" spans="6:6" ht="15.75" customHeight="1">
      <c r="F990" s="41"/>
    </row>
    <row r="991" spans="6:6" ht="15.75" customHeight="1">
      <c r="F991" s="41"/>
    </row>
    <row r="992" spans="6:6" ht="15.75" customHeight="1">
      <c r="F992" s="41"/>
    </row>
    <row r="993" spans="6:6" ht="15.75" customHeight="1">
      <c r="F993" s="41"/>
    </row>
    <row r="994" spans="6:6" ht="15.75" customHeight="1">
      <c r="F994" s="41"/>
    </row>
    <row r="995" spans="6:6" ht="15.75" customHeight="1">
      <c r="F995" s="41"/>
    </row>
    <row r="996" spans="6:6" ht="15.75" customHeight="1">
      <c r="F996" s="41"/>
    </row>
    <row r="997" spans="6:6" ht="15.75" customHeight="1">
      <c r="F997" s="41"/>
    </row>
    <row r="998" spans="6:6" ht="15.75" customHeight="1">
      <c r="F998" s="41"/>
    </row>
    <row r="999" spans="6:6" ht="15.75" customHeight="1">
      <c r="F999" s="41"/>
    </row>
    <row r="1000" spans="6:6" ht="15.75" customHeight="1">
      <c r="F1000" s="41"/>
    </row>
    <row r="1001" spans="6:6" ht="15.75" customHeight="1">
      <c r="F1001" s="41"/>
    </row>
    <row r="1002" spans="6:6" ht="15.75" customHeight="1">
      <c r="F1002" s="41"/>
    </row>
    <row r="1003" spans="6:6" ht="15.75" customHeight="1">
      <c r="F1003" s="41"/>
    </row>
  </sheetData>
  <mergeCells count="2">
    <mergeCell ref="A1:B1"/>
    <mergeCell ref="A2:B2"/>
  </mergeCells>
  <pageMargins left="0.7" right="0.7" top="0.75" bottom="0.75" header="0" footer="0"/>
  <pageSetup orientation="landscape" r:id="rId1"/>
  <headerFooter>
    <oddFooter>&amp;C&amp;P</oddFooter>
  </headerFooter>
</worksheet>
</file>

<file path=xl/worksheets/sheet4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900-000000000000}">
  <sheetPr>
    <tabColor rgb="FF003366"/>
  </sheetPr>
  <dimension ref="A1:Z999"/>
  <sheetViews>
    <sheetView view="pageBreakPreview" zoomScale="60" zoomScaleNormal="100" workbookViewId="0">
      <pane ySplit="2" topLeftCell="A61" activePane="bottomLeft" state="frozen"/>
      <selection pane="bottomLeft" activeCell="A24" sqref="A24:XFD24"/>
    </sheetView>
  </sheetViews>
  <sheetFormatPr defaultColWidth="14.40625" defaultRowHeight="15" customHeight="1"/>
  <cols>
    <col min="1" max="1" width="10.54296875" customWidth="1"/>
    <col min="2" max="2" width="68.40625" customWidth="1"/>
    <col min="3" max="4" width="8" hidden="1" customWidth="1"/>
    <col min="5" max="6" width="14.40625" customWidth="1"/>
    <col min="7" max="26" width="8" customWidth="1"/>
  </cols>
  <sheetData>
    <row r="1" spans="1:26" ht="15.75" customHeight="1">
      <c r="A1" s="546" t="s">
        <v>105</v>
      </c>
      <c r="B1" s="502" t="s">
        <v>2814</v>
      </c>
      <c r="C1" s="2"/>
      <c r="D1" s="2"/>
      <c r="E1" s="2"/>
      <c r="F1" s="2"/>
    </row>
    <row r="2" spans="1:26" ht="79.5" customHeight="1">
      <c r="A2" s="1165" t="s">
        <v>2069</v>
      </c>
      <c r="B2" s="1156"/>
      <c r="C2" s="412" t="s">
        <v>2318</v>
      </c>
      <c r="D2" s="719" t="s">
        <v>2070</v>
      </c>
      <c r="E2" s="719" t="s">
        <v>166</v>
      </c>
      <c r="F2" s="719" t="s">
        <v>201</v>
      </c>
      <c r="G2" s="44"/>
      <c r="H2" s="44"/>
      <c r="I2" s="44"/>
      <c r="J2" s="44"/>
      <c r="K2" s="44"/>
      <c r="L2" s="44"/>
      <c r="M2" s="44"/>
      <c r="N2" s="44"/>
      <c r="O2" s="44"/>
      <c r="P2" s="44"/>
      <c r="Q2" s="44"/>
      <c r="R2" s="44"/>
      <c r="S2" s="44"/>
      <c r="T2" s="44"/>
      <c r="U2" s="44"/>
      <c r="V2" s="44"/>
      <c r="W2" s="44"/>
      <c r="X2" s="44"/>
      <c r="Y2" s="44"/>
      <c r="Z2" s="44"/>
    </row>
    <row r="3" spans="1:26" ht="15.5">
      <c r="A3" s="171">
        <v>11401</v>
      </c>
      <c r="B3" s="171" t="s">
        <v>2071</v>
      </c>
      <c r="C3" s="109"/>
      <c r="D3" s="109"/>
      <c r="E3" s="109"/>
      <c r="F3" s="109"/>
      <c r="G3" s="44"/>
      <c r="H3" s="44"/>
      <c r="I3" s="44"/>
      <c r="J3" s="44"/>
      <c r="K3" s="44"/>
      <c r="L3" s="44"/>
      <c r="M3" s="44"/>
      <c r="N3" s="44"/>
      <c r="O3" s="44"/>
      <c r="P3" s="44"/>
      <c r="Q3" s="44"/>
      <c r="R3" s="44"/>
      <c r="S3" s="44"/>
      <c r="T3" s="44"/>
      <c r="U3" s="44"/>
      <c r="V3" s="44"/>
      <c r="W3" s="44"/>
      <c r="X3" s="44"/>
      <c r="Y3" s="44"/>
      <c r="Z3" s="44"/>
    </row>
    <row r="4" spans="1:26" ht="15.5">
      <c r="A4" s="171">
        <v>2100000</v>
      </c>
      <c r="B4" s="171" t="s">
        <v>2072</v>
      </c>
      <c r="C4" s="109"/>
      <c r="D4" s="109"/>
      <c r="E4" s="109"/>
      <c r="F4" s="109"/>
      <c r="G4" s="44"/>
      <c r="H4" s="44"/>
      <c r="I4" s="44"/>
      <c r="J4" s="44"/>
      <c r="K4" s="44"/>
      <c r="L4" s="44"/>
      <c r="M4" s="44"/>
      <c r="N4" s="44"/>
      <c r="O4" s="44"/>
      <c r="P4" s="44"/>
      <c r="Q4" s="44"/>
      <c r="R4" s="44"/>
      <c r="S4" s="44"/>
      <c r="T4" s="44"/>
      <c r="U4" s="44"/>
      <c r="V4" s="44"/>
      <c r="W4" s="44"/>
      <c r="X4" s="44"/>
      <c r="Y4" s="44"/>
      <c r="Z4" s="44"/>
    </row>
    <row r="5" spans="1:26" ht="15.75" customHeight="1">
      <c r="A5" s="435"/>
      <c r="B5" s="414" t="s">
        <v>2073</v>
      </c>
      <c r="C5" s="107"/>
      <c r="D5" s="107"/>
      <c r="E5" s="107"/>
      <c r="F5" s="107"/>
    </row>
    <row r="6" spans="1:26" ht="15.75" customHeight="1">
      <c r="A6" s="349" t="s">
        <v>2074</v>
      </c>
      <c r="B6" s="36" t="s">
        <v>2075</v>
      </c>
      <c r="C6" s="119">
        <v>49507886</v>
      </c>
      <c r="D6" s="119">
        <v>30000000</v>
      </c>
      <c r="E6" s="119">
        <f>SUM(C6:D6)</f>
        <v>79507886</v>
      </c>
      <c r="F6" s="119">
        <v>79507886</v>
      </c>
    </row>
    <row r="7" spans="1:26" ht="15.75" customHeight="1">
      <c r="A7" s="479" t="s">
        <v>2076</v>
      </c>
      <c r="B7" s="416"/>
      <c r="C7" s="487">
        <v>49507886</v>
      </c>
      <c r="D7" s="487">
        <f t="shared" ref="D7:F7" si="0">SUM(D6)</f>
        <v>30000000</v>
      </c>
      <c r="E7" s="487">
        <f t="shared" si="0"/>
        <v>79507886</v>
      </c>
      <c r="F7" s="487">
        <f t="shared" si="0"/>
        <v>79507886</v>
      </c>
    </row>
    <row r="8" spans="1:26" ht="15.75" customHeight="1">
      <c r="A8" s="349"/>
      <c r="B8" s="414" t="s">
        <v>2077</v>
      </c>
      <c r="C8" s="119"/>
      <c r="D8" s="119"/>
      <c r="E8" s="119"/>
      <c r="F8" s="119"/>
    </row>
    <row r="9" spans="1:26" ht="15.75" customHeight="1">
      <c r="A9" s="349" t="s">
        <v>2078</v>
      </c>
      <c r="B9" s="36" t="s">
        <v>2079</v>
      </c>
      <c r="C9" s="119">
        <v>12183179</v>
      </c>
      <c r="D9" s="119"/>
      <c r="E9" s="119">
        <f t="shared" ref="E9:E11" si="1">SUM(C9:D9)</f>
        <v>12183179</v>
      </c>
      <c r="F9" s="119">
        <v>12183179</v>
      </c>
    </row>
    <row r="10" spans="1:26" ht="15.75" customHeight="1">
      <c r="A10" s="349" t="s">
        <v>2080</v>
      </c>
      <c r="B10" s="36" t="s">
        <v>2081</v>
      </c>
      <c r="C10" s="119">
        <v>2987635</v>
      </c>
      <c r="D10" s="119"/>
      <c r="E10" s="119">
        <f t="shared" si="1"/>
        <v>2987635</v>
      </c>
      <c r="F10" s="119">
        <v>2987635</v>
      </c>
    </row>
    <row r="11" spans="1:26" ht="15.75" customHeight="1">
      <c r="A11" s="349" t="s">
        <v>2082</v>
      </c>
      <c r="B11" s="36" t="s">
        <v>2083</v>
      </c>
      <c r="C11" s="119">
        <v>321300</v>
      </c>
      <c r="D11" s="119"/>
      <c r="E11" s="119">
        <f t="shared" si="1"/>
        <v>321300</v>
      </c>
      <c r="F11" s="119">
        <v>321300</v>
      </c>
    </row>
    <row r="12" spans="1:26" ht="15.75" customHeight="1">
      <c r="A12" s="479" t="s">
        <v>2076</v>
      </c>
      <c r="B12" s="416"/>
      <c r="C12" s="487">
        <v>15492114</v>
      </c>
      <c r="D12" s="487">
        <f t="shared" ref="D12:F12" si="2">SUM(D9:D11)</f>
        <v>0</v>
      </c>
      <c r="E12" s="487">
        <f t="shared" si="2"/>
        <v>15492114</v>
      </c>
      <c r="F12" s="487">
        <f t="shared" si="2"/>
        <v>15492114</v>
      </c>
    </row>
    <row r="13" spans="1:26" ht="15.75" customHeight="1">
      <c r="A13" s="479" t="s">
        <v>2089</v>
      </c>
      <c r="B13" s="416"/>
      <c r="C13" s="487">
        <v>65000000</v>
      </c>
      <c r="D13" s="487">
        <f t="shared" ref="D13:F13" si="3">SUM(D7,D12)</f>
        <v>30000000</v>
      </c>
      <c r="E13" s="487">
        <f t="shared" si="3"/>
        <v>95000000</v>
      </c>
      <c r="F13" s="487">
        <f t="shared" si="3"/>
        <v>95000000</v>
      </c>
    </row>
    <row r="14" spans="1:26" ht="15.75" customHeight="1">
      <c r="A14" s="171">
        <v>2200000</v>
      </c>
      <c r="B14" s="99" t="s">
        <v>2090</v>
      </c>
      <c r="C14" s="119"/>
      <c r="D14" s="119"/>
      <c r="E14" s="119"/>
      <c r="F14" s="119"/>
      <c r="G14" s="41"/>
      <c r="H14" s="41"/>
      <c r="I14" s="41"/>
      <c r="J14" s="41"/>
      <c r="K14" s="41"/>
      <c r="L14" s="41"/>
      <c r="M14" s="41"/>
      <c r="N14" s="41"/>
      <c r="O14" s="41"/>
      <c r="P14" s="41"/>
      <c r="Q14" s="41"/>
      <c r="R14" s="41"/>
      <c r="S14" s="41"/>
      <c r="T14" s="41"/>
      <c r="U14" s="41"/>
      <c r="V14" s="41"/>
      <c r="W14" s="41"/>
      <c r="X14" s="41"/>
      <c r="Y14" s="41"/>
      <c r="Z14" s="41"/>
    </row>
    <row r="15" spans="1:26" ht="15.75" customHeight="1">
      <c r="A15" s="349"/>
      <c r="B15" s="414" t="s">
        <v>2091</v>
      </c>
      <c r="C15" s="119"/>
      <c r="D15" s="119"/>
      <c r="E15" s="119"/>
      <c r="F15" s="119"/>
    </row>
    <row r="16" spans="1:26" ht="15.75" customHeight="1">
      <c r="A16" s="349" t="s">
        <v>2092</v>
      </c>
      <c r="B16" s="36" t="s">
        <v>2093</v>
      </c>
      <c r="C16" s="119">
        <v>6000000</v>
      </c>
      <c r="D16" s="119"/>
      <c r="E16" s="119">
        <f t="shared" ref="E16:E17" si="4">SUM(C16:D16)</f>
        <v>6000000</v>
      </c>
      <c r="F16" s="119">
        <v>1000000</v>
      </c>
    </row>
    <row r="17" spans="1:6" ht="15.75" customHeight="1">
      <c r="A17" s="349" t="s">
        <v>2094</v>
      </c>
      <c r="B17" s="36" t="s">
        <v>2095</v>
      </c>
      <c r="C17" s="885">
        <v>1000000</v>
      </c>
      <c r="D17" s="885"/>
      <c r="E17" s="119">
        <f t="shared" si="4"/>
        <v>1000000</v>
      </c>
      <c r="F17" s="119">
        <v>500000</v>
      </c>
    </row>
    <row r="18" spans="1:6" ht="15.75" customHeight="1">
      <c r="A18" s="479" t="s">
        <v>2076</v>
      </c>
      <c r="B18" s="416"/>
      <c r="C18" s="487">
        <v>7000000</v>
      </c>
      <c r="D18" s="487">
        <f t="shared" ref="D18:F18" si="5">SUM(D16:D17)</f>
        <v>0</v>
      </c>
      <c r="E18" s="487">
        <f t="shared" si="5"/>
        <v>7000000</v>
      </c>
      <c r="F18" s="487">
        <f t="shared" si="5"/>
        <v>1500000</v>
      </c>
    </row>
    <row r="19" spans="1:6" ht="15.75" hidden="1" customHeight="1">
      <c r="A19" s="349"/>
      <c r="B19" s="414" t="s">
        <v>2096</v>
      </c>
      <c r="C19" s="119"/>
      <c r="D19" s="119"/>
      <c r="E19" s="119">
        <f t="shared" ref="E19:E21" si="6">SUM(C19:D19)</f>
        <v>0</v>
      </c>
      <c r="F19" s="119"/>
    </row>
    <row r="20" spans="1:6" ht="15.75" hidden="1" customHeight="1">
      <c r="A20" s="349" t="s">
        <v>2097</v>
      </c>
      <c r="B20" s="36" t="s">
        <v>2098</v>
      </c>
      <c r="C20" s="119"/>
      <c r="D20" s="119"/>
      <c r="E20" s="119">
        <f t="shared" si="6"/>
        <v>0</v>
      </c>
      <c r="F20" s="119"/>
    </row>
    <row r="21" spans="1:6" ht="15.75" hidden="1" customHeight="1">
      <c r="A21" s="479" t="s">
        <v>2076</v>
      </c>
      <c r="B21" s="416"/>
      <c r="C21" s="487">
        <v>0</v>
      </c>
      <c r="D21" s="487"/>
      <c r="E21" s="119">
        <f t="shared" si="6"/>
        <v>0</v>
      </c>
      <c r="F21" s="119"/>
    </row>
    <row r="22" spans="1:6" ht="15.75" customHeight="1">
      <c r="A22" s="349"/>
      <c r="B22" s="414" t="s">
        <v>2101</v>
      </c>
      <c r="C22" s="119"/>
      <c r="D22" s="119"/>
      <c r="E22" s="119"/>
      <c r="F22" s="119"/>
    </row>
    <row r="23" spans="1:6" ht="15.75" customHeight="1">
      <c r="A23" s="349" t="s">
        <v>2102</v>
      </c>
      <c r="B23" s="36" t="s">
        <v>2103</v>
      </c>
      <c r="C23" s="119">
        <v>300000</v>
      </c>
      <c r="D23" s="119"/>
      <c r="E23" s="119">
        <f t="shared" ref="E23:E26" si="7">SUM(C23:D23)</f>
        <v>300000</v>
      </c>
      <c r="F23" s="119"/>
    </row>
    <row r="24" spans="1:6" ht="15.75" customHeight="1">
      <c r="A24" s="349" t="s">
        <v>2106</v>
      </c>
      <c r="B24" s="36" t="s">
        <v>2107</v>
      </c>
      <c r="C24" s="119">
        <v>800000</v>
      </c>
      <c r="D24" s="119"/>
      <c r="E24" s="119">
        <f t="shared" si="7"/>
        <v>800000</v>
      </c>
      <c r="F24" s="119"/>
    </row>
    <row r="25" spans="1:6" ht="15.75" customHeight="1">
      <c r="A25" s="349" t="s">
        <v>2815</v>
      </c>
      <c r="B25" s="36" t="s">
        <v>2816</v>
      </c>
      <c r="C25" s="119">
        <v>1000000</v>
      </c>
      <c r="D25" s="119"/>
      <c r="E25" s="119">
        <f t="shared" si="7"/>
        <v>1000000</v>
      </c>
      <c r="F25" s="119"/>
    </row>
    <row r="26" spans="1:6" ht="15.75" hidden="1" customHeight="1">
      <c r="A26" s="349" t="s">
        <v>2338</v>
      </c>
      <c r="B26" s="36" t="s">
        <v>2817</v>
      </c>
      <c r="C26" s="119">
        <v>0</v>
      </c>
      <c r="D26" s="119"/>
      <c r="E26" s="119">
        <f t="shared" si="7"/>
        <v>0</v>
      </c>
      <c r="F26" s="119"/>
    </row>
    <row r="27" spans="1:6" ht="15.75" customHeight="1">
      <c r="A27" s="479" t="s">
        <v>2076</v>
      </c>
      <c r="B27" s="416"/>
      <c r="C27" s="487">
        <v>2100000</v>
      </c>
      <c r="D27" s="487">
        <f>SUM(D23:D26)</f>
        <v>0</v>
      </c>
      <c r="E27" s="487">
        <f>SUM(E23:E26)</f>
        <v>2100000</v>
      </c>
      <c r="F27" s="487">
        <f>SUM(F23:F26)</f>
        <v>0</v>
      </c>
    </row>
    <row r="28" spans="1:6" ht="15.75" hidden="1" customHeight="1">
      <c r="A28" s="349"/>
      <c r="B28" s="414" t="s">
        <v>2110</v>
      </c>
      <c r="C28" s="119"/>
      <c r="D28" s="119"/>
      <c r="E28" s="119">
        <f t="shared" ref="E28:E32" si="8">SUM(C28:D28)</f>
        <v>0</v>
      </c>
      <c r="F28" s="119"/>
    </row>
    <row r="29" spans="1:6" ht="15.75" hidden="1" customHeight="1">
      <c r="A29" s="349" t="s">
        <v>2111</v>
      </c>
      <c r="B29" s="36" t="s">
        <v>2112</v>
      </c>
      <c r="C29" s="119"/>
      <c r="D29" s="119"/>
      <c r="E29" s="119">
        <f t="shared" si="8"/>
        <v>0</v>
      </c>
      <c r="F29" s="119"/>
    </row>
    <row r="30" spans="1:6" ht="15.75" hidden="1" customHeight="1">
      <c r="A30" s="349" t="s">
        <v>2113</v>
      </c>
      <c r="B30" s="36" t="s">
        <v>2114</v>
      </c>
      <c r="C30" s="119"/>
      <c r="D30" s="119"/>
      <c r="E30" s="119">
        <f t="shared" si="8"/>
        <v>0</v>
      </c>
      <c r="F30" s="119"/>
    </row>
    <row r="31" spans="1:6" ht="15.75" hidden="1" customHeight="1">
      <c r="A31" s="349" t="s">
        <v>2115</v>
      </c>
      <c r="B31" s="36" t="s">
        <v>2107</v>
      </c>
      <c r="C31" s="119"/>
      <c r="D31" s="119"/>
      <c r="E31" s="119">
        <f t="shared" si="8"/>
        <v>0</v>
      </c>
      <c r="F31" s="119"/>
    </row>
    <row r="32" spans="1:6" ht="15.75" hidden="1" customHeight="1">
      <c r="A32" s="479" t="s">
        <v>2076</v>
      </c>
      <c r="B32" s="416"/>
      <c r="C32" s="487">
        <v>0</v>
      </c>
      <c r="D32" s="487"/>
      <c r="E32" s="119">
        <f t="shared" si="8"/>
        <v>0</v>
      </c>
      <c r="F32" s="119"/>
    </row>
    <row r="33" spans="1:6" ht="15.75" customHeight="1">
      <c r="A33" s="36"/>
      <c r="B33" s="414" t="s">
        <v>2118</v>
      </c>
      <c r="C33" s="119"/>
      <c r="D33" s="119"/>
      <c r="E33" s="119"/>
      <c r="F33" s="119"/>
    </row>
    <row r="34" spans="1:6" ht="15.75" customHeight="1">
      <c r="A34" s="36" t="s">
        <v>2119</v>
      </c>
      <c r="B34" s="36" t="s">
        <v>2120</v>
      </c>
      <c r="C34" s="119">
        <v>100000</v>
      </c>
      <c r="D34" s="119"/>
      <c r="E34" s="119">
        <f t="shared" ref="E34:E36" si="9">SUM(C34:D34)</f>
        <v>100000</v>
      </c>
      <c r="F34" s="119">
        <v>200000</v>
      </c>
    </row>
    <row r="35" spans="1:6" ht="15.75" hidden="1" customHeight="1">
      <c r="A35" s="36" t="s">
        <v>2121</v>
      </c>
      <c r="B35" s="36" t="s">
        <v>2122</v>
      </c>
      <c r="C35" s="119"/>
      <c r="D35" s="119"/>
      <c r="E35" s="119">
        <f t="shared" si="9"/>
        <v>0</v>
      </c>
      <c r="F35" s="119"/>
    </row>
    <row r="36" spans="1:6" ht="15.75" customHeight="1">
      <c r="A36" s="36" t="s">
        <v>2123</v>
      </c>
      <c r="B36" s="36" t="s">
        <v>2124</v>
      </c>
      <c r="C36" s="119">
        <v>500000</v>
      </c>
      <c r="D36" s="119">
        <v>334902</v>
      </c>
      <c r="E36" s="119">
        <f t="shared" si="9"/>
        <v>834902</v>
      </c>
      <c r="F36" s="119">
        <v>500000</v>
      </c>
    </row>
    <row r="37" spans="1:6" ht="15.75" customHeight="1">
      <c r="A37" s="479" t="s">
        <v>2076</v>
      </c>
      <c r="B37" s="416"/>
      <c r="C37" s="487">
        <v>600000</v>
      </c>
      <c r="D37" s="487">
        <f t="shared" ref="D37:F37" si="10">SUM(D34:D36)</f>
        <v>334902</v>
      </c>
      <c r="E37" s="487">
        <f t="shared" si="10"/>
        <v>934902</v>
      </c>
      <c r="F37" s="487">
        <f t="shared" si="10"/>
        <v>700000</v>
      </c>
    </row>
    <row r="38" spans="1:6" ht="15.75" customHeight="1">
      <c r="A38" s="349"/>
      <c r="B38" s="414" t="s">
        <v>2125</v>
      </c>
      <c r="C38" s="119"/>
      <c r="D38" s="119"/>
      <c r="E38" s="119"/>
      <c r="F38" s="119"/>
    </row>
    <row r="39" spans="1:6" ht="15.75" customHeight="1">
      <c r="A39" s="349" t="s">
        <v>2328</v>
      </c>
      <c r="B39" s="36" t="s">
        <v>2329</v>
      </c>
      <c r="C39" s="119">
        <v>1700085</v>
      </c>
      <c r="D39" s="119"/>
      <c r="E39" s="119">
        <f>SUM(C39:D39)</f>
        <v>1700085</v>
      </c>
      <c r="F39" s="119"/>
    </row>
    <row r="40" spans="1:6" ht="15.75" customHeight="1">
      <c r="A40" s="479" t="s">
        <v>2076</v>
      </c>
      <c r="B40" s="416"/>
      <c r="C40" s="487">
        <v>1700085</v>
      </c>
      <c r="D40" s="487">
        <f t="shared" ref="D40:F40" si="11">SUM(D39)</f>
        <v>0</v>
      </c>
      <c r="E40" s="487">
        <f t="shared" si="11"/>
        <v>1700085</v>
      </c>
      <c r="F40" s="487">
        <f t="shared" si="11"/>
        <v>0</v>
      </c>
    </row>
    <row r="41" spans="1:6" ht="15.75" hidden="1" customHeight="1">
      <c r="A41" s="349"/>
      <c r="B41" s="414" t="s">
        <v>2128</v>
      </c>
      <c r="C41" s="119"/>
      <c r="D41" s="119"/>
      <c r="E41" s="119">
        <f t="shared" ref="E41:E46" si="12">SUM(C41:D41)</f>
        <v>0</v>
      </c>
      <c r="F41" s="119"/>
    </row>
    <row r="42" spans="1:6" ht="15.75" hidden="1" customHeight="1">
      <c r="A42" s="349" t="s">
        <v>2129</v>
      </c>
      <c r="B42" s="36" t="s">
        <v>2130</v>
      </c>
      <c r="C42" s="119"/>
      <c r="D42" s="119"/>
      <c r="E42" s="119">
        <f t="shared" si="12"/>
        <v>0</v>
      </c>
      <c r="F42" s="119"/>
    </row>
    <row r="43" spans="1:6" ht="15.75" hidden="1" customHeight="1">
      <c r="A43" s="349" t="s">
        <v>2241</v>
      </c>
      <c r="B43" s="36" t="s">
        <v>2242</v>
      </c>
      <c r="C43" s="119"/>
      <c r="D43" s="119"/>
      <c r="E43" s="119">
        <f t="shared" si="12"/>
        <v>0</v>
      </c>
      <c r="F43" s="119"/>
    </row>
    <row r="44" spans="1:6" ht="15.75" hidden="1" customHeight="1">
      <c r="A44" s="349" t="s">
        <v>2133</v>
      </c>
      <c r="B44" s="36" t="s">
        <v>2134</v>
      </c>
      <c r="C44" s="119"/>
      <c r="D44" s="119"/>
      <c r="E44" s="119">
        <f t="shared" si="12"/>
        <v>0</v>
      </c>
      <c r="F44" s="119"/>
    </row>
    <row r="45" spans="1:6" ht="15.75" hidden="1" customHeight="1">
      <c r="A45" s="349" t="s">
        <v>2135</v>
      </c>
      <c r="B45" s="36" t="s">
        <v>2136</v>
      </c>
      <c r="C45" s="119"/>
      <c r="D45" s="119"/>
      <c r="E45" s="119">
        <f t="shared" si="12"/>
        <v>0</v>
      </c>
      <c r="F45" s="119"/>
    </row>
    <row r="46" spans="1:6" ht="15.75" hidden="1" customHeight="1">
      <c r="A46" s="479" t="s">
        <v>2076</v>
      </c>
      <c r="B46" s="416"/>
      <c r="C46" s="487">
        <v>0</v>
      </c>
      <c r="D46" s="487"/>
      <c r="E46" s="119">
        <f t="shared" si="12"/>
        <v>0</v>
      </c>
      <c r="F46" s="119"/>
    </row>
    <row r="47" spans="1:6" ht="15.75" customHeight="1">
      <c r="A47" s="349"/>
      <c r="B47" s="414" t="s">
        <v>2244</v>
      </c>
      <c r="C47" s="119"/>
      <c r="D47" s="119"/>
      <c r="E47" s="119"/>
      <c r="F47" s="119"/>
    </row>
    <row r="48" spans="1:6" ht="15.75" customHeight="1">
      <c r="A48" s="349" t="s">
        <v>2261</v>
      </c>
      <c r="B48" s="36" t="s">
        <v>2262</v>
      </c>
      <c r="C48" s="119">
        <v>1410000</v>
      </c>
      <c r="D48" s="119"/>
      <c r="E48" s="119">
        <f>SUM(C48:D48)</f>
        <v>1410000</v>
      </c>
      <c r="F48" s="119"/>
    </row>
    <row r="49" spans="1:6" ht="15.75" customHeight="1">
      <c r="A49" s="479" t="s">
        <v>2076</v>
      </c>
      <c r="B49" s="416"/>
      <c r="C49" s="487">
        <v>1410000</v>
      </c>
      <c r="D49" s="487">
        <f t="shared" ref="D49:F49" si="13">SUM(D48)</f>
        <v>0</v>
      </c>
      <c r="E49" s="487">
        <f t="shared" si="13"/>
        <v>1410000</v>
      </c>
      <c r="F49" s="487">
        <f t="shared" si="13"/>
        <v>0</v>
      </c>
    </row>
    <row r="50" spans="1:6" ht="15.75" customHeight="1">
      <c r="A50" s="349"/>
      <c r="B50" s="414" t="s">
        <v>2146</v>
      </c>
      <c r="C50" s="119"/>
      <c r="D50" s="119"/>
      <c r="E50" s="119"/>
      <c r="F50" s="119"/>
    </row>
    <row r="51" spans="1:6" ht="15.75" customHeight="1">
      <c r="A51" s="349" t="s">
        <v>2147</v>
      </c>
      <c r="B51" s="36" t="s">
        <v>2148</v>
      </c>
      <c r="C51" s="119">
        <v>150000</v>
      </c>
      <c r="D51" s="119"/>
      <c r="E51" s="119">
        <f t="shared" ref="E51:E53" si="14">SUM(C51:D51)</f>
        <v>150000</v>
      </c>
      <c r="F51" s="119">
        <v>150000</v>
      </c>
    </row>
    <row r="52" spans="1:6" ht="15.75" customHeight="1">
      <c r="A52" s="349" t="s">
        <v>2149</v>
      </c>
      <c r="B52" s="36" t="s">
        <v>2150</v>
      </c>
      <c r="C52" s="119">
        <v>250000</v>
      </c>
      <c r="D52" s="119"/>
      <c r="E52" s="119">
        <f t="shared" si="14"/>
        <v>250000</v>
      </c>
      <c r="F52" s="119">
        <v>407337</v>
      </c>
    </row>
    <row r="53" spans="1:6" ht="15.75" customHeight="1">
      <c r="A53" s="349" t="s">
        <v>2151</v>
      </c>
      <c r="B53" s="36" t="s">
        <v>2152</v>
      </c>
      <c r="C53" s="119">
        <v>150000</v>
      </c>
      <c r="D53" s="119"/>
      <c r="E53" s="119">
        <f t="shared" si="14"/>
        <v>150000</v>
      </c>
      <c r="F53" s="119">
        <v>200000</v>
      </c>
    </row>
    <row r="54" spans="1:6" ht="15.75" customHeight="1">
      <c r="A54" s="479" t="s">
        <v>2076</v>
      </c>
      <c r="B54" s="416"/>
      <c r="C54" s="487">
        <v>550000</v>
      </c>
      <c r="D54" s="487">
        <f t="shared" ref="D54:F54" si="15">SUM(D51:D53)</f>
        <v>0</v>
      </c>
      <c r="E54" s="487">
        <f t="shared" si="15"/>
        <v>550000</v>
      </c>
      <c r="F54" s="487">
        <f t="shared" si="15"/>
        <v>757337</v>
      </c>
    </row>
    <row r="55" spans="1:6" ht="15.75" hidden="1" customHeight="1">
      <c r="A55" s="349"/>
      <c r="B55" s="414" t="s">
        <v>2153</v>
      </c>
      <c r="C55" s="119">
        <v>0</v>
      </c>
      <c r="D55" s="119"/>
      <c r="E55" s="119">
        <f t="shared" ref="E55:E57" si="16">SUM(C55:D55)</f>
        <v>0</v>
      </c>
      <c r="F55" s="119"/>
    </row>
    <row r="56" spans="1:6" ht="15.75" hidden="1" customHeight="1">
      <c r="A56" s="349" t="s">
        <v>2154</v>
      </c>
      <c r="B56" s="36" t="s">
        <v>2155</v>
      </c>
      <c r="C56" s="119">
        <v>0</v>
      </c>
      <c r="D56" s="119"/>
      <c r="E56" s="119">
        <f t="shared" si="16"/>
        <v>0</v>
      </c>
      <c r="F56" s="119"/>
    </row>
    <row r="57" spans="1:6" ht="15.75" hidden="1" customHeight="1">
      <c r="A57" s="479" t="s">
        <v>2076</v>
      </c>
      <c r="B57" s="416"/>
      <c r="C57" s="119">
        <v>0</v>
      </c>
      <c r="D57" s="119"/>
      <c r="E57" s="119">
        <f t="shared" si="16"/>
        <v>0</v>
      </c>
      <c r="F57" s="119"/>
    </row>
    <row r="58" spans="1:6" ht="15.75" customHeight="1">
      <c r="A58" s="349"/>
      <c r="B58" s="414" t="s">
        <v>2153</v>
      </c>
      <c r="C58" s="119"/>
      <c r="D58" s="119"/>
      <c r="E58" s="119"/>
      <c r="F58" s="119"/>
    </row>
    <row r="59" spans="1:6" ht="15.75" customHeight="1">
      <c r="A59" s="349" t="s">
        <v>2154</v>
      </c>
      <c r="B59" s="36" t="s">
        <v>2155</v>
      </c>
      <c r="C59" s="119">
        <v>4000000</v>
      </c>
      <c r="D59" s="119"/>
      <c r="E59" s="119">
        <f>SUM(C59:D59)</f>
        <v>4000000</v>
      </c>
      <c r="F59" s="119">
        <v>3000000</v>
      </c>
    </row>
    <row r="60" spans="1:6" ht="15.75" customHeight="1">
      <c r="A60" s="479" t="s">
        <v>2076</v>
      </c>
      <c r="B60" s="416"/>
      <c r="C60" s="487">
        <v>4000000</v>
      </c>
      <c r="D60" s="487">
        <f t="shared" ref="D60:F60" si="17">SUM(D59)</f>
        <v>0</v>
      </c>
      <c r="E60" s="487">
        <f t="shared" si="17"/>
        <v>4000000</v>
      </c>
      <c r="F60" s="487">
        <f t="shared" si="17"/>
        <v>3000000</v>
      </c>
    </row>
    <row r="61" spans="1:6" ht="15.75" customHeight="1">
      <c r="A61" s="349"/>
      <c r="B61" s="414" t="s">
        <v>2158</v>
      </c>
      <c r="C61" s="119"/>
      <c r="D61" s="119"/>
      <c r="E61" s="119"/>
      <c r="F61" s="119"/>
    </row>
    <row r="62" spans="1:6" ht="15.75" hidden="1" customHeight="1">
      <c r="A62" s="349" t="s">
        <v>2189</v>
      </c>
      <c r="B62" s="81" t="s">
        <v>2818</v>
      </c>
      <c r="C62" s="119">
        <v>0</v>
      </c>
      <c r="D62" s="119"/>
      <c r="E62" s="119">
        <f t="shared" ref="E62:E70" si="18">SUM(C62:D62)</f>
        <v>0</v>
      </c>
      <c r="F62" s="119"/>
    </row>
    <row r="63" spans="1:6" ht="15.75" hidden="1" customHeight="1">
      <c r="A63" s="349" t="s">
        <v>2760</v>
      </c>
      <c r="B63" s="36" t="s">
        <v>2761</v>
      </c>
      <c r="C63" s="119">
        <v>0</v>
      </c>
      <c r="D63" s="119"/>
      <c r="E63" s="119">
        <f t="shared" si="18"/>
        <v>0</v>
      </c>
      <c r="F63" s="119"/>
    </row>
    <row r="64" spans="1:6" ht="15.75" hidden="1" customHeight="1">
      <c r="A64" s="349">
        <v>3111001</v>
      </c>
      <c r="B64" s="36" t="s">
        <v>2161</v>
      </c>
      <c r="C64" s="119">
        <v>0</v>
      </c>
      <c r="D64" s="119"/>
      <c r="E64" s="119">
        <f t="shared" si="18"/>
        <v>0</v>
      </c>
      <c r="F64" s="119"/>
    </row>
    <row r="65" spans="1:26" ht="15.75" hidden="1" customHeight="1">
      <c r="A65" s="349" t="s">
        <v>2269</v>
      </c>
      <c r="B65" s="36" t="s">
        <v>2819</v>
      </c>
      <c r="C65" s="119">
        <v>0</v>
      </c>
      <c r="D65" s="119"/>
      <c r="E65" s="119">
        <f t="shared" si="18"/>
        <v>0</v>
      </c>
      <c r="F65" s="119"/>
    </row>
    <row r="66" spans="1:26" ht="15.75" customHeight="1">
      <c r="A66" s="349" t="s">
        <v>2269</v>
      </c>
      <c r="B66" s="36" t="s">
        <v>2523</v>
      </c>
      <c r="C66" s="119">
        <v>15000000</v>
      </c>
      <c r="D66" s="119"/>
      <c r="E66" s="119">
        <f t="shared" si="18"/>
        <v>15000000</v>
      </c>
      <c r="F66" s="119"/>
    </row>
    <row r="67" spans="1:26" ht="15.75" hidden="1" customHeight="1">
      <c r="A67" s="540" t="s">
        <v>2670</v>
      </c>
      <c r="B67" s="509" t="s">
        <v>2368</v>
      </c>
      <c r="C67" s="119"/>
      <c r="D67" s="119"/>
      <c r="E67" s="119">
        <f t="shared" si="18"/>
        <v>0</v>
      </c>
      <c r="F67" s="119"/>
    </row>
    <row r="68" spans="1:26" ht="15.75" hidden="1" customHeight="1">
      <c r="A68" s="349">
        <v>2211016</v>
      </c>
      <c r="B68" s="36" t="s">
        <v>2820</v>
      </c>
      <c r="C68" s="119"/>
      <c r="D68" s="119"/>
      <c r="E68" s="119">
        <f t="shared" si="18"/>
        <v>0</v>
      </c>
      <c r="F68" s="119"/>
    </row>
    <row r="69" spans="1:26" ht="15.75" hidden="1" customHeight="1">
      <c r="A69" s="349">
        <v>3111004</v>
      </c>
      <c r="B69" s="36" t="s">
        <v>2208</v>
      </c>
      <c r="C69" s="119"/>
      <c r="D69" s="119"/>
      <c r="E69" s="119">
        <f t="shared" si="18"/>
        <v>0</v>
      </c>
      <c r="F69" s="119"/>
    </row>
    <row r="70" spans="1:26" ht="15.75" hidden="1" customHeight="1">
      <c r="A70" s="349">
        <v>3111009</v>
      </c>
      <c r="B70" s="36" t="s">
        <v>2821</v>
      </c>
      <c r="C70" s="119"/>
      <c r="D70" s="119"/>
      <c r="E70" s="119">
        <f t="shared" si="18"/>
        <v>0</v>
      </c>
      <c r="F70" s="119"/>
    </row>
    <row r="71" spans="1:26" ht="15.75" customHeight="1">
      <c r="A71" s="36"/>
      <c r="B71" s="413" t="s">
        <v>2822</v>
      </c>
      <c r="C71" s="119"/>
      <c r="D71" s="119"/>
      <c r="E71" s="119"/>
      <c r="F71" s="119"/>
    </row>
    <row r="72" spans="1:26" ht="15.75" customHeight="1">
      <c r="A72" s="349">
        <v>2211311</v>
      </c>
      <c r="B72" s="36" t="s">
        <v>2823</v>
      </c>
      <c r="C72" s="119">
        <v>7000000</v>
      </c>
      <c r="D72" s="119"/>
      <c r="E72" s="119">
        <f>SUM(C72:D72)</f>
        <v>7000000</v>
      </c>
      <c r="F72" s="119"/>
    </row>
    <row r="73" spans="1:26" ht="15.75" customHeight="1">
      <c r="A73" s="479" t="s">
        <v>2076</v>
      </c>
      <c r="B73" s="416"/>
      <c r="C73" s="487">
        <v>22000000</v>
      </c>
      <c r="D73" s="487">
        <f t="shared" ref="D73:F73" si="19">SUM(D62:D72)</f>
        <v>0</v>
      </c>
      <c r="E73" s="487">
        <f t="shared" si="19"/>
        <v>22000000</v>
      </c>
      <c r="F73" s="487">
        <f t="shared" si="19"/>
        <v>0</v>
      </c>
    </row>
    <row r="74" spans="1:26" ht="15.75" customHeight="1">
      <c r="A74" s="349"/>
      <c r="B74" s="414" t="s">
        <v>2173</v>
      </c>
      <c r="C74" s="119"/>
      <c r="D74" s="119"/>
      <c r="E74" s="119"/>
      <c r="F74" s="119"/>
    </row>
    <row r="75" spans="1:26" ht="15.75" customHeight="1">
      <c r="A75" s="349" t="s">
        <v>2174</v>
      </c>
      <c r="B75" s="36" t="s">
        <v>2175</v>
      </c>
      <c r="C75" s="119">
        <v>1000000</v>
      </c>
      <c r="D75" s="119">
        <v>-799996</v>
      </c>
      <c r="E75" s="119">
        <f>SUM(C75:D75)</f>
        <v>200004</v>
      </c>
      <c r="F75" s="119"/>
    </row>
    <row r="76" spans="1:26" ht="15.75" customHeight="1">
      <c r="A76" s="479" t="s">
        <v>2076</v>
      </c>
      <c r="B76" s="416"/>
      <c r="C76" s="487">
        <v>1000000</v>
      </c>
      <c r="D76" s="487">
        <f t="shared" ref="D76:F76" si="20">SUM(D75)</f>
        <v>-799996</v>
      </c>
      <c r="E76" s="487">
        <f t="shared" si="20"/>
        <v>200004</v>
      </c>
      <c r="F76" s="487">
        <f t="shared" si="20"/>
        <v>0</v>
      </c>
    </row>
    <row r="77" spans="1:26" ht="15.75" customHeight="1">
      <c r="A77" s="349"/>
      <c r="B77" s="414" t="s">
        <v>2176</v>
      </c>
      <c r="C77" s="119"/>
      <c r="D77" s="119"/>
      <c r="E77" s="119"/>
      <c r="F77" s="119"/>
    </row>
    <row r="78" spans="1:26" ht="15.75" hidden="1" customHeight="1">
      <c r="A78" s="349" t="s">
        <v>2177</v>
      </c>
      <c r="B78" s="36" t="s">
        <v>2178</v>
      </c>
      <c r="C78" s="119">
        <v>0</v>
      </c>
      <c r="D78" s="119"/>
      <c r="E78" s="119">
        <f t="shared" ref="E78:E81" si="21">SUM(C78:D78)</f>
        <v>0</v>
      </c>
      <c r="F78" s="119"/>
    </row>
    <row r="79" spans="1:26" ht="15.75" customHeight="1">
      <c r="A79" s="349" t="s">
        <v>2700</v>
      </c>
      <c r="B79" s="36" t="s">
        <v>2701</v>
      </c>
      <c r="C79" s="119">
        <v>1500000</v>
      </c>
      <c r="D79" s="119"/>
      <c r="E79" s="119">
        <f t="shared" si="21"/>
        <v>1500000</v>
      </c>
      <c r="F79" s="119">
        <v>1000000</v>
      </c>
    </row>
    <row r="80" spans="1:26" ht="15.75" hidden="1" customHeight="1">
      <c r="A80" s="349"/>
      <c r="B80" s="36" t="s">
        <v>2824</v>
      </c>
      <c r="C80" s="106"/>
      <c r="D80" s="106"/>
      <c r="E80" s="119">
        <f t="shared" si="21"/>
        <v>0</v>
      </c>
      <c r="F80" s="119"/>
      <c r="G80" s="127"/>
      <c r="H80" s="127"/>
      <c r="I80" s="127"/>
      <c r="J80" s="127"/>
      <c r="K80" s="127"/>
      <c r="L80" s="127"/>
      <c r="M80" s="127"/>
      <c r="N80" s="127"/>
      <c r="O80" s="127"/>
      <c r="P80" s="127"/>
      <c r="Q80" s="127"/>
      <c r="R80" s="127"/>
      <c r="S80" s="127"/>
      <c r="T80" s="127"/>
      <c r="U80" s="127"/>
      <c r="V80" s="127"/>
      <c r="W80" s="127"/>
      <c r="X80" s="127"/>
      <c r="Y80" s="127"/>
      <c r="Z80" s="127"/>
    </row>
    <row r="81" spans="1:26" ht="15.75" customHeight="1">
      <c r="A81" s="349" t="s">
        <v>2537</v>
      </c>
      <c r="B81" s="36" t="s">
        <v>2538</v>
      </c>
      <c r="C81" s="119">
        <v>1000000</v>
      </c>
      <c r="D81" s="119"/>
      <c r="E81" s="119">
        <f t="shared" si="21"/>
        <v>1000000</v>
      </c>
      <c r="F81" s="119">
        <v>1000000</v>
      </c>
    </row>
    <row r="82" spans="1:26" ht="15.75" customHeight="1">
      <c r="A82" s="479" t="s">
        <v>2076</v>
      </c>
      <c r="B82" s="548"/>
      <c r="C82" s="487">
        <v>2500000</v>
      </c>
      <c r="D82" s="487">
        <f t="shared" ref="D82:F82" si="22">SUM(D78:D81)</f>
        <v>0</v>
      </c>
      <c r="E82" s="487">
        <f t="shared" si="22"/>
        <v>2500000</v>
      </c>
      <c r="F82" s="487">
        <f t="shared" si="22"/>
        <v>2000000</v>
      </c>
    </row>
    <row r="83" spans="1:26" ht="15.75" customHeight="1">
      <c r="A83" s="435" t="s">
        <v>2825</v>
      </c>
      <c r="B83" s="99"/>
      <c r="C83" s="119"/>
      <c r="D83" s="119"/>
      <c r="E83" s="119"/>
      <c r="F83" s="119"/>
      <c r="G83" s="41"/>
      <c r="H83" s="41"/>
      <c r="I83" s="41"/>
      <c r="J83" s="41"/>
      <c r="K83" s="41"/>
      <c r="L83" s="41"/>
      <c r="M83" s="41"/>
      <c r="N83" s="41"/>
      <c r="O83" s="41"/>
      <c r="P83" s="41"/>
      <c r="Q83" s="41"/>
      <c r="R83" s="41"/>
      <c r="S83" s="41"/>
      <c r="T83" s="41"/>
      <c r="U83" s="41"/>
      <c r="V83" s="41"/>
      <c r="W83" s="41"/>
      <c r="X83" s="41"/>
      <c r="Y83" s="41"/>
      <c r="Z83" s="41"/>
    </row>
    <row r="84" spans="1:26" ht="15.75" customHeight="1">
      <c r="A84" s="349"/>
      <c r="B84" s="414" t="s">
        <v>2101</v>
      </c>
      <c r="C84" s="119"/>
      <c r="D84" s="119"/>
      <c r="E84" s="119"/>
      <c r="F84" s="119"/>
    </row>
    <row r="85" spans="1:26" ht="15.75" customHeight="1">
      <c r="A85" s="349" t="s">
        <v>2102</v>
      </c>
      <c r="B85" s="36" t="s">
        <v>2103</v>
      </c>
      <c r="C85" s="119">
        <v>500000</v>
      </c>
      <c r="D85" s="119"/>
      <c r="E85" s="119">
        <f t="shared" ref="E85:E86" si="23">SUM(C85:D85)</f>
        <v>500000</v>
      </c>
      <c r="F85" s="119"/>
    </row>
    <row r="86" spans="1:26" ht="15.75" customHeight="1">
      <c r="A86" s="349" t="s">
        <v>2104</v>
      </c>
      <c r="B86" s="36" t="s">
        <v>2105</v>
      </c>
      <c r="C86" s="119">
        <v>800000</v>
      </c>
      <c r="D86" s="119"/>
      <c r="E86" s="119">
        <f t="shared" si="23"/>
        <v>800000</v>
      </c>
      <c r="F86" s="119"/>
    </row>
    <row r="87" spans="1:26" ht="15.75" customHeight="1">
      <c r="A87" s="349"/>
      <c r="B87" s="414" t="s">
        <v>2138</v>
      </c>
      <c r="C87" s="119"/>
      <c r="D87" s="119"/>
      <c r="E87" s="119"/>
      <c r="F87" s="119"/>
    </row>
    <row r="88" spans="1:26" ht="15.75" customHeight="1">
      <c r="A88" s="349" t="s">
        <v>2139</v>
      </c>
      <c r="B88" s="36" t="s">
        <v>2140</v>
      </c>
      <c r="C88" s="119">
        <v>500000</v>
      </c>
      <c r="D88" s="119"/>
      <c r="E88" s="119">
        <f t="shared" ref="E88:E89" si="24">SUM(C88:D88)</f>
        <v>500000</v>
      </c>
      <c r="F88" s="119"/>
    </row>
    <row r="89" spans="1:26" ht="15.75" customHeight="1">
      <c r="A89" s="349" t="s">
        <v>2141</v>
      </c>
      <c r="B89" s="36" t="s">
        <v>2142</v>
      </c>
      <c r="C89" s="119">
        <v>3000000</v>
      </c>
      <c r="D89" s="119"/>
      <c r="E89" s="119">
        <f t="shared" si="24"/>
        <v>3000000</v>
      </c>
      <c r="F89" s="119"/>
    </row>
    <row r="90" spans="1:26" ht="15.75" customHeight="1">
      <c r="A90" s="479" t="s">
        <v>2076</v>
      </c>
      <c r="B90" s="548"/>
      <c r="C90" s="487">
        <v>4800000</v>
      </c>
      <c r="D90" s="487">
        <f t="shared" ref="D90:F90" si="25">SUM(D85:D89)</f>
        <v>0</v>
      </c>
      <c r="E90" s="487">
        <f t="shared" si="25"/>
        <v>4800000</v>
      </c>
      <c r="F90" s="487">
        <f t="shared" si="25"/>
        <v>0</v>
      </c>
    </row>
    <row r="91" spans="1:26" ht="15.75" customHeight="1">
      <c r="A91" s="435" t="s">
        <v>2826</v>
      </c>
      <c r="B91" s="36"/>
      <c r="C91" s="119">
        <v>2339915</v>
      </c>
      <c r="D91" s="119"/>
      <c r="E91" s="119">
        <f t="shared" ref="E91:E99" si="26">SUM(C91:D91)</f>
        <v>2339915</v>
      </c>
      <c r="F91" s="119"/>
      <c r="G91" s="41"/>
      <c r="H91" s="41"/>
      <c r="I91" s="41"/>
      <c r="J91" s="41"/>
      <c r="K91" s="41"/>
      <c r="L91" s="41"/>
      <c r="M91" s="41"/>
      <c r="N91" s="41"/>
      <c r="O91" s="41"/>
      <c r="P91" s="41"/>
      <c r="Q91" s="41"/>
      <c r="R91" s="41"/>
      <c r="S91" s="41"/>
      <c r="T91" s="41"/>
      <c r="U91" s="41"/>
      <c r="V91" s="41"/>
      <c r="W91" s="41"/>
      <c r="X91" s="41"/>
      <c r="Y91" s="41"/>
      <c r="Z91" s="41"/>
    </row>
    <row r="92" spans="1:26" ht="15.75" hidden="1" customHeight="1">
      <c r="A92" s="349"/>
      <c r="B92" s="414" t="s">
        <v>2101</v>
      </c>
      <c r="C92" s="119"/>
      <c r="D92" s="119"/>
      <c r="E92" s="119">
        <f t="shared" si="26"/>
        <v>0</v>
      </c>
      <c r="F92" s="119"/>
    </row>
    <row r="93" spans="1:26" ht="15.75" hidden="1" customHeight="1">
      <c r="A93" s="349" t="s">
        <v>2102</v>
      </c>
      <c r="B93" s="36" t="s">
        <v>2103</v>
      </c>
      <c r="C93" s="119"/>
      <c r="D93" s="119"/>
      <c r="E93" s="119">
        <f t="shared" si="26"/>
        <v>0</v>
      </c>
      <c r="F93" s="119"/>
    </row>
    <row r="94" spans="1:26" ht="15.75" hidden="1" customHeight="1">
      <c r="A94" s="349" t="s">
        <v>2104</v>
      </c>
      <c r="B94" s="36" t="s">
        <v>2105</v>
      </c>
      <c r="C94" s="119"/>
      <c r="D94" s="119"/>
      <c r="E94" s="119">
        <f t="shared" si="26"/>
        <v>0</v>
      </c>
      <c r="F94" s="119"/>
    </row>
    <row r="95" spans="1:26" ht="15.75" hidden="1" customHeight="1">
      <c r="A95" s="349"/>
      <c r="B95" s="414" t="s">
        <v>2158</v>
      </c>
      <c r="C95" s="119"/>
      <c r="D95" s="119"/>
      <c r="E95" s="119">
        <f t="shared" si="26"/>
        <v>0</v>
      </c>
      <c r="F95" s="119"/>
    </row>
    <row r="96" spans="1:26" ht="15.75" hidden="1" customHeight="1">
      <c r="A96" s="349">
        <v>3111009</v>
      </c>
      <c r="B96" s="36" t="s">
        <v>2827</v>
      </c>
      <c r="C96" s="119"/>
      <c r="D96" s="119"/>
      <c r="E96" s="119">
        <f t="shared" si="26"/>
        <v>0</v>
      </c>
      <c r="F96" s="119"/>
    </row>
    <row r="97" spans="1:26" ht="15.75" hidden="1" customHeight="1">
      <c r="A97" s="349">
        <v>2210802</v>
      </c>
      <c r="B97" s="36" t="s">
        <v>2142</v>
      </c>
      <c r="C97" s="119"/>
      <c r="D97" s="119"/>
      <c r="E97" s="119">
        <f t="shared" si="26"/>
        <v>0</v>
      </c>
      <c r="F97" s="119"/>
    </row>
    <row r="98" spans="1:26" ht="15.75" hidden="1" customHeight="1">
      <c r="A98" s="349">
        <v>2211101</v>
      </c>
      <c r="B98" s="36" t="s">
        <v>2148</v>
      </c>
      <c r="C98" s="119"/>
      <c r="D98" s="119"/>
      <c r="E98" s="119">
        <f t="shared" si="26"/>
        <v>0</v>
      </c>
      <c r="F98" s="119"/>
    </row>
    <row r="99" spans="1:26" ht="15.75" hidden="1" customHeight="1">
      <c r="A99" s="349">
        <v>3111002</v>
      </c>
      <c r="B99" s="36" t="s">
        <v>2828</v>
      </c>
      <c r="C99" s="119"/>
      <c r="D99" s="119"/>
      <c r="E99" s="119">
        <f t="shared" si="26"/>
        <v>0</v>
      </c>
      <c r="F99" s="119"/>
    </row>
    <row r="100" spans="1:26" ht="15.75" customHeight="1">
      <c r="A100" s="479" t="s">
        <v>2076</v>
      </c>
      <c r="B100" s="416"/>
      <c r="C100" s="487">
        <v>2339915</v>
      </c>
      <c r="D100" s="487">
        <f t="shared" ref="D100:F100" si="27">SUM(D91:D99)</f>
        <v>0</v>
      </c>
      <c r="E100" s="487">
        <f t="shared" si="27"/>
        <v>2339915</v>
      </c>
      <c r="F100" s="487">
        <f t="shared" si="27"/>
        <v>0</v>
      </c>
    </row>
    <row r="101" spans="1:26" ht="15.75" customHeight="1">
      <c r="A101" s="481"/>
      <c r="B101" s="481" t="s">
        <v>2445</v>
      </c>
      <c r="C101" s="886">
        <v>50000000</v>
      </c>
      <c r="D101" s="886">
        <f>SUM(D90,D82,D76,D73,D60,D54,D49,D46,D40,D37,D32,D27,D21,D18,D100)</f>
        <v>-465094</v>
      </c>
      <c r="E101" s="886">
        <f>SUM(E90,E82,E76,E73,E60,E54,E49,E46,E40,E37,E32,E27,E21,E18,E100)</f>
        <v>49534906</v>
      </c>
      <c r="F101" s="886">
        <f>SUM(F90,F82,F76,F73,F60,F54,F49,F46,F40,F37,F32,F27,F21,F18,F100)</f>
        <v>7957337</v>
      </c>
      <c r="G101" s="127"/>
      <c r="H101" s="127"/>
      <c r="I101" s="127"/>
      <c r="J101" s="127"/>
      <c r="K101" s="127"/>
      <c r="L101" s="127"/>
      <c r="M101" s="127"/>
      <c r="N101" s="127"/>
      <c r="O101" s="127"/>
      <c r="P101" s="127"/>
      <c r="Q101" s="127"/>
      <c r="R101" s="127"/>
      <c r="S101" s="127"/>
      <c r="T101" s="127"/>
      <c r="U101" s="127"/>
      <c r="V101" s="127"/>
      <c r="W101" s="127"/>
      <c r="X101" s="127"/>
      <c r="Y101" s="127"/>
      <c r="Z101" s="127"/>
    </row>
    <row r="102" spans="1:26" ht="15.75" customHeight="1">
      <c r="A102" s="485"/>
      <c r="B102" s="485" t="s">
        <v>2222</v>
      </c>
      <c r="C102" s="486">
        <v>115000000</v>
      </c>
      <c r="D102" s="486">
        <f>SUM(D101,D13)</f>
        <v>29534906</v>
      </c>
      <c r="E102" s="486">
        <f>SUM(E101,E13)</f>
        <v>144534906</v>
      </c>
      <c r="F102" s="486">
        <f>SUM(F101,F13)</f>
        <v>102957337</v>
      </c>
    </row>
    <row r="103" spans="1:26" ht="15.75" hidden="1" customHeight="1">
      <c r="A103" s="435">
        <v>11402</v>
      </c>
      <c r="B103" s="99" t="s">
        <v>2707</v>
      </c>
      <c r="C103" s="119">
        <v>0</v>
      </c>
      <c r="D103" s="119"/>
      <c r="E103" s="119">
        <f>SUM(D103)</f>
        <v>0</v>
      </c>
      <c r="F103" s="119"/>
    </row>
    <row r="104" spans="1:26" ht="15.75" hidden="1" customHeight="1">
      <c r="A104" s="141">
        <v>2630203</v>
      </c>
      <c r="B104" s="155" t="s">
        <v>2829</v>
      </c>
      <c r="C104" s="107" t="e">
        <v>#REF!</v>
      </c>
      <c r="D104" s="107"/>
      <c r="E104" s="107" t="e">
        <f>'PROJECTS DETAILS'!#REF!</f>
        <v>#REF!</v>
      </c>
      <c r="F104" s="107"/>
    </row>
    <row r="105" spans="1:26" ht="15.75" hidden="1" customHeight="1">
      <c r="A105" s="141">
        <v>2630503</v>
      </c>
      <c r="B105" s="155" t="s">
        <v>2830</v>
      </c>
      <c r="C105" s="107" t="e">
        <v>#REF!</v>
      </c>
      <c r="D105" s="107"/>
      <c r="E105" s="107" t="e">
        <f>'PROJECTS DETAILS'!#REF!</f>
        <v>#REF!</v>
      </c>
      <c r="F105" s="107"/>
    </row>
    <row r="106" spans="1:26" ht="15.75" hidden="1" customHeight="1">
      <c r="A106" s="141">
        <v>3110504</v>
      </c>
      <c r="B106" s="36" t="s">
        <v>2831</v>
      </c>
      <c r="C106" s="107">
        <v>134000000</v>
      </c>
      <c r="D106" s="107"/>
      <c r="E106" s="107">
        <f>'PROJECTS DETAILS'!F1742</f>
        <v>127826294</v>
      </c>
      <c r="F106" s="107"/>
    </row>
    <row r="107" spans="1:26" ht="15.75" hidden="1" customHeight="1">
      <c r="A107" s="479"/>
      <c r="B107" s="416" t="s">
        <v>2832</v>
      </c>
      <c r="C107" s="755" t="e">
        <v>#REF!</v>
      </c>
      <c r="D107" s="755"/>
      <c r="E107" s="755" t="e">
        <f>SUM(E104:E106)</f>
        <v>#REF!</v>
      </c>
      <c r="F107" s="755"/>
    </row>
    <row r="108" spans="1:26" ht="14.25" hidden="1" customHeight="1">
      <c r="A108" s="887"/>
      <c r="B108" s="888"/>
      <c r="C108" s="107"/>
      <c r="D108" s="107"/>
      <c r="E108" s="107"/>
      <c r="F108" s="107"/>
    </row>
    <row r="109" spans="1:26" ht="14.25" customHeight="1">
      <c r="A109" s="578"/>
      <c r="C109" s="2"/>
      <c r="D109" s="2"/>
      <c r="E109" s="2"/>
      <c r="F109" s="2"/>
    </row>
    <row r="110" spans="1:26" ht="14.25" customHeight="1">
      <c r="A110" s="578"/>
      <c r="C110" s="2"/>
      <c r="D110" s="2"/>
      <c r="E110" s="2"/>
      <c r="F110" s="2"/>
    </row>
    <row r="111" spans="1:26" ht="14.25" customHeight="1">
      <c r="A111" s="578"/>
      <c r="C111" s="2"/>
      <c r="D111" s="2"/>
      <c r="E111" s="2"/>
      <c r="F111" s="2"/>
    </row>
    <row r="112" spans="1:26" ht="14.25" customHeight="1">
      <c r="A112" s="578"/>
      <c r="C112" s="2"/>
      <c r="D112" s="2"/>
      <c r="E112" s="2"/>
      <c r="F112" s="2"/>
    </row>
    <row r="113" spans="1:6" ht="14.25" customHeight="1">
      <c r="A113" s="578"/>
      <c r="C113" s="2"/>
      <c r="D113" s="2"/>
      <c r="E113" s="2"/>
      <c r="F113" s="2"/>
    </row>
    <row r="114" spans="1:6" ht="14.25" customHeight="1">
      <c r="A114" s="578"/>
      <c r="C114" s="2"/>
      <c r="D114" s="2"/>
      <c r="E114" s="2"/>
      <c r="F114" s="2"/>
    </row>
    <row r="115" spans="1:6" ht="14.25" customHeight="1">
      <c r="A115" s="578"/>
      <c r="C115" s="2"/>
      <c r="D115" s="2"/>
      <c r="E115" s="2"/>
      <c r="F115" s="2"/>
    </row>
    <row r="116" spans="1:6" ht="14.25" customHeight="1">
      <c r="A116" s="578"/>
      <c r="C116" s="2"/>
      <c r="D116" s="2"/>
      <c r="E116" s="2"/>
      <c r="F116" s="2"/>
    </row>
    <row r="117" spans="1:6" ht="14.25" customHeight="1">
      <c r="A117" s="578"/>
      <c r="C117" s="2"/>
      <c r="D117" s="2"/>
      <c r="E117" s="2"/>
      <c r="F117" s="2"/>
    </row>
    <row r="118" spans="1:6" ht="14.25" customHeight="1">
      <c r="A118" s="578"/>
      <c r="C118" s="2"/>
      <c r="D118" s="2"/>
      <c r="E118" s="2"/>
      <c r="F118" s="2"/>
    </row>
    <row r="119" spans="1:6" ht="14.25" customHeight="1">
      <c r="A119" s="578"/>
      <c r="C119" s="2"/>
      <c r="D119" s="2"/>
      <c r="E119" s="2"/>
      <c r="F119" s="2"/>
    </row>
    <row r="120" spans="1:6" ht="14.25" customHeight="1">
      <c r="A120" s="578"/>
      <c r="C120" s="2"/>
      <c r="D120" s="2"/>
      <c r="E120" s="2"/>
      <c r="F120" s="2"/>
    </row>
    <row r="121" spans="1:6" ht="14.25" customHeight="1">
      <c r="A121" s="578"/>
      <c r="C121" s="2"/>
      <c r="D121" s="2"/>
      <c r="E121" s="2"/>
      <c r="F121" s="2"/>
    </row>
    <row r="122" spans="1:6" ht="14.25" customHeight="1">
      <c r="A122" s="578"/>
      <c r="C122" s="2"/>
      <c r="D122" s="2"/>
      <c r="E122" s="2"/>
      <c r="F122" s="2"/>
    </row>
    <row r="123" spans="1:6" ht="14.25" customHeight="1">
      <c r="A123" s="578"/>
      <c r="C123" s="2"/>
      <c r="D123" s="2"/>
      <c r="E123" s="2"/>
      <c r="F123" s="2"/>
    </row>
    <row r="124" spans="1:6" ht="14.25" customHeight="1">
      <c r="A124" s="578"/>
      <c r="C124" s="2"/>
      <c r="D124" s="2"/>
      <c r="E124" s="2"/>
      <c r="F124" s="2"/>
    </row>
    <row r="125" spans="1:6" ht="14.25" customHeight="1">
      <c r="A125" s="578"/>
      <c r="C125" s="2"/>
      <c r="D125" s="2"/>
      <c r="E125" s="2"/>
      <c r="F125" s="2"/>
    </row>
    <row r="126" spans="1:6" ht="14.25" customHeight="1">
      <c r="A126" s="578"/>
      <c r="C126" s="2"/>
      <c r="D126" s="2"/>
      <c r="E126" s="2"/>
      <c r="F126" s="2"/>
    </row>
    <row r="127" spans="1:6" ht="14.25" customHeight="1">
      <c r="A127" s="578"/>
      <c r="C127" s="2"/>
      <c r="D127" s="2"/>
      <c r="E127" s="2"/>
      <c r="F127" s="2"/>
    </row>
    <row r="128" spans="1:6" ht="14.25" customHeight="1">
      <c r="A128" s="578"/>
      <c r="C128" s="2"/>
      <c r="D128" s="2"/>
      <c r="E128" s="2"/>
      <c r="F128" s="2"/>
    </row>
    <row r="129" spans="1:6" ht="14.25" customHeight="1">
      <c r="A129" s="578"/>
      <c r="C129" s="2"/>
      <c r="D129" s="2"/>
      <c r="E129" s="2"/>
      <c r="F129" s="2"/>
    </row>
    <row r="130" spans="1:6" ht="14.25" customHeight="1">
      <c r="A130" s="578"/>
      <c r="C130" s="2"/>
      <c r="D130" s="2"/>
      <c r="E130" s="2"/>
      <c r="F130" s="2"/>
    </row>
    <row r="131" spans="1:6" ht="14.25" customHeight="1">
      <c r="A131" s="578"/>
      <c r="C131" s="2"/>
      <c r="D131" s="2"/>
      <c r="E131" s="2"/>
      <c r="F131" s="2"/>
    </row>
    <row r="132" spans="1:6" ht="14.25" customHeight="1">
      <c r="A132" s="578"/>
      <c r="C132" s="2"/>
      <c r="D132" s="2"/>
      <c r="E132" s="2"/>
      <c r="F132" s="2"/>
    </row>
    <row r="133" spans="1:6" ht="14.25" customHeight="1">
      <c r="A133" s="578"/>
      <c r="C133" s="2"/>
      <c r="D133" s="2"/>
      <c r="E133" s="2"/>
      <c r="F133" s="2"/>
    </row>
    <row r="134" spans="1:6" ht="14.25" customHeight="1">
      <c r="A134" s="578"/>
      <c r="C134" s="2"/>
      <c r="D134" s="2"/>
      <c r="E134" s="2"/>
      <c r="F134" s="2"/>
    </row>
    <row r="135" spans="1:6" ht="14.25" customHeight="1">
      <c r="A135" s="578"/>
      <c r="C135" s="2"/>
      <c r="D135" s="2"/>
      <c r="E135" s="2"/>
      <c r="F135" s="2"/>
    </row>
    <row r="136" spans="1:6" ht="14.25" customHeight="1">
      <c r="A136" s="578"/>
      <c r="C136" s="2"/>
      <c r="D136" s="2"/>
      <c r="E136" s="2"/>
      <c r="F136" s="2"/>
    </row>
    <row r="137" spans="1:6" ht="14.25" customHeight="1">
      <c r="A137" s="578"/>
      <c r="C137" s="2"/>
      <c r="D137" s="2"/>
      <c r="E137" s="2"/>
      <c r="F137" s="2"/>
    </row>
    <row r="138" spans="1:6" ht="14.25" customHeight="1">
      <c r="A138" s="578"/>
      <c r="C138" s="2"/>
      <c r="D138" s="2"/>
      <c r="E138" s="2"/>
      <c r="F138" s="2"/>
    </row>
    <row r="139" spans="1:6" ht="14.25" customHeight="1">
      <c r="A139" s="578"/>
      <c r="C139" s="2"/>
      <c r="D139" s="2"/>
      <c r="E139" s="2"/>
      <c r="F139" s="2"/>
    </row>
    <row r="140" spans="1:6" ht="14.25" customHeight="1">
      <c r="A140" s="578"/>
      <c r="C140" s="2"/>
      <c r="D140" s="2"/>
      <c r="E140" s="2"/>
      <c r="F140" s="2"/>
    </row>
    <row r="141" spans="1:6" ht="14.25" customHeight="1">
      <c r="A141" s="578"/>
      <c r="C141" s="2"/>
      <c r="D141" s="2"/>
      <c r="E141" s="2"/>
      <c r="F141" s="2"/>
    </row>
    <row r="142" spans="1:6" ht="14.25" customHeight="1">
      <c r="A142" s="578"/>
      <c r="C142" s="2"/>
      <c r="D142" s="2"/>
      <c r="E142" s="2"/>
      <c r="F142" s="2"/>
    </row>
    <row r="143" spans="1:6" ht="14.25" customHeight="1">
      <c r="A143" s="578"/>
      <c r="C143" s="2"/>
      <c r="D143" s="2"/>
      <c r="E143" s="2"/>
      <c r="F143" s="2"/>
    </row>
    <row r="144" spans="1:6" ht="14.25" customHeight="1">
      <c r="A144" s="578"/>
      <c r="C144" s="2"/>
      <c r="D144" s="2"/>
      <c r="E144" s="2"/>
      <c r="F144" s="2"/>
    </row>
    <row r="145" spans="1:6" ht="14.25" customHeight="1">
      <c r="A145" s="578"/>
      <c r="C145" s="2"/>
      <c r="D145" s="2"/>
      <c r="E145" s="2"/>
      <c r="F145" s="2"/>
    </row>
    <row r="146" spans="1:6" ht="14.25" customHeight="1">
      <c r="A146" s="578"/>
      <c r="C146" s="2"/>
      <c r="D146" s="2"/>
      <c r="E146" s="2"/>
      <c r="F146" s="2"/>
    </row>
    <row r="147" spans="1:6" ht="14.25" customHeight="1">
      <c r="A147" s="578"/>
      <c r="C147" s="2"/>
      <c r="D147" s="2"/>
      <c r="E147" s="2"/>
      <c r="F147" s="2"/>
    </row>
    <row r="148" spans="1:6" ht="14.25" customHeight="1">
      <c r="A148" s="578"/>
      <c r="C148" s="2"/>
      <c r="D148" s="2"/>
      <c r="E148" s="2"/>
      <c r="F148" s="2"/>
    </row>
    <row r="149" spans="1:6" ht="14.25" customHeight="1">
      <c r="A149" s="578"/>
      <c r="C149" s="2"/>
      <c r="D149" s="2"/>
      <c r="E149" s="2"/>
      <c r="F149" s="2"/>
    </row>
    <row r="150" spans="1:6" ht="14.25" customHeight="1">
      <c r="A150" s="578"/>
      <c r="C150" s="2"/>
      <c r="D150" s="2"/>
      <c r="E150" s="2"/>
      <c r="F150" s="2"/>
    </row>
    <row r="151" spans="1:6" ht="14.25" customHeight="1">
      <c r="A151" s="578"/>
      <c r="C151" s="2"/>
      <c r="D151" s="2"/>
      <c r="E151" s="2"/>
      <c r="F151" s="2"/>
    </row>
    <row r="152" spans="1:6" ht="14.25" customHeight="1">
      <c r="A152" s="578"/>
      <c r="C152" s="2"/>
      <c r="D152" s="2"/>
      <c r="E152" s="2"/>
      <c r="F152" s="2"/>
    </row>
    <row r="153" spans="1:6" ht="14.25" customHeight="1">
      <c r="A153" s="578"/>
      <c r="C153" s="2"/>
      <c r="D153" s="2"/>
      <c r="E153" s="2"/>
      <c r="F153" s="2"/>
    </row>
    <row r="154" spans="1:6" ht="14.25" customHeight="1">
      <c r="A154" s="578"/>
      <c r="C154" s="2"/>
      <c r="D154" s="2"/>
      <c r="E154" s="2"/>
      <c r="F154" s="2"/>
    </row>
    <row r="155" spans="1:6" ht="14.25" customHeight="1">
      <c r="A155" s="578"/>
      <c r="C155" s="2"/>
      <c r="D155" s="2"/>
      <c r="E155" s="2"/>
      <c r="F155" s="2"/>
    </row>
    <row r="156" spans="1:6" ht="14.25" customHeight="1">
      <c r="A156" s="578"/>
      <c r="C156" s="2"/>
      <c r="D156" s="2"/>
      <c r="E156" s="2"/>
      <c r="F156" s="2"/>
    </row>
    <row r="157" spans="1:6" ht="14.25" customHeight="1">
      <c r="A157" s="578"/>
      <c r="C157" s="2"/>
      <c r="D157" s="2"/>
      <c r="E157" s="2"/>
      <c r="F157" s="2"/>
    </row>
    <row r="158" spans="1:6" ht="14.25" customHeight="1">
      <c r="A158" s="578"/>
      <c r="C158" s="2"/>
      <c r="D158" s="2"/>
      <c r="E158" s="2"/>
      <c r="F158" s="2"/>
    </row>
    <row r="159" spans="1:6" ht="14.25" customHeight="1">
      <c r="A159" s="578"/>
      <c r="C159" s="2"/>
      <c r="D159" s="2"/>
      <c r="E159" s="2"/>
      <c r="F159" s="2"/>
    </row>
    <row r="160" spans="1:6" ht="14.25" customHeight="1">
      <c r="A160" s="578"/>
      <c r="C160" s="2"/>
      <c r="D160" s="2"/>
      <c r="E160" s="2"/>
      <c r="F160" s="2"/>
    </row>
    <row r="161" spans="1:6" ht="14.25" customHeight="1">
      <c r="A161" s="578"/>
      <c r="C161" s="2"/>
      <c r="D161" s="2"/>
      <c r="E161" s="2"/>
      <c r="F161" s="2"/>
    </row>
    <row r="162" spans="1:6" ht="14.25" customHeight="1">
      <c r="A162" s="578"/>
      <c r="C162" s="2"/>
      <c r="D162" s="2"/>
      <c r="E162" s="2"/>
      <c r="F162" s="2"/>
    </row>
    <row r="163" spans="1:6" ht="14.25" customHeight="1">
      <c r="A163" s="578"/>
      <c r="C163" s="2"/>
      <c r="D163" s="2"/>
      <c r="E163" s="2"/>
      <c r="F163" s="2"/>
    </row>
    <row r="164" spans="1:6" ht="14.25" customHeight="1">
      <c r="A164" s="578"/>
      <c r="C164" s="2"/>
      <c r="D164" s="2"/>
      <c r="E164" s="2"/>
      <c r="F164" s="2"/>
    </row>
    <row r="165" spans="1:6" ht="14.25" customHeight="1">
      <c r="A165" s="578"/>
      <c r="C165" s="2"/>
      <c r="D165" s="2"/>
      <c r="E165" s="2"/>
      <c r="F165" s="2"/>
    </row>
    <row r="166" spans="1:6" ht="14.25" customHeight="1">
      <c r="A166" s="578"/>
      <c r="C166" s="2"/>
      <c r="D166" s="2"/>
      <c r="E166" s="2"/>
      <c r="F166" s="2"/>
    </row>
    <row r="167" spans="1:6" ht="14.25" customHeight="1">
      <c r="A167" s="578"/>
      <c r="C167" s="2"/>
      <c r="D167" s="2"/>
      <c r="E167" s="2"/>
      <c r="F167" s="2"/>
    </row>
    <row r="168" spans="1:6" ht="14.25" customHeight="1">
      <c r="A168" s="578"/>
      <c r="C168" s="2"/>
      <c r="D168" s="2"/>
      <c r="E168" s="2"/>
      <c r="F168" s="2"/>
    </row>
    <row r="169" spans="1:6" ht="14.25" customHeight="1">
      <c r="A169" s="578"/>
      <c r="C169" s="2"/>
      <c r="D169" s="2"/>
      <c r="E169" s="2"/>
      <c r="F169" s="2"/>
    </row>
    <row r="170" spans="1:6" ht="14.25" customHeight="1">
      <c r="A170" s="578"/>
      <c r="C170" s="2"/>
      <c r="D170" s="2"/>
      <c r="E170" s="2"/>
      <c r="F170" s="2"/>
    </row>
    <row r="171" spans="1:6" ht="14.25" customHeight="1">
      <c r="A171" s="578"/>
      <c r="C171" s="2"/>
      <c r="D171" s="2"/>
      <c r="E171" s="2"/>
      <c r="F171" s="2"/>
    </row>
    <row r="172" spans="1:6" ht="14.25" customHeight="1">
      <c r="A172" s="578"/>
      <c r="C172" s="2"/>
      <c r="D172" s="2"/>
      <c r="E172" s="2"/>
      <c r="F172" s="2"/>
    </row>
    <row r="173" spans="1:6" ht="14.25" customHeight="1">
      <c r="A173" s="578"/>
      <c r="C173" s="2"/>
      <c r="D173" s="2"/>
      <c r="E173" s="2"/>
      <c r="F173" s="2"/>
    </row>
    <row r="174" spans="1:6" ht="14.25" customHeight="1">
      <c r="A174" s="578"/>
      <c r="C174" s="2"/>
      <c r="D174" s="2"/>
      <c r="E174" s="2"/>
      <c r="F174" s="2"/>
    </row>
    <row r="175" spans="1:6" ht="14.25" customHeight="1">
      <c r="A175" s="578"/>
      <c r="C175" s="2"/>
      <c r="D175" s="2"/>
      <c r="E175" s="2"/>
      <c r="F175" s="2"/>
    </row>
    <row r="176" spans="1:6" ht="14.25" customHeight="1">
      <c r="A176" s="578"/>
      <c r="C176" s="2"/>
      <c r="D176" s="2"/>
      <c r="E176" s="2"/>
      <c r="F176" s="2"/>
    </row>
    <row r="177" spans="1:6" ht="14.25" customHeight="1">
      <c r="A177" s="578"/>
      <c r="C177" s="2"/>
      <c r="D177" s="2"/>
      <c r="E177" s="2"/>
      <c r="F177" s="2"/>
    </row>
    <row r="178" spans="1:6" ht="14.25" customHeight="1">
      <c r="A178" s="578"/>
      <c r="C178" s="2"/>
      <c r="D178" s="2"/>
      <c r="E178" s="2"/>
      <c r="F178" s="2"/>
    </row>
    <row r="179" spans="1:6" ht="14.25" customHeight="1">
      <c r="A179" s="578"/>
      <c r="C179" s="2"/>
      <c r="D179" s="2"/>
      <c r="E179" s="2"/>
      <c r="F179" s="2"/>
    </row>
    <row r="180" spans="1:6" ht="14.25" customHeight="1">
      <c r="A180" s="578"/>
      <c r="C180" s="2"/>
      <c r="D180" s="2"/>
      <c r="E180" s="2"/>
      <c r="F180" s="2"/>
    </row>
    <row r="181" spans="1:6" ht="14.25" customHeight="1">
      <c r="A181" s="578"/>
      <c r="C181" s="2"/>
      <c r="D181" s="2"/>
      <c r="E181" s="2"/>
      <c r="F181" s="2"/>
    </row>
    <row r="182" spans="1:6" ht="14.25" customHeight="1">
      <c r="A182" s="578"/>
      <c r="C182" s="2"/>
      <c r="D182" s="2"/>
      <c r="E182" s="2"/>
      <c r="F182" s="2"/>
    </row>
    <row r="183" spans="1:6" ht="14.25" customHeight="1">
      <c r="A183" s="578"/>
      <c r="C183" s="2"/>
      <c r="D183" s="2"/>
      <c r="E183" s="2"/>
      <c r="F183" s="2"/>
    </row>
    <row r="184" spans="1:6" ht="14.25" customHeight="1">
      <c r="A184" s="578"/>
      <c r="C184" s="2"/>
      <c r="D184" s="2"/>
      <c r="E184" s="2"/>
      <c r="F184" s="2"/>
    </row>
    <row r="185" spans="1:6" ht="14.25" customHeight="1">
      <c r="A185" s="578"/>
      <c r="C185" s="2"/>
      <c r="D185" s="2"/>
      <c r="E185" s="2"/>
      <c r="F185" s="2"/>
    </row>
    <row r="186" spans="1:6" ht="14.25" customHeight="1">
      <c r="A186" s="578"/>
      <c r="C186" s="2"/>
      <c r="D186" s="2"/>
      <c r="E186" s="2"/>
      <c r="F186" s="2"/>
    </row>
    <row r="187" spans="1:6" ht="14.25" customHeight="1">
      <c r="A187" s="578"/>
      <c r="C187" s="2"/>
      <c r="D187" s="2"/>
      <c r="E187" s="2"/>
      <c r="F187" s="2"/>
    </row>
    <row r="188" spans="1:6" ht="14.25" customHeight="1">
      <c r="A188" s="578"/>
      <c r="C188" s="2"/>
      <c r="D188" s="2"/>
      <c r="E188" s="2"/>
      <c r="F188" s="2"/>
    </row>
    <row r="189" spans="1:6" ht="14.25" customHeight="1">
      <c r="A189" s="578"/>
      <c r="C189" s="2"/>
      <c r="D189" s="2"/>
      <c r="E189" s="2"/>
      <c r="F189" s="2"/>
    </row>
    <row r="190" spans="1:6" ht="14.25" customHeight="1">
      <c r="A190" s="578"/>
      <c r="C190" s="2"/>
      <c r="D190" s="2"/>
      <c r="E190" s="2"/>
      <c r="F190" s="2"/>
    </row>
    <row r="191" spans="1:6" ht="14.25" customHeight="1">
      <c r="A191" s="578"/>
      <c r="C191" s="2"/>
      <c r="D191" s="2"/>
      <c r="E191" s="2"/>
      <c r="F191" s="2"/>
    </row>
    <row r="192" spans="1:6" ht="14.25" customHeight="1">
      <c r="A192" s="578"/>
      <c r="C192" s="2"/>
      <c r="D192" s="2"/>
      <c r="E192" s="2"/>
      <c r="F192" s="2"/>
    </row>
    <row r="193" spans="1:6" ht="14.25" customHeight="1">
      <c r="A193" s="578"/>
      <c r="C193" s="2"/>
      <c r="D193" s="2"/>
      <c r="E193" s="2"/>
      <c r="F193" s="2"/>
    </row>
    <row r="194" spans="1:6" ht="14.25" customHeight="1">
      <c r="A194" s="578"/>
      <c r="C194" s="2"/>
      <c r="D194" s="2"/>
      <c r="E194" s="2"/>
      <c r="F194" s="2"/>
    </row>
    <row r="195" spans="1:6" ht="14.25" customHeight="1">
      <c r="A195" s="578"/>
      <c r="C195" s="2"/>
      <c r="D195" s="2"/>
      <c r="E195" s="2"/>
      <c r="F195" s="2"/>
    </row>
    <row r="196" spans="1:6" ht="14.25" customHeight="1">
      <c r="A196" s="578"/>
      <c r="C196" s="2"/>
      <c r="D196" s="2"/>
      <c r="E196" s="2"/>
      <c r="F196" s="2"/>
    </row>
    <row r="197" spans="1:6" ht="14.25" customHeight="1">
      <c r="A197" s="578"/>
      <c r="C197" s="2"/>
      <c r="D197" s="2"/>
      <c r="E197" s="2"/>
      <c r="F197" s="2"/>
    </row>
    <row r="198" spans="1:6" ht="14.25" customHeight="1">
      <c r="A198" s="578"/>
      <c r="C198" s="2"/>
      <c r="D198" s="2"/>
      <c r="E198" s="2"/>
      <c r="F198" s="2"/>
    </row>
    <row r="199" spans="1:6" ht="14.25" customHeight="1">
      <c r="A199" s="578"/>
      <c r="C199" s="2"/>
      <c r="D199" s="2"/>
      <c r="E199" s="2"/>
      <c r="F199" s="2"/>
    </row>
    <row r="200" spans="1:6" ht="14.25" customHeight="1">
      <c r="A200" s="578"/>
      <c r="C200" s="2"/>
      <c r="D200" s="2"/>
      <c r="E200" s="2"/>
      <c r="F200" s="2"/>
    </row>
    <row r="201" spans="1:6" ht="14.25" customHeight="1">
      <c r="A201" s="578"/>
      <c r="C201" s="2"/>
      <c r="D201" s="2"/>
      <c r="E201" s="2"/>
      <c r="F201" s="2"/>
    </row>
    <row r="202" spans="1:6" ht="14.25" customHeight="1">
      <c r="A202" s="578"/>
      <c r="C202" s="2"/>
      <c r="D202" s="2"/>
      <c r="E202" s="2"/>
      <c r="F202" s="2"/>
    </row>
    <row r="203" spans="1:6" ht="14.25" customHeight="1">
      <c r="A203" s="578"/>
      <c r="C203" s="2"/>
      <c r="D203" s="2"/>
      <c r="E203" s="2"/>
      <c r="F203" s="2"/>
    </row>
    <row r="204" spans="1:6" ht="14.25" customHeight="1">
      <c r="A204" s="578"/>
      <c r="C204" s="2"/>
      <c r="D204" s="2"/>
      <c r="E204" s="2"/>
      <c r="F204" s="2"/>
    </row>
    <row r="205" spans="1:6" ht="14.25" customHeight="1">
      <c r="A205" s="578"/>
      <c r="C205" s="2"/>
      <c r="D205" s="2"/>
      <c r="E205" s="2"/>
      <c r="F205" s="2"/>
    </row>
    <row r="206" spans="1:6" ht="14.25" customHeight="1">
      <c r="A206" s="578"/>
      <c r="C206" s="2"/>
      <c r="D206" s="2"/>
      <c r="E206" s="2"/>
      <c r="F206" s="2"/>
    </row>
    <row r="207" spans="1:6" ht="14.25" customHeight="1">
      <c r="A207" s="578"/>
      <c r="C207" s="2"/>
      <c r="D207" s="2"/>
      <c r="E207" s="2"/>
      <c r="F207" s="2"/>
    </row>
    <row r="208" spans="1:6" ht="14.25" customHeight="1">
      <c r="A208" s="578"/>
      <c r="C208" s="2"/>
      <c r="D208" s="2"/>
      <c r="E208" s="2"/>
      <c r="F208" s="2"/>
    </row>
    <row r="209" spans="1:6" ht="14.25" customHeight="1">
      <c r="A209" s="578"/>
      <c r="C209" s="2"/>
      <c r="D209" s="2"/>
      <c r="E209" s="2"/>
      <c r="F209" s="2"/>
    </row>
    <row r="210" spans="1:6" ht="14.25" customHeight="1">
      <c r="A210" s="578"/>
      <c r="C210" s="2"/>
      <c r="D210" s="2"/>
      <c r="E210" s="2"/>
      <c r="F210" s="2"/>
    </row>
    <row r="211" spans="1:6" ht="14.25" customHeight="1">
      <c r="A211" s="578"/>
      <c r="C211" s="2"/>
      <c r="D211" s="2"/>
      <c r="E211" s="2"/>
      <c r="F211" s="2"/>
    </row>
    <row r="212" spans="1:6" ht="14.25" customHeight="1">
      <c r="A212" s="578"/>
      <c r="C212" s="2"/>
      <c r="D212" s="2"/>
      <c r="E212" s="2"/>
      <c r="F212" s="2"/>
    </row>
    <row r="213" spans="1:6" ht="14.25" customHeight="1">
      <c r="A213" s="578"/>
      <c r="C213" s="2"/>
      <c r="D213" s="2"/>
      <c r="E213" s="2"/>
      <c r="F213" s="2"/>
    </row>
    <row r="214" spans="1:6" ht="14.25" customHeight="1">
      <c r="A214" s="578"/>
      <c r="C214" s="2"/>
      <c r="D214" s="2"/>
      <c r="E214" s="2"/>
      <c r="F214" s="2"/>
    </row>
    <row r="215" spans="1:6" ht="14.25" customHeight="1">
      <c r="A215" s="578"/>
      <c r="C215" s="2"/>
      <c r="D215" s="2"/>
      <c r="E215" s="2"/>
      <c r="F215" s="2"/>
    </row>
    <row r="216" spans="1:6" ht="14.25" customHeight="1">
      <c r="A216" s="578"/>
      <c r="C216" s="2"/>
      <c r="D216" s="2"/>
      <c r="E216" s="2"/>
      <c r="F216" s="2"/>
    </row>
    <row r="217" spans="1:6" ht="14.25" customHeight="1">
      <c r="A217" s="578"/>
      <c r="C217" s="2"/>
      <c r="D217" s="2"/>
      <c r="E217" s="2"/>
      <c r="F217" s="2"/>
    </row>
    <row r="218" spans="1:6" ht="14.25" customHeight="1">
      <c r="A218" s="578"/>
      <c r="C218" s="2"/>
      <c r="D218" s="2"/>
      <c r="E218" s="2"/>
      <c r="F218" s="2"/>
    </row>
    <row r="219" spans="1:6" ht="14.25" customHeight="1">
      <c r="A219" s="578"/>
      <c r="C219" s="2"/>
      <c r="D219" s="2"/>
      <c r="E219" s="2"/>
      <c r="F219" s="2"/>
    </row>
    <row r="220" spans="1:6" ht="14.25" customHeight="1">
      <c r="A220" s="578"/>
      <c r="C220" s="2"/>
      <c r="D220" s="2"/>
      <c r="E220" s="2"/>
      <c r="F220" s="2"/>
    </row>
    <row r="221" spans="1:6" ht="14.25" customHeight="1">
      <c r="A221" s="578"/>
      <c r="C221" s="2"/>
      <c r="D221" s="2"/>
      <c r="E221" s="2"/>
      <c r="F221" s="2"/>
    </row>
    <row r="222" spans="1:6" ht="14.25" customHeight="1">
      <c r="A222" s="578"/>
      <c r="C222" s="2"/>
      <c r="D222" s="2"/>
      <c r="E222" s="2"/>
      <c r="F222" s="2"/>
    </row>
    <row r="223" spans="1:6" ht="14.25" customHeight="1">
      <c r="A223" s="578"/>
      <c r="C223" s="2"/>
      <c r="D223" s="2"/>
      <c r="E223" s="2"/>
      <c r="F223" s="2"/>
    </row>
    <row r="224" spans="1:6" ht="14.25" customHeight="1">
      <c r="A224" s="578"/>
      <c r="C224" s="2"/>
      <c r="D224" s="2"/>
      <c r="E224" s="2"/>
      <c r="F224" s="2"/>
    </row>
    <row r="225" spans="1:6" ht="14.25" customHeight="1">
      <c r="A225" s="578"/>
      <c r="C225" s="2"/>
      <c r="D225" s="2"/>
      <c r="E225" s="2"/>
      <c r="F225" s="2"/>
    </row>
    <row r="226" spans="1:6" ht="14.25" customHeight="1">
      <c r="A226" s="578"/>
      <c r="C226" s="2"/>
      <c r="D226" s="2"/>
      <c r="E226" s="2"/>
      <c r="F226" s="2"/>
    </row>
    <row r="227" spans="1:6" ht="14.25" customHeight="1">
      <c r="A227" s="578"/>
      <c r="C227" s="2"/>
      <c r="D227" s="2"/>
      <c r="E227" s="2"/>
      <c r="F227" s="2"/>
    </row>
    <row r="228" spans="1:6" ht="14.25" customHeight="1">
      <c r="A228" s="578"/>
      <c r="C228" s="2"/>
      <c r="D228" s="2"/>
      <c r="E228" s="2"/>
      <c r="F228" s="2"/>
    </row>
    <row r="229" spans="1:6" ht="14.25" customHeight="1">
      <c r="A229" s="578"/>
      <c r="C229" s="2"/>
      <c r="D229" s="2"/>
      <c r="E229" s="2"/>
      <c r="F229" s="2"/>
    </row>
    <row r="230" spans="1:6" ht="14.25" customHeight="1">
      <c r="A230" s="578"/>
      <c r="C230" s="2"/>
      <c r="D230" s="2"/>
      <c r="E230" s="2"/>
      <c r="F230" s="2"/>
    </row>
    <row r="231" spans="1:6" ht="14.25" customHeight="1">
      <c r="A231" s="578"/>
      <c r="C231" s="2"/>
      <c r="D231" s="2"/>
      <c r="E231" s="2"/>
      <c r="F231" s="2"/>
    </row>
    <row r="232" spans="1:6" ht="14.25" customHeight="1">
      <c r="A232" s="578"/>
      <c r="C232" s="2"/>
      <c r="D232" s="2"/>
      <c r="E232" s="2"/>
      <c r="F232" s="2"/>
    </row>
    <row r="233" spans="1:6" ht="14.25" customHeight="1">
      <c r="A233" s="578"/>
      <c r="C233" s="2"/>
      <c r="D233" s="2"/>
      <c r="E233" s="2"/>
      <c r="F233" s="2"/>
    </row>
    <row r="234" spans="1:6" ht="14.25" customHeight="1">
      <c r="A234" s="578"/>
      <c r="C234" s="2"/>
      <c r="D234" s="2"/>
      <c r="E234" s="2"/>
      <c r="F234" s="2"/>
    </row>
    <row r="235" spans="1:6" ht="14.25" customHeight="1">
      <c r="A235" s="578"/>
      <c r="C235" s="2"/>
      <c r="D235" s="2"/>
      <c r="E235" s="2"/>
      <c r="F235" s="2"/>
    </row>
    <row r="236" spans="1:6" ht="14.25" customHeight="1">
      <c r="A236" s="578"/>
      <c r="C236" s="2"/>
      <c r="D236" s="2"/>
      <c r="E236" s="2"/>
      <c r="F236" s="2"/>
    </row>
    <row r="237" spans="1:6" ht="14.25" customHeight="1">
      <c r="A237" s="578"/>
      <c r="C237" s="2"/>
      <c r="D237" s="2"/>
      <c r="E237" s="2"/>
      <c r="F237" s="2"/>
    </row>
    <row r="238" spans="1:6" ht="14.25" customHeight="1">
      <c r="A238" s="578"/>
      <c r="C238" s="2"/>
      <c r="D238" s="2"/>
      <c r="E238" s="2"/>
      <c r="F238" s="2"/>
    </row>
    <row r="239" spans="1:6" ht="14.25" customHeight="1">
      <c r="A239" s="578"/>
      <c r="C239" s="2"/>
      <c r="D239" s="2"/>
      <c r="E239" s="2"/>
      <c r="F239" s="2"/>
    </row>
    <row r="240" spans="1:6" ht="14.25" customHeight="1">
      <c r="A240" s="578"/>
      <c r="C240" s="2"/>
      <c r="D240" s="2"/>
      <c r="E240" s="2"/>
      <c r="F240" s="2"/>
    </row>
    <row r="241" spans="1:6" ht="14.25" customHeight="1">
      <c r="A241" s="578"/>
      <c r="C241" s="2"/>
      <c r="D241" s="2"/>
      <c r="E241" s="2"/>
      <c r="F241" s="2"/>
    </row>
    <row r="242" spans="1:6" ht="14.25" customHeight="1">
      <c r="A242" s="578"/>
      <c r="C242" s="2"/>
      <c r="D242" s="2"/>
      <c r="E242" s="2"/>
      <c r="F242" s="2"/>
    </row>
    <row r="243" spans="1:6" ht="14.25" customHeight="1">
      <c r="A243" s="578"/>
      <c r="C243" s="2"/>
      <c r="D243" s="2"/>
      <c r="E243" s="2"/>
      <c r="F243" s="2"/>
    </row>
    <row r="244" spans="1:6" ht="14.25" customHeight="1">
      <c r="A244" s="578"/>
      <c r="C244" s="2"/>
      <c r="D244" s="2"/>
      <c r="E244" s="2"/>
      <c r="F244" s="2"/>
    </row>
    <row r="245" spans="1:6" ht="14.25" customHeight="1">
      <c r="A245" s="578"/>
      <c r="C245" s="2"/>
      <c r="D245" s="2"/>
      <c r="E245" s="2"/>
      <c r="F245" s="2"/>
    </row>
    <row r="246" spans="1:6" ht="14.25" customHeight="1">
      <c r="A246" s="578"/>
      <c r="C246" s="2"/>
      <c r="D246" s="2"/>
      <c r="E246" s="2"/>
      <c r="F246" s="2"/>
    </row>
    <row r="247" spans="1:6" ht="14.25" customHeight="1">
      <c r="A247" s="578"/>
      <c r="C247" s="2"/>
      <c r="D247" s="2"/>
      <c r="E247" s="2"/>
      <c r="F247" s="2"/>
    </row>
    <row r="248" spans="1:6" ht="14.25" customHeight="1">
      <c r="A248" s="578"/>
      <c r="C248" s="2"/>
      <c r="D248" s="2"/>
      <c r="E248" s="2"/>
      <c r="F248" s="2"/>
    </row>
    <row r="249" spans="1:6" ht="14.25" customHeight="1">
      <c r="A249" s="578"/>
      <c r="C249" s="2"/>
      <c r="D249" s="2"/>
      <c r="E249" s="2"/>
      <c r="F249" s="2"/>
    </row>
    <row r="250" spans="1:6" ht="14.25" customHeight="1">
      <c r="A250" s="578"/>
      <c r="C250" s="2"/>
      <c r="D250" s="2"/>
      <c r="E250" s="2"/>
      <c r="F250" s="2"/>
    </row>
    <row r="251" spans="1:6" ht="14.25" customHeight="1">
      <c r="A251" s="578"/>
      <c r="C251" s="2"/>
      <c r="D251" s="2"/>
      <c r="E251" s="2"/>
      <c r="F251" s="2"/>
    </row>
    <row r="252" spans="1:6" ht="14.25" customHeight="1">
      <c r="A252" s="578"/>
      <c r="C252" s="2"/>
      <c r="D252" s="2"/>
      <c r="E252" s="2"/>
      <c r="F252" s="2"/>
    </row>
    <row r="253" spans="1:6" ht="14.25" customHeight="1">
      <c r="A253" s="578"/>
      <c r="C253" s="2"/>
      <c r="D253" s="2"/>
      <c r="E253" s="2"/>
      <c r="F253" s="2"/>
    </row>
    <row r="254" spans="1:6" ht="14.25" customHeight="1">
      <c r="A254" s="578"/>
      <c r="C254" s="2"/>
      <c r="D254" s="2"/>
      <c r="E254" s="2"/>
      <c r="F254" s="2"/>
    </row>
    <row r="255" spans="1:6" ht="14.25" customHeight="1">
      <c r="A255" s="578"/>
      <c r="C255" s="2"/>
      <c r="D255" s="2"/>
      <c r="E255" s="2"/>
      <c r="F255" s="2"/>
    </row>
    <row r="256" spans="1:6" ht="14.25" customHeight="1">
      <c r="A256" s="578"/>
      <c r="C256" s="2"/>
      <c r="D256" s="2"/>
      <c r="E256" s="2"/>
      <c r="F256" s="2"/>
    </row>
    <row r="257" spans="1:6" ht="14.25" customHeight="1">
      <c r="A257" s="578"/>
      <c r="C257" s="2"/>
      <c r="D257" s="2"/>
      <c r="E257" s="2"/>
      <c r="F257" s="2"/>
    </row>
    <row r="258" spans="1:6" ht="14.25" customHeight="1">
      <c r="A258" s="578"/>
      <c r="C258" s="2"/>
      <c r="D258" s="2"/>
      <c r="E258" s="2"/>
      <c r="F258" s="2"/>
    </row>
    <row r="259" spans="1:6" ht="14.25" customHeight="1">
      <c r="A259" s="578"/>
      <c r="C259" s="2"/>
      <c r="D259" s="2"/>
      <c r="E259" s="2"/>
      <c r="F259" s="2"/>
    </row>
    <row r="260" spans="1:6" ht="14.25" customHeight="1">
      <c r="A260" s="578"/>
      <c r="C260" s="2"/>
      <c r="D260" s="2"/>
      <c r="E260" s="2"/>
      <c r="F260" s="2"/>
    </row>
    <row r="261" spans="1:6" ht="14.25" customHeight="1">
      <c r="A261" s="578"/>
      <c r="C261" s="2"/>
      <c r="D261" s="2"/>
      <c r="E261" s="2"/>
      <c r="F261" s="2"/>
    </row>
    <row r="262" spans="1:6" ht="14.25" customHeight="1">
      <c r="A262" s="578"/>
      <c r="C262" s="2"/>
      <c r="D262" s="2"/>
      <c r="E262" s="2"/>
      <c r="F262" s="2"/>
    </row>
    <row r="263" spans="1:6" ht="14.25" customHeight="1">
      <c r="A263" s="578"/>
      <c r="C263" s="2"/>
      <c r="D263" s="2"/>
      <c r="E263" s="2"/>
      <c r="F263" s="2"/>
    </row>
    <row r="264" spans="1:6" ht="14.25" customHeight="1">
      <c r="A264" s="578"/>
      <c r="C264" s="2"/>
      <c r="D264" s="2"/>
      <c r="E264" s="2"/>
      <c r="F264" s="2"/>
    </row>
    <row r="265" spans="1:6" ht="14.25" customHeight="1">
      <c r="A265" s="578"/>
      <c r="C265" s="2"/>
      <c r="D265" s="2"/>
      <c r="E265" s="2"/>
      <c r="F265" s="2"/>
    </row>
    <row r="266" spans="1:6" ht="14.25" customHeight="1">
      <c r="A266" s="578"/>
      <c r="C266" s="2"/>
      <c r="D266" s="2"/>
      <c r="E266" s="2"/>
      <c r="F266" s="2"/>
    </row>
    <row r="267" spans="1:6" ht="14.25" customHeight="1">
      <c r="A267" s="578"/>
      <c r="C267" s="2"/>
      <c r="D267" s="2"/>
      <c r="E267" s="2"/>
      <c r="F267" s="2"/>
    </row>
    <row r="268" spans="1:6" ht="14.25" customHeight="1">
      <c r="A268" s="578"/>
      <c r="C268" s="2"/>
      <c r="D268" s="2"/>
      <c r="E268" s="2"/>
      <c r="F268" s="2"/>
    </row>
    <row r="269" spans="1:6" ht="14.25" customHeight="1">
      <c r="A269" s="578"/>
      <c r="C269" s="2"/>
      <c r="D269" s="2"/>
      <c r="E269" s="2"/>
      <c r="F269" s="2"/>
    </row>
    <row r="270" spans="1:6" ht="14.25" customHeight="1">
      <c r="A270" s="578"/>
      <c r="C270" s="2"/>
      <c r="D270" s="2"/>
      <c r="E270" s="2"/>
      <c r="F270" s="2"/>
    </row>
    <row r="271" spans="1:6" ht="14.25" customHeight="1">
      <c r="A271" s="578"/>
      <c r="C271" s="2"/>
      <c r="D271" s="2"/>
      <c r="E271" s="2"/>
      <c r="F271" s="2"/>
    </row>
    <row r="272" spans="1:6" ht="14.25" customHeight="1">
      <c r="A272" s="578"/>
      <c r="C272" s="2"/>
      <c r="D272" s="2"/>
      <c r="E272" s="2"/>
      <c r="F272" s="2"/>
    </row>
    <row r="273" spans="1:6" ht="14.25" customHeight="1">
      <c r="A273" s="578"/>
      <c r="C273" s="2"/>
      <c r="D273" s="2"/>
      <c r="E273" s="2"/>
      <c r="F273" s="2"/>
    </row>
    <row r="274" spans="1:6" ht="14.25" customHeight="1">
      <c r="A274" s="578"/>
      <c r="C274" s="2"/>
      <c r="D274" s="2"/>
      <c r="E274" s="2"/>
      <c r="F274" s="2"/>
    </row>
    <row r="275" spans="1:6" ht="14.25" customHeight="1">
      <c r="A275" s="578"/>
      <c r="C275" s="2"/>
      <c r="D275" s="2"/>
      <c r="E275" s="2"/>
      <c r="F275" s="2"/>
    </row>
    <row r="276" spans="1:6" ht="14.25" customHeight="1">
      <c r="A276" s="578"/>
      <c r="C276" s="2"/>
      <c r="D276" s="2"/>
      <c r="E276" s="2"/>
      <c r="F276" s="2"/>
    </row>
    <row r="277" spans="1:6" ht="14.25" customHeight="1">
      <c r="A277" s="578"/>
      <c r="C277" s="2"/>
      <c r="D277" s="2"/>
      <c r="E277" s="2"/>
      <c r="F277" s="2"/>
    </row>
    <row r="278" spans="1:6" ht="14.25" customHeight="1">
      <c r="A278" s="578"/>
      <c r="C278" s="2"/>
      <c r="D278" s="2"/>
      <c r="E278" s="2"/>
      <c r="F278" s="2"/>
    </row>
    <row r="279" spans="1:6" ht="14.25" customHeight="1">
      <c r="A279" s="578"/>
      <c r="C279" s="2"/>
      <c r="D279" s="2"/>
      <c r="E279" s="2"/>
      <c r="F279" s="2"/>
    </row>
    <row r="280" spans="1:6" ht="14.25" customHeight="1">
      <c r="A280" s="578"/>
      <c r="C280" s="2"/>
      <c r="D280" s="2"/>
      <c r="E280" s="2"/>
      <c r="F280" s="2"/>
    </row>
    <row r="281" spans="1:6" ht="14.25" customHeight="1">
      <c r="A281" s="578"/>
      <c r="C281" s="2"/>
      <c r="D281" s="2"/>
      <c r="E281" s="2"/>
      <c r="F281" s="2"/>
    </row>
    <row r="282" spans="1:6" ht="14.25" customHeight="1">
      <c r="A282" s="578"/>
      <c r="C282" s="2"/>
      <c r="D282" s="2"/>
      <c r="E282" s="2"/>
      <c r="F282" s="2"/>
    </row>
    <row r="283" spans="1:6" ht="14.25" customHeight="1">
      <c r="A283" s="578"/>
      <c r="C283" s="2"/>
      <c r="D283" s="2"/>
      <c r="E283" s="2"/>
      <c r="F283" s="2"/>
    </row>
    <row r="284" spans="1:6" ht="14.25" customHeight="1">
      <c r="A284" s="578"/>
      <c r="C284" s="2"/>
      <c r="D284" s="2"/>
      <c r="E284" s="2"/>
      <c r="F284" s="2"/>
    </row>
    <row r="285" spans="1:6" ht="14.25" customHeight="1">
      <c r="A285" s="578"/>
      <c r="C285" s="2"/>
      <c r="D285" s="2"/>
      <c r="E285" s="2"/>
      <c r="F285" s="2"/>
    </row>
    <row r="286" spans="1:6" ht="14.25" customHeight="1">
      <c r="A286" s="578"/>
      <c r="C286" s="2"/>
      <c r="D286" s="2"/>
      <c r="E286" s="2"/>
      <c r="F286" s="2"/>
    </row>
    <row r="287" spans="1:6" ht="14.25" customHeight="1">
      <c r="A287" s="578"/>
      <c r="C287" s="2"/>
      <c r="D287" s="2"/>
      <c r="E287" s="2"/>
      <c r="F287" s="2"/>
    </row>
    <row r="288" spans="1:6" ht="14.25" customHeight="1">
      <c r="A288" s="578"/>
      <c r="C288" s="2"/>
      <c r="D288" s="2"/>
      <c r="E288" s="2"/>
      <c r="F288" s="2"/>
    </row>
    <row r="289" spans="1:6" ht="14.25" customHeight="1">
      <c r="A289" s="578"/>
      <c r="C289" s="2"/>
      <c r="D289" s="2"/>
      <c r="E289" s="2"/>
      <c r="F289" s="2"/>
    </row>
    <row r="290" spans="1:6" ht="14.25" customHeight="1">
      <c r="A290" s="578"/>
      <c r="C290" s="2"/>
      <c r="D290" s="2"/>
      <c r="E290" s="2"/>
      <c r="F290" s="2"/>
    </row>
    <row r="291" spans="1:6" ht="14.25" customHeight="1">
      <c r="A291" s="578"/>
      <c r="C291" s="2"/>
      <c r="D291" s="2"/>
      <c r="E291" s="2"/>
      <c r="F291" s="2"/>
    </row>
    <row r="292" spans="1:6" ht="14.25" customHeight="1">
      <c r="A292" s="578"/>
      <c r="C292" s="2"/>
      <c r="D292" s="2"/>
      <c r="E292" s="2"/>
      <c r="F292" s="2"/>
    </row>
    <row r="293" spans="1:6" ht="14.25" customHeight="1">
      <c r="A293" s="578"/>
      <c r="C293" s="2"/>
      <c r="D293" s="2"/>
      <c r="E293" s="2"/>
      <c r="F293" s="2"/>
    </row>
    <row r="294" spans="1:6" ht="14.25" customHeight="1">
      <c r="A294" s="578"/>
      <c r="C294" s="2"/>
      <c r="D294" s="2"/>
      <c r="E294" s="2"/>
      <c r="F294" s="2"/>
    </row>
    <row r="295" spans="1:6" ht="14.25" customHeight="1">
      <c r="A295" s="578"/>
      <c r="C295" s="2"/>
      <c r="D295" s="2"/>
      <c r="E295" s="2"/>
      <c r="F295" s="2"/>
    </row>
    <row r="296" spans="1:6" ht="14.25" customHeight="1">
      <c r="A296" s="578"/>
      <c r="C296" s="2"/>
      <c r="D296" s="2"/>
      <c r="E296" s="2"/>
      <c r="F296" s="2"/>
    </row>
    <row r="297" spans="1:6" ht="14.25" customHeight="1">
      <c r="A297" s="578"/>
      <c r="C297" s="2"/>
      <c r="D297" s="2"/>
      <c r="E297" s="2"/>
      <c r="F297" s="2"/>
    </row>
    <row r="298" spans="1:6" ht="14.25" customHeight="1">
      <c r="A298" s="578"/>
      <c r="C298" s="2"/>
      <c r="D298" s="2"/>
      <c r="E298" s="2"/>
      <c r="F298" s="2"/>
    </row>
    <row r="299" spans="1:6" ht="14.25" customHeight="1">
      <c r="A299" s="578"/>
      <c r="C299" s="2"/>
      <c r="D299" s="2"/>
      <c r="E299" s="2"/>
      <c r="F299" s="2"/>
    </row>
    <row r="300" spans="1:6" ht="14.25" customHeight="1">
      <c r="A300" s="578"/>
      <c r="C300" s="2"/>
      <c r="D300" s="2"/>
      <c r="E300" s="2"/>
      <c r="F300" s="2"/>
    </row>
    <row r="301" spans="1:6" ht="14.25" customHeight="1">
      <c r="A301" s="578"/>
      <c r="C301" s="2"/>
      <c r="D301" s="2"/>
      <c r="E301" s="2"/>
      <c r="F301" s="2"/>
    </row>
    <row r="302" spans="1:6" ht="14.25" customHeight="1">
      <c r="A302" s="578"/>
      <c r="C302" s="2"/>
      <c r="D302" s="2"/>
      <c r="E302" s="2"/>
      <c r="F302" s="2"/>
    </row>
    <row r="303" spans="1:6" ht="14.25" customHeight="1">
      <c r="A303" s="578"/>
      <c r="C303" s="2"/>
      <c r="D303" s="2"/>
      <c r="E303" s="2"/>
      <c r="F303" s="2"/>
    </row>
    <row r="304" spans="1:6" ht="14.25" customHeight="1">
      <c r="A304" s="578"/>
      <c r="C304" s="2"/>
      <c r="D304" s="2"/>
      <c r="E304" s="2"/>
      <c r="F304" s="2"/>
    </row>
    <row r="305" spans="1:6" ht="14.25" customHeight="1">
      <c r="A305" s="578"/>
      <c r="C305" s="2"/>
      <c r="D305" s="2"/>
      <c r="E305" s="2"/>
      <c r="F305" s="2"/>
    </row>
    <row r="306" spans="1:6" ht="14.25" customHeight="1">
      <c r="A306" s="578"/>
      <c r="C306" s="2"/>
      <c r="D306" s="2"/>
      <c r="E306" s="2"/>
      <c r="F306" s="2"/>
    </row>
    <row r="307" spans="1:6" ht="14.25" customHeight="1">
      <c r="A307" s="578"/>
      <c r="C307" s="2"/>
      <c r="D307" s="2"/>
      <c r="E307" s="2"/>
      <c r="F307" s="2"/>
    </row>
    <row r="308" spans="1:6" ht="15.75" customHeight="1">
      <c r="F308" s="41"/>
    </row>
    <row r="309" spans="1:6" ht="15.75" customHeight="1">
      <c r="F309" s="41"/>
    </row>
    <row r="310" spans="1:6" ht="15.75" customHeight="1">
      <c r="F310" s="41"/>
    </row>
    <row r="311" spans="1:6" ht="15.75" customHeight="1">
      <c r="F311" s="41"/>
    </row>
    <row r="312" spans="1:6" ht="15.75" customHeight="1">
      <c r="F312" s="41"/>
    </row>
    <row r="313" spans="1:6" ht="15.75" customHeight="1">
      <c r="F313" s="41"/>
    </row>
    <row r="314" spans="1:6" ht="15.75" customHeight="1">
      <c r="F314" s="41"/>
    </row>
    <row r="315" spans="1:6" ht="15.75" customHeight="1">
      <c r="F315" s="41"/>
    </row>
    <row r="316" spans="1:6" ht="15.75" customHeight="1">
      <c r="F316" s="41"/>
    </row>
    <row r="317" spans="1:6" ht="15.75" customHeight="1">
      <c r="F317" s="41"/>
    </row>
    <row r="318" spans="1:6" ht="15.75" customHeight="1">
      <c r="F318" s="41"/>
    </row>
    <row r="319" spans="1:6" ht="15.75" customHeight="1">
      <c r="F319" s="41"/>
    </row>
    <row r="320" spans="1:6" ht="15.75" customHeight="1">
      <c r="F320" s="41"/>
    </row>
    <row r="321" spans="6:6" ht="15.75" customHeight="1">
      <c r="F321" s="41"/>
    </row>
    <row r="322" spans="6:6" ht="15.75" customHeight="1">
      <c r="F322" s="41"/>
    </row>
    <row r="323" spans="6:6" ht="15.75" customHeight="1">
      <c r="F323" s="41"/>
    </row>
    <row r="324" spans="6:6" ht="15.75" customHeight="1">
      <c r="F324" s="41"/>
    </row>
    <row r="325" spans="6:6" ht="15.75" customHeight="1">
      <c r="F325" s="41"/>
    </row>
    <row r="326" spans="6:6" ht="15.75" customHeight="1">
      <c r="F326" s="41"/>
    </row>
    <row r="327" spans="6:6" ht="15.75" customHeight="1">
      <c r="F327" s="41"/>
    </row>
    <row r="328" spans="6:6" ht="15.75" customHeight="1">
      <c r="F328" s="41"/>
    </row>
    <row r="329" spans="6:6" ht="15.75" customHeight="1">
      <c r="F329" s="41"/>
    </row>
    <row r="330" spans="6:6" ht="15.75" customHeight="1">
      <c r="F330" s="41"/>
    </row>
    <row r="331" spans="6:6" ht="15.75" customHeight="1">
      <c r="F331" s="41"/>
    </row>
    <row r="332" spans="6:6" ht="15.75" customHeight="1">
      <c r="F332" s="41"/>
    </row>
    <row r="333" spans="6:6" ht="15.75" customHeight="1">
      <c r="F333" s="41"/>
    </row>
    <row r="334" spans="6:6" ht="15.75" customHeight="1">
      <c r="F334" s="41"/>
    </row>
    <row r="335" spans="6:6" ht="15.75" customHeight="1">
      <c r="F335" s="41"/>
    </row>
    <row r="336" spans="6:6" ht="15.75" customHeight="1">
      <c r="F336" s="41"/>
    </row>
    <row r="337" spans="6:6" ht="15.75" customHeight="1">
      <c r="F337" s="41"/>
    </row>
    <row r="338" spans="6:6" ht="15.75" customHeight="1">
      <c r="F338" s="41"/>
    </row>
    <row r="339" spans="6:6" ht="15.75" customHeight="1">
      <c r="F339" s="41"/>
    </row>
    <row r="340" spans="6:6" ht="15.75" customHeight="1">
      <c r="F340" s="41"/>
    </row>
    <row r="341" spans="6:6" ht="15.75" customHeight="1">
      <c r="F341" s="41"/>
    </row>
    <row r="342" spans="6:6" ht="15.75" customHeight="1">
      <c r="F342" s="41"/>
    </row>
    <row r="343" spans="6:6" ht="15.75" customHeight="1">
      <c r="F343" s="41"/>
    </row>
    <row r="344" spans="6:6" ht="15.75" customHeight="1">
      <c r="F344" s="41"/>
    </row>
    <row r="345" spans="6:6" ht="15.75" customHeight="1">
      <c r="F345" s="41"/>
    </row>
    <row r="346" spans="6:6" ht="15.75" customHeight="1">
      <c r="F346" s="41"/>
    </row>
    <row r="347" spans="6:6" ht="15.75" customHeight="1">
      <c r="F347" s="41"/>
    </row>
    <row r="348" spans="6:6" ht="15.75" customHeight="1">
      <c r="F348" s="41"/>
    </row>
    <row r="349" spans="6:6" ht="15.75" customHeight="1">
      <c r="F349" s="41"/>
    </row>
    <row r="350" spans="6:6" ht="15.75" customHeight="1">
      <c r="F350" s="41"/>
    </row>
    <row r="351" spans="6:6" ht="15.75" customHeight="1">
      <c r="F351" s="41"/>
    </row>
    <row r="352" spans="6:6" ht="15.75" customHeight="1">
      <c r="F352" s="41"/>
    </row>
    <row r="353" spans="6:6" ht="15.75" customHeight="1">
      <c r="F353" s="41"/>
    </row>
    <row r="354" spans="6:6" ht="15.75" customHeight="1">
      <c r="F354" s="41"/>
    </row>
    <row r="355" spans="6:6" ht="15.75" customHeight="1">
      <c r="F355" s="41"/>
    </row>
    <row r="356" spans="6:6" ht="15.75" customHeight="1">
      <c r="F356" s="41"/>
    </row>
    <row r="357" spans="6:6" ht="15.75" customHeight="1">
      <c r="F357" s="41"/>
    </row>
    <row r="358" spans="6:6" ht="15.75" customHeight="1">
      <c r="F358" s="41"/>
    </row>
    <row r="359" spans="6:6" ht="15.75" customHeight="1">
      <c r="F359" s="41"/>
    </row>
    <row r="360" spans="6:6" ht="15.75" customHeight="1">
      <c r="F360" s="41"/>
    </row>
    <row r="361" spans="6:6" ht="15.75" customHeight="1">
      <c r="F361" s="41"/>
    </row>
    <row r="362" spans="6:6" ht="15.75" customHeight="1">
      <c r="F362" s="41"/>
    </row>
    <row r="363" spans="6:6" ht="15.75" customHeight="1">
      <c r="F363" s="41"/>
    </row>
    <row r="364" spans="6:6" ht="15.75" customHeight="1">
      <c r="F364" s="41"/>
    </row>
    <row r="365" spans="6:6" ht="15.75" customHeight="1">
      <c r="F365" s="41"/>
    </row>
    <row r="366" spans="6:6" ht="15.75" customHeight="1">
      <c r="F366" s="41"/>
    </row>
    <row r="367" spans="6:6" ht="15.75" customHeight="1">
      <c r="F367" s="41"/>
    </row>
    <row r="368" spans="6:6" ht="15.75" customHeight="1">
      <c r="F368" s="41"/>
    </row>
    <row r="369" spans="6:6" ht="15.75" customHeight="1">
      <c r="F369" s="41"/>
    </row>
    <row r="370" spans="6:6" ht="15.75" customHeight="1">
      <c r="F370" s="41"/>
    </row>
    <row r="371" spans="6:6" ht="15.75" customHeight="1">
      <c r="F371" s="41"/>
    </row>
    <row r="372" spans="6:6" ht="15.75" customHeight="1">
      <c r="F372" s="41"/>
    </row>
    <row r="373" spans="6:6" ht="15.75" customHeight="1">
      <c r="F373" s="41"/>
    </row>
    <row r="374" spans="6:6" ht="15.75" customHeight="1">
      <c r="F374" s="41"/>
    </row>
    <row r="375" spans="6:6" ht="15.75" customHeight="1">
      <c r="F375" s="41"/>
    </row>
    <row r="376" spans="6:6" ht="15.75" customHeight="1">
      <c r="F376" s="41"/>
    </row>
    <row r="377" spans="6:6" ht="15.75" customHeight="1">
      <c r="F377" s="41"/>
    </row>
    <row r="378" spans="6:6" ht="15.75" customHeight="1">
      <c r="F378" s="41"/>
    </row>
    <row r="379" spans="6:6" ht="15.75" customHeight="1">
      <c r="F379" s="41"/>
    </row>
    <row r="380" spans="6:6" ht="15.75" customHeight="1">
      <c r="F380" s="41"/>
    </row>
    <row r="381" spans="6:6" ht="15.75" customHeight="1">
      <c r="F381" s="41"/>
    </row>
    <row r="382" spans="6:6" ht="15.75" customHeight="1">
      <c r="F382" s="41"/>
    </row>
    <row r="383" spans="6:6" ht="15.75" customHeight="1">
      <c r="F383" s="41"/>
    </row>
    <row r="384" spans="6:6" ht="15.75" customHeight="1">
      <c r="F384" s="41"/>
    </row>
    <row r="385" spans="6:6" ht="15.75" customHeight="1">
      <c r="F385" s="41"/>
    </row>
    <row r="386" spans="6:6" ht="15.75" customHeight="1">
      <c r="F386" s="41"/>
    </row>
    <row r="387" spans="6:6" ht="15.75" customHeight="1">
      <c r="F387" s="41"/>
    </row>
    <row r="388" spans="6:6" ht="15.75" customHeight="1">
      <c r="F388" s="41"/>
    </row>
    <row r="389" spans="6:6" ht="15.75" customHeight="1">
      <c r="F389" s="41"/>
    </row>
    <row r="390" spans="6:6" ht="15.75" customHeight="1">
      <c r="F390" s="41"/>
    </row>
    <row r="391" spans="6:6" ht="15.75" customHeight="1">
      <c r="F391" s="41"/>
    </row>
    <row r="392" spans="6:6" ht="15.75" customHeight="1">
      <c r="F392" s="41"/>
    </row>
    <row r="393" spans="6:6" ht="15.75" customHeight="1">
      <c r="F393" s="41"/>
    </row>
    <row r="394" spans="6:6" ht="15.75" customHeight="1">
      <c r="F394" s="41"/>
    </row>
    <row r="395" spans="6:6" ht="15.75" customHeight="1">
      <c r="F395" s="41"/>
    </row>
    <row r="396" spans="6:6" ht="15.75" customHeight="1">
      <c r="F396" s="41"/>
    </row>
    <row r="397" spans="6:6" ht="15.75" customHeight="1">
      <c r="F397" s="41"/>
    </row>
    <row r="398" spans="6:6" ht="15.75" customHeight="1">
      <c r="F398" s="41"/>
    </row>
    <row r="399" spans="6:6" ht="15.75" customHeight="1">
      <c r="F399" s="41"/>
    </row>
    <row r="400" spans="6:6" ht="15.75" customHeight="1">
      <c r="F400" s="41"/>
    </row>
    <row r="401" spans="6:6" ht="15.75" customHeight="1">
      <c r="F401" s="41"/>
    </row>
    <row r="402" spans="6:6" ht="15.75" customHeight="1">
      <c r="F402" s="41"/>
    </row>
    <row r="403" spans="6:6" ht="15.75" customHeight="1">
      <c r="F403" s="41"/>
    </row>
    <row r="404" spans="6:6" ht="15.75" customHeight="1">
      <c r="F404" s="41"/>
    </row>
    <row r="405" spans="6:6" ht="15.75" customHeight="1">
      <c r="F405" s="41"/>
    </row>
    <row r="406" spans="6:6" ht="15.75" customHeight="1">
      <c r="F406" s="41"/>
    </row>
    <row r="407" spans="6:6" ht="15.75" customHeight="1">
      <c r="F407" s="41"/>
    </row>
    <row r="408" spans="6:6" ht="15.75" customHeight="1">
      <c r="F408" s="41"/>
    </row>
    <row r="409" spans="6:6" ht="15.75" customHeight="1">
      <c r="F409" s="41"/>
    </row>
    <row r="410" spans="6:6" ht="15.75" customHeight="1">
      <c r="F410" s="41"/>
    </row>
    <row r="411" spans="6:6" ht="15.75" customHeight="1">
      <c r="F411" s="41"/>
    </row>
    <row r="412" spans="6:6" ht="15.75" customHeight="1">
      <c r="F412" s="41"/>
    </row>
    <row r="413" spans="6:6" ht="15.75" customHeight="1">
      <c r="F413" s="41"/>
    </row>
    <row r="414" spans="6:6" ht="15.75" customHeight="1">
      <c r="F414" s="41"/>
    </row>
    <row r="415" spans="6:6" ht="15.75" customHeight="1">
      <c r="F415" s="41"/>
    </row>
    <row r="416" spans="6:6" ht="15.75" customHeight="1">
      <c r="F416" s="41"/>
    </row>
    <row r="417" spans="6:6" ht="15.75" customHeight="1">
      <c r="F417" s="41"/>
    </row>
    <row r="418" spans="6:6" ht="15.75" customHeight="1">
      <c r="F418" s="41"/>
    </row>
    <row r="419" spans="6:6" ht="15.75" customHeight="1">
      <c r="F419" s="41"/>
    </row>
    <row r="420" spans="6:6" ht="15.75" customHeight="1">
      <c r="F420" s="41"/>
    </row>
    <row r="421" spans="6:6" ht="15.75" customHeight="1">
      <c r="F421" s="41"/>
    </row>
    <row r="422" spans="6:6" ht="15.75" customHeight="1">
      <c r="F422" s="41"/>
    </row>
    <row r="423" spans="6:6" ht="15.75" customHeight="1">
      <c r="F423" s="41"/>
    </row>
    <row r="424" spans="6:6" ht="15.75" customHeight="1">
      <c r="F424" s="41"/>
    </row>
    <row r="425" spans="6:6" ht="15.75" customHeight="1">
      <c r="F425" s="41"/>
    </row>
    <row r="426" spans="6:6" ht="15.75" customHeight="1">
      <c r="F426" s="41"/>
    </row>
    <row r="427" spans="6:6" ht="15.75" customHeight="1">
      <c r="F427" s="41"/>
    </row>
    <row r="428" spans="6:6" ht="15.75" customHeight="1">
      <c r="F428" s="41"/>
    </row>
    <row r="429" spans="6:6" ht="15.75" customHeight="1">
      <c r="F429" s="41"/>
    </row>
    <row r="430" spans="6:6" ht="15.75" customHeight="1">
      <c r="F430" s="41"/>
    </row>
    <row r="431" spans="6:6" ht="15.75" customHeight="1">
      <c r="F431" s="41"/>
    </row>
    <row r="432" spans="6:6" ht="15.75" customHeight="1">
      <c r="F432" s="41"/>
    </row>
    <row r="433" spans="6:6" ht="15.75" customHeight="1">
      <c r="F433" s="41"/>
    </row>
    <row r="434" spans="6:6" ht="15.75" customHeight="1">
      <c r="F434" s="41"/>
    </row>
    <row r="435" spans="6:6" ht="15.75" customHeight="1">
      <c r="F435" s="41"/>
    </row>
    <row r="436" spans="6:6" ht="15.75" customHeight="1">
      <c r="F436" s="41"/>
    </row>
    <row r="437" spans="6:6" ht="15.75" customHeight="1">
      <c r="F437" s="41"/>
    </row>
    <row r="438" spans="6:6" ht="15.75" customHeight="1">
      <c r="F438" s="41"/>
    </row>
    <row r="439" spans="6:6" ht="15.75" customHeight="1">
      <c r="F439" s="41"/>
    </row>
    <row r="440" spans="6:6" ht="15.75" customHeight="1">
      <c r="F440" s="41"/>
    </row>
    <row r="441" spans="6:6" ht="15.75" customHeight="1">
      <c r="F441" s="41"/>
    </row>
    <row r="442" spans="6:6" ht="15.75" customHeight="1">
      <c r="F442" s="41"/>
    </row>
    <row r="443" spans="6:6" ht="15.75" customHeight="1">
      <c r="F443" s="41"/>
    </row>
    <row r="444" spans="6:6" ht="15.75" customHeight="1">
      <c r="F444" s="41"/>
    </row>
    <row r="445" spans="6:6" ht="15.75" customHeight="1">
      <c r="F445" s="41"/>
    </row>
    <row r="446" spans="6:6" ht="15.75" customHeight="1">
      <c r="F446" s="41"/>
    </row>
    <row r="447" spans="6:6" ht="15.75" customHeight="1">
      <c r="F447" s="41"/>
    </row>
    <row r="448" spans="6:6" ht="15.75" customHeight="1">
      <c r="F448" s="41"/>
    </row>
    <row r="449" spans="6:6" ht="15.75" customHeight="1">
      <c r="F449" s="41"/>
    </row>
    <row r="450" spans="6:6" ht="15.75" customHeight="1">
      <c r="F450" s="41"/>
    </row>
    <row r="451" spans="6:6" ht="15.75" customHeight="1">
      <c r="F451" s="41"/>
    </row>
    <row r="452" spans="6:6" ht="15.75" customHeight="1">
      <c r="F452" s="41"/>
    </row>
    <row r="453" spans="6:6" ht="15.75" customHeight="1">
      <c r="F453" s="41"/>
    </row>
    <row r="454" spans="6:6" ht="15.75" customHeight="1">
      <c r="F454" s="41"/>
    </row>
    <row r="455" spans="6:6" ht="15.75" customHeight="1">
      <c r="F455" s="41"/>
    </row>
    <row r="456" spans="6:6" ht="15.75" customHeight="1">
      <c r="F456" s="41"/>
    </row>
    <row r="457" spans="6:6" ht="15.75" customHeight="1">
      <c r="F457" s="41"/>
    </row>
    <row r="458" spans="6:6" ht="15.75" customHeight="1">
      <c r="F458" s="41"/>
    </row>
    <row r="459" spans="6:6" ht="15.75" customHeight="1">
      <c r="F459" s="41"/>
    </row>
    <row r="460" spans="6:6" ht="15.75" customHeight="1">
      <c r="F460" s="41"/>
    </row>
    <row r="461" spans="6:6" ht="15.75" customHeight="1">
      <c r="F461" s="41"/>
    </row>
    <row r="462" spans="6:6" ht="15.75" customHeight="1">
      <c r="F462" s="41"/>
    </row>
    <row r="463" spans="6:6" ht="15.75" customHeight="1">
      <c r="F463" s="41"/>
    </row>
    <row r="464" spans="6:6" ht="15.75" customHeight="1">
      <c r="F464" s="41"/>
    </row>
    <row r="465" spans="6:6" ht="15.75" customHeight="1">
      <c r="F465" s="41"/>
    </row>
    <row r="466" spans="6:6" ht="15.75" customHeight="1">
      <c r="F466" s="41"/>
    </row>
    <row r="467" spans="6:6" ht="15.75" customHeight="1">
      <c r="F467" s="41"/>
    </row>
    <row r="468" spans="6:6" ht="15.75" customHeight="1">
      <c r="F468" s="41"/>
    </row>
    <row r="469" spans="6:6" ht="15.75" customHeight="1">
      <c r="F469" s="41"/>
    </row>
    <row r="470" spans="6:6" ht="15.75" customHeight="1">
      <c r="F470" s="41"/>
    </row>
    <row r="471" spans="6:6" ht="15.75" customHeight="1">
      <c r="F471" s="41"/>
    </row>
    <row r="472" spans="6:6" ht="15.75" customHeight="1">
      <c r="F472" s="41"/>
    </row>
    <row r="473" spans="6:6" ht="15.75" customHeight="1">
      <c r="F473" s="41"/>
    </row>
    <row r="474" spans="6:6" ht="15.75" customHeight="1">
      <c r="F474" s="41"/>
    </row>
    <row r="475" spans="6:6" ht="15.75" customHeight="1">
      <c r="F475" s="41"/>
    </row>
    <row r="476" spans="6:6" ht="15.75" customHeight="1">
      <c r="F476" s="41"/>
    </row>
    <row r="477" spans="6:6" ht="15.75" customHeight="1">
      <c r="F477" s="41"/>
    </row>
    <row r="478" spans="6:6" ht="15.75" customHeight="1">
      <c r="F478" s="41"/>
    </row>
    <row r="479" spans="6:6" ht="15.75" customHeight="1">
      <c r="F479" s="41"/>
    </row>
    <row r="480" spans="6:6" ht="15.75" customHeight="1">
      <c r="F480" s="41"/>
    </row>
    <row r="481" spans="6:6" ht="15.75" customHeight="1">
      <c r="F481" s="41"/>
    </row>
    <row r="482" spans="6:6" ht="15.75" customHeight="1">
      <c r="F482" s="41"/>
    </row>
    <row r="483" spans="6:6" ht="15.75" customHeight="1">
      <c r="F483" s="41"/>
    </row>
    <row r="484" spans="6:6" ht="15.75" customHeight="1">
      <c r="F484" s="41"/>
    </row>
    <row r="485" spans="6:6" ht="15.75" customHeight="1">
      <c r="F485" s="41"/>
    </row>
    <row r="486" spans="6:6" ht="15.75" customHeight="1">
      <c r="F486" s="41"/>
    </row>
    <row r="487" spans="6:6" ht="15.75" customHeight="1">
      <c r="F487" s="41"/>
    </row>
    <row r="488" spans="6:6" ht="15.75" customHeight="1">
      <c r="F488" s="41"/>
    </row>
    <row r="489" spans="6:6" ht="15.75" customHeight="1">
      <c r="F489" s="41"/>
    </row>
    <row r="490" spans="6:6" ht="15.75" customHeight="1">
      <c r="F490" s="41"/>
    </row>
    <row r="491" spans="6:6" ht="15.75" customHeight="1">
      <c r="F491" s="41"/>
    </row>
    <row r="492" spans="6:6" ht="15.75" customHeight="1">
      <c r="F492" s="41"/>
    </row>
    <row r="493" spans="6:6" ht="15.75" customHeight="1">
      <c r="F493" s="41"/>
    </row>
    <row r="494" spans="6:6" ht="15.75" customHeight="1">
      <c r="F494" s="41"/>
    </row>
    <row r="495" spans="6:6" ht="15.75" customHeight="1">
      <c r="F495" s="41"/>
    </row>
    <row r="496" spans="6:6" ht="15.75" customHeight="1">
      <c r="F496" s="41"/>
    </row>
    <row r="497" spans="6:6" ht="15.75" customHeight="1">
      <c r="F497" s="41"/>
    </row>
    <row r="498" spans="6:6" ht="15.75" customHeight="1">
      <c r="F498" s="41"/>
    </row>
    <row r="499" spans="6:6" ht="15.75" customHeight="1">
      <c r="F499" s="41"/>
    </row>
    <row r="500" spans="6:6" ht="15.75" customHeight="1">
      <c r="F500" s="41"/>
    </row>
    <row r="501" spans="6:6" ht="15.75" customHeight="1">
      <c r="F501" s="41"/>
    </row>
    <row r="502" spans="6:6" ht="15.75" customHeight="1">
      <c r="F502" s="41"/>
    </row>
    <row r="503" spans="6:6" ht="15.75" customHeight="1">
      <c r="F503" s="41"/>
    </row>
    <row r="504" spans="6:6" ht="15.75" customHeight="1">
      <c r="F504" s="41"/>
    </row>
    <row r="505" spans="6:6" ht="15.75" customHeight="1">
      <c r="F505" s="41"/>
    </row>
    <row r="506" spans="6:6" ht="15.75" customHeight="1">
      <c r="F506" s="41"/>
    </row>
    <row r="507" spans="6:6" ht="15.75" customHeight="1">
      <c r="F507" s="41"/>
    </row>
    <row r="508" spans="6:6" ht="15.75" customHeight="1">
      <c r="F508" s="41"/>
    </row>
    <row r="509" spans="6:6" ht="15.75" customHeight="1">
      <c r="F509" s="41"/>
    </row>
    <row r="510" spans="6:6" ht="15.75" customHeight="1">
      <c r="F510" s="41"/>
    </row>
    <row r="511" spans="6:6" ht="15.75" customHeight="1">
      <c r="F511" s="41"/>
    </row>
    <row r="512" spans="6:6" ht="15.75" customHeight="1">
      <c r="F512" s="41"/>
    </row>
    <row r="513" spans="6:6" ht="15.75" customHeight="1">
      <c r="F513" s="41"/>
    </row>
    <row r="514" spans="6:6" ht="15.75" customHeight="1">
      <c r="F514" s="41"/>
    </row>
    <row r="515" spans="6:6" ht="15.75" customHeight="1">
      <c r="F515" s="41"/>
    </row>
    <row r="516" spans="6:6" ht="15.75" customHeight="1">
      <c r="F516" s="41"/>
    </row>
    <row r="517" spans="6:6" ht="15.75" customHeight="1">
      <c r="F517" s="41"/>
    </row>
    <row r="518" spans="6:6" ht="15.75" customHeight="1">
      <c r="F518" s="41"/>
    </row>
    <row r="519" spans="6:6" ht="15.75" customHeight="1">
      <c r="F519" s="41"/>
    </row>
    <row r="520" spans="6:6" ht="15.75" customHeight="1">
      <c r="F520" s="41"/>
    </row>
    <row r="521" spans="6:6" ht="15.75" customHeight="1">
      <c r="F521" s="41"/>
    </row>
    <row r="522" spans="6:6" ht="15.75" customHeight="1">
      <c r="F522" s="41"/>
    </row>
    <row r="523" spans="6:6" ht="15.75" customHeight="1">
      <c r="F523" s="41"/>
    </row>
    <row r="524" spans="6:6" ht="15.75" customHeight="1">
      <c r="F524" s="41"/>
    </row>
    <row r="525" spans="6:6" ht="15.75" customHeight="1">
      <c r="F525" s="41"/>
    </row>
    <row r="526" spans="6:6" ht="15.75" customHeight="1">
      <c r="F526" s="41"/>
    </row>
    <row r="527" spans="6:6" ht="15.75" customHeight="1">
      <c r="F527" s="41"/>
    </row>
    <row r="528" spans="6:6" ht="15.75" customHeight="1">
      <c r="F528" s="41"/>
    </row>
    <row r="529" spans="6:6" ht="15.75" customHeight="1">
      <c r="F529" s="41"/>
    </row>
    <row r="530" spans="6:6" ht="15.75" customHeight="1">
      <c r="F530" s="41"/>
    </row>
    <row r="531" spans="6:6" ht="15.75" customHeight="1">
      <c r="F531" s="41"/>
    </row>
    <row r="532" spans="6:6" ht="15.75" customHeight="1">
      <c r="F532" s="41"/>
    </row>
    <row r="533" spans="6:6" ht="15.75" customHeight="1">
      <c r="F533" s="41"/>
    </row>
    <row r="534" spans="6:6" ht="15.75" customHeight="1">
      <c r="F534" s="41"/>
    </row>
    <row r="535" spans="6:6" ht="15.75" customHeight="1">
      <c r="F535" s="41"/>
    </row>
    <row r="536" spans="6:6" ht="15.75" customHeight="1">
      <c r="F536" s="41"/>
    </row>
    <row r="537" spans="6:6" ht="15.75" customHeight="1">
      <c r="F537" s="41"/>
    </row>
    <row r="538" spans="6:6" ht="15.75" customHeight="1">
      <c r="F538" s="41"/>
    </row>
    <row r="539" spans="6:6" ht="15.75" customHeight="1">
      <c r="F539" s="41"/>
    </row>
    <row r="540" spans="6:6" ht="15.75" customHeight="1">
      <c r="F540" s="41"/>
    </row>
    <row r="541" spans="6:6" ht="15.75" customHeight="1">
      <c r="F541" s="41"/>
    </row>
    <row r="542" spans="6:6" ht="15.75" customHeight="1">
      <c r="F542" s="41"/>
    </row>
    <row r="543" spans="6:6" ht="15.75" customHeight="1">
      <c r="F543" s="41"/>
    </row>
    <row r="544" spans="6:6" ht="15.75" customHeight="1">
      <c r="F544" s="41"/>
    </row>
    <row r="545" spans="6:6" ht="15.75" customHeight="1">
      <c r="F545" s="41"/>
    </row>
    <row r="546" spans="6:6" ht="15.75" customHeight="1">
      <c r="F546" s="41"/>
    </row>
    <row r="547" spans="6:6" ht="15.75" customHeight="1">
      <c r="F547" s="41"/>
    </row>
    <row r="548" spans="6:6" ht="15.75" customHeight="1">
      <c r="F548" s="41"/>
    </row>
    <row r="549" spans="6:6" ht="15.75" customHeight="1">
      <c r="F549" s="41"/>
    </row>
    <row r="550" spans="6:6" ht="15.75" customHeight="1">
      <c r="F550" s="41"/>
    </row>
    <row r="551" spans="6:6" ht="15.75" customHeight="1">
      <c r="F551" s="41"/>
    </row>
    <row r="552" spans="6:6" ht="15.75" customHeight="1">
      <c r="F552" s="41"/>
    </row>
    <row r="553" spans="6:6" ht="15.75" customHeight="1">
      <c r="F553" s="41"/>
    </row>
    <row r="554" spans="6:6" ht="15.75" customHeight="1">
      <c r="F554" s="41"/>
    </row>
    <row r="555" spans="6:6" ht="15.75" customHeight="1">
      <c r="F555" s="41"/>
    </row>
    <row r="556" spans="6:6" ht="15.75" customHeight="1">
      <c r="F556" s="41"/>
    </row>
    <row r="557" spans="6:6" ht="15.75" customHeight="1">
      <c r="F557" s="41"/>
    </row>
    <row r="558" spans="6:6" ht="15.75" customHeight="1">
      <c r="F558" s="41"/>
    </row>
    <row r="559" spans="6:6" ht="15.75" customHeight="1">
      <c r="F559" s="41"/>
    </row>
    <row r="560" spans="6:6" ht="15.75" customHeight="1">
      <c r="F560" s="41"/>
    </row>
    <row r="561" spans="6:6" ht="15.75" customHeight="1">
      <c r="F561" s="41"/>
    </row>
    <row r="562" spans="6:6" ht="15.75" customHeight="1">
      <c r="F562" s="41"/>
    </row>
    <row r="563" spans="6:6" ht="15.75" customHeight="1">
      <c r="F563" s="41"/>
    </row>
    <row r="564" spans="6:6" ht="15.75" customHeight="1">
      <c r="F564" s="41"/>
    </row>
    <row r="565" spans="6:6" ht="15.75" customHeight="1">
      <c r="F565" s="41"/>
    </row>
    <row r="566" spans="6:6" ht="15.75" customHeight="1">
      <c r="F566" s="41"/>
    </row>
    <row r="567" spans="6:6" ht="15.75" customHeight="1">
      <c r="F567" s="41"/>
    </row>
    <row r="568" spans="6:6" ht="15.75" customHeight="1">
      <c r="F568" s="41"/>
    </row>
    <row r="569" spans="6:6" ht="15.75" customHeight="1">
      <c r="F569" s="41"/>
    </row>
    <row r="570" spans="6:6" ht="15.75" customHeight="1">
      <c r="F570" s="41"/>
    </row>
    <row r="571" spans="6:6" ht="15.75" customHeight="1">
      <c r="F571" s="41"/>
    </row>
    <row r="572" spans="6:6" ht="15.75" customHeight="1">
      <c r="F572" s="41"/>
    </row>
    <row r="573" spans="6:6" ht="15.75" customHeight="1">
      <c r="F573" s="41"/>
    </row>
    <row r="574" spans="6:6" ht="15.75" customHeight="1">
      <c r="F574" s="41"/>
    </row>
    <row r="575" spans="6:6" ht="15.75" customHeight="1">
      <c r="F575" s="41"/>
    </row>
    <row r="576" spans="6:6" ht="15.75" customHeight="1">
      <c r="F576" s="41"/>
    </row>
    <row r="577" spans="6:6" ht="15.75" customHeight="1">
      <c r="F577" s="41"/>
    </row>
    <row r="578" spans="6:6" ht="15.75" customHeight="1">
      <c r="F578" s="41"/>
    </row>
    <row r="579" spans="6:6" ht="15.75" customHeight="1">
      <c r="F579" s="41"/>
    </row>
    <row r="580" spans="6:6" ht="15.75" customHeight="1">
      <c r="F580" s="41"/>
    </row>
    <row r="581" spans="6:6" ht="15.75" customHeight="1">
      <c r="F581" s="41"/>
    </row>
    <row r="582" spans="6:6" ht="15.75" customHeight="1">
      <c r="F582" s="41"/>
    </row>
    <row r="583" spans="6:6" ht="15.75" customHeight="1">
      <c r="F583" s="41"/>
    </row>
    <row r="584" spans="6:6" ht="15.75" customHeight="1">
      <c r="F584" s="41"/>
    </row>
    <row r="585" spans="6:6" ht="15.75" customHeight="1">
      <c r="F585" s="41"/>
    </row>
    <row r="586" spans="6:6" ht="15.75" customHeight="1">
      <c r="F586" s="41"/>
    </row>
    <row r="587" spans="6:6" ht="15.75" customHeight="1">
      <c r="F587" s="41"/>
    </row>
    <row r="588" spans="6:6" ht="15.75" customHeight="1">
      <c r="F588" s="41"/>
    </row>
    <row r="589" spans="6:6" ht="15.75" customHeight="1">
      <c r="F589" s="41"/>
    </row>
    <row r="590" spans="6:6" ht="15.75" customHeight="1">
      <c r="F590" s="41"/>
    </row>
    <row r="591" spans="6:6" ht="15.75" customHeight="1">
      <c r="F591" s="41"/>
    </row>
    <row r="592" spans="6:6" ht="15.75" customHeight="1">
      <c r="F592" s="41"/>
    </row>
    <row r="593" spans="6:6" ht="15.75" customHeight="1">
      <c r="F593" s="41"/>
    </row>
    <row r="594" spans="6:6" ht="15.75" customHeight="1">
      <c r="F594" s="41"/>
    </row>
    <row r="595" spans="6:6" ht="15.75" customHeight="1">
      <c r="F595" s="41"/>
    </row>
    <row r="596" spans="6:6" ht="15.75" customHeight="1">
      <c r="F596" s="41"/>
    </row>
    <row r="597" spans="6:6" ht="15.75" customHeight="1">
      <c r="F597" s="41"/>
    </row>
    <row r="598" spans="6:6" ht="15.75" customHeight="1">
      <c r="F598" s="41"/>
    </row>
    <row r="599" spans="6:6" ht="15.75" customHeight="1">
      <c r="F599" s="41"/>
    </row>
    <row r="600" spans="6:6" ht="15.75" customHeight="1">
      <c r="F600" s="41"/>
    </row>
    <row r="601" spans="6:6" ht="15.75" customHeight="1">
      <c r="F601" s="41"/>
    </row>
    <row r="602" spans="6:6" ht="15.75" customHeight="1">
      <c r="F602" s="41"/>
    </row>
    <row r="603" spans="6:6" ht="15.75" customHeight="1">
      <c r="F603" s="41"/>
    </row>
    <row r="604" spans="6:6" ht="15.75" customHeight="1">
      <c r="F604" s="41"/>
    </row>
    <row r="605" spans="6:6" ht="15.75" customHeight="1">
      <c r="F605" s="41"/>
    </row>
    <row r="606" spans="6:6" ht="15.75" customHeight="1">
      <c r="F606" s="41"/>
    </row>
    <row r="607" spans="6:6" ht="15.75" customHeight="1">
      <c r="F607" s="41"/>
    </row>
    <row r="608" spans="6:6" ht="15.75" customHeight="1">
      <c r="F608" s="41"/>
    </row>
    <row r="609" spans="6:6" ht="15.75" customHeight="1">
      <c r="F609" s="41"/>
    </row>
    <row r="610" spans="6:6" ht="15.75" customHeight="1">
      <c r="F610" s="41"/>
    </row>
    <row r="611" spans="6:6" ht="15.75" customHeight="1">
      <c r="F611" s="41"/>
    </row>
    <row r="612" spans="6:6" ht="15.75" customHeight="1">
      <c r="F612" s="41"/>
    </row>
    <row r="613" spans="6:6" ht="15.75" customHeight="1">
      <c r="F613" s="41"/>
    </row>
    <row r="614" spans="6:6" ht="15.75" customHeight="1">
      <c r="F614" s="41"/>
    </row>
    <row r="615" spans="6:6" ht="15.75" customHeight="1">
      <c r="F615" s="41"/>
    </row>
    <row r="616" spans="6:6" ht="15.75" customHeight="1">
      <c r="F616" s="41"/>
    </row>
    <row r="617" spans="6:6" ht="15.75" customHeight="1">
      <c r="F617" s="41"/>
    </row>
    <row r="618" spans="6:6" ht="15.75" customHeight="1">
      <c r="F618" s="41"/>
    </row>
    <row r="619" spans="6:6" ht="15.75" customHeight="1">
      <c r="F619" s="41"/>
    </row>
    <row r="620" spans="6:6" ht="15.75" customHeight="1">
      <c r="F620" s="41"/>
    </row>
    <row r="621" spans="6:6" ht="15.75" customHeight="1">
      <c r="F621" s="41"/>
    </row>
    <row r="622" spans="6:6" ht="15.75" customHeight="1">
      <c r="F622" s="41"/>
    </row>
    <row r="623" spans="6:6" ht="15.75" customHeight="1">
      <c r="F623" s="41"/>
    </row>
    <row r="624" spans="6:6" ht="15.75" customHeight="1">
      <c r="F624" s="41"/>
    </row>
    <row r="625" spans="6:6" ht="15.75" customHeight="1">
      <c r="F625" s="41"/>
    </row>
    <row r="626" spans="6:6" ht="15.75" customHeight="1">
      <c r="F626" s="41"/>
    </row>
    <row r="627" spans="6:6" ht="15.75" customHeight="1">
      <c r="F627" s="41"/>
    </row>
    <row r="628" spans="6:6" ht="15.75" customHeight="1">
      <c r="F628" s="41"/>
    </row>
    <row r="629" spans="6:6" ht="15.75" customHeight="1">
      <c r="F629" s="41"/>
    </row>
    <row r="630" spans="6:6" ht="15.75" customHeight="1">
      <c r="F630" s="41"/>
    </row>
    <row r="631" spans="6:6" ht="15.75" customHeight="1">
      <c r="F631" s="41"/>
    </row>
    <row r="632" spans="6:6" ht="15.75" customHeight="1">
      <c r="F632" s="41"/>
    </row>
    <row r="633" spans="6:6" ht="15.75" customHeight="1">
      <c r="F633" s="41"/>
    </row>
    <row r="634" spans="6:6" ht="15.75" customHeight="1">
      <c r="F634" s="41"/>
    </row>
    <row r="635" spans="6:6" ht="15.75" customHeight="1">
      <c r="F635" s="41"/>
    </row>
    <row r="636" spans="6:6" ht="15.75" customHeight="1">
      <c r="F636" s="41"/>
    </row>
    <row r="637" spans="6:6" ht="15.75" customHeight="1">
      <c r="F637" s="41"/>
    </row>
    <row r="638" spans="6:6" ht="15.75" customHeight="1">
      <c r="F638" s="41"/>
    </row>
    <row r="639" spans="6:6" ht="15.75" customHeight="1">
      <c r="F639" s="41"/>
    </row>
    <row r="640" spans="6:6" ht="15.75" customHeight="1">
      <c r="F640" s="41"/>
    </row>
    <row r="641" spans="6:6" ht="15.75" customHeight="1">
      <c r="F641" s="41"/>
    </row>
    <row r="642" spans="6:6" ht="15.75" customHeight="1">
      <c r="F642" s="41"/>
    </row>
    <row r="643" spans="6:6" ht="15.75" customHeight="1">
      <c r="F643" s="41"/>
    </row>
    <row r="644" spans="6:6" ht="15.75" customHeight="1">
      <c r="F644" s="41"/>
    </row>
    <row r="645" spans="6:6" ht="15.75" customHeight="1">
      <c r="F645" s="41"/>
    </row>
    <row r="646" spans="6:6" ht="15.75" customHeight="1">
      <c r="F646" s="41"/>
    </row>
    <row r="647" spans="6:6" ht="15.75" customHeight="1">
      <c r="F647" s="41"/>
    </row>
    <row r="648" spans="6:6" ht="15.75" customHeight="1">
      <c r="F648" s="41"/>
    </row>
    <row r="649" spans="6:6" ht="15.75" customHeight="1">
      <c r="F649" s="41"/>
    </row>
    <row r="650" spans="6:6" ht="15.75" customHeight="1">
      <c r="F650" s="41"/>
    </row>
    <row r="651" spans="6:6" ht="15.75" customHeight="1">
      <c r="F651" s="41"/>
    </row>
    <row r="652" spans="6:6" ht="15.75" customHeight="1">
      <c r="F652" s="41"/>
    </row>
    <row r="653" spans="6:6" ht="15.75" customHeight="1">
      <c r="F653" s="41"/>
    </row>
    <row r="654" spans="6:6" ht="15.75" customHeight="1">
      <c r="F654" s="41"/>
    </row>
    <row r="655" spans="6:6" ht="15.75" customHeight="1">
      <c r="F655" s="41"/>
    </row>
    <row r="656" spans="6:6" ht="15.75" customHeight="1">
      <c r="F656" s="41"/>
    </row>
    <row r="657" spans="6:6" ht="15.75" customHeight="1">
      <c r="F657" s="41"/>
    </row>
    <row r="658" spans="6:6" ht="15.75" customHeight="1">
      <c r="F658" s="41"/>
    </row>
    <row r="659" spans="6:6" ht="15.75" customHeight="1">
      <c r="F659" s="41"/>
    </row>
    <row r="660" spans="6:6" ht="15.75" customHeight="1">
      <c r="F660" s="41"/>
    </row>
    <row r="661" spans="6:6" ht="15.75" customHeight="1">
      <c r="F661" s="41"/>
    </row>
    <row r="662" spans="6:6" ht="15.75" customHeight="1">
      <c r="F662" s="41"/>
    </row>
    <row r="663" spans="6:6" ht="15.75" customHeight="1">
      <c r="F663" s="41"/>
    </row>
    <row r="664" spans="6:6" ht="15.75" customHeight="1">
      <c r="F664" s="41"/>
    </row>
    <row r="665" spans="6:6" ht="15.75" customHeight="1">
      <c r="F665" s="41"/>
    </row>
    <row r="666" spans="6:6" ht="15.75" customHeight="1">
      <c r="F666" s="41"/>
    </row>
    <row r="667" spans="6:6" ht="15.75" customHeight="1">
      <c r="F667" s="41"/>
    </row>
    <row r="668" spans="6:6" ht="15.75" customHeight="1">
      <c r="F668" s="41"/>
    </row>
    <row r="669" spans="6:6" ht="15.75" customHeight="1">
      <c r="F669" s="41"/>
    </row>
    <row r="670" spans="6:6" ht="15.75" customHeight="1">
      <c r="F670" s="41"/>
    </row>
    <row r="671" spans="6:6" ht="15.75" customHeight="1">
      <c r="F671" s="41"/>
    </row>
    <row r="672" spans="6:6" ht="15.75" customHeight="1">
      <c r="F672" s="41"/>
    </row>
    <row r="673" spans="6:6" ht="15.75" customHeight="1">
      <c r="F673" s="41"/>
    </row>
    <row r="674" spans="6:6" ht="15.75" customHeight="1">
      <c r="F674" s="41"/>
    </row>
    <row r="675" spans="6:6" ht="15.75" customHeight="1">
      <c r="F675" s="41"/>
    </row>
    <row r="676" spans="6:6" ht="15.75" customHeight="1">
      <c r="F676" s="41"/>
    </row>
    <row r="677" spans="6:6" ht="15.75" customHeight="1">
      <c r="F677" s="41"/>
    </row>
    <row r="678" spans="6:6" ht="15.75" customHeight="1">
      <c r="F678" s="41"/>
    </row>
    <row r="679" spans="6:6" ht="15.75" customHeight="1">
      <c r="F679" s="41"/>
    </row>
    <row r="680" spans="6:6" ht="15.75" customHeight="1">
      <c r="F680" s="41"/>
    </row>
    <row r="681" spans="6:6" ht="15.75" customHeight="1">
      <c r="F681" s="41"/>
    </row>
    <row r="682" spans="6:6" ht="15.75" customHeight="1">
      <c r="F682" s="41"/>
    </row>
    <row r="683" spans="6:6" ht="15.75" customHeight="1">
      <c r="F683" s="41"/>
    </row>
    <row r="684" spans="6:6" ht="15.75" customHeight="1">
      <c r="F684" s="41"/>
    </row>
    <row r="685" spans="6:6" ht="15.75" customHeight="1">
      <c r="F685" s="41"/>
    </row>
    <row r="686" spans="6:6" ht="15.75" customHeight="1">
      <c r="F686" s="41"/>
    </row>
    <row r="687" spans="6:6" ht="15.75" customHeight="1">
      <c r="F687" s="41"/>
    </row>
    <row r="688" spans="6:6" ht="15.75" customHeight="1">
      <c r="F688" s="41"/>
    </row>
    <row r="689" spans="6:6" ht="15.75" customHeight="1">
      <c r="F689" s="41"/>
    </row>
    <row r="690" spans="6:6" ht="15.75" customHeight="1">
      <c r="F690" s="41"/>
    </row>
    <row r="691" spans="6:6" ht="15.75" customHeight="1">
      <c r="F691" s="41"/>
    </row>
    <row r="692" spans="6:6" ht="15.75" customHeight="1">
      <c r="F692" s="41"/>
    </row>
    <row r="693" spans="6:6" ht="15.75" customHeight="1">
      <c r="F693" s="41"/>
    </row>
    <row r="694" spans="6:6" ht="15.75" customHeight="1">
      <c r="F694" s="41"/>
    </row>
    <row r="695" spans="6:6" ht="15.75" customHeight="1">
      <c r="F695" s="41"/>
    </row>
    <row r="696" spans="6:6" ht="15.75" customHeight="1">
      <c r="F696" s="41"/>
    </row>
    <row r="697" spans="6:6" ht="15.75" customHeight="1">
      <c r="F697" s="41"/>
    </row>
    <row r="698" spans="6:6" ht="15.75" customHeight="1">
      <c r="F698" s="41"/>
    </row>
    <row r="699" spans="6:6" ht="15.75" customHeight="1">
      <c r="F699" s="41"/>
    </row>
    <row r="700" spans="6:6" ht="15.75" customHeight="1">
      <c r="F700" s="41"/>
    </row>
    <row r="701" spans="6:6" ht="15.75" customHeight="1">
      <c r="F701" s="41"/>
    </row>
    <row r="702" spans="6:6" ht="15.75" customHeight="1">
      <c r="F702" s="41"/>
    </row>
    <row r="703" spans="6:6" ht="15.75" customHeight="1">
      <c r="F703" s="41"/>
    </row>
    <row r="704" spans="6:6" ht="15.75" customHeight="1">
      <c r="F704" s="41"/>
    </row>
    <row r="705" spans="6:6" ht="15.75" customHeight="1">
      <c r="F705" s="41"/>
    </row>
    <row r="706" spans="6:6" ht="15.75" customHeight="1">
      <c r="F706" s="41"/>
    </row>
    <row r="707" spans="6:6" ht="15.75" customHeight="1">
      <c r="F707" s="41"/>
    </row>
    <row r="708" spans="6:6" ht="15.75" customHeight="1">
      <c r="F708" s="41"/>
    </row>
    <row r="709" spans="6:6" ht="15.75" customHeight="1">
      <c r="F709" s="41"/>
    </row>
    <row r="710" spans="6:6" ht="15.75" customHeight="1">
      <c r="F710" s="41"/>
    </row>
    <row r="711" spans="6:6" ht="15.75" customHeight="1">
      <c r="F711" s="41"/>
    </row>
    <row r="712" spans="6:6" ht="15.75" customHeight="1">
      <c r="F712" s="41"/>
    </row>
    <row r="713" spans="6:6" ht="15.75" customHeight="1">
      <c r="F713" s="41"/>
    </row>
    <row r="714" spans="6:6" ht="15.75" customHeight="1">
      <c r="F714" s="41"/>
    </row>
    <row r="715" spans="6:6" ht="15.75" customHeight="1">
      <c r="F715" s="41"/>
    </row>
    <row r="716" spans="6:6" ht="15.75" customHeight="1">
      <c r="F716" s="41"/>
    </row>
    <row r="717" spans="6:6" ht="15.75" customHeight="1">
      <c r="F717" s="41"/>
    </row>
    <row r="718" spans="6:6" ht="15.75" customHeight="1">
      <c r="F718" s="41"/>
    </row>
    <row r="719" spans="6:6" ht="15.75" customHeight="1">
      <c r="F719" s="41"/>
    </row>
    <row r="720" spans="6:6" ht="15.75" customHeight="1">
      <c r="F720" s="41"/>
    </row>
    <row r="721" spans="6:6" ht="15.75" customHeight="1">
      <c r="F721" s="41"/>
    </row>
    <row r="722" spans="6:6" ht="15.75" customHeight="1">
      <c r="F722" s="41"/>
    </row>
    <row r="723" spans="6:6" ht="15.75" customHeight="1">
      <c r="F723" s="41"/>
    </row>
    <row r="724" spans="6:6" ht="15.75" customHeight="1">
      <c r="F724" s="41"/>
    </row>
    <row r="725" spans="6:6" ht="15.75" customHeight="1">
      <c r="F725" s="41"/>
    </row>
    <row r="726" spans="6:6" ht="15.75" customHeight="1">
      <c r="F726" s="41"/>
    </row>
    <row r="727" spans="6:6" ht="15.75" customHeight="1">
      <c r="F727" s="41"/>
    </row>
    <row r="728" spans="6:6" ht="15.75" customHeight="1">
      <c r="F728" s="41"/>
    </row>
    <row r="729" spans="6:6" ht="15.75" customHeight="1">
      <c r="F729" s="41"/>
    </row>
    <row r="730" spans="6:6" ht="15.75" customHeight="1">
      <c r="F730" s="41"/>
    </row>
    <row r="731" spans="6:6" ht="15.75" customHeight="1">
      <c r="F731" s="41"/>
    </row>
    <row r="732" spans="6:6" ht="15.75" customHeight="1">
      <c r="F732" s="41"/>
    </row>
    <row r="733" spans="6:6" ht="15.75" customHeight="1">
      <c r="F733" s="41"/>
    </row>
    <row r="734" spans="6:6" ht="15.75" customHeight="1">
      <c r="F734" s="41"/>
    </row>
    <row r="735" spans="6:6" ht="15.75" customHeight="1">
      <c r="F735" s="41"/>
    </row>
    <row r="736" spans="6:6" ht="15.75" customHeight="1">
      <c r="F736" s="41"/>
    </row>
    <row r="737" spans="6:6" ht="15.75" customHeight="1">
      <c r="F737" s="41"/>
    </row>
    <row r="738" spans="6:6" ht="15.75" customHeight="1">
      <c r="F738" s="41"/>
    </row>
    <row r="739" spans="6:6" ht="15.75" customHeight="1">
      <c r="F739" s="41"/>
    </row>
    <row r="740" spans="6:6" ht="15.75" customHeight="1">
      <c r="F740" s="41"/>
    </row>
    <row r="741" spans="6:6" ht="15.75" customHeight="1">
      <c r="F741" s="41"/>
    </row>
    <row r="742" spans="6:6" ht="15.75" customHeight="1">
      <c r="F742" s="41"/>
    </row>
    <row r="743" spans="6:6" ht="15.75" customHeight="1">
      <c r="F743" s="41"/>
    </row>
    <row r="744" spans="6:6" ht="15.75" customHeight="1">
      <c r="F744" s="41"/>
    </row>
    <row r="745" spans="6:6" ht="15.75" customHeight="1">
      <c r="F745" s="41"/>
    </row>
    <row r="746" spans="6:6" ht="15.75" customHeight="1">
      <c r="F746" s="41"/>
    </row>
    <row r="747" spans="6:6" ht="15.75" customHeight="1">
      <c r="F747" s="41"/>
    </row>
    <row r="748" spans="6:6" ht="15.75" customHeight="1">
      <c r="F748" s="41"/>
    </row>
    <row r="749" spans="6:6" ht="15.75" customHeight="1">
      <c r="F749" s="41"/>
    </row>
    <row r="750" spans="6:6" ht="15.75" customHeight="1">
      <c r="F750" s="41"/>
    </row>
    <row r="751" spans="6:6" ht="15.75" customHeight="1">
      <c r="F751" s="41"/>
    </row>
    <row r="752" spans="6:6" ht="15.75" customHeight="1">
      <c r="F752" s="41"/>
    </row>
    <row r="753" spans="6:6" ht="15.75" customHeight="1">
      <c r="F753" s="41"/>
    </row>
    <row r="754" spans="6:6" ht="15.75" customHeight="1">
      <c r="F754" s="41"/>
    </row>
    <row r="755" spans="6:6" ht="15.75" customHeight="1">
      <c r="F755" s="41"/>
    </row>
    <row r="756" spans="6:6" ht="15.75" customHeight="1">
      <c r="F756" s="41"/>
    </row>
    <row r="757" spans="6:6" ht="15.75" customHeight="1">
      <c r="F757" s="41"/>
    </row>
    <row r="758" spans="6:6" ht="15.75" customHeight="1">
      <c r="F758" s="41"/>
    </row>
    <row r="759" spans="6:6" ht="15.75" customHeight="1">
      <c r="F759" s="41"/>
    </row>
    <row r="760" spans="6:6" ht="15.75" customHeight="1">
      <c r="F760" s="41"/>
    </row>
    <row r="761" spans="6:6" ht="15.75" customHeight="1">
      <c r="F761" s="41"/>
    </row>
    <row r="762" spans="6:6" ht="15.75" customHeight="1">
      <c r="F762" s="41"/>
    </row>
    <row r="763" spans="6:6" ht="15.75" customHeight="1">
      <c r="F763" s="41"/>
    </row>
    <row r="764" spans="6:6" ht="15.75" customHeight="1">
      <c r="F764" s="41"/>
    </row>
    <row r="765" spans="6:6" ht="15.75" customHeight="1">
      <c r="F765" s="41"/>
    </row>
    <row r="766" spans="6:6" ht="15.75" customHeight="1">
      <c r="F766" s="41"/>
    </row>
    <row r="767" spans="6:6" ht="15.75" customHeight="1">
      <c r="F767" s="41"/>
    </row>
    <row r="768" spans="6:6" ht="15.75" customHeight="1">
      <c r="F768" s="41"/>
    </row>
    <row r="769" spans="6:6" ht="15.75" customHeight="1">
      <c r="F769" s="41"/>
    </row>
    <row r="770" spans="6:6" ht="15.75" customHeight="1">
      <c r="F770" s="41"/>
    </row>
    <row r="771" spans="6:6" ht="15.75" customHeight="1">
      <c r="F771" s="41"/>
    </row>
    <row r="772" spans="6:6" ht="15.75" customHeight="1">
      <c r="F772" s="41"/>
    </row>
    <row r="773" spans="6:6" ht="15.75" customHeight="1">
      <c r="F773" s="41"/>
    </row>
    <row r="774" spans="6:6" ht="15.75" customHeight="1">
      <c r="F774" s="41"/>
    </row>
    <row r="775" spans="6:6" ht="15.75" customHeight="1">
      <c r="F775" s="41"/>
    </row>
    <row r="776" spans="6:6" ht="15.75" customHeight="1">
      <c r="F776" s="41"/>
    </row>
    <row r="777" spans="6:6" ht="15.75" customHeight="1">
      <c r="F777" s="41"/>
    </row>
    <row r="778" spans="6:6" ht="15.75" customHeight="1">
      <c r="F778" s="41"/>
    </row>
    <row r="779" spans="6:6" ht="15.75" customHeight="1">
      <c r="F779" s="41"/>
    </row>
    <row r="780" spans="6:6" ht="15.75" customHeight="1">
      <c r="F780" s="41"/>
    </row>
    <row r="781" spans="6:6" ht="15.75" customHeight="1">
      <c r="F781" s="41"/>
    </row>
    <row r="782" spans="6:6" ht="15.75" customHeight="1">
      <c r="F782" s="41"/>
    </row>
    <row r="783" spans="6:6" ht="15.75" customHeight="1">
      <c r="F783" s="41"/>
    </row>
    <row r="784" spans="6:6" ht="15.75" customHeight="1">
      <c r="F784" s="41"/>
    </row>
    <row r="785" spans="6:6" ht="15.75" customHeight="1">
      <c r="F785" s="41"/>
    </row>
    <row r="786" spans="6:6" ht="15.75" customHeight="1">
      <c r="F786" s="41"/>
    </row>
    <row r="787" spans="6:6" ht="15.75" customHeight="1">
      <c r="F787" s="41"/>
    </row>
    <row r="788" spans="6:6" ht="15.75" customHeight="1">
      <c r="F788" s="41"/>
    </row>
    <row r="789" spans="6:6" ht="15.75" customHeight="1">
      <c r="F789" s="41"/>
    </row>
    <row r="790" spans="6:6" ht="15.75" customHeight="1">
      <c r="F790" s="41"/>
    </row>
    <row r="791" spans="6:6" ht="15.75" customHeight="1">
      <c r="F791" s="41"/>
    </row>
    <row r="792" spans="6:6" ht="15.75" customHeight="1">
      <c r="F792" s="41"/>
    </row>
    <row r="793" spans="6:6" ht="15.75" customHeight="1">
      <c r="F793" s="41"/>
    </row>
    <row r="794" spans="6:6" ht="15.75" customHeight="1">
      <c r="F794" s="41"/>
    </row>
    <row r="795" spans="6:6" ht="15.75" customHeight="1">
      <c r="F795" s="41"/>
    </row>
    <row r="796" spans="6:6" ht="15.75" customHeight="1">
      <c r="F796" s="41"/>
    </row>
    <row r="797" spans="6:6" ht="15.75" customHeight="1">
      <c r="F797" s="41"/>
    </row>
    <row r="798" spans="6:6" ht="15.75" customHeight="1">
      <c r="F798" s="41"/>
    </row>
    <row r="799" spans="6:6" ht="15.75" customHeight="1">
      <c r="F799" s="41"/>
    </row>
    <row r="800" spans="6:6" ht="15.75" customHeight="1">
      <c r="F800" s="41"/>
    </row>
    <row r="801" spans="6:6" ht="15.75" customHeight="1">
      <c r="F801" s="41"/>
    </row>
    <row r="802" spans="6:6" ht="15.75" customHeight="1">
      <c r="F802" s="41"/>
    </row>
    <row r="803" spans="6:6" ht="15.75" customHeight="1">
      <c r="F803" s="41"/>
    </row>
    <row r="804" spans="6:6" ht="15.75" customHeight="1">
      <c r="F804" s="41"/>
    </row>
    <row r="805" spans="6:6" ht="15.75" customHeight="1">
      <c r="F805" s="41"/>
    </row>
    <row r="806" spans="6:6" ht="15.75" customHeight="1">
      <c r="F806" s="41"/>
    </row>
    <row r="807" spans="6:6" ht="15.75" customHeight="1">
      <c r="F807" s="41"/>
    </row>
    <row r="808" spans="6:6" ht="15.75" customHeight="1">
      <c r="F808" s="41"/>
    </row>
    <row r="809" spans="6:6" ht="15.75" customHeight="1">
      <c r="F809" s="41"/>
    </row>
    <row r="810" spans="6:6" ht="15.75" customHeight="1">
      <c r="F810" s="41"/>
    </row>
    <row r="811" spans="6:6" ht="15.75" customHeight="1">
      <c r="F811" s="41"/>
    </row>
    <row r="812" spans="6:6" ht="15.75" customHeight="1">
      <c r="F812" s="41"/>
    </row>
    <row r="813" spans="6:6" ht="15.75" customHeight="1">
      <c r="F813" s="41"/>
    </row>
    <row r="814" spans="6:6" ht="15.75" customHeight="1">
      <c r="F814" s="41"/>
    </row>
    <row r="815" spans="6:6" ht="15.75" customHeight="1">
      <c r="F815" s="41"/>
    </row>
    <row r="816" spans="6:6" ht="15.75" customHeight="1">
      <c r="F816" s="41"/>
    </row>
    <row r="817" spans="6:6" ht="15.75" customHeight="1">
      <c r="F817" s="41"/>
    </row>
    <row r="818" spans="6:6" ht="15.75" customHeight="1">
      <c r="F818" s="41"/>
    </row>
    <row r="819" spans="6:6" ht="15.75" customHeight="1">
      <c r="F819" s="41"/>
    </row>
    <row r="820" spans="6:6" ht="15.75" customHeight="1">
      <c r="F820" s="41"/>
    </row>
    <row r="821" spans="6:6" ht="15.75" customHeight="1">
      <c r="F821" s="41"/>
    </row>
    <row r="822" spans="6:6" ht="15.75" customHeight="1">
      <c r="F822" s="41"/>
    </row>
    <row r="823" spans="6:6" ht="15.75" customHeight="1">
      <c r="F823" s="41"/>
    </row>
    <row r="824" spans="6:6" ht="15.75" customHeight="1">
      <c r="F824" s="41"/>
    </row>
    <row r="825" spans="6:6" ht="15.75" customHeight="1">
      <c r="F825" s="41"/>
    </row>
    <row r="826" spans="6:6" ht="15.75" customHeight="1">
      <c r="F826" s="41"/>
    </row>
    <row r="827" spans="6:6" ht="15.75" customHeight="1">
      <c r="F827" s="41"/>
    </row>
    <row r="828" spans="6:6" ht="15.75" customHeight="1">
      <c r="F828" s="41"/>
    </row>
    <row r="829" spans="6:6" ht="15.75" customHeight="1">
      <c r="F829" s="41"/>
    </row>
    <row r="830" spans="6:6" ht="15.75" customHeight="1">
      <c r="F830" s="41"/>
    </row>
    <row r="831" spans="6:6" ht="15.75" customHeight="1">
      <c r="F831" s="41"/>
    </row>
    <row r="832" spans="6:6" ht="15.75" customHeight="1">
      <c r="F832" s="41"/>
    </row>
    <row r="833" spans="6:6" ht="15.75" customHeight="1">
      <c r="F833" s="41"/>
    </row>
    <row r="834" spans="6:6" ht="15.75" customHeight="1">
      <c r="F834" s="41"/>
    </row>
    <row r="835" spans="6:6" ht="15.75" customHeight="1">
      <c r="F835" s="41"/>
    </row>
    <row r="836" spans="6:6" ht="15.75" customHeight="1">
      <c r="F836" s="41"/>
    </row>
    <row r="837" spans="6:6" ht="15.75" customHeight="1">
      <c r="F837" s="41"/>
    </row>
    <row r="838" spans="6:6" ht="15.75" customHeight="1">
      <c r="F838" s="41"/>
    </row>
    <row r="839" spans="6:6" ht="15.75" customHeight="1">
      <c r="F839" s="41"/>
    </row>
    <row r="840" spans="6:6" ht="15.75" customHeight="1">
      <c r="F840" s="41"/>
    </row>
    <row r="841" spans="6:6" ht="15.75" customHeight="1">
      <c r="F841" s="41"/>
    </row>
    <row r="842" spans="6:6" ht="15.75" customHeight="1">
      <c r="F842" s="41"/>
    </row>
    <row r="843" spans="6:6" ht="15.75" customHeight="1">
      <c r="F843" s="41"/>
    </row>
    <row r="844" spans="6:6" ht="15.75" customHeight="1">
      <c r="F844" s="41"/>
    </row>
    <row r="845" spans="6:6" ht="15.75" customHeight="1">
      <c r="F845" s="41"/>
    </row>
    <row r="846" spans="6:6" ht="15.75" customHeight="1">
      <c r="F846" s="41"/>
    </row>
    <row r="847" spans="6:6" ht="15.75" customHeight="1">
      <c r="F847" s="41"/>
    </row>
    <row r="848" spans="6:6" ht="15.75" customHeight="1">
      <c r="F848" s="41"/>
    </row>
    <row r="849" spans="6:6" ht="15.75" customHeight="1">
      <c r="F849" s="41"/>
    </row>
    <row r="850" spans="6:6" ht="15.75" customHeight="1">
      <c r="F850" s="41"/>
    </row>
    <row r="851" spans="6:6" ht="15.75" customHeight="1">
      <c r="F851" s="41"/>
    </row>
    <row r="852" spans="6:6" ht="15.75" customHeight="1">
      <c r="F852" s="41"/>
    </row>
    <row r="853" spans="6:6" ht="15.75" customHeight="1">
      <c r="F853" s="41"/>
    </row>
    <row r="854" spans="6:6" ht="15.75" customHeight="1">
      <c r="F854" s="41"/>
    </row>
    <row r="855" spans="6:6" ht="15.75" customHeight="1">
      <c r="F855" s="41"/>
    </row>
    <row r="856" spans="6:6" ht="15.75" customHeight="1">
      <c r="F856" s="41"/>
    </row>
    <row r="857" spans="6:6" ht="15.75" customHeight="1">
      <c r="F857" s="41"/>
    </row>
    <row r="858" spans="6:6" ht="15.75" customHeight="1">
      <c r="F858" s="41"/>
    </row>
    <row r="859" spans="6:6" ht="15.75" customHeight="1">
      <c r="F859" s="41"/>
    </row>
    <row r="860" spans="6:6" ht="15.75" customHeight="1">
      <c r="F860" s="41"/>
    </row>
    <row r="861" spans="6:6" ht="15.75" customHeight="1">
      <c r="F861" s="41"/>
    </row>
    <row r="862" spans="6:6" ht="15.75" customHeight="1">
      <c r="F862" s="41"/>
    </row>
    <row r="863" spans="6:6" ht="15.75" customHeight="1">
      <c r="F863" s="41"/>
    </row>
    <row r="864" spans="6:6" ht="15.75" customHeight="1">
      <c r="F864" s="41"/>
    </row>
    <row r="865" spans="6:6" ht="15.75" customHeight="1">
      <c r="F865" s="41"/>
    </row>
    <row r="866" spans="6:6" ht="15.75" customHeight="1">
      <c r="F866" s="41"/>
    </row>
    <row r="867" spans="6:6" ht="15.75" customHeight="1">
      <c r="F867" s="41"/>
    </row>
    <row r="868" spans="6:6" ht="15.75" customHeight="1">
      <c r="F868" s="41"/>
    </row>
    <row r="869" spans="6:6" ht="15.75" customHeight="1">
      <c r="F869" s="41"/>
    </row>
    <row r="870" spans="6:6" ht="15.75" customHeight="1">
      <c r="F870" s="41"/>
    </row>
    <row r="871" spans="6:6" ht="15.75" customHeight="1">
      <c r="F871" s="41"/>
    </row>
    <row r="872" spans="6:6" ht="15.75" customHeight="1">
      <c r="F872" s="41"/>
    </row>
    <row r="873" spans="6:6" ht="15.75" customHeight="1">
      <c r="F873" s="41"/>
    </row>
    <row r="874" spans="6:6" ht="15.75" customHeight="1">
      <c r="F874" s="41"/>
    </row>
    <row r="875" spans="6:6" ht="15.75" customHeight="1">
      <c r="F875" s="41"/>
    </row>
    <row r="876" spans="6:6" ht="15.75" customHeight="1">
      <c r="F876" s="41"/>
    </row>
    <row r="877" spans="6:6" ht="15.75" customHeight="1">
      <c r="F877" s="41"/>
    </row>
    <row r="878" spans="6:6" ht="15.75" customHeight="1">
      <c r="F878" s="41"/>
    </row>
    <row r="879" spans="6:6" ht="15.75" customHeight="1">
      <c r="F879" s="41"/>
    </row>
    <row r="880" spans="6:6" ht="15.75" customHeight="1">
      <c r="F880" s="41"/>
    </row>
    <row r="881" spans="6:6" ht="15.75" customHeight="1">
      <c r="F881" s="41"/>
    </row>
    <row r="882" spans="6:6" ht="15.75" customHeight="1">
      <c r="F882" s="41"/>
    </row>
    <row r="883" spans="6:6" ht="15.75" customHeight="1">
      <c r="F883" s="41"/>
    </row>
    <row r="884" spans="6:6" ht="15.75" customHeight="1">
      <c r="F884" s="41"/>
    </row>
    <row r="885" spans="6:6" ht="15.75" customHeight="1">
      <c r="F885" s="41"/>
    </row>
    <row r="886" spans="6:6" ht="15.75" customHeight="1">
      <c r="F886" s="41"/>
    </row>
    <row r="887" spans="6:6" ht="15.75" customHeight="1">
      <c r="F887" s="41"/>
    </row>
    <row r="888" spans="6:6" ht="15.75" customHeight="1">
      <c r="F888" s="41"/>
    </row>
    <row r="889" spans="6:6" ht="15.75" customHeight="1">
      <c r="F889" s="41"/>
    </row>
    <row r="890" spans="6:6" ht="15.75" customHeight="1">
      <c r="F890" s="41"/>
    </row>
    <row r="891" spans="6:6" ht="15.75" customHeight="1">
      <c r="F891" s="41"/>
    </row>
    <row r="892" spans="6:6" ht="15.75" customHeight="1">
      <c r="F892" s="41"/>
    </row>
    <row r="893" spans="6:6" ht="15.75" customHeight="1">
      <c r="F893" s="41"/>
    </row>
    <row r="894" spans="6:6" ht="15.75" customHeight="1">
      <c r="F894" s="41"/>
    </row>
    <row r="895" spans="6:6" ht="15.75" customHeight="1">
      <c r="F895" s="41"/>
    </row>
    <row r="896" spans="6:6" ht="15.75" customHeight="1">
      <c r="F896" s="41"/>
    </row>
    <row r="897" spans="6:6" ht="15.75" customHeight="1">
      <c r="F897" s="41"/>
    </row>
    <row r="898" spans="6:6" ht="15.75" customHeight="1">
      <c r="F898" s="41"/>
    </row>
    <row r="899" spans="6:6" ht="15.75" customHeight="1">
      <c r="F899" s="41"/>
    </row>
    <row r="900" spans="6:6" ht="15.75" customHeight="1">
      <c r="F900" s="41"/>
    </row>
    <row r="901" spans="6:6" ht="15.75" customHeight="1">
      <c r="F901" s="41"/>
    </row>
    <row r="902" spans="6:6" ht="15.75" customHeight="1">
      <c r="F902" s="41"/>
    </row>
    <row r="903" spans="6:6" ht="15.75" customHeight="1">
      <c r="F903" s="41"/>
    </row>
    <row r="904" spans="6:6" ht="15.75" customHeight="1">
      <c r="F904" s="41"/>
    </row>
    <row r="905" spans="6:6" ht="15.75" customHeight="1">
      <c r="F905" s="41"/>
    </row>
    <row r="906" spans="6:6" ht="15.75" customHeight="1">
      <c r="F906" s="41"/>
    </row>
    <row r="907" spans="6:6" ht="15.75" customHeight="1">
      <c r="F907" s="41"/>
    </row>
    <row r="908" spans="6:6" ht="15.75" customHeight="1">
      <c r="F908" s="41"/>
    </row>
    <row r="909" spans="6:6" ht="15.75" customHeight="1">
      <c r="F909" s="41"/>
    </row>
    <row r="910" spans="6:6" ht="15.75" customHeight="1">
      <c r="F910" s="41"/>
    </row>
    <row r="911" spans="6:6" ht="15.75" customHeight="1">
      <c r="F911" s="41"/>
    </row>
    <row r="912" spans="6:6" ht="15.75" customHeight="1">
      <c r="F912" s="41"/>
    </row>
    <row r="913" spans="6:6" ht="15.75" customHeight="1">
      <c r="F913" s="41"/>
    </row>
    <row r="914" spans="6:6" ht="15.75" customHeight="1">
      <c r="F914" s="41"/>
    </row>
    <row r="915" spans="6:6" ht="15.75" customHeight="1">
      <c r="F915" s="41"/>
    </row>
    <row r="916" spans="6:6" ht="15.75" customHeight="1">
      <c r="F916" s="41"/>
    </row>
    <row r="917" spans="6:6" ht="15.75" customHeight="1">
      <c r="F917" s="41"/>
    </row>
    <row r="918" spans="6:6" ht="15.75" customHeight="1">
      <c r="F918" s="41"/>
    </row>
    <row r="919" spans="6:6" ht="15.75" customHeight="1">
      <c r="F919" s="41"/>
    </row>
    <row r="920" spans="6:6" ht="15.75" customHeight="1">
      <c r="F920" s="41"/>
    </row>
    <row r="921" spans="6:6" ht="15.75" customHeight="1">
      <c r="F921" s="41"/>
    </row>
    <row r="922" spans="6:6" ht="15.75" customHeight="1">
      <c r="F922" s="41"/>
    </row>
    <row r="923" spans="6:6" ht="15.75" customHeight="1">
      <c r="F923" s="41"/>
    </row>
    <row r="924" spans="6:6" ht="15.75" customHeight="1">
      <c r="F924" s="41"/>
    </row>
    <row r="925" spans="6:6" ht="15.75" customHeight="1">
      <c r="F925" s="41"/>
    </row>
    <row r="926" spans="6:6" ht="15.75" customHeight="1">
      <c r="F926" s="41"/>
    </row>
    <row r="927" spans="6:6" ht="15.75" customHeight="1">
      <c r="F927" s="41"/>
    </row>
    <row r="928" spans="6:6" ht="15.75" customHeight="1">
      <c r="F928" s="41"/>
    </row>
    <row r="929" spans="6:6" ht="15.75" customHeight="1">
      <c r="F929" s="41"/>
    </row>
    <row r="930" spans="6:6" ht="15.75" customHeight="1">
      <c r="F930" s="41"/>
    </row>
    <row r="931" spans="6:6" ht="15.75" customHeight="1">
      <c r="F931" s="41"/>
    </row>
    <row r="932" spans="6:6" ht="15.75" customHeight="1">
      <c r="F932" s="41"/>
    </row>
    <row r="933" spans="6:6" ht="15.75" customHeight="1">
      <c r="F933" s="41"/>
    </row>
    <row r="934" spans="6:6" ht="15.75" customHeight="1">
      <c r="F934" s="41"/>
    </row>
    <row r="935" spans="6:6" ht="15.75" customHeight="1">
      <c r="F935" s="41"/>
    </row>
    <row r="936" spans="6:6" ht="15.75" customHeight="1">
      <c r="F936" s="41"/>
    </row>
    <row r="937" spans="6:6" ht="15.75" customHeight="1">
      <c r="F937" s="41"/>
    </row>
    <row r="938" spans="6:6" ht="15.75" customHeight="1">
      <c r="F938" s="41"/>
    </row>
    <row r="939" spans="6:6" ht="15.75" customHeight="1">
      <c r="F939" s="41"/>
    </row>
    <row r="940" spans="6:6" ht="15.75" customHeight="1">
      <c r="F940" s="41"/>
    </row>
    <row r="941" spans="6:6" ht="15.75" customHeight="1">
      <c r="F941" s="41"/>
    </row>
    <row r="942" spans="6:6" ht="15.75" customHeight="1">
      <c r="F942" s="41"/>
    </row>
    <row r="943" spans="6:6" ht="15.75" customHeight="1">
      <c r="F943" s="41"/>
    </row>
    <row r="944" spans="6:6" ht="15.75" customHeight="1">
      <c r="F944" s="41"/>
    </row>
    <row r="945" spans="6:6" ht="15.75" customHeight="1">
      <c r="F945" s="41"/>
    </row>
    <row r="946" spans="6:6" ht="15.75" customHeight="1">
      <c r="F946" s="41"/>
    </row>
    <row r="947" spans="6:6" ht="15.75" customHeight="1">
      <c r="F947" s="41"/>
    </row>
    <row r="948" spans="6:6" ht="15.75" customHeight="1">
      <c r="F948" s="41"/>
    </row>
    <row r="949" spans="6:6" ht="15.75" customHeight="1">
      <c r="F949" s="41"/>
    </row>
    <row r="950" spans="6:6" ht="15.75" customHeight="1">
      <c r="F950" s="41"/>
    </row>
    <row r="951" spans="6:6" ht="15.75" customHeight="1">
      <c r="F951" s="41"/>
    </row>
    <row r="952" spans="6:6" ht="15.75" customHeight="1">
      <c r="F952" s="41"/>
    </row>
    <row r="953" spans="6:6" ht="15.75" customHeight="1">
      <c r="F953" s="41"/>
    </row>
    <row r="954" spans="6:6" ht="15.75" customHeight="1">
      <c r="F954" s="41"/>
    </row>
    <row r="955" spans="6:6" ht="15.75" customHeight="1">
      <c r="F955" s="41"/>
    </row>
    <row r="956" spans="6:6" ht="15.75" customHeight="1">
      <c r="F956" s="41"/>
    </row>
    <row r="957" spans="6:6" ht="15.75" customHeight="1">
      <c r="F957" s="41"/>
    </row>
    <row r="958" spans="6:6" ht="15.75" customHeight="1">
      <c r="F958" s="41"/>
    </row>
    <row r="959" spans="6:6" ht="15.75" customHeight="1">
      <c r="F959" s="41"/>
    </row>
    <row r="960" spans="6:6" ht="15.75" customHeight="1">
      <c r="F960" s="41"/>
    </row>
    <row r="961" spans="6:6" ht="15.75" customHeight="1">
      <c r="F961" s="41"/>
    </row>
    <row r="962" spans="6:6" ht="15.75" customHeight="1">
      <c r="F962" s="41"/>
    </row>
    <row r="963" spans="6:6" ht="15.75" customHeight="1">
      <c r="F963" s="41"/>
    </row>
    <row r="964" spans="6:6" ht="15.75" customHeight="1">
      <c r="F964" s="41"/>
    </row>
    <row r="965" spans="6:6" ht="15.75" customHeight="1">
      <c r="F965" s="41"/>
    </row>
    <row r="966" spans="6:6" ht="15.75" customHeight="1">
      <c r="F966" s="41"/>
    </row>
    <row r="967" spans="6:6" ht="15.75" customHeight="1">
      <c r="F967" s="41"/>
    </row>
    <row r="968" spans="6:6" ht="15.75" customHeight="1">
      <c r="F968" s="41"/>
    </row>
    <row r="969" spans="6:6" ht="15.75" customHeight="1">
      <c r="F969" s="41"/>
    </row>
    <row r="970" spans="6:6" ht="15.75" customHeight="1">
      <c r="F970" s="41"/>
    </row>
    <row r="971" spans="6:6" ht="15.75" customHeight="1">
      <c r="F971" s="41"/>
    </row>
    <row r="972" spans="6:6" ht="15.75" customHeight="1">
      <c r="F972" s="41"/>
    </row>
    <row r="973" spans="6:6" ht="15.75" customHeight="1">
      <c r="F973" s="41"/>
    </row>
    <row r="974" spans="6:6" ht="15.75" customHeight="1">
      <c r="F974" s="41"/>
    </row>
    <row r="975" spans="6:6" ht="15.75" customHeight="1">
      <c r="F975" s="41"/>
    </row>
    <row r="976" spans="6:6" ht="15.75" customHeight="1">
      <c r="F976" s="41"/>
    </row>
    <row r="977" spans="6:6" ht="15.75" customHeight="1">
      <c r="F977" s="41"/>
    </row>
    <row r="978" spans="6:6" ht="15.75" customHeight="1">
      <c r="F978" s="41"/>
    </row>
    <row r="979" spans="6:6" ht="15.75" customHeight="1">
      <c r="F979" s="41"/>
    </row>
    <row r="980" spans="6:6" ht="15.75" customHeight="1">
      <c r="F980" s="41"/>
    </row>
    <row r="981" spans="6:6" ht="15.75" customHeight="1">
      <c r="F981" s="41"/>
    </row>
    <row r="982" spans="6:6" ht="15.75" customHeight="1">
      <c r="F982" s="41"/>
    </row>
    <row r="983" spans="6:6" ht="15.75" customHeight="1">
      <c r="F983" s="41"/>
    </row>
    <row r="984" spans="6:6" ht="15.75" customHeight="1">
      <c r="F984" s="41"/>
    </row>
    <row r="985" spans="6:6" ht="15.75" customHeight="1">
      <c r="F985" s="41"/>
    </row>
    <row r="986" spans="6:6" ht="15.75" customHeight="1">
      <c r="F986" s="41"/>
    </row>
    <row r="987" spans="6:6" ht="15.75" customHeight="1">
      <c r="F987" s="41"/>
    </row>
    <row r="988" spans="6:6" ht="15.75" customHeight="1">
      <c r="F988" s="41"/>
    </row>
    <row r="989" spans="6:6" ht="15.75" customHeight="1">
      <c r="F989" s="41"/>
    </row>
    <row r="990" spans="6:6" ht="15.75" customHeight="1">
      <c r="F990" s="41"/>
    </row>
    <row r="991" spans="6:6" ht="15.75" customHeight="1">
      <c r="F991" s="41"/>
    </row>
    <row r="992" spans="6:6" ht="15.75" customHeight="1">
      <c r="F992" s="41"/>
    </row>
    <row r="993" spans="6:6" ht="15.75" customHeight="1">
      <c r="F993" s="41"/>
    </row>
    <row r="994" spans="6:6" ht="15.75" customHeight="1">
      <c r="F994" s="41"/>
    </row>
    <row r="995" spans="6:6" ht="15.75" customHeight="1">
      <c r="F995" s="41"/>
    </row>
    <row r="996" spans="6:6" ht="15.75" customHeight="1">
      <c r="F996" s="41"/>
    </row>
    <row r="997" spans="6:6" ht="15.75" customHeight="1">
      <c r="F997" s="41"/>
    </row>
    <row r="998" spans="6:6" ht="15.75" customHeight="1">
      <c r="F998" s="41"/>
    </row>
    <row r="999" spans="6:6" ht="15.75" customHeight="1">
      <c r="F999" s="41"/>
    </row>
  </sheetData>
  <mergeCells count="1">
    <mergeCell ref="A2:B2"/>
  </mergeCells>
  <pageMargins left="0.7" right="0.7" top="0.75" bottom="0.75" header="0" footer="0"/>
  <pageSetup orientation="landscape" r:id="rId1"/>
  <headerFooter>
    <oddFooter>&amp;C&amp;P</oddFooter>
  </headerFooter>
</worksheet>
</file>

<file path=xl/worksheets/sheet4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A00-000000000000}">
  <sheetPr>
    <tabColor rgb="FF003366"/>
  </sheetPr>
  <dimension ref="A1:Z1012"/>
  <sheetViews>
    <sheetView tabSelected="1" view="pageBreakPreview" zoomScale="60" zoomScaleNormal="100" workbookViewId="0">
      <pane ySplit="2" topLeftCell="A18" activePane="bottomLeft" state="frozen"/>
      <selection pane="bottomLeft" activeCell="O24" sqref="O24"/>
    </sheetView>
  </sheetViews>
  <sheetFormatPr defaultColWidth="14.40625" defaultRowHeight="15" customHeight="1"/>
  <cols>
    <col min="1" max="1" width="10.54296875" customWidth="1"/>
    <col min="2" max="2" width="68.40625" customWidth="1"/>
    <col min="3" max="4" width="8" hidden="1" customWidth="1"/>
    <col min="5" max="6" width="14.40625" customWidth="1"/>
    <col min="7" max="26" width="8" customWidth="1"/>
  </cols>
  <sheetData>
    <row r="1" spans="1:26" ht="15.75" customHeight="1">
      <c r="A1" s="546" t="s">
        <v>184</v>
      </c>
      <c r="B1" s="502"/>
      <c r="C1" s="2"/>
      <c r="D1" s="2"/>
      <c r="E1" s="2"/>
      <c r="F1" s="2"/>
    </row>
    <row r="2" spans="1:26" ht="79.5" customHeight="1">
      <c r="A2" s="1165" t="s">
        <v>2069</v>
      </c>
      <c r="B2" s="1156"/>
      <c r="C2" s="412" t="s">
        <v>2318</v>
      </c>
      <c r="D2" s="719" t="s">
        <v>2070</v>
      </c>
      <c r="E2" s="719" t="s">
        <v>166</v>
      </c>
      <c r="F2" s="719" t="s">
        <v>201</v>
      </c>
      <c r="G2" s="44"/>
      <c r="H2" s="44"/>
      <c r="I2" s="44"/>
      <c r="J2" s="44"/>
      <c r="K2" s="44"/>
      <c r="L2" s="44"/>
      <c r="M2" s="44"/>
      <c r="N2" s="44"/>
      <c r="O2" s="44"/>
      <c r="P2" s="44"/>
      <c r="Q2" s="44"/>
      <c r="R2" s="44"/>
      <c r="S2" s="44"/>
      <c r="T2" s="44"/>
      <c r="U2" s="44"/>
      <c r="V2" s="44"/>
      <c r="W2" s="44"/>
      <c r="X2" s="44"/>
      <c r="Y2" s="44"/>
      <c r="Z2" s="44"/>
    </row>
    <row r="3" spans="1:26" ht="15.5">
      <c r="A3" s="171">
        <v>11401</v>
      </c>
      <c r="B3" s="171" t="s">
        <v>2071</v>
      </c>
      <c r="C3" s="109"/>
      <c r="D3" s="109"/>
      <c r="E3" s="109"/>
      <c r="F3" s="109"/>
      <c r="G3" s="44"/>
      <c r="H3" s="44"/>
      <c r="I3" s="44"/>
      <c r="J3" s="44"/>
      <c r="K3" s="44"/>
      <c r="L3" s="44"/>
      <c r="M3" s="44"/>
      <c r="N3" s="44"/>
      <c r="O3" s="44"/>
      <c r="P3" s="44"/>
      <c r="Q3" s="44"/>
      <c r="R3" s="44"/>
      <c r="S3" s="44"/>
      <c r="T3" s="44"/>
      <c r="U3" s="44"/>
      <c r="V3" s="44"/>
      <c r="W3" s="44"/>
      <c r="X3" s="44"/>
      <c r="Y3" s="44"/>
      <c r="Z3" s="44"/>
    </row>
    <row r="4" spans="1:26" ht="15.5">
      <c r="A4" s="171">
        <v>2100000</v>
      </c>
      <c r="B4" s="171" t="s">
        <v>2072</v>
      </c>
      <c r="C4" s="109"/>
      <c r="D4" s="109"/>
      <c r="E4" s="109"/>
      <c r="F4" s="109"/>
      <c r="G4" s="44"/>
      <c r="H4" s="44"/>
      <c r="I4" s="44"/>
      <c r="J4" s="44"/>
      <c r="K4" s="44"/>
      <c r="L4" s="44"/>
      <c r="M4" s="44"/>
      <c r="N4" s="44"/>
      <c r="O4" s="44"/>
      <c r="P4" s="44"/>
      <c r="Q4" s="44"/>
      <c r="R4" s="44"/>
      <c r="S4" s="44"/>
      <c r="T4" s="44"/>
      <c r="U4" s="44"/>
      <c r="V4" s="44"/>
      <c r="W4" s="44"/>
      <c r="X4" s="44"/>
      <c r="Y4" s="44"/>
      <c r="Z4" s="44"/>
    </row>
    <row r="5" spans="1:26" ht="15.75" customHeight="1">
      <c r="A5" s="435"/>
      <c r="B5" s="414" t="s">
        <v>2073</v>
      </c>
      <c r="C5" s="107"/>
      <c r="D5" s="107"/>
      <c r="E5" s="107"/>
      <c r="F5" s="107"/>
    </row>
    <row r="6" spans="1:26" ht="15.75" customHeight="1">
      <c r="A6" s="349" t="s">
        <v>2074</v>
      </c>
      <c r="B6" s="36" t="s">
        <v>2075</v>
      </c>
      <c r="C6" s="119">
        <v>3000000</v>
      </c>
      <c r="D6" s="119"/>
      <c r="E6" s="119">
        <f t="shared" ref="E6:F6" si="0">SUM(C6:D6)</f>
        <v>3000000</v>
      </c>
      <c r="F6" s="119">
        <f t="shared" si="0"/>
        <v>3000000</v>
      </c>
    </row>
    <row r="7" spans="1:26" ht="15.75" customHeight="1">
      <c r="A7" s="479" t="s">
        <v>2076</v>
      </c>
      <c r="B7" s="416"/>
      <c r="C7" s="487">
        <v>3000000</v>
      </c>
      <c r="D7" s="487">
        <f t="shared" ref="D7:F7" si="1">SUM(D6)</f>
        <v>0</v>
      </c>
      <c r="E7" s="487">
        <f t="shared" si="1"/>
        <v>3000000</v>
      </c>
      <c r="F7" s="487">
        <f t="shared" si="1"/>
        <v>3000000</v>
      </c>
    </row>
    <row r="8" spans="1:26" ht="15.75" customHeight="1">
      <c r="A8" s="349"/>
      <c r="B8" s="414" t="s">
        <v>2077</v>
      </c>
      <c r="C8" s="107"/>
      <c r="D8" s="107"/>
      <c r="E8" s="119"/>
      <c r="F8" s="119"/>
    </row>
    <row r="9" spans="1:26" ht="15.75" customHeight="1">
      <c r="A9" s="349" t="s">
        <v>2078</v>
      </c>
      <c r="B9" s="36" t="s">
        <v>2079</v>
      </c>
      <c r="C9" s="106">
        <v>500000</v>
      </c>
      <c r="D9" s="106"/>
      <c r="E9" s="119">
        <f t="shared" ref="E9:F9" si="2">SUM(C9:D9)</f>
        <v>500000</v>
      </c>
      <c r="F9" s="119">
        <f t="shared" si="2"/>
        <v>500000</v>
      </c>
    </row>
    <row r="10" spans="1:26" ht="15.75" customHeight="1">
      <c r="A10" s="349" t="s">
        <v>2080</v>
      </c>
      <c r="B10" s="36" t="s">
        <v>2081</v>
      </c>
      <c r="C10" s="106">
        <v>500000</v>
      </c>
      <c r="D10" s="106"/>
      <c r="E10" s="119">
        <f t="shared" ref="E10:F10" si="3">SUM(C10:D10)</f>
        <v>500000</v>
      </c>
      <c r="F10" s="119">
        <f t="shared" si="3"/>
        <v>500000</v>
      </c>
    </row>
    <row r="11" spans="1:26" ht="15.75" customHeight="1">
      <c r="A11" s="349" t="s">
        <v>2082</v>
      </c>
      <c r="B11" s="36" t="s">
        <v>2083</v>
      </c>
      <c r="C11" s="106">
        <v>300000</v>
      </c>
      <c r="D11" s="112"/>
      <c r="E11" s="119">
        <f t="shared" ref="E11:F11" si="4">SUM(C11:D11)</f>
        <v>300000</v>
      </c>
      <c r="F11" s="119">
        <f t="shared" si="4"/>
        <v>300000</v>
      </c>
    </row>
    <row r="12" spans="1:26" ht="15.75" customHeight="1">
      <c r="A12" s="479" t="s">
        <v>2076</v>
      </c>
      <c r="B12" s="416"/>
      <c r="C12" s="487">
        <v>1300000</v>
      </c>
      <c r="D12" s="487">
        <f t="shared" ref="D12:F12" si="5">SUM(D9:D11)</f>
        <v>0</v>
      </c>
      <c r="E12" s="487">
        <f t="shared" si="5"/>
        <v>1300000</v>
      </c>
      <c r="F12" s="487">
        <f t="shared" si="5"/>
        <v>1300000</v>
      </c>
    </row>
    <row r="13" spans="1:26" ht="15.75" customHeight="1">
      <c r="A13" s="479" t="s">
        <v>2089</v>
      </c>
      <c r="B13" s="416"/>
      <c r="C13" s="487">
        <v>4300000</v>
      </c>
      <c r="D13" s="487">
        <f t="shared" ref="D13:F13" si="6">SUM(D7,D12)</f>
        <v>0</v>
      </c>
      <c r="E13" s="487">
        <f t="shared" si="6"/>
        <v>4300000</v>
      </c>
      <c r="F13" s="487">
        <f t="shared" si="6"/>
        <v>4300000</v>
      </c>
    </row>
    <row r="14" spans="1:26" ht="15.75" customHeight="1">
      <c r="A14" s="171">
        <v>2200000</v>
      </c>
      <c r="B14" s="99" t="s">
        <v>2090</v>
      </c>
      <c r="C14" s="107"/>
      <c r="D14" s="107"/>
      <c r="E14" s="119"/>
      <c r="F14" s="119"/>
      <c r="G14" s="41"/>
      <c r="H14" s="41"/>
      <c r="I14" s="41"/>
      <c r="J14" s="41"/>
      <c r="K14" s="41"/>
      <c r="L14" s="41"/>
      <c r="M14" s="41"/>
      <c r="N14" s="41"/>
      <c r="O14" s="41"/>
      <c r="P14" s="41"/>
      <c r="Q14" s="41"/>
      <c r="R14" s="41"/>
      <c r="S14" s="41"/>
      <c r="T14" s="41"/>
      <c r="U14" s="41"/>
      <c r="V14" s="41"/>
      <c r="W14" s="41"/>
      <c r="X14" s="41"/>
      <c r="Y14" s="41"/>
      <c r="Z14" s="41"/>
    </row>
    <row r="15" spans="1:26" ht="15.75" customHeight="1">
      <c r="A15" s="171"/>
      <c r="B15" s="807" t="s">
        <v>2091</v>
      </c>
      <c r="C15" s="107"/>
      <c r="D15" s="107"/>
      <c r="E15" s="119"/>
      <c r="F15" s="119"/>
      <c r="G15" s="41"/>
      <c r="H15" s="41"/>
      <c r="I15" s="41"/>
      <c r="J15" s="41"/>
      <c r="K15" s="41"/>
      <c r="L15" s="41"/>
      <c r="M15" s="41"/>
      <c r="N15" s="41"/>
      <c r="O15" s="41"/>
      <c r="P15" s="41"/>
      <c r="Q15" s="41"/>
      <c r="R15" s="41"/>
      <c r="S15" s="41"/>
      <c r="T15" s="41"/>
      <c r="U15" s="41"/>
      <c r="V15" s="41"/>
      <c r="W15" s="41"/>
      <c r="X15" s="41"/>
      <c r="Y15" s="41"/>
      <c r="Z15" s="41"/>
    </row>
    <row r="16" spans="1:26" ht="15.75" customHeight="1">
      <c r="A16" s="313">
        <v>2210101</v>
      </c>
      <c r="B16" s="304" t="s">
        <v>2093</v>
      </c>
      <c r="C16" s="107"/>
      <c r="D16" s="107"/>
      <c r="E16" s="119"/>
      <c r="F16" s="119"/>
      <c r="G16" s="41"/>
      <c r="H16" s="41"/>
      <c r="I16" s="41"/>
      <c r="J16" s="41"/>
      <c r="K16" s="41"/>
      <c r="L16" s="41"/>
      <c r="M16" s="41"/>
      <c r="N16" s="41"/>
      <c r="O16" s="41"/>
      <c r="P16" s="41"/>
      <c r="Q16" s="41"/>
      <c r="R16" s="41"/>
      <c r="S16" s="41"/>
      <c r="T16" s="41"/>
      <c r="U16" s="41"/>
      <c r="V16" s="41"/>
      <c r="W16" s="41"/>
      <c r="X16" s="41"/>
      <c r="Y16" s="41"/>
      <c r="Z16" s="41"/>
    </row>
    <row r="17" spans="1:26" ht="15.75" customHeight="1">
      <c r="A17" s="313"/>
      <c r="B17" s="305" t="s">
        <v>2833</v>
      </c>
      <c r="C17" s="107"/>
      <c r="D17" s="107"/>
      <c r="E17" s="119"/>
      <c r="F17" s="119">
        <v>50000</v>
      </c>
      <c r="G17" s="41"/>
      <c r="H17" s="41"/>
      <c r="I17" s="41"/>
      <c r="J17" s="41"/>
      <c r="K17" s="41"/>
      <c r="L17" s="41"/>
      <c r="M17" s="41"/>
      <c r="N17" s="41"/>
      <c r="O17" s="41"/>
      <c r="P17" s="41"/>
      <c r="Q17" s="41"/>
      <c r="R17" s="41"/>
      <c r="S17" s="41"/>
      <c r="T17" s="41"/>
      <c r="U17" s="41"/>
      <c r="V17" s="41"/>
      <c r="W17" s="41"/>
      <c r="X17" s="41"/>
      <c r="Y17" s="41"/>
      <c r="Z17" s="41"/>
    </row>
    <row r="18" spans="1:26" ht="15.75" customHeight="1">
      <c r="A18" s="889" t="s">
        <v>2076</v>
      </c>
      <c r="B18" s="890"/>
      <c r="C18" s="891"/>
      <c r="D18" s="891"/>
      <c r="E18" s="892"/>
      <c r="F18" s="893">
        <f>SUM(F16:F17)</f>
        <v>50000</v>
      </c>
      <c r="G18" s="41"/>
      <c r="H18" s="41"/>
      <c r="I18" s="41"/>
      <c r="J18" s="41"/>
      <c r="K18" s="41"/>
      <c r="L18" s="41"/>
      <c r="M18" s="41"/>
      <c r="N18" s="41"/>
      <c r="O18" s="41"/>
      <c r="P18" s="41"/>
      <c r="Q18" s="41"/>
      <c r="R18" s="41"/>
      <c r="S18" s="41"/>
      <c r="T18" s="41"/>
      <c r="U18" s="41"/>
      <c r="V18" s="41"/>
      <c r="W18" s="41"/>
      <c r="X18" s="41"/>
      <c r="Y18" s="41"/>
      <c r="Z18" s="41"/>
    </row>
    <row r="19" spans="1:26" ht="15.75" customHeight="1">
      <c r="A19" s="894"/>
      <c r="B19" s="807" t="s">
        <v>2146</v>
      </c>
      <c r="C19" s="895"/>
      <c r="D19" s="895"/>
      <c r="E19" s="896"/>
      <c r="F19" s="897"/>
      <c r="G19" s="898"/>
      <c r="H19" s="898"/>
      <c r="I19" s="898"/>
      <c r="J19" s="898"/>
      <c r="K19" s="898"/>
      <c r="L19" s="898"/>
      <c r="M19" s="898"/>
      <c r="N19" s="898"/>
      <c r="O19" s="898"/>
      <c r="P19" s="898"/>
      <c r="Q19" s="898"/>
      <c r="R19" s="898"/>
      <c r="S19" s="898"/>
      <c r="T19" s="898"/>
      <c r="U19" s="898"/>
      <c r="V19" s="898"/>
      <c r="W19" s="898"/>
      <c r="X19" s="898"/>
      <c r="Y19" s="898"/>
      <c r="Z19" s="898"/>
    </row>
    <row r="20" spans="1:26" ht="15.75" customHeight="1">
      <c r="A20" s="313">
        <v>2211101</v>
      </c>
      <c r="B20" s="305" t="s">
        <v>2148</v>
      </c>
      <c r="C20" s="895"/>
      <c r="D20" s="895"/>
      <c r="E20" s="896"/>
      <c r="F20" s="899">
        <v>100000</v>
      </c>
      <c r="G20" s="898"/>
      <c r="H20" s="898"/>
      <c r="I20" s="898"/>
      <c r="J20" s="898"/>
      <c r="K20" s="898"/>
      <c r="L20" s="898"/>
      <c r="M20" s="898"/>
      <c r="N20" s="898"/>
      <c r="O20" s="898"/>
      <c r="P20" s="898"/>
      <c r="Q20" s="898"/>
      <c r="R20" s="898"/>
      <c r="S20" s="898"/>
      <c r="T20" s="898"/>
      <c r="U20" s="898"/>
      <c r="V20" s="898"/>
      <c r="W20" s="898"/>
      <c r="X20" s="898"/>
      <c r="Y20" s="898"/>
      <c r="Z20" s="898"/>
    </row>
    <row r="21" spans="1:26" ht="15.75" customHeight="1">
      <c r="A21" s="314">
        <v>2211102</v>
      </c>
      <c r="B21" s="305" t="s">
        <v>2150</v>
      </c>
      <c r="C21" s="895"/>
      <c r="D21" s="895"/>
      <c r="E21" s="896"/>
      <c r="F21" s="900">
        <v>85175</v>
      </c>
      <c r="G21" s="898"/>
      <c r="H21" s="898"/>
      <c r="I21" s="898"/>
      <c r="J21" s="898"/>
      <c r="K21" s="898"/>
      <c r="L21" s="898"/>
      <c r="M21" s="898"/>
      <c r="N21" s="898"/>
      <c r="O21" s="898"/>
      <c r="P21" s="898"/>
      <c r="Q21" s="898"/>
      <c r="R21" s="898"/>
      <c r="S21" s="898"/>
      <c r="T21" s="898"/>
      <c r="U21" s="898"/>
      <c r="V21" s="898"/>
      <c r="W21" s="898"/>
      <c r="X21" s="898"/>
      <c r="Y21" s="898"/>
      <c r="Z21" s="898"/>
    </row>
    <row r="22" spans="1:26" ht="15.75" customHeight="1">
      <c r="A22" s="314">
        <v>2211103</v>
      </c>
      <c r="B22" s="305" t="s">
        <v>2152</v>
      </c>
      <c r="C22" s="895"/>
      <c r="D22" s="895"/>
      <c r="E22" s="896"/>
      <c r="F22" s="900">
        <v>50000</v>
      </c>
      <c r="G22" s="898"/>
      <c r="H22" s="898"/>
      <c r="I22" s="898"/>
      <c r="J22" s="898"/>
      <c r="K22" s="898"/>
      <c r="L22" s="898"/>
      <c r="M22" s="898"/>
      <c r="N22" s="898"/>
      <c r="O22" s="898"/>
      <c r="P22" s="898"/>
      <c r="Q22" s="898"/>
      <c r="R22" s="898"/>
      <c r="S22" s="898"/>
      <c r="T22" s="898"/>
      <c r="U22" s="898"/>
      <c r="V22" s="898"/>
      <c r="W22" s="898"/>
      <c r="X22" s="898"/>
      <c r="Y22" s="898"/>
      <c r="Z22" s="898"/>
    </row>
    <row r="23" spans="1:26" ht="15.75" customHeight="1">
      <c r="A23" s="901" t="s">
        <v>2076</v>
      </c>
      <c r="B23" s="890"/>
      <c r="C23" s="891"/>
      <c r="D23" s="891"/>
      <c r="E23" s="892"/>
      <c r="F23" s="893">
        <f>SUM(F20:F22)</f>
        <v>235175</v>
      </c>
      <c r="G23" s="898"/>
      <c r="H23" s="898"/>
      <c r="I23" s="898"/>
      <c r="J23" s="898"/>
      <c r="K23" s="898"/>
      <c r="L23" s="898"/>
      <c r="M23" s="898"/>
      <c r="N23" s="898"/>
      <c r="O23" s="898"/>
      <c r="P23" s="898"/>
      <c r="Q23" s="898"/>
      <c r="R23" s="898"/>
      <c r="S23" s="898"/>
      <c r="T23" s="898"/>
      <c r="U23" s="898"/>
      <c r="V23" s="898"/>
      <c r="W23" s="898"/>
      <c r="X23" s="898"/>
      <c r="Y23" s="898"/>
      <c r="Z23" s="898"/>
    </row>
    <row r="24" spans="1:26" ht="15.75" customHeight="1">
      <c r="A24" s="902"/>
      <c r="B24" s="807" t="s">
        <v>2158</v>
      </c>
      <c r="C24" s="895"/>
      <c r="D24" s="895"/>
      <c r="E24" s="896"/>
      <c r="F24" s="897"/>
      <c r="G24" s="898"/>
      <c r="H24" s="898"/>
      <c r="I24" s="898"/>
      <c r="J24" s="898"/>
      <c r="K24" s="898"/>
      <c r="L24" s="898"/>
      <c r="M24" s="898"/>
      <c r="N24" s="898"/>
      <c r="O24" s="898"/>
      <c r="P24" s="898"/>
      <c r="Q24" s="898"/>
      <c r="R24" s="898"/>
      <c r="S24" s="898"/>
      <c r="T24" s="898"/>
      <c r="U24" s="898"/>
      <c r="V24" s="898"/>
      <c r="W24" s="898"/>
      <c r="X24" s="898"/>
      <c r="Y24" s="898"/>
      <c r="Z24" s="898"/>
    </row>
    <row r="25" spans="1:26" ht="15.75" customHeight="1">
      <c r="A25" s="313">
        <v>3111001</v>
      </c>
      <c r="B25" s="306" t="s">
        <v>2161</v>
      </c>
      <c r="C25" s="895"/>
      <c r="D25" s="895"/>
      <c r="E25" s="896"/>
      <c r="F25" s="896">
        <v>1500000</v>
      </c>
      <c r="G25" s="898"/>
      <c r="H25" s="898"/>
      <c r="I25" s="898"/>
      <c r="J25" s="898"/>
      <c r="K25" s="898"/>
      <c r="L25" s="898"/>
      <c r="M25" s="898"/>
      <c r="N25" s="898"/>
      <c r="O25" s="898"/>
      <c r="P25" s="898"/>
      <c r="Q25" s="898"/>
      <c r="R25" s="898"/>
      <c r="S25" s="898"/>
      <c r="T25" s="898"/>
      <c r="U25" s="898"/>
      <c r="V25" s="898"/>
      <c r="W25" s="898"/>
      <c r="X25" s="898"/>
      <c r="Y25" s="898"/>
      <c r="Z25" s="898"/>
    </row>
    <row r="26" spans="1:26" ht="15.75" customHeight="1">
      <c r="A26" s="901" t="s">
        <v>2076</v>
      </c>
      <c r="B26" s="890"/>
      <c r="C26" s="891"/>
      <c r="D26" s="891"/>
      <c r="E26" s="892"/>
      <c r="F26" s="893">
        <f>SUM(F25)</f>
        <v>1500000</v>
      </c>
      <c r="G26" s="898"/>
      <c r="H26" s="898"/>
      <c r="I26" s="898"/>
      <c r="J26" s="898"/>
      <c r="K26" s="898"/>
      <c r="L26" s="898"/>
      <c r="M26" s="898"/>
      <c r="N26" s="898"/>
      <c r="O26" s="898"/>
      <c r="P26" s="898"/>
      <c r="Q26" s="898"/>
      <c r="R26" s="898"/>
      <c r="S26" s="898"/>
      <c r="T26" s="898"/>
      <c r="U26" s="898"/>
      <c r="V26" s="898"/>
      <c r="W26" s="898"/>
      <c r="X26" s="898"/>
      <c r="Y26" s="898"/>
      <c r="Z26" s="898"/>
    </row>
    <row r="27" spans="1:26" ht="15.75" hidden="1" customHeight="1">
      <c r="A27" s="349"/>
      <c r="B27" s="414" t="s">
        <v>2091</v>
      </c>
      <c r="C27" s="107"/>
      <c r="D27" s="107"/>
      <c r="E27" s="119"/>
      <c r="F27" s="119"/>
    </row>
    <row r="28" spans="1:26" ht="15.75" hidden="1" customHeight="1">
      <c r="A28" s="349" t="s">
        <v>2092</v>
      </c>
      <c r="B28" s="36" t="s">
        <v>2093</v>
      </c>
      <c r="C28" s="119"/>
      <c r="D28" s="119"/>
      <c r="E28" s="119"/>
      <c r="F28" s="119"/>
    </row>
    <row r="29" spans="1:26" ht="15.75" hidden="1" customHeight="1">
      <c r="A29" s="479" t="s">
        <v>2076</v>
      </c>
      <c r="B29" s="416"/>
      <c r="C29" s="487">
        <v>0</v>
      </c>
      <c r="D29" s="487"/>
      <c r="E29" s="119"/>
      <c r="F29" s="119"/>
    </row>
    <row r="30" spans="1:26" ht="15.75" hidden="1" customHeight="1">
      <c r="A30" s="349"/>
      <c r="B30" s="414" t="s">
        <v>2096</v>
      </c>
      <c r="C30" s="107"/>
      <c r="D30" s="107"/>
      <c r="E30" s="119"/>
      <c r="F30" s="119"/>
    </row>
    <row r="31" spans="1:26" ht="15.75" hidden="1" customHeight="1">
      <c r="A31" s="349" t="s">
        <v>2097</v>
      </c>
      <c r="B31" s="36" t="s">
        <v>2098</v>
      </c>
      <c r="C31" s="119"/>
      <c r="D31" s="119"/>
      <c r="E31" s="119"/>
      <c r="F31" s="119"/>
    </row>
    <row r="32" spans="1:26" ht="15.75" hidden="1" customHeight="1">
      <c r="A32" s="479" t="s">
        <v>2076</v>
      </c>
      <c r="B32" s="416"/>
      <c r="C32" s="487">
        <v>0</v>
      </c>
      <c r="D32" s="487"/>
      <c r="E32" s="119"/>
      <c r="F32" s="119"/>
    </row>
    <row r="33" spans="1:6" ht="15.75" hidden="1" customHeight="1">
      <c r="A33" s="349"/>
      <c r="B33" s="414" t="s">
        <v>2101</v>
      </c>
      <c r="C33" s="107"/>
      <c r="D33" s="107"/>
      <c r="E33" s="119"/>
      <c r="F33" s="119"/>
    </row>
    <row r="34" spans="1:6" ht="15.75" hidden="1" customHeight="1">
      <c r="A34" s="349" t="s">
        <v>2102</v>
      </c>
      <c r="B34" s="36" t="s">
        <v>2103</v>
      </c>
      <c r="C34" s="106"/>
      <c r="D34" s="106"/>
      <c r="E34" s="119"/>
      <c r="F34" s="119"/>
    </row>
    <row r="35" spans="1:6" ht="15.75" hidden="1" customHeight="1">
      <c r="A35" s="349" t="s">
        <v>2104</v>
      </c>
      <c r="B35" s="36" t="s">
        <v>2105</v>
      </c>
      <c r="C35" s="106"/>
      <c r="D35" s="106"/>
      <c r="E35" s="119"/>
      <c r="F35" s="119"/>
    </row>
    <row r="36" spans="1:6" ht="15.75" hidden="1" customHeight="1">
      <c r="A36" s="349" t="s">
        <v>2106</v>
      </c>
      <c r="B36" s="36" t="s">
        <v>2107</v>
      </c>
      <c r="C36" s="106"/>
      <c r="D36" s="106"/>
      <c r="E36" s="119"/>
      <c r="F36" s="119"/>
    </row>
    <row r="37" spans="1:6" ht="15.75" hidden="1" customHeight="1">
      <c r="A37" s="349" t="s">
        <v>2815</v>
      </c>
      <c r="B37" s="36" t="s">
        <v>2816</v>
      </c>
      <c r="C37" s="106"/>
      <c r="D37" s="106"/>
      <c r="E37" s="119"/>
      <c r="F37" s="119"/>
    </row>
    <row r="38" spans="1:6" ht="15.75" hidden="1" customHeight="1">
      <c r="A38" s="479" t="s">
        <v>2076</v>
      </c>
      <c r="B38" s="416"/>
      <c r="C38" s="487">
        <v>0</v>
      </c>
      <c r="D38" s="487"/>
      <c r="E38" s="119"/>
      <c r="F38" s="119"/>
    </row>
    <row r="39" spans="1:6" ht="15.75" hidden="1" customHeight="1">
      <c r="A39" s="349"/>
      <c r="B39" s="414" t="s">
        <v>2110</v>
      </c>
      <c r="C39" s="107"/>
      <c r="D39" s="107"/>
      <c r="E39" s="119"/>
      <c r="F39" s="119"/>
    </row>
    <row r="40" spans="1:6" ht="15.75" hidden="1" customHeight="1">
      <c r="A40" s="349" t="s">
        <v>2111</v>
      </c>
      <c r="B40" s="36" t="s">
        <v>2112</v>
      </c>
      <c r="C40" s="106"/>
      <c r="D40" s="106"/>
      <c r="E40" s="119"/>
      <c r="F40" s="119"/>
    </row>
    <row r="41" spans="1:6" ht="15.75" hidden="1" customHeight="1">
      <c r="A41" s="349" t="s">
        <v>2113</v>
      </c>
      <c r="B41" s="36" t="s">
        <v>2114</v>
      </c>
      <c r="C41" s="106"/>
      <c r="D41" s="106"/>
      <c r="E41" s="119"/>
      <c r="F41" s="119"/>
    </row>
    <row r="42" spans="1:6" ht="15.75" hidden="1" customHeight="1">
      <c r="A42" s="349" t="s">
        <v>2115</v>
      </c>
      <c r="B42" s="36" t="s">
        <v>2107</v>
      </c>
      <c r="C42" s="106"/>
      <c r="D42" s="106"/>
      <c r="E42" s="119"/>
      <c r="F42" s="119"/>
    </row>
    <row r="43" spans="1:6" ht="15.75" hidden="1" customHeight="1">
      <c r="A43" s="479" t="s">
        <v>2076</v>
      </c>
      <c r="B43" s="416"/>
      <c r="C43" s="487">
        <v>0</v>
      </c>
      <c r="D43" s="487"/>
      <c r="E43" s="119"/>
      <c r="F43" s="119"/>
    </row>
    <row r="44" spans="1:6" ht="15.75" hidden="1" customHeight="1">
      <c r="A44" s="36"/>
      <c r="B44" s="414" t="s">
        <v>2118</v>
      </c>
      <c r="C44" s="106"/>
      <c r="D44" s="106"/>
      <c r="E44" s="119"/>
      <c r="F44" s="119"/>
    </row>
    <row r="45" spans="1:6" ht="15.75" hidden="1" customHeight="1">
      <c r="A45" s="36" t="s">
        <v>2119</v>
      </c>
      <c r="B45" s="36" t="s">
        <v>2120</v>
      </c>
      <c r="C45" s="106"/>
      <c r="D45" s="106"/>
      <c r="E45" s="119"/>
      <c r="F45" s="119"/>
    </row>
    <row r="46" spans="1:6" ht="15.75" hidden="1" customHeight="1">
      <c r="A46" s="36" t="s">
        <v>2121</v>
      </c>
      <c r="B46" s="36" t="s">
        <v>2122</v>
      </c>
      <c r="C46" s="106"/>
      <c r="D46" s="106"/>
      <c r="E46" s="119"/>
      <c r="F46" s="119"/>
    </row>
    <row r="47" spans="1:6" ht="15.75" hidden="1" customHeight="1">
      <c r="A47" s="36" t="s">
        <v>2123</v>
      </c>
      <c r="B47" s="36" t="s">
        <v>2124</v>
      </c>
      <c r="C47" s="106"/>
      <c r="D47" s="106"/>
      <c r="E47" s="119"/>
      <c r="F47" s="119"/>
    </row>
    <row r="48" spans="1:6" ht="15.75" hidden="1" customHeight="1">
      <c r="A48" s="479" t="s">
        <v>2076</v>
      </c>
      <c r="B48" s="416"/>
      <c r="C48" s="487">
        <v>0</v>
      </c>
      <c r="D48" s="487"/>
      <c r="E48" s="119"/>
      <c r="F48" s="119"/>
    </row>
    <row r="49" spans="1:6" ht="15.75" hidden="1" customHeight="1">
      <c r="A49" s="349"/>
      <c r="B49" s="414" t="s">
        <v>2125</v>
      </c>
      <c r="C49" s="107"/>
      <c r="D49" s="107"/>
      <c r="E49" s="119"/>
      <c r="F49" s="119"/>
    </row>
    <row r="50" spans="1:6" ht="15.75" hidden="1" customHeight="1">
      <c r="A50" s="349" t="s">
        <v>2328</v>
      </c>
      <c r="B50" s="36" t="s">
        <v>2329</v>
      </c>
      <c r="C50" s="119"/>
      <c r="D50" s="119"/>
      <c r="E50" s="119"/>
      <c r="F50" s="119"/>
    </row>
    <row r="51" spans="1:6" ht="15.75" hidden="1" customHeight="1">
      <c r="A51" s="479" t="s">
        <v>2076</v>
      </c>
      <c r="B51" s="416"/>
      <c r="C51" s="487">
        <v>0</v>
      </c>
      <c r="D51" s="487"/>
      <c r="E51" s="119"/>
      <c r="F51" s="119"/>
    </row>
    <row r="52" spans="1:6" ht="15.75" hidden="1" customHeight="1">
      <c r="A52" s="349"/>
      <c r="B52" s="414" t="s">
        <v>2128</v>
      </c>
      <c r="C52" s="107"/>
      <c r="D52" s="107"/>
      <c r="E52" s="119"/>
      <c r="F52" s="119"/>
    </row>
    <row r="53" spans="1:6" ht="15.75" hidden="1" customHeight="1">
      <c r="A53" s="349" t="s">
        <v>2129</v>
      </c>
      <c r="B53" s="36" t="s">
        <v>2130</v>
      </c>
      <c r="C53" s="106"/>
      <c r="D53" s="106"/>
      <c r="E53" s="119"/>
      <c r="F53" s="119"/>
    </row>
    <row r="54" spans="1:6" ht="15.75" hidden="1" customHeight="1">
      <c r="A54" s="349" t="s">
        <v>2241</v>
      </c>
      <c r="B54" s="36" t="s">
        <v>2242</v>
      </c>
      <c r="C54" s="106"/>
      <c r="D54" s="106"/>
      <c r="E54" s="119"/>
      <c r="F54" s="119"/>
    </row>
    <row r="55" spans="1:6" ht="15.75" hidden="1" customHeight="1">
      <c r="A55" s="349" t="s">
        <v>2133</v>
      </c>
      <c r="B55" s="36" t="s">
        <v>2134</v>
      </c>
      <c r="C55" s="106"/>
      <c r="D55" s="106"/>
      <c r="E55" s="119"/>
      <c r="F55" s="119"/>
    </row>
    <row r="56" spans="1:6" ht="15.75" hidden="1" customHeight="1">
      <c r="A56" s="349" t="s">
        <v>2135</v>
      </c>
      <c r="B56" s="36" t="s">
        <v>2136</v>
      </c>
      <c r="C56" s="106"/>
      <c r="D56" s="106"/>
      <c r="E56" s="119"/>
      <c r="F56" s="119"/>
    </row>
    <row r="57" spans="1:6" ht="15.75" hidden="1" customHeight="1">
      <c r="A57" s="479" t="s">
        <v>2076</v>
      </c>
      <c r="B57" s="416"/>
      <c r="C57" s="487">
        <v>0</v>
      </c>
      <c r="D57" s="487"/>
      <c r="E57" s="119"/>
      <c r="F57" s="119"/>
    </row>
    <row r="58" spans="1:6" ht="15.75" hidden="1" customHeight="1">
      <c r="A58" s="349"/>
      <c r="B58" s="414" t="s">
        <v>2244</v>
      </c>
      <c r="C58" s="107"/>
      <c r="D58" s="107"/>
      <c r="E58" s="119"/>
      <c r="F58" s="119"/>
    </row>
    <row r="59" spans="1:6" ht="15.75" hidden="1" customHeight="1">
      <c r="A59" s="349" t="s">
        <v>2261</v>
      </c>
      <c r="B59" s="36" t="s">
        <v>2262</v>
      </c>
      <c r="C59" s="885"/>
      <c r="D59" s="885"/>
      <c r="E59" s="119"/>
      <c r="F59" s="119"/>
    </row>
    <row r="60" spans="1:6" ht="15.75" hidden="1" customHeight="1">
      <c r="A60" s="479" t="s">
        <v>2076</v>
      </c>
      <c r="B60" s="416"/>
      <c r="C60" s="487">
        <v>0</v>
      </c>
      <c r="D60" s="487"/>
      <c r="E60" s="119"/>
      <c r="F60" s="119"/>
    </row>
    <row r="61" spans="1:6" ht="15.75" hidden="1" customHeight="1">
      <c r="A61" s="349"/>
      <c r="B61" s="414" t="s">
        <v>2146</v>
      </c>
      <c r="C61" s="107"/>
      <c r="D61" s="107"/>
      <c r="E61" s="119"/>
      <c r="F61" s="119"/>
    </row>
    <row r="62" spans="1:6" ht="15.75" hidden="1" customHeight="1">
      <c r="A62" s="349" t="s">
        <v>2147</v>
      </c>
      <c r="B62" s="36" t="s">
        <v>2148</v>
      </c>
      <c r="C62" s="106"/>
      <c r="D62" s="106"/>
      <c r="E62" s="119"/>
      <c r="F62" s="119"/>
    </row>
    <row r="63" spans="1:6" ht="15.75" hidden="1" customHeight="1">
      <c r="A63" s="349" t="s">
        <v>2149</v>
      </c>
      <c r="B63" s="36" t="s">
        <v>2150</v>
      </c>
      <c r="C63" s="106"/>
      <c r="D63" s="106"/>
      <c r="E63" s="119"/>
      <c r="F63" s="119"/>
    </row>
    <row r="64" spans="1:6" ht="15.75" hidden="1" customHeight="1">
      <c r="A64" s="349" t="s">
        <v>2151</v>
      </c>
      <c r="B64" s="36" t="s">
        <v>2152</v>
      </c>
      <c r="C64" s="106"/>
      <c r="D64" s="106"/>
      <c r="E64" s="119"/>
      <c r="F64" s="119"/>
    </row>
    <row r="65" spans="1:6" ht="15.75" hidden="1" customHeight="1">
      <c r="A65" s="479" t="s">
        <v>2076</v>
      </c>
      <c r="B65" s="416"/>
      <c r="C65" s="487">
        <v>0</v>
      </c>
      <c r="D65" s="487"/>
      <c r="E65" s="119"/>
      <c r="F65" s="119"/>
    </row>
    <row r="66" spans="1:6" ht="15.75" hidden="1" customHeight="1">
      <c r="A66" s="349"/>
      <c r="B66" s="414" t="s">
        <v>2153</v>
      </c>
      <c r="C66" s="107"/>
      <c r="D66" s="107"/>
      <c r="E66" s="119"/>
      <c r="F66" s="119"/>
    </row>
    <row r="67" spans="1:6" ht="15.75" hidden="1" customHeight="1">
      <c r="A67" s="349" t="s">
        <v>2154</v>
      </c>
      <c r="B67" s="36" t="s">
        <v>2155</v>
      </c>
      <c r="C67" s="107">
        <v>0</v>
      </c>
      <c r="D67" s="107"/>
      <c r="E67" s="119"/>
      <c r="F67" s="119"/>
    </row>
    <row r="68" spans="1:6" ht="15.75" hidden="1" customHeight="1">
      <c r="A68" s="479" t="s">
        <v>2076</v>
      </c>
      <c r="B68" s="416"/>
      <c r="C68" s="480">
        <v>0</v>
      </c>
      <c r="D68" s="480"/>
      <c r="E68" s="119"/>
      <c r="F68" s="119"/>
    </row>
    <row r="69" spans="1:6" ht="15.75" hidden="1" customHeight="1">
      <c r="A69" s="349"/>
      <c r="B69" s="414" t="s">
        <v>2153</v>
      </c>
      <c r="C69" s="112"/>
      <c r="D69" s="112"/>
      <c r="E69" s="119"/>
      <c r="F69" s="119"/>
    </row>
    <row r="70" spans="1:6" ht="15.75" hidden="1" customHeight="1">
      <c r="A70" s="349" t="s">
        <v>2154</v>
      </c>
      <c r="B70" s="36" t="s">
        <v>2155</v>
      </c>
      <c r="C70" s="119"/>
      <c r="D70" s="119"/>
      <c r="E70" s="119"/>
      <c r="F70" s="119"/>
    </row>
    <row r="71" spans="1:6" ht="15.75" hidden="1" customHeight="1">
      <c r="A71" s="479" t="s">
        <v>2076</v>
      </c>
      <c r="B71" s="416"/>
      <c r="C71" s="487">
        <v>0</v>
      </c>
      <c r="D71" s="487"/>
      <c r="E71" s="119"/>
      <c r="F71" s="119"/>
    </row>
    <row r="72" spans="1:6" ht="15.75" hidden="1" customHeight="1">
      <c r="A72" s="349"/>
      <c r="B72" s="414" t="s">
        <v>2158</v>
      </c>
      <c r="C72" s="107"/>
      <c r="D72" s="107"/>
      <c r="E72" s="119"/>
      <c r="F72" s="119"/>
    </row>
    <row r="73" spans="1:6" ht="15.75" hidden="1" customHeight="1">
      <c r="A73" s="349" t="s">
        <v>2189</v>
      </c>
      <c r="B73" s="81" t="s">
        <v>2818</v>
      </c>
      <c r="C73" s="119"/>
      <c r="D73" s="119"/>
      <c r="E73" s="119"/>
      <c r="F73" s="119"/>
    </row>
    <row r="74" spans="1:6" ht="15.75" hidden="1" customHeight="1">
      <c r="A74" s="349" t="s">
        <v>2760</v>
      </c>
      <c r="B74" s="36" t="s">
        <v>2761</v>
      </c>
      <c r="C74" s="119"/>
      <c r="D74" s="119"/>
      <c r="E74" s="119"/>
      <c r="F74" s="119"/>
    </row>
    <row r="75" spans="1:6" ht="15.75" hidden="1" customHeight="1">
      <c r="A75" s="349">
        <v>3111001</v>
      </c>
      <c r="B75" s="36" t="s">
        <v>2161</v>
      </c>
      <c r="C75" s="119">
        <v>0</v>
      </c>
      <c r="D75" s="119"/>
      <c r="E75" s="119"/>
      <c r="F75" s="119"/>
    </row>
    <row r="76" spans="1:6" ht="15.75" hidden="1" customHeight="1">
      <c r="A76" s="349" t="s">
        <v>2269</v>
      </c>
      <c r="B76" s="36" t="s">
        <v>2819</v>
      </c>
      <c r="C76" s="36"/>
      <c r="D76" s="36"/>
      <c r="E76" s="119"/>
      <c r="F76" s="119"/>
    </row>
    <row r="77" spans="1:6" ht="15.75" hidden="1" customHeight="1">
      <c r="A77" s="349" t="s">
        <v>2269</v>
      </c>
      <c r="B77" s="36" t="s">
        <v>2523</v>
      </c>
      <c r="C77" s="106"/>
      <c r="D77" s="106"/>
      <c r="E77" s="119"/>
      <c r="F77" s="119"/>
    </row>
    <row r="78" spans="1:6" ht="15.75" hidden="1" customHeight="1">
      <c r="A78" s="540" t="s">
        <v>2670</v>
      </c>
      <c r="B78" s="509" t="s">
        <v>2368</v>
      </c>
      <c r="C78" s="106"/>
      <c r="D78" s="106"/>
      <c r="E78" s="119"/>
      <c r="F78" s="119"/>
    </row>
    <row r="79" spans="1:6" ht="15.75" hidden="1" customHeight="1">
      <c r="A79" s="349">
        <v>2211016</v>
      </c>
      <c r="B79" s="36" t="s">
        <v>2820</v>
      </c>
      <c r="C79" s="106"/>
      <c r="D79" s="106"/>
      <c r="E79" s="119"/>
      <c r="F79" s="119"/>
    </row>
    <row r="80" spans="1:6" ht="15.75" hidden="1" customHeight="1">
      <c r="A80" s="349">
        <v>3111004</v>
      </c>
      <c r="B80" s="36" t="s">
        <v>2208</v>
      </c>
      <c r="C80" s="106"/>
      <c r="D80" s="106"/>
      <c r="E80" s="119"/>
      <c r="F80" s="119"/>
    </row>
    <row r="81" spans="1:6" ht="15.75" hidden="1" customHeight="1">
      <c r="A81" s="349">
        <v>3111009</v>
      </c>
      <c r="B81" s="36" t="s">
        <v>2821</v>
      </c>
      <c r="C81" s="106"/>
      <c r="D81" s="106"/>
      <c r="E81" s="119"/>
      <c r="F81" s="119"/>
    </row>
    <row r="82" spans="1:6" ht="15.75" hidden="1" customHeight="1">
      <c r="A82" s="36"/>
      <c r="B82" s="413" t="s">
        <v>2822</v>
      </c>
      <c r="C82" s="547"/>
      <c r="D82" s="547"/>
      <c r="E82" s="119"/>
      <c r="F82" s="119"/>
    </row>
    <row r="83" spans="1:6" ht="15.75" hidden="1" customHeight="1">
      <c r="A83" s="349">
        <v>2211311</v>
      </c>
      <c r="B83" s="36" t="s">
        <v>2823</v>
      </c>
      <c r="C83" s="119"/>
      <c r="D83" s="119"/>
      <c r="E83" s="119"/>
      <c r="F83" s="119"/>
    </row>
    <row r="84" spans="1:6" ht="15.75" hidden="1" customHeight="1">
      <c r="A84" s="479" t="s">
        <v>2076</v>
      </c>
      <c r="B84" s="416"/>
      <c r="C84" s="487">
        <v>0</v>
      </c>
      <c r="D84" s="487"/>
      <c r="E84" s="119"/>
      <c r="F84" s="119"/>
    </row>
    <row r="85" spans="1:6" ht="15.75" hidden="1" customHeight="1">
      <c r="A85" s="349"/>
      <c r="B85" s="414" t="s">
        <v>2173</v>
      </c>
      <c r="C85" s="107"/>
      <c r="D85" s="107"/>
      <c r="E85" s="119"/>
      <c r="F85" s="119"/>
    </row>
    <row r="86" spans="1:6" ht="15.75" hidden="1" customHeight="1">
      <c r="A86" s="349" t="s">
        <v>2174</v>
      </c>
      <c r="B86" s="36" t="s">
        <v>2175</v>
      </c>
      <c r="C86" s="119"/>
      <c r="D86" s="119"/>
      <c r="E86" s="119"/>
      <c r="F86" s="119"/>
    </row>
    <row r="87" spans="1:6" ht="15.75" hidden="1" customHeight="1">
      <c r="A87" s="479" t="s">
        <v>2076</v>
      </c>
      <c r="B87" s="416"/>
      <c r="C87" s="487">
        <v>0</v>
      </c>
      <c r="D87" s="487"/>
      <c r="E87" s="119"/>
      <c r="F87" s="119"/>
    </row>
    <row r="88" spans="1:6" ht="15.75" hidden="1" customHeight="1">
      <c r="A88" s="349"/>
      <c r="B88" s="414" t="s">
        <v>2176</v>
      </c>
      <c r="C88" s="107"/>
      <c r="D88" s="107"/>
      <c r="E88" s="119"/>
      <c r="F88" s="119"/>
    </row>
    <row r="89" spans="1:6" ht="15.75" hidden="1" customHeight="1">
      <c r="A89" s="349" t="s">
        <v>2177</v>
      </c>
      <c r="B89" s="36" t="s">
        <v>2178</v>
      </c>
      <c r="C89" s="106"/>
      <c r="D89" s="106"/>
      <c r="E89" s="119"/>
      <c r="F89" s="119"/>
    </row>
    <row r="90" spans="1:6" ht="15.75" hidden="1" customHeight="1">
      <c r="A90" s="349" t="s">
        <v>2700</v>
      </c>
      <c r="B90" s="36" t="s">
        <v>2701</v>
      </c>
      <c r="C90" s="106"/>
      <c r="D90" s="106"/>
      <c r="E90" s="119"/>
      <c r="F90" s="119"/>
    </row>
    <row r="91" spans="1:6" ht="15.75" hidden="1" customHeight="1">
      <c r="A91" s="349" t="s">
        <v>2537</v>
      </c>
      <c r="B91" s="36" t="s">
        <v>2538</v>
      </c>
      <c r="C91" s="119"/>
      <c r="D91" s="119"/>
      <c r="E91" s="119"/>
      <c r="F91" s="119"/>
    </row>
    <row r="92" spans="1:6" ht="15.75" hidden="1" customHeight="1">
      <c r="A92" s="479" t="s">
        <v>2076</v>
      </c>
      <c r="B92" s="548"/>
      <c r="C92" s="487">
        <v>0</v>
      </c>
      <c r="D92" s="487"/>
      <c r="E92" s="119"/>
      <c r="F92" s="119"/>
    </row>
    <row r="93" spans="1:6" ht="15.75" customHeight="1">
      <c r="A93" s="485" t="s">
        <v>2834</v>
      </c>
      <c r="B93" s="449"/>
      <c r="C93" s="107"/>
      <c r="D93" s="107"/>
      <c r="E93" s="119"/>
      <c r="F93" s="119"/>
    </row>
    <row r="94" spans="1:6" ht="15.75" customHeight="1">
      <c r="A94" s="349"/>
      <c r="B94" s="414" t="s">
        <v>2101</v>
      </c>
      <c r="C94" s="107"/>
      <c r="D94" s="107"/>
      <c r="E94" s="119"/>
      <c r="F94" s="119"/>
    </row>
    <row r="95" spans="1:6" ht="15.75" customHeight="1">
      <c r="A95" s="349" t="s">
        <v>2102</v>
      </c>
      <c r="B95" s="36" t="s">
        <v>2103</v>
      </c>
      <c r="C95" s="106">
        <v>500000</v>
      </c>
      <c r="D95" s="106"/>
      <c r="E95" s="119">
        <f t="shared" ref="E95:E98" si="7">SUM(C95:D95)</f>
        <v>500000</v>
      </c>
      <c r="F95" s="899">
        <v>500000</v>
      </c>
    </row>
    <row r="96" spans="1:6" ht="15.75" customHeight="1">
      <c r="A96" s="349" t="s">
        <v>2104</v>
      </c>
      <c r="B96" s="36" t="s">
        <v>2105</v>
      </c>
      <c r="C96" s="106">
        <v>2000000</v>
      </c>
      <c r="D96" s="106"/>
      <c r="E96" s="119">
        <f t="shared" si="7"/>
        <v>2000000</v>
      </c>
      <c r="F96" s="900">
        <v>1500000</v>
      </c>
    </row>
    <row r="97" spans="1:6" ht="15.75" customHeight="1">
      <c r="A97" s="349">
        <v>2210303</v>
      </c>
      <c r="B97" s="36" t="s">
        <v>2107</v>
      </c>
      <c r="C97" s="106">
        <v>2000000</v>
      </c>
      <c r="D97" s="106"/>
      <c r="E97" s="119">
        <f t="shared" si="7"/>
        <v>2000000</v>
      </c>
      <c r="F97" s="900">
        <v>2000000</v>
      </c>
    </row>
    <row r="98" spans="1:6" ht="15.75" hidden="1" customHeight="1">
      <c r="A98" s="349">
        <v>2210310</v>
      </c>
      <c r="B98" s="36" t="s">
        <v>2211</v>
      </c>
      <c r="C98" s="107"/>
      <c r="D98" s="107"/>
      <c r="E98" s="119">
        <f t="shared" si="7"/>
        <v>0</v>
      </c>
      <c r="F98" s="903"/>
    </row>
    <row r="99" spans="1:6" ht="15.75" customHeight="1">
      <c r="A99" s="349"/>
      <c r="B99" s="414" t="s">
        <v>2138</v>
      </c>
      <c r="C99" s="106"/>
      <c r="D99" s="106"/>
      <c r="E99" s="119"/>
      <c r="F99" s="903"/>
    </row>
    <row r="100" spans="1:6" ht="15.75" customHeight="1">
      <c r="A100" s="349" t="s">
        <v>2139</v>
      </c>
      <c r="B100" s="36" t="s">
        <v>2140</v>
      </c>
      <c r="C100" s="106">
        <v>200000</v>
      </c>
      <c r="D100" s="106"/>
      <c r="E100" s="119">
        <f t="shared" ref="E100:E101" si="8">SUM(C100:D100)</f>
        <v>200000</v>
      </c>
      <c r="F100" s="900">
        <v>200000</v>
      </c>
    </row>
    <row r="101" spans="1:6" ht="15.75" customHeight="1">
      <c r="A101" s="349" t="s">
        <v>2141</v>
      </c>
      <c r="B101" s="36" t="s">
        <v>2142</v>
      </c>
      <c r="C101" s="106">
        <v>3000000</v>
      </c>
      <c r="D101" s="106"/>
      <c r="E101" s="119">
        <f t="shared" si="8"/>
        <v>3000000</v>
      </c>
      <c r="F101" s="900">
        <v>1000000</v>
      </c>
    </row>
    <row r="102" spans="1:6" ht="15.75" customHeight="1">
      <c r="A102" s="349"/>
      <c r="B102" s="414" t="s">
        <v>2158</v>
      </c>
      <c r="C102" s="478"/>
      <c r="D102" s="478"/>
      <c r="E102" s="119"/>
      <c r="F102" s="903"/>
    </row>
    <row r="103" spans="1:6" ht="15.75" customHeight="1">
      <c r="A103" s="349">
        <v>2211324</v>
      </c>
      <c r="B103" s="36" t="s">
        <v>2695</v>
      </c>
      <c r="C103" s="107">
        <v>1000000</v>
      </c>
      <c r="D103" s="107"/>
      <c r="E103" s="119">
        <f t="shared" ref="E103:E104" si="9">SUM(C103:D103)</f>
        <v>1000000</v>
      </c>
      <c r="F103" s="903"/>
    </row>
    <row r="104" spans="1:6" ht="15.75" customHeight="1">
      <c r="A104" s="349"/>
      <c r="B104" s="36" t="s">
        <v>2696</v>
      </c>
      <c r="C104" s="107">
        <v>1000000</v>
      </c>
      <c r="D104" s="107"/>
      <c r="E104" s="119">
        <f t="shared" si="9"/>
        <v>1000000</v>
      </c>
      <c r="F104" s="900">
        <v>500000</v>
      </c>
    </row>
    <row r="105" spans="1:6" ht="15.75" customHeight="1">
      <c r="A105" s="479" t="s">
        <v>2076</v>
      </c>
      <c r="B105" s="548"/>
      <c r="C105" s="487">
        <v>9700000</v>
      </c>
      <c r="D105" s="487">
        <f t="shared" ref="D105:F105" si="10">SUM(D95:D104)</f>
        <v>0</v>
      </c>
      <c r="E105" s="487">
        <f t="shared" si="10"/>
        <v>9700000</v>
      </c>
      <c r="F105" s="487">
        <f t="shared" si="10"/>
        <v>5700000</v>
      </c>
    </row>
    <row r="106" spans="1:6" ht="15.75" hidden="1" customHeight="1">
      <c r="A106" s="485" t="s">
        <v>2835</v>
      </c>
      <c r="B106" s="122"/>
      <c r="C106" s="904"/>
      <c r="D106" s="904"/>
      <c r="E106" s="904"/>
      <c r="F106" s="904"/>
    </row>
    <row r="107" spans="1:6" ht="15.75" hidden="1" customHeight="1">
      <c r="A107" s="349"/>
      <c r="B107" s="414" t="s">
        <v>2101</v>
      </c>
      <c r="C107" s="107"/>
      <c r="D107" s="107"/>
      <c r="E107" s="107"/>
      <c r="F107" s="107"/>
    </row>
    <row r="108" spans="1:6" ht="15.75" hidden="1" customHeight="1">
      <c r="A108" s="349" t="s">
        <v>2102</v>
      </c>
      <c r="B108" s="36" t="s">
        <v>2103</v>
      </c>
      <c r="C108" s="107"/>
      <c r="D108" s="107"/>
      <c r="E108" s="107"/>
      <c r="F108" s="107"/>
    </row>
    <row r="109" spans="1:6" ht="15.75" hidden="1" customHeight="1">
      <c r="A109" s="349" t="s">
        <v>2104</v>
      </c>
      <c r="B109" s="36" t="s">
        <v>2105</v>
      </c>
      <c r="C109" s="107"/>
      <c r="D109" s="107"/>
      <c r="E109" s="107"/>
      <c r="F109" s="107"/>
    </row>
    <row r="110" spans="1:6" ht="15.75" hidden="1" customHeight="1">
      <c r="A110" s="349"/>
      <c r="B110" s="414" t="s">
        <v>2158</v>
      </c>
      <c r="C110" s="107"/>
      <c r="D110" s="107"/>
      <c r="E110" s="107"/>
      <c r="F110" s="107"/>
    </row>
    <row r="111" spans="1:6" ht="15.75" hidden="1" customHeight="1">
      <c r="A111" s="349">
        <v>3111009</v>
      </c>
      <c r="B111" s="36" t="s">
        <v>2827</v>
      </c>
      <c r="C111" s="107"/>
      <c r="D111" s="107"/>
      <c r="E111" s="107"/>
      <c r="F111" s="107"/>
    </row>
    <row r="112" spans="1:6" ht="15.75" hidden="1" customHeight="1">
      <c r="A112" s="349">
        <v>2210802</v>
      </c>
      <c r="B112" s="36" t="s">
        <v>2142</v>
      </c>
      <c r="C112" s="107"/>
      <c r="D112" s="107"/>
      <c r="E112" s="107"/>
      <c r="F112" s="107"/>
    </row>
    <row r="113" spans="1:26" ht="15.75" hidden="1" customHeight="1">
      <c r="A113" s="349">
        <v>2211101</v>
      </c>
      <c r="B113" s="36" t="s">
        <v>2148</v>
      </c>
      <c r="C113" s="107"/>
      <c r="D113" s="107"/>
      <c r="E113" s="107"/>
      <c r="F113" s="107"/>
    </row>
    <row r="114" spans="1:26" ht="15.75" hidden="1" customHeight="1">
      <c r="A114" s="349">
        <v>3111002</v>
      </c>
      <c r="B114" s="36" t="s">
        <v>2828</v>
      </c>
      <c r="C114" s="107"/>
      <c r="D114" s="107"/>
      <c r="E114" s="107"/>
      <c r="F114" s="107"/>
    </row>
    <row r="115" spans="1:26" ht="15.75" hidden="1" customHeight="1">
      <c r="A115" s="479" t="s">
        <v>2076</v>
      </c>
      <c r="B115" s="416"/>
      <c r="C115" s="487">
        <v>0</v>
      </c>
      <c r="D115" s="487">
        <v>1</v>
      </c>
      <c r="E115" s="487">
        <v>2</v>
      </c>
      <c r="F115" s="487">
        <v>3</v>
      </c>
    </row>
    <row r="116" spans="1:26" ht="15.75" customHeight="1">
      <c r="A116" s="481"/>
      <c r="B116" s="481" t="s">
        <v>2445</v>
      </c>
      <c r="C116" s="886">
        <v>9700000</v>
      </c>
      <c r="D116" s="886">
        <f t="shared" ref="D116:E116" si="11">SUM(D105,D92,D87,D84,D71,D65,D60,D57,D51,D48,D43,D38,D32,D29, )</f>
        <v>0</v>
      </c>
      <c r="E116" s="886">
        <f t="shared" si="11"/>
        <v>9700000</v>
      </c>
      <c r="F116" s="886">
        <f>SUM(F105,F92,F87,F84,F71,F65,F60,F57,F51,F48,F43,F38,F32,F29,F26,F23,F18 )</f>
        <v>7485175</v>
      </c>
      <c r="G116" s="905"/>
      <c r="H116" s="905"/>
      <c r="I116" s="905"/>
      <c r="J116" s="905"/>
      <c r="K116" s="905"/>
      <c r="L116" s="905"/>
      <c r="M116" s="905"/>
      <c r="N116" s="905"/>
      <c r="O116" s="905"/>
      <c r="P116" s="905"/>
      <c r="Q116" s="127"/>
      <c r="R116" s="127"/>
      <c r="S116" s="127"/>
      <c r="T116" s="127"/>
      <c r="U116" s="127"/>
      <c r="V116" s="127"/>
      <c r="W116" s="127"/>
      <c r="X116" s="127"/>
      <c r="Y116" s="127"/>
      <c r="Z116" s="127"/>
    </row>
    <row r="117" spans="1:26" ht="15.75" customHeight="1">
      <c r="A117" s="485"/>
      <c r="B117" s="485" t="s">
        <v>2222</v>
      </c>
      <c r="C117" s="486">
        <v>14000000</v>
      </c>
      <c r="D117" s="486">
        <f t="shared" ref="D117:F117" si="12">SUM(D116,D13)</f>
        <v>0</v>
      </c>
      <c r="E117" s="486">
        <f t="shared" si="12"/>
        <v>14000000</v>
      </c>
      <c r="F117" s="486">
        <f t="shared" si="12"/>
        <v>11785175</v>
      </c>
    </row>
    <row r="118" spans="1:26" ht="15.75" hidden="1" customHeight="1">
      <c r="A118" s="479"/>
      <c r="B118" s="416" t="s">
        <v>2223</v>
      </c>
      <c r="C118" s="906"/>
      <c r="D118" s="906"/>
      <c r="E118" s="906"/>
      <c r="F118" s="906"/>
    </row>
    <row r="119" spans="1:26" ht="15.75" hidden="1" customHeight="1">
      <c r="A119" s="907"/>
      <c r="B119" s="416" t="s">
        <v>2719</v>
      </c>
      <c r="C119" s="906"/>
      <c r="D119" s="906"/>
      <c r="E119" s="906"/>
      <c r="F119" s="906"/>
    </row>
    <row r="120" spans="1:26" ht="15.75" hidden="1" customHeight="1">
      <c r="A120" s="435">
        <v>11402</v>
      </c>
      <c r="B120" s="99" t="s">
        <v>2707</v>
      </c>
      <c r="C120" s="107"/>
      <c r="D120" s="107"/>
      <c r="E120" s="107"/>
      <c r="F120" s="107"/>
    </row>
    <row r="121" spans="1:26" ht="15.75" hidden="1" customHeight="1">
      <c r="A121" s="141">
        <v>3110504</v>
      </c>
      <c r="B121" s="36" t="s">
        <v>2831</v>
      </c>
      <c r="C121" s="107">
        <v>60000000</v>
      </c>
      <c r="D121" s="107"/>
      <c r="E121" s="107">
        <f>'PROJECTS DETAILS'!F1767</f>
        <v>46372692</v>
      </c>
      <c r="F121" s="107"/>
    </row>
    <row r="122" spans="1:26" ht="15.75" hidden="1" customHeight="1">
      <c r="A122" s="479"/>
      <c r="B122" s="416" t="s">
        <v>2832</v>
      </c>
      <c r="C122" s="755">
        <v>60000000</v>
      </c>
      <c r="D122" s="755"/>
      <c r="E122" s="755">
        <f>SUM(E121)</f>
        <v>46372692</v>
      </c>
      <c r="F122" s="755"/>
    </row>
    <row r="123" spans="1:26" ht="15.75" hidden="1" customHeight="1">
      <c r="A123" s="908"/>
      <c r="B123" s="484" t="s">
        <v>2836</v>
      </c>
      <c r="C123" s="909">
        <v>74000000</v>
      </c>
      <c r="D123" s="909"/>
      <c r="E123" s="909">
        <f>E117+E122</f>
        <v>60372692</v>
      </c>
      <c r="F123" s="909"/>
    </row>
    <row r="124" spans="1:26" ht="14.25" customHeight="1">
      <c r="A124" s="578"/>
      <c r="C124" s="2"/>
      <c r="D124" s="2"/>
      <c r="E124" s="2"/>
      <c r="F124" s="2"/>
    </row>
    <row r="125" spans="1:26" ht="14.25" customHeight="1">
      <c r="A125" s="578"/>
      <c r="C125" s="2"/>
      <c r="D125" s="2"/>
      <c r="E125" s="2"/>
      <c r="F125" s="2"/>
    </row>
    <row r="126" spans="1:26" ht="14.25" customHeight="1">
      <c r="A126" s="578"/>
      <c r="C126" s="2"/>
      <c r="D126" s="2"/>
      <c r="E126" s="2"/>
      <c r="F126" s="2"/>
    </row>
    <row r="127" spans="1:26" ht="14.25" customHeight="1">
      <c r="A127" s="578"/>
      <c r="C127" s="2"/>
      <c r="D127" s="2"/>
      <c r="E127" s="2"/>
      <c r="F127" s="2"/>
    </row>
    <row r="128" spans="1:26" ht="14.25" customHeight="1">
      <c r="A128" s="578"/>
      <c r="C128" s="2"/>
      <c r="D128" s="2"/>
      <c r="E128" s="2"/>
      <c r="F128" s="2"/>
    </row>
    <row r="129" spans="1:6" ht="14.25" customHeight="1">
      <c r="A129" s="578"/>
      <c r="C129" s="2"/>
      <c r="D129" s="2"/>
      <c r="E129" s="2"/>
      <c r="F129" s="2"/>
    </row>
    <row r="130" spans="1:6" ht="14.25" customHeight="1">
      <c r="A130" s="578"/>
      <c r="C130" s="2"/>
      <c r="D130" s="2"/>
      <c r="E130" s="2"/>
      <c r="F130" s="2"/>
    </row>
    <row r="131" spans="1:6" ht="14.25" customHeight="1">
      <c r="A131" s="578"/>
      <c r="C131" s="2"/>
      <c r="D131" s="2"/>
      <c r="E131" s="2"/>
      <c r="F131" s="2"/>
    </row>
    <row r="132" spans="1:6" ht="14.25" customHeight="1">
      <c r="A132" s="578"/>
      <c r="C132" s="2"/>
      <c r="D132" s="2"/>
      <c r="E132" s="2"/>
      <c r="F132" s="2"/>
    </row>
    <row r="133" spans="1:6" ht="14.25" customHeight="1">
      <c r="A133" s="578"/>
      <c r="C133" s="2"/>
      <c r="D133" s="2"/>
      <c r="E133" s="2"/>
      <c r="F133" s="2"/>
    </row>
    <row r="134" spans="1:6" ht="14.25" customHeight="1">
      <c r="A134" s="578"/>
      <c r="C134" s="2"/>
      <c r="D134" s="2"/>
      <c r="E134" s="2"/>
      <c r="F134" s="2"/>
    </row>
    <row r="135" spans="1:6" ht="14.25" customHeight="1">
      <c r="A135" s="578"/>
      <c r="C135" s="2"/>
      <c r="D135" s="2"/>
      <c r="E135" s="2"/>
      <c r="F135" s="2"/>
    </row>
    <row r="136" spans="1:6" ht="14.25" customHeight="1">
      <c r="A136" s="578"/>
      <c r="C136" s="2"/>
      <c r="D136" s="2"/>
      <c r="E136" s="2"/>
      <c r="F136" s="2"/>
    </row>
    <row r="137" spans="1:6" ht="14.25" customHeight="1">
      <c r="A137" s="578"/>
      <c r="C137" s="2"/>
      <c r="D137" s="2"/>
      <c r="E137" s="2"/>
      <c r="F137" s="2"/>
    </row>
    <row r="138" spans="1:6" ht="14.25" customHeight="1">
      <c r="A138" s="578"/>
      <c r="C138" s="2"/>
      <c r="D138" s="2"/>
      <c r="E138" s="2"/>
      <c r="F138" s="2"/>
    </row>
    <row r="139" spans="1:6" ht="14.25" customHeight="1">
      <c r="A139" s="578"/>
      <c r="C139" s="2"/>
      <c r="D139" s="2"/>
      <c r="E139" s="2"/>
      <c r="F139" s="2"/>
    </row>
    <row r="140" spans="1:6" ht="14.25" customHeight="1">
      <c r="A140" s="578"/>
      <c r="C140" s="2"/>
      <c r="D140" s="2"/>
      <c r="E140" s="2"/>
      <c r="F140" s="2"/>
    </row>
    <row r="141" spans="1:6" ht="14.25" customHeight="1">
      <c r="A141" s="578"/>
      <c r="C141" s="2"/>
      <c r="D141" s="2"/>
      <c r="E141" s="2"/>
      <c r="F141" s="2"/>
    </row>
    <row r="142" spans="1:6" ht="14.25" customHeight="1">
      <c r="A142" s="578"/>
      <c r="C142" s="2"/>
      <c r="D142" s="2"/>
      <c r="E142" s="2"/>
      <c r="F142" s="2"/>
    </row>
    <row r="143" spans="1:6" ht="14.25" customHeight="1">
      <c r="A143" s="578"/>
      <c r="C143" s="2"/>
      <c r="D143" s="2"/>
      <c r="E143" s="2"/>
      <c r="F143" s="2"/>
    </row>
    <row r="144" spans="1:6" ht="14.25" customHeight="1">
      <c r="A144" s="578"/>
      <c r="C144" s="2"/>
      <c r="D144" s="2"/>
      <c r="E144" s="2"/>
      <c r="F144" s="2"/>
    </row>
    <row r="145" spans="1:6" ht="14.25" customHeight="1">
      <c r="A145" s="578"/>
      <c r="C145" s="2"/>
      <c r="D145" s="2"/>
      <c r="E145" s="2"/>
      <c r="F145" s="2"/>
    </row>
    <row r="146" spans="1:6" ht="14.25" customHeight="1">
      <c r="A146" s="578"/>
      <c r="C146" s="2"/>
      <c r="D146" s="2"/>
      <c r="E146" s="2"/>
      <c r="F146" s="2"/>
    </row>
    <row r="147" spans="1:6" ht="14.25" customHeight="1">
      <c r="A147" s="578"/>
      <c r="C147" s="2"/>
      <c r="D147" s="2"/>
      <c r="E147" s="2"/>
      <c r="F147" s="2"/>
    </row>
    <row r="148" spans="1:6" ht="14.25" customHeight="1">
      <c r="A148" s="578"/>
      <c r="C148" s="2"/>
      <c r="D148" s="2"/>
      <c r="E148" s="2"/>
      <c r="F148" s="2"/>
    </row>
    <row r="149" spans="1:6" ht="14.25" customHeight="1">
      <c r="A149" s="578"/>
      <c r="C149" s="2"/>
      <c r="D149" s="2"/>
      <c r="E149" s="2"/>
      <c r="F149" s="2"/>
    </row>
    <row r="150" spans="1:6" ht="14.25" customHeight="1">
      <c r="A150" s="578"/>
      <c r="C150" s="2"/>
      <c r="D150" s="2"/>
      <c r="E150" s="2"/>
      <c r="F150" s="2"/>
    </row>
    <row r="151" spans="1:6" ht="14.25" customHeight="1">
      <c r="A151" s="578"/>
      <c r="C151" s="2"/>
      <c r="D151" s="2"/>
      <c r="E151" s="2"/>
      <c r="F151" s="2"/>
    </row>
    <row r="152" spans="1:6" ht="14.25" customHeight="1">
      <c r="A152" s="578"/>
      <c r="C152" s="2"/>
      <c r="D152" s="2"/>
      <c r="E152" s="2"/>
      <c r="F152" s="2"/>
    </row>
    <row r="153" spans="1:6" ht="14.25" customHeight="1">
      <c r="A153" s="578"/>
      <c r="C153" s="2"/>
      <c r="D153" s="2"/>
      <c r="E153" s="2"/>
      <c r="F153" s="2"/>
    </row>
    <row r="154" spans="1:6" ht="14.25" customHeight="1">
      <c r="A154" s="578"/>
      <c r="C154" s="2"/>
      <c r="D154" s="2"/>
      <c r="E154" s="2"/>
      <c r="F154" s="2"/>
    </row>
    <row r="155" spans="1:6" ht="14.25" customHeight="1">
      <c r="A155" s="578"/>
      <c r="C155" s="2"/>
      <c r="D155" s="2"/>
      <c r="E155" s="2"/>
      <c r="F155" s="2"/>
    </row>
    <row r="156" spans="1:6" ht="14.25" customHeight="1">
      <c r="A156" s="578"/>
      <c r="C156" s="2"/>
      <c r="D156" s="2"/>
      <c r="E156" s="2"/>
      <c r="F156" s="2"/>
    </row>
    <row r="157" spans="1:6" ht="14.25" customHeight="1">
      <c r="A157" s="578"/>
      <c r="C157" s="2"/>
      <c r="D157" s="2"/>
      <c r="E157" s="2"/>
      <c r="F157" s="2"/>
    </row>
    <row r="158" spans="1:6" ht="14.25" customHeight="1">
      <c r="A158" s="578"/>
      <c r="C158" s="2"/>
      <c r="D158" s="2"/>
      <c r="E158" s="2"/>
      <c r="F158" s="2"/>
    </row>
    <row r="159" spans="1:6" ht="14.25" customHeight="1">
      <c r="A159" s="578"/>
      <c r="C159" s="2"/>
      <c r="D159" s="2"/>
      <c r="E159" s="2"/>
      <c r="F159" s="2"/>
    </row>
    <row r="160" spans="1:6" ht="14.25" customHeight="1">
      <c r="A160" s="578"/>
      <c r="C160" s="2"/>
      <c r="D160" s="2"/>
      <c r="E160" s="2"/>
      <c r="F160" s="2"/>
    </row>
    <row r="161" spans="1:6" ht="14.25" customHeight="1">
      <c r="A161" s="578"/>
      <c r="C161" s="2"/>
      <c r="D161" s="2"/>
      <c r="E161" s="2"/>
      <c r="F161" s="2"/>
    </row>
    <row r="162" spans="1:6" ht="14.25" customHeight="1">
      <c r="A162" s="578"/>
      <c r="C162" s="2"/>
      <c r="D162" s="2"/>
      <c r="E162" s="2"/>
      <c r="F162" s="2"/>
    </row>
    <row r="163" spans="1:6" ht="14.25" customHeight="1">
      <c r="A163" s="578"/>
      <c r="C163" s="2"/>
      <c r="D163" s="2"/>
      <c r="E163" s="2"/>
      <c r="F163" s="2"/>
    </row>
    <row r="164" spans="1:6" ht="14.25" customHeight="1">
      <c r="A164" s="578"/>
      <c r="C164" s="2"/>
      <c r="D164" s="2"/>
      <c r="E164" s="2"/>
      <c r="F164" s="2"/>
    </row>
    <row r="165" spans="1:6" ht="14.25" customHeight="1">
      <c r="A165" s="578"/>
      <c r="C165" s="2"/>
      <c r="D165" s="2"/>
      <c r="E165" s="2"/>
      <c r="F165" s="2"/>
    </row>
    <row r="166" spans="1:6" ht="14.25" customHeight="1">
      <c r="A166" s="578"/>
      <c r="C166" s="2"/>
      <c r="D166" s="2"/>
      <c r="E166" s="2"/>
      <c r="F166" s="2"/>
    </row>
    <row r="167" spans="1:6" ht="14.25" customHeight="1">
      <c r="A167" s="578"/>
      <c r="C167" s="2"/>
      <c r="D167" s="2"/>
      <c r="E167" s="2"/>
      <c r="F167" s="2"/>
    </row>
    <row r="168" spans="1:6" ht="14.25" customHeight="1">
      <c r="A168" s="578"/>
      <c r="C168" s="2"/>
      <c r="D168" s="2"/>
      <c r="E168" s="2"/>
      <c r="F168" s="2"/>
    </row>
    <row r="169" spans="1:6" ht="14.25" customHeight="1">
      <c r="A169" s="578"/>
      <c r="C169" s="2"/>
      <c r="D169" s="2"/>
      <c r="E169" s="2"/>
      <c r="F169" s="2"/>
    </row>
    <row r="170" spans="1:6" ht="14.25" customHeight="1">
      <c r="A170" s="578"/>
      <c r="C170" s="2"/>
      <c r="D170" s="2"/>
      <c r="E170" s="2"/>
      <c r="F170" s="2"/>
    </row>
    <row r="171" spans="1:6" ht="14.25" customHeight="1">
      <c r="A171" s="578"/>
      <c r="C171" s="2"/>
      <c r="D171" s="2"/>
      <c r="E171" s="2"/>
      <c r="F171" s="2"/>
    </row>
    <row r="172" spans="1:6" ht="14.25" customHeight="1">
      <c r="A172" s="578"/>
      <c r="C172" s="2"/>
      <c r="D172" s="2"/>
      <c r="E172" s="2"/>
      <c r="F172" s="2"/>
    </row>
    <row r="173" spans="1:6" ht="14.25" customHeight="1">
      <c r="A173" s="578"/>
      <c r="C173" s="2"/>
      <c r="D173" s="2"/>
      <c r="E173" s="2"/>
      <c r="F173" s="2"/>
    </row>
    <row r="174" spans="1:6" ht="14.25" customHeight="1">
      <c r="A174" s="578"/>
      <c r="C174" s="2"/>
      <c r="D174" s="2"/>
      <c r="E174" s="2"/>
      <c r="F174" s="2"/>
    </row>
    <row r="175" spans="1:6" ht="14.25" customHeight="1">
      <c r="A175" s="578"/>
      <c r="C175" s="2"/>
      <c r="D175" s="2"/>
      <c r="E175" s="2"/>
      <c r="F175" s="2"/>
    </row>
    <row r="176" spans="1:6" ht="14.25" customHeight="1">
      <c r="A176" s="578"/>
      <c r="C176" s="2"/>
      <c r="D176" s="2"/>
      <c r="E176" s="2"/>
      <c r="F176" s="2"/>
    </row>
    <row r="177" spans="1:6" ht="14.25" customHeight="1">
      <c r="A177" s="578"/>
      <c r="C177" s="2"/>
      <c r="D177" s="2"/>
      <c r="E177" s="2"/>
      <c r="F177" s="2"/>
    </row>
    <row r="178" spans="1:6" ht="14.25" customHeight="1">
      <c r="A178" s="578"/>
      <c r="C178" s="2"/>
      <c r="D178" s="2"/>
      <c r="E178" s="2"/>
      <c r="F178" s="2"/>
    </row>
    <row r="179" spans="1:6" ht="14.25" customHeight="1">
      <c r="A179" s="578"/>
      <c r="C179" s="2"/>
      <c r="D179" s="2"/>
      <c r="E179" s="2"/>
      <c r="F179" s="2"/>
    </row>
    <row r="180" spans="1:6" ht="14.25" customHeight="1">
      <c r="A180" s="578"/>
      <c r="C180" s="2"/>
      <c r="D180" s="2"/>
      <c r="E180" s="2"/>
      <c r="F180" s="2"/>
    </row>
    <row r="181" spans="1:6" ht="14.25" customHeight="1">
      <c r="A181" s="578"/>
      <c r="C181" s="2"/>
      <c r="D181" s="2"/>
      <c r="E181" s="2"/>
      <c r="F181" s="2"/>
    </row>
    <row r="182" spans="1:6" ht="14.25" customHeight="1">
      <c r="A182" s="578"/>
      <c r="C182" s="2"/>
      <c r="D182" s="2"/>
      <c r="E182" s="2"/>
      <c r="F182" s="2"/>
    </row>
    <row r="183" spans="1:6" ht="14.25" customHeight="1">
      <c r="A183" s="578"/>
      <c r="C183" s="2"/>
      <c r="D183" s="2"/>
      <c r="E183" s="2"/>
      <c r="F183" s="2"/>
    </row>
    <row r="184" spans="1:6" ht="14.25" customHeight="1">
      <c r="A184" s="578"/>
      <c r="C184" s="2"/>
      <c r="D184" s="2"/>
      <c r="E184" s="2"/>
      <c r="F184" s="2"/>
    </row>
    <row r="185" spans="1:6" ht="14.25" customHeight="1">
      <c r="A185" s="578"/>
      <c r="C185" s="2"/>
      <c r="D185" s="2"/>
      <c r="E185" s="2"/>
      <c r="F185" s="2"/>
    </row>
    <row r="186" spans="1:6" ht="14.25" customHeight="1">
      <c r="A186" s="578"/>
      <c r="C186" s="2"/>
      <c r="D186" s="2"/>
      <c r="E186" s="2"/>
      <c r="F186" s="2"/>
    </row>
    <row r="187" spans="1:6" ht="14.25" customHeight="1">
      <c r="A187" s="578"/>
      <c r="C187" s="2"/>
      <c r="D187" s="2"/>
      <c r="E187" s="2"/>
      <c r="F187" s="2"/>
    </row>
    <row r="188" spans="1:6" ht="14.25" customHeight="1">
      <c r="A188" s="578"/>
      <c r="C188" s="2"/>
      <c r="D188" s="2"/>
      <c r="E188" s="2"/>
      <c r="F188" s="2"/>
    </row>
    <row r="189" spans="1:6" ht="14.25" customHeight="1">
      <c r="A189" s="578"/>
      <c r="C189" s="2"/>
      <c r="D189" s="2"/>
      <c r="E189" s="2"/>
      <c r="F189" s="2"/>
    </row>
    <row r="190" spans="1:6" ht="14.25" customHeight="1">
      <c r="A190" s="578"/>
      <c r="C190" s="2"/>
      <c r="D190" s="2"/>
      <c r="E190" s="2"/>
      <c r="F190" s="2"/>
    </row>
    <row r="191" spans="1:6" ht="14.25" customHeight="1">
      <c r="A191" s="578"/>
      <c r="C191" s="2"/>
      <c r="D191" s="2"/>
      <c r="E191" s="2"/>
      <c r="F191" s="2"/>
    </row>
    <row r="192" spans="1:6" ht="14.25" customHeight="1">
      <c r="A192" s="578"/>
      <c r="C192" s="2"/>
      <c r="D192" s="2"/>
      <c r="E192" s="2"/>
      <c r="F192" s="2"/>
    </row>
    <row r="193" spans="1:6" ht="14.25" customHeight="1">
      <c r="A193" s="578"/>
      <c r="C193" s="2"/>
      <c r="D193" s="2"/>
      <c r="E193" s="2"/>
      <c r="F193" s="2"/>
    </row>
    <row r="194" spans="1:6" ht="14.25" customHeight="1">
      <c r="A194" s="578"/>
      <c r="C194" s="2"/>
      <c r="D194" s="2"/>
      <c r="E194" s="2"/>
      <c r="F194" s="2"/>
    </row>
    <row r="195" spans="1:6" ht="14.25" customHeight="1">
      <c r="A195" s="578"/>
      <c r="C195" s="2"/>
      <c r="D195" s="2"/>
      <c r="E195" s="2"/>
      <c r="F195" s="2"/>
    </row>
    <row r="196" spans="1:6" ht="14.25" customHeight="1">
      <c r="A196" s="578"/>
      <c r="C196" s="2"/>
      <c r="D196" s="2"/>
      <c r="E196" s="2"/>
      <c r="F196" s="2"/>
    </row>
    <row r="197" spans="1:6" ht="14.25" customHeight="1">
      <c r="A197" s="578"/>
      <c r="C197" s="2"/>
      <c r="D197" s="2"/>
      <c r="E197" s="2"/>
      <c r="F197" s="2"/>
    </row>
    <row r="198" spans="1:6" ht="14.25" customHeight="1">
      <c r="A198" s="578"/>
      <c r="C198" s="2"/>
      <c r="D198" s="2"/>
      <c r="E198" s="2"/>
      <c r="F198" s="2"/>
    </row>
    <row r="199" spans="1:6" ht="14.25" customHeight="1">
      <c r="A199" s="578"/>
      <c r="C199" s="2"/>
      <c r="D199" s="2"/>
      <c r="E199" s="2"/>
      <c r="F199" s="2"/>
    </row>
    <row r="200" spans="1:6" ht="14.25" customHeight="1">
      <c r="A200" s="578"/>
      <c r="C200" s="2"/>
      <c r="D200" s="2"/>
      <c r="E200" s="2"/>
      <c r="F200" s="2"/>
    </row>
    <row r="201" spans="1:6" ht="14.25" customHeight="1">
      <c r="A201" s="578"/>
      <c r="C201" s="2"/>
      <c r="D201" s="2"/>
      <c r="E201" s="2"/>
      <c r="F201" s="2"/>
    </row>
    <row r="202" spans="1:6" ht="14.25" customHeight="1">
      <c r="A202" s="578"/>
      <c r="C202" s="2"/>
      <c r="D202" s="2"/>
      <c r="E202" s="2"/>
      <c r="F202" s="2"/>
    </row>
    <row r="203" spans="1:6" ht="14.25" customHeight="1">
      <c r="A203" s="578"/>
      <c r="C203" s="2"/>
      <c r="D203" s="2"/>
      <c r="E203" s="2"/>
      <c r="F203" s="2"/>
    </row>
    <row r="204" spans="1:6" ht="14.25" customHeight="1">
      <c r="A204" s="578"/>
      <c r="C204" s="2"/>
      <c r="D204" s="2"/>
      <c r="E204" s="2"/>
      <c r="F204" s="2"/>
    </row>
    <row r="205" spans="1:6" ht="14.25" customHeight="1">
      <c r="A205" s="578"/>
      <c r="C205" s="2"/>
      <c r="D205" s="2"/>
      <c r="E205" s="2"/>
      <c r="F205" s="2"/>
    </row>
    <row r="206" spans="1:6" ht="14.25" customHeight="1">
      <c r="A206" s="578"/>
      <c r="C206" s="2"/>
      <c r="D206" s="2"/>
      <c r="E206" s="2"/>
      <c r="F206" s="2"/>
    </row>
    <row r="207" spans="1:6" ht="14.25" customHeight="1">
      <c r="A207" s="578"/>
      <c r="C207" s="2"/>
      <c r="D207" s="2"/>
      <c r="E207" s="2"/>
      <c r="F207" s="2"/>
    </row>
    <row r="208" spans="1:6" ht="14.25" customHeight="1">
      <c r="A208" s="578"/>
      <c r="C208" s="2"/>
      <c r="D208" s="2"/>
      <c r="E208" s="2"/>
      <c r="F208" s="2"/>
    </row>
    <row r="209" spans="1:6" ht="14.25" customHeight="1">
      <c r="A209" s="578"/>
      <c r="C209" s="2"/>
      <c r="D209" s="2"/>
      <c r="E209" s="2"/>
      <c r="F209" s="2"/>
    </row>
    <row r="210" spans="1:6" ht="14.25" customHeight="1">
      <c r="A210" s="578"/>
      <c r="C210" s="2"/>
      <c r="D210" s="2"/>
      <c r="E210" s="2"/>
      <c r="F210" s="2"/>
    </row>
    <row r="211" spans="1:6" ht="14.25" customHeight="1">
      <c r="A211" s="578"/>
      <c r="C211" s="2"/>
      <c r="D211" s="2"/>
      <c r="E211" s="2"/>
      <c r="F211" s="2"/>
    </row>
    <row r="212" spans="1:6" ht="14.25" customHeight="1">
      <c r="A212" s="578"/>
      <c r="C212" s="2"/>
      <c r="D212" s="2"/>
      <c r="E212" s="2"/>
      <c r="F212" s="2"/>
    </row>
    <row r="213" spans="1:6" ht="14.25" customHeight="1">
      <c r="A213" s="578"/>
      <c r="C213" s="2"/>
      <c r="D213" s="2"/>
      <c r="E213" s="2"/>
      <c r="F213" s="2"/>
    </row>
    <row r="214" spans="1:6" ht="14.25" customHeight="1">
      <c r="A214" s="578"/>
      <c r="C214" s="2"/>
      <c r="D214" s="2"/>
      <c r="E214" s="2"/>
      <c r="F214" s="2"/>
    </row>
    <row r="215" spans="1:6" ht="14.25" customHeight="1">
      <c r="A215" s="578"/>
      <c r="C215" s="2"/>
      <c r="D215" s="2"/>
      <c r="E215" s="2"/>
      <c r="F215" s="2"/>
    </row>
    <row r="216" spans="1:6" ht="14.25" customHeight="1">
      <c r="A216" s="578"/>
      <c r="C216" s="2"/>
      <c r="D216" s="2"/>
      <c r="E216" s="2"/>
      <c r="F216" s="2"/>
    </row>
    <row r="217" spans="1:6" ht="14.25" customHeight="1">
      <c r="A217" s="578"/>
      <c r="C217" s="2"/>
      <c r="D217" s="2"/>
      <c r="E217" s="2"/>
      <c r="F217" s="2"/>
    </row>
    <row r="218" spans="1:6" ht="14.25" customHeight="1">
      <c r="A218" s="578"/>
      <c r="C218" s="2"/>
      <c r="D218" s="2"/>
      <c r="E218" s="2"/>
      <c r="F218" s="2"/>
    </row>
    <row r="219" spans="1:6" ht="14.25" customHeight="1">
      <c r="A219" s="578"/>
      <c r="C219" s="2"/>
      <c r="D219" s="2"/>
      <c r="E219" s="2"/>
      <c r="F219" s="2"/>
    </row>
    <row r="220" spans="1:6" ht="14.25" customHeight="1">
      <c r="A220" s="578"/>
      <c r="C220" s="2"/>
      <c r="D220" s="2"/>
      <c r="E220" s="2"/>
      <c r="F220" s="2"/>
    </row>
    <row r="221" spans="1:6" ht="14.25" customHeight="1">
      <c r="A221" s="578"/>
      <c r="C221" s="2"/>
      <c r="D221" s="2"/>
      <c r="E221" s="2"/>
      <c r="F221" s="2"/>
    </row>
    <row r="222" spans="1:6" ht="14.25" customHeight="1">
      <c r="A222" s="578"/>
      <c r="C222" s="2"/>
      <c r="D222" s="2"/>
      <c r="E222" s="2"/>
      <c r="F222" s="2"/>
    </row>
    <row r="223" spans="1:6" ht="14.25" customHeight="1">
      <c r="A223" s="578"/>
      <c r="C223" s="2"/>
      <c r="D223" s="2"/>
      <c r="E223" s="2"/>
      <c r="F223" s="2"/>
    </row>
    <row r="224" spans="1:6" ht="14.25" customHeight="1">
      <c r="A224" s="578"/>
      <c r="C224" s="2"/>
      <c r="D224" s="2"/>
      <c r="E224" s="2"/>
      <c r="F224" s="2"/>
    </row>
    <row r="225" spans="1:6" ht="14.25" customHeight="1">
      <c r="A225" s="578"/>
      <c r="C225" s="2"/>
      <c r="D225" s="2"/>
      <c r="E225" s="2"/>
      <c r="F225" s="2"/>
    </row>
    <row r="226" spans="1:6" ht="14.25" customHeight="1">
      <c r="A226" s="578"/>
      <c r="C226" s="2"/>
      <c r="D226" s="2"/>
      <c r="E226" s="2"/>
      <c r="F226" s="2"/>
    </row>
    <row r="227" spans="1:6" ht="14.25" customHeight="1">
      <c r="A227" s="578"/>
      <c r="C227" s="2"/>
      <c r="D227" s="2"/>
      <c r="E227" s="2"/>
      <c r="F227" s="2"/>
    </row>
    <row r="228" spans="1:6" ht="14.25" customHeight="1">
      <c r="A228" s="578"/>
      <c r="C228" s="2"/>
      <c r="D228" s="2"/>
      <c r="E228" s="2"/>
      <c r="F228" s="2"/>
    </row>
    <row r="229" spans="1:6" ht="14.25" customHeight="1">
      <c r="A229" s="578"/>
      <c r="C229" s="2"/>
      <c r="D229" s="2"/>
      <c r="E229" s="2"/>
      <c r="F229" s="2"/>
    </row>
    <row r="230" spans="1:6" ht="14.25" customHeight="1">
      <c r="A230" s="578"/>
      <c r="C230" s="2"/>
      <c r="D230" s="2"/>
      <c r="E230" s="2"/>
      <c r="F230" s="2"/>
    </row>
    <row r="231" spans="1:6" ht="14.25" customHeight="1">
      <c r="A231" s="578"/>
      <c r="C231" s="2"/>
      <c r="D231" s="2"/>
      <c r="E231" s="2"/>
      <c r="F231" s="2"/>
    </row>
    <row r="232" spans="1:6" ht="14.25" customHeight="1">
      <c r="A232" s="578"/>
      <c r="C232" s="2"/>
      <c r="D232" s="2"/>
      <c r="E232" s="2"/>
      <c r="F232" s="2"/>
    </row>
    <row r="233" spans="1:6" ht="14.25" customHeight="1">
      <c r="A233" s="578"/>
      <c r="C233" s="2"/>
      <c r="D233" s="2"/>
      <c r="E233" s="2"/>
      <c r="F233" s="2"/>
    </row>
    <row r="234" spans="1:6" ht="14.25" customHeight="1">
      <c r="A234" s="578"/>
      <c r="C234" s="2"/>
      <c r="D234" s="2"/>
      <c r="E234" s="2"/>
      <c r="F234" s="2"/>
    </row>
    <row r="235" spans="1:6" ht="14.25" customHeight="1">
      <c r="A235" s="578"/>
      <c r="C235" s="2"/>
      <c r="D235" s="2"/>
      <c r="E235" s="2"/>
      <c r="F235" s="2"/>
    </row>
    <row r="236" spans="1:6" ht="14.25" customHeight="1">
      <c r="A236" s="578"/>
      <c r="C236" s="2"/>
      <c r="D236" s="2"/>
      <c r="E236" s="2"/>
      <c r="F236" s="2"/>
    </row>
    <row r="237" spans="1:6" ht="14.25" customHeight="1">
      <c r="A237" s="578"/>
      <c r="C237" s="2"/>
      <c r="D237" s="2"/>
      <c r="E237" s="2"/>
      <c r="F237" s="2"/>
    </row>
    <row r="238" spans="1:6" ht="14.25" customHeight="1">
      <c r="A238" s="578"/>
      <c r="C238" s="2"/>
      <c r="D238" s="2"/>
      <c r="E238" s="2"/>
      <c r="F238" s="2"/>
    </row>
    <row r="239" spans="1:6" ht="14.25" customHeight="1">
      <c r="A239" s="578"/>
      <c r="C239" s="2"/>
      <c r="D239" s="2"/>
      <c r="E239" s="2"/>
      <c r="F239" s="2"/>
    </row>
    <row r="240" spans="1:6" ht="14.25" customHeight="1">
      <c r="A240" s="578"/>
      <c r="C240" s="2"/>
      <c r="D240" s="2"/>
      <c r="E240" s="2"/>
      <c r="F240" s="2"/>
    </row>
    <row r="241" spans="1:6" ht="14.25" customHeight="1">
      <c r="A241" s="578"/>
      <c r="C241" s="2"/>
      <c r="D241" s="2"/>
      <c r="E241" s="2"/>
      <c r="F241" s="2"/>
    </row>
    <row r="242" spans="1:6" ht="14.25" customHeight="1">
      <c r="A242" s="578"/>
      <c r="C242" s="2"/>
      <c r="D242" s="2"/>
      <c r="E242" s="2"/>
      <c r="F242" s="2"/>
    </row>
    <row r="243" spans="1:6" ht="14.25" customHeight="1">
      <c r="A243" s="578"/>
      <c r="C243" s="2"/>
      <c r="D243" s="2"/>
      <c r="E243" s="2"/>
      <c r="F243" s="2"/>
    </row>
    <row r="244" spans="1:6" ht="14.25" customHeight="1">
      <c r="A244" s="578"/>
      <c r="C244" s="2"/>
      <c r="D244" s="2"/>
      <c r="E244" s="2"/>
      <c r="F244" s="2"/>
    </row>
    <row r="245" spans="1:6" ht="14.25" customHeight="1">
      <c r="A245" s="578"/>
      <c r="C245" s="2"/>
      <c r="D245" s="2"/>
      <c r="E245" s="2"/>
      <c r="F245" s="2"/>
    </row>
    <row r="246" spans="1:6" ht="14.25" customHeight="1">
      <c r="A246" s="578"/>
      <c r="C246" s="2"/>
      <c r="D246" s="2"/>
      <c r="E246" s="2"/>
      <c r="F246" s="2"/>
    </row>
    <row r="247" spans="1:6" ht="14.25" customHeight="1">
      <c r="A247" s="578"/>
      <c r="C247" s="2"/>
      <c r="D247" s="2"/>
      <c r="E247" s="2"/>
      <c r="F247" s="2"/>
    </row>
    <row r="248" spans="1:6" ht="14.25" customHeight="1">
      <c r="A248" s="578"/>
      <c r="C248" s="2"/>
      <c r="D248" s="2"/>
      <c r="E248" s="2"/>
      <c r="F248" s="2"/>
    </row>
    <row r="249" spans="1:6" ht="14.25" customHeight="1">
      <c r="A249" s="578"/>
      <c r="C249" s="2"/>
      <c r="D249" s="2"/>
      <c r="E249" s="2"/>
      <c r="F249" s="2"/>
    </row>
    <row r="250" spans="1:6" ht="14.25" customHeight="1">
      <c r="A250" s="578"/>
      <c r="C250" s="2"/>
      <c r="D250" s="2"/>
      <c r="E250" s="2"/>
      <c r="F250" s="2"/>
    </row>
    <row r="251" spans="1:6" ht="14.25" customHeight="1">
      <c r="A251" s="578"/>
      <c r="C251" s="2"/>
      <c r="D251" s="2"/>
      <c r="E251" s="2"/>
      <c r="F251" s="2"/>
    </row>
    <row r="252" spans="1:6" ht="14.25" customHeight="1">
      <c r="A252" s="578"/>
      <c r="C252" s="2"/>
      <c r="D252" s="2"/>
      <c r="E252" s="2"/>
      <c r="F252" s="2"/>
    </row>
    <row r="253" spans="1:6" ht="14.25" customHeight="1">
      <c r="A253" s="578"/>
      <c r="C253" s="2"/>
      <c r="D253" s="2"/>
      <c r="E253" s="2"/>
      <c r="F253" s="2"/>
    </row>
    <row r="254" spans="1:6" ht="14.25" customHeight="1">
      <c r="A254" s="578"/>
      <c r="C254" s="2"/>
      <c r="D254" s="2"/>
      <c r="E254" s="2"/>
      <c r="F254" s="2"/>
    </row>
    <row r="255" spans="1:6" ht="14.25" customHeight="1">
      <c r="A255" s="578"/>
      <c r="C255" s="2"/>
      <c r="D255" s="2"/>
      <c r="E255" s="2"/>
      <c r="F255" s="2"/>
    </row>
    <row r="256" spans="1:6" ht="14.25" customHeight="1">
      <c r="A256" s="578"/>
      <c r="C256" s="2"/>
      <c r="D256" s="2"/>
      <c r="E256" s="2"/>
      <c r="F256" s="2"/>
    </row>
    <row r="257" spans="1:6" ht="14.25" customHeight="1">
      <c r="A257" s="578"/>
      <c r="C257" s="2"/>
      <c r="D257" s="2"/>
      <c r="E257" s="2"/>
      <c r="F257" s="2"/>
    </row>
    <row r="258" spans="1:6" ht="14.25" customHeight="1">
      <c r="A258" s="578"/>
      <c r="C258" s="2"/>
      <c r="D258" s="2"/>
      <c r="E258" s="2"/>
      <c r="F258" s="2"/>
    </row>
    <row r="259" spans="1:6" ht="14.25" customHeight="1">
      <c r="A259" s="578"/>
      <c r="C259" s="2"/>
      <c r="D259" s="2"/>
      <c r="E259" s="2"/>
      <c r="F259" s="2"/>
    </row>
    <row r="260" spans="1:6" ht="14.25" customHeight="1">
      <c r="A260" s="578"/>
      <c r="C260" s="2"/>
      <c r="D260" s="2"/>
      <c r="E260" s="2"/>
      <c r="F260" s="2"/>
    </row>
    <row r="261" spans="1:6" ht="14.25" customHeight="1">
      <c r="A261" s="578"/>
      <c r="C261" s="2"/>
      <c r="D261" s="2"/>
      <c r="E261" s="2"/>
      <c r="F261" s="2"/>
    </row>
    <row r="262" spans="1:6" ht="14.25" customHeight="1">
      <c r="A262" s="578"/>
      <c r="C262" s="2"/>
      <c r="D262" s="2"/>
      <c r="E262" s="2"/>
      <c r="F262" s="2"/>
    </row>
    <row r="263" spans="1:6" ht="14.25" customHeight="1">
      <c r="A263" s="578"/>
      <c r="C263" s="2"/>
      <c r="D263" s="2"/>
      <c r="E263" s="2"/>
      <c r="F263" s="2"/>
    </row>
    <row r="264" spans="1:6" ht="14.25" customHeight="1">
      <c r="A264" s="578"/>
      <c r="C264" s="2"/>
      <c r="D264" s="2"/>
      <c r="E264" s="2"/>
      <c r="F264" s="2"/>
    </row>
    <row r="265" spans="1:6" ht="14.25" customHeight="1">
      <c r="A265" s="578"/>
      <c r="C265" s="2"/>
      <c r="D265" s="2"/>
      <c r="E265" s="2"/>
      <c r="F265" s="2"/>
    </row>
    <row r="266" spans="1:6" ht="14.25" customHeight="1">
      <c r="A266" s="578"/>
      <c r="C266" s="2"/>
      <c r="D266" s="2"/>
      <c r="E266" s="2"/>
      <c r="F266" s="2"/>
    </row>
    <row r="267" spans="1:6" ht="14.25" customHeight="1">
      <c r="A267" s="578"/>
      <c r="C267" s="2"/>
      <c r="D267" s="2"/>
      <c r="E267" s="2"/>
      <c r="F267" s="2"/>
    </row>
    <row r="268" spans="1:6" ht="14.25" customHeight="1">
      <c r="A268" s="578"/>
      <c r="C268" s="2"/>
      <c r="D268" s="2"/>
      <c r="E268" s="2"/>
      <c r="F268" s="2"/>
    </row>
    <row r="269" spans="1:6" ht="14.25" customHeight="1">
      <c r="A269" s="578"/>
      <c r="C269" s="2"/>
      <c r="D269" s="2"/>
      <c r="E269" s="2"/>
      <c r="F269" s="2"/>
    </row>
    <row r="270" spans="1:6" ht="14.25" customHeight="1">
      <c r="A270" s="578"/>
      <c r="C270" s="2"/>
      <c r="D270" s="2"/>
      <c r="E270" s="2"/>
      <c r="F270" s="2"/>
    </row>
    <row r="271" spans="1:6" ht="14.25" customHeight="1">
      <c r="A271" s="578"/>
      <c r="C271" s="2"/>
      <c r="D271" s="2"/>
      <c r="E271" s="2"/>
      <c r="F271" s="2"/>
    </row>
    <row r="272" spans="1:6" ht="14.25" customHeight="1">
      <c r="A272" s="578"/>
      <c r="C272" s="2"/>
      <c r="D272" s="2"/>
      <c r="E272" s="2"/>
      <c r="F272" s="2"/>
    </row>
    <row r="273" spans="1:6" ht="14.25" customHeight="1">
      <c r="A273" s="578"/>
      <c r="C273" s="2"/>
      <c r="D273" s="2"/>
      <c r="E273" s="2"/>
      <c r="F273" s="2"/>
    </row>
    <row r="274" spans="1:6" ht="14.25" customHeight="1">
      <c r="A274" s="578"/>
      <c r="C274" s="2"/>
      <c r="D274" s="2"/>
      <c r="E274" s="2"/>
      <c r="F274" s="2"/>
    </row>
    <row r="275" spans="1:6" ht="14.25" customHeight="1">
      <c r="A275" s="578"/>
      <c r="C275" s="2"/>
      <c r="D275" s="2"/>
      <c r="E275" s="2"/>
      <c r="F275" s="2"/>
    </row>
    <row r="276" spans="1:6" ht="14.25" customHeight="1">
      <c r="A276" s="578"/>
      <c r="C276" s="2"/>
      <c r="D276" s="2"/>
      <c r="E276" s="2"/>
      <c r="F276" s="2"/>
    </row>
    <row r="277" spans="1:6" ht="14.25" customHeight="1">
      <c r="A277" s="578"/>
      <c r="C277" s="2"/>
      <c r="D277" s="2"/>
      <c r="E277" s="2"/>
      <c r="F277" s="2"/>
    </row>
    <row r="278" spans="1:6" ht="14.25" customHeight="1">
      <c r="A278" s="578"/>
      <c r="C278" s="2"/>
      <c r="D278" s="2"/>
      <c r="E278" s="2"/>
      <c r="F278" s="2"/>
    </row>
    <row r="279" spans="1:6" ht="14.25" customHeight="1">
      <c r="A279" s="578"/>
      <c r="C279" s="2"/>
      <c r="D279" s="2"/>
      <c r="E279" s="2"/>
      <c r="F279" s="2"/>
    </row>
    <row r="280" spans="1:6" ht="14.25" customHeight="1">
      <c r="A280" s="578"/>
      <c r="C280" s="2"/>
      <c r="D280" s="2"/>
      <c r="E280" s="2"/>
      <c r="F280" s="2"/>
    </row>
    <row r="281" spans="1:6" ht="14.25" customHeight="1">
      <c r="A281" s="578"/>
      <c r="C281" s="2"/>
      <c r="D281" s="2"/>
      <c r="E281" s="2"/>
      <c r="F281" s="2"/>
    </row>
    <row r="282" spans="1:6" ht="14.25" customHeight="1">
      <c r="A282" s="578"/>
      <c r="C282" s="2"/>
      <c r="D282" s="2"/>
      <c r="E282" s="2"/>
      <c r="F282" s="2"/>
    </row>
    <row r="283" spans="1:6" ht="14.25" customHeight="1">
      <c r="A283" s="578"/>
      <c r="C283" s="2"/>
      <c r="D283" s="2"/>
      <c r="E283" s="2"/>
      <c r="F283" s="2"/>
    </row>
    <row r="284" spans="1:6" ht="14.25" customHeight="1">
      <c r="A284" s="578"/>
      <c r="C284" s="2"/>
      <c r="D284" s="2"/>
      <c r="E284" s="2"/>
      <c r="F284" s="2"/>
    </row>
    <row r="285" spans="1:6" ht="14.25" customHeight="1">
      <c r="A285" s="578"/>
      <c r="C285" s="2"/>
      <c r="D285" s="2"/>
      <c r="E285" s="2"/>
      <c r="F285" s="2"/>
    </row>
    <row r="286" spans="1:6" ht="14.25" customHeight="1">
      <c r="A286" s="578"/>
      <c r="C286" s="2"/>
      <c r="D286" s="2"/>
      <c r="E286" s="2"/>
      <c r="F286" s="2"/>
    </row>
    <row r="287" spans="1:6" ht="14.25" customHeight="1">
      <c r="A287" s="578"/>
      <c r="C287" s="2"/>
      <c r="D287" s="2"/>
      <c r="E287" s="2"/>
      <c r="F287" s="2"/>
    </row>
    <row r="288" spans="1:6" ht="14.25" customHeight="1">
      <c r="A288" s="578"/>
      <c r="C288" s="2"/>
      <c r="D288" s="2"/>
      <c r="E288" s="2"/>
      <c r="F288" s="2"/>
    </row>
    <row r="289" spans="1:6" ht="14.25" customHeight="1">
      <c r="A289" s="578"/>
      <c r="C289" s="2"/>
      <c r="D289" s="2"/>
      <c r="E289" s="2"/>
      <c r="F289" s="2"/>
    </row>
    <row r="290" spans="1:6" ht="14.25" customHeight="1">
      <c r="A290" s="578"/>
      <c r="C290" s="2"/>
      <c r="D290" s="2"/>
      <c r="E290" s="2"/>
      <c r="F290" s="2"/>
    </row>
    <row r="291" spans="1:6" ht="14.25" customHeight="1">
      <c r="A291" s="578"/>
      <c r="C291" s="2"/>
      <c r="D291" s="2"/>
      <c r="E291" s="2"/>
      <c r="F291" s="2"/>
    </row>
    <row r="292" spans="1:6" ht="14.25" customHeight="1">
      <c r="A292" s="578"/>
      <c r="C292" s="2"/>
      <c r="D292" s="2"/>
      <c r="E292" s="2"/>
      <c r="F292" s="2"/>
    </row>
    <row r="293" spans="1:6" ht="14.25" customHeight="1">
      <c r="A293" s="578"/>
      <c r="C293" s="2"/>
      <c r="D293" s="2"/>
      <c r="E293" s="2"/>
      <c r="F293" s="2"/>
    </row>
    <row r="294" spans="1:6" ht="14.25" customHeight="1">
      <c r="A294" s="578"/>
      <c r="C294" s="2"/>
      <c r="D294" s="2"/>
      <c r="E294" s="2"/>
      <c r="F294" s="2"/>
    </row>
    <row r="295" spans="1:6" ht="14.25" customHeight="1">
      <c r="A295" s="578"/>
      <c r="C295" s="2"/>
      <c r="D295" s="2"/>
      <c r="E295" s="2"/>
      <c r="F295" s="2"/>
    </row>
    <row r="296" spans="1:6" ht="14.25" customHeight="1">
      <c r="A296" s="578"/>
      <c r="C296" s="2"/>
      <c r="D296" s="2"/>
      <c r="E296" s="2"/>
      <c r="F296" s="2"/>
    </row>
    <row r="297" spans="1:6" ht="14.25" customHeight="1">
      <c r="A297" s="578"/>
      <c r="C297" s="2"/>
      <c r="D297" s="2"/>
      <c r="E297" s="2"/>
      <c r="F297" s="2"/>
    </row>
    <row r="298" spans="1:6" ht="14.25" customHeight="1">
      <c r="A298" s="578"/>
      <c r="C298" s="2"/>
      <c r="D298" s="2"/>
      <c r="E298" s="2"/>
      <c r="F298" s="2"/>
    </row>
    <row r="299" spans="1:6" ht="14.25" customHeight="1">
      <c r="A299" s="578"/>
      <c r="C299" s="2"/>
      <c r="D299" s="2"/>
      <c r="E299" s="2"/>
      <c r="F299" s="2"/>
    </row>
    <row r="300" spans="1:6" ht="14.25" customHeight="1">
      <c r="A300" s="578"/>
      <c r="C300" s="2"/>
      <c r="D300" s="2"/>
      <c r="E300" s="2"/>
      <c r="F300" s="2"/>
    </row>
    <row r="301" spans="1:6" ht="14.25" customHeight="1">
      <c r="A301" s="578"/>
      <c r="C301" s="2"/>
      <c r="D301" s="2"/>
      <c r="E301" s="2"/>
      <c r="F301" s="2"/>
    </row>
    <row r="302" spans="1:6" ht="14.25" customHeight="1">
      <c r="A302" s="578"/>
      <c r="C302" s="2"/>
      <c r="D302" s="2"/>
      <c r="E302" s="2"/>
      <c r="F302" s="2"/>
    </row>
    <row r="303" spans="1:6" ht="14.25" customHeight="1">
      <c r="A303" s="578"/>
      <c r="C303" s="2"/>
      <c r="D303" s="2"/>
      <c r="E303" s="2"/>
      <c r="F303" s="2"/>
    </row>
    <row r="304" spans="1:6" ht="14.25" customHeight="1">
      <c r="A304" s="578"/>
      <c r="C304" s="2"/>
      <c r="D304" s="2"/>
      <c r="E304" s="2"/>
      <c r="F304" s="2"/>
    </row>
    <row r="305" spans="1:6" ht="14.25" customHeight="1">
      <c r="A305" s="578"/>
      <c r="C305" s="2"/>
      <c r="D305" s="2"/>
      <c r="E305" s="2"/>
      <c r="F305" s="2"/>
    </row>
    <row r="306" spans="1:6" ht="14.25" customHeight="1">
      <c r="A306" s="578"/>
      <c r="C306" s="2"/>
      <c r="D306" s="2"/>
      <c r="E306" s="2"/>
      <c r="F306" s="2"/>
    </row>
    <row r="307" spans="1:6" ht="14.25" customHeight="1">
      <c r="A307" s="578"/>
      <c r="C307" s="2"/>
      <c r="D307" s="2"/>
      <c r="E307" s="2"/>
      <c r="F307" s="2"/>
    </row>
    <row r="308" spans="1:6" ht="14.25" customHeight="1">
      <c r="A308" s="578"/>
      <c r="C308" s="2"/>
      <c r="D308" s="2"/>
      <c r="E308" s="2"/>
      <c r="F308" s="2"/>
    </row>
    <row r="309" spans="1:6" ht="14.25" customHeight="1">
      <c r="A309" s="578"/>
      <c r="C309" s="2"/>
      <c r="D309" s="2"/>
      <c r="E309" s="2"/>
      <c r="F309" s="2"/>
    </row>
    <row r="310" spans="1:6" ht="14.25" customHeight="1">
      <c r="A310" s="578"/>
      <c r="C310" s="2"/>
      <c r="D310" s="2"/>
      <c r="E310" s="2"/>
      <c r="F310" s="2"/>
    </row>
    <row r="311" spans="1:6" ht="14.25" customHeight="1">
      <c r="A311" s="578"/>
      <c r="C311" s="2"/>
      <c r="D311" s="2"/>
      <c r="E311" s="2"/>
      <c r="F311" s="2"/>
    </row>
    <row r="312" spans="1:6" ht="14.25" customHeight="1">
      <c r="A312" s="578"/>
      <c r="C312" s="2"/>
      <c r="D312" s="2"/>
      <c r="E312" s="2"/>
      <c r="F312" s="2"/>
    </row>
    <row r="313" spans="1:6" ht="14.25" customHeight="1">
      <c r="A313" s="578"/>
      <c r="C313" s="2"/>
      <c r="D313" s="2"/>
      <c r="E313" s="2"/>
      <c r="F313" s="2"/>
    </row>
    <row r="314" spans="1:6" ht="14.25" customHeight="1">
      <c r="A314" s="578"/>
      <c r="C314" s="2"/>
      <c r="D314" s="2"/>
      <c r="E314" s="2"/>
      <c r="F314" s="2"/>
    </row>
    <row r="315" spans="1:6" ht="14.25" customHeight="1">
      <c r="A315" s="578"/>
      <c r="C315" s="2"/>
      <c r="D315" s="2"/>
      <c r="E315" s="2"/>
      <c r="F315" s="2"/>
    </row>
    <row r="316" spans="1:6" ht="14.25" customHeight="1">
      <c r="A316" s="578"/>
      <c r="C316" s="2"/>
      <c r="D316" s="2"/>
      <c r="E316" s="2"/>
      <c r="F316" s="2"/>
    </row>
    <row r="317" spans="1:6" ht="14.25" customHeight="1">
      <c r="A317" s="578"/>
      <c r="C317" s="2"/>
      <c r="D317" s="2"/>
      <c r="E317" s="2"/>
      <c r="F317" s="2"/>
    </row>
    <row r="318" spans="1:6" ht="14.25" customHeight="1">
      <c r="A318" s="578"/>
      <c r="C318" s="2"/>
      <c r="D318" s="2"/>
      <c r="E318" s="2"/>
      <c r="F318" s="2"/>
    </row>
    <row r="319" spans="1:6" ht="14.25" customHeight="1">
      <c r="A319" s="578"/>
      <c r="C319" s="2"/>
      <c r="D319" s="2"/>
      <c r="E319" s="2"/>
      <c r="F319" s="2"/>
    </row>
    <row r="320" spans="1:6" ht="14.25" customHeight="1">
      <c r="A320" s="578"/>
      <c r="C320" s="2"/>
      <c r="D320" s="2"/>
      <c r="E320" s="2"/>
      <c r="F320" s="2"/>
    </row>
    <row r="321" spans="1:6" ht="14.25" customHeight="1">
      <c r="A321" s="578"/>
      <c r="C321" s="2"/>
      <c r="D321" s="2"/>
      <c r="E321" s="2"/>
      <c r="F321" s="2"/>
    </row>
    <row r="322" spans="1:6" ht="14.25" customHeight="1">
      <c r="A322" s="578"/>
      <c r="C322" s="2"/>
      <c r="D322" s="2"/>
      <c r="E322" s="2"/>
      <c r="F322" s="2"/>
    </row>
    <row r="323" spans="1:6" ht="14.25" customHeight="1">
      <c r="A323" s="578"/>
      <c r="C323" s="2"/>
      <c r="D323" s="2"/>
      <c r="E323" s="2"/>
      <c r="F323" s="2"/>
    </row>
    <row r="324" spans="1:6" ht="15.75" customHeight="1">
      <c r="F324" s="41"/>
    </row>
    <row r="325" spans="1:6" ht="15.75" customHeight="1">
      <c r="F325" s="41"/>
    </row>
    <row r="326" spans="1:6" ht="15.75" customHeight="1">
      <c r="F326" s="41"/>
    </row>
    <row r="327" spans="1:6" ht="15.75" customHeight="1">
      <c r="F327" s="41"/>
    </row>
    <row r="328" spans="1:6" ht="15.75" customHeight="1">
      <c r="F328" s="41"/>
    </row>
    <row r="329" spans="1:6" ht="15.75" customHeight="1">
      <c r="F329" s="41"/>
    </row>
    <row r="330" spans="1:6" ht="15.75" customHeight="1">
      <c r="F330" s="41"/>
    </row>
    <row r="331" spans="1:6" ht="15.75" customHeight="1">
      <c r="F331" s="41"/>
    </row>
    <row r="332" spans="1:6" ht="15.75" customHeight="1">
      <c r="F332" s="41"/>
    </row>
    <row r="333" spans="1:6" ht="15.75" customHeight="1">
      <c r="F333" s="41"/>
    </row>
    <row r="334" spans="1:6" ht="15.75" customHeight="1">
      <c r="F334" s="41"/>
    </row>
    <row r="335" spans="1:6" ht="15.75" customHeight="1">
      <c r="F335" s="41"/>
    </row>
    <row r="336" spans="1:6" ht="15.75" customHeight="1">
      <c r="F336" s="41"/>
    </row>
    <row r="337" spans="6:6" ht="15.75" customHeight="1">
      <c r="F337" s="41"/>
    </row>
    <row r="338" spans="6:6" ht="15.75" customHeight="1">
      <c r="F338" s="41"/>
    </row>
    <row r="339" spans="6:6" ht="15.75" customHeight="1">
      <c r="F339" s="41"/>
    </row>
    <row r="340" spans="6:6" ht="15.75" customHeight="1">
      <c r="F340" s="41"/>
    </row>
    <row r="341" spans="6:6" ht="15.75" customHeight="1">
      <c r="F341" s="41"/>
    </row>
    <row r="342" spans="6:6" ht="15.75" customHeight="1">
      <c r="F342" s="41"/>
    </row>
    <row r="343" spans="6:6" ht="15.75" customHeight="1">
      <c r="F343" s="41"/>
    </row>
    <row r="344" spans="6:6" ht="15.75" customHeight="1">
      <c r="F344" s="41"/>
    </row>
    <row r="345" spans="6:6" ht="15.75" customHeight="1">
      <c r="F345" s="41"/>
    </row>
    <row r="346" spans="6:6" ht="15.75" customHeight="1">
      <c r="F346" s="41"/>
    </row>
    <row r="347" spans="6:6" ht="15.75" customHeight="1">
      <c r="F347" s="41"/>
    </row>
    <row r="348" spans="6:6" ht="15.75" customHeight="1">
      <c r="F348" s="41"/>
    </row>
    <row r="349" spans="6:6" ht="15.75" customHeight="1">
      <c r="F349" s="41"/>
    </row>
    <row r="350" spans="6:6" ht="15.75" customHeight="1">
      <c r="F350" s="41"/>
    </row>
    <row r="351" spans="6:6" ht="15.75" customHeight="1">
      <c r="F351" s="41"/>
    </row>
    <row r="352" spans="6:6" ht="15.75" customHeight="1">
      <c r="F352" s="41"/>
    </row>
    <row r="353" spans="6:6" ht="15.75" customHeight="1">
      <c r="F353" s="41"/>
    </row>
    <row r="354" spans="6:6" ht="15.75" customHeight="1">
      <c r="F354" s="41"/>
    </row>
    <row r="355" spans="6:6" ht="15.75" customHeight="1">
      <c r="F355" s="41"/>
    </row>
    <row r="356" spans="6:6" ht="15.75" customHeight="1">
      <c r="F356" s="41"/>
    </row>
    <row r="357" spans="6:6" ht="15.75" customHeight="1">
      <c r="F357" s="41"/>
    </row>
    <row r="358" spans="6:6" ht="15.75" customHeight="1">
      <c r="F358" s="41"/>
    </row>
    <row r="359" spans="6:6" ht="15.75" customHeight="1">
      <c r="F359" s="41"/>
    </row>
    <row r="360" spans="6:6" ht="15.75" customHeight="1">
      <c r="F360" s="41"/>
    </row>
    <row r="361" spans="6:6" ht="15.75" customHeight="1">
      <c r="F361" s="41"/>
    </row>
    <row r="362" spans="6:6" ht="15.75" customHeight="1">
      <c r="F362" s="41"/>
    </row>
    <row r="363" spans="6:6" ht="15.75" customHeight="1">
      <c r="F363" s="41"/>
    </row>
    <row r="364" spans="6:6" ht="15.75" customHeight="1">
      <c r="F364" s="41"/>
    </row>
    <row r="365" spans="6:6" ht="15.75" customHeight="1">
      <c r="F365" s="41"/>
    </row>
    <row r="366" spans="6:6" ht="15.75" customHeight="1">
      <c r="F366" s="41"/>
    </row>
    <row r="367" spans="6:6" ht="15.75" customHeight="1">
      <c r="F367" s="41"/>
    </row>
    <row r="368" spans="6:6" ht="15.75" customHeight="1">
      <c r="F368" s="41"/>
    </row>
    <row r="369" spans="6:6" ht="15.75" customHeight="1">
      <c r="F369" s="41"/>
    </row>
    <row r="370" spans="6:6" ht="15.75" customHeight="1">
      <c r="F370" s="41"/>
    </row>
    <row r="371" spans="6:6" ht="15.75" customHeight="1">
      <c r="F371" s="41"/>
    </row>
    <row r="372" spans="6:6" ht="15.75" customHeight="1">
      <c r="F372" s="41"/>
    </row>
    <row r="373" spans="6:6" ht="15.75" customHeight="1">
      <c r="F373" s="41"/>
    </row>
    <row r="374" spans="6:6" ht="15.75" customHeight="1">
      <c r="F374" s="41"/>
    </row>
    <row r="375" spans="6:6" ht="15.75" customHeight="1">
      <c r="F375" s="41"/>
    </row>
    <row r="376" spans="6:6" ht="15.75" customHeight="1">
      <c r="F376" s="41"/>
    </row>
    <row r="377" spans="6:6" ht="15.75" customHeight="1">
      <c r="F377" s="41"/>
    </row>
    <row r="378" spans="6:6" ht="15.75" customHeight="1">
      <c r="F378" s="41"/>
    </row>
    <row r="379" spans="6:6" ht="15.75" customHeight="1">
      <c r="F379" s="41"/>
    </row>
    <row r="380" spans="6:6" ht="15.75" customHeight="1">
      <c r="F380" s="41"/>
    </row>
    <row r="381" spans="6:6" ht="15.75" customHeight="1">
      <c r="F381" s="41"/>
    </row>
    <row r="382" spans="6:6" ht="15.75" customHeight="1">
      <c r="F382" s="41"/>
    </row>
    <row r="383" spans="6:6" ht="15.75" customHeight="1">
      <c r="F383" s="41"/>
    </row>
    <row r="384" spans="6:6" ht="15.75" customHeight="1">
      <c r="F384" s="41"/>
    </row>
    <row r="385" spans="6:6" ht="15.75" customHeight="1">
      <c r="F385" s="41"/>
    </row>
    <row r="386" spans="6:6" ht="15.75" customHeight="1">
      <c r="F386" s="41"/>
    </row>
    <row r="387" spans="6:6" ht="15.75" customHeight="1">
      <c r="F387" s="41"/>
    </row>
    <row r="388" spans="6:6" ht="15.75" customHeight="1">
      <c r="F388" s="41"/>
    </row>
    <row r="389" spans="6:6" ht="15.75" customHeight="1">
      <c r="F389" s="41"/>
    </row>
    <row r="390" spans="6:6" ht="15.75" customHeight="1">
      <c r="F390" s="41"/>
    </row>
    <row r="391" spans="6:6" ht="15.75" customHeight="1">
      <c r="F391" s="41"/>
    </row>
    <row r="392" spans="6:6" ht="15.75" customHeight="1">
      <c r="F392" s="41"/>
    </row>
    <row r="393" spans="6:6" ht="15.75" customHeight="1">
      <c r="F393" s="41"/>
    </row>
    <row r="394" spans="6:6" ht="15.75" customHeight="1">
      <c r="F394" s="41"/>
    </row>
    <row r="395" spans="6:6" ht="15.75" customHeight="1">
      <c r="F395" s="41"/>
    </row>
    <row r="396" spans="6:6" ht="15.75" customHeight="1">
      <c r="F396" s="41"/>
    </row>
    <row r="397" spans="6:6" ht="15.75" customHeight="1">
      <c r="F397" s="41"/>
    </row>
    <row r="398" spans="6:6" ht="15.75" customHeight="1">
      <c r="F398" s="41"/>
    </row>
    <row r="399" spans="6:6" ht="15.75" customHeight="1">
      <c r="F399" s="41"/>
    </row>
    <row r="400" spans="6:6" ht="15.75" customHeight="1">
      <c r="F400" s="41"/>
    </row>
    <row r="401" spans="6:6" ht="15.75" customHeight="1">
      <c r="F401" s="41"/>
    </row>
    <row r="402" spans="6:6" ht="15.75" customHeight="1">
      <c r="F402" s="41"/>
    </row>
    <row r="403" spans="6:6" ht="15.75" customHeight="1">
      <c r="F403" s="41"/>
    </row>
    <row r="404" spans="6:6" ht="15.75" customHeight="1">
      <c r="F404" s="41"/>
    </row>
    <row r="405" spans="6:6" ht="15.75" customHeight="1">
      <c r="F405" s="41"/>
    </row>
    <row r="406" spans="6:6" ht="15.75" customHeight="1">
      <c r="F406" s="41"/>
    </row>
    <row r="407" spans="6:6" ht="15.75" customHeight="1">
      <c r="F407" s="41"/>
    </row>
    <row r="408" spans="6:6" ht="15.75" customHeight="1">
      <c r="F408" s="41"/>
    </row>
    <row r="409" spans="6:6" ht="15.75" customHeight="1">
      <c r="F409" s="41"/>
    </row>
    <row r="410" spans="6:6" ht="15.75" customHeight="1">
      <c r="F410" s="41"/>
    </row>
    <row r="411" spans="6:6" ht="15.75" customHeight="1">
      <c r="F411" s="41"/>
    </row>
    <row r="412" spans="6:6" ht="15.75" customHeight="1">
      <c r="F412" s="41"/>
    </row>
    <row r="413" spans="6:6" ht="15.75" customHeight="1">
      <c r="F413" s="41"/>
    </row>
    <row r="414" spans="6:6" ht="15.75" customHeight="1">
      <c r="F414" s="41"/>
    </row>
    <row r="415" spans="6:6" ht="15.75" customHeight="1">
      <c r="F415" s="41"/>
    </row>
    <row r="416" spans="6:6" ht="15.75" customHeight="1">
      <c r="F416" s="41"/>
    </row>
    <row r="417" spans="6:6" ht="15.75" customHeight="1">
      <c r="F417" s="41"/>
    </row>
    <row r="418" spans="6:6" ht="15.75" customHeight="1">
      <c r="F418" s="41"/>
    </row>
    <row r="419" spans="6:6" ht="15.75" customHeight="1">
      <c r="F419" s="41"/>
    </row>
    <row r="420" spans="6:6" ht="15.75" customHeight="1">
      <c r="F420" s="41"/>
    </row>
    <row r="421" spans="6:6" ht="15.75" customHeight="1">
      <c r="F421" s="41"/>
    </row>
    <row r="422" spans="6:6" ht="15.75" customHeight="1">
      <c r="F422" s="41"/>
    </row>
    <row r="423" spans="6:6" ht="15.75" customHeight="1">
      <c r="F423" s="41"/>
    </row>
    <row r="424" spans="6:6" ht="15.75" customHeight="1">
      <c r="F424" s="41"/>
    </row>
    <row r="425" spans="6:6" ht="15.75" customHeight="1">
      <c r="F425" s="41"/>
    </row>
    <row r="426" spans="6:6" ht="15.75" customHeight="1">
      <c r="F426" s="41"/>
    </row>
    <row r="427" spans="6:6" ht="15.75" customHeight="1">
      <c r="F427" s="41"/>
    </row>
    <row r="428" spans="6:6" ht="15.75" customHeight="1">
      <c r="F428" s="41"/>
    </row>
    <row r="429" spans="6:6" ht="15.75" customHeight="1">
      <c r="F429" s="41"/>
    </row>
    <row r="430" spans="6:6" ht="15.75" customHeight="1">
      <c r="F430" s="41"/>
    </row>
    <row r="431" spans="6:6" ht="15.75" customHeight="1">
      <c r="F431" s="41"/>
    </row>
    <row r="432" spans="6:6" ht="15.75" customHeight="1">
      <c r="F432" s="41"/>
    </row>
    <row r="433" spans="6:6" ht="15.75" customHeight="1">
      <c r="F433" s="41"/>
    </row>
    <row r="434" spans="6:6" ht="15.75" customHeight="1">
      <c r="F434" s="41"/>
    </row>
    <row r="435" spans="6:6" ht="15.75" customHeight="1">
      <c r="F435" s="41"/>
    </row>
    <row r="436" spans="6:6" ht="15.75" customHeight="1">
      <c r="F436" s="41"/>
    </row>
    <row r="437" spans="6:6" ht="15.75" customHeight="1">
      <c r="F437" s="41"/>
    </row>
    <row r="438" spans="6:6" ht="15.75" customHeight="1">
      <c r="F438" s="41"/>
    </row>
    <row r="439" spans="6:6" ht="15.75" customHeight="1">
      <c r="F439" s="41"/>
    </row>
    <row r="440" spans="6:6" ht="15.75" customHeight="1">
      <c r="F440" s="41"/>
    </row>
    <row r="441" spans="6:6" ht="15.75" customHeight="1">
      <c r="F441" s="41"/>
    </row>
    <row r="442" spans="6:6" ht="15.75" customHeight="1">
      <c r="F442" s="41"/>
    </row>
    <row r="443" spans="6:6" ht="15.75" customHeight="1">
      <c r="F443" s="41"/>
    </row>
    <row r="444" spans="6:6" ht="15.75" customHeight="1">
      <c r="F444" s="41"/>
    </row>
    <row r="445" spans="6:6" ht="15.75" customHeight="1">
      <c r="F445" s="41"/>
    </row>
    <row r="446" spans="6:6" ht="15.75" customHeight="1">
      <c r="F446" s="41"/>
    </row>
    <row r="447" spans="6:6" ht="15.75" customHeight="1">
      <c r="F447" s="41"/>
    </row>
    <row r="448" spans="6:6" ht="15.75" customHeight="1">
      <c r="F448" s="41"/>
    </row>
    <row r="449" spans="6:6" ht="15.75" customHeight="1">
      <c r="F449" s="41"/>
    </row>
    <row r="450" spans="6:6" ht="15.75" customHeight="1">
      <c r="F450" s="41"/>
    </row>
    <row r="451" spans="6:6" ht="15.75" customHeight="1">
      <c r="F451" s="41"/>
    </row>
    <row r="452" spans="6:6" ht="15.75" customHeight="1">
      <c r="F452" s="41"/>
    </row>
    <row r="453" spans="6:6" ht="15.75" customHeight="1">
      <c r="F453" s="41"/>
    </row>
    <row r="454" spans="6:6" ht="15.75" customHeight="1">
      <c r="F454" s="41"/>
    </row>
    <row r="455" spans="6:6" ht="15.75" customHeight="1">
      <c r="F455" s="41"/>
    </row>
    <row r="456" spans="6:6" ht="15.75" customHeight="1">
      <c r="F456" s="41"/>
    </row>
    <row r="457" spans="6:6" ht="15.75" customHeight="1">
      <c r="F457" s="41"/>
    </row>
    <row r="458" spans="6:6" ht="15.75" customHeight="1">
      <c r="F458" s="41"/>
    </row>
    <row r="459" spans="6:6" ht="15.75" customHeight="1">
      <c r="F459" s="41"/>
    </row>
    <row r="460" spans="6:6" ht="15.75" customHeight="1">
      <c r="F460" s="41"/>
    </row>
    <row r="461" spans="6:6" ht="15.75" customHeight="1">
      <c r="F461" s="41"/>
    </row>
    <row r="462" spans="6:6" ht="15.75" customHeight="1">
      <c r="F462" s="41"/>
    </row>
    <row r="463" spans="6:6" ht="15.75" customHeight="1">
      <c r="F463" s="41"/>
    </row>
    <row r="464" spans="6:6" ht="15.75" customHeight="1">
      <c r="F464" s="41"/>
    </row>
    <row r="465" spans="6:6" ht="15.75" customHeight="1">
      <c r="F465" s="41"/>
    </row>
    <row r="466" spans="6:6" ht="15.75" customHeight="1">
      <c r="F466" s="41"/>
    </row>
    <row r="467" spans="6:6" ht="15.75" customHeight="1">
      <c r="F467" s="41"/>
    </row>
    <row r="468" spans="6:6" ht="15.75" customHeight="1">
      <c r="F468" s="41"/>
    </row>
    <row r="469" spans="6:6" ht="15.75" customHeight="1">
      <c r="F469" s="41"/>
    </row>
    <row r="470" spans="6:6" ht="15.75" customHeight="1">
      <c r="F470" s="41"/>
    </row>
    <row r="471" spans="6:6" ht="15.75" customHeight="1">
      <c r="F471" s="41"/>
    </row>
    <row r="472" spans="6:6" ht="15.75" customHeight="1">
      <c r="F472" s="41"/>
    </row>
    <row r="473" spans="6:6" ht="15.75" customHeight="1">
      <c r="F473" s="41"/>
    </row>
    <row r="474" spans="6:6" ht="15.75" customHeight="1">
      <c r="F474" s="41"/>
    </row>
    <row r="475" spans="6:6" ht="15.75" customHeight="1">
      <c r="F475" s="41"/>
    </row>
    <row r="476" spans="6:6" ht="15.75" customHeight="1">
      <c r="F476" s="41"/>
    </row>
    <row r="477" spans="6:6" ht="15.75" customHeight="1">
      <c r="F477" s="41"/>
    </row>
    <row r="478" spans="6:6" ht="15.75" customHeight="1">
      <c r="F478" s="41"/>
    </row>
    <row r="479" spans="6:6" ht="15.75" customHeight="1">
      <c r="F479" s="41"/>
    </row>
    <row r="480" spans="6:6" ht="15.75" customHeight="1">
      <c r="F480" s="41"/>
    </row>
    <row r="481" spans="6:6" ht="15.75" customHeight="1">
      <c r="F481" s="41"/>
    </row>
    <row r="482" spans="6:6" ht="15.75" customHeight="1">
      <c r="F482" s="41"/>
    </row>
    <row r="483" spans="6:6" ht="15.75" customHeight="1">
      <c r="F483" s="41"/>
    </row>
    <row r="484" spans="6:6" ht="15.75" customHeight="1">
      <c r="F484" s="41"/>
    </row>
    <row r="485" spans="6:6" ht="15.75" customHeight="1">
      <c r="F485" s="41"/>
    </row>
    <row r="486" spans="6:6" ht="15.75" customHeight="1">
      <c r="F486" s="41"/>
    </row>
    <row r="487" spans="6:6" ht="15.75" customHeight="1">
      <c r="F487" s="41"/>
    </row>
    <row r="488" spans="6:6" ht="15.75" customHeight="1">
      <c r="F488" s="41"/>
    </row>
    <row r="489" spans="6:6" ht="15.75" customHeight="1">
      <c r="F489" s="41"/>
    </row>
    <row r="490" spans="6:6" ht="15.75" customHeight="1">
      <c r="F490" s="41"/>
    </row>
    <row r="491" spans="6:6" ht="15.75" customHeight="1">
      <c r="F491" s="41"/>
    </row>
    <row r="492" spans="6:6" ht="15.75" customHeight="1">
      <c r="F492" s="41"/>
    </row>
    <row r="493" spans="6:6" ht="15.75" customHeight="1">
      <c r="F493" s="41"/>
    </row>
    <row r="494" spans="6:6" ht="15.75" customHeight="1">
      <c r="F494" s="41"/>
    </row>
    <row r="495" spans="6:6" ht="15.75" customHeight="1">
      <c r="F495" s="41"/>
    </row>
    <row r="496" spans="6:6" ht="15.75" customHeight="1">
      <c r="F496" s="41"/>
    </row>
    <row r="497" spans="6:6" ht="15.75" customHeight="1">
      <c r="F497" s="41"/>
    </row>
    <row r="498" spans="6:6" ht="15.75" customHeight="1">
      <c r="F498" s="41"/>
    </row>
    <row r="499" spans="6:6" ht="15.75" customHeight="1">
      <c r="F499" s="41"/>
    </row>
    <row r="500" spans="6:6" ht="15.75" customHeight="1">
      <c r="F500" s="41"/>
    </row>
    <row r="501" spans="6:6" ht="15.75" customHeight="1">
      <c r="F501" s="41"/>
    </row>
    <row r="502" spans="6:6" ht="15.75" customHeight="1">
      <c r="F502" s="41"/>
    </row>
    <row r="503" spans="6:6" ht="15.75" customHeight="1">
      <c r="F503" s="41"/>
    </row>
    <row r="504" spans="6:6" ht="15.75" customHeight="1">
      <c r="F504" s="41"/>
    </row>
    <row r="505" spans="6:6" ht="15.75" customHeight="1">
      <c r="F505" s="41"/>
    </row>
    <row r="506" spans="6:6" ht="15.75" customHeight="1">
      <c r="F506" s="41"/>
    </row>
    <row r="507" spans="6:6" ht="15.75" customHeight="1">
      <c r="F507" s="41"/>
    </row>
    <row r="508" spans="6:6" ht="15.75" customHeight="1">
      <c r="F508" s="41"/>
    </row>
    <row r="509" spans="6:6" ht="15.75" customHeight="1">
      <c r="F509" s="41"/>
    </row>
    <row r="510" spans="6:6" ht="15.75" customHeight="1">
      <c r="F510" s="41"/>
    </row>
    <row r="511" spans="6:6" ht="15.75" customHeight="1">
      <c r="F511" s="41"/>
    </row>
    <row r="512" spans="6:6" ht="15.75" customHeight="1">
      <c r="F512" s="41"/>
    </row>
    <row r="513" spans="6:6" ht="15.75" customHeight="1">
      <c r="F513" s="41"/>
    </row>
    <row r="514" spans="6:6" ht="15.75" customHeight="1">
      <c r="F514" s="41"/>
    </row>
    <row r="515" spans="6:6" ht="15.75" customHeight="1">
      <c r="F515" s="41"/>
    </row>
    <row r="516" spans="6:6" ht="15.75" customHeight="1">
      <c r="F516" s="41"/>
    </row>
    <row r="517" spans="6:6" ht="15.75" customHeight="1">
      <c r="F517" s="41"/>
    </row>
    <row r="518" spans="6:6" ht="15.75" customHeight="1">
      <c r="F518" s="41"/>
    </row>
    <row r="519" spans="6:6" ht="15.75" customHeight="1">
      <c r="F519" s="41"/>
    </row>
    <row r="520" spans="6:6" ht="15.75" customHeight="1">
      <c r="F520" s="41"/>
    </row>
    <row r="521" spans="6:6" ht="15.75" customHeight="1">
      <c r="F521" s="41"/>
    </row>
    <row r="522" spans="6:6" ht="15.75" customHeight="1">
      <c r="F522" s="41"/>
    </row>
    <row r="523" spans="6:6" ht="15.75" customHeight="1">
      <c r="F523" s="41"/>
    </row>
    <row r="524" spans="6:6" ht="15.75" customHeight="1">
      <c r="F524" s="41"/>
    </row>
    <row r="525" spans="6:6" ht="15.75" customHeight="1">
      <c r="F525" s="41"/>
    </row>
    <row r="526" spans="6:6" ht="15.75" customHeight="1">
      <c r="F526" s="41"/>
    </row>
    <row r="527" spans="6:6" ht="15.75" customHeight="1">
      <c r="F527" s="41"/>
    </row>
    <row r="528" spans="6:6" ht="15.75" customHeight="1">
      <c r="F528" s="41"/>
    </row>
    <row r="529" spans="6:6" ht="15.75" customHeight="1">
      <c r="F529" s="41"/>
    </row>
    <row r="530" spans="6:6" ht="15.75" customHeight="1">
      <c r="F530" s="41"/>
    </row>
    <row r="531" spans="6:6" ht="15.75" customHeight="1">
      <c r="F531" s="41"/>
    </row>
    <row r="532" spans="6:6" ht="15.75" customHeight="1">
      <c r="F532" s="41"/>
    </row>
    <row r="533" spans="6:6" ht="15.75" customHeight="1">
      <c r="F533" s="41"/>
    </row>
    <row r="534" spans="6:6" ht="15.75" customHeight="1">
      <c r="F534" s="41"/>
    </row>
    <row r="535" spans="6:6" ht="15.75" customHeight="1">
      <c r="F535" s="41"/>
    </row>
    <row r="536" spans="6:6" ht="15.75" customHeight="1">
      <c r="F536" s="41"/>
    </row>
    <row r="537" spans="6:6" ht="15.75" customHeight="1">
      <c r="F537" s="41"/>
    </row>
    <row r="538" spans="6:6" ht="15.75" customHeight="1">
      <c r="F538" s="41"/>
    </row>
    <row r="539" spans="6:6" ht="15.75" customHeight="1">
      <c r="F539" s="41"/>
    </row>
    <row r="540" spans="6:6" ht="15.75" customHeight="1">
      <c r="F540" s="41"/>
    </row>
    <row r="541" spans="6:6" ht="15.75" customHeight="1">
      <c r="F541" s="41"/>
    </row>
    <row r="542" spans="6:6" ht="15.75" customHeight="1">
      <c r="F542" s="41"/>
    </row>
    <row r="543" spans="6:6" ht="15.75" customHeight="1">
      <c r="F543" s="41"/>
    </row>
    <row r="544" spans="6:6" ht="15.75" customHeight="1">
      <c r="F544" s="41"/>
    </row>
    <row r="545" spans="6:6" ht="15.75" customHeight="1">
      <c r="F545" s="41"/>
    </row>
    <row r="546" spans="6:6" ht="15.75" customHeight="1">
      <c r="F546" s="41"/>
    </row>
    <row r="547" spans="6:6" ht="15.75" customHeight="1">
      <c r="F547" s="41"/>
    </row>
    <row r="548" spans="6:6" ht="15.75" customHeight="1">
      <c r="F548" s="41"/>
    </row>
    <row r="549" spans="6:6" ht="15.75" customHeight="1">
      <c r="F549" s="41"/>
    </row>
    <row r="550" spans="6:6" ht="15.75" customHeight="1">
      <c r="F550" s="41"/>
    </row>
    <row r="551" spans="6:6" ht="15.75" customHeight="1">
      <c r="F551" s="41"/>
    </row>
    <row r="552" spans="6:6" ht="15.75" customHeight="1">
      <c r="F552" s="41"/>
    </row>
    <row r="553" spans="6:6" ht="15.75" customHeight="1">
      <c r="F553" s="41"/>
    </row>
    <row r="554" spans="6:6" ht="15.75" customHeight="1">
      <c r="F554" s="41"/>
    </row>
    <row r="555" spans="6:6" ht="15.75" customHeight="1">
      <c r="F555" s="41"/>
    </row>
    <row r="556" spans="6:6" ht="15.75" customHeight="1">
      <c r="F556" s="41"/>
    </row>
    <row r="557" spans="6:6" ht="15.75" customHeight="1">
      <c r="F557" s="41"/>
    </row>
    <row r="558" spans="6:6" ht="15.75" customHeight="1">
      <c r="F558" s="41"/>
    </row>
    <row r="559" spans="6:6" ht="15.75" customHeight="1">
      <c r="F559" s="41"/>
    </row>
    <row r="560" spans="6:6" ht="15.75" customHeight="1">
      <c r="F560" s="41"/>
    </row>
    <row r="561" spans="6:6" ht="15.75" customHeight="1">
      <c r="F561" s="41"/>
    </row>
    <row r="562" spans="6:6" ht="15.75" customHeight="1">
      <c r="F562" s="41"/>
    </row>
    <row r="563" spans="6:6" ht="15.75" customHeight="1">
      <c r="F563" s="41"/>
    </row>
    <row r="564" spans="6:6" ht="15.75" customHeight="1">
      <c r="F564" s="41"/>
    </row>
    <row r="565" spans="6:6" ht="15.75" customHeight="1">
      <c r="F565" s="41"/>
    </row>
    <row r="566" spans="6:6" ht="15.75" customHeight="1">
      <c r="F566" s="41"/>
    </row>
    <row r="567" spans="6:6" ht="15.75" customHeight="1">
      <c r="F567" s="41"/>
    </row>
    <row r="568" spans="6:6" ht="15.75" customHeight="1">
      <c r="F568" s="41"/>
    </row>
    <row r="569" spans="6:6" ht="15.75" customHeight="1">
      <c r="F569" s="41"/>
    </row>
    <row r="570" spans="6:6" ht="15.75" customHeight="1">
      <c r="F570" s="41"/>
    </row>
    <row r="571" spans="6:6" ht="15.75" customHeight="1">
      <c r="F571" s="41"/>
    </row>
    <row r="572" spans="6:6" ht="15.75" customHeight="1">
      <c r="F572" s="41"/>
    </row>
    <row r="573" spans="6:6" ht="15.75" customHeight="1">
      <c r="F573" s="41"/>
    </row>
    <row r="574" spans="6:6" ht="15.75" customHeight="1">
      <c r="F574" s="41"/>
    </row>
    <row r="575" spans="6:6" ht="15.75" customHeight="1">
      <c r="F575" s="41"/>
    </row>
    <row r="576" spans="6:6" ht="15.75" customHeight="1">
      <c r="F576" s="41"/>
    </row>
    <row r="577" spans="6:6" ht="15.75" customHeight="1">
      <c r="F577" s="41"/>
    </row>
    <row r="578" spans="6:6" ht="15.75" customHeight="1">
      <c r="F578" s="41"/>
    </row>
    <row r="579" spans="6:6" ht="15.75" customHeight="1">
      <c r="F579" s="41"/>
    </row>
    <row r="580" spans="6:6" ht="15.75" customHeight="1">
      <c r="F580" s="41"/>
    </row>
    <row r="581" spans="6:6" ht="15.75" customHeight="1">
      <c r="F581" s="41"/>
    </row>
    <row r="582" spans="6:6" ht="15.75" customHeight="1">
      <c r="F582" s="41"/>
    </row>
    <row r="583" spans="6:6" ht="15.75" customHeight="1">
      <c r="F583" s="41"/>
    </row>
    <row r="584" spans="6:6" ht="15.75" customHeight="1">
      <c r="F584" s="41"/>
    </row>
    <row r="585" spans="6:6" ht="15.75" customHeight="1">
      <c r="F585" s="41"/>
    </row>
    <row r="586" spans="6:6" ht="15.75" customHeight="1">
      <c r="F586" s="41"/>
    </row>
    <row r="587" spans="6:6" ht="15.75" customHeight="1">
      <c r="F587" s="41"/>
    </row>
    <row r="588" spans="6:6" ht="15.75" customHeight="1">
      <c r="F588" s="41"/>
    </row>
    <row r="589" spans="6:6" ht="15.75" customHeight="1">
      <c r="F589" s="41"/>
    </row>
    <row r="590" spans="6:6" ht="15.75" customHeight="1">
      <c r="F590" s="41"/>
    </row>
    <row r="591" spans="6:6" ht="15.75" customHeight="1">
      <c r="F591" s="41"/>
    </row>
    <row r="592" spans="6:6" ht="15.75" customHeight="1">
      <c r="F592" s="41"/>
    </row>
    <row r="593" spans="6:6" ht="15.75" customHeight="1">
      <c r="F593" s="41"/>
    </row>
    <row r="594" spans="6:6" ht="15.75" customHeight="1">
      <c r="F594" s="41"/>
    </row>
    <row r="595" spans="6:6" ht="15.75" customHeight="1">
      <c r="F595" s="41"/>
    </row>
    <row r="596" spans="6:6" ht="15.75" customHeight="1">
      <c r="F596" s="41"/>
    </row>
    <row r="597" spans="6:6" ht="15.75" customHeight="1">
      <c r="F597" s="41"/>
    </row>
    <row r="598" spans="6:6" ht="15.75" customHeight="1">
      <c r="F598" s="41"/>
    </row>
    <row r="599" spans="6:6" ht="15.75" customHeight="1">
      <c r="F599" s="41"/>
    </row>
    <row r="600" spans="6:6" ht="15.75" customHeight="1">
      <c r="F600" s="41"/>
    </row>
    <row r="601" spans="6:6" ht="15.75" customHeight="1">
      <c r="F601" s="41"/>
    </row>
    <row r="602" spans="6:6" ht="15.75" customHeight="1">
      <c r="F602" s="41"/>
    </row>
    <row r="603" spans="6:6" ht="15.75" customHeight="1">
      <c r="F603" s="41"/>
    </row>
    <row r="604" spans="6:6" ht="15.75" customHeight="1">
      <c r="F604" s="41"/>
    </row>
    <row r="605" spans="6:6" ht="15.75" customHeight="1">
      <c r="F605" s="41"/>
    </row>
    <row r="606" spans="6:6" ht="15.75" customHeight="1">
      <c r="F606" s="41"/>
    </row>
    <row r="607" spans="6:6" ht="15.75" customHeight="1">
      <c r="F607" s="41"/>
    </row>
    <row r="608" spans="6:6" ht="15.75" customHeight="1">
      <c r="F608" s="41"/>
    </row>
    <row r="609" spans="6:6" ht="15.75" customHeight="1">
      <c r="F609" s="41"/>
    </row>
    <row r="610" spans="6:6" ht="15.75" customHeight="1">
      <c r="F610" s="41"/>
    </row>
    <row r="611" spans="6:6" ht="15.75" customHeight="1">
      <c r="F611" s="41"/>
    </row>
    <row r="612" spans="6:6" ht="15.75" customHeight="1">
      <c r="F612" s="41"/>
    </row>
    <row r="613" spans="6:6" ht="15.75" customHeight="1">
      <c r="F613" s="41"/>
    </row>
    <row r="614" spans="6:6" ht="15.75" customHeight="1">
      <c r="F614" s="41"/>
    </row>
    <row r="615" spans="6:6" ht="15.75" customHeight="1">
      <c r="F615" s="41"/>
    </row>
    <row r="616" spans="6:6" ht="15.75" customHeight="1">
      <c r="F616" s="41"/>
    </row>
    <row r="617" spans="6:6" ht="15.75" customHeight="1">
      <c r="F617" s="41"/>
    </row>
    <row r="618" spans="6:6" ht="15.75" customHeight="1">
      <c r="F618" s="41"/>
    </row>
    <row r="619" spans="6:6" ht="15.75" customHeight="1">
      <c r="F619" s="41"/>
    </row>
    <row r="620" spans="6:6" ht="15.75" customHeight="1">
      <c r="F620" s="41"/>
    </row>
    <row r="621" spans="6:6" ht="15.75" customHeight="1">
      <c r="F621" s="41"/>
    </row>
    <row r="622" spans="6:6" ht="15.75" customHeight="1">
      <c r="F622" s="41"/>
    </row>
    <row r="623" spans="6:6" ht="15.75" customHeight="1">
      <c r="F623" s="41"/>
    </row>
    <row r="624" spans="6:6" ht="15.75" customHeight="1">
      <c r="F624" s="41"/>
    </row>
    <row r="625" spans="6:6" ht="15.75" customHeight="1">
      <c r="F625" s="41"/>
    </row>
    <row r="626" spans="6:6" ht="15.75" customHeight="1">
      <c r="F626" s="41"/>
    </row>
    <row r="627" spans="6:6" ht="15.75" customHeight="1">
      <c r="F627" s="41"/>
    </row>
    <row r="628" spans="6:6" ht="15.75" customHeight="1">
      <c r="F628" s="41"/>
    </row>
    <row r="629" spans="6:6" ht="15.75" customHeight="1">
      <c r="F629" s="41"/>
    </row>
    <row r="630" spans="6:6" ht="15.75" customHeight="1">
      <c r="F630" s="41"/>
    </row>
    <row r="631" spans="6:6" ht="15.75" customHeight="1">
      <c r="F631" s="41"/>
    </row>
    <row r="632" spans="6:6" ht="15.75" customHeight="1">
      <c r="F632" s="41"/>
    </row>
    <row r="633" spans="6:6" ht="15.75" customHeight="1">
      <c r="F633" s="41"/>
    </row>
    <row r="634" spans="6:6" ht="15.75" customHeight="1">
      <c r="F634" s="41"/>
    </row>
    <row r="635" spans="6:6" ht="15.75" customHeight="1">
      <c r="F635" s="41"/>
    </row>
    <row r="636" spans="6:6" ht="15.75" customHeight="1">
      <c r="F636" s="41"/>
    </row>
    <row r="637" spans="6:6" ht="15.75" customHeight="1">
      <c r="F637" s="41"/>
    </row>
    <row r="638" spans="6:6" ht="15.75" customHeight="1">
      <c r="F638" s="41"/>
    </row>
    <row r="639" spans="6:6" ht="15.75" customHeight="1">
      <c r="F639" s="41"/>
    </row>
    <row r="640" spans="6:6" ht="15.75" customHeight="1">
      <c r="F640" s="41"/>
    </row>
    <row r="641" spans="6:6" ht="15.75" customHeight="1">
      <c r="F641" s="41"/>
    </row>
    <row r="642" spans="6:6" ht="15.75" customHeight="1">
      <c r="F642" s="41"/>
    </row>
    <row r="643" spans="6:6" ht="15.75" customHeight="1">
      <c r="F643" s="41"/>
    </row>
    <row r="644" spans="6:6" ht="15.75" customHeight="1">
      <c r="F644" s="41"/>
    </row>
    <row r="645" spans="6:6" ht="15.75" customHeight="1">
      <c r="F645" s="41"/>
    </row>
    <row r="646" spans="6:6" ht="15.75" customHeight="1">
      <c r="F646" s="41"/>
    </row>
    <row r="647" spans="6:6" ht="15.75" customHeight="1">
      <c r="F647" s="41"/>
    </row>
    <row r="648" spans="6:6" ht="15.75" customHeight="1">
      <c r="F648" s="41"/>
    </row>
    <row r="649" spans="6:6" ht="15.75" customHeight="1">
      <c r="F649" s="41"/>
    </row>
    <row r="650" spans="6:6" ht="15.75" customHeight="1">
      <c r="F650" s="41"/>
    </row>
    <row r="651" spans="6:6" ht="15.75" customHeight="1">
      <c r="F651" s="41"/>
    </row>
    <row r="652" spans="6:6" ht="15.75" customHeight="1">
      <c r="F652" s="41"/>
    </row>
    <row r="653" spans="6:6" ht="15.75" customHeight="1">
      <c r="F653" s="41"/>
    </row>
    <row r="654" spans="6:6" ht="15.75" customHeight="1">
      <c r="F654" s="41"/>
    </row>
    <row r="655" spans="6:6" ht="15.75" customHeight="1">
      <c r="F655" s="41"/>
    </row>
    <row r="656" spans="6:6" ht="15.75" customHeight="1">
      <c r="F656" s="41"/>
    </row>
    <row r="657" spans="6:6" ht="15.75" customHeight="1">
      <c r="F657" s="41"/>
    </row>
    <row r="658" spans="6:6" ht="15.75" customHeight="1">
      <c r="F658" s="41"/>
    </row>
    <row r="659" spans="6:6" ht="15.75" customHeight="1">
      <c r="F659" s="41"/>
    </row>
    <row r="660" spans="6:6" ht="15.75" customHeight="1">
      <c r="F660" s="41"/>
    </row>
    <row r="661" spans="6:6" ht="15.75" customHeight="1">
      <c r="F661" s="41"/>
    </row>
    <row r="662" spans="6:6" ht="15.75" customHeight="1">
      <c r="F662" s="41"/>
    </row>
    <row r="663" spans="6:6" ht="15.75" customHeight="1">
      <c r="F663" s="41"/>
    </row>
    <row r="664" spans="6:6" ht="15.75" customHeight="1">
      <c r="F664" s="41"/>
    </row>
    <row r="665" spans="6:6" ht="15.75" customHeight="1">
      <c r="F665" s="41"/>
    </row>
    <row r="666" spans="6:6" ht="15.75" customHeight="1">
      <c r="F666" s="41"/>
    </row>
    <row r="667" spans="6:6" ht="15.75" customHeight="1">
      <c r="F667" s="41"/>
    </row>
    <row r="668" spans="6:6" ht="15.75" customHeight="1">
      <c r="F668" s="41"/>
    </row>
    <row r="669" spans="6:6" ht="15.75" customHeight="1">
      <c r="F669" s="41"/>
    </row>
    <row r="670" spans="6:6" ht="15.75" customHeight="1">
      <c r="F670" s="41"/>
    </row>
    <row r="671" spans="6:6" ht="15.75" customHeight="1">
      <c r="F671" s="41"/>
    </row>
    <row r="672" spans="6:6" ht="15.75" customHeight="1">
      <c r="F672" s="41"/>
    </row>
    <row r="673" spans="6:6" ht="15.75" customHeight="1">
      <c r="F673" s="41"/>
    </row>
    <row r="674" spans="6:6" ht="15.75" customHeight="1">
      <c r="F674" s="41"/>
    </row>
    <row r="675" spans="6:6" ht="15.75" customHeight="1">
      <c r="F675" s="41"/>
    </row>
    <row r="676" spans="6:6" ht="15.75" customHeight="1">
      <c r="F676" s="41"/>
    </row>
    <row r="677" spans="6:6" ht="15.75" customHeight="1">
      <c r="F677" s="41"/>
    </row>
    <row r="678" spans="6:6" ht="15.75" customHeight="1">
      <c r="F678" s="41"/>
    </row>
    <row r="679" spans="6:6" ht="15.75" customHeight="1">
      <c r="F679" s="41"/>
    </row>
    <row r="680" spans="6:6" ht="15.75" customHeight="1">
      <c r="F680" s="41"/>
    </row>
    <row r="681" spans="6:6" ht="15.75" customHeight="1">
      <c r="F681" s="41"/>
    </row>
    <row r="682" spans="6:6" ht="15.75" customHeight="1">
      <c r="F682" s="41"/>
    </row>
    <row r="683" spans="6:6" ht="15.75" customHeight="1">
      <c r="F683" s="41"/>
    </row>
    <row r="684" spans="6:6" ht="15.75" customHeight="1">
      <c r="F684" s="41"/>
    </row>
    <row r="685" spans="6:6" ht="15.75" customHeight="1">
      <c r="F685" s="41"/>
    </row>
    <row r="686" spans="6:6" ht="15.75" customHeight="1">
      <c r="F686" s="41"/>
    </row>
    <row r="687" spans="6:6" ht="15.75" customHeight="1">
      <c r="F687" s="41"/>
    </row>
    <row r="688" spans="6:6" ht="15.75" customHeight="1">
      <c r="F688" s="41"/>
    </row>
    <row r="689" spans="6:6" ht="15.75" customHeight="1">
      <c r="F689" s="41"/>
    </row>
    <row r="690" spans="6:6" ht="15.75" customHeight="1">
      <c r="F690" s="41"/>
    </row>
    <row r="691" spans="6:6" ht="15.75" customHeight="1">
      <c r="F691" s="41"/>
    </row>
    <row r="692" spans="6:6" ht="15.75" customHeight="1">
      <c r="F692" s="41"/>
    </row>
    <row r="693" spans="6:6" ht="15.75" customHeight="1">
      <c r="F693" s="41"/>
    </row>
    <row r="694" spans="6:6" ht="15.75" customHeight="1">
      <c r="F694" s="41"/>
    </row>
    <row r="695" spans="6:6" ht="15.75" customHeight="1">
      <c r="F695" s="41"/>
    </row>
    <row r="696" spans="6:6" ht="15.75" customHeight="1">
      <c r="F696" s="41"/>
    </row>
    <row r="697" spans="6:6" ht="15.75" customHeight="1">
      <c r="F697" s="41"/>
    </row>
    <row r="698" spans="6:6" ht="15.75" customHeight="1">
      <c r="F698" s="41"/>
    </row>
    <row r="699" spans="6:6" ht="15.75" customHeight="1">
      <c r="F699" s="41"/>
    </row>
    <row r="700" spans="6:6" ht="15.75" customHeight="1">
      <c r="F700" s="41"/>
    </row>
    <row r="701" spans="6:6" ht="15.75" customHeight="1">
      <c r="F701" s="41"/>
    </row>
    <row r="702" spans="6:6" ht="15.75" customHeight="1">
      <c r="F702" s="41"/>
    </row>
    <row r="703" spans="6:6" ht="15.75" customHeight="1">
      <c r="F703" s="41"/>
    </row>
    <row r="704" spans="6:6" ht="15.75" customHeight="1">
      <c r="F704" s="41"/>
    </row>
    <row r="705" spans="6:6" ht="15.75" customHeight="1">
      <c r="F705" s="41"/>
    </row>
    <row r="706" spans="6:6" ht="15.75" customHeight="1">
      <c r="F706" s="41"/>
    </row>
    <row r="707" spans="6:6" ht="15.75" customHeight="1">
      <c r="F707" s="41"/>
    </row>
    <row r="708" spans="6:6" ht="15.75" customHeight="1">
      <c r="F708" s="41"/>
    </row>
    <row r="709" spans="6:6" ht="15.75" customHeight="1">
      <c r="F709" s="41"/>
    </row>
    <row r="710" spans="6:6" ht="15.75" customHeight="1">
      <c r="F710" s="41"/>
    </row>
    <row r="711" spans="6:6" ht="15.75" customHeight="1">
      <c r="F711" s="41"/>
    </row>
    <row r="712" spans="6:6" ht="15.75" customHeight="1">
      <c r="F712" s="41"/>
    </row>
    <row r="713" spans="6:6" ht="15.75" customHeight="1">
      <c r="F713" s="41"/>
    </row>
    <row r="714" spans="6:6" ht="15.75" customHeight="1">
      <c r="F714" s="41"/>
    </row>
    <row r="715" spans="6:6" ht="15.75" customHeight="1">
      <c r="F715" s="41"/>
    </row>
    <row r="716" spans="6:6" ht="15.75" customHeight="1">
      <c r="F716" s="41"/>
    </row>
    <row r="717" spans="6:6" ht="15.75" customHeight="1">
      <c r="F717" s="41"/>
    </row>
    <row r="718" spans="6:6" ht="15.75" customHeight="1">
      <c r="F718" s="41"/>
    </row>
    <row r="719" spans="6:6" ht="15.75" customHeight="1">
      <c r="F719" s="41"/>
    </row>
    <row r="720" spans="6:6" ht="15.75" customHeight="1">
      <c r="F720" s="41"/>
    </row>
    <row r="721" spans="6:6" ht="15.75" customHeight="1">
      <c r="F721" s="41"/>
    </row>
    <row r="722" spans="6:6" ht="15.75" customHeight="1">
      <c r="F722" s="41"/>
    </row>
    <row r="723" spans="6:6" ht="15.75" customHeight="1">
      <c r="F723" s="41"/>
    </row>
    <row r="724" spans="6:6" ht="15.75" customHeight="1">
      <c r="F724" s="41"/>
    </row>
    <row r="725" spans="6:6" ht="15.75" customHeight="1">
      <c r="F725" s="41"/>
    </row>
    <row r="726" spans="6:6" ht="15.75" customHeight="1">
      <c r="F726" s="41"/>
    </row>
    <row r="727" spans="6:6" ht="15.75" customHeight="1">
      <c r="F727" s="41"/>
    </row>
    <row r="728" spans="6:6" ht="15.75" customHeight="1">
      <c r="F728" s="41"/>
    </row>
    <row r="729" spans="6:6" ht="15.75" customHeight="1">
      <c r="F729" s="41"/>
    </row>
    <row r="730" spans="6:6" ht="15.75" customHeight="1">
      <c r="F730" s="41"/>
    </row>
    <row r="731" spans="6:6" ht="15.75" customHeight="1">
      <c r="F731" s="41"/>
    </row>
    <row r="732" spans="6:6" ht="15.75" customHeight="1">
      <c r="F732" s="41"/>
    </row>
    <row r="733" spans="6:6" ht="15.75" customHeight="1">
      <c r="F733" s="41"/>
    </row>
    <row r="734" spans="6:6" ht="15.75" customHeight="1">
      <c r="F734" s="41"/>
    </row>
    <row r="735" spans="6:6" ht="15.75" customHeight="1">
      <c r="F735" s="41"/>
    </row>
    <row r="736" spans="6:6" ht="15.75" customHeight="1">
      <c r="F736" s="41"/>
    </row>
    <row r="737" spans="6:6" ht="15.75" customHeight="1">
      <c r="F737" s="41"/>
    </row>
    <row r="738" spans="6:6" ht="15.75" customHeight="1">
      <c r="F738" s="41"/>
    </row>
    <row r="739" spans="6:6" ht="15.75" customHeight="1">
      <c r="F739" s="41"/>
    </row>
    <row r="740" spans="6:6" ht="15.75" customHeight="1">
      <c r="F740" s="41"/>
    </row>
    <row r="741" spans="6:6" ht="15.75" customHeight="1">
      <c r="F741" s="41"/>
    </row>
    <row r="742" spans="6:6" ht="15.75" customHeight="1">
      <c r="F742" s="41"/>
    </row>
    <row r="743" spans="6:6" ht="15.75" customHeight="1">
      <c r="F743" s="41"/>
    </row>
    <row r="744" spans="6:6" ht="15.75" customHeight="1">
      <c r="F744" s="41"/>
    </row>
    <row r="745" spans="6:6" ht="15.75" customHeight="1">
      <c r="F745" s="41"/>
    </row>
    <row r="746" spans="6:6" ht="15.75" customHeight="1">
      <c r="F746" s="41"/>
    </row>
    <row r="747" spans="6:6" ht="15.75" customHeight="1">
      <c r="F747" s="41"/>
    </row>
    <row r="748" spans="6:6" ht="15.75" customHeight="1">
      <c r="F748" s="41"/>
    </row>
    <row r="749" spans="6:6" ht="15.75" customHeight="1">
      <c r="F749" s="41"/>
    </row>
    <row r="750" spans="6:6" ht="15.75" customHeight="1">
      <c r="F750" s="41"/>
    </row>
    <row r="751" spans="6:6" ht="15.75" customHeight="1">
      <c r="F751" s="41"/>
    </row>
    <row r="752" spans="6:6" ht="15.75" customHeight="1">
      <c r="F752" s="41"/>
    </row>
    <row r="753" spans="6:6" ht="15.75" customHeight="1">
      <c r="F753" s="41"/>
    </row>
    <row r="754" spans="6:6" ht="15.75" customHeight="1">
      <c r="F754" s="41"/>
    </row>
    <row r="755" spans="6:6" ht="15.75" customHeight="1">
      <c r="F755" s="41"/>
    </row>
    <row r="756" spans="6:6" ht="15.75" customHeight="1">
      <c r="F756" s="41"/>
    </row>
    <row r="757" spans="6:6" ht="15.75" customHeight="1">
      <c r="F757" s="41"/>
    </row>
    <row r="758" spans="6:6" ht="15.75" customHeight="1">
      <c r="F758" s="41"/>
    </row>
    <row r="759" spans="6:6" ht="15.75" customHeight="1">
      <c r="F759" s="41"/>
    </row>
    <row r="760" spans="6:6" ht="15.75" customHeight="1">
      <c r="F760" s="41"/>
    </row>
    <row r="761" spans="6:6" ht="15.75" customHeight="1">
      <c r="F761" s="41"/>
    </row>
    <row r="762" spans="6:6" ht="15.75" customHeight="1">
      <c r="F762" s="41"/>
    </row>
    <row r="763" spans="6:6" ht="15.75" customHeight="1">
      <c r="F763" s="41"/>
    </row>
    <row r="764" spans="6:6" ht="15.75" customHeight="1">
      <c r="F764" s="41"/>
    </row>
    <row r="765" spans="6:6" ht="15.75" customHeight="1">
      <c r="F765" s="41"/>
    </row>
    <row r="766" spans="6:6" ht="15.75" customHeight="1">
      <c r="F766" s="41"/>
    </row>
    <row r="767" spans="6:6" ht="15.75" customHeight="1">
      <c r="F767" s="41"/>
    </row>
    <row r="768" spans="6:6" ht="15.75" customHeight="1">
      <c r="F768" s="41"/>
    </row>
    <row r="769" spans="6:6" ht="15.75" customHeight="1">
      <c r="F769" s="41"/>
    </row>
    <row r="770" spans="6:6" ht="15.75" customHeight="1">
      <c r="F770" s="41"/>
    </row>
    <row r="771" spans="6:6" ht="15.75" customHeight="1">
      <c r="F771" s="41"/>
    </row>
    <row r="772" spans="6:6" ht="15.75" customHeight="1">
      <c r="F772" s="41"/>
    </row>
    <row r="773" spans="6:6" ht="15.75" customHeight="1">
      <c r="F773" s="41"/>
    </row>
    <row r="774" spans="6:6" ht="15.75" customHeight="1">
      <c r="F774" s="41"/>
    </row>
    <row r="775" spans="6:6" ht="15.75" customHeight="1">
      <c r="F775" s="41"/>
    </row>
    <row r="776" spans="6:6" ht="15.75" customHeight="1">
      <c r="F776" s="41"/>
    </row>
    <row r="777" spans="6:6" ht="15.75" customHeight="1">
      <c r="F777" s="41"/>
    </row>
    <row r="778" spans="6:6" ht="15.75" customHeight="1">
      <c r="F778" s="41"/>
    </row>
    <row r="779" spans="6:6" ht="15.75" customHeight="1">
      <c r="F779" s="41"/>
    </row>
    <row r="780" spans="6:6" ht="15.75" customHeight="1">
      <c r="F780" s="41"/>
    </row>
    <row r="781" spans="6:6" ht="15.75" customHeight="1">
      <c r="F781" s="41"/>
    </row>
    <row r="782" spans="6:6" ht="15.75" customHeight="1">
      <c r="F782" s="41"/>
    </row>
    <row r="783" spans="6:6" ht="15.75" customHeight="1">
      <c r="F783" s="41"/>
    </row>
    <row r="784" spans="6:6" ht="15.75" customHeight="1">
      <c r="F784" s="41"/>
    </row>
    <row r="785" spans="6:6" ht="15.75" customHeight="1">
      <c r="F785" s="41"/>
    </row>
    <row r="786" spans="6:6" ht="15.75" customHeight="1">
      <c r="F786" s="41"/>
    </row>
    <row r="787" spans="6:6" ht="15.75" customHeight="1">
      <c r="F787" s="41"/>
    </row>
    <row r="788" spans="6:6" ht="15.75" customHeight="1">
      <c r="F788" s="41"/>
    </row>
    <row r="789" spans="6:6" ht="15.75" customHeight="1">
      <c r="F789" s="41"/>
    </row>
    <row r="790" spans="6:6" ht="15.75" customHeight="1">
      <c r="F790" s="41"/>
    </row>
    <row r="791" spans="6:6" ht="15.75" customHeight="1">
      <c r="F791" s="41"/>
    </row>
    <row r="792" spans="6:6" ht="15.75" customHeight="1">
      <c r="F792" s="41"/>
    </row>
    <row r="793" spans="6:6" ht="15.75" customHeight="1">
      <c r="F793" s="41"/>
    </row>
    <row r="794" spans="6:6" ht="15.75" customHeight="1">
      <c r="F794" s="41"/>
    </row>
    <row r="795" spans="6:6" ht="15.75" customHeight="1">
      <c r="F795" s="41"/>
    </row>
    <row r="796" spans="6:6" ht="15.75" customHeight="1">
      <c r="F796" s="41"/>
    </row>
    <row r="797" spans="6:6" ht="15.75" customHeight="1">
      <c r="F797" s="41"/>
    </row>
    <row r="798" spans="6:6" ht="15.75" customHeight="1">
      <c r="F798" s="41"/>
    </row>
    <row r="799" spans="6:6" ht="15.75" customHeight="1">
      <c r="F799" s="41"/>
    </row>
    <row r="800" spans="6:6" ht="15.75" customHeight="1">
      <c r="F800" s="41"/>
    </row>
    <row r="801" spans="6:6" ht="15.75" customHeight="1">
      <c r="F801" s="41"/>
    </row>
    <row r="802" spans="6:6" ht="15.75" customHeight="1">
      <c r="F802" s="41"/>
    </row>
    <row r="803" spans="6:6" ht="15.75" customHeight="1">
      <c r="F803" s="41"/>
    </row>
    <row r="804" spans="6:6" ht="15.75" customHeight="1">
      <c r="F804" s="41"/>
    </row>
    <row r="805" spans="6:6" ht="15.75" customHeight="1">
      <c r="F805" s="41"/>
    </row>
    <row r="806" spans="6:6" ht="15.75" customHeight="1">
      <c r="F806" s="41"/>
    </row>
    <row r="807" spans="6:6" ht="15.75" customHeight="1">
      <c r="F807" s="41"/>
    </row>
    <row r="808" spans="6:6" ht="15.75" customHeight="1">
      <c r="F808" s="41"/>
    </row>
    <row r="809" spans="6:6" ht="15.75" customHeight="1">
      <c r="F809" s="41"/>
    </row>
    <row r="810" spans="6:6" ht="15.75" customHeight="1">
      <c r="F810" s="41"/>
    </row>
    <row r="811" spans="6:6" ht="15.75" customHeight="1">
      <c r="F811" s="41"/>
    </row>
    <row r="812" spans="6:6" ht="15.75" customHeight="1">
      <c r="F812" s="41"/>
    </row>
    <row r="813" spans="6:6" ht="15.75" customHeight="1">
      <c r="F813" s="41"/>
    </row>
    <row r="814" spans="6:6" ht="15.75" customHeight="1">
      <c r="F814" s="41"/>
    </row>
    <row r="815" spans="6:6" ht="15.75" customHeight="1">
      <c r="F815" s="41"/>
    </row>
    <row r="816" spans="6:6" ht="15.75" customHeight="1">
      <c r="F816" s="41"/>
    </row>
    <row r="817" spans="6:6" ht="15.75" customHeight="1">
      <c r="F817" s="41"/>
    </row>
    <row r="818" spans="6:6" ht="15.75" customHeight="1">
      <c r="F818" s="41"/>
    </row>
    <row r="819" spans="6:6" ht="15.75" customHeight="1">
      <c r="F819" s="41"/>
    </row>
    <row r="820" spans="6:6" ht="15.75" customHeight="1">
      <c r="F820" s="41"/>
    </row>
    <row r="821" spans="6:6" ht="15.75" customHeight="1">
      <c r="F821" s="41"/>
    </row>
    <row r="822" spans="6:6" ht="15.75" customHeight="1">
      <c r="F822" s="41"/>
    </row>
    <row r="823" spans="6:6" ht="15.75" customHeight="1">
      <c r="F823" s="41"/>
    </row>
    <row r="824" spans="6:6" ht="15.75" customHeight="1">
      <c r="F824" s="41"/>
    </row>
    <row r="825" spans="6:6" ht="15.75" customHeight="1">
      <c r="F825" s="41"/>
    </row>
    <row r="826" spans="6:6" ht="15.75" customHeight="1">
      <c r="F826" s="41"/>
    </row>
    <row r="827" spans="6:6" ht="15.75" customHeight="1">
      <c r="F827" s="41"/>
    </row>
    <row r="828" spans="6:6" ht="15.75" customHeight="1">
      <c r="F828" s="41"/>
    </row>
    <row r="829" spans="6:6" ht="15.75" customHeight="1">
      <c r="F829" s="41"/>
    </row>
    <row r="830" spans="6:6" ht="15.75" customHeight="1">
      <c r="F830" s="41"/>
    </row>
    <row r="831" spans="6:6" ht="15.75" customHeight="1">
      <c r="F831" s="41"/>
    </row>
    <row r="832" spans="6:6" ht="15.75" customHeight="1">
      <c r="F832" s="41"/>
    </row>
    <row r="833" spans="6:6" ht="15.75" customHeight="1">
      <c r="F833" s="41"/>
    </row>
    <row r="834" spans="6:6" ht="15.75" customHeight="1">
      <c r="F834" s="41"/>
    </row>
    <row r="835" spans="6:6" ht="15.75" customHeight="1">
      <c r="F835" s="41"/>
    </row>
    <row r="836" spans="6:6" ht="15.75" customHeight="1">
      <c r="F836" s="41"/>
    </row>
    <row r="837" spans="6:6" ht="15.75" customHeight="1">
      <c r="F837" s="41"/>
    </row>
    <row r="838" spans="6:6" ht="15.75" customHeight="1">
      <c r="F838" s="41"/>
    </row>
    <row r="839" spans="6:6" ht="15.75" customHeight="1">
      <c r="F839" s="41"/>
    </row>
    <row r="840" spans="6:6" ht="15.75" customHeight="1">
      <c r="F840" s="41"/>
    </row>
    <row r="841" spans="6:6" ht="15.75" customHeight="1">
      <c r="F841" s="41"/>
    </row>
    <row r="842" spans="6:6" ht="15.75" customHeight="1">
      <c r="F842" s="41"/>
    </row>
    <row r="843" spans="6:6" ht="15.75" customHeight="1">
      <c r="F843" s="41"/>
    </row>
    <row r="844" spans="6:6" ht="15.75" customHeight="1">
      <c r="F844" s="41"/>
    </row>
    <row r="845" spans="6:6" ht="15.75" customHeight="1">
      <c r="F845" s="41"/>
    </row>
    <row r="846" spans="6:6" ht="15.75" customHeight="1">
      <c r="F846" s="41"/>
    </row>
    <row r="847" spans="6:6" ht="15.75" customHeight="1">
      <c r="F847" s="41"/>
    </row>
    <row r="848" spans="6:6" ht="15.75" customHeight="1">
      <c r="F848" s="41"/>
    </row>
    <row r="849" spans="6:6" ht="15.75" customHeight="1">
      <c r="F849" s="41"/>
    </row>
    <row r="850" spans="6:6" ht="15.75" customHeight="1">
      <c r="F850" s="41"/>
    </row>
    <row r="851" spans="6:6" ht="15.75" customHeight="1">
      <c r="F851" s="41"/>
    </row>
    <row r="852" spans="6:6" ht="15.75" customHeight="1">
      <c r="F852" s="41"/>
    </row>
    <row r="853" spans="6:6" ht="15.75" customHeight="1">
      <c r="F853" s="41"/>
    </row>
    <row r="854" spans="6:6" ht="15.75" customHeight="1">
      <c r="F854" s="41"/>
    </row>
    <row r="855" spans="6:6" ht="15.75" customHeight="1">
      <c r="F855" s="41"/>
    </row>
    <row r="856" spans="6:6" ht="15.75" customHeight="1">
      <c r="F856" s="41"/>
    </row>
    <row r="857" spans="6:6" ht="15.75" customHeight="1">
      <c r="F857" s="41"/>
    </row>
    <row r="858" spans="6:6" ht="15.75" customHeight="1">
      <c r="F858" s="41"/>
    </row>
    <row r="859" spans="6:6" ht="15.75" customHeight="1">
      <c r="F859" s="41"/>
    </row>
    <row r="860" spans="6:6" ht="15.75" customHeight="1">
      <c r="F860" s="41"/>
    </row>
    <row r="861" spans="6:6" ht="15.75" customHeight="1">
      <c r="F861" s="41"/>
    </row>
    <row r="862" spans="6:6" ht="15.75" customHeight="1">
      <c r="F862" s="41"/>
    </row>
    <row r="863" spans="6:6" ht="15.75" customHeight="1">
      <c r="F863" s="41"/>
    </row>
    <row r="864" spans="6:6" ht="15.75" customHeight="1">
      <c r="F864" s="41"/>
    </row>
    <row r="865" spans="6:6" ht="15.75" customHeight="1">
      <c r="F865" s="41"/>
    </row>
    <row r="866" spans="6:6" ht="15.75" customHeight="1">
      <c r="F866" s="41"/>
    </row>
    <row r="867" spans="6:6" ht="15.75" customHeight="1">
      <c r="F867" s="41"/>
    </row>
    <row r="868" spans="6:6" ht="15.75" customHeight="1">
      <c r="F868" s="41"/>
    </row>
    <row r="869" spans="6:6" ht="15.75" customHeight="1">
      <c r="F869" s="41"/>
    </row>
    <row r="870" spans="6:6" ht="15.75" customHeight="1">
      <c r="F870" s="41"/>
    </row>
    <row r="871" spans="6:6" ht="15.75" customHeight="1">
      <c r="F871" s="41"/>
    </row>
    <row r="872" spans="6:6" ht="15.75" customHeight="1">
      <c r="F872" s="41"/>
    </row>
    <row r="873" spans="6:6" ht="15.75" customHeight="1">
      <c r="F873" s="41"/>
    </row>
    <row r="874" spans="6:6" ht="15.75" customHeight="1">
      <c r="F874" s="41"/>
    </row>
    <row r="875" spans="6:6" ht="15.75" customHeight="1">
      <c r="F875" s="41"/>
    </row>
    <row r="876" spans="6:6" ht="15.75" customHeight="1">
      <c r="F876" s="41"/>
    </row>
    <row r="877" spans="6:6" ht="15.75" customHeight="1">
      <c r="F877" s="41"/>
    </row>
    <row r="878" spans="6:6" ht="15.75" customHeight="1">
      <c r="F878" s="41"/>
    </row>
    <row r="879" spans="6:6" ht="15.75" customHeight="1">
      <c r="F879" s="41"/>
    </row>
    <row r="880" spans="6:6" ht="15.75" customHeight="1">
      <c r="F880" s="41"/>
    </row>
    <row r="881" spans="6:6" ht="15.75" customHeight="1">
      <c r="F881" s="41"/>
    </row>
    <row r="882" spans="6:6" ht="15.75" customHeight="1">
      <c r="F882" s="41"/>
    </row>
    <row r="883" spans="6:6" ht="15.75" customHeight="1">
      <c r="F883" s="41"/>
    </row>
    <row r="884" spans="6:6" ht="15.75" customHeight="1">
      <c r="F884" s="41"/>
    </row>
    <row r="885" spans="6:6" ht="15.75" customHeight="1">
      <c r="F885" s="41"/>
    </row>
    <row r="886" spans="6:6" ht="15.75" customHeight="1">
      <c r="F886" s="41"/>
    </row>
    <row r="887" spans="6:6" ht="15.75" customHeight="1">
      <c r="F887" s="41"/>
    </row>
    <row r="888" spans="6:6" ht="15.75" customHeight="1">
      <c r="F888" s="41"/>
    </row>
    <row r="889" spans="6:6" ht="15.75" customHeight="1">
      <c r="F889" s="41"/>
    </row>
    <row r="890" spans="6:6" ht="15.75" customHeight="1">
      <c r="F890" s="41"/>
    </row>
    <row r="891" spans="6:6" ht="15.75" customHeight="1">
      <c r="F891" s="41"/>
    </row>
    <row r="892" spans="6:6" ht="15.75" customHeight="1">
      <c r="F892" s="41"/>
    </row>
    <row r="893" spans="6:6" ht="15.75" customHeight="1">
      <c r="F893" s="41"/>
    </row>
    <row r="894" spans="6:6" ht="15.75" customHeight="1">
      <c r="F894" s="41"/>
    </row>
    <row r="895" spans="6:6" ht="15.75" customHeight="1">
      <c r="F895" s="41"/>
    </row>
    <row r="896" spans="6:6" ht="15.75" customHeight="1">
      <c r="F896" s="41"/>
    </row>
    <row r="897" spans="6:6" ht="15.75" customHeight="1">
      <c r="F897" s="41"/>
    </row>
    <row r="898" spans="6:6" ht="15.75" customHeight="1">
      <c r="F898" s="41"/>
    </row>
    <row r="899" spans="6:6" ht="15.75" customHeight="1">
      <c r="F899" s="41"/>
    </row>
    <row r="900" spans="6:6" ht="15.75" customHeight="1">
      <c r="F900" s="41"/>
    </row>
    <row r="901" spans="6:6" ht="15.75" customHeight="1">
      <c r="F901" s="41"/>
    </row>
    <row r="902" spans="6:6" ht="15.75" customHeight="1">
      <c r="F902" s="41"/>
    </row>
    <row r="903" spans="6:6" ht="15.75" customHeight="1">
      <c r="F903" s="41"/>
    </row>
    <row r="904" spans="6:6" ht="15.75" customHeight="1">
      <c r="F904" s="41"/>
    </row>
    <row r="905" spans="6:6" ht="15.75" customHeight="1">
      <c r="F905" s="41"/>
    </row>
    <row r="906" spans="6:6" ht="15.75" customHeight="1">
      <c r="F906" s="41"/>
    </row>
    <row r="907" spans="6:6" ht="15.75" customHeight="1">
      <c r="F907" s="41"/>
    </row>
    <row r="908" spans="6:6" ht="15.75" customHeight="1">
      <c r="F908" s="41"/>
    </row>
    <row r="909" spans="6:6" ht="15.75" customHeight="1">
      <c r="F909" s="41"/>
    </row>
    <row r="910" spans="6:6" ht="15.75" customHeight="1">
      <c r="F910" s="41"/>
    </row>
    <row r="911" spans="6:6" ht="15.75" customHeight="1">
      <c r="F911" s="41"/>
    </row>
    <row r="912" spans="6:6" ht="15.75" customHeight="1">
      <c r="F912" s="41"/>
    </row>
    <row r="913" spans="6:6" ht="15.75" customHeight="1">
      <c r="F913" s="41"/>
    </row>
    <row r="914" spans="6:6" ht="15.75" customHeight="1">
      <c r="F914" s="41"/>
    </row>
    <row r="915" spans="6:6" ht="15.75" customHeight="1">
      <c r="F915" s="41"/>
    </row>
    <row r="916" spans="6:6" ht="15.75" customHeight="1">
      <c r="F916" s="41"/>
    </row>
    <row r="917" spans="6:6" ht="15.75" customHeight="1">
      <c r="F917" s="41"/>
    </row>
    <row r="918" spans="6:6" ht="15.75" customHeight="1">
      <c r="F918" s="41"/>
    </row>
    <row r="919" spans="6:6" ht="15.75" customHeight="1">
      <c r="F919" s="41"/>
    </row>
    <row r="920" spans="6:6" ht="15.75" customHeight="1">
      <c r="F920" s="41"/>
    </row>
    <row r="921" spans="6:6" ht="15.75" customHeight="1">
      <c r="F921" s="41"/>
    </row>
    <row r="922" spans="6:6" ht="15.75" customHeight="1">
      <c r="F922" s="41"/>
    </row>
    <row r="923" spans="6:6" ht="15.75" customHeight="1">
      <c r="F923" s="41"/>
    </row>
    <row r="924" spans="6:6" ht="15.75" customHeight="1">
      <c r="F924" s="41"/>
    </row>
    <row r="925" spans="6:6" ht="15.75" customHeight="1">
      <c r="F925" s="41"/>
    </row>
    <row r="926" spans="6:6" ht="15.75" customHeight="1">
      <c r="F926" s="41"/>
    </row>
    <row r="927" spans="6:6" ht="15.75" customHeight="1">
      <c r="F927" s="41"/>
    </row>
    <row r="928" spans="6:6" ht="15.75" customHeight="1">
      <c r="F928" s="41"/>
    </row>
    <row r="929" spans="6:6" ht="15.75" customHeight="1">
      <c r="F929" s="41"/>
    </row>
    <row r="930" spans="6:6" ht="15.75" customHeight="1">
      <c r="F930" s="41"/>
    </row>
    <row r="931" spans="6:6" ht="15.75" customHeight="1">
      <c r="F931" s="41"/>
    </row>
    <row r="932" spans="6:6" ht="15.75" customHeight="1">
      <c r="F932" s="41"/>
    </row>
    <row r="933" spans="6:6" ht="15.75" customHeight="1">
      <c r="F933" s="41"/>
    </row>
    <row r="934" spans="6:6" ht="15.75" customHeight="1">
      <c r="F934" s="41"/>
    </row>
    <row r="935" spans="6:6" ht="15.75" customHeight="1">
      <c r="F935" s="41"/>
    </row>
    <row r="936" spans="6:6" ht="15.75" customHeight="1">
      <c r="F936" s="41"/>
    </row>
    <row r="937" spans="6:6" ht="15.75" customHeight="1">
      <c r="F937" s="41"/>
    </row>
    <row r="938" spans="6:6" ht="15.75" customHeight="1">
      <c r="F938" s="41"/>
    </row>
    <row r="939" spans="6:6" ht="15.75" customHeight="1">
      <c r="F939" s="41"/>
    </row>
    <row r="940" spans="6:6" ht="15.75" customHeight="1">
      <c r="F940" s="41"/>
    </row>
    <row r="941" spans="6:6" ht="15.75" customHeight="1">
      <c r="F941" s="41"/>
    </row>
    <row r="942" spans="6:6" ht="15.75" customHeight="1">
      <c r="F942" s="41"/>
    </row>
    <row r="943" spans="6:6" ht="15.75" customHeight="1">
      <c r="F943" s="41"/>
    </row>
    <row r="944" spans="6:6" ht="15.75" customHeight="1">
      <c r="F944" s="41"/>
    </row>
    <row r="945" spans="6:6" ht="15.75" customHeight="1">
      <c r="F945" s="41"/>
    </row>
    <row r="946" spans="6:6" ht="15.75" customHeight="1">
      <c r="F946" s="41"/>
    </row>
    <row r="947" spans="6:6" ht="15.75" customHeight="1">
      <c r="F947" s="41"/>
    </row>
    <row r="948" spans="6:6" ht="15.75" customHeight="1">
      <c r="F948" s="41"/>
    </row>
    <row r="949" spans="6:6" ht="15.75" customHeight="1">
      <c r="F949" s="41"/>
    </row>
    <row r="950" spans="6:6" ht="15.75" customHeight="1">
      <c r="F950" s="41"/>
    </row>
    <row r="951" spans="6:6" ht="15.75" customHeight="1">
      <c r="F951" s="41"/>
    </row>
    <row r="952" spans="6:6" ht="15.75" customHeight="1">
      <c r="F952" s="41"/>
    </row>
    <row r="953" spans="6:6" ht="15.75" customHeight="1">
      <c r="F953" s="41"/>
    </row>
    <row r="954" spans="6:6" ht="15.75" customHeight="1">
      <c r="F954" s="41"/>
    </row>
    <row r="955" spans="6:6" ht="15.75" customHeight="1">
      <c r="F955" s="41"/>
    </row>
    <row r="956" spans="6:6" ht="15.75" customHeight="1">
      <c r="F956" s="41"/>
    </row>
    <row r="957" spans="6:6" ht="15.75" customHeight="1">
      <c r="F957" s="41"/>
    </row>
    <row r="958" spans="6:6" ht="15.75" customHeight="1">
      <c r="F958" s="41"/>
    </row>
    <row r="959" spans="6:6" ht="15.75" customHeight="1">
      <c r="F959" s="41"/>
    </row>
    <row r="960" spans="6:6" ht="15.75" customHeight="1">
      <c r="F960" s="41"/>
    </row>
    <row r="961" spans="6:6" ht="15.75" customHeight="1">
      <c r="F961" s="41"/>
    </row>
    <row r="962" spans="6:6" ht="15.75" customHeight="1">
      <c r="F962" s="41"/>
    </row>
    <row r="963" spans="6:6" ht="15.75" customHeight="1">
      <c r="F963" s="41"/>
    </row>
    <row r="964" spans="6:6" ht="15.75" customHeight="1">
      <c r="F964" s="41"/>
    </row>
    <row r="965" spans="6:6" ht="15.75" customHeight="1">
      <c r="F965" s="41"/>
    </row>
    <row r="966" spans="6:6" ht="15.75" customHeight="1">
      <c r="F966" s="41"/>
    </row>
    <row r="967" spans="6:6" ht="15.75" customHeight="1">
      <c r="F967" s="41"/>
    </row>
    <row r="968" spans="6:6" ht="15.75" customHeight="1">
      <c r="F968" s="41"/>
    </row>
    <row r="969" spans="6:6" ht="15.75" customHeight="1">
      <c r="F969" s="41"/>
    </row>
    <row r="970" spans="6:6" ht="15.75" customHeight="1">
      <c r="F970" s="41"/>
    </row>
    <row r="971" spans="6:6" ht="15.75" customHeight="1">
      <c r="F971" s="41"/>
    </row>
    <row r="972" spans="6:6" ht="15.75" customHeight="1">
      <c r="F972" s="41"/>
    </row>
    <row r="973" spans="6:6" ht="15.75" customHeight="1">
      <c r="F973" s="41"/>
    </row>
    <row r="974" spans="6:6" ht="15.75" customHeight="1">
      <c r="F974" s="41"/>
    </row>
    <row r="975" spans="6:6" ht="15.75" customHeight="1">
      <c r="F975" s="41"/>
    </row>
    <row r="976" spans="6:6" ht="15.75" customHeight="1">
      <c r="F976" s="41"/>
    </row>
    <row r="977" spans="6:6" ht="15.75" customHeight="1">
      <c r="F977" s="41"/>
    </row>
    <row r="978" spans="6:6" ht="15.75" customHeight="1">
      <c r="F978" s="41"/>
    </row>
    <row r="979" spans="6:6" ht="15.75" customHeight="1">
      <c r="F979" s="41"/>
    </row>
    <row r="980" spans="6:6" ht="15.75" customHeight="1">
      <c r="F980" s="41"/>
    </row>
    <row r="981" spans="6:6" ht="15.75" customHeight="1">
      <c r="F981" s="41"/>
    </row>
    <row r="982" spans="6:6" ht="15.75" customHeight="1">
      <c r="F982" s="41"/>
    </row>
    <row r="983" spans="6:6" ht="15.75" customHeight="1">
      <c r="F983" s="41"/>
    </row>
    <row r="984" spans="6:6" ht="15.75" customHeight="1">
      <c r="F984" s="41"/>
    </row>
    <row r="985" spans="6:6" ht="15.75" customHeight="1">
      <c r="F985" s="41"/>
    </row>
    <row r="986" spans="6:6" ht="15.75" customHeight="1">
      <c r="F986" s="41"/>
    </row>
    <row r="987" spans="6:6" ht="15.75" customHeight="1">
      <c r="F987" s="41"/>
    </row>
    <row r="988" spans="6:6" ht="15.75" customHeight="1">
      <c r="F988" s="41"/>
    </row>
    <row r="989" spans="6:6" ht="15.75" customHeight="1">
      <c r="F989" s="41"/>
    </row>
    <row r="990" spans="6:6" ht="15.75" customHeight="1">
      <c r="F990" s="41"/>
    </row>
    <row r="991" spans="6:6" ht="15.75" customHeight="1">
      <c r="F991" s="41"/>
    </row>
    <row r="992" spans="6:6" ht="15.75" customHeight="1">
      <c r="F992" s="41"/>
    </row>
    <row r="993" spans="6:6" ht="15.75" customHeight="1">
      <c r="F993" s="41"/>
    </row>
    <row r="994" spans="6:6" ht="15.75" customHeight="1">
      <c r="F994" s="41"/>
    </row>
    <row r="995" spans="6:6" ht="15.75" customHeight="1">
      <c r="F995" s="41"/>
    </row>
    <row r="996" spans="6:6" ht="15.75" customHeight="1">
      <c r="F996" s="41"/>
    </row>
    <row r="997" spans="6:6" ht="15.75" customHeight="1">
      <c r="F997" s="41"/>
    </row>
    <row r="998" spans="6:6" ht="15.75" customHeight="1">
      <c r="F998" s="41"/>
    </row>
    <row r="999" spans="6:6" ht="15.75" customHeight="1">
      <c r="F999" s="41"/>
    </row>
    <row r="1000" spans="6:6" ht="15.75" customHeight="1">
      <c r="F1000" s="41"/>
    </row>
    <row r="1001" spans="6:6" ht="15.75" customHeight="1">
      <c r="F1001" s="41"/>
    </row>
    <row r="1002" spans="6:6" ht="15.75" customHeight="1">
      <c r="F1002" s="41"/>
    </row>
    <row r="1003" spans="6:6" ht="15.75" customHeight="1">
      <c r="F1003" s="41"/>
    </row>
    <row r="1004" spans="6:6" ht="15.75" customHeight="1">
      <c r="F1004" s="41"/>
    </row>
    <row r="1005" spans="6:6" ht="15.75" customHeight="1">
      <c r="F1005" s="41"/>
    </row>
    <row r="1006" spans="6:6" ht="15.75" customHeight="1">
      <c r="F1006" s="41"/>
    </row>
    <row r="1007" spans="6:6" ht="15.75" customHeight="1">
      <c r="F1007" s="41"/>
    </row>
    <row r="1008" spans="6:6" ht="15.75" customHeight="1">
      <c r="F1008" s="41"/>
    </row>
    <row r="1009" spans="6:6" ht="15.75" customHeight="1">
      <c r="F1009" s="41"/>
    </row>
    <row r="1010" spans="6:6" ht="15.75" customHeight="1">
      <c r="F1010" s="41"/>
    </row>
    <row r="1011" spans="6:6" ht="15.75" customHeight="1">
      <c r="F1011" s="41"/>
    </row>
    <row r="1012" spans="6:6" ht="15.75" customHeight="1">
      <c r="F1012" s="41"/>
    </row>
  </sheetData>
  <mergeCells count="1">
    <mergeCell ref="A2:B2"/>
  </mergeCells>
  <pageMargins left="0.7" right="0.7" top="0.75" bottom="0.75" header="0" footer="0"/>
  <pageSetup orientation="landscape" r:id="rId1"/>
  <headerFooter>
    <oddFooter>&amp;C&amp;P</oddFooter>
  </headerFooter>
</worksheet>
</file>

<file path=xl/worksheets/sheet4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B00-000000000000}">
  <dimension ref="A1:Z1000"/>
  <sheetViews>
    <sheetView workbookViewId="0"/>
  </sheetViews>
  <sheetFormatPr defaultColWidth="14.40625" defaultRowHeight="15" customHeight="1"/>
  <cols>
    <col min="1" max="1" width="9.54296875" customWidth="1"/>
    <col min="2" max="2" width="72" customWidth="1"/>
    <col min="3" max="3" width="14.54296875" customWidth="1"/>
    <col min="4" max="4" width="14.1328125" customWidth="1"/>
    <col min="5" max="5" width="17" customWidth="1"/>
    <col min="6" max="6" width="18" customWidth="1"/>
    <col min="7" max="7" width="15.54296875" customWidth="1"/>
    <col min="8" max="26" width="8" customWidth="1"/>
  </cols>
  <sheetData>
    <row r="1" spans="1:26" ht="17.25" customHeight="1">
      <c r="A1" s="1202" t="s">
        <v>93</v>
      </c>
      <c r="B1" s="1155"/>
      <c r="C1" s="1155"/>
      <c r="D1" s="1155"/>
      <c r="E1" s="1203"/>
      <c r="F1" s="41"/>
      <c r="G1" s="41"/>
      <c r="H1" s="41"/>
      <c r="I1" s="41"/>
      <c r="J1" s="41"/>
      <c r="K1" s="41"/>
      <c r="L1" s="41"/>
      <c r="M1" s="41"/>
      <c r="N1" s="41"/>
      <c r="O1" s="41"/>
      <c r="P1" s="41"/>
      <c r="Q1" s="41"/>
      <c r="R1" s="41"/>
      <c r="S1" s="41"/>
      <c r="T1" s="41"/>
      <c r="U1" s="41"/>
      <c r="V1" s="41"/>
      <c r="W1" s="41"/>
      <c r="X1" s="41"/>
      <c r="Y1" s="41"/>
      <c r="Z1" s="41"/>
    </row>
    <row r="2" spans="1:26" ht="17.25" customHeight="1">
      <c r="A2" s="1202" t="s">
        <v>2837</v>
      </c>
      <c r="B2" s="1155"/>
      <c r="C2" s="1155"/>
      <c r="D2" s="1155"/>
      <c r="E2" s="1203"/>
      <c r="F2" s="41"/>
      <c r="G2" s="41"/>
      <c r="H2" s="41"/>
      <c r="I2" s="41"/>
      <c r="J2" s="41"/>
      <c r="K2" s="41"/>
      <c r="L2" s="41"/>
      <c r="M2" s="41"/>
      <c r="N2" s="41"/>
      <c r="O2" s="41"/>
      <c r="P2" s="41"/>
      <c r="Q2" s="41"/>
      <c r="R2" s="41"/>
      <c r="S2" s="41"/>
      <c r="T2" s="41"/>
      <c r="U2" s="41"/>
      <c r="V2" s="41"/>
      <c r="W2" s="41"/>
      <c r="X2" s="41"/>
      <c r="Y2" s="41"/>
      <c r="Z2" s="41"/>
    </row>
    <row r="3" spans="1:26" ht="48" customHeight="1">
      <c r="A3" s="910"/>
      <c r="B3" s="910"/>
      <c r="C3" s="911" t="s">
        <v>2838</v>
      </c>
      <c r="D3" s="911" t="s">
        <v>5</v>
      </c>
      <c r="E3" s="911" t="s">
        <v>2233</v>
      </c>
      <c r="F3" s="41"/>
      <c r="G3" s="41"/>
      <c r="H3" s="41"/>
      <c r="I3" s="41"/>
      <c r="J3" s="41"/>
      <c r="K3" s="41"/>
      <c r="L3" s="41"/>
      <c r="M3" s="41"/>
      <c r="N3" s="41"/>
      <c r="O3" s="41"/>
      <c r="P3" s="41"/>
      <c r="Q3" s="41"/>
      <c r="R3" s="41"/>
      <c r="S3" s="41"/>
      <c r="T3" s="41"/>
      <c r="U3" s="41"/>
      <c r="V3" s="41"/>
      <c r="W3" s="41"/>
      <c r="X3" s="41"/>
      <c r="Y3" s="41"/>
      <c r="Z3" s="41"/>
    </row>
    <row r="4" spans="1:26" ht="15.75" customHeight="1">
      <c r="A4" s="910"/>
      <c r="B4" s="910" t="s">
        <v>2839</v>
      </c>
      <c r="C4" s="911" t="s">
        <v>2840</v>
      </c>
      <c r="D4" s="911" t="s">
        <v>2840</v>
      </c>
      <c r="E4" s="911" t="s">
        <v>2840</v>
      </c>
      <c r="F4" s="41"/>
      <c r="G4" s="41"/>
      <c r="H4" s="41"/>
      <c r="I4" s="41"/>
      <c r="J4" s="41"/>
      <c r="K4" s="41"/>
      <c r="L4" s="41"/>
      <c r="M4" s="41"/>
      <c r="N4" s="41"/>
      <c r="O4" s="41"/>
      <c r="P4" s="41"/>
      <c r="Q4" s="41"/>
      <c r="R4" s="41"/>
      <c r="S4" s="41"/>
      <c r="T4" s="41"/>
      <c r="U4" s="41"/>
      <c r="V4" s="41"/>
      <c r="W4" s="41"/>
      <c r="X4" s="41"/>
      <c r="Y4" s="41"/>
      <c r="Z4" s="41"/>
    </row>
    <row r="5" spans="1:26" ht="15.75" customHeight="1">
      <c r="A5" s="659" t="s">
        <v>2841</v>
      </c>
      <c r="B5" s="912"/>
      <c r="C5" s="913"/>
      <c r="D5" s="913"/>
      <c r="E5" s="913"/>
      <c r="F5" s="41"/>
      <c r="G5" s="41"/>
      <c r="H5" s="41"/>
      <c r="I5" s="41"/>
      <c r="J5" s="41"/>
      <c r="K5" s="41"/>
      <c r="L5" s="41"/>
      <c r="M5" s="41"/>
      <c r="N5" s="41"/>
      <c r="O5" s="41"/>
      <c r="P5" s="41"/>
      <c r="Q5" s="41"/>
      <c r="R5" s="41"/>
      <c r="S5" s="41"/>
      <c r="T5" s="41"/>
      <c r="U5" s="41"/>
      <c r="V5" s="41"/>
      <c r="W5" s="41"/>
      <c r="X5" s="41"/>
      <c r="Y5" s="41"/>
      <c r="Z5" s="41"/>
    </row>
    <row r="6" spans="1:26" ht="15.75" customHeight="1">
      <c r="A6" s="914"/>
      <c r="B6" s="915" t="s">
        <v>2842</v>
      </c>
      <c r="C6" s="913"/>
      <c r="D6" s="913"/>
      <c r="E6" s="913"/>
      <c r="F6" s="41"/>
      <c r="G6" s="41"/>
      <c r="H6" s="41"/>
      <c r="I6" s="41"/>
      <c r="J6" s="41"/>
      <c r="K6" s="41"/>
      <c r="L6" s="41"/>
      <c r="M6" s="41"/>
      <c r="N6" s="41"/>
      <c r="O6" s="41"/>
      <c r="P6" s="41"/>
      <c r="Q6" s="41"/>
      <c r="R6" s="41"/>
      <c r="S6" s="41"/>
      <c r="T6" s="41"/>
      <c r="U6" s="41"/>
      <c r="V6" s="41"/>
      <c r="W6" s="41"/>
      <c r="X6" s="41"/>
      <c r="Y6" s="41"/>
      <c r="Z6" s="41"/>
    </row>
    <row r="7" spans="1:26" ht="15.75" customHeight="1">
      <c r="A7" s="540">
        <v>2110101</v>
      </c>
      <c r="B7" s="551" t="s">
        <v>2843</v>
      </c>
      <c r="C7" s="916">
        <v>233853929</v>
      </c>
      <c r="D7" s="916"/>
      <c r="E7" s="916">
        <f t="shared" ref="E7:E17" si="0">C7+D7</f>
        <v>233853929</v>
      </c>
      <c r="F7" s="41"/>
      <c r="G7" s="41"/>
      <c r="H7" s="41"/>
      <c r="I7" s="41"/>
      <c r="J7" s="41"/>
      <c r="K7" s="41"/>
      <c r="L7" s="41"/>
      <c r="M7" s="41"/>
      <c r="N7" s="41"/>
      <c r="O7" s="41"/>
      <c r="P7" s="41"/>
      <c r="Q7" s="41"/>
      <c r="R7" s="41"/>
      <c r="S7" s="41"/>
      <c r="T7" s="41"/>
      <c r="U7" s="41"/>
      <c r="V7" s="41"/>
      <c r="W7" s="41"/>
      <c r="X7" s="41"/>
      <c r="Y7" s="41"/>
      <c r="Z7" s="41"/>
    </row>
    <row r="8" spans="1:26" ht="15.75" customHeight="1">
      <c r="A8" s="540">
        <v>2110201</v>
      </c>
      <c r="B8" s="551" t="s">
        <v>2844</v>
      </c>
      <c r="C8" s="917">
        <v>79252000</v>
      </c>
      <c r="D8" s="916"/>
      <c r="E8" s="916">
        <f t="shared" si="0"/>
        <v>79252000</v>
      </c>
      <c r="F8" s="41"/>
      <c r="G8" s="41"/>
      <c r="H8" s="41"/>
      <c r="I8" s="41"/>
      <c r="J8" s="41"/>
      <c r="K8" s="41"/>
      <c r="L8" s="41"/>
      <c r="M8" s="41"/>
      <c r="N8" s="41"/>
      <c r="O8" s="41"/>
      <c r="P8" s="41"/>
      <c r="Q8" s="41"/>
      <c r="R8" s="41"/>
      <c r="S8" s="41"/>
      <c r="T8" s="41"/>
      <c r="U8" s="41"/>
      <c r="V8" s="41"/>
      <c r="W8" s="41"/>
      <c r="X8" s="41"/>
      <c r="Y8" s="41"/>
      <c r="Z8" s="41"/>
    </row>
    <row r="9" spans="1:26" ht="15.75" customHeight="1">
      <c r="A9" s="540">
        <v>2110301</v>
      </c>
      <c r="B9" s="551" t="s">
        <v>2079</v>
      </c>
      <c r="C9" s="917">
        <v>81727260</v>
      </c>
      <c r="D9" s="916"/>
      <c r="E9" s="916">
        <f t="shared" si="0"/>
        <v>81727260</v>
      </c>
      <c r="F9" s="41"/>
      <c r="G9" s="41"/>
      <c r="H9" s="41"/>
      <c r="I9" s="41"/>
      <c r="J9" s="41"/>
      <c r="K9" s="41"/>
      <c r="L9" s="41"/>
      <c r="M9" s="41"/>
      <c r="N9" s="41"/>
      <c r="O9" s="41"/>
      <c r="P9" s="41"/>
      <c r="Q9" s="41"/>
      <c r="R9" s="41"/>
      <c r="S9" s="41"/>
      <c r="T9" s="41"/>
      <c r="U9" s="41"/>
      <c r="V9" s="41"/>
      <c r="W9" s="41"/>
      <c r="X9" s="41"/>
      <c r="Y9" s="41"/>
      <c r="Z9" s="41"/>
    </row>
    <row r="10" spans="1:26" ht="15.75" customHeight="1">
      <c r="A10" s="540">
        <v>2110314</v>
      </c>
      <c r="B10" s="551" t="s">
        <v>2845</v>
      </c>
      <c r="C10" s="917">
        <v>70654176</v>
      </c>
      <c r="D10" s="916"/>
      <c r="E10" s="916">
        <f t="shared" si="0"/>
        <v>70654176</v>
      </c>
      <c r="F10" s="41"/>
      <c r="G10" s="41"/>
      <c r="H10" s="41"/>
      <c r="I10" s="41"/>
      <c r="J10" s="41"/>
      <c r="K10" s="41"/>
      <c r="L10" s="41"/>
      <c r="M10" s="41"/>
      <c r="N10" s="41"/>
      <c r="O10" s="41"/>
      <c r="P10" s="41"/>
      <c r="Q10" s="41"/>
      <c r="R10" s="41"/>
      <c r="S10" s="41"/>
      <c r="T10" s="41"/>
      <c r="U10" s="41"/>
      <c r="V10" s="41"/>
      <c r="W10" s="41"/>
      <c r="X10" s="41"/>
      <c r="Y10" s="41"/>
      <c r="Z10" s="41"/>
    </row>
    <row r="11" spans="1:26" ht="15.75" customHeight="1">
      <c r="A11" s="540"/>
      <c r="B11" s="551" t="s">
        <v>2846</v>
      </c>
      <c r="C11" s="917">
        <v>64396800</v>
      </c>
      <c r="D11" s="916"/>
      <c r="E11" s="916">
        <f t="shared" si="0"/>
        <v>64396800</v>
      </c>
      <c r="F11" s="41"/>
      <c r="G11" s="41"/>
      <c r="H11" s="41"/>
      <c r="I11" s="41"/>
      <c r="J11" s="41"/>
      <c r="K11" s="41"/>
      <c r="L11" s="41"/>
      <c r="M11" s="41"/>
      <c r="N11" s="41"/>
      <c r="O11" s="41"/>
      <c r="P11" s="41"/>
      <c r="Q11" s="41"/>
      <c r="R11" s="41"/>
      <c r="S11" s="41"/>
      <c r="T11" s="41"/>
      <c r="U11" s="41"/>
      <c r="V11" s="41"/>
      <c r="W11" s="41"/>
      <c r="X11" s="41"/>
      <c r="Y11" s="41"/>
      <c r="Z11" s="41"/>
    </row>
    <row r="12" spans="1:26" ht="15.75" customHeight="1">
      <c r="A12" s="540">
        <v>2110312</v>
      </c>
      <c r="B12" s="551" t="s">
        <v>2847</v>
      </c>
      <c r="C12" s="917">
        <v>16015200</v>
      </c>
      <c r="D12" s="916"/>
      <c r="E12" s="916">
        <f t="shared" si="0"/>
        <v>16015200</v>
      </c>
      <c r="F12" s="41"/>
      <c r="G12" s="41"/>
      <c r="H12" s="41"/>
      <c r="I12" s="41"/>
      <c r="J12" s="41"/>
      <c r="K12" s="41"/>
      <c r="L12" s="41"/>
      <c r="M12" s="41"/>
      <c r="N12" s="41"/>
      <c r="O12" s="41"/>
      <c r="P12" s="41"/>
      <c r="Q12" s="41"/>
      <c r="R12" s="41"/>
      <c r="S12" s="41"/>
      <c r="T12" s="41"/>
      <c r="U12" s="41"/>
      <c r="V12" s="41"/>
      <c r="W12" s="41"/>
      <c r="X12" s="41"/>
      <c r="Y12" s="41"/>
      <c r="Z12" s="41"/>
    </row>
    <row r="13" spans="1:26" ht="15.75" customHeight="1">
      <c r="A13" s="540">
        <v>2110399</v>
      </c>
      <c r="B13" s="551" t="s">
        <v>2086</v>
      </c>
      <c r="C13" s="917">
        <v>4198200</v>
      </c>
      <c r="D13" s="916"/>
      <c r="E13" s="916">
        <f t="shared" si="0"/>
        <v>4198200</v>
      </c>
      <c r="F13" s="41"/>
      <c r="G13" s="41"/>
      <c r="H13" s="41"/>
      <c r="I13" s="41"/>
      <c r="J13" s="41"/>
      <c r="K13" s="41"/>
      <c r="L13" s="41"/>
      <c r="M13" s="41"/>
      <c r="N13" s="41"/>
      <c r="O13" s="41"/>
      <c r="P13" s="41"/>
      <c r="Q13" s="41"/>
      <c r="R13" s="41"/>
      <c r="S13" s="41"/>
      <c r="T13" s="41"/>
      <c r="U13" s="41"/>
      <c r="V13" s="41"/>
      <c r="W13" s="41"/>
      <c r="X13" s="41"/>
      <c r="Y13" s="41"/>
      <c r="Z13" s="41"/>
    </row>
    <row r="14" spans="1:26" ht="15.75" customHeight="1">
      <c r="A14" s="540">
        <v>2110403</v>
      </c>
      <c r="B14" s="551" t="s">
        <v>2848</v>
      </c>
      <c r="C14" s="916"/>
      <c r="D14" s="916"/>
      <c r="E14" s="916">
        <f t="shared" si="0"/>
        <v>0</v>
      </c>
      <c r="F14" s="41"/>
      <c r="G14" s="41"/>
      <c r="H14" s="41"/>
      <c r="I14" s="41"/>
      <c r="J14" s="41"/>
      <c r="K14" s="41"/>
      <c r="L14" s="41"/>
      <c r="M14" s="41"/>
      <c r="N14" s="41"/>
      <c r="O14" s="41"/>
      <c r="P14" s="41"/>
      <c r="Q14" s="41"/>
      <c r="R14" s="41"/>
      <c r="S14" s="41"/>
      <c r="T14" s="41"/>
      <c r="U14" s="41"/>
      <c r="V14" s="41"/>
      <c r="W14" s="41"/>
      <c r="X14" s="41"/>
      <c r="Y14" s="41"/>
      <c r="Z14" s="41"/>
    </row>
    <row r="15" spans="1:26" ht="15.75" customHeight="1">
      <c r="A15" s="540">
        <v>2110404</v>
      </c>
      <c r="B15" s="551" t="s">
        <v>2849</v>
      </c>
      <c r="C15" s="917">
        <v>992000</v>
      </c>
      <c r="D15" s="916"/>
      <c r="E15" s="916">
        <f t="shared" si="0"/>
        <v>992000</v>
      </c>
      <c r="F15" s="41"/>
      <c r="G15" s="41"/>
      <c r="H15" s="41"/>
      <c r="I15" s="41"/>
      <c r="J15" s="41"/>
      <c r="K15" s="41"/>
      <c r="L15" s="41"/>
      <c r="M15" s="41"/>
      <c r="N15" s="41"/>
      <c r="O15" s="41"/>
      <c r="P15" s="41"/>
      <c r="Q15" s="41"/>
      <c r="R15" s="41"/>
      <c r="S15" s="41"/>
      <c r="T15" s="41"/>
      <c r="U15" s="41"/>
      <c r="V15" s="41"/>
      <c r="W15" s="41"/>
      <c r="X15" s="41"/>
      <c r="Y15" s="41"/>
      <c r="Z15" s="41"/>
    </row>
    <row r="16" spans="1:26" ht="15.75" customHeight="1">
      <c r="A16" s="540">
        <v>2110405</v>
      </c>
      <c r="B16" s="551" t="s">
        <v>2850</v>
      </c>
      <c r="C16" s="917">
        <v>8432100</v>
      </c>
      <c r="D16" s="916"/>
      <c r="E16" s="916">
        <f t="shared" si="0"/>
        <v>8432100</v>
      </c>
      <c r="F16" s="41"/>
      <c r="G16" s="41"/>
      <c r="H16" s="41"/>
      <c r="I16" s="41"/>
      <c r="J16" s="41"/>
      <c r="K16" s="41"/>
      <c r="L16" s="41"/>
      <c r="M16" s="41"/>
      <c r="N16" s="41"/>
      <c r="O16" s="41"/>
      <c r="P16" s="41"/>
      <c r="Q16" s="41"/>
      <c r="R16" s="41"/>
      <c r="S16" s="41"/>
      <c r="T16" s="41"/>
      <c r="U16" s="41"/>
      <c r="V16" s="41"/>
      <c r="W16" s="41"/>
      <c r="X16" s="41"/>
      <c r="Y16" s="41"/>
      <c r="Z16" s="41"/>
    </row>
    <row r="17" spans="1:26" ht="15.75" customHeight="1">
      <c r="A17" s="540">
        <v>2120103</v>
      </c>
      <c r="B17" s="551" t="s">
        <v>2851</v>
      </c>
      <c r="C17" s="917">
        <v>62549568</v>
      </c>
      <c r="D17" s="916"/>
      <c r="E17" s="916">
        <f t="shared" si="0"/>
        <v>62549568</v>
      </c>
      <c r="F17" s="41"/>
      <c r="G17" s="41"/>
      <c r="H17" s="41"/>
      <c r="I17" s="41"/>
      <c r="J17" s="41"/>
      <c r="K17" s="41"/>
      <c r="L17" s="41"/>
      <c r="M17" s="41"/>
      <c r="N17" s="41"/>
      <c r="O17" s="41"/>
      <c r="P17" s="41"/>
      <c r="Q17" s="41"/>
      <c r="R17" s="41"/>
      <c r="S17" s="41"/>
      <c r="T17" s="41"/>
      <c r="U17" s="41"/>
      <c r="V17" s="41"/>
      <c r="W17" s="41"/>
      <c r="X17" s="41"/>
      <c r="Y17" s="41"/>
      <c r="Z17" s="41"/>
    </row>
    <row r="18" spans="1:26" ht="15.75" customHeight="1">
      <c r="A18" s="1198" t="s">
        <v>250</v>
      </c>
      <c r="B18" s="1156"/>
      <c r="C18" s="918">
        <f t="shared" ref="C18:E18" si="1">SUM(C7:C17)</f>
        <v>622071233</v>
      </c>
      <c r="D18" s="918">
        <f t="shared" si="1"/>
        <v>0</v>
      </c>
      <c r="E18" s="918">
        <f t="shared" si="1"/>
        <v>622071233</v>
      </c>
      <c r="F18" s="108"/>
      <c r="G18" s="2"/>
      <c r="H18" s="41"/>
      <c r="I18" s="41"/>
      <c r="J18" s="41"/>
      <c r="K18" s="41"/>
      <c r="L18" s="41"/>
      <c r="M18" s="41"/>
      <c r="N18" s="41"/>
      <c r="O18" s="41"/>
      <c r="P18" s="41"/>
      <c r="Q18" s="41"/>
      <c r="R18" s="41"/>
      <c r="S18" s="41"/>
      <c r="T18" s="41"/>
      <c r="U18" s="41"/>
      <c r="V18" s="41"/>
      <c r="W18" s="41"/>
      <c r="X18" s="41"/>
      <c r="Y18" s="41"/>
      <c r="Z18" s="41"/>
    </row>
    <row r="19" spans="1:26" ht="15.75" customHeight="1">
      <c r="A19" s="914"/>
      <c r="B19" s="551"/>
      <c r="C19" s="916"/>
      <c r="D19" s="916"/>
      <c r="E19" s="916">
        <f t="shared" ref="E19:E23" si="2">C19+D19</f>
        <v>0</v>
      </c>
      <c r="F19" s="41"/>
      <c r="G19" s="41"/>
      <c r="H19" s="41"/>
      <c r="I19" s="41"/>
      <c r="J19" s="41"/>
      <c r="K19" s="41"/>
      <c r="L19" s="41"/>
      <c r="M19" s="41"/>
      <c r="N19" s="41"/>
      <c r="O19" s="41"/>
      <c r="P19" s="41"/>
      <c r="Q19" s="41"/>
      <c r="R19" s="41"/>
      <c r="S19" s="41"/>
      <c r="T19" s="41"/>
      <c r="U19" s="41"/>
      <c r="V19" s="41"/>
      <c r="W19" s="41"/>
      <c r="X19" s="41"/>
      <c r="Y19" s="41"/>
      <c r="Z19" s="41"/>
    </row>
    <row r="20" spans="1:26" ht="15.75" customHeight="1">
      <c r="A20" s="914"/>
      <c r="B20" s="660" t="s">
        <v>2090</v>
      </c>
      <c r="C20" s="916"/>
      <c r="D20" s="916"/>
      <c r="E20" s="916">
        <f t="shared" si="2"/>
        <v>0</v>
      </c>
      <c r="F20" s="41"/>
      <c r="G20" s="41"/>
      <c r="H20" s="41"/>
      <c r="I20" s="41"/>
      <c r="J20" s="41"/>
      <c r="K20" s="41"/>
      <c r="L20" s="41"/>
      <c r="M20" s="41"/>
      <c r="N20" s="41"/>
      <c r="O20" s="41"/>
      <c r="P20" s="41"/>
      <c r="Q20" s="41"/>
      <c r="R20" s="41"/>
      <c r="S20" s="41"/>
      <c r="T20" s="41"/>
      <c r="U20" s="41"/>
      <c r="V20" s="41"/>
      <c r="W20" s="41"/>
      <c r="X20" s="41"/>
      <c r="Y20" s="41"/>
      <c r="Z20" s="41"/>
    </row>
    <row r="21" spans="1:26" ht="15.75" customHeight="1">
      <c r="A21" s="919"/>
      <c r="B21" s="920" t="s">
        <v>2091</v>
      </c>
      <c r="C21" s="916"/>
      <c r="D21" s="916"/>
      <c r="E21" s="916">
        <f t="shared" si="2"/>
        <v>0</v>
      </c>
      <c r="F21" s="41"/>
      <c r="G21" s="41"/>
      <c r="H21" s="41"/>
      <c r="I21" s="41"/>
      <c r="J21" s="41"/>
      <c r="K21" s="41"/>
      <c r="L21" s="41"/>
      <c r="M21" s="41"/>
      <c r="N21" s="41"/>
      <c r="O21" s="41"/>
      <c r="P21" s="41"/>
      <c r="Q21" s="41"/>
      <c r="R21" s="41"/>
      <c r="S21" s="41"/>
      <c r="T21" s="41"/>
      <c r="U21" s="41"/>
      <c r="V21" s="41"/>
      <c r="W21" s="41"/>
      <c r="X21" s="41"/>
      <c r="Y21" s="41"/>
      <c r="Z21" s="41"/>
    </row>
    <row r="22" spans="1:26" ht="15.75" customHeight="1">
      <c r="A22" s="914" t="s">
        <v>2092</v>
      </c>
      <c r="B22" s="551" t="s">
        <v>2093</v>
      </c>
      <c r="C22" s="916">
        <v>1300000</v>
      </c>
      <c r="D22" s="916">
        <v>0</v>
      </c>
      <c r="E22" s="916">
        <f t="shared" si="2"/>
        <v>1300000</v>
      </c>
      <c r="F22" s="41"/>
      <c r="G22" s="41"/>
      <c r="H22" s="41"/>
      <c r="I22" s="41"/>
      <c r="J22" s="41"/>
      <c r="K22" s="41"/>
      <c r="L22" s="41"/>
      <c r="M22" s="41"/>
      <c r="N22" s="41"/>
      <c r="O22" s="41"/>
      <c r="P22" s="41"/>
      <c r="Q22" s="41"/>
      <c r="R22" s="41"/>
      <c r="S22" s="41"/>
      <c r="T22" s="41"/>
      <c r="U22" s="41"/>
      <c r="V22" s="41"/>
      <c r="W22" s="41"/>
      <c r="X22" s="41"/>
      <c r="Y22" s="41"/>
      <c r="Z22" s="41"/>
    </row>
    <row r="23" spans="1:26" ht="15.75" customHeight="1">
      <c r="A23" s="914" t="s">
        <v>2094</v>
      </c>
      <c r="B23" s="551" t="s">
        <v>2095</v>
      </c>
      <c r="C23" s="916">
        <v>120000</v>
      </c>
      <c r="D23" s="916"/>
      <c r="E23" s="916">
        <f t="shared" si="2"/>
        <v>120000</v>
      </c>
      <c r="F23" s="41"/>
      <c r="G23" s="41"/>
      <c r="H23" s="41"/>
      <c r="I23" s="41"/>
      <c r="J23" s="41"/>
      <c r="K23" s="41"/>
      <c r="L23" s="41"/>
      <c r="M23" s="41"/>
      <c r="N23" s="41"/>
      <c r="O23" s="41"/>
      <c r="P23" s="41"/>
      <c r="Q23" s="41"/>
      <c r="R23" s="41"/>
      <c r="S23" s="41"/>
      <c r="T23" s="41"/>
      <c r="U23" s="41"/>
      <c r="V23" s="41"/>
      <c r="W23" s="41"/>
      <c r="X23" s="41"/>
      <c r="Y23" s="41"/>
      <c r="Z23" s="41"/>
    </row>
    <row r="24" spans="1:26" ht="15.75" customHeight="1">
      <c r="A24" s="1200" t="s">
        <v>250</v>
      </c>
      <c r="B24" s="1156"/>
      <c r="C24" s="921">
        <f t="shared" ref="C24:E24" si="3">C22+C23</f>
        <v>1420000</v>
      </c>
      <c r="D24" s="921">
        <f t="shared" si="3"/>
        <v>0</v>
      </c>
      <c r="E24" s="921">
        <f t="shared" si="3"/>
        <v>1420000</v>
      </c>
      <c r="F24" s="41"/>
      <c r="G24" s="41"/>
      <c r="H24" s="41"/>
      <c r="I24" s="41"/>
      <c r="J24" s="41"/>
      <c r="K24" s="41"/>
      <c r="L24" s="41"/>
      <c r="M24" s="41"/>
      <c r="N24" s="41"/>
      <c r="O24" s="41"/>
      <c r="P24" s="41"/>
      <c r="Q24" s="41"/>
      <c r="R24" s="41"/>
      <c r="S24" s="41"/>
      <c r="T24" s="41"/>
      <c r="U24" s="41"/>
      <c r="V24" s="41"/>
      <c r="W24" s="41"/>
      <c r="X24" s="41"/>
      <c r="Y24" s="41"/>
      <c r="Z24" s="41"/>
    </row>
    <row r="25" spans="1:26" ht="15.75" customHeight="1">
      <c r="A25" s="919"/>
      <c r="B25" s="920" t="s">
        <v>2096</v>
      </c>
      <c r="C25" s="916"/>
      <c r="D25" s="916"/>
      <c r="E25" s="916">
        <f t="shared" ref="E25:E29" si="4">C25+D25</f>
        <v>0</v>
      </c>
      <c r="F25" s="41"/>
      <c r="G25" s="41"/>
      <c r="H25" s="41"/>
      <c r="I25" s="41"/>
      <c r="J25" s="41"/>
      <c r="K25" s="41"/>
      <c r="L25" s="41"/>
      <c r="M25" s="41"/>
      <c r="N25" s="41"/>
      <c r="O25" s="41"/>
      <c r="P25" s="41"/>
      <c r="Q25" s="41"/>
      <c r="R25" s="41"/>
      <c r="S25" s="41"/>
      <c r="T25" s="41"/>
      <c r="U25" s="41"/>
      <c r="V25" s="41"/>
      <c r="W25" s="41"/>
      <c r="X25" s="41"/>
      <c r="Y25" s="41"/>
      <c r="Z25" s="41"/>
    </row>
    <row r="26" spans="1:26" ht="15.75" customHeight="1">
      <c r="A26" s="914" t="s">
        <v>2097</v>
      </c>
      <c r="B26" s="551" t="s">
        <v>2098</v>
      </c>
      <c r="C26" s="916">
        <v>30000</v>
      </c>
      <c r="D26" s="916"/>
      <c r="E26" s="916">
        <f t="shared" si="4"/>
        <v>30000</v>
      </c>
      <c r="F26" s="41"/>
      <c r="G26" s="41"/>
      <c r="H26" s="41"/>
      <c r="I26" s="41"/>
      <c r="J26" s="41"/>
      <c r="K26" s="41"/>
      <c r="L26" s="41"/>
      <c r="M26" s="41"/>
      <c r="N26" s="41"/>
      <c r="O26" s="41"/>
      <c r="P26" s="41"/>
      <c r="Q26" s="41"/>
      <c r="R26" s="41"/>
      <c r="S26" s="41"/>
      <c r="T26" s="41"/>
      <c r="U26" s="41"/>
      <c r="V26" s="41"/>
      <c r="W26" s="41"/>
      <c r="X26" s="41"/>
      <c r="Y26" s="41"/>
      <c r="Z26" s="41"/>
    </row>
    <row r="27" spans="1:26" ht="15.75" customHeight="1">
      <c r="A27" s="914" t="s">
        <v>2412</v>
      </c>
      <c r="B27" s="551" t="s">
        <v>2852</v>
      </c>
      <c r="C27" s="916">
        <v>2048765</v>
      </c>
      <c r="D27" s="916"/>
      <c r="E27" s="916">
        <f t="shared" si="4"/>
        <v>2048765</v>
      </c>
      <c r="F27" s="41"/>
      <c r="G27" s="41"/>
      <c r="H27" s="41"/>
      <c r="I27" s="41"/>
      <c r="J27" s="41"/>
      <c r="K27" s="41"/>
      <c r="L27" s="41"/>
      <c r="M27" s="41"/>
      <c r="N27" s="41"/>
      <c r="O27" s="41"/>
      <c r="P27" s="41"/>
      <c r="Q27" s="41"/>
      <c r="R27" s="41"/>
      <c r="S27" s="41"/>
      <c r="T27" s="41"/>
      <c r="U27" s="41"/>
      <c r="V27" s="41"/>
      <c r="W27" s="41"/>
      <c r="X27" s="41"/>
      <c r="Y27" s="41"/>
      <c r="Z27" s="41"/>
    </row>
    <row r="28" spans="1:26" ht="15.75" customHeight="1">
      <c r="A28" s="914" t="s">
        <v>2099</v>
      </c>
      <c r="B28" s="551" t="s">
        <v>2100</v>
      </c>
      <c r="C28" s="916">
        <v>102000</v>
      </c>
      <c r="D28" s="916"/>
      <c r="E28" s="916">
        <f t="shared" si="4"/>
        <v>102000</v>
      </c>
      <c r="F28" s="41"/>
      <c r="G28" s="41"/>
      <c r="H28" s="41"/>
      <c r="I28" s="41"/>
      <c r="J28" s="41"/>
      <c r="K28" s="41"/>
      <c r="L28" s="41"/>
      <c r="M28" s="41"/>
      <c r="N28" s="41"/>
      <c r="O28" s="41"/>
      <c r="P28" s="41"/>
      <c r="Q28" s="41"/>
      <c r="R28" s="41"/>
      <c r="S28" s="41"/>
      <c r="T28" s="41"/>
      <c r="U28" s="41"/>
      <c r="V28" s="41"/>
      <c r="W28" s="41"/>
      <c r="X28" s="41"/>
      <c r="Y28" s="41"/>
      <c r="Z28" s="41"/>
    </row>
    <row r="29" spans="1:26" ht="15.75" customHeight="1">
      <c r="A29" s="914" t="s">
        <v>2853</v>
      </c>
      <c r="B29" s="551" t="s">
        <v>2854</v>
      </c>
      <c r="C29" s="916"/>
      <c r="D29" s="916"/>
      <c r="E29" s="916">
        <f t="shared" si="4"/>
        <v>0</v>
      </c>
      <c r="F29" s="41"/>
      <c r="G29" s="41"/>
      <c r="H29" s="41"/>
      <c r="I29" s="41"/>
      <c r="J29" s="41"/>
      <c r="K29" s="41"/>
      <c r="L29" s="41"/>
      <c r="M29" s="41"/>
      <c r="N29" s="41"/>
      <c r="O29" s="41"/>
      <c r="P29" s="41"/>
      <c r="Q29" s="41"/>
      <c r="R29" s="41"/>
      <c r="S29" s="41"/>
      <c r="T29" s="41"/>
      <c r="U29" s="41"/>
      <c r="V29" s="41"/>
      <c r="W29" s="41"/>
      <c r="X29" s="41"/>
      <c r="Y29" s="41"/>
      <c r="Z29" s="41"/>
    </row>
    <row r="30" spans="1:26" ht="15.75" customHeight="1">
      <c r="A30" s="1200" t="s">
        <v>250</v>
      </c>
      <c r="B30" s="1156"/>
      <c r="C30" s="921">
        <f t="shared" ref="C30:E30" si="5">SUM(C26:C29)</f>
        <v>2180765</v>
      </c>
      <c r="D30" s="921">
        <f t="shared" si="5"/>
        <v>0</v>
      </c>
      <c r="E30" s="921">
        <f t="shared" si="5"/>
        <v>2180765</v>
      </c>
      <c r="F30" s="41"/>
      <c r="G30" s="41"/>
      <c r="H30" s="41"/>
      <c r="I30" s="41"/>
      <c r="J30" s="41"/>
      <c r="K30" s="41"/>
      <c r="L30" s="41"/>
      <c r="M30" s="41"/>
      <c r="N30" s="41"/>
      <c r="O30" s="41"/>
      <c r="P30" s="41"/>
      <c r="Q30" s="41"/>
      <c r="R30" s="41"/>
      <c r="S30" s="41"/>
      <c r="T30" s="41"/>
      <c r="U30" s="41"/>
      <c r="V30" s="41"/>
      <c r="W30" s="41"/>
      <c r="X30" s="41"/>
      <c r="Y30" s="41"/>
      <c r="Z30" s="41"/>
    </row>
    <row r="31" spans="1:26" ht="15.75" customHeight="1">
      <c r="A31" s="914"/>
      <c r="B31" s="920" t="s">
        <v>2855</v>
      </c>
      <c r="C31" s="916"/>
      <c r="D31" s="916"/>
      <c r="E31" s="916">
        <f t="shared" ref="E31:E34" si="6">C31+D31</f>
        <v>0</v>
      </c>
      <c r="F31" s="41"/>
      <c r="G31" s="41"/>
      <c r="H31" s="41"/>
      <c r="I31" s="41"/>
      <c r="J31" s="41"/>
      <c r="K31" s="41"/>
      <c r="L31" s="41"/>
      <c r="M31" s="41"/>
      <c r="N31" s="41"/>
      <c r="O31" s="41"/>
      <c r="P31" s="41"/>
      <c r="Q31" s="41"/>
      <c r="R31" s="41"/>
      <c r="S31" s="41"/>
      <c r="T31" s="41"/>
      <c r="U31" s="41"/>
      <c r="V31" s="41"/>
      <c r="W31" s="41"/>
      <c r="X31" s="41"/>
      <c r="Y31" s="41"/>
      <c r="Z31" s="41"/>
    </row>
    <row r="32" spans="1:26" ht="15.75" customHeight="1">
      <c r="A32" s="914" t="s">
        <v>2102</v>
      </c>
      <c r="B32" s="551" t="s">
        <v>2103</v>
      </c>
      <c r="C32" s="916">
        <v>3320000</v>
      </c>
      <c r="D32" s="916">
        <v>30140000</v>
      </c>
      <c r="E32" s="916">
        <f t="shared" si="6"/>
        <v>33460000</v>
      </c>
      <c r="F32" s="41"/>
      <c r="G32" s="41"/>
      <c r="H32" s="41"/>
      <c r="I32" s="41"/>
      <c r="J32" s="41"/>
      <c r="K32" s="41"/>
      <c r="L32" s="41"/>
      <c r="M32" s="41"/>
      <c r="N32" s="41"/>
      <c r="O32" s="41"/>
      <c r="P32" s="41"/>
      <c r="Q32" s="41"/>
      <c r="R32" s="41"/>
      <c r="S32" s="41"/>
      <c r="T32" s="41"/>
      <c r="U32" s="41"/>
      <c r="V32" s="41"/>
      <c r="W32" s="41"/>
      <c r="X32" s="41"/>
      <c r="Y32" s="41"/>
      <c r="Z32" s="41"/>
    </row>
    <row r="33" spans="1:26" ht="15.75" customHeight="1">
      <c r="A33" s="914" t="s">
        <v>2104</v>
      </c>
      <c r="B33" s="551" t="s">
        <v>2105</v>
      </c>
      <c r="C33" s="916">
        <v>13624000</v>
      </c>
      <c r="D33" s="916">
        <v>80180853</v>
      </c>
      <c r="E33" s="916">
        <f t="shared" si="6"/>
        <v>93804853</v>
      </c>
      <c r="F33" s="2"/>
      <c r="G33" s="41"/>
      <c r="H33" s="41"/>
      <c r="I33" s="41"/>
      <c r="J33" s="41"/>
      <c r="K33" s="41"/>
      <c r="L33" s="41"/>
      <c r="M33" s="41"/>
      <c r="N33" s="41"/>
      <c r="O33" s="41"/>
      <c r="P33" s="41"/>
      <c r="Q33" s="41"/>
      <c r="R33" s="41"/>
      <c r="S33" s="41"/>
      <c r="T33" s="41"/>
      <c r="U33" s="41"/>
      <c r="V33" s="41"/>
      <c r="W33" s="41"/>
      <c r="X33" s="41"/>
      <c r="Y33" s="41"/>
      <c r="Z33" s="41"/>
    </row>
    <row r="34" spans="1:26" ht="15.75" customHeight="1">
      <c r="A34" s="914" t="s">
        <v>2106</v>
      </c>
      <c r="B34" s="551" t="s">
        <v>2107</v>
      </c>
      <c r="C34" s="916">
        <v>13624000</v>
      </c>
      <c r="D34" s="916">
        <v>80180853</v>
      </c>
      <c r="E34" s="916">
        <f t="shared" si="6"/>
        <v>93804853</v>
      </c>
      <c r="F34" s="2"/>
      <c r="G34" s="41"/>
      <c r="H34" s="41"/>
      <c r="I34" s="41"/>
      <c r="J34" s="41"/>
      <c r="K34" s="41"/>
      <c r="L34" s="41"/>
      <c r="M34" s="41"/>
      <c r="N34" s="41"/>
      <c r="O34" s="41"/>
      <c r="P34" s="41"/>
      <c r="Q34" s="41"/>
      <c r="R34" s="41"/>
      <c r="S34" s="41"/>
      <c r="T34" s="41"/>
      <c r="U34" s="41"/>
      <c r="V34" s="41"/>
      <c r="W34" s="41"/>
      <c r="X34" s="41"/>
      <c r="Y34" s="41"/>
      <c r="Z34" s="41"/>
    </row>
    <row r="35" spans="1:26" ht="15.75" customHeight="1">
      <c r="A35" s="1200" t="s">
        <v>250</v>
      </c>
      <c r="B35" s="1156"/>
      <c r="C35" s="921">
        <f t="shared" ref="C35:E35" si="7">SUM(C32:C34)</f>
        <v>30568000</v>
      </c>
      <c r="D35" s="921">
        <f t="shared" si="7"/>
        <v>190501706</v>
      </c>
      <c r="E35" s="921">
        <f t="shared" si="7"/>
        <v>221069706</v>
      </c>
      <c r="F35" s="41"/>
      <c r="G35" s="41"/>
      <c r="H35" s="41"/>
      <c r="I35" s="41"/>
      <c r="J35" s="41"/>
      <c r="K35" s="41"/>
      <c r="L35" s="41"/>
      <c r="M35" s="41"/>
      <c r="N35" s="41"/>
      <c r="O35" s="41"/>
      <c r="P35" s="41"/>
      <c r="Q35" s="41"/>
      <c r="R35" s="41"/>
      <c r="S35" s="41"/>
      <c r="T35" s="41"/>
      <c r="U35" s="41"/>
      <c r="V35" s="41"/>
      <c r="W35" s="41"/>
      <c r="X35" s="41"/>
      <c r="Y35" s="41"/>
      <c r="Z35" s="41"/>
    </row>
    <row r="36" spans="1:26" ht="15.75" customHeight="1">
      <c r="A36" s="919"/>
      <c r="B36" s="920" t="s">
        <v>2110</v>
      </c>
      <c r="C36" s="916"/>
      <c r="D36" s="916"/>
      <c r="E36" s="916">
        <f t="shared" ref="E36:E39" si="8">C36+D36</f>
        <v>0</v>
      </c>
      <c r="F36" s="41"/>
      <c r="G36" s="41"/>
      <c r="H36" s="41"/>
      <c r="I36" s="41"/>
      <c r="J36" s="41"/>
      <c r="K36" s="41"/>
      <c r="L36" s="41"/>
      <c r="M36" s="41"/>
      <c r="N36" s="41"/>
      <c r="O36" s="41"/>
      <c r="P36" s="41"/>
      <c r="Q36" s="41"/>
      <c r="R36" s="41"/>
      <c r="S36" s="41"/>
      <c r="T36" s="41"/>
      <c r="U36" s="41"/>
      <c r="V36" s="41"/>
      <c r="W36" s="41"/>
      <c r="X36" s="41"/>
      <c r="Y36" s="41"/>
      <c r="Z36" s="41"/>
    </row>
    <row r="37" spans="1:26" ht="15.75" customHeight="1">
      <c r="A37" s="914" t="s">
        <v>2111</v>
      </c>
      <c r="B37" s="551" t="s">
        <v>2112</v>
      </c>
      <c r="C37" s="916">
        <v>1560000</v>
      </c>
      <c r="D37" s="916">
        <v>1820000</v>
      </c>
      <c r="E37" s="916">
        <f t="shared" si="8"/>
        <v>3380000</v>
      </c>
      <c r="F37" s="41"/>
      <c r="G37" s="41"/>
      <c r="H37" s="41"/>
      <c r="I37" s="41"/>
      <c r="J37" s="41"/>
      <c r="K37" s="41"/>
      <c r="L37" s="41"/>
      <c r="M37" s="41"/>
      <c r="N37" s="41"/>
      <c r="O37" s="41"/>
      <c r="P37" s="41"/>
      <c r="Q37" s="41"/>
      <c r="R37" s="41"/>
      <c r="S37" s="41"/>
      <c r="T37" s="41"/>
      <c r="U37" s="41"/>
      <c r="V37" s="41"/>
      <c r="W37" s="41"/>
      <c r="X37" s="41"/>
      <c r="Y37" s="41"/>
      <c r="Z37" s="41"/>
    </row>
    <row r="38" spans="1:26" ht="15.75" customHeight="1">
      <c r="A38" s="914" t="s">
        <v>2113</v>
      </c>
      <c r="B38" s="551" t="s">
        <v>2114</v>
      </c>
      <c r="C38" s="916">
        <v>5137260</v>
      </c>
      <c r="D38" s="916">
        <v>10022202</v>
      </c>
      <c r="E38" s="916">
        <f t="shared" si="8"/>
        <v>15159462</v>
      </c>
      <c r="F38" s="108"/>
      <c r="G38" s="41"/>
      <c r="H38" s="41"/>
      <c r="I38" s="41"/>
      <c r="J38" s="41"/>
      <c r="K38" s="41"/>
      <c r="L38" s="41"/>
      <c r="M38" s="41"/>
      <c r="N38" s="41"/>
      <c r="O38" s="41"/>
      <c r="P38" s="41"/>
      <c r="Q38" s="41"/>
      <c r="R38" s="41"/>
      <c r="S38" s="41"/>
      <c r="T38" s="41"/>
      <c r="U38" s="41"/>
      <c r="V38" s="41"/>
      <c r="W38" s="41"/>
      <c r="X38" s="41"/>
      <c r="Y38" s="41"/>
      <c r="Z38" s="41"/>
    </row>
    <row r="39" spans="1:26" ht="15.75" customHeight="1">
      <c r="A39" s="914" t="s">
        <v>2115</v>
      </c>
      <c r="B39" s="551" t="s">
        <v>2107</v>
      </c>
      <c r="C39" s="916">
        <v>5137260</v>
      </c>
      <c r="D39" s="916">
        <v>10022202</v>
      </c>
      <c r="E39" s="916">
        <f t="shared" si="8"/>
        <v>15159462</v>
      </c>
      <c r="F39" s="108"/>
      <c r="G39" s="41"/>
      <c r="H39" s="41"/>
      <c r="I39" s="41"/>
      <c r="J39" s="41"/>
      <c r="K39" s="41"/>
      <c r="L39" s="41"/>
      <c r="M39" s="41"/>
      <c r="N39" s="41"/>
      <c r="O39" s="41"/>
      <c r="P39" s="41"/>
      <c r="Q39" s="41"/>
      <c r="R39" s="41"/>
      <c r="S39" s="41"/>
      <c r="T39" s="41"/>
      <c r="U39" s="41"/>
      <c r="V39" s="41"/>
      <c r="W39" s="41"/>
      <c r="X39" s="41"/>
      <c r="Y39" s="41"/>
      <c r="Z39" s="41"/>
    </row>
    <row r="40" spans="1:26" ht="15.75" customHeight="1">
      <c r="A40" s="1200" t="s">
        <v>250</v>
      </c>
      <c r="B40" s="1156"/>
      <c r="C40" s="921">
        <f t="shared" ref="C40:E40" si="9">SUM(C37:C39)</f>
        <v>11834520</v>
      </c>
      <c r="D40" s="921">
        <f t="shared" si="9"/>
        <v>21864404</v>
      </c>
      <c r="E40" s="921">
        <f t="shared" si="9"/>
        <v>33698924</v>
      </c>
      <c r="F40" s="41"/>
      <c r="G40" s="41"/>
      <c r="H40" s="41"/>
      <c r="I40" s="41"/>
      <c r="J40" s="41"/>
      <c r="K40" s="41"/>
      <c r="L40" s="41"/>
      <c r="M40" s="41"/>
      <c r="N40" s="41"/>
      <c r="O40" s="41"/>
      <c r="P40" s="41"/>
      <c r="Q40" s="41"/>
      <c r="R40" s="41"/>
      <c r="S40" s="41"/>
      <c r="T40" s="41"/>
      <c r="U40" s="41"/>
      <c r="V40" s="41"/>
      <c r="W40" s="41"/>
      <c r="X40" s="41"/>
      <c r="Y40" s="41"/>
      <c r="Z40" s="41"/>
    </row>
    <row r="41" spans="1:26" ht="15.75" customHeight="1">
      <c r="A41" s="919"/>
      <c r="B41" s="920" t="s">
        <v>2118</v>
      </c>
      <c r="C41" s="916"/>
      <c r="D41" s="916"/>
      <c r="E41" s="916">
        <f t="shared" ref="E41:E45" si="10">C41+D41</f>
        <v>0</v>
      </c>
      <c r="F41" s="41"/>
      <c r="G41" s="41"/>
      <c r="H41" s="41"/>
      <c r="I41" s="41"/>
      <c r="J41" s="41"/>
      <c r="K41" s="41"/>
      <c r="L41" s="41"/>
      <c r="M41" s="41"/>
      <c r="N41" s="41"/>
      <c r="O41" s="41"/>
      <c r="P41" s="41"/>
      <c r="Q41" s="41"/>
      <c r="R41" s="41"/>
      <c r="S41" s="41"/>
      <c r="T41" s="41"/>
      <c r="U41" s="41"/>
      <c r="V41" s="41"/>
      <c r="W41" s="41"/>
      <c r="X41" s="41"/>
      <c r="Y41" s="41"/>
      <c r="Z41" s="41"/>
    </row>
    <row r="42" spans="1:26" ht="15.75" customHeight="1">
      <c r="A42" s="914" t="s">
        <v>2119</v>
      </c>
      <c r="B42" s="551" t="s">
        <v>2120</v>
      </c>
      <c r="C42" s="916">
        <v>600000</v>
      </c>
      <c r="D42" s="916"/>
      <c r="E42" s="916">
        <f t="shared" si="10"/>
        <v>600000</v>
      </c>
      <c r="F42" s="41"/>
      <c r="G42" s="41"/>
      <c r="H42" s="41"/>
      <c r="I42" s="41"/>
      <c r="J42" s="41"/>
      <c r="K42" s="41"/>
      <c r="L42" s="41"/>
      <c r="M42" s="41"/>
      <c r="N42" s="41"/>
      <c r="O42" s="41"/>
      <c r="P42" s="41"/>
      <c r="Q42" s="41"/>
      <c r="R42" s="41"/>
      <c r="S42" s="41"/>
      <c r="T42" s="41"/>
      <c r="U42" s="41"/>
      <c r="V42" s="41"/>
      <c r="W42" s="41"/>
      <c r="X42" s="41"/>
      <c r="Y42" s="41"/>
      <c r="Z42" s="41"/>
    </row>
    <row r="43" spans="1:26" ht="15.75" customHeight="1">
      <c r="A43" s="540">
        <v>2210503</v>
      </c>
      <c r="B43" s="551" t="s">
        <v>2122</v>
      </c>
      <c r="C43" s="916">
        <v>712800</v>
      </c>
      <c r="D43" s="916"/>
      <c r="E43" s="916">
        <f t="shared" si="10"/>
        <v>712800</v>
      </c>
      <c r="F43" s="108"/>
      <c r="G43" s="41"/>
      <c r="H43" s="41"/>
      <c r="I43" s="41"/>
      <c r="J43" s="41"/>
      <c r="K43" s="41"/>
      <c r="L43" s="41"/>
      <c r="M43" s="41"/>
      <c r="N43" s="41"/>
      <c r="O43" s="41"/>
      <c r="P43" s="41"/>
      <c r="Q43" s="41"/>
      <c r="R43" s="41"/>
      <c r="S43" s="41"/>
      <c r="T43" s="41"/>
      <c r="U43" s="41"/>
      <c r="V43" s="41"/>
      <c r="W43" s="41"/>
      <c r="X43" s="41"/>
      <c r="Y43" s="41"/>
      <c r="Z43" s="41"/>
    </row>
    <row r="44" spans="1:26" ht="15.75" customHeight="1">
      <c r="A44" s="914" t="s">
        <v>2123</v>
      </c>
      <c r="B44" s="551" t="s">
        <v>2856</v>
      </c>
      <c r="C44" s="916">
        <v>3480000</v>
      </c>
      <c r="D44" s="916"/>
      <c r="E44" s="916">
        <f t="shared" si="10"/>
        <v>3480000</v>
      </c>
      <c r="F44" s="41"/>
      <c r="G44" s="41"/>
      <c r="H44" s="41"/>
      <c r="I44" s="41"/>
      <c r="J44" s="41"/>
      <c r="K44" s="41"/>
      <c r="L44" s="41"/>
      <c r="M44" s="41"/>
      <c r="N44" s="41"/>
      <c r="O44" s="41"/>
      <c r="P44" s="41"/>
      <c r="Q44" s="41"/>
      <c r="R44" s="41"/>
      <c r="S44" s="41"/>
      <c r="T44" s="41"/>
      <c r="U44" s="41"/>
      <c r="V44" s="41"/>
      <c r="W44" s="41"/>
      <c r="X44" s="41"/>
      <c r="Y44" s="41"/>
      <c r="Z44" s="41"/>
    </row>
    <row r="45" spans="1:26" ht="15.75" customHeight="1">
      <c r="A45" s="914" t="s">
        <v>2257</v>
      </c>
      <c r="B45" s="551" t="s">
        <v>2258</v>
      </c>
      <c r="C45" s="916">
        <v>60000</v>
      </c>
      <c r="D45" s="916"/>
      <c r="E45" s="916">
        <f t="shared" si="10"/>
        <v>60000</v>
      </c>
      <c r="F45" s="41"/>
      <c r="G45" s="41"/>
      <c r="H45" s="41"/>
      <c r="I45" s="41"/>
      <c r="J45" s="41"/>
      <c r="K45" s="41"/>
      <c r="L45" s="41"/>
      <c r="M45" s="41"/>
      <c r="N45" s="41"/>
      <c r="O45" s="41"/>
      <c r="P45" s="41"/>
      <c r="Q45" s="41"/>
      <c r="R45" s="41"/>
      <c r="S45" s="41"/>
      <c r="T45" s="41"/>
      <c r="U45" s="41"/>
      <c r="V45" s="41"/>
      <c r="W45" s="41"/>
      <c r="X45" s="41"/>
      <c r="Y45" s="41"/>
      <c r="Z45" s="41"/>
    </row>
    <row r="46" spans="1:26" ht="15.75" customHeight="1">
      <c r="A46" s="1200" t="s">
        <v>250</v>
      </c>
      <c r="B46" s="1156"/>
      <c r="C46" s="921">
        <f t="shared" ref="C46:E46" si="11">SUM(C42:C45)</f>
        <v>4852800</v>
      </c>
      <c r="D46" s="921">
        <f t="shared" si="11"/>
        <v>0</v>
      </c>
      <c r="E46" s="921">
        <f t="shared" si="11"/>
        <v>4852800</v>
      </c>
      <c r="F46" s="41"/>
      <c r="G46" s="41"/>
      <c r="H46" s="41"/>
      <c r="I46" s="41"/>
      <c r="J46" s="41"/>
      <c r="K46" s="41"/>
      <c r="L46" s="41"/>
      <c r="M46" s="41"/>
      <c r="N46" s="41"/>
      <c r="O46" s="41"/>
      <c r="P46" s="41"/>
      <c r="Q46" s="41"/>
      <c r="R46" s="41"/>
      <c r="S46" s="41"/>
      <c r="T46" s="41"/>
      <c r="U46" s="41"/>
      <c r="V46" s="41"/>
      <c r="W46" s="41"/>
      <c r="X46" s="41"/>
      <c r="Y46" s="41"/>
      <c r="Z46" s="41"/>
    </row>
    <row r="47" spans="1:26" ht="15.75" customHeight="1">
      <c r="A47" s="919"/>
      <c r="B47" s="920" t="s">
        <v>2125</v>
      </c>
      <c r="C47" s="916"/>
      <c r="D47" s="916"/>
      <c r="E47" s="916">
        <f t="shared" ref="E47:E49" si="12">C47+D47</f>
        <v>0</v>
      </c>
      <c r="F47" s="41"/>
      <c r="G47" s="41"/>
      <c r="H47" s="41"/>
      <c r="I47" s="41"/>
      <c r="J47" s="41"/>
      <c r="K47" s="41"/>
      <c r="L47" s="41"/>
      <c r="M47" s="41"/>
      <c r="N47" s="41"/>
      <c r="O47" s="41"/>
      <c r="P47" s="41"/>
      <c r="Q47" s="41"/>
      <c r="R47" s="41"/>
      <c r="S47" s="41"/>
      <c r="T47" s="41"/>
      <c r="U47" s="41"/>
      <c r="V47" s="41"/>
      <c r="W47" s="41"/>
      <c r="X47" s="41"/>
      <c r="Y47" s="41"/>
      <c r="Z47" s="41"/>
    </row>
    <row r="48" spans="1:26" ht="15.75" customHeight="1">
      <c r="A48" s="540">
        <v>2210604</v>
      </c>
      <c r="B48" s="551" t="s">
        <v>2591</v>
      </c>
      <c r="C48" s="916">
        <v>2400000</v>
      </c>
      <c r="D48" s="916"/>
      <c r="E48" s="916">
        <f t="shared" si="12"/>
        <v>2400000</v>
      </c>
      <c r="F48" s="41"/>
      <c r="G48" s="41"/>
      <c r="H48" s="41"/>
      <c r="I48" s="41"/>
      <c r="J48" s="41"/>
      <c r="K48" s="41"/>
      <c r="L48" s="41"/>
      <c r="M48" s="41"/>
      <c r="N48" s="41"/>
      <c r="O48" s="41"/>
      <c r="P48" s="41"/>
      <c r="Q48" s="41"/>
      <c r="R48" s="41"/>
      <c r="S48" s="41"/>
      <c r="T48" s="41"/>
      <c r="U48" s="41"/>
      <c r="V48" s="41"/>
      <c r="W48" s="41"/>
      <c r="X48" s="41"/>
      <c r="Y48" s="41"/>
      <c r="Z48" s="41"/>
    </row>
    <row r="49" spans="1:26" ht="15.75" customHeight="1">
      <c r="A49" s="914"/>
      <c r="B49" s="551"/>
      <c r="C49" s="916"/>
      <c r="D49" s="916"/>
      <c r="E49" s="916">
        <f t="shared" si="12"/>
        <v>0</v>
      </c>
      <c r="F49" s="41"/>
      <c r="G49" s="41"/>
      <c r="H49" s="41"/>
      <c r="I49" s="41"/>
      <c r="J49" s="41"/>
      <c r="K49" s="41"/>
      <c r="L49" s="41"/>
      <c r="M49" s="41"/>
      <c r="N49" s="41"/>
      <c r="O49" s="41"/>
      <c r="P49" s="41"/>
      <c r="Q49" s="41"/>
      <c r="R49" s="41"/>
      <c r="S49" s="41"/>
      <c r="T49" s="41"/>
      <c r="U49" s="41"/>
      <c r="V49" s="41"/>
      <c r="W49" s="41"/>
      <c r="X49" s="41"/>
      <c r="Y49" s="41"/>
      <c r="Z49" s="41"/>
    </row>
    <row r="50" spans="1:26" ht="15.75" customHeight="1">
      <c r="A50" s="1200" t="s">
        <v>250</v>
      </c>
      <c r="B50" s="1156"/>
      <c r="C50" s="921">
        <f t="shared" ref="C50:E50" si="13">SUM(C48:C49)</f>
        <v>2400000</v>
      </c>
      <c r="D50" s="921">
        <f t="shared" si="13"/>
        <v>0</v>
      </c>
      <c r="E50" s="921">
        <f t="shared" si="13"/>
        <v>2400000</v>
      </c>
      <c r="F50" s="41"/>
      <c r="G50" s="41"/>
      <c r="H50" s="41"/>
      <c r="I50" s="41"/>
      <c r="J50" s="41"/>
      <c r="K50" s="41"/>
      <c r="L50" s="41"/>
      <c r="M50" s="41"/>
      <c r="N50" s="41"/>
      <c r="O50" s="41"/>
      <c r="P50" s="41"/>
      <c r="Q50" s="41"/>
      <c r="R50" s="41"/>
      <c r="S50" s="41"/>
      <c r="T50" s="41"/>
      <c r="U50" s="41"/>
      <c r="V50" s="41"/>
      <c r="W50" s="41"/>
      <c r="X50" s="41"/>
      <c r="Y50" s="41"/>
      <c r="Z50" s="41"/>
    </row>
    <row r="51" spans="1:26" ht="15.75" customHeight="1">
      <c r="A51" s="919"/>
      <c r="B51" s="920" t="s">
        <v>2128</v>
      </c>
      <c r="C51" s="916"/>
      <c r="D51" s="916"/>
      <c r="E51" s="916">
        <f t="shared" ref="E51:E56" si="14">C51+D51</f>
        <v>0</v>
      </c>
      <c r="F51" s="41"/>
      <c r="G51" s="41"/>
      <c r="H51" s="41"/>
      <c r="I51" s="41"/>
      <c r="J51" s="41"/>
      <c r="K51" s="41"/>
      <c r="L51" s="41"/>
      <c r="M51" s="41"/>
      <c r="N51" s="41"/>
      <c r="O51" s="41"/>
      <c r="P51" s="41"/>
      <c r="Q51" s="41"/>
      <c r="R51" s="41"/>
      <c r="S51" s="41"/>
      <c r="T51" s="41"/>
      <c r="U51" s="41"/>
      <c r="V51" s="41"/>
      <c r="W51" s="41"/>
      <c r="X51" s="41"/>
      <c r="Y51" s="41"/>
      <c r="Z51" s="41"/>
    </row>
    <row r="52" spans="1:26" ht="15.75" customHeight="1">
      <c r="A52" s="914" t="s">
        <v>2129</v>
      </c>
      <c r="B52" s="551" t="s">
        <v>2130</v>
      </c>
      <c r="C52" s="916">
        <v>1500000</v>
      </c>
      <c r="D52" s="916"/>
      <c r="E52" s="916">
        <f t="shared" si="14"/>
        <v>1500000</v>
      </c>
      <c r="F52" s="41"/>
      <c r="G52" s="41"/>
      <c r="H52" s="41"/>
      <c r="I52" s="41"/>
      <c r="J52" s="41"/>
      <c r="K52" s="41"/>
      <c r="L52" s="41"/>
      <c r="M52" s="41"/>
      <c r="N52" s="41"/>
      <c r="O52" s="41"/>
      <c r="P52" s="41"/>
      <c r="Q52" s="41"/>
      <c r="R52" s="41"/>
      <c r="S52" s="41"/>
      <c r="T52" s="41"/>
      <c r="U52" s="41"/>
      <c r="V52" s="41"/>
      <c r="W52" s="41"/>
      <c r="X52" s="41"/>
      <c r="Y52" s="41"/>
      <c r="Z52" s="41"/>
    </row>
    <row r="53" spans="1:26" ht="15.75" customHeight="1">
      <c r="A53" s="914" t="s">
        <v>2241</v>
      </c>
      <c r="B53" s="551" t="s">
        <v>2242</v>
      </c>
      <c r="C53" s="916">
        <v>1295420</v>
      </c>
      <c r="D53" s="916">
        <v>6095350</v>
      </c>
      <c r="E53" s="916">
        <f t="shared" si="14"/>
        <v>7390770</v>
      </c>
      <c r="F53" s="41"/>
      <c r="G53" s="41"/>
      <c r="H53" s="41"/>
      <c r="I53" s="41"/>
      <c r="J53" s="41"/>
      <c r="K53" s="41"/>
      <c r="L53" s="41"/>
      <c r="M53" s="41"/>
      <c r="N53" s="41"/>
      <c r="O53" s="41"/>
      <c r="P53" s="41"/>
      <c r="Q53" s="41"/>
      <c r="R53" s="41"/>
      <c r="S53" s="41"/>
      <c r="T53" s="41"/>
      <c r="U53" s="41"/>
      <c r="V53" s="41"/>
      <c r="W53" s="41"/>
      <c r="X53" s="41"/>
      <c r="Y53" s="41"/>
      <c r="Z53" s="41"/>
    </row>
    <row r="54" spans="1:26" ht="15.75" customHeight="1">
      <c r="A54" s="914" t="s">
        <v>2131</v>
      </c>
      <c r="B54" s="551" t="s">
        <v>2132</v>
      </c>
      <c r="C54" s="916">
        <v>420000</v>
      </c>
      <c r="D54" s="916">
        <v>300000</v>
      </c>
      <c r="E54" s="916">
        <f t="shared" si="14"/>
        <v>720000</v>
      </c>
      <c r="F54" s="41"/>
      <c r="G54" s="41"/>
      <c r="H54" s="41"/>
      <c r="I54" s="41"/>
      <c r="J54" s="41"/>
      <c r="K54" s="41"/>
      <c r="L54" s="41"/>
      <c r="M54" s="41"/>
      <c r="N54" s="41"/>
      <c r="O54" s="41"/>
      <c r="P54" s="41"/>
      <c r="Q54" s="41"/>
      <c r="R54" s="41"/>
      <c r="S54" s="41"/>
      <c r="T54" s="41"/>
      <c r="U54" s="41"/>
      <c r="V54" s="41"/>
      <c r="W54" s="41"/>
      <c r="X54" s="41"/>
      <c r="Y54" s="41"/>
      <c r="Z54" s="41"/>
    </row>
    <row r="55" spans="1:26" ht="15.75" customHeight="1">
      <c r="A55" s="914" t="s">
        <v>2520</v>
      </c>
      <c r="B55" s="551" t="s">
        <v>2521</v>
      </c>
      <c r="C55" s="916">
        <v>1850030</v>
      </c>
      <c r="D55" s="916">
        <v>1257849</v>
      </c>
      <c r="E55" s="916">
        <f t="shared" si="14"/>
        <v>3107879</v>
      </c>
      <c r="F55" s="41"/>
      <c r="G55" s="41"/>
      <c r="H55" s="41"/>
      <c r="I55" s="41"/>
      <c r="J55" s="41"/>
      <c r="K55" s="41"/>
      <c r="L55" s="41"/>
      <c r="M55" s="41"/>
      <c r="N55" s="41"/>
      <c r="O55" s="41"/>
      <c r="P55" s="41"/>
      <c r="Q55" s="41"/>
      <c r="R55" s="41"/>
      <c r="S55" s="41"/>
      <c r="T55" s="41"/>
      <c r="U55" s="41"/>
      <c r="V55" s="41"/>
      <c r="W55" s="41"/>
      <c r="X55" s="41"/>
      <c r="Y55" s="41"/>
      <c r="Z55" s="41"/>
    </row>
    <row r="56" spans="1:26" ht="15.75" customHeight="1">
      <c r="A56" s="540">
        <v>2210708</v>
      </c>
      <c r="B56" s="551" t="s">
        <v>2857</v>
      </c>
      <c r="C56" s="916">
        <v>1400950</v>
      </c>
      <c r="D56" s="916">
        <v>1200000</v>
      </c>
      <c r="E56" s="916">
        <f t="shared" si="14"/>
        <v>2600950</v>
      </c>
      <c r="F56" s="41"/>
      <c r="G56" s="41"/>
      <c r="H56" s="41"/>
      <c r="I56" s="41"/>
      <c r="J56" s="41"/>
      <c r="K56" s="41"/>
      <c r="L56" s="41"/>
      <c r="M56" s="41"/>
      <c r="N56" s="41"/>
      <c r="O56" s="41"/>
      <c r="P56" s="41"/>
      <c r="Q56" s="41"/>
      <c r="R56" s="41"/>
      <c r="S56" s="41"/>
      <c r="T56" s="41"/>
      <c r="U56" s="41"/>
      <c r="V56" s="41"/>
      <c r="W56" s="41"/>
      <c r="X56" s="41"/>
      <c r="Y56" s="41"/>
      <c r="Z56" s="41"/>
    </row>
    <row r="57" spans="1:26" ht="15.75" customHeight="1">
      <c r="A57" s="1200" t="s">
        <v>250</v>
      </c>
      <c r="B57" s="1156"/>
      <c r="C57" s="921">
        <f t="shared" ref="C57:E57" si="15">SUM(C52:C56)</f>
        <v>6466400</v>
      </c>
      <c r="D57" s="921">
        <f t="shared" si="15"/>
        <v>8853199</v>
      </c>
      <c r="E57" s="921">
        <f t="shared" si="15"/>
        <v>15319599</v>
      </c>
      <c r="F57" s="41"/>
      <c r="G57" s="41"/>
      <c r="H57" s="41"/>
      <c r="I57" s="41"/>
      <c r="J57" s="41"/>
      <c r="K57" s="41"/>
      <c r="L57" s="41"/>
      <c r="M57" s="41"/>
      <c r="N57" s="41"/>
      <c r="O57" s="41"/>
      <c r="P57" s="41"/>
      <c r="Q57" s="41"/>
      <c r="R57" s="41"/>
      <c r="S57" s="41"/>
      <c r="T57" s="41"/>
      <c r="U57" s="41"/>
      <c r="V57" s="41"/>
      <c r="W57" s="41"/>
      <c r="X57" s="41"/>
      <c r="Y57" s="41"/>
      <c r="Z57" s="41"/>
    </row>
    <row r="58" spans="1:26" ht="15.75" customHeight="1">
      <c r="A58" s="919"/>
      <c r="B58" s="920" t="s">
        <v>2138</v>
      </c>
      <c r="C58" s="916"/>
      <c r="D58" s="916"/>
      <c r="E58" s="916">
        <f t="shared" ref="E58:E61" si="16">C58+D58</f>
        <v>0</v>
      </c>
      <c r="F58" s="41"/>
      <c r="G58" s="41"/>
      <c r="H58" s="41"/>
      <c r="I58" s="41"/>
      <c r="J58" s="41"/>
      <c r="K58" s="41"/>
      <c r="L58" s="41"/>
      <c r="M58" s="41"/>
      <c r="N58" s="41"/>
      <c r="O58" s="41"/>
      <c r="P58" s="41"/>
      <c r="Q58" s="41"/>
      <c r="R58" s="41"/>
      <c r="S58" s="41"/>
      <c r="T58" s="41"/>
      <c r="U58" s="41"/>
      <c r="V58" s="41"/>
      <c r="W58" s="41"/>
      <c r="X58" s="41"/>
      <c r="Y58" s="41"/>
      <c r="Z58" s="41"/>
    </row>
    <row r="59" spans="1:26" ht="15.75" customHeight="1">
      <c r="A59" s="914" t="s">
        <v>2139</v>
      </c>
      <c r="B59" s="551" t="s">
        <v>2140</v>
      </c>
      <c r="C59" s="916">
        <v>11085480</v>
      </c>
      <c r="D59" s="916">
        <v>6985480</v>
      </c>
      <c r="E59" s="916">
        <f t="shared" si="16"/>
        <v>18070960</v>
      </c>
      <c r="F59" s="41"/>
      <c r="G59" s="41"/>
      <c r="H59" s="41"/>
      <c r="I59" s="41"/>
      <c r="J59" s="41"/>
      <c r="K59" s="41"/>
      <c r="L59" s="41"/>
      <c r="M59" s="41"/>
      <c r="N59" s="41"/>
      <c r="O59" s="41"/>
      <c r="P59" s="41"/>
      <c r="Q59" s="41"/>
      <c r="R59" s="41"/>
      <c r="S59" s="41"/>
      <c r="T59" s="41"/>
      <c r="U59" s="41"/>
      <c r="V59" s="41"/>
      <c r="W59" s="41"/>
      <c r="X59" s="41"/>
      <c r="Y59" s="41"/>
      <c r="Z59" s="41"/>
    </row>
    <row r="60" spans="1:26" ht="15.75" customHeight="1">
      <c r="A60" s="914" t="s">
        <v>2141</v>
      </c>
      <c r="B60" s="551" t="s">
        <v>2142</v>
      </c>
      <c r="C60" s="916">
        <v>6000000</v>
      </c>
      <c r="D60" s="916">
        <v>13050080</v>
      </c>
      <c r="E60" s="916">
        <f t="shared" si="16"/>
        <v>19050080</v>
      </c>
      <c r="F60" s="41"/>
      <c r="G60" s="41"/>
      <c r="H60" s="41"/>
      <c r="I60" s="41"/>
      <c r="J60" s="41"/>
      <c r="K60" s="41"/>
      <c r="L60" s="41"/>
      <c r="M60" s="41"/>
      <c r="N60" s="41"/>
      <c r="O60" s="41"/>
      <c r="P60" s="41"/>
      <c r="Q60" s="41"/>
      <c r="R60" s="41"/>
      <c r="S60" s="41"/>
      <c r="T60" s="41"/>
      <c r="U60" s="41"/>
      <c r="V60" s="41"/>
      <c r="W60" s="41"/>
      <c r="X60" s="41"/>
      <c r="Y60" s="41"/>
      <c r="Z60" s="41"/>
    </row>
    <row r="61" spans="1:26" ht="15.75" customHeight="1">
      <c r="A61" s="914" t="s">
        <v>2144</v>
      </c>
      <c r="B61" s="551" t="s">
        <v>2858</v>
      </c>
      <c r="C61" s="916">
        <v>12700000</v>
      </c>
      <c r="D61" s="916">
        <v>13228000</v>
      </c>
      <c r="E61" s="916">
        <f t="shared" si="16"/>
        <v>25928000</v>
      </c>
      <c r="F61" s="41"/>
      <c r="G61" s="41"/>
      <c r="H61" s="41"/>
      <c r="I61" s="41"/>
      <c r="J61" s="41"/>
      <c r="K61" s="41"/>
      <c r="L61" s="41"/>
      <c r="M61" s="41"/>
      <c r="N61" s="41"/>
      <c r="O61" s="41"/>
      <c r="P61" s="41"/>
      <c r="Q61" s="41"/>
      <c r="R61" s="41"/>
      <c r="S61" s="41"/>
      <c r="T61" s="41"/>
      <c r="U61" s="41"/>
      <c r="V61" s="41"/>
      <c r="W61" s="41"/>
      <c r="X61" s="41"/>
      <c r="Y61" s="41"/>
      <c r="Z61" s="41"/>
    </row>
    <row r="62" spans="1:26" ht="15.75" customHeight="1">
      <c r="A62" s="1200" t="s">
        <v>250</v>
      </c>
      <c r="B62" s="1156"/>
      <c r="C62" s="921">
        <f t="shared" ref="C62:E62" si="17">SUM(C59:C61)</f>
        <v>29785480</v>
      </c>
      <c r="D62" s="921">
        <f t="shared" si="17"/>
        <v>33263560</v>
      </c>
      <c r="E62" s="921">
        <f t="shared" si="17"/>
        <v>63049040</v>
      </c>
      <c r="F62" s="41"/>
      <c r="G62" s="41"/>
      <c r="H62" s="41"/>
      <c r="I62" s="41"/>
      <c r="J62" s="41"/>
      <c r="K62" s="41"/>
      <c r="L62" s="41"/>
      <c r="M62" s="41"/>
      <c r="N62" s="41"/>
      <c r="O62" s="41"/>
      <c r="P62" s="41"/>
      <c r="Q62" s="41"/>
      <c r="R62" s="41"/>
      <c r="S62" s="41"/>
      <c r="T62" s="41"/>
      <c r="U62" s="41"/>
      <c r="V62" s="41"/>
      <c r="W62" s="41"/>
      <c r="X62" s="41"/>
      <c r="Y62" s="41"/>
      <c r="Z62" s="41"/>
    </row>
    <row r="63" spans="1:26" ht="15.75" customHeight="1">
      <c r="A63" s="919"/>
      <c r="B63" s="920" t="s">
        <v>2350</v>
      </c>
      <c r="C63" s="916"/>
      <c r="D63" s="916"/>
      <c r="E63" s="916">
        <f t="shared" ref="E63:E67" si="18">C63+D63</f>
        <v>0</v>
      </c>
      <c r="F63" s="41"/>
      <c r="G63" s="41"/>
      <c r="H63" s="41"/>
      <c r="I63" s="41"/>
      <c r="J63" s="41"/>
      <c r="K63" s="41"/>
      <c r="L63" s="41"/>
      <c r="M63" s="41"/>
      <c r="N63" s="41"/>
      <c r="O63" s="41"/>
      <c r="P63" s="41"/>
      <c r="Q63" s="41"/>
      <c r="R63" s="41"/>
      <c r="S63" s="41"/>
      <c r="T63" s="41"/>
      <c r="U63" s="41"/>
      <c r="V63" s="41"/>
      <c r="W63" s="41"/>
      <c r="X63" s="41"/>
      <c r="Y63" s="41"/>
      <c r="Z63" s="41"/>
    </row>
    <row r="64" spans="1:26" ht="15.75" customHeight="1">
      <c r="A64" s="914" t="s">
        <v>2351</v>
      </c>
      <c r="B64" s="551" t="s">
        <v>2352</v>
      </c>
      <c r="C64" s="916"/>
      <c r="D64" s="916">
        <v>10534267</v>
      </c>
      <c r="E64" s="916">
        <f t="shared" si="18"/>
        <v>10534267</v>
      </c>
      <c r="F64" s="41"/>
      <c r="G64" s="41"/>
      <c r="H64" s="41"/>
      <c r="I64" s="41"/>
      <c r="J64" s="41"/>
      <c r="K64" s="41"/>
      <c r="L64" s="41"/>
      <c r="M64" s="41"/>
      <c r="N64" s="41"/>
      <c r="O64" s="41"/>
      <c r="P64" s="41"/>
      <c r="Q64" s="41"/>
      <c r="R64" s="41"/>
      <c r="S64" s="41"/>
      <c r="T64" s="41"/>
      <c r="U64" s="41"/>
      <c r="V64" s="41"/>
      <c r="W64" s="41"/>
      <c r="X64" s="41"/>
      <c r="Y64" s="41"/>
      <c r="Z64" s="41"/>
    </row>
    <row r="65" spans="1:26" ht="15.75" customHeight="1">
      <c r="A65" s="914" t="s">
        <v>2859</v>
      </c>
      <c r="B65" s="551" t="s">
        <v>2860</v>
      </c>
      <c r="C65" s="916">
        <v>1500000</v>
      </c>
      <c r="D65" s="916"/>
      <c r="E65" s="916">
        <f t="shared" si="18"/>
        <v>1500000</v>
      </c>
      <c r="F65" s="41"/>
      <c r="G65" s="41"/>
      <c r="H65" s="41"/>
      <c r="I65" s="41"/>
      <c r="J65" s="41"/>
      <c r="K65" s="41"/>
      <c r="L65" s="41"/>
      <c r="M65" s="41"/>
      <c r="N65" s="41"/>
      <c r="O65" s="41"/>
      <c r="P65" s="41"/>
      <c r="Q65" s="41"/>
      <c r="R65" s="41"/>
      <c r="S65" s="41"/>
      <c r="T65" s="41"/>
      <c r="U65" s="41"/>
      <c r="V65" s="41"/>
      <c r="W65" s="41"/>
      <c r="X65" s="41"/>
      <c r="Y65" s="41"/>
      <c r="Z65" s="41"/>
    </row>
    <row r="66" spans="1:26" ht="15.75" customHeight="1">
      <c r="A66" s="914" t="s">
        <v>2356</v>
      </c>
      <c r="B66" s="551" t="s">
        <v>2357</v>
      </c>
      <c r="C66" s="916">
        <v>2500000</v>
      </c>
      <c r="D66" s="916"/>
      <c r="E66" s="916">
        <f t="shared" si="18"/>
        <v>2500000</v>
      </c>
      <c r="F66" s="41"/>
      <c r="G66" s="41"/>
      <c r="H66" s="41"/>
      <c r="I66" s="41"/>
      <c r="J66" s="41"/>
      <c r="K66" s="41"/>
      <c r="L66" s="41"/>
      <c r="M66" s="41"/>
      <c r="N66" s="41"/>
      <c r="O66" s="41"/>
      <c r="P66" s="41"/>
      <c r="Q66" s="41"/>
      <c r="R66" s="41"/>
      <c r="S66" s="41"/>
      <c r="T66" s="41"/>
      <c r="U66" s="41"/>
      <c r="V66" s="41"/>
      <c r="W66" s="41"/>
      <c r="X66" s="41"/>
      <c r="Y66" s="41"/>
      <c r="Z66" s="41"/>
    </row>
    <row r="67" spans="1:26" ht="15.75" customHeight="1">
      <c r="A67" s="914" t="s">
        <v>2358</v>
      </c>
      <c r="B67" s="551" t="s">
        <v>2359</v>
      </c>
      <c r="C67" s="916">
        <v>21937659</v>
      </c>
      <c r="D67" s="916">
        <v>20372980</v>
      </c>
      <c r="E67" s="916">
        <f t="shared" si="18"/>
        <v>42310639</v>
      </c>
      <c r="F67" s="41"/>
      <c r="G67" s="41"/>
      <c r="H67" s="41"/>
      <c r="I67" s="41"/>
      <c r="J67" s="41"/>
      <c r="K67" s="41"/>
      <c r="L67" s="41"/>
      <c r="M67" s="41"/>
      <c r="N67" s="41"/>
      <c r="O67" s="41"/>
      <c r="P67" s="41"/>
      <c r="Q67" s="41"/>
      <c r="R67" s="41"/>
      <c r="S67" s="41"/>
      <c r="T67" s="41"/>
      <c r="U67" s="41"/>
      <c r="V67" s="41"/>
      <c r="W67" s="41"/>
      <c r="X67" s="41"/>
      <c r="Y67" s="41"/>
      <c r="Z67" s="41"/>
    </row>
    <row r="68" spans="1:26" ht="15.75" customHeight="1">
      <c r="A68" s="1200" t="s">
        <v>250</v>
      </c>
      <c r="B68" s="1156"/>
      <c r="C68" s="921">
        <f t="shared" ref="C68:E68" si="19">SUM(C64:C67)</f>
        <v>25937659</v>
      </c>
      <c r="D68" s="921">
        <f t="shared" si="19"/>
        <v>30907247</v>
      </c>
      <c r="E68" s="921">
        <f t="shared" si="19"/>
        <v>56844906</v>
      </c>
      <c r="F68" s="41"/>
      <c r="G68" s="41"/>
      <c r="H68" s="41"/>
      <c r="I68" s="41"/>
      <c r="J68" s="41"/>
      <c r="K68" s="41"/>
      <c r="L68" s="41"/>
      <c r="M68" s="41"/>
      <c r="N68" s="41"/>
      <c r="O68" s="41"/>
      <c r="P68" s="41"/>
      <c r="Q68" s="41"/>
      <c r="R68" s="41"/>
      <c r="S68" s="41"/>
      <c r="T68" s="41"/>
      <c r="U68" s="41"/>
      <c r="V68" s="41"/>
      <c r="W68" s="41"/>
      <c r="X68" s="41"/>
      <c r="Y68" s="41"/>
      <c r="Z68" s="41"/>
    </row>
    <row r="69" spans="1:26" ht="15.75" customHeight="1">
      <c r="A69" s="922"/>
      <c r="B69" s="923" t="s">
        <v>2244</v>
      </c>
      <c r="C69" s="916"/>
      <c r="D69" s="916"/>
      <c r="E69" s="916">
        <f t="shared" ref="E69:E75" si="20">C69+D69</f>
        <v>0</v>
      </c>
      <c r="F69" s="41"/>
      <c r="G69" s="41"/>
      <c r="H69" s="41"/>
      <c r="I69" s="41"/>
      <c r="J69" s="41"/>
      <c r="K69" s="41"/>
      <c r="L69" s="41"/>
      <c r="M69" s="41"/>
      <c r="N69" s="41"/>
      <c r="O69" s="41"/>
      <c r="P69" s="41"/>
      <c r="Q69" s="41"/>
      <c r="R69" s="41"/>
      <c r="S69" s="41"/>
      <c r="T69" s="41"/>
      <c r="U69" s="41"/>
      <c r="V69" s="41"/>
      <c r="W69" s="41"/>
      <c r="X69" s="41"/>
      <c r="Y69" s="41"/>
      <c r="Z69" s="41"/>
    </row>
    <row r="70" spans="1:26" ht="15.75" customHeight="1">
      <c r="A70" s="540">
        <v>2211004</v>
      </c>
      <c r="B70" s="914" t="s">
        <v>2861</v>
      </c>
      <c r="C70" s="916">
        <v>241643</v>
      </c>
      <c r="D70" s="916"/>
      <c r="E70" s="916">
        <f t="shared" si="20"/>
        <v>241643</v>
      </c>
      <c r="F70" s="41"/>
      <c r="G70" s="41"/>
      <c r="H70" s="41"/>
      <c r="I70" s="41"/>
      <c r="J70" s="41"/>
      <c r="K70" s="41"/>
      <c r="L70" s="41"/>
      <c r="M70" s="41"/>
      <c r="N70" s="41"/>
      <c r="O70" s="41"/>
      <c r="P70" s="41"/>
      <c r="Q70" s="41"/>
      <c r="R70" s="41"/>
      <c r="S70" s="41"/>
      <c r="T70" s="41"/>
      <c r="U70" s="41"/>
      <c r="V70" s="41"/>
      <c r="W70" s="41"/>
      <c r="X70" s="41"/>
      <c r="Y70" s="41"/>
      <c r="Z70" s="41"/>
    </row>
    <row r="71" spans="1:26" ht="15.75" customHeight="1">
      <c r="A71" s="540">
        <v>2211009</v>
      </c>
      <c r="B71" s="914" t="s">
        <v>2475</v>
      </c>
      <c r="C71" s="916"/>
      <c r="D71" s="916"/>
      <c r="E71" s="916">
        <f t="shared" si="20"/>
        <v>0</v>
      </c>
      <c r="F71" s="41"/>
      <c r="G71" s="41"/>
      <c r="H71" s="41"/>
      <c r="I71" s="41"/>
      <c r="J71" s="41"/>
      <c r="K71" s="41"/>
      <c r="L71" s="41"/>
      <c r="M71" s="41"/>
      <c r="N71" s="41"/>
      <c r="O71" s="41"/>
      <c r="P71" s="41"/>
      <c r="Q71" s="41"/>
      <c r="R71" s="41"/>
      <c r="S71" s="41"/>
      <c r="T71" s="41"/>
      <c r="U71" s="41"/>
      <c r="V71" s="41"/>
      <c r="W71" s="41"/>
      <c r="X71" s="41"/>
      <c r="Y71" s="41"/>
      <c r="Z71" s="41"/>
    </row>
    <row r="72" spans="1:26" ht="15.75" customHeight="1">
      <c r="A72" s="540">
        <v>2211010</v>
      </c>
      <c r="B72" s="914" t="s">
        <v>2862</v>
      </c>
      <c r="C72" s="916"/>
      <c r="D72" s="916"/>
      <c r="E72" s="916">
        <f t="shared" si="20"/>
        <v>0</v>
      </c>
      <c r="F72" s="41"/>
      <c r="G72" s="41"/>
      <c r="H72" s="41"/>
      <c r="I72" s="41"/>
      <c r="J72" s="41"/>
      <c r="K72" s="41"/>
      <c r="L72" s="41"/>
      <c r="M72" s="41"/>
      <c r="N72" s="41"/>
      <c r="O72" s="41"/>
      <c r="P72" s="41"/>
      <c r="Q72" s="41"/>
      <c r="R72" s="41"/>
      <c r="S72" s="41"/>
      <c r="T72" s="41"/>
      <c r="U72" s="41"/>
      <c r="V72" s="41"/>
      <c r="W72" s="41"/>
      <c r="X72" s="41"/>
      <c r="Y72" s="41"/>
      <c r="Z72" s="41"/>
    </row>
    <row r="73" spans="1:26" ht="15.75" customHeight="1">
      <c r="A73" s="540">
        <v>2211011</v>
      </c>
      <c r="B73" s="914" t="s">
        <v>2863</v>
      </c>
      <c r="C73" s="916"/>
      <c r="D73" s="916"/>
      <c r="E73" s="916">
        <f t="shared" si="20"/>
        <v>0</v>
      </c>
      <c r="F73" s="41"/>
      <c r="G73" s="41"/>
      <c r="H73" s="41"/>
      <c r="I73" s="41"/>
      <c r="J73" s="41"/>
      <c r="K73" s="41"/>
      <c r="L73" s="41"/>
      <c r="M73" s="41"/>
      <c r="N73" s="41"/>
      <c r="O73" s="41"/>
      <c r="P73" s="41"/>
      <c r="Q73" s="41"/>
      <c r="R73" s="41"/>
      <c r="S73" s="41"/>
      <c r="T73" s="41"/>
      <c r="U73" s="41"/>
      <c r="V73" s="41"/>
      <c r="W73" s="41"/>
      <c r="X73" s="41"/>
      <c r="Y73" s="41"/>
      <c r="Z73" s="41"/>
    </row>
    <row r="74" spans="1:26" ht="15.75" customHeight="1">
      <c r="A74" s="540">
        <v>2211016</v>
      </c>
      <c r="B74" s="914" t="s">
        <v>2864</v>
      </c>
      <c r="C74" s="916">
        <v>1850000</v>
      </c>
      <c r="D74" s="916">
        <v>2867432</v>
      </c>
      <c r="E74" s="916">
        <f t="shared" si="20"/>
        <v>4717432</v>
      </c>
      <c r="F74" s="41"/>
      <c r="G74" s="41"/>
      <c r="H74" s="41"/>
      <c r="I74" s="41"/>
      <c r="J74" s="41"/>
      <c r="K74" s="41"/>
      <c r="L74" s="41"/>
      <c r="M74" s="41"/>
      <c r="N74" s="41"/>
      <c r="O74" s="41"/>
      <c r="P74" s="41"/>
      <c r="Q74" s="41"/>
      <c r="R74" s="41"/>
      <c r="S74" s="41"/>
      <c r="T74" s="41"/>
      <c r="U74" s="41"/>
      <c r="V74" s="41"/>
      <c r="W74" s="41"/>
      <c r="X74" s="41"/>
      <c r="Y74" s="41"/>
      <c r="Z74" s="41"/>
    </row>
    <row r="75" spans="1:26" ht="15.75" customHeight="1">
      <c r="A75" s="540">
        <v>2211029</v>
      </c>
      <c r="B75" s="914" t="s">
        <v>2865</v>
      </c>
      <c r="C75" s="916"/>
      <c r="D75" s="916"/>
      <c r="E75" s="916">
        <f t="shared" si="20"/>
        <v>0</v>
      </c>
      <c r="F75" s="41"/>
      <c r="G75" s="41"/>
      <c r="H75" s="41"/>
      <c r="I75" s="41"/>
      <c r="J75" s="41"/>
      <c r="K75" s="41"/>
      <c r="L75" s="41"/>
      <c r="M75" s="41"/>
      <c r="N75" s="41"/>
      <c r="O75" s="41"/>
      <c r="P75" s="41"/>
      <c r="Q75" s="41"/>
      <c r="R75" s="41"/>
      <c r="S75" s="41"/>
      <c r="T75" s="41"/>
      <c r="U75" s="41"/>
      <c r="V75" s="41"/>
      <c r="W75" s="41"/>
      <c r="X75" s="41"/>
      <c r="Y75" s="41"/>
      <c r="Z75" s="41"/>
    </row>
    <row r="76" spans="1:26" ht="15.75" customHeight="1">
      <c r="A76" s="1201" t="s">
        <v>250</v>
      </c>
      <c r="B76" s="1156"/>
      <c r="C76" s="921">
        <f t="shared" ref="C76:E76" si="21">SUM(C70:C75)</f>
        <v>2091643</v>
      </c>
      <c r="D76" s="921">
        <f t="shared" si="21"/>
        <v>2867432</v>
      </c>
      <c r="E76" s="921">
        <f t="shared" si="21"/>
        <v>4959075</v>
      </c>
      <c r="F76" s="41"/>
      <c r="G76" s="41"/>
      <c r="H76" s="41"/>
      <c r="I76" s="41"/>
      <c r="J76" s="41"/>
      <c r="K76" s="41"/>
      <c r="L76" s="41"/>
      <c r="M76" s="41"/>
      <c r="N76" s="41"/>
      <c r="O76" s="41"/>
      <c r="P76" s="41"/>
      <c r="Q76" s="41"/>
      <c r="R76" s="41"/>
      <c r="S76" s="41"/>
      <c r="T76" s="41"/>
      <c r="U76" s="41"/>
      <c r="V76" s="41"/>
      <c r="W76" s="41"/>
      <c r="X76" s="41"/>
      <c r="Y76" s="41"/>
      <c r="Z76" s="41"/>
    </row>
    <row r="77" spans="1:26" ht="15.75" customHeight="1">
      <c r="A77" s="919"/>
      <c r="B77" s="920" t="s">
        <v>2146</v>
      </c>
      <c r="C77" s="916"/>
      <c r="D77" s="916"/>
      <c r="E77" s="916">
        <f t="shared" ref="E77:E80" si="22">C77+D77</f>
        <v>0</v>
      </c>
      <c r="F77" s="41"/>
      <c r="G77" s="41"/>
      <c r="H77" s="41"/>
      <c r="I77" s="41"/>
      <c r="J77" s="41"/>
      <c r="K77" s="41"/>
      <c r="L77" s="41"/>
      <c r="M77" s="41"/>
      <c r="N77" s="41"/>
      <c r="O77" s="41"/>
      <c r="P77" s="41"/>
      <c r="Q77" s="41"/>
      <c r="R77" s="41"/>
      <c r="S77" s="41"/>
      <c r="T77" s="41"/>
      <c r="U77" s="41"/>
      <c r="V77" s="41"/>
      <c r="W77" s="41"/>
      <c r="X77" s="41"/>
      <c r="Y77" s="41"/>
      <c r="Z77" s="41"/>
    </row>
    <row r="78" spans="1:26" ht="15.75" customHeight="1">
      <c r="A78" s="914" t="s">
        <v>2147</v>
      </c>
      <c r="B78" s="551" t="s">
        <v>2148</v>
      </c>
      <c r="C78" s="917">
        <v>11687650</v>
      </c>
      <c r="D78" s="916"/>
      <c r="E78" s="916">
        <f t="shared" si="22"/>
        <v>11687650</v>
      </c>
      <c r="F78" s="41"/>
      <c r="G78" s="41"/>
      <c r="H78" s="41"/>
      <c r="I78" s="41"/>
      <c r="J78" s="41"/>
      <c r="K78" s="41"/>
      <c r="L78" s="41"/>
      <c r="M78" s="41"/>
      <c r="N78" s="41"/>
      <c r="O78" s="41"/>
      <c r="P78" s="41"/>
      <c r="Q78" s="41"/>
      <c r="R78" s="41"/>
      <c r="S78" s="41"/>
      <c r="T78" s="41"/>
      <c r="U78" s="41"/>
      <c r="V78" s="41"/>
      <c r="W78" s="41"/>
      <c r="X78" s="41"/>
      <c r="Y78" s="41"/>
      <c r="Z78" s="41"/>
    </row>
    <row r="79" spans="1:26" ht="15.75" customHeight="1">
      <c r="A79" s="914" t="s">
        <v>2149</v>
      </c>
      <c r="B79" s="551" t="s">
        <v>2150</v>
      </c>
      <c r="C79" s="917">
        <v>11998948</v>
      </c>
      <c r="D79" s="916"/>
      <c r="E79" s="916">
        <f t="shared" si="22"/>
        <v>11998948</v>
      </c>
      <c r="F79" s="41"/>
      <c r="G79" s="41"/>
      <c r="H79" s="41"/>
      <c r="I79" s="41"/>
      <c r="J79" s="41"/>
      <c r="K79" s="41"/>
      <c r="L79" s="41"/>
      <c r="M79" s="41"/>
      <c r="N79" s="41"/>
      <c r="O79" s="41"/>
      <c r="P79" s="41"/>
      <c r="Q79" s="41"/>
      <c r="R79" s="41"/>
      <c r="S79" s="41"/>
      <c r="T79" s="41"/>
      <c r="U79" s="41"/>
      <c r="V79" s="41"/>
      <c r="W79" s="41"/>
      <c r="X79" s="41"/>
      <c r="Y79" s="41"/>
      <c r="Z79" s="41"/>
    </row>
    <row r="80" spans="1:26" ht="15.75" customHeight="1">
      <c r="A80" s="914" t="s">
        <v>2151</v>
      </c>
      <c r="B80" s="551" t="s">
        <v>2866</v>
      </c>
      <c r="C80" s="917"/>
      <c r="D80" s="916"/>
      <c r="E80" s="916">
        <f t="shared" si="22"/>
        <v>0</v>
      </c>
      <c r="F80" s="41"/>
      <c r="G80" s="41"/>
      <c r="H80" s="41"/>
      <c r="I80" s="41"/>
      <c r="J80" s="41"/>
      <c r="K80" s="41"/>
      <c r="L80" s="41"/>
      <c r="M80" s="41"/>
      <c r="N80" s="41"/>
      <c r="O80" s="41"/>
      <c r="P80" s="41"/>
      <c r="Q80" s="41"/>
      <c r="R80" s="41"/>
      <c r="S80" s="41"/>
      <c r="T80" s="41"/>
      <c r="U80" s="41"/>
      <c r="V80" s="41"/>
      <c r="W80" s="41"/>
      <c r="X80" s="41"/>
      <c r="Y80" s="41"/>
      <c r="Z80" s="41"/>
    </row>
    <row r="81" spans="1:26" ht="15.75" customHeight="1">
      <c r="A81" s="1200" t="s">
        <v>250</v>
      </c>
      <c r="B81" s="1156"/>
      <c r="C81" s="921">
        <f t="shared" ref="C81:E81" si="23">SUM(C78:C80)</f>
        <v>23686598</v>
      </c>
      <c r="D81" s="921">
        <f t="shared" si="23"/>
        <v>0</v>
      </c>
      <c r="E81" s="921">
        <f t="shared" si="23"/>
        <v>23686598</v>
      </c>
      <c r="F81" s="41"/>
      <c r="G81" s="41"/>
      <c r="H81" s="41"/>
      <c r="I81" s="41"/>
      <c r="J81" s="41"/>
      <c r="K81" s="41"/>
      <c r="L81" s="41"/>
      <c r="M81" s="41"/>
      <c r="N81" s="41"/>
      <c r="O81" s="41"/>
      <c r="P81" s="41"/>
      <c r="Q81" s="41"/>
      <c r="R81" s="41"/>
      <c r="S81" s="41"/>
      <c r="T81" s="41"/>
      <c r="U81" s="41"/>
      <c r="V81" s="41"/>
      <c r="W81" s="41"/>
      <c r="X81" s="41"/>
      <c r="Y81" s="41"/>
      <c r="Z81" s="41"/>
    </row>
    <row r="82" spans="1:26" ht="15.75" customHeight="1">
      <c r="A82" s="919"/>
      <c r="B82" s="920" t="s">
        <v>2153</v>
      </c>
      <c r="C82" s="916"/>
      <c r="D82" s="916"/>
      <c r="E82" s="916">
        <f t="shared" ref="E82:E84" si="24">C82+D82</f>
        <v>0</v>
      </c>
      <c r="F82" s="41"/>
      <c r="G82" s="41"/>
      <c r="H82" s="41"/>
      <c r="I82" s="41"/>
      <c r="J82" s="41"/>
      <c r="K82" s="41"/>
      <c r="L82" s="41"/>
      <c r="M82" s="41"/>
      <c r="N82" s="41"/>
      <c r="O82" s="41"/>
      <c r="P82" s="41"/>
      <c r="Q82" s="41"/>
      <c r="R82" s="41"/>
      <c r="S82" s="41"/>
      <c r="T82" s="41"/>
      <c r="U82" s="41"/>
      <c r="V82" s="41"/>
      <c r="W82" s="41"/>
      <c r="X82" s="41"/>
      <c r="Y82" s="41"/>
      <c r="Z82" s="41"/>
    </row>
    <row r="83" spans="1:26" ht="15.75" customHeight="1">
      <c r="A83" s="914" t="s">
        <v>2154</v>
      </c>
      <c r="B83" s="551" t="s">
        <v>2155</v>
      </c>
      <c r="C83" s="917">
        <v>4098114</v>
      </c>
      <c r="D83" s="916"/>
      <c r="E83" s="916">
        <f t="shared" si="24"/>
        <v>4098114</v>
      </c>
      <c r="F83" s="41"/>
      <c r="G83" s="41"/>
      <c r="H83" s="41"/>
      <c r="I83" s="41"/>
      <c r="J83" s="41"/>
      <c r="K83" s="41"/>
      <c r="L83" s="41"/>
      <c r="M83" s="41"/>
      <c r="N83" s="41"/>
      <c r="O83" s="41"/>
      <c r="P83" s="41"/>
      <c r="Q83" s="41"/>
      <c r="R83" s="41"/>
      <c r="S83" s="41"/>
      <c r="T83" s="41"/>
      <c r="U83" s="41"/>
      <c r="V83" s="41"/>
      <c r="W83" s="41"/>
      <c r="X83" s="41"/>
      <c r="Y83" s="41"/>
      <c r="Z83" s="41"/>
    </row>
    <row r="84" spans="1:26" ht="15.75" customHeight="1">
      <c r="A84" s="914" t="s">
        <v>2156</v>
      </c>
      <c r="B84" s="551" t="s">
        <v>2867</v>
      </c>
      <c r="C84" s="917">
        <v>300000</v>
      </c>
      <c r="D84" s="916"/>
      <c r="E84" s="916">
        <f t="shared" si="24"/>
        <v>300000</v>
      </c>
      <c r="F84" s="41"/>
      <c r="G84" s="41"/>
      <c r="H84" s="41"/>
      <c r="I84" s="41"/>
      <c r="J84" s="41"/>
      <c r="K84" s="41"/>
      <c r="L84" s="41"/>
      <c r="M84" s="41"/>
      <c r="N84" s="41"/>
      <c r="O84" s="41"/>
      <c r="P84" s="41"/>
      <c r="Q84" s="41"/>
      <c r="R84" s="41"/>
      <c r="S84" s="41"/>
      <c r="T84" s="41"/>
      <c r="U84" s="41"/>
      <c r="V84" s="41"/>
      <c r="W84" s="41"/>
      <c r="X84" s="41"/>
      <c r="Y84" s="41"/>
      <c r="Z84" s="41"/>
    </row>
    <row r="85" spans="1:26" ht="15.75" customHeight="1">
      <c r="A85" s="1200" t="s">
        <v>250</v>
      </c>
      <c r="B85" s="1156"/>
      <c r="C85" s="921">
        <f t="shared" ref="C85:E85" si="25">SUM(C83:C84)</f>
        <v>4398114</v>
      </c>
      <c r="D85" s="921">
        <f t="shared" si="25"/>
        <v>0</v>
      </c>
      <c r="E85" s="921">
        <f t="shared" si="25"/>
        <v>4398114</v>
      </c>
      <c r="F85" s="41"/>
      <c r="G85" s="41"/>
      <c r="H85" s="41"/>
      <c r="I85" s="41"/>
      <c r="J85" s="41"/>
      <c r="K85" s="41"/>
      <c r="L85" s="41"/>
      <c r="M85" s="41"/>
      <c r="N85" s="41"/>
      <c r="O85" s="41"/>
      <c r="P85" s="41"/>
      <c r="Q85" s="41"/>
      <c r="R85" s="41"/>
      <c r="S85" s="41"/>
      <c r="T85" s="41"/>
      <c r="U85" s="41"/>
      <c r="V85" s="41"/>
      <c r="W85" s="41"/>
      <c r="X85" s="41"/>
      <c r="Y85" s="41"/>
      <c r="Z85" s="41"/>
    </row>
    <row r="86" spans="1:26" ht="15.75" customHeight="1">
      <c r="A86" s="919"/>
      <c r="B86" s="920" t="s">
        <v>2158</v>
      </c>
      <c r="C86" s="916"/>
      <c r="D86" s="916"/>
      <c r="E86" s="916">
        <f t="shared" ref="E86:E97" si="26">C86+D86</f>
        <v>0</v>
      </c>
      <c r="F86" s="41"/>
      <c r="G86" s="41"/>
      <c r="H86" s="41"/>
      <c r="I86" s="41"/>
      <c r="J86" s="41"/>
      <c r="K86" s="41"/>
      <c r="L86" s="41"/>
      <c r="M86" s="41"/>
      <c r="N86" s="41"/>
      <c r="O86" s="41"/>
      <c r="P86" s="41"/>
      <c r="Q86" s="41"/>
      <c r="R86" s="41"/>
      <c r="S86" s="41"/>
      <c r="T86" s="41"/>
      <c r="U86" s="41"/>
      <c r="V86" s="41"/>
      <c r="W86" s="41"/>
      <c r="X86" s="41"/>
      <c r="Y86" s="41"/>
      <c r="Z86" s="41"/>
    </row>
    <row r="87" spans="1:26" ht="15.75" customHeight="1">
      <c r="A87" s="540" t="s">
        <v>2760</v>
      </c>
      <c r="B87" s="551" t="s">
        <v>2761</v>
      </c>
      <c r="C87" s="916">
        <v>30900</v>
      </c>
      <c r="D87" s="916"/>
      <c r="E87" s="916">
        <f t="shared" si="26"/>
        <v>30900</v>
      </c>
      <c r="F87" s="41"/>
      <c r="G87" s="41"/>
      <c r="H87" s="41"/>
      <c r="I87" s="41"/>
      <c r="J87" s="41"/>
      <c r="K87" s="41"/>
      <c r="L87" s="41"/>
      <c r="M87" s="41"/>
      <c r="N87" s="41"/>
      <c r="O87" s="41"/>
      <c r="P87" s="41"/>
      <c r="Q87" s="41"/>
      <c r="R87" s="41"/>
      <c r="S87" s="41"/>
      <c r="T87" s="41"/>
      <c r="U87" s="41"/>
      <c r="V87" s="41"/>
      <c r="W87" s="41"/>
      <c r="X87" s="41"/>
      <c r="Y87" s="41"/>
      <c r="Z87" s="41"/>
    </row>
    <row r="88" spans="1:26" ht="15.75" customHeight="1">
      <c r="A88" s="540">
        <v>2211305</v>
      </c>
      <c r="B88" s="551" t="s">
        <v>2868</v>
      </c>
      <c r="C88" s="916">
        <v>6595651</v>
      </c>
      <c r="D88" s="916"/>
      <c r="E88" s="916">
        <f t="shared" si="26"/>
        <v>6595651</v>
      </c>
      <c r="F88" s="41"/>
      <c r="G88" s="41"/>
      <c r="H88" s="41"/>
      <c r="I88" s="41"/>
      <c r="J88" s="41"/>
      <c r="K88" s="41"/>
      <c r="L88" s="41"/>
      <c r="M88" s="41"/>
      <c r="N88" s="41"/>
      <c r="O88" s="41"/>
      <c r="P88" s="41"/>
      <c r="Q88" s="41"/>
      <c r="R88" s="41"/>
      <c r="S88" s="41"/>
      <c r="T88" s="41"/>
      <c r="U88" s="41"/>
      <c r="V88" s="41"/>
      <c r="W88" s="41"/>
      <c r="X88" s="41"/>
      <c r="Y88" s="41"/>
      <c r="Z88" s="41"/>
    </row>
    <row r="89" spans="1:26" ht="15.75" customHeight="1">
      <c r="A89" s="540" t="s">
        <v>2159</v>
      </c>
      <c r="B89" s="551" t="s">
        <v>2160</v>
      </c>
      <c r="C89" s="916">
        <v>1824000</v>
      </c>
      <c r="D89" s="916">
        <v>5000000</v>
      </c>
      <c r="E89" s="916">
        <f t="shared" si="26"/>
        <v>6824000</v>
      </c>
      <c r="F89" s="41"/>
      <c r="G89" s="41"/>
      <c r="H89" s="41"/>
      <c r="I89" s="41"/>
      <c r="J89" s="41"/>
      <c r="K89" s="41"/>
      <c r="L89" s="41"/>
      <c r="M89" s="41"/>
      <c r="N89" s="41"/>
      <c r="O89" s="41"/>
      <c r="P89" s="41"/>
      <c r="Q89" s="41"/>
      <c r="R89" s="41"/>
      <c r="S89" s="41"/>
      <c r="T89" s="41"/>
      <c r="U89" s="41"/>
      <c r="V89" s="41"/>
      <c r="W89" s="41"/>
      <c r="X89" s="41"/>
      <c r="Y89" s="41"/>
      <c r="Z89" s="41"/>
    </row>
    <row r="90" spans="1:26" ht="15.75" customHeight="1">
      <c r="A90" s="540">
        <v>2211307</v>
      </c>
      <c r="B90" s="551" t="s">
        <v>2869</v>
      </c>
      <c r="C90" s="916">
        <v>24000</v>
      </c>
      <c r="D90" s="916"/>
      <c r="E90" s="916">
        <f t="shared" si="26"/>
        <v>24000</v>
      </c>
      <c r="F90" s="41"/>
      <c r="G90" s="41"/>
      <c r="H90" s="41"/>
      <c r="I90" s="41"/>
      <c r="J90" s="41"/>
      <c r="K90" s="41"/>
      <c r="L90" s="41"/>
      <c r="M90" s="41"/>
      <c r="N90" s="41"/>
      <c r="O90" s="41"/>
      <c r="P90" s="41"/>
      <c r="Q90" s="41"/>
      <c r="R90" s="41"/>
      <c r="S90" s="41"/>
      <c r="T90" s="41"/>
      <c r="U90" s="41"/>
      <c r="V90" s="41"/>
      <c r="W90" s="41"/>
      <c r="X90" s="41"/>
      <c r="Y90" s="41"/>
      <c r="Z90" s="41"/>
    </row>
    <row r="91" spans="1:26" ht="15.75" customHeight="1">
      <c r="A91" s="540">
        <v>2211308</v>
      </c>
      <c r="B91" s="551" t="s">
        <v>2870</v>
      </c>
      <c r="C91" s="916">
        <v>3500000</v>
      </c>
      <c r="D91" s="916"/>
      <c r="E91" s="916">
        <f t="shared" si="26"/>
        <v>3500000</v>
      </c>
      <c r="F91" s="41"/>
      <c r="G91" s="41"/>
      <c r="H91" s="41"/>
      <c r="I91" s="41"/>
      <c r="J91" s="41"/>
      <c r="K91" s="41"/>
      <c r="L91" s="41"/>
      <c r="M91" s="41"/>
      <c r="N91" s="41"/>
      <c r="O91" s="41"/>
      <c r="P91" s="41"/>
      <c r="Q91" s="41"/>
      <c r="R91" s="41"/>
      <c r="S91" s="41"/>
      <c r="T91" s="41"/>
      <c r="U91" s="41"/>
      <c r="V91" s="41"/>
      <c r="W91" s="41"/>
      <c r="X91" s="41"/>
      <c r="Y91" s="41"/>
      <c r="Z91" s="41"/>
    </row>
    <row r="92" spans="1:26" ht="15.75" customHeight="1">
      <c r="A92" s="540">
        <v>2211310</v>
      </c>
      <c r="B92" s="551" t="s">
        <v>2871</v>
      </c>
      <c r="C92" s="916">
        <v>4065450</v>
      </c>
      <c r="D92" s="916"/>
      <c r="E92" s="916">
        <f t="shared" si="26"/>
        <v>4065450</v>
      </c>
      <c r="F92" s="41"/>
      <c r="G92" s="41"/>
      <c r="H92" s="41"/>
      <c r="I92" s="41"/>
      <c r="J92" s="41"/>
      <c r="K92" s="41"/>
      <c r="L92" s="41"/>
      <c r="M92" s="41"/>
      <c r="N92" s="41"/>
      <c r="O92" s="41"/>
      <c r="P92" s="41"/>
      <c r="Q92" s="41"/>
      <c r="R92" s="41"/>
      <c r="S92" s="41"/>
      <c r="T92" s="41"/>
      <c r="U92" s="41"/>
      <c r="V92" s="41"/>
      <c r="W92" s="41"/>
      <c r="X92" s="41"/>
      <c r="Y92" s="41"/>
      <c r="Z92" s="41"/>
    </row>
    <row r="93" spans="1:26" ht="15.75" customHeight="1">
      <c r="A93" s="540">
        <v>2211313</v>
      </c>
      <c r="B93" s="551" t="s">
        <v>2169</v>
      </c>
      <c r="C93" s="916">
        <v>3572000</v>
      </c>
      <c r="D93" s="916"/>
      <c r="E93" s="916">
        <f t="shared" si="26"/>
        <v>3572000</v>
      </c>
      <c r="F93" s="41"/>
      <c r="G93" s="41"/>
      <c r="H93" s="41"/>
      <c r="I93" s="41"/>
      <c r="J93" s="41"/>
      <c r="K93" s="41"/>
      <c r="L93" s="41"/>
      <c r="M93" s="41"/>
      <c r="N93" s="41"/>
      <c r="O93" s="41"/>
      <c r="P93" s="41"/>
      <c r="Q93" s="41"/>
      <c r="R93" s="41"/>
      <c r="S93" s="41"/>
      <c r="T93" s="41"/>
      <c r="U93" s="41"/>
      <c r="V93" s="41"/>
      <c r="W93" s="41"/>
      <c r="X93" s="41"/>
      <c r="Y93" s="41"/>
      <c r="Z93" s="41"/>
    </row>
    <row r="94" spans="1:26" ht="15.75" customHeight="1">
      <c r="A94" s="540">
        <v>2211320</v>
      </c>
      <c r="B94" s="551" t="s">
        <v>2872</v>
      </c>
      <c r="C94" s="916"/>
      <c r="D94" s="916">
        <v>3500000</v>
      </c>
      <c r="E94" s="916">
        <f t="shared" si="26"/>
        <v>3500000</v>
      </c>
      <c r="F94" s="41"/>
      <c r="G94" s="41"/>
      <c r="H94" s="41"/>
      <c r="I94" s="41"/>
      <c r="J94" s="41"/>
      <c r="K94" s="41"/>
      <c r="L94" s="41"/>
      <c r="M94" s="41"/>
      <c r="N94" s="41"/>
      <c r="O94" s="41"/>
      <c r="P94" s="41"/>
      <c r="Q94" s="41"/>
      <c r="R94" s="41"/>
      <c r="S94" s="41"/>
      <c r="T94" s="41"/>
      <c r="U94" s="41"/>
      <c r="V94" s="41"/>
      <c r="W94" s="41"/>
      <c r="X94" s="41"/>
      <c r="Y94" s="41"/>
      <c r="Z94" s="41"/>
    </row>
    <row r="95" spans="1:26" ht="15.75" customHeight="1">
      <c r="A95" s="540">
        <v>2211322</v>
      </c>
      <c r="B95" s="551" t="s">
        <v>2873</v>
      </c>
      <c r="C95" s="916">
        <v>300000</v>
      </c>
      <c r="D95" s="916"/>
      <c r="E95" s="916">
        <f t="shared" si="26"/>
        <v>300000</v>
      </c>
      <c r="F95" s="41"/>
      <c r="G95" s="41"/>
      <c r="H95" s="41"/>
      <c r="I95" s="41"/>
      <c r="J95" s="41"/>
      <c r="K95" s="41"/>
      <c r="L95" s="41"/>
      <c r="M95" s="41"/>
      <c r="N95" s="41"/>
      <c r="O95" s="41"/>
      <c r="P95" s="41"/>
      <c r="Q95" s="41"/>
      <c r="R95" s="41"/>
      <c r="S95" s="41"/>
      <c r="T95" s="41"/>
      <c r="U95" s="41"/>
      <c r="V95" s="41"/>
      <c r="W95" s="41"/>
      <c r="X95" s="41"/>
      <c r="Y95" s="41"/>
      <c r="Z95" s="41"/>
    </row>
    <row r="96" spans="1:26" ht="15.75" customHeight="1">
      <c r="A96" s="540">
        <v>2211325</v>
      </c>
      <c r="B96" s="551" t="s">
        <v>2874</v>
      </c>
      <c r="C96" s="916"/>
      <c r="D96" s="916">
        <v>23266416</v>
      </c>
      <c r="E96" s="916">
        <f t="shared" si="26"/>
        <v>23266416</v>
      </c>
      <c r="F96" s="41"/>
      <c r="G96" s="41"/>
      <c r="H96" s="41"/>
      <c r="I96" s="41"/>
      <c r="J96" s="41"/>
      <c r="K96" s="41"/>
      <c r="L96" s="41"/>
      <c r="M96" s="41"/>
      <c r="N96" s="41"/>
      <c r="O96" s="41"/>
      <c r="P96" s="41"/>
      <c r="Q96" s="41"/>
      <c r="R96" s="41"/>
      <c r="S96" s="41"/>
      <c r="T96" s="41"/>
      <c r="U96" s="41"/>
      <c r="V96" s="41"/>
      <c r="W96" s="41"/>
      <c r="X96" s="41"/>
      <c r="Y96" s="41"/>
      <c r="Z96" s="41"/>
    </row>
    <row r="97" spans="1:26" ht="15.75" customHeight="1">
      <c r="A97" s="540">
        <v>2211325</v>
      </c>
      <c r="B97" s="551"/>
      <c r="C97" s="916"/>
      <c r="D97" s="916"/>
      <c r="E97" s="916">
        <f t="shared" si="26"/>
        <v>0</v>
      </c>
      <c r="F97" s="41"/>
      <c r="G97" s="41"/>
      <c r="H97" s="41"/>
      <c r="I97" s="41"/>
      <c r="J97" s="41"/>
      <c r="K97" s="41"/>
      <c r="L97" s="41"/>
      <c r="M97" s="41"/>
      <c r="N97" s="41"/>
      <c r="O97" s="41"/>
      <c r="P97" s="41"/>
      <c r="Q97" s="41"/>
      <c r="R97" s="41"/>
      <c r="S97" s="41"/>
      <c r="T97" s="41"/>
      <c r="U97" s="41"/>
      <c r="V97" s="41"/>
      <c r="W97" s="41"/>
      <c r="X97" s="41"/>
      <c r="Y97" s="41"/>
      <c r="Z97" s="41"/>
    </row>
    <row r="98" spans="1:26" ht="15.75" customHeight="1">
      <c r="A98" s="1200" t="s">
        <v>250</v>
      </c>
      <c r="B98" s="1156"/>
      <c r="C98" s="921">
        <f t="shared" ref="C98:E98" si="27">SUM(C87:C97)</f>
        <v>19912001</v>
      </c>
      <c r="D98" s="921">
        <f t="shared" si="27"/>
        <v>31766416</v>
      </c>
      <c r="E98" s="921">
        <f t="shared" si="27"/>
        <v>51678417</v>
      </c>
      <c r="F98" s="41"/>
      <c r="G98" s="41"/>
      <c r="H98" s="41"/>
      <c r="I98" s="41"/>
      <c r="J98" s="41"/>
      <c r="K98" s="41"/>
      <c r="L98" s="41"/>
      <c r="M98" s="41"/>
      <c r="N98" s="41"/>
      <c r="O98" s="41"/>
      <c r="P98" s="41"/>
      <c r="Q98" s="41"/>
      <c r="R98" s="41"/>
      <c r="S98" s="41"/>
      <c r="T98" s="41"/>
      <c r="U98" s="41"/>
      <c r="V98" s="41"/>
      <c r="W98" s="41"/>
      <c r="X98" s="41"/>
      <c r="Y98" s="41"/>
      <c r="Z98" s="41"/>
    </row>
    <row r="99" spans="1:26" ht="15.75" customHeight="1">
      <c r="A99" s="919"/>
      <c r="B99" s="920" t="s">
        <v>2173</v>
      </c>
      <c r="C99" s="916"/>
      <c r="D99" s="916"/>
      <c r="E99" s="916">
        <f t="shared" ref="E99:E103" si="28">C99+D99</f>
        <v>0</v>
      </c>
      <c r="F99" s="41"/>
      <c r="G99" s="41"/>
      <c r="H99" s="41"/>
      <c r="I99" s="41"/>
      <c r="J99" s="41"/>
      <c r="K99" s="41"/>
      <c r="L99" s="41"/>
      <c r="M99" s="41"/>
      <c r="N99" s="41"/>
      <c r="O99" s="41"/>
      <c r="P99" s="41"/>
      <c r="Q99" s="41"/>
      <c r="R99" s="41"/>
      <c r="S99" s="41"/>
      <c r="T99" s="41"/>
      <c r="U99" s="41"/>
      <c r="V99" s="41"/>
      <c r="W99" s="41"/>
      <c r="X99" s="41"/>
      <c r="Y99" s="41"/>
      <c r="Z99" s="41"/>
    </row>
    <row r="100" spans="1:26" ht="15.75" customHeight="1">
      <c r="A100" s="540" t="s">
        <v>2174</v>
      </c>
      <c r="B100" s="551" t="s">
        <v>2175</v>
      </c>
      <c r="C100" s="916">
        <v>2620591</v>
      </c>
      <c r="D100" s="916"/>
      <c r="E100" s="916">
        <f t="shared" si="28"/>
        <v>2620591</v>
      </c>
      <c r="F100" s="41"/>
      <c r="G100" s="41"/>
      <c r="H100" s="41"/>
      <c r="I100" s="41"/>
      <c r="J100" s="41"/>
      <c r="K100" s="41"/>
      <c r="L100" s="41"/>
      <c r="M100" s="41"/>
      <c r="N100" s="41"/>
      <c r="O100" s="41"/>
      <c r="P100" s="41"/>
      <c r="Q100" s="41"/>
      <c r="R100" s="41"/>
      <c r="S100" s="41"/>
      <c r="T100" s="41"/>
      <c r="U100" s="41"/>
      <c r="V100" s="41"/>
      <c r="W100" s="41"/>
      <c r="X100" s="41"/>
      <c r="Y100" s="41"/>
      <c r="Z100" s="41"/>
    </row>
    <row r="101" spans="1:26" ht="15.75" customHeight="1">
      <c r="A101" s="540">
        <v>2220202</v>
      </c>
      <c r="B101" s="551" t="s">
        <v>2875</v>
      </c>
      <c r="C101" s="916">
        <v>700000</v>
      </c>
      <c r="D101" s="916"/>
      <c r="E101" s="916">
        <f t="shared" si="28"/>
        <v>700000</v>
      </c>
      <c r="F101" s="41"/>
      <c r="G101" s="41"/>
      <c r="H101" s="41"/>
      <c r="I101" s="41"/>
      <c r="J101" s="41"/>
      <c r="K101" s="41"/>
      <c r="L101" s="41"/>
      <c r="M101" s="41"/>
      <c r="N101" s="41"/>
      <c r="O101" s="41"/>
      <c r="P101" s="41"/>
      <c r="Q101" s="41"/>
      <c r="R101" s="41"/>
      <c r="S101" s="41"/>
      <c r="T101" s="41"/>
      <c r="U101" s="41"/>
      <c r="V101" s="41"/>
      <c r="W101" s="41"/>
      <c r="X101" s="41"/>
      <c r="Y101" s="41"/>
      <c r="Z101" s="41"/>
    </row>
    <row r="102" spans="1:26" ht="15.75" customHeight="1">
      <c r="A102" s="540">
        <v>2220205</v>
      </c>
      <c r="B102" s="551" t="s">
        <v>2876</v>
      </c>
      <c r="C102" s="916">
        <v>1500000</v>
      </c>
      <c r="D102" s="916"/>
      <c r="E102" s="916">
        <f t="shared" si="28"/>
        <v>1500000</v>
      </c>
      <c r="F102" s="41"/>
      <c r="G102" s="41"/>
      <c r="H102" s="41"/>
      <c r="I102" s="41"/>
      <c r="J102" s="41"/>
      <c r="K102" s="41"/>
      <c r="L102" s="41"/>
      <c r="M102" s="41"/>
      <c r="N102" s="41"/>
      <c r="O102" s="41"/>
      <c r="P102" s="41"/>
      <c r="Q102" s="41"/>
      <c r="R102" s="41"/>
      <c r="S102" s="41"/>
      <c r="T102" s="41"/>
      <c r="U102" s="41"/>
      <c r="V102" s="41"/>
      <c r="W102" s="41"/>
      <c r="X102" s="41"/>
      <c r="Y102" s="41"/>
      <c r="Z102" s="41"/>
    </row>
    <row r="103" spans="1:26" ht="15.75" customHeight="1">
      <c r="A103" s="540">
        <v>2220210</v>
      </c>
      <c r="B103" s="551" t="s">
        <v>2877</v>
      </c>
      <c r="C103" s="916">
        <v>3800000</v>
      </c>
      <c r="D103" s="916"/>
      <c r="E103" s="916">
        <f t="shared" si="28"/>
        <v>3800000</v>
      </c>
      <c r="F103" s="41"/>
      <c r="G103" s="41"/>
      <c r="H103" s="41"/>
      <c r="I103" s="41"/>
      <c r="J103" s="41"/>
      <c r="K103" s="41"/>
      <c r="L103" s="41"/>
      <c r="M103" s="41"/>
      <c r="N103" s="41"/>
      <c r="O103" s="41"/>
      <c r="P103" s="41"/>
      <c r="Q103" s="41"/>
      <c r="R103" s="41"/>
      <c r="S103" s="41"/>
      <c r="T103" s="41"/>
      <c r="U103" s="41"/>
      <c r="V103" s="41"/>
      <c r="W103" s="41"/>
      <c r="X103" s="41"/>
      <c r="Y103" s="41"/>
      <c r="Z103" s="41"/>
    </row>
    <row r="104" spans="1:26" ht="15.75" customHeight="1">
      <c r="A104" s="1197" t="s">
        <v>250</v>
      </c>
      <c r="B104" s="1156"/>
      <c r="C104" s="924">
        <f t="shared" ref="C104:E104" si="29">SUM(C100:C103)</f>
        <v>8620591</v>
      </c>
      <c r="D104" s="924">
        <f t="shared" si="29"/>
        <v>0</v>
      </c>
      <c r="E104" s="924">
        <f t="shared" si="29"/>
        <v>8620591</v>
      </c>
      <c r="F104" s="41"/>
      <c r="G104" s="41"/>
      <c r="H104" s="41"/>
      <c r="I104" s="41"/>
      <c r="J104" s="41"/>
      <c r="K104" s="41"/>
      <c r="L104" s="41"/>
      <c r="M104" s="41"/>
      <c r="N104" s="41"/>
      <c r="O104" s="41"/>
      <c r="P104" s="41"/>
      <c r="Q104" s="41"/>
      <c r="R104" s="41"/>
      <c r="S104" s="41"/>
      <c r="T104" s="41"/>
      <c r="U104" s="41"/>
      <c r="V104" s="41"/>
      <c r="W104" s="41"/>
      <c r="X104" s="41"/>
      <c r="Y104" s="41"/>
      <c r="Z104" s="41"/>
    </row>
    <row r="105" spans="1:26" ht="15.75" customHeight="1">
      <c r="A105" s="922"/>
      <c r="B105" s="925" t="s">
        <v>2878</v>
      </c>
      <c r="C105" s="916"/>
      <c r="D105" s="916"/>
      <c r="E105" s="916">
        <f t="shared" ref="E105:E106" si="30">C105+D105</f>
        <v>0</v>
      </c>
      <c r="F105" s="41"/>
      <c r="G105" s="41"/>
      <c r="H105" s="41"/>
      <c r="I105" s="41"/>
      <c r="J105" s="41"/>
      <c r="K105" s="41"/>
      <c r="L105" s="41"/>
      <c r="M105" s="41"/>
      <c r="N105" s="41"/>
      <c r="O105" s="41"/>
      <c r="P105" s="41"/>
      <c r="Q105" s="41"/>
      <c r="R105" s="41"/>
      <c r="S105" s="41"/>
      <c r="T105" s="41"/>
      <c r="U105" s="41"/>
      <c r="V105" s="41"/>
      <c r="W105" s="41"/>
      <c r="X105" s="41"/>
      <c r="Y105" s="41"/>
      <c r="Z105" s="41"/>
    </row>
    <row r="106" spans="1:26" ht="15.75" customHeight="1">
      <c r="A106" s="540">
        <v>2640102</v>
      </c>
      <c r="B106" s="914" t="s">
        <v>2879</v>
      </c>
      <c r="C106" s="916">
        <v>1500000</v>
      </c>
      <c r="D106" s="916"/>
      <c r="E106" s="916">
        <f t="shared" si="30"/>
        <v>1500000</v>
      </c>
      <c r="F106" s="41"/>
      <c r="G106" s="41"/>
      <c r="H106" s="41"/>
      <c r="I106" s="41"/>
      <c r="J106" s="41"/>
      <c r="K106" s="41"/>
      <c r="L106" s="41"/>
      <c r="M106" s="41"/>
      <c r="N106" s="41"/>
      <c r="O106" s="41"/>
      <c r="P106" s="41"/>
      <c r="Q106" s="41"/>
      <c r="R106" s="41"/>
      <c r="S106" s="41"/>
      <c r="T106" s="41"/>
      <c r="U106" s="41"/>
      <c r="V106" s="41"/>
      <c r="W106" s="41"/>
      <c r="X106" s="41"/>
      <c r="Y106" s="41"/>
      <c r="Z106" s="41"/>
    </row>
    <row r="107" spans="1:26" ht="15.75" customHeight="1">
      <c r="A107" s="1197" t="s">
        <v>250</v>
      </c>
      <c r="B107" s="1156"/>
      <c r="C107" s="924">
        <f t="shared" ref="C107:E107" si="31">C106</f>
        <v>1500000</v>
      </c>
      <c r="D107" s="924">
        <f t="shared" si="31"/>
        <v>0</v>
      </c>
      <c r="E107" s="924">
        <f t="shared" si="31"/>
        <v>1500000</v>
      </c>
      <c r="F107" s="41"/>
      <c r="G107" s="41"/>
      <c r="H107" s="41"/>
      <c r="I107" s="41"/>
      <c r="J107" s="41"/>
      <c r="K107" s="41"/>
      <c r="L107" s="41"/>
      <c r="M107" s="41"/>
      <c r="N107" s="41"/>
      <c r="O107" s="41"/>
      <c r="P107" s="41"/>
      <c r="Q107" s="41"/>
      <c r="R107" s="41"/>
      <c r="S107" s="41"/>
      <c r="T107" s="41"/>
      <c r="U107" s="41"/>
      <c r="V107" s="41"/>
      <c r="W107" s="41"/>
      <c r="X107" s="41"/>
      <c r="Y107" s="41"/>
      <c r="Z107" s="41"/>
    </row>
    <row r="108" spans="1:26" ht="15.75" customHeight="1">
      <c r="A108" s="922"/>
      <c r="B108" s="925" t="s">
        <v>2250</v>
      </c>
      <c r="C108" s="916"/>
      <c r="D108" s="916"/>
      <c r="E108" s="916">
        <f t="shared" ref="E108:E117" si="32">C108+D108</f>
        <v>0</v>
      </c>
      <c r="F108" s="41"/>
      <c r="G108" s="41"/>
      <c r="H108" s="41"/>
      <c r="I108" s="41"/>
      <c r="J108" s="41"/>
      <c r="K108" s="41"/>
      <c r="L108" s="41"/>
      <c r="M108" s="41"/>
      <c r="N108" s="41"/>
      <c r="O108" s="41"/>
      <c r="P108" s="41"/>
      <c r="Q108" s="41"/>
      <c r="R108" s="41"/>
      <c r="S108" s="41"/>
      <c r="T108" s="41"/>
      <c r="U108" s="41"/>
      <c r="V108" s="41"/>
      <c r="W108" s="41"/>
      <c r="X108" s="41"/>
      <c r="Y108" s="41"/>
      <c r="Z108" s="41"/>
    </row>
    <row r="109" spans="1:26" ht="15.75" customHeight="1">
      <c r="A109" s="540">
        <v>3110701</v>
      </c>
      <c r="B109" s="914" t="s">
        <v>2880</v>
      </c>
      <c r="C109" s="916"/>
      <c r="D109" s="916"/>
      <c r="E109" s="916">
        <f t="shared" si="32"/>
        <v>0</v>
      </c>
      <c r="F109" s="41"/>
      <c r="G109" s="41"/>
      <c r="H109" s="41"/>
      <c r="I109" s="41"/>
      <c r="J109" s="41"/>
      <c r="K109" s="41"/>
      <c r="L109" s="41"/>
      <c r="M109" s="41"/>
      <c r="N109" s="41"/>
      <c r="O109" s="41"/>
      <c r="P109" s="41"/>
      <c r="Q109" s="41"/>
      <c r="R109" s="41"/>
      <c r="S109" s="41"/>
      <c r="T109" s="41"/>
      <c r="U109" s="41"/>
      <c r="V109" s="41"/>
      <c r="W109" s="41"/>
      <c r="X109" s="41"/>
      <c r="Y109" s="41"/>
      <c r="Z109" s="41"/>
    </row>
    <row r="110" spans="1:26" ht="15.75" customHeight="1">
      <c r="A110" s="540">
        <v>3111001</v>
      </c>
      <c r="B110" s="914" t="s">
        <v>2881</v>
      </c>
      <c r="C110" s="916">
        <v>10200000</v>
      </c>
      <c r="D110" s="916"/>
      <c r="E110" s="916">
        <f t="shared" si="32"/>
        <v>10200000</v>
      </c>
      <c r="F110" s="41"/>
      <c r="G110" s="41"/>
      <c r="H110" s="41"/>
      <c r="I110" s="41"/>
      <c r="J110" s="41"/>
      <c r="K110" s="41"/>
      <c r="L110" s="41"/>
      <c r="M110" s="41"/>
      <c r="N110" s="41"/>
      <c r="O110" s="41"/>
      <c r="P110" s="41"/>
      <c r="Q110" s="41"/>
      <c r="R110" s="41"/>
      <c r="S110" s="41"/>
      <c r="T110" s="41"/>
      <c r="U110" s="41"/>
      <c r="V110" s="41"/>
      <c r="W110" s="41"/>
      <c r="X110" s="41"/>
      <c r="Y110" s="41"/>
      <c r="Z110" s="41"/>
    </row>
    <row r="111" spans="1:26" ht="15.75" customHeight="1">
      <c r="A111" s="540">
        <v>3111001</v>
      </c>
      <c r="B111" s="914" t="s">
        <v>2882</v>
      </c>
      <c r="C111" s="916">
        <v>1200000</v>
      </c>
      <c r="D111" s="916"/>
      <c r="E111" s="916">
        <f t="shared" si="32"/>
        <v>1200000</v>
      </c>
      <c r="F111" s="41"/>
      <c r="G111" s="41"/>
      <c r="H111" s="41"/>
      <c r="I111" s="41"/>
      <c r="J111" s="41"/>
      <c r="K111" s="41"/>
      <c r="L111" s="41"/>
      <c r="M111" s="41"/>
      <c r="N111" s="41"/>
      <c r="O111" s="41"/>
      <c r="P111" s="41"/>
      <c r="Q111" s="41"/>
      <c r="R111" s="41"/>
      <c r="S111" s="41"/>
      <c r="T111" s="41"/>
      <c r="U111" s="41"/>
      <c r="V111" s="41"/>
      <c r="W111" s="41"/>
      <c r="X111" s="41"/>
      <c r="Y111" s="41"/>
      <c r="Z111" s="41"/>
    </row>
    <row r="112" spans="1:26" ht="15.75" customHeight="1">
      <c r="A112" s="914"/>
      <c r="B112" s="914" t="s">
        <v>2883</v>
      </c>
      <c r="C112" s="916">
        <v>0</v>
      </c>
      <c r="D112" s="916"/>
      <c r="E112" s="916">
        <f t="shared" si="32"/>
        <v>0</v>
      </c>
      <c r="F112" s="41"/>
      <c r="G112" s="41"/>
      <c r="H112" s="41"/>
      <c r="I112" s="41"/>
      <c r="J112" s="41"/>
      <c r="K112" s="41"/>
      <c r="L112" s="41"/>
      <c r="M112" s="41"/>
      <c r="N112" s="41"/>
      <c r="O112" s="41"/>
      <c r="P112" s="41"/>
      <c r="Q112" s="41"/>
      <c r="R112" s="41"/>
      <c r="S112" s="41"/>
      <c r="T112" s="41"/>
      <c r="U112" s="41"/>
      <c r="V112" s="41"/>
      <c r="W112" s="41"/>
      <c r="X112" s="41"/>
      <c r="Y112" s="41"/>
      <c r="Z112" s="41"/>
    </row>
    <row r="113" spans="1:26" ht="15.75" customHeight="1">
      <c r="A113" s="914"/>
      <c r="B113" s="914" t="s">
        <v>2884</v>
      </c>
      <c r="C113" s="916">
        <v>2240975</v>
      </c>
      <c r="D113" s="916"/>
      <c r="E113" s="916">
        <f t="shared" si="32"/>
        <v>2240975</v>
      </c>
      <c r="F113" s="41"/>
      <c r="G113" s="41"/>
      <c r="H113" s="41"/>
      <c r="I113" s="41"/>
      <c r="J113" s="41"/>
      <c r="K113" s="41"/>
      <c r="L113" s="41"/>
      <c r="M113" s="41"/>
      <c r="N113" s="41"/>
      <c r="O113" s="41"/>
      <c r="P113" s="41"/>
      <c r="Q113" s="41"/>
      <c r="R113" s="41"/>
      <c r="S113" s="41"/>
      <c r="T113" s="41"/>
      <c r="U113" s="41"/>
      <c r="V113" s="41"/>
      <c r="W113" s="41"/>
      <c r="X113" s="41"/>
      <c r="Y113" s="41"/>
      <c r="Z113" s="41"/>
    </row>
    <row r="114" spans="1:26" ht="15.75" customHeight="1">
      <c r="A114" s="540">
        <v>3111111</v>
      </c>
      <c r="B114" s="914" t="s">
        <v>2885</v>
      </c>
      <c r="C114" s="916">
        <v>1500000</v>
      </c>
      <c r="D114" s="916"/>
      <c r="E114" s="916">
        <f t="shared" si="32"/>
        <v>1500000</v>
      </c>
      <c r="F114" s="41"/>
      <c r="G114" s="41"/>
      <c r="H114" s="41"/>
      <c r="I114" s="41"/>
      <c r="J114" s="41"/>
      <c r="K114" s="41"/>
      <c r="L114" s="41"/>
      <c r="M114" s="41"/>
      <c r="N114" s="41"/>
      <c r="O114" s="41"/>
      <c r="P114" s="41"/>
      <c r="Q114" s="41"/>
      <c r="R114" s="41"/>
      <c r="S114" s="41"/>
      <c r="T114" s="41"/>
      <c r="U114" s="41"/>
      <c r="V114" s="41"/>
      <c r="W114" s="41"/>
      <c r="X114" s="41"/>
      <c r="Y114" s="41"/>
      <c r="Z114" s="41"/>
    </row>
    <row r="115" spans="1:26" ht="15.75" customHeight="1">
      <c r="A115" s="540"/>
      <c r="B115" s="914" t="s">
        <v>2886</v>
      </c>
      <c r="C115" s="916"/>
      <c r="D115" s="916"/>
      <c r="E115" s="916">
        <f t="shared" si="32"/>
        <v>0</v>
      </c>
      <c r="F115" s="41"/>
      <c r="G115" s="41"/>
      <c r="H115" s="41"/>
      <c r="I115" s="41"/>
      <c r="J115" s="41"/>
      <c r="K115" s="41"/>
      <c r="L115" s="41"/>
      <c r="M115" s="41"/>
      <c r="N115" s="41"/>
      <c r="O115" s="41"/>
      <c r="P115" s="41"/>
      <c r="Q115" s="41"/>
      <c r="R115" s="41"/>
      <c r="S115" s="41"/>
      <c r="T115" s="41"/>
      <c r="U115" s="41"/>
      <c r="V115" s="41"/>
      <c r="W115" s="41"/>
      <c r="X115" s="41"/>
      <c r="Y115" s="41"/>
      <c r="Z115" s="41"/>
    </row>
    <row r="116" spans="1:26" ht="19.5" customHeight="1">
      <c r="A116" s="540">
        <v>3111111</v>
      </c>
      <c r="B116" s="926" t="s">
        <v>2887</v>
      </c>
      <c r="C116" s="916">
        <v>0</v>
      </c>
      <c r="D116" s="916"/>
      <c r="E116" s="916">
        <f t="shared" si="32"/>
        <v>0</v>
      </c>
      <c r="F116" s="41"/>
      <c r="G116" s="41"/>
      <c r="H116" s="41"/>
      <c r="I116" s="41"/>
      <c r="J116" s="41"/>
      <c r="K116" s="41"/>
      <c r="L116" s="41"/>
      <c r="M116" s="41"/>
      <c r="N116" s="41"/>
      <c r="O116" s="41"/>
      <c r="P116" s="41"/>
      <c r="Q116" s="41"/>
      <c r="R116" s="41"/>
      <c r="S116" s="41"/>
      <c r="T116" s="41"/>
      <c r="U116" s="41"/>
      <c r="V116" s="41"/>
      <c r="W116" s="41"/>
      <c r="X116" s="41"/>
      <c r="Y116" s="41"/>
      <c r="Z116" s="41"/>
    </row>
    <row r="117" spans="1:26" ht="20.25" customHeight="1">
      <c r="A117" s="540">
        <v>3111112</v>
      </c>
      <c r="B117" s="926" t="s">
        <v>2888</v>
      </c>
      <c r="C117" s="916"/>
      <c r="D117" s="916"/>
      <c r="E117" s="916">
        <f t="shared" si="32"/>
        <v>0</v>
      </c>
      <c r="F117" s="41"/>
      <c r="G117" s="41"/>
      <c r="H117" s="41"/>
      <c r="I117" s="41"/>
      <c r="J117" s="41"/>
      <c r="K117" s="41"/>
      <c r="L117" s="41"/>
      <c r="M117" s="41"/>
      <c r="N117" s="41"/>
      <c r="O117" s="41"/>
      <c r="P117" s="41"/>
      <c r="Q117" s="41"/>
      <c r="R117" s="41"/>
      <c r="S117" s="41"/>
      <c r="T117" s="41"/>
      <c r="U117" s="41"/>
      <c r="V117" s="41"/>
      <c r="W117" s="41"/>
      <c r="X117" s="41"/>
      <c r="Y117" s="41"/>
      <c r="Z117" s="41"/>
    </row>
    <row r="118" spans="1:26" ht="15.75" customHeight="1">
      <c r="A118" s="927"/>
      <c r="B118" s="924" t="s">
        <v>250</v>
      </c>
      <c r="C118" s="924">
        <f t="shared" ref="C118:E118" si="33">SUM(C109:C117)</f>
        <v>15140975</v>
      </c>
      <c r="D118" s="924">
        <f t="shared" si="33"/>
        <v>0</v>
      </c>
      <c r="E118" s="924">
        <f t="shared" si="33"/>
        <v>15140975</v>
      </c>
      <c r="F118" s="41"/>
      <c r="G118" s="41"/>
      <c r="H118" s="41"/>
      <c r="I118" s="41"/>
      <c r="J118" s="41"/>
      <c r="K118" s="41"/>
      <c r="L118" s="41"/>
      <c r="M118" s="41"/>
      <c r="N118" s="41"/>
      <c r="O118" s="41"/>
      <c r="P118" s="41"/>
      <c r="Q118" s="41"/>
      <c r="R118" s="41"/>
      <c r="S118" s="41"/>
      <c r="T118" s="41"/>
      <c r="U118" s="41"/>
      <c r="V118" s="41"/>
      <c r="W118" s="41"/>
      <c r="X118" s="41"/>
      <c r="Y118" s="41"/>
      <c r="Z118" s="41"/>
    </row>
    <row r="119" spans="1:26" ht="15.75" customHeight="1">
      <c r="A119" s="540"/>
      <c r="B119" s="551">
        <v>0</v>
      </c>
      <c r="C119" s="916"/>
      <c r="D119" s="916"/>
      <c r="E119" s="916">
        <f>C119+D119</f>
        <v>0</v>
      </c>
      <c r="F119" s="41"/>
      <c r="G119" s="41"/>
      <c r="H119" s="41"/>
      <c r="I119" s="41"/>
      <c r="J119" s="41"/>
      <c r="K119" s="41"/>
      <c r="L119" s="41"/>
      <c r="M119" s="41"/>
      <c r="N119" s="41"/>
      <c r="O119" s="41"/>
      <c r="P119" s="41"/>
      <c r="Q119" s="41"/>
      <c r="R119" s="41"/>
      <c r="S119" s="41"/>
      <c r="T119" s="41"/>
      <c r="U119" s="41"/>
      <c r="V119" s="41"/>
      <c r="W119" s="41"/>
      <c r="X119" s="41"/>
      <c r="Y119" s="41"/>
      <c r="Z119" s="41"/>
    </row>
    <row r="120" spans="1:26" ht="15.75" customHeight="1">
      <c r="A120" s="924"/>
      <c r="B120" s="924"/>
      <c r="C120" s="924"/>
      <c r="D120" s="924"/>
      <c r="E120" s="924"/>
      <c r="F120" s="41"/>
      <c r="G120" s="41"/>
      <c r="H120" s="41"/>
      <c r="I120" s="41"/>
      <c r="J120" s="41"/>
      <c r="K120" s="41"/>
      <c r="L120" s="41"/>
      <c r="M120" s="41"/>
      <c r="N120" s="41"/>
      <c r="O120" s="41"/>
      <c r="P120" s="41"/>
      <c r="Q120" s="41"/>
      <c r="R120" s="41"/>
      <c r="S120" s="41"/>
      <c r="T120" s="41"/>
      <c r="U120" s="41"/>
      <c r="V120" s="41"/>
      <c r="W120" s="41"/>
      <c r="X120" s="41"/>
      <c r="Y120" s="41"/>
      <c r="Z120" s="41"/>
    </row>
    <row r="121" spans="1:26" ht="15.75" customHeight="1">
      <c r="A121" s="924"/>
      <c r="B121" s="924" t="s">
        <v>2889</v>
      </c>
      <c r="C121" s="924">
        <f t="shared" ref="C121:E121" si="34">C24+C30+C35+C40+C46+C50+C57+C62+C68+C76+C81+C85+C98+C104+C107+C118+C119</f>
        <v>190795546</v>
      </c>
      <c r="D121" s="924">
        <f t="shared" si="34"/>
        <v>320023964</v>
      </c>
      <c r="E121" s="924">
        <f t="shared" si="34"/>
        <v>510819510</v>
      </c>
      <c r="F121" s="41"/>
      <c r="G121" s="41"/>
      <c r="H121" s="41"/>
      <c r="I121" s="41"/>
      <c r="J121" s="41"/>
      <c r="K121" s="41"/>
      <c r="L121" s="41"/>
      <c r="M121" s="41"/>
      <c r="N121" s="41"/>
      <c r="O121" s="41"/>
      <c r="P121" s="41"/>
      <c r="Q121" s="41"/>
      <c r="R121" s="41"/>
      <c r="S121" s="41"/>
      <c r="T121" s="41"/>
      <c r="U121" s="41"/>
      <c r="V121" s="41"/>
      <c r="W121" s="41"/>
      <c r="X121" s="41"/>
      <c r="Y121" s="41"/>
      <c r="Z121" s="41"/>
    </row>
    <row r="122" spans="1:26" ht="15.75" customHeight="1">
      <c r="A122" s="1198" t="s">
        <v>2890</v>
      </c>
      <c r="B122" s="1156"/>
      <c r="C122" s="918">
        <f t="shared" ref="C122:E122" si="35">C18+C121</f>
        <v>812866779</v>
      </c>
      <c r="D122" s="918">
        <f t="shared" si="35"/>
        <v>320023964</v>
      </c>
      <c r="E122" s="918">
        <f t="shared" si="35"/>
        <v>1132890743</v>
      </c>
      <c r="F122" s="928">
        <v>1112890743</v>
      </c>
      <c r="G122" s="929">
        <f>E122-F122</f>
        <v>20000000</v>
      </c>
      <c r="H122" s="41"/>
      <c r="I122" s="41"/>
      <c r="J122" s="41"/>
      <c r="K122" s="41"/>
      <c r="L122" s="41"/>
      <c r="M122" s="41"/>
      <c r="N122" s="41"/>
      <c r="O122" s="41"/>
      <c r="P122" s="41"/>
      <c r="Q122" s="41"/>
      <c r="R122" s="41"/>
      <c r="S122" s="41"/>
      <c r="T122" s="41"/>
      <c r="U122" s="41"/>
      <c r="V122" s="41"/>
      <c r="W122" s="41"/>
      <c r="X122" s="41"/>
      <c r="Y122" s="41"/>
      <c r="Z122" s="41"/>
    </row>
    <row r="123" spans="1:26" ht="15.75" customHeight="1">
      <c r="A123" s="918"/>
      <c r="B123" s="918"/>
      <c r="C123" s="918"/>
      <c r="D123" s="918"/>
      <c r="E123" s="918"/>
      <c r="F123" s="41"/>
      <c r="G123" s="41"/>
      <c r="H123" s="41"/>
      <c r="I123" s="41"/>
      <c r="J123" s="41"/>
      <c r="K123" s="41"/>
      <c r="L123" s="41"/>
      <c r="M123" s="41"/>
      <c r="N123" s="41"/>
      <c r="O123" s="41"/>
      <c r="P123" s="41"/>
      <c r="Q123" s="41"/>
      <c r="R123" s="41"/>
      <c r="S123" s="41"/>
      <c r="T123" s="41"/>
      <c r="U123" s="41"/>
      <c r="V123" s="41"/>
      <c r="W123" s="41"/>
      <c r="X123" s="41"/>
      <c r="Y123" s="41"/>
      <c r="Z123" s="41"/>
    </row>
    <row r="124" spans="1:26" ht="15.75" customHeight="1">
      <c r="A124" s="930"/>
      <c r="B124" s="660" t="s">
        <v>2891</v>
      </c>
      <c r="C124" s="931"/>
      <c r="D124" s="931">
        <v>100000000</v>
      </c>
      <c r="E124" s="932">
        <f>C124+D124</f>
        <v>100000000</v>
      </c>
      <c r="F124" s="41"/>
      <c r="G124" s="41"/>
      <c r="H124" s="41"/>
      <c r="I124" s="41"/>
      <c r="J124" s="41"/>
      <c r="K124" s="41"/>
      <c r="L124" s="41"/>
      <c r="M124" s="41"/>
      <c r="N124" s="41"/>
      <c r="O124" s="41"/>
      <c r="P124" s="41"/>
      <c r="Q124" s="41"/>
      <c r="R124" s="41"/>
      <c r="S124" s="41"/>
      <c r="T124" s="41"/>
      <c r="U124" s="41"/>
      <c r="V124" s="41"/>
      <c r="W124" s="41"/>
      <c r="X124" s="41"/>
      <c r="Y124" s="41"/>
      <c r="Z124" s="41"/>
    </row>
    <row r="125" spans="1:26" ht="15.75" customHeight="1">
      <c r="A125" s="933"/>
      <c r="B125" s="934" t="s">
        <v>2892</v>
      </c>
      <c r="C125" s="916"/>
      <c r="D125" s="931">
        <v>157052000</v>
      </c>
      <c r="E125" s="932">
        <v>0</v>
      </c>
      <c r="F125" s="41"/>
      <c r="G125" s="41"/>
      <c r="H125" s="41"/>
      <c r="I125" s="41"/>
      <c r="J125" s="41"/>
      <c r="K125" s="41"/>
      <c r="L125" s="41"/>
      <c r="M125" s="41"/>
      <c r="N125" s="41"/>
      <c r="O125" s="41"/>
      <c r="P125" s="41"/>
      <c r="Q125" s="41"/>
      <c r="R125" s="41"/>
      <c r="S125" s="41"/>
      <c r="T125" s="41"/>
      <c r="U125" s="41"/>
      <c r="V125" s="41"/>
      <c r="W125" s="41"/>
      <c r="X125" s="41"/>
      <c r="Y125" s="41"/>
      <c r="Z125" s="41"/>
    </row>
    <row r="126" spans="1:26" ht="15.75" customHeight="1">
      <c r="A126" s="1199" t="s">
        <v>202</v>
      </c>
      <c r="B126" s="1156"/>
      <c r="C126" s="935"/>
      <c r="D126" s="935"/>
      <c r="E126" s="935"/>
      <c r="F126" s="41"/>
      <c r="G126" s="41"/>
      <c r="H126" s="41"/>
      <c r="I126" s="41"/>
      <c r="J126" s="41"/>
      <c r="K126" s="41"/>
      <c r="L126" s="41"/>
      <c r="M126" s="41"/>
      <c r="N126" s="41"/>
      <c r="O126" s="41"/>
      <c r="P126" s="41"/>
      <c r="Q126" s="41"/>
      <c r="R126" s="41"/>
      <c r="S126" s="41"/>
      <c r="T126" s="41"/>
      <c r="U126" s="41"/>
      <c r="V126" s="41"/>
      <c r="W126" s="41"/>
      <c r="X126" s="41"/>
      <c r="Y126" s="41"/>
      <c r="Z126" s="41"/>
    </row>
    <row r="127" spans="1:26" ht="15.75" customHeight="1">
      <c r="A127" s="914"/>
      <c r="B127" s="926"/>
      <c r="C127" s="916"/>
      <c r="D127" s="916"/>
      <c r="E127" s="916">
        <f>C127+D127</f>
        <v>0</v>
      </c>
      <c r="F127" s="41"/>
      <c r="G127" s="41"/>
      <c r="H127" s="41"/>
      <c r="I127" s="41"/>
      <c r="J127" s="41"/>
      <c r="K127" s="41"/>
      <c r="L127" s="41"/>
      <c r="M127" s="41"/>
      <c r="N127" s="41"/>
      <c r="O127" s="41"/>
      <c r="P127" s="41"/>
      <c r="Q127" s="41"/>
      <c r="R127" s="41"/>
      <c r="S127" s="41"/>
      <c r="T127" s="41"/>
      <c r="U127" s="41"/>
      <c r="V127" s="41"/>
      <c r="W127" s="41"/>
      <c r="X127" s="41"/>
      <c r="Y127" s="41"/>
      <c r="Z127" s="41"/>
    </row>
    <row r="128" spans="1:26" ht="25.5" customHeight="1">
      <c r="A128" s="914"/>
      <c r="B128" s="926" t="s">
        <v>2893</v>
      </c>
      <c r="C128" s="916"/>
      <c r="D128" s="916">
        <v>100000000</v>
      </c>
      <c r="E128" s="916">
        <v>50000000</v>
      </c>
      <c r="F128" s="41"/>
      <c r="G128" s="41"/>
      <c r="H128" s="41"/>
      <c r="I128" s="41"/>
      <c r="J128" s="41"/>
      <c r="K128" s="41"/>
      <c r="L128" s="41"/>
      <c r="M128" s="41"/>
      <c r="N128" s="41"/>
      <c r="O128" s="41"/>
      <c r="P128" s="41"/>
      <c r="Q128" s="41"/>
      <c r="R128" s="41"/>
      <c r="S128" s="41"/>
      <c r="T128" s="41"/>
      <c r="U128" s="41"/>
      <c r="V128" s="41"/>
      <c r="W128" s="41"/>
      <c r="X128" s="41"/>
      <c r="Y128" s="41"/>
      <c r="Z128" s="41"/>
    </row>
    <row r="129" spans="1:26" ht="25.5" customHeight="1">
      <c r="A129" s="914"/>
      <c r="B129" s="926" t="s">
        <v>2894</v>
      </c>
      <c r="C129" s="916"/>
      <c r="D129" s="916">
        <v>35000000</v>
      </c>
      <c r="E129" s="916">
        <v>20000000</v>
      </c>
      <c r="F129" s="41"/>
      <c r="G129" s="41"/>
      <c r="H129" s="41"/>
      <c r="I129" s="41"/>
      <c r="J129" s="41"/>
      <c r="K129" s="41"/>
      <c r="L129" s="41"/>
      <c r="M129" s="41"/>
      <c r="N129" s="41"/>
      <c r="O129" s="41"/>
      <c r="P129" s="41"/>
      <c r="Q129" s="41"/>
      <c r="R129" s="41"/>
      <c r="S129" s="41"/>
      <c r="T129" s="41"/>
      <c r="U129" s="41"/>
      <c r="V129" s="41"/>
      <c r="W129" s="41"/>
      <c r="X129" s="41"/>
      <c r="Y129" s="41"/>
      <c r="Z129" s="41"/>
    </row>
    <row r="130" spans="1:26" ht="21.75" customHeight="1">
      <c r="A130" s="914"/>
      <c r="B130" s="926" t="s">
        <v>2895</v>
      </c>
      <c r="C130" s="916"/>
      <c r="D130" s="916">
        <v>10194253</v>
      </c>
      <c r="E130" s="916">
        <f t="shared" ref="E130:E134" si="36">C130+D130</f>
        <v>10194253</v>
      </c>
      <c r="F130" s="41"/>
      <c r="G130" s="41"/>
      <c r="H130" s="41"/>
      <c r="I130" s="41"/>
      <c r="J130" s="41"/>
      <c r="K130" s="41"/>
      <c r="L130" s="41"/>
      <c r="M130" s="41"/>
      <c r="N130" s="41"/>
      <c r="O130" s="41"/>
      <c r="P130" s="41"/>
      <c r="Q130" s="41"/>
      <c r="R130" s="41"/>
      <c r="S130" s="41"/>
      <c r="T130" s="41"/>
      <c r="U130" s="41"/>
      <c r="V130" s="41"/>
      <c r="W130" s="41"/>
      <c r="X130" s="41"/>
      <c r="Y130" s="41"/>
      <c r="Z130" s="41"/>
    </row>
    <row r="131" spans="1:26" ht="33" customHeight="1">
      <c r="A131" s="914"/>
      <c r="B131" s="926" t="s">
        <v>2896</v>
      </c>
      <c r="C131" s="916">
        <v>12237326</v>
      </c>
      <c r="D131" s="916"/>
      <c r="E131" s="916">
        <f t="shared" si="36"/>
        <v>12237326</v>
      </c>
      <c r="F131" s="41"/>
      <c r="G131" s="41"/>
      <c r="H131" s="41"/>
      <c r="I131" s="41"/>
      <c r="J131" s="41"/>
      <c r="K131" s="41"/>
      <c r="L131" s="41"/>
      <c r="M131" s="41"/>
      <c r="N131" s="41"/>
      <c r="O131" s="41"/>
      <c r="P131" s="41"/>
      <c r="Q131" s="41"/>
      <c r="R131" s="41"/>
      <c r="S131" s="41"/>
      <c r="T131" s="41"/>
      <c r="U131" s="41"/>
      <c r="V131" s="41"/>
      <c r="W131" s="41"/>
      <c r="X131" s="41"/>
      <c r="Y131" s="41"/>
      <c r="Z131" s="41"/>
    </row>
    <row r="132" spans="1:26" ht="21.75" customHeight="1">
      <c r="A132" s="540">
        <v>3110302</v>
      </c>
      <c r="B132" s="914" t="s">
        <v>2897</v>
      </c>
      <c r="C132" s="916"/>
      <c r="D132" s="916">
        <v>17946513</v>
      </c>
      <c r="E132" s="916">
        <f t="shared" si="36"/>
        <v>17946513</v>
      </c>
      <c r="F132" s="41"/>
      <c r="G132" s="41"/>
      <c r="H132" s="41"/>
      <c r="I132" s="41"/>
      <c r="J132" s="41"/>
      <c r="K132" s="41"/>
      <c r="L132" s="41"/>
      <c r="M132" s="41"/>
      <c r="N132" s="41"/>
      <c r="O132" s="41"/>
      <c r="P132" s="41"/>
      <c r="Q132" s="41"/>
      <c r="R132" s="41"/>
      <c r="S132" s="41"/>
      <c r="T132" s="41"/>
      <c r="U132" s="41"/>
      <c r="V132" s="41"/>
      <c r="W132" s="41"/>
      <c r="X132" s="41"/>
      <c r="Y132" s="41"/>
      <c r="Z132" s="41"/>
    </row>
    <row r="133" spans="1:26" ht="23.25" customHeight="1">
      <c r="A133" s="540"/>
      <c r="B133" s="926" t="s">
        <v>2898</v>
      </c>
      <c r="C133" s="916"/>
      <c r="D133" s="916">
        <v>43113139</v>
      </c>
      <c r="E133" s="916">
        <f t="shared" si="36"/>
        <v>43113139</v>
      </c>
      <c r="F133" s="41"/>
      <c r="G133" s="41"/>
      <c r="H133" s="41"/>
      <c r="I133" s="41"/>
      <c r="J133" s="41"/>
      <c r="K133" s="41"/>
      <c r="L133" s="41"/>
      <c r="M133" s="41"/>
      <c r="N133" s="41"/>
      <c r="O133" s="41"/>
      <c r="P133" s="41"/>
      <c r="Q133" s="41"/>
      <c r="R133" s="41"/>
      <c r="S133" s="41"/>
      <c r="T133" s="41"/>
      <c r="U133" s="41"/>
      <c r="V133" s="41"/>
      <c r="W133" s="41"/>
      <c r="X133" s="41"/>
      <c r="Y133" s="41"/>
      <c r="Z133" s="41"/>
    </row>
    <row r="134" spans="1:26" ht="20.25" customHeight="1">
      <c r="A134" s="540"/>
      <c r="B134" s="926" t="s">
        <v>2899</v>
      </c>
      <c r="C134" s="916">
        <v>6000000</v>
      </c>
      <c r="D134" s="916"/>
      <c r="E134" s="916">
        <f t="shared" si="36"/>
        <v>6000000</v>
      </c>
      <c r="F134" s="41"/>
      <c r="G134" s="41"/>
      <c r="H134" s="41"/>
      <c r="I134" s="41"/>
      <c r="J134" s="41"/>
      <c r="K134" s="41"/>
      <c r="L134" s="41"/>
      <c r="M134" s="41"/>
      <c r="N134" s="41"/>
      <c r="O134" s="41"/>
      <c r="P134" s="41"/>
      <c r="Q134" s="41"/>
      <c r="R134" s="41"/>
      <c r="S134" s="41"/>
      <c r="T134" s="41"/>
      <c r="U134" s="41"/>
      <c r="V134" s="41"/>
      <c r="W134" s="41"/>
      <c r="X134" s="41"/>
      <c r="Y134" s="41"/>
      <c r="Z134" s="41"/>
    </row>
    <row r="135" spans="1:26" ht="15.75" customHeight="1">
      <c r="A135" s="540"/>
      <c r="B135" s="926"/>
      <c r="C135" s="916"/>
      <c r="D135" s="916"/>
      <c r="E135" s="916"/>
      <c r="F135" s="41"/>
      <c r="G135" s="41"/>
      <c r="H135" s="41"/>
      <c r="I135" s="41"/>
      <c r="J135" s="41"/>
      <c r="K135" s="41"/>
      <c r="L135" s="41"/>
      <c r="M135" s="41"/>
      <c r="N135" s="41"/>
      <c r="O135" s="41"/>
      <c r="P135" s="41"/>
      <c r="Q135" s="41"/>
      <c r="R135" s="41"/>
      <c r="S135" s="41"/>
      <c r="T135" s="41"/>
      <c r="U135" s="41"/>
      <c r="V135" s="41"/>
      <c r="W135" s="41"/>
      <c r="X135" s="41"/>
      <c r="Y135" s="41"/>
      <c r="Z135" s="41"/>
    </row>
    <row r="136" spans="1:26" ht="15.75" customHeight="1">
      <c r="A136" s="936"/>
      <c r="B136" s="937" t="s">
        <v>2900</v>
      </c>
      <c r="C136" s="938">
        <f t="shared" ref="C136:E136" si="37">C128+C129+C130+C131+C132+C133+C135</f>
        <v>12237326</v>
      </c>
      <c r="D136" s="938">
        <f t="shared" si="37"/>
        <v>206253905</v>
      </c>
      <c r="E136" s="938">
        <f t="shared" si="37"/>
        <v>153491231</v>
      </c>
      <c r="F136" s="41"/>
      <c r="G136" s="41"/>
      <c r="H136" s="41"/>
      <c r="I136" s="41"/>
      <c r="J136" s="41"/>
      <c r="K136" s="41"/>
      <c r="L136" s="41"/>
      <c r="M136" s="41"/>
      <c r="N136" s="41"/>
      <c r="O136" s="41"/>
      <c r="P136" s="41"/>
      <c r="Q136" s="41"/>
      <c r="R136" s="41"/>
      <c r="S136" s="41"/>
      <c r="T136" s="41"/>
      <c r="U136" s="41"/>
      <c r="V136" s="41"/>
      <c r="W136" s="41"/>
      <c r="X136" s="41"/>
      <c r="Y136" s="41"/>
      <c r="Z136" s="41"/>
    </row>
    <row r="137" spans="1:26" ht="15.75" customHeight="1">
      <c r="A137" s="939"/>
      <c r="B137" s="940" t="s">
        <v>2901</v>
      </c>
      <c r="C137" s="939">
        <f t="shared" ref="C137:D137" si="38">C122+C124+C136</f>
        <v>825104105</v>
      </c>
      <c r="D137" s="939">
        <f t="shared" si="38"/>
        <v>626277869</v>
      </c>
      <c r="E137" s="941">
        <f>E122+E124+E125+E136</f>
        <v>1386381974</v>
      </c>
      <c r="F137" s="2">
        <f>E137-'GRAND SUMMARY'!H3</f>
        <v>203268974</v>
      </c>
      <c r="G137" s="41"/>
      <c r="H137" s="41"/>
      <c r="I137" s="41"/>
      <c r="J137" s="41"/>
      <c r="K137" s="41"/>
      <c r="L137" s="41"/>
      <c r="M137" s="41"/>
      <c r="N137" s="41"/>
      <c r="O137" s="41"/>
      <c r="P137" s="41"/>
      <c r="Q137" s="41"/>
      <c r="R137" s="41"/>
      <c r="S137" s="41"/>
      <c r="T137" s="41"/>
      <c r="U137" s="41"/>
      <c r="V137" s="41"/>
      <c r="W137" s="41"/>
      <c r="X137" s="41"/>
      <c r="Y137" s="41"/>
      <c r="Z137" s="41"/>
    </row>
    <row r="138" spans="1:26" ht="15.75" customHeight="1">
      <c r="A138" s="41"/>
      <c r="B138" s="41"/>
      <c r="C138" s="41"/>
      <c r="D138" s="41"/>
      <c r="E138" s="942"/>
      <c r="F138" s="41"/>
      <c r="G138" s="41"/>
      <c r="H138" s="41"/>
      <c r="I138" s="41"/>
      <c r="J138" s="41"/>
      <c r="K138" s="41"/>
      <c r="L138" s="41"/>
      <c r="M138" s="41"/>
      <c r="N138" s="41"/>
      <c r="O138" s="41"/>
      <c r="P138" s="41"/>
      <c r="Q138" s="41"/>
      <c r="R138" s="41"/>
      <c r="S138" s="41"/>
      <c r="T138" s="41"/>
      <c r="U138" s="41"/>
      <c r="V138" s="41"/>
      <c r="W138" s="41"/>
      <c r="X138" s="41"/>
      <c r="Y138" s="41"/>
      <c r="Z138" s="41"/>
    </row>
    <row r="139" spans="1:26" ht="14.25" customHeight="1">
      <c r="A139" s="41"/>
      <c r="B139" s="41"/>
      <c r="C139" s="41"/>
      <c r="D139" s="41"/>
      <c r="E139" s="41"/>
      <c r="F139" s="41"/>
      <c r="G139" s="41"/>
      <c r="H139" s="41"/>
      <c r="I139" s="41"/>
      <c r="J139" s="41"/>
      <c r="K139" s="41"/>
      <c r="L139" s="41"/>
      <c r="M139" s="41"/>
      <c r="N139" s="41"/>
      <c r="O139" s="41"/>
      <c r="P139" s="41"/>
      <c r="Q139" s="41"/>
      <c r="R139" s="41"/>
      <c r="S139" s="41"/>
      <c r="T139" s="41"/>
      <c r="U139" s="41"/>
      <c r="V139" s="41"/>
      <c r="W139" s="41"/>
      <c r="X139" s="41"/>
      <c r="Y139" s="41"/>
      <c r="Z139" s="41"/>
    </row>
    <row r="140" spans="1:26" ht="14.25" customHeight="1">
      <c r="A140" s="41"/>
      <c r="B140" s="41"/>
      <c r="C140" s="41"/>
      <c r="D140" s="41"/>
      <c r="E140" s="41"/>
      <c r="F140" s="41"/>
      <c r="G140" s="41"/>
      <c r="H140" s="41"/>
      <c r="I140" s="41"/>
      <c r="J140" s="41"/>
      <c r="K140" s="41"/>
      <c r="L140" s="41"/>
      <c r="M140" s="41"/>
      <c r="N140" s="41"/>
      <c r="O140" s="41"/>
      <c r="P140" s="41"/>
      <c r="Q140" s="41"/>
      <c r="R140" s="41"/>
      <c r="S140" s="41"/>
      <c r="T140" s="41"/>
      <c r="U140" s="41"/>
      <c r="V140" s="41"/>
      <c r="W140" s="41"/>
      <c r="X140" s="41"/>
      <c r="Y140" s="41"/>
      <c r="Z140" s="41"/>
    </row>
    <row r="141" spans="1:26" ht="14.25" customHeight="1">
      <c r="A141" s="41"/>
      <c r="B141" s="41"/>
      <c r="C141" s="41"/>
      <c r="D141" s="41"/>
      <c r="E141" s="41"/>
      <c r="F141" s="41"/>
      <c r="G141" s="41"/>
      <c r="H141" s="41"/>
      <c r="I141" s="41"/>
      <c r="J141" s="41"/>
      <c r="K141" s="41"/>
      <c r="L141" s="41"/>
      <c r="M141" s="41"/>
      <c r="N141" s="41"/>
      <c r="O141" s="41"/>
      <c r="P141" s="41"/>
      <c r="Q141" s="41"/>
      <c r="R141" s="41"/>
      <c r="S141" s="41"/>
      <c r="T141" s="41"/>
      <c r="U141" s="41"/>
      <c r="V141" s="41"/>
      <c r="W141" s="41"/>
      <c r="X141" s="41"/>
      <c r="Y141" s="41"/>
      <c r="Z141" s="41"/>
    </row>
    <row r="142" spans="1:26" ht="14.25" customHeight="1">
      <c r="A142" s="41"/>
      <c r="B142" s="41"/>
      <c r="C142" s="41"/>
      <c r="D142" s="41"/>
      <c r="E142" s="41"/>
      <c r="F142" s="41"/>
      <c r="G142" s="41"/>
      <c r="H142" s="41"/>
      <c r="I142" s="41"/>
      <c r="J142" s="41"/>
      <c r="K142" s="41"/>
      <c r="L142" s="41"/>
      <c r="M142" s="41"/>
      <c r="N142" s="41"/>
      <c r="O142" s="41"/>
      <c r="P142" s="41"/>
      <c r="Q142" s="41"/>
      <c r="R142" s="41"/>
      <c r="S142" s="41"/>
      <c r="T142" s="41"/>
      <c r="U142" s="41"/>
      <c r="V142" s="41"/>
      <c r="W142" s="41"/>
      <c r="X142" s="41"/>
      <c r="Y142" s="41"/>
      <c r="Z142" s="41"/>
    </row>
    <row r="143" spans="1:26" ht="14.25" customHeight="1">
      <c r="A143" s="41"/>
      <c r="B143" s="41"/>
      <c r="C143" s="41"/>
      <c r="D143" s="41"/>
      <c r="E143" s="41"/>
      <c r="F143" s="41"/>
      <c r="G143" s="41"/>
      <c r="H143" s="41"/>
      <c r="I143" s="41"/>
      <c r="J143" s="41"/>
      <c r="K143" s="41"/>
      <c r="L143" s="41"/>
      <c r="M143" s="41"/>
      <c r="N143" s="41"/>
      <c r="O143" s="41"/>
      <c r="P143" s="41"/>
      <c r="Q143" s="41"/>
      <c r="R143" s="41"/>
      <c r="S143" s="41"/>
      <c r="T143" s="41"/>
      <c r="U143" s="41"/>
      <c r="V143" s="41"/>
      <c r="W143" s="41"/>
      <c r="X143" s="41"/>
      <c r="Y143" s="41"/>
      <c r="Z143" s="41"/>
    </row>
    <row r="144" spans="1:26" ht="14.25" customHeight="1">
      <c r="A144" s="41"/>
      <c r="B144" s="41"/>
      <c r="C144" s="41"/>
      <c r="D144" s="41"/>
      <c r="E144" s="41"/>
      <c r="F144" s="41"/>
      <c r="G144" s="41"/>
      <c r="H144" s="41"/>
      <c r="I144" s="41"/>
      <c r="J144" s="41"/>
      <c r="K144" s="41"/>
      <c r="L144" s="41"/>
      <c r="M144" s="41"/>
      <c r="N144" s="41"/>
      <c r="O144" s="41"/>
      <c r="P144" s="41"/>
      <c r="Q144" s="41"/>
      <c r="R144" s="41"/>
      <c r="S144" s="41"/>
      <c r="T144" s="41"/>
      <c r="U144" s="41"/>
      <c r="V144" s="41"/>
      <c r="W144" s="41"/>
      <c r="X144" s="41"/>
      <c r="Y144" s="41"/>
      <c r="Z144" s="41"/>
    </row>
    <row r="145" spans="1:26" ht="14.25" customHeight="1">
      <c r="A145" s="41"/>
      <c r="B145" s="41"/>
      <c r="C145" s="41"/>
      <c r="D145" s="41"/>
      <c r="E145" s="41"/>
      <c r="F145" s="41"/>
      <c r="G145" s="41"/>
      <c r="H145" s="41"/>
      <c r="I145" s="41"/>
      <c r="J145" s="41"/>
      <c r="K145" s="41"/>
      <c r="L145" s="41"/>
      <c r="M145" s="41"/>
      <c r="N145" s="41"/>
      <c r="O145" s="41"/>
      <c r="P145" s="41"/>
      <c r="Q145" s="41"/>
      <c r="R145" s="41"/>
      <c r="S145" s="41"/>
      <c r="T145" s="41"/>
      <c r="U145" s="41"/>
      <c r="V145" s="41"/>
      <c r="W145" s="41"/>
      <c r="X145" s="41"/>
      <c r="Y145" s="41"/>
      <c r="Z145" s="41"/>
    </row>
    <row r="146" spans="1:26" ht="14.25" customHeight="1">
      <c r="A146" s="41"/>
      <c r="B146" s="41"/>
      <c r="C146" s="41"/>
      <c r="D146" s="41"/>
      <c r="E146" s="41"/>
      <c r="F146" s="41"/>
      <c r="G146" s="41"/>
      <c r="H146" s="41"/>
      <c r="I146" s="41"/>
      <c r="J146" s="41"/>
      <c r="K146" s="41"/>
      <c r="L146" s="41"/>
      <c r="M146" s="41"/>
      <c r="N146" s="41"/>
      <c r="O146" s="41"/>
      <c r="P146" s="41"/>
      <c r="Q146" s="41"/>
      <c r="R146" s="41"/>
      <c r="S146" s="41"/>
      <c r="T146" s="41"/>
      <c r="U146" s="41"/>
      <c r="V146" s="41"/>
      <c r="W146" s="41"/>
      <c r="X146" s="41"/>
      <c r="Y146" s="41"/>
      <c r="Z146" s="41"/>
    </row>
    <row r="147" spans="1:26" ht="14.25" customHeight="1">
      <c r="A147" s="41"/>
      <c r="B147" s="41"/>
      <c r="C147" s="41"/>
      <c r="D147" s="41"/>
      <c r="E147" s="41"/>
      <c r="F147" s="41"/>
      <c r="G147" s="41"/>
      <c r="H147" s="41"/>
      <c r="I147" s="41"/>
      <c r="J147" s="41"/>
      <c r="K147" s="41"/>
      <c r="L147" s="41"/>
      <c r="M147" s="41"/>
      <c r="N147" s="41"/>
      <c r="O147" s="41"/>
      <c r="P147" s="41"/>
      <c r="Q147" s="41"/>
      <c r="R147" s="41"/>
      <c r="S147" s="41"/>
      <c r="T147" s="41"/>
      <c r="U147" s="41"/>
      <c r="V147" s="41"/>
      <c r="W147" s="41"/>
      <c r="X147" s="41"/>
      <c r="Y147" s="41"/>
      <c r="Z147" s="41"/>
    </row>
    <row r="148" spans="1:26" ht="14.25" customHeight="1">
      <c r="A148" s="41"/>
      <c r="B148" s="41"/>
      <c r="C148" s="41"/>
      <c r="D148" s="41"/>
      <c r="E148" s="41"/>
      <c r="F148" s="41"/>
      <c r="G148" s="41"/>
      <c r="H148" s="41"/>
      <c r="I148" s="41"/>
      <c r="J148" s="41"/>
      <c r="K148" s="41"/>
      <c r="L148" s="41"/>
      <c r="M148" s="41"/>
      <c r="N148" s="41"/>
      <c r="O148" s="41"/>
      <c r="P148" s="41"/>
      <c r="Q148" s="41"/>
      <c r="R148" s="41"/>
      <c r="S148" s="41"/>
      <c r="T148" s="41"/>
      <c r="U148" s="41"/>
      <c r="V148" s="41"/>
      <c r="W148" s="41"/>
      <c r="X148" s="41"/>
      <c r="Y148" s="41"/>
      <c r="Z148" s="41"/>
    </row>
    <row r="149" spans="1:26" ht="14.25" customHeight="1">
      <c r="A149" s="41"/>
      <c r="B149" s="41"/>
      <c r="C149" s="41"/>
      <c r="D149" s="41"/>
      <c r="E149" s="41"/>
      <c r="F149" s="41"/>
      <c r="G149" s="41"/>
      <c r="H149" s="41"/>
      <c r="I149" s="41"/>
      <c r="J149" s="41"/>
      <c r="K149" s="41"/>
      <c r="L149" s="41"/>
      <c r="M149" s="41"/>
      <c r="N149" s="41"/>
      <c r="O149" s="41"/>
      <c r="P149" s="41"/>
      <c r="Q149" s="41"/>
      <c r="R149" s="41"/>
      <c r="S149" s="41"/>
      <c r="T149" s="41"/>
      <c r="U149" s="41"/>
      <c r="V149" s="41"/>
      <c r="W149" s="41"/>
      <c r="X149" s="41"/>
      <c r="Y149" s="41"/>
      <c r="Z149" s="41"/>
    </row>
    <row r="150" spans="1:26" ht="14.25" customHeight="1">
      <c r="A150" s="41"/>
      <c r="B150" s="41"/>
      <c r="C150" s="41"/>
      <c r="D150" s="41"/>
      <c r="E150" s="41"/>
      <c r="F150" s="41"/>
      <c r="G150" s="41"/>
      <c r="H150" s="41"/>
      <c r="I150" s="41"/>
      <c r="J150" s="41"/>
      <c r="K150" s="41"/>
      <c r="L150" s="41"/>
      <c r="M150" s="41"/>
      <c r="N150" s="41"/>
      <c r="O150" s="41"/>
      <c r="P150" s="41"/>
      <c r="Q150" s="41"/>
      <c r="R150" s="41"/>
      <c r="S150" s="41"/>
      <c r="T150" s="41"/>
      <c r="U150" s="41"/>
      <c r="V150" s="41"/>
      <c r="W150" s="41"/>
      <c r="X150" s="41"/>
      <c r="Y150" s="41"/>
      <c r="Z150" s="41"/>
    </row>
    <row r="151" spans="1:26" ht="14.25" customHeight="1">
      <c r="A151" s="41"/>
      <c r="B151" s="41"/>
      <c r="C151" s="41"/>
      <c r="D151" s="41"/>
      <c r="E151" s="41"/>
      <c r="F151" s="41"/>
      <c r="G151" s="41"/>
      <c r="H151" s="41"/>
      <c r="I151" s="41"/>
      <c r="J151" s="41"/>
      <c r="K151" s="41"/>
      <c r="L151" s="41"/>
      <c r="M151" s="41"/>
      <c r="N151" s="41"/>
      <c r="O151" s="41"/>
      <c r="P151" s="41"/>
      <c r="Q151" s="41"/>
      <c r="R151" s="41"/>
      <c r="S151" s="41"/>
      <c r="T151" s="41"/>
      <c r="U151" s="41"/>
      <c r="V151" s="41"/>
      <c r="W151" s="41"/>
      <c r="X151" s="41"/>
      <c r="Y151" s="41"/>
      <c r="Z151" s="41"/>
    </row>
    <row r="152" spans="1:26" ht="14.25" customHeight="1">
      <c r="A152" s="41"/>
      <c r="B152" s="41"/>
      <c r="C152" s="41"/>
      <c r="D152" s="41"/>
      <c r="E152" s="41"/>
      <c r="F152" s="41"/>
      <c r="G152" s="41"/>
      <c r="H152" s="41"/>
      <c r="I152" s="41"/>
      <c r="J152" s="41"/>
      <c r="K152" s="41"/>
      <c r="L152" s="41"/>
      <c r="M152" s="41"/>
      <c r="N152" s="41"/>
      <c r="O152" s="41"/>
      <c r="P152" s="41"/>
      <c r="Q152" s="41"/>
      <c r="R152" s="41"/>
      <c r="S152" s="41"/>
      <c r="T152" s="41"/>
      <c r="U152" s="41"/>
      <c r="V152" s="41"/>
      <c r="W152" s="41"/>
      <c r="X152" s="41"/>
      <c r="Y152" s="41"/>
      <c r="Z152" s="41"/>
    </row>
    <row r="153" spans="1:26" ht="14.25" customHeight="1">
      <c r="A153" s="41"/>
      <c r="B153" s="41"/>
      <c r="C153" s="41"/>
      <c r="D153" s="41"/>
      <c r="E153" s="41"/>
      <c r="F153" s="41"/>
      <c r="G153" s="41"/>
      <c r="H153" s="41"/>
      <c r="I153" s="41"/>
      <c r="J153" s="41"/>
      <c r="K153" s="41"/>
      <c r="L153" s="41"/>
      <c r="M153" s="41"/>
      <c r="N153" s="41"/>
      <c r="O153" s="41"/>
      <c r="P153" s="41"/>
      <c r="Q153" s="41"/>
      <c r="R153" s="41"/>
      <c r="S153" s="41"/>
      <c r="T153" s="41"/>
      <c r="U153" s="41"/>
      <c r="V153" s="41"/>
      <c r="W153" s="41"/>
      <c r="X153" s="41"/>
      <c r="Y153" s="41"/>
      <c r="Z153" s="41"/>
    </row>
    <row r="154" spans="1:26" ht="14.25" customHeight="1">
      <c r="A154" s="41"/>
      <c r="B154" s="41"/>
      <c r="C154" s="41"/>
      <c r="D154" s="41"/>
      <c r="E154" s="41"/>
      <c r="F154" s="41"/>
      <c r="G154" s="41"/>
      <c r="H154" s="41"/>
      <c r="I154" s="41"/>
      <c r="J154" s="41"/>
      <c r="K154" s="41"/>
      <c r="L154" s="41"/>
      <c r="M154" s="41"/>
      <c r="N154" s="41"/>
      <c r="O154" s="41"/>
      <c r="P154" s="41"/>
      <c r="Q154" s="41"/>
      <c r="R154" s="41"/>
      <c r="S154" s="41"/>
      <c r="T154" s="41"/>
      <c r="U154" s="41"/>
      <c r="V154" s="41"/>
      <c r="W154" s="41"/>
      <c r="X154" s="41"/>
      <c r="Y154" s="41"/>
      <c r="Z154" s="41"/>
    </row>
    <row r="155" spans="1:26" ht="14.25" customHeight="1">
      <c r="A155" s="41"/>
      <c r="B155" s="41"/>
      <c r="C155" s="41"/>
      <c r="D155" s="41"/>
      <c r="E155" s="41"/>
      <c r="F155" s="41"/>
      <c r="G155" s="41"/>
      <c r="H155" s="41"/>
      <c r="I155" s="41"/>
      <c r="J155" s="41"/>
      <c r="K155" s="41"/>
      <c r="L155" s="41"/>
      <c r="M155" s="41"/>
      <c r="N155" s="41"/>
      <c r="O155" s="41"/>
      <c r="P155" s="41"/>
      <c r="Q155" s="41"/>
      <c r="R155" s="41"/>
      <c r="S155" s="41"/>
      <c r="T155" s="41"/>
      <c r="U155" s="41"/>
      <c r="V155" s="41"/>
      <c r="W155" s="41"/>
      <c r="X155" s="41"/>
      <c r="Y155" s="41"/>
      <c r="Z155" s="41"/>
    </row>
    <row r="156" spans="1:26" ht="14.25" customHeight="1">
      <c r="A156" s="41"/>
      <c r="B156" s="41"/>
      <c r="C156" s="41"/>
      <c r="D156" s="41"/>
      <c r="E156" s="41"/>
      <c r="F156" s="41"/>
      <c r="G156" s="41"/>
      <c r="H156" s="41"/>
      <c r="I156" s="41"/>
      <c r="J156" s="41"/>
      <c r="K156" s="41"/>
      <c r="L156" s="41"/>
      <c r="M156" s="41"/>
      <c r="N156" s="41"/>
      <c r="O156" s="41"/>
      <c r="P156" s="41"/>
      <c r="Q156" s="41"/>
      <c r="R156" s="41"/>
      <c r="S156" s="41"/>
      <c r="T156" s="41"/>
      <c r="U156" s="41"/>
      <c r="V156" s="41"/>
      <c r="W156" s="41"/>
      <c r="X156" s="41"/>
      <c r="Y156" s="41"/>
      <c r="Z156" s="41"/>
    </row>
    <row r="157" spans="1:26" ht="14.25" customHeight="1">
      <c r="A157" s="41"/>
      <c r="B157" s="41"/>
      <c r="C157" s="41"/>
      <c r="D157" s="41"/>
      <c r="E157" s="41"/>
      <c r="F157" s="41"/>
      <c r="G157" s="41"/>
      <c r="H157" s="41"/>
      <c r="I157" s="41"/>
      <c r="J157" s="41"/>
      <c r="K157" s="41"/>
      <c r="L157" s="41"/>
      <c r="M157" s="41"/>
      <c r="N157" s="41"/>
      <c r="O157" s="41"/>
      <c r="P157" s="41"/>
      <c r="Q157" s="41"/>
      <c r="R157" s="41"/>
      <c r="S157" s="41"/>
      <c r="T157" s="41"/>
      <c r="U157" s="41"/>
      <c r="V157" s="41"/>
      <c r="W157" s="41"/>
      <c r="X157" s="41"/>
      <c r="Y157" s="41"/>
      <c r="Z157" s="41"/>
    </row>
    <row r="158" spans="1:26" ht="14.25" customHeight="1">
      <c r="A158" s="41"/>
      <c r="B158" s="41"/>
      <c r="C158" s="41"/>
      <c r="D158" s="41"/>
      <c r="E158" s="41"/>
      <c r="F158" s="41"/>
      <c r="G158" s="41"/>
      <c r="H158" s="41"/>
      <c r="I158" s="41"/>
      <c r="J158" s="41"/>
      <c r="K158" s="41"/>
      <c r="L158" s="41"/>
      <c r="M158" s="41"/>
      <c r="N158" s="41"/>
      <c r="O158" s="41"/>
      <c r="P158" s="41"/>
      <c r="Q158" s="41"/>
      <c r="R158" s="41"/>
      <c r="S158" s="41"/>
      <c r="T158" s="41"/>
      <c r="U158" s="41"/>
      <c r="V158" s="41"/>
      <c r="W158" s="41"/>
      <c r="X158" s="41"/>
      <c r="Y158" s="41"/>
      <c r="Z158" s="41"/>
    </row>
    <row r="159" spans="1:26" ht="14.25" customHeight="1">
      <c r="A159" s="41"/>
      <c r="B159" s="41"/>
      <c r="C159" s="41"/>
      <c r="D159" s="41"/>
      <c r="E159" s="41"/>
      <c r="F159" s="41"/>
      <c r="G159" s="41"/>
      <c r="H159" s="41"/>
      <c r="I159" s="41"/>
      <c r="J159" s="41"/>
      <c r="K159" s="41"/>
      <c r="L159" s="41"/>
      <c r="M159" s="41"/>
      <c r="N159" s="41"/>
      <c r="O159" s="41"/>
      <c r="P159" s="41"/>
      <c r="Q159" s="41"/>
      <c r="R159" s="41"/>
      <c r="S159" s="41"/>
      <c r="T159" s="41"/>
      <c r="U159" s="41"/>
      <c r="V159" s="41"/>
      <c r="W159" s="41"/>
      <c r="X159" s="41"/>
      <c r="Y159" s="41"/>
      <c r="Z159" s="41"/>
    </row>
    <row r="160" spans="1:26" ht="14.25" customHeight="1">
      <c r="A160" s="41"/>
      <c r="B160" s="41"/>
      <c r="C160" s="41"/>
      <c r="D160" s="41"/>
      <c r="E160" s="41"/>
      <c r="F160" s="41"/>
      <c r="G160" s="41"/>
      <c r="H160" s="41"/>
      <c r="I160" s="41"/>
      <c r="J160" s="41"/>
      <c r="K160" s="41"/>
      <c r="L160" s="41"/>
      <c r="M160" s="41"/>
      <c r="N160" s="41"/>
      <c r="O160" s="41"/>
      <c r="P160" s="41"/>
      <c r="Q160" s="41"/>
      <c r="R160" s="41"/>
      <c r="S160" s="41"/>
      <c r="T160" s="41"/>
      <c r="U160" s="41"/>
      <c r="V160" s="41"/>
      <c r="W160" s="41"/>
      <c r="X160" s="41"/>
      <c r="Y160" s="41"/>
      <c r="Z160" s="41"/>
    </row>
    <row r="161" spans="1:26" ht="14.25" customHeight="1">
      <c r="A161" s="41"/>
      <c r="B161" s="41"/>
      <c r="C161" s="41"/>
      <c r="D161" s="41"/>
      <c r="E161" s="41"/>
      <c r="F161" s="41"/>
      <c r="G161" s="41"/>
      <c r="H161" s="41"/>
      <c r="I161" s="41"/>
      <c r="J161" s="41"/>
      <c r="K161" s="41"/>
      <c r="L161" s="41"/>
      <c r="M161" s="41"/>
      <c r="N161" s="41"/>
      <c r="O161" s="41"/>
      <c r="P161" s="41"/>
      <c r="Q161" s="41"/>
      <c r="R161" s="41"/>
      <c r="S161" s="41"/>
      <c r="T161" s="41"/>
      <c r="U161" s="41"/>
      <c r="V161" s="41"/>
      <c r="W161" s="41"/>
      <c r="X161" s="41"/>
      <c r="Y161" s="41"/>
      <c r="Z161" s="41"/>
    </row>
    <row r="162" spans="1:26" ht="14.25" customHeight="1">
      <c r="A162" s="41"/>
      <c r="B162" s="41"/>
      <c r="C162" s="41"/>
      <c r="D162" s="41"/>
      <c r="E162" s="41"/>
      <c r="F162" s="41"/>
      <c r="G162" s="41"/>
      <c r="H162" s="41"/>
      <c r="I162" s="41"/>
      <c r="J162" s="41"/>
      <c r="K162" s="41"/>
      <c r="L162" s="41"/>
      <c r="M162" s="41"/>
      <c r="N162" s="41"/>
      <c r="O162" s="41"/>
      <c r="P162" s="41"/>
      <c r="Q162" s="41"/>
      <c r="R162" s="41"/>
      <c r="S162" s="41"/>
      <c r="T162" s="41"/>
      <c r="U162" s="41"/>
      <c r="V162" s="41"/>
      <c r="W162" s="41"/>
      <c r="X162" s="41"/>
      <c r="Y162" s="41"/>
      <c r="Z162" s="41"/>
    </row>
    <row r="163" spans="1:26" ht="14.25" customHeight="1">
      <c r="A163" s="41"/>
      <c r="B163" s="41"/>
      <c r="C163" s="41"/>
      <c r="D163" s="41"/>
      <c r="E163" s="41"/>
      <c r="F163" s="41"/>
      <c r="G163" s="41"/>
      <c r="H163" s="41"/>
      <c r="I163" s="41"/>
      <c r="J163" s="41"/>
      <c r="K163" s="41"/>
      <c r="L163" s="41"/>
      <c r="M163" s="41"/>
      <c r="N163" s="41"/>
      <c r="O163" s="41"/>
      <c r="P163" s="41"/>
      <c r="Q163" s="41"/>
      <c r="R163" s="41"/>
      <c r="S163" s="41"/>
      <c r="T163" s="41"/>
      <c r="U163" s="41"/>
      <c r="V163" s="41"/>
      <c r="W163" s="41"/>
      <c r="X163" s="41"/>
      <c r="Y163" s="41"/>
      <c r="Z163" s="41"/>
    </row>
    <row r="164" spans="1:26" ht="14.25" customHeight="1">
      <c r="A164" s="41"/>
      <c r="B164" s="41"/>
      <c r="C164" s="41"/>
      <c r="D164" s="41"/>
      <c r="E164" s="41"/>
      <c r="F164" s="41"/>
      <c r="G164" s="41"/>
      <c r="H164" s="41"/>
      <c r="I164" s="41"/>
      <c r="J164" s="41"/>
      <c r="K164" s="41"/>
      <c r="L164" s="41"/>
      <c r="M164" s="41"/>
      <c r="N164" s="41"/>
      <c r="O164" s="41"/>
      <c r="P164" s="41"/>
      <c r="Q164" s="41"/>
      <c r="R164" s="41"/>
      <c r="S164" s="41"/>
      <c r="T164" s="41"/>
      <c r="U164" s="41"/>
      <c r="V164" s="41"/>
      <c r="W164" s="41"/>
      <c r="X164" s="41"/>
      <c r="Y164" s="41"/>
      <c r="Z164" s="41"/>
    </row>
    <row r="165" spans="1:26" ht="14.25" customHeight="1">
      <c r="A165" s="41"/>
      <c r="B165" s="41"/>
      <c r="C165" s="41"/>
      <c r="D165" s="41"/>
      <c r="E165" s="41"/>
      <c r="F165" s="41"/>
      <c r="G165" s="41"/>
      <c r="H165" s="41"/>
      <c r="I165" s="41"/>
      <c r="J165" s="41"/>
      <c r="K165" s="41"/>
      <c r="L165" s="41"/>
      <c r="M165" s="41"/>
      <c r="N165" s="41"/>
      <c r="O165" s="41"/>
      <c r="P165" s="41"/>
      <c r="Q165" s="41"/>
      <c r="R165" s="41"/>
      <c r="S165" s="41"/>
      <c r="T165" s="41"/>
      <c r="U165" s="41"/>
      <c r="V165" s="41"/>
      <c r="W165" s="41"/>
      <c r="X165" s="41"/>
      <c r="Y165" s="41"/>
      <c r="Z165" s="41"/>
    </row>
    <row r="166" spans="1:26" ht="14.25" customHeight="1">
      <c r="A166" s="41"/>
      <c r="B166" s="41"/>
      <c r="C166" s="41"/>
      <c r="D166" s="41"/>
      <c r="E166" s="41"/>
      <c r="F166" s="41"/>
      <c r="G166" s="41"/>
      <c r="H166" s="41"/>
      <c r="I166" s="41"/>
      <c r="J166" s="41"/>
      <c r="K166" s="41"/>
      <c r="L166" s="41"/>
      <c r="M166" s="41"/>
      <c r="N166" s="41"/>
      <c r="O166" s="41"/>
      <c r="P166" s="41"/>
      <c r="Q166" s="41"/>
      <c r="R166" s="41"/>
      <c r="S166" s="41"/>
      <c r="T166" s="41"/>
      <c r="U166" s="41"/>
      <c r="V166" s="41"/>
      <c r="W166" s="41"/>
      <c r="X166" s="41"/>
      <c r="Y166" s="41"/>
      <c r="Z166" s="41"/>
    </row>
    <row r="167" spans="1:26" ht="14.25" customHeight="1">
      <c r="A167" s="41"/>
      <c r="B167" s="41"/>
      <c r="C167" s="41"/>
      <c r="D167" s="41"/>
      <c r="E167" s="41"/>
      <c r="F167" s="41"/>
      <c r="G167" s="41"/>
      <c r="H167" s="41"/>
      <c r="I167" s="41"/>
      <c r="J167" s="41"/>
      <c r="K167" s="41"/>
      <c r="L167" s="41"/>
      <c r="M167" s="41"/>
      <c r="N167" s="41"/>
      <c r="O167" s="41"/>
      <c r="P167" s="41"/>
      <c r="Q167" s="41"/>
      <c r="R167" s="41"/>
      <c r="S167" s="41"/>
      <c r="T167" s="41"/>
      <c r="U167" s="41"/>
      <c r="V167" s="41"/>
      <c r="W167" s="41"/>
      <c r="X167" s="41"/>
      <c r="Y167" s="41"/>
      <c r="Z167" s="41"/>
    </row>
    <row r="168" spans="1:26" ht="14.25" customHeight="1">
      <c r="A168" s="41"/>
      <c r="B168" s="41"/>
      <c r="C168" s="41"/>
      <c r="D168" s="41"/>
      <c r="E168" s="41"/>
      <c r="F168" s="41"/>
      <c r="G168" s="41"/>
      <c r="H168" s="41"/>
      <c r="I168" s="41"/>
      <c r="J168" s="41"/>
      <c r="K168" s="41"/>
      <c r="L168" s="41"/>
      <c r="M168" s="41"/>
      <c r="N168" s="41"/>
      <c r="O168" s="41"/>
      <c r="P168" s="41"/>
      <c r="Q168" s="41"/>
      <c r="R168" s="41"/>
      <c r="S168" s="41"/>
      <c r="T168" s="41"/>
      <c r="U168" s="41"/>
      <c r="V168" s="41"/>
      <c r="W168" s="41"/>
      <c r="X168" s="41"/>
      <c r="Y168" s="41"/>
      <c r="Z168" s="41"/>
    </row>
    <row r="169" spans="1:26" ht="14.25" customHeight="1">
      <c r="A169" s="41"/>
      <c r="B169" s="41"/>
      <c r="C169" s="41"/>
      <c r="D169" s="41"/>
      <c r="E169" s="41"/>
      <c r="F169" s="41"/>
      <c r="G169" s="41"/>
      <c r="H169" s="41"/>
      <c r="I169" s="41"/>
      <c r="J169" s="41"/>
      <c r="K169" s="41"/>
      <c r="L169" s="41"/>
      <c r="M169" s="41"/>
      <c r="N169" s="41"/>
      <c r="O169" s="41"/>
      <c r="P169" s="41"/>
      <c r="Q169" s="41"/>
      <c r="R169" s="41"/>
      <c r="S169" s="41"/>
      <c r="T169" s="41"/>
      <c r="U169" s="41"/>
      <c r="V169" s="41"/>
      <c r="W169" s="41"/>
      <c r="X169" s="41"/>
      <c r="Y169" s="41"/>
      <c r="Z169" s="41"/>
    </row>
    <row r="170" spans="1:26" ht="14.25" customHeight="1">
      <c r="A170" s="41"/>
      <c r="B170" s="41"/>
      <c r="C170" s="41"/>
      <c r="D170" s="41"/>
      <c r="E170" s="41"/>
      <c r="F170" s="41"/>
      <c r="G170" s="41"/>
      <c r="H170" s="41"/>
      <c r="I170" s="41"/>
      <c r="J170" s="41"/>
      <c r="K170" s="41"/>
      <c r="L170" s="41"/>
      <c r="M170" s="41"/>
      <c r="N170" s="41"/>
      <c r="O170" s="41"/>
      <c r="P170" s="41"/>
      <c r="Q170" s="41"/>
      <c r="R170" s="41"/>
      <c r="S170" s="41"/>
      <c r="T170" s="41"/>
      <c r="U170" s="41"/>
      <c r="V170" s="41"/>
      <c r="W170" s="41"/>
      <c r="X170" s="41"/>
      <c r="Y170" s="41"/>
      <c r="Z170" s="41"/>
    </row>
    <row r="171" spans="1:26" ht="14.25" customHeight="1">
      <c r="A171" s="41"/>
      <c r="B171" s="41"/>
      <c r="C171" s="41"/>
      <c r="D171" s="41"/>
      <c r="E171" s="41"/>
      <c r="F171" s="41"/>
      <c r="G171" s="41"/>
      <c r="H171" s="41"/>
      <c r="I171" s="41"/>
      <c r="J171" s="41"/>
      <c r="K171" s="41"/>
      <c r="L171" s="41"/>
      <c r="M171" s="41"/>
      <c r="N171" s="41"/>
      <c r="O171" s="41"/>
      <c r="P171" s="41"/>
      <c r="Q171" s="41"/>
      <c r="R171" s="41"/>
      <c r="S171" s="41"/>
      <c r="T171" s="41"/>
      <c r="U171" s="41"/>
      <c r="V171" s="41"/>
      <c r="W171" s="41"/>
      <c r="X171" s="41"/>
      <c r="Y171" s="41"/>
      <c r="Z171" s="41"/>
    </row>
    <row r="172" spans="1:26" ht="14.25" customHeight="1">
      <c r="A172" s="41"/>
      <c r="B172" s="41"/>
      <c r="C172" s="41"/>
      <c r="D172" s="41"/>
      <c r="E172" s="41"/>
      <c r="F172" s="41"/>
      <c r="G172" s="41"/>
      <c r="H172" s="41"/>
      <c r="I172" s="41"/>
      <c r="J172" s="41"/>
      <c r="K172" s="41"/>
      <c r="L172" s="41"/>
      <c r="M172" s="41"/>
      <c r="N172" s="41"/>
      <c r="O172" s="41"/>
      <c r="P172" s="41"/>
      <c r="Q172" s="41"/>
      <c r="R172" s="41"/>
      <c r="S172" s="41"/>
      <c r="T172" s="41"/>
      <c r="U172" s="41"/>
      <c r="V172" s="41"/>
      <c r="W172" s="41"/>
      <c r="X172" s="41"/>
      <c r="Y172" s="41"/>
      <c r="Z172" s="41"/>
    </row>
    <row r="173" spans="1:26" ht="14.25" customHeight="1">
      <c r="A173" s="41"/>
      <c r="B173" s="41"/>
      <c r="C173" s="41"/>
      <c r="D173" s="41"/>
      <c r="E173" s="41"/>
      <c r="F173" s="41"/>
      <c r="G173" s="41"/>
      <c r="H173" s="41"/>
      <c r="I173" s="41"/>
      <c r="J173" s="41"/>
      <c r="K173" s="41"/>
      <c r="L173" s="41"/>
      <c r="M173" s="41"/>
      <c r="N173" s="41"/>
      <c r="O173" s="41"/>
      <c r="P173" s="41"/>
      <c r="Q173" s="41"/>
      <c r="R173" s="41"/>
      <c r="S173" s="41"/>
      <c r="T173" s="41"/>
      <c r="U173" s="41"/>
      <c r="V173" s="41"/>
      <c r="W173" s="41"/>
      <c r="X173" s="41"/>
      <c r="Y173" s="41"/>
      <c r="Z173" s="41"/>
    </row>
    <row r="174" spans="1:26" ht="14.25" customHeight="1">
      <c r="A174" s="41"/>
      <c r="B174" s="41"/>
      <c r="C174" s="41"/>
      <c r="D174" s="41"/>
      <c r="E174" s="41"/>
      <c r="F174" s="41"/>
      <c r="G174" s="41"/>
      <c r="H174" s="41"/>
      <c r="I174" s="41"/>
      <c r="J174" s="41"/>
      <c r="K174" s="41"/>
      <c r="L174" s="41"/>
      <c r="M174" s="41"/>
      <c r="N174" s="41"/>
      <c r="O174" s="41"/>
      <c r="P174" s="41"/>
      <c r="Q174" s="41"/>
      <c r="R174" s="41"/>
      <c r="S174" s="41"/>
      <c r="T174" s="41"/>
      <c r="U174" s="41"/>
      <c r="V174" s="41"/>
      <c r="W174" s="41"/>
      <c r="X174" s="41"/>
      <c r="Y174" s="41"/>
      <c r="Z174" s="41"/>
    </row>
    <row r="175" spans="1:26" ht="14.25" customHeight="1">
      <c r="A175" s="41"/>
      <c r="B175" s="41"/>
      <c r="C175" s="41"/>
      <c r="D175" s="41"/>
      <c r="E175" s="41"/>
      <c r="F175" s="41"/>
      <c r="G175" s="41"/>
      <c r="H175" s="41"/>
      <c r="I175" s="41"/>
      <c r="J175" s="41"/>
      <c r="K175" s="41"/>
      <c r="L175" s="41"/>
      <c r="M175" s="41"/>
      <c r="N175" s="41"/>
      <c r="O175" s="41"/>
      <c r="P175" s="41"/>
      <c r="Q175" s="41"/>
      <c r="R175" s="41"/>
      <c r="S175" s="41"/>
      <c r="T175" s="41"/>
      <c r="U175" s="41"/>
      <c r="V175" s="41"/>
      <c r="W175" s="41"/>
      <c r="X175" s="41"/>
      <c r="Y175" s="41"/>
      <c r="Z175" s="41"/>
    </row>
    <row r="176" spans="1:26" ht="14.25" customHeight="1">
      <c r="A176" s="41"/>
      <c r="B176" s="41"/>
      <c r="C176" s="41"/>
      <c r="D176" s="41"/>
      <c r="E176" s="41"/>
      <c r="F176" s="41"/>
      <c r="G176" s="41"/>
      <c r="H176" s="41"/>
      <c r="I176" s="41"/>
      <c r="J176" s="41"/>
      <c r="K176" s="41"/>
      <c r="L176" s="41"/>
      <c r="M176" s="41"/>
      <c r="N176" s="41"/>
      <c r="O176" s="41"/>
      <c r="P176" s="41"/>
      <c r="Q176" s="41"/>
      <c r="R176" s="41"/>
      <c r="S176" s="41"/>
      <c r="T176" s="41"/>
      <c r="U176" s="41"/>
      <c r="V176" s="41"/>
      <c r="W176" s="41"/>
      <c r="X176" s="41"/>
      <c r="Y176" s="41"/>
      <c r="Z176" s="41"/>
    </row>
    <row r="177" spans="1:26" ht="14.25" customHeight="1">
      <c r="A177" s="41"/>
      <c r="B177" s="41"/>
      <c r="C177" s="41"/>
      <c r="D177" s="41"/>
      <c r="E177" s="41"/>
      <c r="F177" s="41"/>
      <c r="G177" s="41"/>
      <c r="H177" s="41"/>
      <c r="I177" s="41"/>
      <c r="J177" s="41"/>
      <c r="K177" s="41"/>
      <c r="L177" s="41"/>
      <c r="M177" s="41"/>
      <c r="N177" s="41"/>
      <c r="O177" s="41"/>
      <c r="P177" s="41"/>
      <c r="Q177" s="41"/>
      <c r="R177" s="41"/>
      <c r="S177" s="41"/>
      <c r="T177" s="41"/>
      <c r="U177" s="41"/>
      <c r="V177" s="41"/>
      <c r="W177" s="41"/>
      <c r="X177" s="41"/>
      <c r="Y177" s="41"/>
      <c r="Z177" s="41"/>
    </row>
    <row r="178" spans="1:26" ht="14.25" customHeight="1">
      <c r="A178" s="41"/>
      <c r="B178" s="41"/>
      <c r="C178" s="41"/>
      <c r="D178" s="41"/>
      <c r="E178" s="41"/>
      <c r="F178" s="41"/>
      <c r="G178" s="41"/>
      <c r="H178" s="41"/>
      <c r="I178" s="41"/>
      <c r="J178" s="41"/>
      <c r="K178" s="41"/>
      <c r="L178" s="41"/>
      <c r="M178" s="41"/>
      <c r="N178" s="41"/>
      <c r="O178" s="41"/>
      <c r="P178" s="41"/>
      <c r="Q178" s="41"/>
      <c r="R178" s="41"/>
      <c r="S178" s="41"/>
      <c r="T178" s="41"/>
      <c r="U178" s="41"/>
      <c r="V178" s="41"/>
      <c r="W178" s="41"/>
      <c r="X178" s="41"/>
      <c r="Y178" s="41"/>
      <c r="Z178" s="41"/>
    </row>
    <row r="179" spans="1:26" ht="14.25" customHeight="1">
      <c r="A179" s="41"/>
      <c r="B179" s="41"/>
      <c r="C179" s="41"/>
      <c r="D179" s="41"/>
      <c r="E179" s="41"/>
      <c r="F179" s="41"/>
      <c r="G179" s="41"/>
      <c r="H179" s="41"/>
      <c r="I179" s="41"/>
      <c r="J179" s="41"/>
      <c r="K179" s="41"/>
      <c r="L179" s="41"/>
      <c r="M179" s="41"/>
      <c r="N179" s="41"/>
      <c r="O179" s="41"/>
      <c r="P179" s="41"/>
      <c r="Q179" s="41"/>
      <c r="R179" s="41"/>
      <c r="S179" s="41"/>
      <c r="T179" s="41"/>
      <c r="U179" s="41"/>
      <c r="V179" s="41"/>
      <c r="W179" s="41"/>
      <c r="X179" s="41"/>
      <c r="Y179" s="41"/>
      <c r="Z179" s="41"/>
    </row>
    <row r="180" spans="1:26" ht="14.25" customHeight="1">
      <c r="A180" s="41"/>
      <c r="B180" s="41"/>
      <c r="C180" s="41"/>
      <c r="D180" s="41"/>
      <c r="E180" s="41"/>
      <c r="F180" s="41"/>
      <c r="G180" s="41"/>
      <c r="H180" s="41"/>
      <c r="I180" s="41"/>
      <c r="J180" s="41"/>
      <c r="K180" s="41"/>
      <c r="L180" s="41"/>
      <c r="M180" s="41"/>
      <c r="N180" s="41"/>
      <c r="O180" s="41"/>
      <c r="P180" s="41"/>
      <c r="Q180" s="41"/>
      <c r="R180" s="41"/>
      <c r="S180" s="41"/>
      <c r="T180" s="41"/>
      <c r="U180" s="41"/>
      <c r="V180" s="41"/>
      <c r="W180" s="41"/>
      <c r="X180" s="41"/>
      <c r="Y180" s="41"/>
      <c r="Z180" s="41"/>
    </row>
    <row r="181" spans="1:26" ht="14.25" customHeight="1">
      <c r="A181" s="41"/>
      <c r="B181" s="41"/>
      <c r="C181" s="41"/>
      <c r="D181" s="41"/>
      <c r="E181" s="41"/>
      <c r="F181" s="41"/>
      <c r="G181" s="41"/>
      <c r="H181" s="41"/>
      <c r="I181" s="41"/>
      <c r="J181" s="41"/>
      <c r="K181" s="41"/>
      <c r="L181" s="41"/>
      <c r="M181" s="41"/>
      <c r="N181" s="41"/>
      <c r="O181" s="41"/>
      <c r="P181" s="41"/>
      <c r="Q181" s="41"/>
      <c r="R181" s="41"/>
      <c r="S181" s="41"/>
      <c r="T181" s="41"/>
      <c r="U181" s="41"/>
      <c r="V181" s="41"/>
      <c r="W181" s="41"/>
      <c r="X181" s="41"/>
      <c r="Y181" s="41"/>
      <c r="Z181" s="41"/>
    </row>
    <row r="182" spans="1:26" ht="14.25" customHeight="1">
      <c r="A182" s="41"/>
      <c r="B182" s="41"/>
      <c r="C182" s="41"/>
      <c r="D182" s="41"/>
      <c r="E182" s="41"/>
      <c r="F182" s="41"/>
      <c r="G182" s="41"/>
      <c r="H182" s="41"/>
      <c r="I182" s="41"/>
      <c r="J182" s="41"/>
      <c r="K182" s="41"/>
      <c r="L182" s="41"/>
      <c r="M182" s="41"/>
      <c r="N182" s="41"/>
      <c r="O182" s="41"/>
      <c r="P182" s="41"/>
      <c r="Q182" s="41"/>
      <c r="R182" s="41"/>
      <c r="S182" s="41"/>
      <c r="T182" s="41"/>
      <c r="U182" s="41"/>
      <c r="V182" s="41"/>
      <c r="W182" s="41"/>
      <c r="X182" s="41"/>
      <c r="Y182" s="41"/>
      <c r="Z182" s="41"/>
    </row>
    <row r="183" spans="1:26" ht="14.25" customHeight="1">
      <c r="A183" s="41"/>
      <c r="B183" s="41"/>
      <c r="C183" s="41"/>
      <c r="D183" s="41"/>
      <c r="E183" s="41"/>
      <c r="F183" s="41"/>
      <c r="G183" s="41"/>
      <c r="H183" s="41"/>
      <c r="I183" s="41"/>
      <c r="J183" s="41"/>
      <c r="K183" s="41"/>
      <c r="L183" s="41"/>
      <c r="M183" s="41"/>
      <c r="N183" s="41"/>
      <c r="O183" s="41"/>
      <c r="P183" s="41"/>
      <c r="Q183" s="41"/>
      <c r="R183" s="41"/>
      <c r="S183" s="41"/>
      <c r="T183" s="41"/>
      <c r="U183" s="41"/>
      <c r="V183" s="41"/>
      <c r="W183" s="41"/>
      <c r="X183" s="41"/>
      <c r="Y183" s="41"/>
      <c r="Z183" s="41"/>
    </row>
    <row r="184" spans="1:26" ht="14.25" customHeight="1">
      <c r="A184" s="41"/>
      <c r="B184" s="41"/>
      <c r="C184" s="41"/>
      <c r="D184" s="41"/>
      <c r="E184" s="41"/>
      <c r="F184" s="41"/>
      <c r="G184" s="41"/>
      <c r="H184" s="41"/>
      <c r="I184" s="41"/>
      <c r="J184" s="41"/>
      <c r="K184" s="41"/>
      <c r="L184" s="41"/>
      <c r="M184" s="41"/>
      <c r="N184" s="41"/>
      <c r="O184" s="41"/>
      <c r="P184" s="41"/>
      <c r="Q184" s="41"/>
      <c r="R184" s="41"/>
      <c r="S184" s="41"/>
      <c r="T184" s="41"/>
      <c r="U184" s="41"/>
      <c r="V184" s="41"/>
      <c r="W184" s="41"/>
      <c r="X184" s="41"/>
      <c r="Y184" s="41"/>
      <c r="Z184" s="41"/>
    </row>
    <row r="185" spans="1:26" ht="14.25" customHeight="1">
      <c r="A185" s="41"/>
      <c r="B185" s="41"/>
      <c r="C185" s="41"/>
      <c r="D185" s="41"/>
      <c r="E185" s="41"/>
      <c r="F185" s="41"/>
      <c r="G185" s="41"/>
      <c r="H185" s="41"/>
      <c r="I185" s="41"/>
      <c r="J185" s="41"/>
      <c r="K185" s="41"/>
      <c r="L185" s="41"/>
      <c r="M185" s="41"/>
      <c r="N185" s="41"/>
      <c r="O185" s="41"/>
      <c r="P185" s="41"/>
      <c r="Q185" s="41"/>
      <c r="R185" s="41"/>
      <c r="S185" s="41"/>
      <c r="T185" s="41"/>
      <c r="U185" s="41"/>
      <c r="V185" s="41"/>
      <c r="W185" s="41"/>
      <c r="X185" s="41"/>
      <c r="Y185" s="41"/>
      <c r="Z185" s="41"/>
    </row>
    <row r="186" spans="1:26" ht="14.25" customHeight="1">
      <c r="A186" s="41"/>
      <c r="B186" s="41"/>
      <c r="C186" s="41"/>
      <c r="D186" s="41"/>
      <c r="E186" s="41"/>
      <c r="F186" s="41"/>
      <c r="G186" s="41"/>
      <c r="H186" s="41"/>
      <c r="I186" s="41"/>
      <c r="J186" s="41"/>
      <c r="K186" s="41"/>
      <c r="L186" s="41"/>
      <c r="M186" s="41"/>
      <c r="N186" s="41"/>
      <c r="O186" s="41"/>
      <c r="P186" s="41"/>
      <c r="Q186" s="41"/>
      <c r="R186" s="41"/>
      <c r="S186" s="41"/>
      <c r="T186" s="41"/>
      <c r="U186" s="41"/>
      <c r="V186" s="41"/>
      <c r="W186" s="41"/>
      <c r="X186" s="41"/>
      <c r="Y186" s="41"/>
      <c r="Z186" s="41"/>
    </row>
    <row r="187" spans="1:26" ht="14.25" customHeight="1">
      <c r="A187" s="41"/>
      <c r="B187" s="41"/>
      <c r="C187" s="41"/>
      <c r="D187" s="41"/>
      <c r="E187" s="41"/>
      <c r="F187" s="41"/>
      <c r="G187" s="41"/>
      <c r="H187" s="41"/>
      <c r="I187" s="41"/>
      <c r="J187" s="41"/>
      <c r="K187" s="41"/>
      <c r="L187" s="41"/>
      <c r="M187" s="41"/>
      <c r="N187" s="41"/>
      <c r="O187" s="41"/>
      <c r="P187" s="41"/>
      <c r="Q187" s="41"/>
      <c r="R187" s="41"/>
      <c r="S187" s="41"/>
      <c r="T187" s="41"/>
      <c r="U187" s="41"/>
      <c r="V187" s="41"/>
      <c r="W187" s="41"/>
      <c r="X187" s="41"/>
      <c r="Y187" s="41"/>
      <c r="Z187" s="41"/>
    </row>
    <row r="188" spans="1:26" ht="14.25" customHeight="1">
      <c r="A188" s="41"/>
      <c r="B188" s="41"/>
      <c r="C188" s="41"/>
      <c r="D188" s="41"/>
      <c r="E188" s="41"/>
      <c r="F188" s="41"/>
      <c r="G188" s="41"/>
      <c r="H188" s="41"/>
      <c r="I188" s="41"/>
      <c r="J188" s="41"/>
      <c r="K188" s="41"/>
      <c r="L188" s="41"/>
      <c r="M188" s="41"/>
      <c r="N188" s="41"/>
      <c r="O188" s="41"/>
      <c r="P188" s="41"/>
      <c r="Q188" s="41"/>
      <c r="R188" s="41"/>
      <c r="S188" s="41"/>
      <c r="T188" s="41"/>
      <c r="U188" s="41"/>
      <c r="V188" s="41"/>
      <c r="W188" s="41"/>
      <c r="X188" s="41"/>
      <c r="Y188" s="41"/>
      <c r="Z188" s="41"/>
    </row>
    <row r="189" spans="1:26" ht="14.25" customHeight="1">
      <c r="A189" s="41"/>
      <c r="B189" s="41"/>
      <c r="C189" s="41"/>
      <c r="D189" s="41"/>
      <c r="E189" s="41"/>
      <c r="F189" s="41"/>
      <c r="G189" s="41"/>
      <c r="H189" s="41"/>
      <c r="I189" s="41"/>
      <c r="J189" s="41"/>
      <c r="K189" s="41"/>
      <c r="L189" s="41"/>
      <c r="M189" s="41"/>
      <c r="N189" s="41"/>
      <c r="O189" s="41"/>
      <c r="P189" s="41"/>
      <c r="Q189" s="41"/>
      <c r="R189" s="41"/>
      <c r="S189" s="41"/>
      <c r="T189" s="41"/>
      <c r="U189" s="41"/>
      <c r="V189" s="41"/>
      <c r="W189" s="41"/>
      <c r="X189" s="41"/>
      <c r="Y189" s="41"/>
      <c r="Z189" s="41"/>
    </row>
    <row r="190" spans="1:26" ht="14.25" customHeight="1">
      <c r="A190" s="41"/>
      <c r="B190" s="41"/>
      <c r="C190" s="41"/>
      <c r="D190" s="41"/>
      <c r="E190" s="41"/>
      <c r="F190" s="41"/>
      <c r="G190" s="41"/>
      <c r="H190" s="41"/>
      <c r="I190" s="41"/>
      <c r="J190" s="41"/>
      <c r="K190" s="41"/>
      <c r="L190" s="41"/>
      <c r="M190" s="41"/>
      <c r="N190" s="41"/>
      <c r="O190" s="41"/>
      <c r="P190" s="41"/>
      <c r="Q190" s="41"/>
      <c r="R190" s="41"/>
      <c r="S190" s="41"/>
      <c r="T190" s="41"/>
      <c r="U190" s="41"/>
      <c r="V190" s="41"/>
      <c r="W190" s="41"/>
      <c r="X190" s="41"/>
      <c r="Y190" s="41"/>
      <c r="Z190" s="41"/>
    </row>
    <row r="191" spans="1:26" ht="14.25" customHeight="1">
      <c r="A191" s="41"/>
      <c r="B191" s="41"/>
      <c r="C191" s="41"/>
      <c r="D191" s="41"/>
      <c r="E191" s="41"/>
      <c r="F191" s="41"/>
      <c r="G191" s="41"/>
      <c r="H191" s="41"/>
      <c r="I191" s="41"/>
      <c r="J191" s="41"/>
      <c r="K191" s="41"/>
      <c r="L191" s="41"/>
      <c r="M191" s="41"/>
      <c r="N191" s="41"/>
      <c r="O191" s="41"/>
      <c r="P191" s="41"/>
      <c r="Q191" s="41"/>
      <c r="R191" s="41"/>
      <c r="S191" s="41"/>
      <c r="T191" s="41"/>
      <c r="U191" s="41"/>
      <c r="V191" s="41"/>
      <c r="W191" s="41"/>
      <c r="X191" s="41"/>
      <c r="Y191" s="41"/>
      <c r="Z191" s="41"/>
    </row>
    <row r="192" spans="1:26" ht="14.25" customHeight="1">
      <c r="A192" s="41"/>
      <c r="B192" s="41"/>
      <c r="C192" s="41"/>
      <c r="D192" s="41"/>
      <c r="E192" s="41"/>
      <c r="F192" s="41"/>
      <c r="G192" s="41"/>
      <c r="H192" s="41"/>
      <c r="I192" s="41"/>
      <c r="J192" s="41"/>
      <c r="K192" s="41"/>
      <c r="L192" s="41"/>
      <c r="M192" s="41"/>
      <c r="N192" s="41"/>
      <c r="O192" s="41"/>
      <c r="P192" s="41"/>
      <c r="Q192" s="41"/>
      <c r="R192" s="41"/>
      <c r="S192" s="41"/>
      <c r="T192" s="41"/>
      <c r="U192" s="41"/>
      <c r="V192" s="41"/>
      <c r="W192" s="41"/>
      <c r="X192" s="41"/>
      <c r="Y192" s="41"/>
      <c r="Z192" s="41"/>
    </row>
    <row r="193" spans="1:26" ht="14.25" customHeight="1">
      <c r="A193" s="41"/>
      <c r="B193" s="41"/>
      <c r="C193" s="41"/>
      <c r="D193" s="41"/>
      <c r="E193" s="41"/>
      <c r="F193" s="41"/>
      <c r="G193" s="41"/>
      <c r="H193" s="41"/>
      <c r="I193" s="41"/>
      <c r="J193" s="41"/>
      <c r="K193" s="41"/>
      <c r="L193" s="41"/>
      <c r="M193" s="41"/>
      <c r="N193" s="41"/>
      <c r="O193" s="41"/>
      <c r="P193" s="41"/>
      <c r="Q193" s="41"/>
      <c r="R193" s="41"/>
      <c r="S193" s="41"/>
      <c r="T193" s="41"/>
      <c r="U193" s="41"/>
      <c r="V193" s="41"/>
      <c r="W193" s="41"/>
      <c r="X193" s="41"/>
      <c r="Y193" s="41"/>
      <c r="Z193" s="41"/>
    </row>
    <row r="194" spans="1:26" ht="14.25" customHeight="1">
      <c r="A194" s="41"/>
      <c r="B194" s="41"/>
      <c r="C194" s="41"/>
      <c r="D194" s="41"/>
      <c r="E194" s="41"/>
      <c r="F194" s="41"/>
      <c r="G194" s="41"/>
      <c r="H194" s="41"/>
      <c r="I194" s="41"/>
      <c r="J194" s="41"/>
      <c r="K194" s="41"/>
      <c r="L194" s="41"/>
      <c r="M194" s="41"/>
      <c r="N194" s="41"/>
      <c r="O194" s="41"/>
      <c r="P194" s="41"/>
      <c r="Q194" s="41"/>
      <c r="R194" s="41"/>
      <c r="S194" s="41"/>
      <c r="T194" s="41"/>
      <c r="U194" s="41"/>
      <c r="V194" s="41"/>
      <c r="W194" s="41"/>
      <c r="X194" s="41"/>
      <c r="Y194" s="41"/>
      <c r="Z194" s="41"/>
    </row>
    <row r="195" spans="1:26" ht="14.25" customHeight="1">
      <c r="A195" s="41"/>
      <c r="B195" s="41"/>
      <c r="C195" s="41"/>
      <c r="D195" s="41"/>
      <c r="E195" s="41"/>
      <c r="F195" s="41"/>
      <c r="G195" s="41"/>
      <c r="H195" s="41"/>
      <c r="I195" s="41"/>
      <c r="J195" s="41"/>
      <c r="K195" s="41"/>
      <c r="L195" s="41"/>
      <c r="M195" s="41"/>
      <c r="N195" s="41"/>
      <c r="O195" s="41"/>
      <c r="P195" s="41"/>
      <c r="Q195" s="41"/>
      <c r="R195" s="41"/>
      <c r="S195" s="41"/>
      <c r="T195" s="41"/>
      <c r="U195" s="41"/>
      <c r="V195" s="41"/>
      <c r="W195" s="41"/>
      <c r="X195" s="41"/>
      <c r="Y195" s="41"/>
      <c r="Z195" s="41"/>
    </row>
    <row r="196" spans="1:26" ht="14.25" customHeight="1">
      <c r="A196" s="41"/>
      <c r="B196" s="41"/>
      <c r="C196" s="41"/>
      <c r="D196" s="41"/>
      <c r="E196" s="41"/>
      <c r="F196" s="41"/>
      <c r="G196" s="41"/>
      <c r="H196" s="41"/>
      <c r="I196" s="41"/>
      <c r="J196" s="41"/>
      <c r="K196" s="41"/>
      <c r="L196" s="41"/>
      <c r="M196" s="41"/>
      <c r="N196" s="41"/>
      <c r="O196" s="41"/>
      <c r="P196" s="41"/>
      <c r="Q196" s="41"/>
      <c r="R196" s="41"/>
      <c r="S196" s="41"/>
      <c r="T196" s="41"/>
      <c r="U196" s="41"/>
      <c r="V196" s="41"/>
      <c r="W196" s="41"/>
      <c r="X196" s="41"/>
      <c r="Y196" s="41"/>
      <c r="Z196" s="41"/>
    </row>
    <row r="197" spans="1:26" ht="14.25" customHeight="1">
      <c r="A197" s="41"/>
      <c r="B197" s="41"/>
      <c r="C197" s="41"/>
      <c r="D197" s="41"/>
      <c r="E197" s="41"/>
      <c r="F197" s="41"/>
      <c r="G197" s="41"/>
      <c r="H197" s="41"/>
      <c r="I197" s="41"/>
      <c r="J197" s="41"/>
      <c r="K197" s="41"/>
      <c r="L197" s="41"/>
      <c r="M197" s="41"/>
      <c r="N197" s="41"/>
      <c r="O197" s="41"/>
      <c r="P197" s="41"/>
      <c r="Q197" s="41"/>
      <c r="R197" s="41"/>
      <c r="S197" s="41"/>
      <c r="T197" s="41"/>
      <c r="U197" s="41"/>
      <c r="V197" s="41"/>
      <c r="W197" s="41"/>
      <c r="X197" s="41"/>
      <c r="Y197" s="41"/>
      <c r="Z197" s="41"/>
    </row>
    <row r="198" spans="1:26" ht="14.25" customHeight="1">
      <c r="A198" s="41"/>
      <c r="B198" s="41"/>
      <c r="C198" s="41"/>
      <c r="D198" s="41"/>
      <c r="E198" s="41"/>
      <c r="F198" s="41"/>
      <c r="G198" s="41"/>
      <c r="H198" s="41"/>
      <c r="I198" s="41"/>
      <c r="J198" s="41"/>
      <c r="K198" s="41"/>
      <c r="L198" s="41"/>
      <c r="M198" s="41"/>
      <c r="N198" s="41"/>
      <c r="O198" s="41"/>
      <c r="P198" s="41"/>
      <c r="Q198" s="41"/>
      <c r="R198" s="41"/>
      <c r="S198" s="41"/>
      <c r="T198" s="41"/>
      <c r="U198" s="41"/>
      <c r="V198" s="41"/>
      <c r="W198" s="41"/>
      <c r="X198" s="41"/>
      <c r="Y198" s="41"/>
      <c r="Z198" s="41"/>
    </row>
    <row r="199" spans="1:26" ht="14.25" customHeight="1">
      <c r="A199" s="41"/>
      <c r="B199" s="41"/>
      <c r="C199" s="41"/>
      <c r="D199" s="41"/>
      <c r="E199" s="41"/>
      <c r="F199" s="41"/>
      <c r="G199" s="41"/>
      <c r="H199" s="41"/>
      <c r="I199" s="41"/>
      <c r="J199" s="41"/>
      <c r="K199" s="41"/>
      <c r="L199" s="41"/>
      <c r="M199" s="41"/>
      <c r="N199" s="41"/>
      <c r="O199" s="41"/>
      <c r="P199" s="41"/>
      <c r="Q199" s="41"/>
      <c r="R199" s="41"/>
      <c r="S199" s="41"/>
      <c r="T199" s="41"/>
      <c r="U199" s="41"/>
      <c r="V199" s="41"/>
      <c r="W199" s="41"/>
      <c r="X199" s="41"/>
      <c r="Y199" s="41"/>
      <c r="Z199" s="41"/>
    </row>
    <row r="200" spans="1:26" ht="14.25" customHeight="1">
      <c r="A200" s="41"/>
      <c r="B200" s="41"/>
      <c r="C200" s="41"/>
      <c r="D200" s="41"/>
      <c r="E200" s="41"/>
      <c r="F200" s="41"/>
      <c r="G200" s="41"/>
      <c r="H200" s="41"/>
      <c r="I200" s="41"/>
      <c r="J200" s="41"/>
      <c r="K200" s="41"/>
      <c r="L200" s="41"/>
      <c r="M200" s="41"/>
      <c r="N200" s="41"/>
      <c r="O200" s="41"/>
      <c r="P200" s="41"/>
      <c r="Q200" s="41"/>
      <c r="R200" s="41"/>
      <c r="S200" s="41"/>
      <c r="T200" s="41"/>
      <c r="U200" s="41"/>
      <c r="V200" s="41"/>
      <c r="W200" s="41"/>
      <c r="X200" s="41"/>
      <c r="Y200" s="41"/>
      <c r="Z200" s="41"/>
    </row>
    <row r="201" spans="1:26" ht="14.25" customHeight="1">
      <c r="A201" s="41"/>
      <c r="B201" s="41"/>
      <c r="C201" s="41"/>
      <c r="D201" s="41"/>
      <c r="E201" s="41"/>
      <c r="F201" s="41"/>
      <c r="G201" s="41"/>
      <c r="H201" s="41"/>
      <c r="I201" s="41"/>
      <c r="J201" s="41"/>
      <c r="K201" s="41"/>
      <c r="L201" s="41"/>
      <c r="M201" s="41"/>
      <c r="N201" s="41"/>
      <c r="O201" s="41"/>
      <c r="P201" s="41"/>
      <c r="Q201" s="41"/>
      <c r="R201" s="41"/>
      <c r="S201" s="41"/>
      <c r="T201" s="41"/>
      <c r="U201" s="41"/>
      <c r="V201" s="41"/>
      <c r="W201" s="41"/>
      <c r="X201" s="41"/>
      <c r="Y201" s="41"/>
      <c r="Z201" s="41"/>
    </row>
    <row r="202" spans="1:26" ht="14.25" customHeight="1">
      <c r="A202" s="41"/>
      <c r="B202" s="41"/>
      <c r="C202" s="41"/>
      <c r="D202" s="41"/>
      <c r="E202" s="41"/>
      <c r="F202" s="41"/>
      <c r="G202" s="41"/>
      <c r="H202" s="41"/>
      <c r="I202" s="41"/>
      <c r="J202" s="41"/>
      <c r="K202" s="41"/>
      <c r="L202" s="41"/>
      <c r="M202" s="41"/>
      <c r="N202" s="41"/>
      <c r="O202" s="41"/>
      <c r="P202" s="41"/>
      <c r="Q202" s="41"/>
      <c r="R202" s="41"/>
      <c r="S202" s="41"/>
      <c r="T202" s="41"/>
      <c r="U202" s="41"/>
      <c r="V202" s="41"/>
      <c r="W202" s="41"/>
      <c r="X202" s="41"/>
      <c r="Y202" s="41"/>
      <c r="Z202" s="41"/>
    </row>
    <row r="203" spans="1:26" ht="14.25" customHeight="1">
      <c r="A203" s="41"/>
      <c r="B203" s="41"/>
      <c r="C203" s="41"/>
      <c r="D203" s="41"/>
      <c r="E203" s="41"/>
      <c r="F203" s="41"/>
      <c r="G203" s="41"/>
      <c r="H203" s="41"/>
      <c r="I203" s="41"/>
      <c r="J203" s="41"/>
      <c r="K203" s="41"/>
      <c r="L203" s="41"/>
      <c r="M203" s="41"/>
      <c r="N203" s="41"/>
      <c r="O203" s="41"/>
      <c r="P203" s="41"/>
      <c r="Q203" s="41"/>
      <c r="R203" s="41"/>
      <c r="S203" s="41"/>
      <c r="T203" s="41"/>
      <c r="U203" s="41"/>
      <c r="V203" s="41"/>
      <c r="W203" s="41"/>
      <c r="X203" s="41"/>
      <c r="Y203" s="41"/>
      <c r="Z203" s="41"/>
    </row>
    <row r="204" spans="1:26" ht="14.25" customHeight="1">
      <c r="A204" s="41"/>
      <c r="B204" s="41"/>
      <c r="C204" s="41"/>
      <c r="D204" s="41"/>
      <c r="E204" s="41"/>
      <c r="F204" s="41"/>
      <c r="G204" s="41"/>
      <c r="H204" s="41"/>
      <c r="I204" s="41"/>
      <c r="J204" s="41"/>
      <c r="K204" s="41"/>
      <c r="L204" s="41"/>
      <c r="M204" s="41"/>
      <c r="N204" s="41"/>
      <c r="O204" s="41"/>
      <c r="P204" s="41"/>
      <c r="Q204" s="41"/>
      <c r="R204" s="41"/>
      <c r="S204" s="41"/>
      <c r="T204" s="41"/>
      <c r="U204" s="41"/>
      <c r="V204" s="41"/>
      <c r="W204" s="41"/>
      <c r="X204" s="41"/>
      <c r="Y204" s="41"/>
      <c r="Z204" s="41"/>
    </row>
    <row r="205" spans="1:26" ht="14.25" customHeight="1">
      <c r="A205" s="41"/>
      <c r="B205" s="41"/>
      <c r="C205" s="41"/>
      <c r="D205" s="41"/>
      <c r="E205" s="41"/>
      <c r="F205" s="41"/>
      <c r="G205" s="41"/>
      <c r="H205" s="41"/>
      <c r="I205" s="41"/>
      <c r="J205" s="41"/>
      <c r="K205" s="41"/>
      <c r="L205" s="41"/>
      <c r="M205" s="41"/>
      <c r="N205" s="41"/>
      <c r="O205" s="41"/>
      <c r="P205" s="41"/>
      <c r="Q205" s="41"/>
      <c r="R205" s="41"/>
      <c r="S205" s="41"/>
      <c r="T205" s="41"/>
      <c r="U205" s="41"/>
      <c r="V205" s="41"/>
      <c r="W205" s="41"/>
      <c r="X205" s="41"/>
      <c r="Y205" s="41"/>
      <c r="Z205" s="41"/>
    </row>
    <row r="206" spans="1:26" ht="14.25" customHeight="1">
      <c r="A206" s="41"/>
      <c r="B206" s="41"/>
      <c r="C206" s="41"/>
      <c r="D206" s="41"/>
      <c r="E206" s="41"/>
      <c r="F206" s="41"/>
      <c r="G206" s="41"/>
      <c r="H206" s="41"/>
      <c r="I206" s="41"/>
      <c r="J206" s="41"/>
      <c r="K206" s="41"/>
      <c r="L206" s="41"/>
      <c r="M206" s="41"/>
      <c r="N206" s="41"/>
      <c r="O206" s="41"/>
      <c r="P206" s="41"/>
      <c r="Q206" s="41"/>
      <c r="R206" s="41"/>
      <c r="S206" s="41"/>
      <c r="T206" s="41"/>
      <c r="U206" s="41"/>
      <c r="V206" s="41"/>
      <c r="W206" s="41"/>
      <c r="X206" s="41"/>
      <c r="Y206" s="41"/>
      <c r="Z206" s="41"/>
    </row>
    <row r="207" spans="1:26" ht="14.25" customHeight="1">
      <c r="A207" s="41"/>
      <c r="B207" s="41"/>
      <c r="C207" s="41"/>
      <c r="D207" s="41"/>
      <c r="E207" s="41"/>
      <c r="F207" s="41"/>
      <c r="G207" s="41"/>
      <c r="H207" s="41"/>
      <c r="I207" s="41"/>
      <c r="J207" s="41"/>
      <c r="K207" s="41"/>
      <c r="L207" s="41"/>
      <c r="M207" s="41"/>
      <c r="N207" s="41"/>
      <c r="O207" s="41"/>
      <c r="P207" s="41"/>
      <c r="Q207" s="41"/>
      <c r="R207" s="41"/>
      <c r="S207" s="41"/>
      <c r="T207" s="41"/>
      <c r="U207" s="41"/>
      <c r="V207" s="41"/>
      <c r="W207" s="41"/>
      <c r="X207" s="41"/>
      <c r="Y207" s="41"/>
      <c r="Z207" s="41"/>
    </row>
    <row r="208" spans="1:26" ht="14.25" customHeight="1">
      <c r="A208" s="41"/>
      <c r="B208" s="41"/>
      <c r="C208" s="41"/>
      <c r="D208" s="41"/>
      <c r="E208" s="41"/>
      <c r="F208" s="41"/>
      <c r="G208" s="41"/>
      <c r="H208" s="41"/>
      <c r="I208" s="41"/>
      <c r="J208" s="41"/>
      <c r="K208" s="41"/>
      <c r="L208" s="41"/>
      <c r="M208" s="41"/>
      <c r="N208" s="41"/>
      <c r="O208" s="41"/>
      <c r="P208" s="41"/>
      <c r="Q208" s="41"/>
      <c r="R208" s="41"/>
      <c r="S208" s="41"/>
      <c r="T208" s="41"/>
      <c r="U208" s="41"/>
      <c r="V208" s="41"/>
      <c r="W208" s="41"/>
      <c r="X208" s="41"/>
      <c r="Y208" s="41"/>
      <c r="Z208" s="41"/>
    </row>
    <row r="209" spans="1:26" ht="14.25" customHeight="1">
      <c r="A209" s="41"/>
      <c r="B209" s="41"/>
      <c r="C209" s="41"/>
      <c r="D209" s="41"/>
      <c r="E209" s="41"/>
      <c r="F209" s="41"/>
      <c r="G209" s="41"/>
      <c r="H209" s="41"/>
      <c r="I209" s="41"/>
      <c r="J209" s="41"/>
      <c r="K209" s="41"/>
      <c r="L209" s="41"/>
      <c r="M209" s="41"/>
      <c r="N209" s="41"/>
      <c r="O209" s="41"/>
      <c r="P209" s="41"/>
      <c r="Q209" s="41"/>
      <c r="R209" s="41"/>
      <c r="S209" s="41"/>
      <c r="T209" s="41"/>
      <c r="U209" s="41"/>
      <c r="V209" s="41"/>
      <c r="W209" s="41"/>
      <c r="X209" s="41"/>
      <c r="Y209" s="41"/>
      <c r="Z209" s="41"/>
    </row>
    <row r="210" spans="1:26" ht="14.25" customHeight="1">
      <c r="A210" s="41"/>
      <c r="B210" s="41"/>
      <c r="C210" s="41"/>
      <c r="D210" s="41"/>
      <c r="E210" s="41"/>
      <c r="F210" s="41"/>
      <c r="G210" s="41"/>
      <c r="H210" s="41"/>
      <c r="I210" s="41"/>
      <c r="J210" s="41"/>
      <c r="K210" s="41"/>
      <c r="L210" s="41"/>
      <c r="M210" s="41"/>
      <c r="N210" s="41"/>
      <c r="O210" s="41"/>
      <c r="P210" s="41"/>
      <c r="Q210" s="41"/>
      <c r="R210" s="41"/>
      <c r="S210" s="41"/>
      <c r="T210" s="41"/>
      <c r="U210" s="41"/>
      <c r="V210" s="41"/>
      <c r="W210" s="41"/>
      <c r="X210" s="41"/>
      <c r="Y210" s="41"/>
      <c r="Z210" s="41"/>
    </row>
    <row r="211" spans="1:26" ht="14.25" customHeight="1">
      <c r="A211" s="41"/>
      <c r="B211" s="41"/>
      <c r="C211" s="41"/>
      <c r="D211" s="41"/>
      <c r="E211" s="41"/>
      <c r="F211" s="41"/>
      <c r="G211" s="41"/>
      <c r="H211" s="41"/>
      <c r="I211" s="41"/>
      <c r="J211" s="41"/>
      <c r="K211" s="41"/>
      <c r="L211" s="41"/>
      <c r="M211" s="41"/>
      <c r="N211" s="41"/>
      <c r="O211" s="41"/>
      <c r="P211" s="41"/>
      <c r="Q211" s="41"/>
      <c r="R211" s="41"/>
      <c r="S211" s="41"/>
      <c r="T211" s="41"/>
      <c r="U211" s="41"/>
      <c r="V211" s="41"/>
      <c r="W211" s="41"/>
      <c r="X211" s="41"/>
      <c r="Y211" s="41"/>
      <c r="Z211" s="41"/>
    </row>
    <row r="212" spans="1:26" ht="14.25" customHeight="1">
      <c r="A212" s="41"/>
      <c r="B212" s="41"/>
      <c r="C212" s="41"/>
      <c r="D212" s="41"/>
      <c r="E212" s="41"/>
      <c r="F212" s="41"/>
      <c r="G212" s="41"/>
      <c r="H212" s="41"/>
      <c r="I212" s="41"/>
      <c r="J212" s="41"/>
      <c r="K212" s="41"/>
      <c r="L212" s="41"/>
      <c r="M212" s="41"/>
      <c r="N212" s="41"/>
      <c r="O212" s="41"/>
      <c r="P212" s="41"/>
      <c r="Q212" s="41"/>
      <c r="R212" s="41"/>
      <c r="S212" s="41"/>
      <c r="T212" s="41"/>
      <c r="U212" s="41"/>
      <c r="V212" s="41"/>
      <c r="W212" s="41"/>
      <c r="X212" s="41"/>
      <c r="Y212" s="41"/>
      <c r="Z212" s="41"/>
    </row>
    <row r="213" spans="1:26" ht="14.25" customHeight="1">
      <c r="A213" s="41"/>
      <c r="B213" s="41"/>
      <c r="C213" s="41"/>
      <c r="D213" s="41"/>
      <c r="E213" s="41"/>
      <c r="F213" s="41"/>
      <c r="G213" s="41"/>
      <c r="H213" s="41"/>
      <c r="I213" s="41"/>
      <c r="J213" s="41"/>
      <c r="K213" s="41"/>
      <c r="L213" s="41"/>
      <c r="M213" s="41"/>
      <c r="N213" s="41"/>
      <c r="O213" s="41"/>
      <c r="P213" s="41"/>
      <c r="Q213" s="41"/>
      <c r="R213" s="41"/>
      <c r="S213" s="41"/>
      <c r="T213" s="41"/>
      <c r="U213" s="41"/>
      <c r="V213" s="41"/>
      <c r="W213" s="41"/>
      <c r="X213" s="41"/>
      <c r="Y213" s="41"/>
      <c r="Z213" s="41"/>
    </row>
    <row r="214" spans="1:26" ht="14.25" customHeight="1">
      <c r="A214" s="41"/>
      <c r="B214" s="41"/>
      <c r="C214" s="41"/>
      <c r="D214" s="41"/>
      <c r="E214" s="41"/>
      <c r="F214" s="41"/>
      <c r="G214" s="41"/>
      <c r="H214" s="41"/>
      <c r="I214" s="41"/>
      <c r="J214" s="41"/>
      <c r="K214" s="41"/>
      <c r="L214" s="41"/>
      <c r="M214" s="41"/>
      <c r="N214" s="41"/>
      <c r="O214" s="41"/>
      <c r="P214" s="41"/>
      <c r="Q214" s="41"/>
      <c r="R214" s="41"/>
      <c r="S214" s="41"/>
      <c r="T214" s="41"/>
      <c r="U214" s="41"/>
      <c r="V214" s="41"/>
      <c r="W214" s="41"/>
      <c r="X214" s="41"/>
      <c r="Y214" s="41"/>
      <c r="Z214" s="41"/>
    </row>
    <row r="215" spans="1:26" ht="14.25" customHeight="1">
      <c r="A215" s="41"/>
      <c r="B215" s="41"/>
      <c r="C215" s="41"/>
      <c r="D215" s="41"/>
      <c r="E215" s="41"/>
      <c r="F215" s="41"/>
      <c r="G215" s="41"/>
      <c r="H215" s="41"/>
      <c r="I215" s="41"/>
      <c r="J215" s="41"/>
      <c r="K215" s="41"/>
      <c r="L215" s="41"/>
      <c r="M215" s="41"/>
      <c r="N215" s="41"/>
      <c r="O215" s="41"/>
      <c r="P215" s="41"/>
      <c r="Q215" s="41"/>
      <c r="R215" s="41"/>
      <c r="S215" s="41"/>
      <c r="T215" s="41"/>
      <c r="U215" s="41"/>
      <c r="V215" s="41"/>
      <c r="W215" s="41"/>
      <c r="X215" s="41"/>
      <c r="Y215" s="41"/>
      <c r="Z215" s="41"/>
    </row>
    <row r="216" spans="1:26" ht="14.25" customHeight="1">
      <c r="A216" s="41"/>
      <c r="B216" s="41"/>
      <c r="C216" s="41"/>
      <c r="D216" s="41"/>
      <c r="E216" s="41"/>
      <c r="F216" s="41"/>
      <c r="G216" s="41"/>
      <c r="H216" s="41"/>
      <c r="I216" s="41"/>
      <c r="J216" s="41"/>
      <c r="K216" s="41"/>
      <c r="L216" s="41"/>
      <c r="M216" s="41"/>
      <c r="N216" s="41"/>
      <c r="O216" s="41"/>
      <c r="P216" s="41"/>
      <c r="Q216" s="41"/>
      <c r="R216" s="41"/>
      <c r="S216" s="41"/>
      <c r="T216" s="41"/>
      <c r="U216" s="41"/>
      <c r="V216" s="41"/>
      <c r="W216" s="41"/>
      <c r="X216" s="41"/>
      <c r="Y216" s="41"/>
      <c r="Z216" s="41"/>
    </row>
    <row r="217" spans="1:26" ht="14.25" customHeight="1">
      <c r="A217" s="41"/>
      <c r="B217" s="41"/>
      <c r="C217" s="41"/>
      <c r="D217" s="41"/>
      <c r="E217" s="41"/>
      <c r="F217" s="41"/>
      <c r="G217" s="41"/>
      <c r="H217" s="41"/>
      <c r="I217" s="41"/>
      <c r="J217" s="41"/>
      <c r="K217" s="41"/>
      <c r="L217" s="41"/>
      <c r="M217" s="41"/>
      <c r="N217" s="41"/>
      <c r="O217" s="41"/>
      <c r="P217" s="41"/>
      <c r="Q217" s="41"/>
      <c r="R217" s="41"/>
      <c r="S217" s="41"/>
      <c r="T217" s="41"/>
      <c r="U217" s="41"/>
      <c r="V217" s="41"/>
      <c r="W217" s="41"/>
      <c r="X217" s="41"/>
      <c r="Y217" s="41"/>
      <c r="Z217" s="41"/>
    </row>
    <row r="218" spans="1:26" ht="14.25" customHeight="1">
      <c r="A218" s="41"/>
      <c r="B218" s="41"/>
      <c r="C218" s="41"/>
      <c r="D218" s="41"/>
      <c r="E218" s="41"/>
      <c r="F218" s="41"/>
      <c r="G218" s="41"/>
      <c r="H218" s="41"/>
      <c r="I218" s="41"/>
      <c r="J218" s="41"/>
      <c r="K218" s="41"/>
      <c r="L218" s="41"/>
      <c r="M218" s="41"/>
      <c r="N218" s="41"/>
      <c r="O218" s="41"/>
      <c r="P218" s="41"/>
      <c r="Q218" s="41"/>
      <c r="R218" s="41"/>
      <c r="S218" s="41"/>
      <c r="T218" s="41"/>
      <c r="U218" s="41"/>
      <c r="V218" s="41"/>
      <c r="W218" s="41"/>
      <c r="X218" s="41"/>
      <c r="Y218" s="41"/>
      <c r="Z218" s="41"/>
    </row>
    <row r="219" spans="1:26" ht="14.25" customHeight="1">
      <c r="A219" s="41"/>
      <c r="B219" s="41"/>
      <c r="C219" s="41"/>
      <c r="D219" s="41"/>
      <c r="E219" s="41"/>
      <c r="F219" s="41"/>
      <c r="G219" s="41"/>
      <c r="H219" s="41"/>
      <c r="I219" s="41"/>
      <c r="J219" s="41"/>
      <c r="K219" s="41"/>
      <c r="L219" s="41"/>
      <c r="M219" s="41"/>
      <c r="N219" s="41"/>
      <c r="O219" s="41"/>
      <c r="P219" s="41"/>
      <c r="Q219" s="41"/>
      <c r="R219" s="41"/>
      <c r="S219" s="41"/>
      <c r="T219" s="41"/>
      <c r="U219" s="41"/>
      <c r="V219" s="41"/>
      <c r="W219" s="41"/>
      <c r="X219" s="41"/>
      <c r="Y219" s="41"/>
      <c r="Z219" s="41"/>
    </row>
    <row r="220" spans="1:26" ht="14.25" customHeight="1">
      <c r="A220" s="41"/>
      <c r="B220" s="41"/>
      <c r="C220" s="41"/>
      <c r="D220" s="41"/>
      <c r="E220" s="41"/>
      <c r="F220" s="41"/>
      <c r="G220" s="41"/>
      <c r="H220" s="41"/>
      <c r="I220" s="41"/>
      <c r="J220" s="41"/>
      <c r="K220" s="41"/>
      <c r="L220" s="41"/>
      <c r="M220" s="41"/>
      <c r="N220" s="41"/>
      <c r="O220" s="41"/>
      <c r="P220" s="41"/>
      <c r="Q220" s="41"/>
      <c r="R220" s="41"/>
      <c r="S220" s="41"/>
      <c r="T220" s="41"/>
      <c r="U220" s="41"/>
      <c r="V220" s="41"/>
      <c r="W220" s="41"/>
      <c r="X220" s="41"/>
      <c r="Y220" s="41"/>
      <c r="Z220" s="41"/>
    </row>
    <row r="221" spans="1:26" ht="14.25" customHeight="1">
      <c r="A221" s="41"/>
      <c r="B221" s="41"/>
      <c r="C221" s="41"/>
      <c r="D221" s="41"/>
      <c r="E221" s="41"/>
      <c r="F221" s="41"/>
      <c r="G221" s="41"/>
      <c r="H221" s="41"/>
      <c r="I221" s="41"/>
      <c r="J221" s="41"/>
      <c r="K221" s="41"/>
      <c r="L221" s="41"/>
      <c r="M221" s="41"/>
      <c r="N221" s="41"/>
      <c r="O221" s="41"/>
      <c r="P221" s="41"/>
      <c r="Q221" s="41"/>
      <c r="R221" s="41"/>
      <c r="S221" s="41"/>
      <c r="T221" s="41"/>
      <c r="U221" s="41"/>
      <c r="V221" s="41"/>
      <c r="W221" s="41"/>
      <c r="X221" s="41"/>
      <c r="Y221" s="41"/>
      <c r="Z221" s="41"/>
    </row>
    <row r="222" spans="1:26" ht="14.25" customHeight="1">
      <c r="A222" s="41"/>
      <c r="B222" s="41"/>
      <c r="C222" s="41"/>
      <c r="D222" s="41"/>
      <c r="E222" s="41"/>
      <c r="F222" s="41"/>
      <c r="G222" s="41"/>
      <c r="H222" s="41"/>
      <c r="I222" s="41"/>
      <c r="J222" s="41"/>
      <c r="K222" s="41"/>
      <c r="L222" s="41"/>
      <c r="M222" s="41"/>
      <c r="N222" s="41"/>
      <c r="O222" s="41"/>
      <c r="P222" s="41"/>
      <c r="Q222" s="41"/>
      <c r="R222" s="41"/>
      <c r="S222" s="41"/>
      <c r="T222" s="41"/>
      <c r="U222" s="41"/>
      <c r="V222" s="41"/>
      <c r="W222" s="41"/>
      <c r="X222" s="41"/>
      <c r="Y222" s="41"/>
      <c r="Z222" s="41"/>
    </row>
    <row r="223" spans="1:26" ht="14.25" customHeight="1">
      <c r="A223" s="41"/>
      <c r="B223" s="41"/>
      <c r="C223" s="41"/>
      <c r="D223" s="41"/>
      <c r="E223" s="41"/>
      <c r="F223" s="41"/>
      <c r="G223" s="41"/>
      <c r="H223" s="41"/>
      <c r="I223" s="41"/>
      <c r="J223" s="41"/>
      <c r="K223" s="41"/>
      <c r="L223" s="41"/>
      <c r="M223" s="41"/>
      <c r="N223" s="41"/>
      <c r="O223" s="41"/>
      <c r="P223" s="41"/>
      <c r="Q223" s="41"/>
      <c r="R223" s="41"/>
      <c r="S223" s="41"/>
      <c r="T223" s="41"/>
      <c r="U223" s="41"/>
      <c r="V223" s="41"/>
      <c r="W223" s="41"/>
      <c r="X223" s="41"/>
      <c r="Y223" s="41"/>
      <c r="Z223" s="41"/>
    </row>
    <row r="224" spans="1:26" ht="14.25" customHeight="1">
      <c r="A224" s="41"/>
      <c r="B224" s="41"/>
      <c r="C224" s="41"/>
      <c r="D224" s="41"/>
      <c r="E224" s="41"/>
      <c r="F224" s="41"/>
      <c r="G224" s="41"/>
      <c r="H224" s="41"/>
      <c r="I224" s="41"/>
      <c r="J224" s="41"/>
      <c r="K224" s="41"/>
      <c r="L224" s="41"/>
      <c r="M224" s="41"/>
      <c r="N224" s="41"/>
      <c r="O224" s="41"/>
      <c r="P224" s="41"/>
      <c r="Q224" s="41"/>
      <c r="R224" s="41"/>
      <c r="S224" s="41"/>
      <c r="T224" s="41"/>
      <c r="U224" s="41"/>
      <c r="V224" s="41"/>
      <c r="W224" s="41"/>
      <c r="X224" s="41"/>
      <c r="Y224" s="41"/>
      <c r="Z224" s="41"/>
    </row>
    <row r="225" spans="1:26" ht="14.25" customHeight="1">
      <c r="A225" s="41"/>
      <c r="B225" s="41"/>
      <c r="C225" s="41"/>
      <c r="D225" s="41"/>
      <c r="E225" s="41"/>
      <c r="F225" s="41"/>
      <c r="G225" s="41"/>
      <c r="H225" s="41"/>
      <c r="I225" s="41"/>
      <c r="J225" s="41"/>
      <c r="K225" s="41"/>
      <c r="L225" s="41"/>
      <c r="M225" s="41"/>
      <c r="N225" s="41"/>
      <c r="O225" s="41"/>
      <c r="P225" s="41"/>
      <c r="Q225" s="41"/>
      <c r="R225" s="41"/>
      <c r="S225" s="41"/>
      <c r="T225" s="41"/>
      <c r="U225" s="41"/>
      <c r="V225" s="41"/>
      <c r="W225" s="41"/>
      <c r="X225" s="41"/>
      <c r="Y225" s="41"/>
      <c r="Z225" s="41"/>
    </row>
    <row r="226" spans="1:26" ht="14.25" customHeight="1">
      <c r="A226" s="41"/>
      <c r="B226" s="41"/>
      <c r="C226" s="41"/>
      <c r="D226" s="41"/>
      <c r="E226" s="41"/>
      <c r="F226" s="41"/>
      <c r="G226" s="41"/>
      <c r="H226" s="41"/>
      <c r="I226" s="41"/>
      <c r="J226" s="41"/>
      <c r="K226" s="41"/>
      <c r="L226" s="41"/>
      <c r="M226" s="41"/>
      <c r="N226" s="41"/>
      <c r="O226" s="41"/>
      <c r="P226" s="41"/>
      <c r="Q226" s="41"/>
      <c r="R226" s="41"/>
      <c r="S226" s="41"/>
      <c r="T226" s="41"/>
      <c r="U226" s="41"/>
      <c r="V226" s="41"/>
      <c r="W226" s="41"/>
      <c r="X226" s="41"/>
      <c r="Y226" s="41"/>
      <c r="Z226" s="41"/>
    </row>
    <row r="227" spans="1:26" ht="14.25" customHeight="1">
      <c r="A227" s="41"/>
      <c r="B227" s="41"/>
      <c r="C227" s="41"/>
      <c r="D227" s="41"/>
      <c r="E227" s="41"/>
      <c r="F227" s="41"/>
      <c r="G227" s="41"/>
      <c r="H227" s="41"/>
      <c r="I227" s="41"/>
      <c r="J227" s="41"/>
      <c r="K227" s="41"/>
      <c r="L227" s="41"/>
      <c r="M227" s="41"/>
      <c r="N227" s="41"/>
      <c r="O227" s="41"/>
      <c r="P227" s="41"/>
      <c r="Q227" s="41"/>
      <c r="R227" s="41"/>
      <c r="S227" s="41"/>
      <c r="T227" s="41"/>
      <c r="U227" s="41"/>
      <c r="V227" s="41"/>
      <c r="W227" s="41"/>
      <c r="X227" s="41"/>
      <c r="Y227" s="41"/>
      <c r="Z227" s="41"/>
    </row>
    <row r="228" spans="1:26" ht="14.25" customHeight="1">
      <c r="A228" s="41"/>
      <c r="B228" s="41"/>
      <c r="C228" s="41"/>
      <c r="D228" s="41"/>
      <c r="E228" s="41"/>
      <c r="F228" s="41"/>
      <c r="G228" s="41"/>
      <c r="H228" s="41"/>
      <c r="I228" s="41"/>
      <c r="J228" s="41"/>
      <c r="K228" s="41"/>
      <c r="L228" s="41"/>
      <c r="M228" s="41"/>
      <c r="N228" s="41"/>
      <c r="O228" s="41"/>
      <c r="P228" s="41"/>
      <c r="Q228" s="41"/>
      <c r="R228" s="41"/>
      <c r="S228" s="41"/>
      <c r="T228" s="41"/>
      <c r="U228" s="41"/>
      <c r="V228" s="41"/>
      <c r="W228" s="41"/>
      <c r="X228" s="41"/>
      <c r="Y228" s="41"/>
      <c r="Z228" s="41"/>
    </row>
    <row r="229" spans="1:26" ht="14.25" customHeight="1">
      <c r="A229" s="41"/>
      <c r="B229" s="41"/>
      <c r="C229" s="41"/>
      <c r="D229" s="41"/>
      <c r="E229" s="41"/>
      <c r="F229" s="41"/>
      <c r="G229" s="41"/>
      <c r="H229" s="41"/>
      <c r="I229" s="41"/>
      <c r="J229" s="41"/>
      <c r="K229" s="41"/>
      <c r="L229" s="41"/>
      <c r="M229" s="41"/>
      <c r="N229" s="41"/>
      <c r="O229" s="41"/>
      <c r="P229" s="41"/>
      <c r="Q229" s="41"/>
      <c r="R229" s="41"/>
      <c r="S229" s="41"/>
      <c r="T229" s="41"/>
      <c r="U229" s="41"/>
      <c r="V229" s="41"/>
      <c r="W229" s="41"/>
      <c r="X229" s="41"/>
      <c r="Y229" s="41"/>
      <c r="Z229" s="41"/>
    </row>
    <row r="230" spans="1:26" ht="14.25" customHeight="1">
      <c r="A230" s="41"/>
      <c r="B230" s="41"/>
      <c r="C230" s="41"/>
      <c r="D230" s="41"/>
      <c r="E230" s="41"/>
      <c r="F230" s="41"/>
      <c r="G230" s="41"/>
      <c r="H230" s="41"/>
      <c r="I230" s="41"/>
      <c r="J230" s="41"/>
      <c r="K230" s="41"/>
      <c r="L230" s="41"/>
      <c r="M230" s="41"/>
      <c r="N230" s="41"/>
      <c r="O230" s="41"/>
      <c r="P230" s="41"/>
      <c r="Q230" s="41"/>
      <c r="R230" s="41"/>
      <c r="S230" s="41"/>
      <c r="T230" s="41"/>
      <c r="U230" s="41"/>
      <c r="V230" s="41"/>
      <c r="W230" s="41"/>
      <c r="X230" s="41"/>
      <c r="Y230" s="41"/>
      <c r="Z230" s="41"/>
    </row>
    <row r="231" spans="1:26" ht="14.25" customHeight="1">
      <c r="A231" s="41"/>
      <c r="B231" s="41"/>
      <c r="C231" s="41"/>
      <c r="D231" s="41"/>
      <c r="E231" s="41"/>
      <c r="F231" s="41"/>
      <c r="G231" s="41"/>
      <c r="H231" s="41"/>
      <c r="I231" s="41"/>
      <c r="J231" s="41"/>
      <c r="K231" s="41"/>
      <c r="L231" s="41"/>
      <c r="M231" s="41"/>
      <c r="N231" s="41"/>
      <c r="O231" s="41"/>
      <c r="P231" s="41"/>
      <c r="Q231" s="41"/>
      <c r="R231" s="41"/>
      <c r="S231" s="41"/>
      <c r="T231" s="41"/>
      <c r="U231" s="41"/>
      <c r="V231" s="41"/>
      <c r="W231" s="41"/>
      <c r="X231" s="41"/>
      <c r="Y231" s="41"/>
      <c r="Z231" s="41"/>
    </row>
    <row r="232" spans="1:26" ht="14.25" customHeight="1">
      <c r="A232" s="41"/>
      <c r="B232" s="41"/>
      <c r="C232" s="41"/>
      <c r="D232" s="41"/>
      <c r="E232" s="41"/>
      <c r="F232" s="41"/>
      <c r="G232" s="41"/>
      <c r="H232" s="41"/>
      <c r="I232" s="41"/>
      <c r="J232" s="41"/>
      <c r="K232" s="41"/>
      <c r="L232" s="41"/>
      <c r="M232" s="41"/>
      <c r="N232" s="41"/>
      <c r="O232" s="41"/>
      <c r="P232" s="41"/>
      <c r="Q232" s="41"/>
      <c r="R232" s="41"/>
      <c r="S232" s="41"/>
      <c r="T232" s="41"/>
      <c r="U232" s="41"/>
      <c r="V232" s="41"/>
      <c r="W232" s="41"/>
      <c r="X232" s="41"/>
      <c r="Y232" s="41"/>
      <c r="Z232" s="41"/>
    </row>
    <row r="233" spans="1:26" ht="14.25" customHeight="1">
      <c r="A233" s="41"/>
      <c r="B233" s="41"/>
      <c r="C233" s="41"/>
      <c r="D233" s="41"/>
      <c r="E233" s="41"/>
      <c r="F233" s="41"/>
      <c r="G233" s="41"/>
      <c r="H233" s="41"/>
      <c r="I233" s="41"/>
      <c r="J233" s="41"/>
      <c r="K233" s="41"/>
      <c r="L233" s="41"/>
      <c r="M233" s="41"/>
      <c r="N233" s="41"/>
      <c r="O233" s="41"/>
      <c r="P233" s="41"/>
      <c r="Q233" s="41"/>
      <c r="R233" s="41"/>
      <c r="S233" s="41"/>
      <c r="T233" s="41"/>
      <c r="U233" s="41"/>
      <c r="V233" s="41"/>
      <c r="W233" s="41"/>
      <c r="X233" s="41"/>
      <c r="Y233" s="41"/>
      <c r="Z233" s="41"/>
    </row>
    <row r="234" spans="1:26" ht="14.25" customHeight="1">
      <c r="A234" s="41"/>
      <c r="B234" s="41"/>
      <c r="C234" s="41"/>
      <c r="D234" s="41"/>
      <c r="E234" s="41"/>
      <c r="F234" s="41"/>
      <c r="G234" s="41"/>
      <c r="H234" s="41"/>
      <c r="I234" s="41"/>
      <c r="J234" s="41"/>
      <c r="K234" s="41"/>
      <c r="L234" s="41"/>
      <c r="M234" s="41"/>
      <c r="N234" s="41"/>
      <c r="O234" s="41"/>
      <c r="P234" s="41"/>
      <c r="Q234" s="41"/>
      <c r="R234" s="41"/>
      <c r="S234" s="41"/>
      <c r="T234" s="41"/>
      <c r="U234" s="41"/>
      <c r="V234" s="41"/>
      <c r="W234" s="41"/>
      <c r="X234" s="41"/>
      <c r="Y234" s="41"/>
      <c r="Z234" s="41"/>
    </row>
    <row r="235" spans="1:26" ht="14.25" customHeight="1">
      <c r="A235" s="41"/>
      <c r="B235" s="41"/>
      <c r="C235" s="41"/>
      <c r="D235" s="41"/>
      <c r="E235" s="41"/>
      <c r="F235" s="41"/>
      <c r="G235" s="41"/>
      <c r="H235" s="41"/>
      <c r="I235" s="41"/>
      <c r="J235" s="41"/>
      <c r="K235" s="41"/>
      <c r="L235" s="41"/>
      <c r="M235" s="41"/>
      <c r="N235" s="41"/>
      <c r="O235" s="41"/>
      <c r="P235" s="41"/>
      <c r="Q235" s="41"/>
      <c r="R235" s="41"/>
      <c r="S235" s="41"/>
      <c r="T235" s="41"/>
      <c r="U235" s="41"/>
      <c r="V235" s="41"/>
      <c r="W235" s="41"/>
      <c r="X235" s="41"/>
      <c r="Y235" s="41"/>
      <c r="Z235" s="41"/>
    </row>
    <row r="236" spans="1:26" ht="14.25" customHeight="1">
      <c r="A236" s="41"/>
      <c r="B236" s="41"/>
      <c r="C236" s="41"/>
      <c r="D236" s="41"/>
      <c r="E236" s="41"/>
      <c r="F236" s="41"/>
      <c r="G236" s="41"/>
      <c r="H236" s="41"/>
      <c r="I236" s="41"/>
      <c r="J236" s="41"/>
      <c r="K236" s="41"/>
      <c r="L236" s="41"/>
      <c r="M236" s="41"/>
      <c r="N236" s="41"/>
      <c r="O236" s="41"/>
      <c r="P236" s="41"/>
      <c r="Q236" s="41"/>
      <c r="R236" s="41"/>
      <c r="S236" s="41"/>
      <c r="T236" s="41"/>
      <c r="U236" s="41"/>
      <c r="V236" s="41"/>
      <c r="W236" s="41"/>
      <c r="X236" s="41"/>
      <c r="Y236" s="41"/>
      <c r="Z236" s="41"/>
    </row>
    <row r="237" spans="1:26" ht="14.25" customHeight="1">
      <c r="A237" s="41"/>
      <c r="B237" s="41"/>
      <c r="C237" s="41"/>
      <c r="D237" s="41"/>
      <c r="E237" s="41"/>
      <c r="F237" s="41"/>
      <c r="G237" s="41"/>
      <c r="H237" s="41"/>
      <c r="I237" s="41"/>
      <c r="J237" s="41"/>
      <c r="K237" s="41"/>
      <c r="L237" s="41"/>
      <c r="M237" s="41"/>
      <c r="N237" s="41"/>
      <c r="O237" s="41"/>
      <c r="P237" s="41"/>
      <c r="Q237" s="41"/>
      <c r="R237" s="41"/>
      <c r="S237" s="41"/>
      <c r="T237" s="41"/>
      <c r="U237" s="41"/>
      <c r="V237" s="41"/>
      <c r="W237" s="41"/>
      <c r="X237" s="41"/>
      <c r="Y237" s="41"/>
      <c r="Z237" s="41"/>
    </row>
    <row r="238" spans="1:26" ht="14.25" customHeight="1">
      <c r="A238" s="41"/>
      <c r="B238" s="41"/>
      <c r="C238" s="41"/>
      <c r="D238" s="41"/>
      <c r="E238" s="41"/>
      <c r="F238" s="41"/>
      <c r="G238" s="41"/>
      <c r="H238" s="41"/>
      <c r="I238" s="41"/>
      <c r="J238" s="41"/>
      <c r="K238" s="41"/>
      <c r="L238" s="41"/>
      <c r="M238" s="41"/>
      <c r="N238" s="41"/>
      <c r="O238" s="41"/>
      <c r="P238" s="41"/>
      <c r="Q238" s="41"/>
      <c r="R238" s="41"/>
      <c r="S238" s="41"/>
      <c r="T238" s="41"/>
      <c r="U238" s="41"/>
      <c r="V238" s="41"/>
      <c r="W238" s="41"/>
      <c r="X238" s="41"/>
      <c r="Y238" s="41"/>
      <c r="Z238" s="41"/>
    </row>
    <row r="239" spans="1:26" ht="14.25" customHeight="1">
      <c r="A239" s="41"/>
      <c r="B239" s="41"/>
      <c r="C239" s="41"/>
      <c r="D239" s="41"/>
      <c r="E239" s="41"/>
      <c r="F239" s="41"/>
      <c r="G239" s="41"/>
      <c r="H239" s="41"/>
      <c r="I239" s="41"/>
      <c r="J239" s="41"/>
      <c r="K239" s="41"/>
      <c r="L239" s="41"/>
      <c r="M239" s="41"/>
      <c r="N239" s="41"/>
      <c r="O239" s="41"/>
      <c r="P239" s="41"/>
      <c r="Q239" s="41"/>
      <c r="R239" s="41"/>
      <c r="S239" s="41"/>
      <c r="T239" s="41"/>
      <c r="U239" s="41"/>
      <c r="V239" s="41"/>
      <c r="W239" s="41"/>
      <c r="X239" s="41"/>
      <c r="Y239" s="41"/>
      <c r="Z239" s="41"/>
    </row>
    <row r="240" spans="1:26" ht="14.25" customHeight="1">
      <c r="A240" s="41"/>
      <c r="B240" s="41"/>
      <c r="C240" s="41"/>
      <c r="D240" s="41"/>
      <c r="E240" s="41"/>
      <c r="F240" s="41"/>
      <c r="G240" s="41"/>
      <c r="H240" s="41"/>
      <c r="I240" s="41"/>
      <c r="J240" s="41"/>
      <c r="K240" s="41"/>
      <c r="L240" s="41"/>
      <c r="M240" s="41"/>
      <c r="N240" s="41"/>
      <c r="O240" s="41"/>
      <c r="P240" s="41"/>
      <c r="Q240" s="41"/>
      <c r="R240" s="41"/>
      <c r="S240" s="41"/>
      <c r="T240" s="41"/>
      <c r="U240" s="41"/>
      <c r="V240" s="41"/>
      <c r="W240" s="41"/>
      <c r="X240" s="41"/>
      <c r="Y240" s="41"/>
      <c r="Z240" s="41"/>
    </row>
    <row r="241" spans="1:26" ht="14.25" customHeight="1">
      <c r="A241" s="41"/>
      <c r="B241" s="41"/>
      <c r="C241" s="41"/>
      <c r="D241" s="41"/>
      <c r="E241" s="41"/>
      <c r="F241" s="41"/>
      <c r="G241" s="41"/>
      <c r="H241" s="41"/>
      <c r="I241" s="41"/>
      <c r="J241" s="41"/>
      <c r="K241" s="41"/>
      <c r="L241" s="41"/>
      <c r="M241" s="41"/>
      <c r="N241" s="41"/>
      <c r="O241" s="41"/>
      <c r="P241" s="41"/>
      <c r="Q241" s="41"/>
      <c r="R241" s="41"/>
      <c r="S241" s="41"/>
      <c r="T241" s="41"/>
      <c r="U241" s="41"/>
      <c r="V241" s="41"/>
      <c r="W241" s="41"/>
      <c r="X241" s="41"/>
      <c r="Y241" s="41"/>
      <c r="Z241" s="41"/>
    </row>
    <row r="242" spans="1:26" ht="14.25" customHeight="1">
      <c r="A242" s="41"/>
      <c r="B242" s="41"/>
      <c r="C242" s="41"/>
      <c r="D242" s="41"/>
      <c r="E242" s="41"/>
      <c r="F242" s="41"/>
      <c r="G242" s="41"/>
      <c r="H242" s="41"/>
      <c r="I242" s="41"/>
      <c r="J242" s="41"/>
      <c r="K242" s="41"/>
      <c r="L242" s="41"/>
      <c r="M242" s="41"/>
      <c r="N242" s="41"/>
      <c r="O242" s="41"/>
      <c r="P242" s="41"/>
      <c r="Q242" s="41"/>
      <c r="R242" s="41"/>
      <c r="S242" s="41"/>
      <c r="T242" s="41"/>
      <c r="U242" s="41"/>
      <c r="V242" s="41"/>
      <c r="W242" s="41"/>
      <c r="X242" s="41"/>
      <c r="Y242" s="41"/>
      <c r="Z242" s="41"/>
    </row>
    <row r="243" spans="1:26" ht="14.25" customHeight="1">
      <c r="A243" s="41"/>
      <c r="B243" s="41"/>
      <c r="C243" s="41"/>
      <c r="D243" s="41"/>
      <c r="E243" s="41"/>
      <c r="F243" s="41"/>
      <c r="G243" s="41"/>
      <c r="H243" s="41"/>
      <c r="I243" s="41"/>
      <c r="J243" s="41"/>
      <c r="K243" s="41"/>
      <c r="L243" s="41"/>
      <c r="M243" s="41"/>
      <c r="N243" s="41"/>
      <c r="O243" s="41"/>
      <c r="P243" s="41"/>
      <c r="Q243" s="41"/>
      <c r="R243" s="41"/>
      <c r="S243" s="41"/>
      <c r="T243" s="41"/>
      <c r="U243" s="41"/>
      <c r="V243" s="41"/>
      <c r="W243" s="41"/>
      <c r="X243" s="41"/>
      <c r="Y243" s="41"/>
      <c r="Z243" s="41"/>
    </row>
    <row r="244" spans="1:26" ht="14.25" customHeight="1">
      <c r="A244" s="41"/>
      <c r="B244" s="41"/>
      <c r="C244" s="41"/>
      <c r="D244" s="41"/>
      <c r="E244" s="41"/>
      <c r="F244" s="41"/>
      <c r="G244" s="41"/>
      <c r="H244" s="41"/>
      <c r="I244" s="41"/>
      <c r="J244" s="41"/>
      <c r="K244" s="41"/>
      <c r="L244" s="41"/>
      <c r="M244" s="41"/>
      <c r="N244" s="41"/>
      <c r="O244" s="41"/>
      <c r="P244" s="41"/>
      <c r="Q244" s="41"/>
      <c r="R244" s="41"/>
      <c r="S244" s="41"/>
      <c r="T244" s="41"/>
      <c r="U244" s="41"/>
      <c r="V244" s="41"/>
      <c r="W244" s="41"/>
      <c r="X244" s="41"/>
      <c r="Y244" s="41"/>
      <c r="Z244" s="41"/>
    </row>
    <row r="245" spans="1:26" ht="14.25" customHeight="1">
      <c r="A245" s="41"/>
      <c r="B245" s="41"/>
      <c r="C245" s="41"/>
      <c r="D245" s="41"/>
      <c r="E245" s="41"/>
      <c r="F245" s="41"/>
      <c r="G245" s="41"/>
      <c r="H245" s="41"/>
      <c r="I245" s="41"/>
      <c r="J245" s="41"/>
      <c r="K245" s="41"/>
      <c r="L245" s="41"/>
      <c r="M245" s="41"/>
      <c r="N245" s="41"/>
      <c r="O245" s="41"/>
      <c r="P245" s="41"/>
      <c r="Q245" s="41"/>
      <c r="R245" s="41"/>
      <c r="S245" s="41"/>
      <c r="T245" s="41"/>
      <c r="U245" s="41"/>
      <c r="V245" s="41"/>
      <c r="W245" s="41"/>
      <c r="X245" s="41"/>
      <c r="Y245" s="41"/>
      <c r="Z245" s="41"/>
    </row>
    <row r="246" spans="1:26" ht="14.25" customHeight="1">
      <c r="A246" s="41"/>
      <c r="B246" s="41"/>
      <c r="C246" s="41"/>
      <c r="D246" s="41"/>
      <c r="E246" s="41"/>
      <c r="F246" s="41"/>
      <c r="G246" s="41"/>
      <c r="H246" s="41"/>
      <c r="I246" s="41"/>
      <c r="J246" s="41"/>
      <c r="K246" s="41"/>
      <c r="L246" s="41"/>
      <c r="M246" s="41"/>
      <c r="N246" s="41"/>
      <c r="O246" s="41"/>
      <c r="P246" s="41"/>
      <c r="Q246" s="41"/>
      <c r="R246" s="41"/>
      <c r="S246" s="41"/>
      <c r="T246" s="41"/>
      <c r="U246" s="41"/>
      <c r="V246" s="41"/>
      <c r="W246" s="41"/>
      <c r="X246" s="41"/>
      <c r="Y246" s="41"/>
      <c r="Z246" s="41"/>
    </row>
    <row r="247" spans="1:26" ht="14.25" customHeight="1">
      <c r="A247" s="41"/>
      <c r="B247" s="41"/>
      <c r="C247" s="41"/>
      <c r="D247" s="41"/>
      <c r="E247" s="41"/>
      <c r="F247" s="41"/>
      <c r="G247" s="41"/>
      <c r="H247" s="41"/>
      <c r="I247" s="41"/>
      <c r="J247" s="41"/>
      <c r="K247" s="41"/>
      <c r="L247" s="41"/>
      <c r="M247" s="41"/>
      <c r="N247" s="41"/>
      <c r="O247" s="41"/>
      <c r="P247" s="41"/>
      <c r="Q247" s="41"/>
      <c r="R247" s="41"/>
      <c r="S247" s="41"/>
      <c r="T247" s="41"/>
      <c r="U247" s="41"/>
      <c r="V247" s="41"/>
      <c r="W247" s="41"/>
      <c r="X247" s="41"/>
      <c r="Y247" s="41"/>
      <c r="Z247" s="41"/>
    </row>
    <row r="248" spans="1:26" ht="14.25" customHeight="1">
      <c r="A248" s="41"/>
      <c r="B248" s="41"/>
      <c r="C248" s="41"/>
      <c r="D248" s="41"/>
      <c r="E248" s="41"/>
      <c r="F248" s="41"/>
      <c r="G248" s="41"/>
      <c r="H248" s="41"/>
      <c r="I248" s="41"/>
      <c r="J248" s="41"/>
      <c r="K248" s="41"/>
      <c r="L248" s="41"/>
      <c r="M248" s="41"/>
      <c r="N248" s="41"/>
      <c r="O248" s="41"/>
      <c r="P248" s="41"/>
      <c r="Q248" s="41"/>
      <c r="R248" s="41"/>
      <c r="S248" s="41"/>
      <c r="T248" s="41"/>
      <c r="U248" s="41"/>
      <c r="V248" s="41"/>
      <c r="W248" s="41"/>
      <c r="X248" s="41"/>
      <c r="Y248" s="41"/>
      <c r="Z248" s="41"/>
    </row>
    <row r="249" spans="1:26" ht="14.25" customHeight="1">
      <c r="A249" s="41"/>
      <c r="B249" s="41"/>
      <c r="C249" s="41"/>
      <c r="D249" s="41"/>
      <c r="E249" s="41"/>
      <c r="F249" s="41"/>
      <c r="G249" s="41"/>
      <c r="H249" s="41"/>
      <c r="I249" s="41"/>
      <c r="J249" s="41"/>
      <c r="K249" s="41"/>
      <c r="L249" s="41"/>
      <c r="M249" s="41"/>
      <c r="N249" s="41"/>
      <c r="O249" s="41"/>
      <c r="P249" s="41"/>
      <c r="Q249" s="41"/>
      <c r="R249" s="41"/>
      <c r="S249" s="41"/>
      <c r="T249" s="41"/>
      <c r="U249" s="41"/>
      <c r="V249" s="41"/>
      <c r="W249" s="41"/>
      <c r="X249" s="41"/>
      <c r="Y249" s="41"/>
      <c r="Z249" s="41"/>
    </row>
    <row r="250" spans="1:26" ht="14.25" customHeight="1">
      <c r="A250" s="41"/>
      <c r="B250" s="41"/>
      <c r="C250" s="41"/>
      <c r="D250" s="41"/>
      <c r="E250" s="41"/>
      <c r="F250" s="41"/>
      <c r="G250" s="41"/>
      <c r="H250" s="41"/>
      <c r="I250" s="41"/>
      <c r="J250" s="41"/>
      <c r="K250" s="41"/>
      <c r="L250" s="41"/>
      <c r="M250" s="41"/>
      <c r="N250" s="41"/>
      <c r="O250" s="41"/>
      <c r="P250" s="41"/>
      <c r="Q250" s="41"/>
      <c r="R250" s="41"/>
      <c r="S250" s="41"/>
      <c r="T250" s="41"/>
      <c r="U250" s="41"/>
      <c r="V250" s="41"/>
      <c r="W250" s="41"/>
      <c r="X250" s="41"/>
      <c r="Y250" s="41"/>
      <c r="Z250" s="41"/>
    </row>
    <row r="251" spans="1:26" ht="14.25" customHeight="1">
      <c r="A251" s="41"/>
      <c r="B251" s="41"/>
      <c r="C251" s="41"/>
      <c r="D251" s="41"/>
      <c r="E251" s="41"/>
      <c r="F251" s="41"/>
      <c r="G251" s="41"/>
      <c r="H251" s="41"/>
      <c r="I251" s="41"/>
      <c r="J251" s="41"/>
      <c r="K251" s="41"/>
      <c r="L251" s="41"/>
      <c r="M251" s="41"/>
      <c r="N251" s="41"/>
      <c r="O251" s="41"/>
      <c r="P251" s="41"/>
      <c r="Q251" s="41"/>
      <c r="R251" s="41"/>
      <c r="S251" s="41"/>
      <c r="T251" s="41"/>
      <c r="U251" s="41"/>
      <c r="V251" s="41"/>
      <c r="W251" s="41"/>
      <c r="X251" s="41"/>
      <c r="Y251" s="41"/>
      <c r="Z251" s="41"/>
    </row>
    <row r="252" spans="1:26" ht="14.25" customHeight="1">
      <c r="A252" s="41"/>
      <c r="B252" s="41"/>
      <c r="C252" s="41"/>
      <c r="D252" s="41"/>
      <c r="E252" s="41"/>
      <c r="F252" s="41"/>
      <c r="G252" s="41"/>
      <c r="H252" s="41"/>
      <c r="I252" s="41"/>
      <c r="J252" s="41"/>
      <c r="K252" s="41"/>
      <c r="L252" s="41"/>
      <c r="M252" s="41"/>
      <c r="N252" s="41"/>
      <c r="O252" s="41"/>
      <c r="P252" s="41"/>
      <c r="Q252" s="41"/>
      <c r="R252" s="41"/>
      <c r="S252" s="41"/>
      <c r="T252" s="41"/>
      <c r="U252" s="41"/>
      <c r="V252" s="41"/>
      <c r="W252" s="41"/>
      <c r="X252" s="41"/>
      <c r="Y252" s="41"/>
      <c r="Z252" s="41"/>
    </row>
    <row r="253" spans="1:26" ht="14.25" customHeight="1">
      <c r="A253" s="41"/>
      <c r="B253" s="41"/>
      <c r="C253" s="41"/>
      <c r="D253" s="41"/>
      <c r="E253" s="41"/>
      <c r="F253" s="41"/>
      <c r="G253" s="41"/>
      <c r="H253" s="41"/>
      <c r="I253" s="41"/>
      <c r="J253" s="41"/>
      <c r="K253" s="41"/>
      <c r="L253" s="41"/>
      <c r="M253" s="41"/>
      <c r="N253" s="41"/>
      <c r="O253" s="41"/>
      <c r="P253" s="41"/>
      <c r="Q253" s="41"/>
      <c r="R253" s="41"/>
      <c r="S253" s="41"/>
      <c r="T253" s="41"/>
      <c r="U253" s="41"/>
      <c r="V253" s="41"/>
      <c r="W253" s="41"/>
      <c r="X253" s="41"/>
      <c r="Y253" s="41"/>
      <c r="Z253" s="41"/>
    </row>
    <row r="254" spans="1:26" ht="14.25" customHeight="1">
      <c r="A254" s="41"/>
      <c r="B254" s="41"/>
      <c r="C254" s="41"/>
      <c r="D254" s="41"/>
      <c r="E254" s="41"/>
      <c r="F254" s="41"/>
      <c r="G254" s="41"/>
      <c r="H254" s="41"/>
      <c r="I254" s="41"/>
      <c r="J254" s="41"/>
      <c r="K254" s="41"/>
      <c r="L254" s="41"/>
      <c r="M254" s="41"/>
      <c r="N254" s="41"/>
      <c r="O254" s="41"/>
      <c r="P254" s="41"/>
      <c r="Q254" s="41"/>
      <c r="R254" s="41"/>
      <c r="S254" s="41"/>
      <c r="T254" s="41"/>
      <c r="U254" s="41"/>
      <c r="V254" s="41"/>
      <c r="W254" s="41"/>
      <c r="X254" s="41"/>
      <c r="Y254" s="41"/>
      <c r="Z254" s="41"/>
    </row>
    <row r="255" spans="1:26" ht="14.25" customHeight="1">
      <c r="A255" s="41"/>
      <c r="B255" s="41"/>
      <c r="C255" s="41"/>
      <c r="D255" s="41"/>
      <c r="E255" s="41"/>
      <c r="F255" s="41"/>
      <c r="G255" s="41"/>
      <c r="H255" s="41"/>
      <c r="I255" s="41"/>
      <c r="J255" s="41"/>
      <c r="K255" s="41"/>
      <c r="L255" s="41"/>
      <c r="M255" s="41"/>
      <c r="N255" s="41"/>
      <c r="O255" s="41"/>
      <c r="P255" s="41"/>
      <c r="Q255" s="41"/>
      <c r="R255" s="41"/>
      <c r="S255" s="41"/>
      <c r="T255" s="41"/>
      <c r="U255" s="41"/>
      <c r="V255" s="41"/>
      <c r="W255" s="41"/>
      <c r="X255" s="41"/>
      <c r="Y255" s="41"/>
      <c r="Z255" s="41"/>
    </row>
    <row r="256" spans="1:26" ht="14.25" customHeight="1">
      <c r="A256" s="41"/>
      <c r="B256" s="41"/>
      <c r="C256" s="41"/>
      <c r="D256" s="41"/>
      <c r="E256" s="41"/>
      <c r="F256" s="41"/>
      <c r="G256" s="41"/>
      <c r="H256" s="41"/>
      <c r="I256" s="41"/>
      <c r="J256" s="41"/>
      <c r="K256" s="41"/>
      <c r="L256" s="41"/>
      <c r="M256" s="41"/>
      <c r="N256" s="41"/>
      <c r="O256" s="41"/>
      <c r="P256" s="41"/>
      <c r="Q256" s="41"/>
      <c r="R256" s="41"/>
      <c r="S256" s="41"/>
      <c r="T256" s="41"/>
      <c r="U256" s="41"/>
      <c r="V256" s="41"/>
      <c r="W256" s="41"/>
      <c r="X256" s="41"/>
      <c r="Y256" s="41"/>
      <c r="Z256" s="41"/>
    </row>
    <row r="257" spans="1:26" ht="14.25" customHeight="1">
      <c r="A257" s="41"/>
      <c r="B257" s="41"/>
      <c r="C257" s="41"/>
      <c r="D257" s="41"/>
      <c r="E257" s="41"/>
      <c r="F257" s="41"/>
      <c r="G257" s="41"/>
      <c r="H257" s="41"/>
      <c r="I257" s="41"/>
      <c r="J257" s="41"/>
      <c r="K257" s="41"/>
      <c r="L257" s="41"/>
      <c r="M257" s="41"/>
      <c r="N257" s="41"/>
      <c r="O257" s="41"/>
      <c r="P257" s="41"/>
      <c r="Q257" s="41"/>
      <c r="R257" s="41"/>
      <c r="S257" s="41"/>
      <c r="T257" s="41"/>
      <c r="U257" s="41"/>
      <c r="V257" s="41"/>
      <c r="W257" s="41"/>
      <c r="X257" s="41"/>
      <c r="Y257" s="41"/>
      <c r="Z257" s="41"/>
    </row>
    <row r="258" spans="1:26" ht="14.25" customHeight="1">
      <c r="A258" s="41"/>
      <c r="B258" s="41"/>
      <c r="C258" s="41"/>
      <c r="D258" s="41"/>
      <c r="E258" s="41"/>
      <c r="F258" s="41"/>
      <c r="G258" s="41"/>
      <c r="H258" s="41"/>
      <c r="I258" s="41"/>
      <c r="J258" s="41"/>
      <c r="K258" s="41"/>
      <c r="L258" s="41"/>
      <c r="M258" s="41"/>
      <c r="N258" s="41"/>
      <c r="O258" s="41"/>
      <c r="P258" s="41"/>
      <c r="Q258" s="41"/>
      <c r="R258" s="41"/>
      <c r="S258" s="41"/>
      <c r="T258" s="41"/>
      <c r="U258" s="41"/>
      <c r="V258" s="41"/>
      <c r="W258" s="41"/>
      <c r="X258" s="41"/>
      <c r="Y258" s="41"/>
      <c r="Z258" s="41"/>
    </row>
    <row r="259" spans="1:26" ht="14.25" customHeight="1">
      <c r="A259" s="41"/>
      <c r="B259" s="41"/>
      <c r="C259" s="41"/>
      <c r="D259" s="41"/>
      <c r="E259" s="41"/>
      <c r="F259" s="41"/>
      <c r="G259" s="41"/>
      <c r="H259" s="41"/>
      <c r="I259" s="41"/>
      <c r="J259" s="41"/>
      <c r="K259" s="41"/>
      <c r="L259" s="41"/>
      <c r="M259" s="41"/>
      <c r="N259" s="41"/>
      <c r="O259" s="41"/>
      <c r="P259" s="41"/>
      <c r="Q259" s="41"/>
      <c r="R259" s="41"/>
      <c r="S259" s="41"/>
      <c r="T259" s="41"/>
      <c r="U259" s="41"/>
      <c r="V259" s="41"/>
      <c r="W259" s="41"/>
      <c r="X259" s="41"/>
      <c r="Y259" s="41"/>
      <c r="Z259" s="41"/>
    </row>
    <row r="260" spans="1:26" ht="14.25" customHeight="1">
      <c r="A260" s="41"/>
      <c r="B260" s="41"/>
      <c r="C260" s="41"/>
      <c r="D260" s="41"/>
      <c r="E260" s="41"/>
      <c r="F260" s="41"/>
      <c r="G260" s="41"/>
      <c r="H260" s="41"/>
      <c r="I260" s="41"/>
      <c r="J260" s="41"/>
      <c r="K260" s="41"/>
      <c r="L260" s="41"/>
      <c r="M260" s="41"/>
      <c r="N260" s="41"/>
      <c r="O260" s="41"/>
      <c r="P260" s="41"/>
      <c r="Q260" s="41"/>
      <c r="R260" s="41"/>
      <c r="S260" s="41"/>
      <c r="T260" s="41"/>
      <c r="U260" s="41"/>
      <c r="V260" s="41"/>
      <c r="W260" s="41"/>
      <c r="X260" s="41"/>
      <c r="Y260" s="41"/>
      <c r="Z260" s="41"/>
    </row>
    <row r="261" spans="1:26" ht="14.25" customHeight="1">
      <c r="A261" s="41"/>
      <c r="B261" s="41"/>
      <c r="C261" s="41"/>
      <c r="D261" s="41"/>
      <c r="E261" s="41"/>
      <c r="F261" s="41"/>
      <c r="G261" s="41"/>
      <c r="H261" s="41"/>
      <c r="I261" s="41"/>
      <c r="J261" s="41"/>
      <c r="K261" s="41"/>
      <c r="L261" s="41"/>
      <c r="M261" s="41"/>
      <c r="N261" s="41"/>
      <c r="O261" s="41"/>
      <c r="P261" s="41"/>
      <c r="Q261" s="41"/>
      <c r="R261" s="41"/>
      <c r="S261" s="41"/>
      <c r="T261" s="41"/>
      <c r="U261" s="41"/>
      <c r="V261" s="41"/>
      <c r="W261" s="41"/>
      <c r="X261" s="41"/>
      <c r="Y261" s="41"/>
      <c r="Z261" s="41"/>
    </row>
    <row r="262" spans="1:26" ht="14.25" customHeight="1">
      <c r="A262" s="41"/>
      <c r="B262" s="41"/>
      <c r="C262" s="41"/>
      <c r="D262" s="41"/>
      <c r="E262" s="41"/>
      <c r="F262" s="41"/>
      <c r="G262" s="41"/>
      <c r="H262" s="41"/>
      <c r="I262" s="41"/>
      <c r="J262" s="41"/>
      <c r="K262" s="41"/>
      <c r="L262" s="41"/>
      <c r="M262" s="41"/>
      <c r="N262" s="41"/>
      <c r="O262" s="41"/>
      <c r="P262" s="41"/>
      <c r="Q262" s="41"/>
      <c r="R262" s="41"/>
      <c r="S262" s="41"/>
      <c r="T262" s="41"/>
      <c r="U262" s="41"/>
      <c r="V262" s="41"/>
      <c r="W262" s="41"/>
      <c r="X262" s="41"/>
      <c r="Y262" s="41"/>
      <c r="Z262" s="41"/>
    </row>
    <row r="263" spans="1:26" ht="14.25" customHeight="1">
      <c r="A263" s="41"/>
      <c r="B263" s="41"/>
      <c r="C263" s="41"/>
      <c r="D263" s="41"/>
      <c r="E263" s="41"/>
      <c r="F263" s="41"/>
      <c r="G263" s="41"/>
      <c r="H263" s="41"/>
      <c r="I263" s="41"/>
      <c r="J263" s="41"/>
      <c r="K263" s="41"/>
      <c r="L263" s="41"/>
      <c r="M263" s="41"/>
      <c r="N263" s="41"/>
      <c r="O263" s="41"/>
      <c r="P263" s="41"/>
      <c r="Q263" s="41"/>
      <c r="R263" s="41"/>
      <c r="S263" s="41"/>
      <c r="T263" s="41"/>
      <c r="U263" s="41"/>
      <c r="V263" s="41"/>
      <c r="W263" s="41"/>
      <c r="X263" s="41"/>
      <c r="Y263" s="41"/>
      <c r="Z263" s="41"/>
    </row>
    <row r="264" spans="1:26" ht="14.25" customHeight="1">
      <c r="A264" s="41"/>
      <c r="B264" s="41"/>
      <c r="C264" s="41"/>
      <c r="D264" s="41"/>
      <c r="E264" s="41"/>
      <c r="F264" s="41"/>
      <c r="G264" s="41"/>
      <c r="H264" s="41"/>
      <c r="I264" s="41"/>
      <c r="J264" s="41"/>
      <c r="K264" s="41"/>
      <c r="L264" s="41"/>
      <c r="M264" s="41"/>
      <c r="N264" s="41"/>
      <c r="O264" s="41"/>
      <c r="P264" s="41"/>
      <c r="Q264" s="41"/>
      <c r="R264" s="41"/>
      <c r="S264" s="41"/>
      <c r="T264" s="41"/>
      <c r="U264" s="41"/>
      <c r="V264" s="41"/>
      <c r="W264" s="41"/>
      <c r="X264" s="41"/>
      <c r="Y264" s="41"/>
      <c r="Z264" s="41"/>
    </row>
    <row r="265" spans="1:26" ht="14.25" customHeight="1">
      <c r="A265" s="41"/>
      <c r="B265" s="41"/>
      <c r="C265" s="41"/>
      <c r="D265" s="41"/>
      <c r="E265" s="41"/>
      <c r="F265" s="41"/>
      <c r="G265" s="41"/>
      <c r="H265" s="41"/>
      <c r="I265" s="41"/>
      <c r="J265" s="41"/>
      <c r="K265" s="41"/>
      <c r="L265" s="41"/>
      <c r="M265" s="41"/>
      <c r="N265" s="41"/>
      <c r="O265" s="41"/>
      <c r="P265" s="41"/>
      <c r="Q265" s="41"/>
      <c r="R265" s="41"/>
      <c r="S265" s="41"/>
      <c r="T265" s="41"/>
      <c r="U265" s="41"/>
      <c r="V265" s="41"/>
      <c r="W265" s="41"/>
      <c r="X265" s="41"/>
      <c r="Y265" s="41"/>
      <c r="Z265" s="41"/>
    </row>
    <row r="266" spans="1:26" ht="14.25" customHeight="1">
      <c r="A266" s="41"/>
      <c r="B266" s="41"/>
      <c r="C266" s="41"/>
      <c r="D266" s="41"/>
      <c r="E266" s="41"/>
      <c r="F266" s="41"/>
      <c r="G266" s="41"/>
      <c r="H266" s="41"/>
      <c r="I266" s="41"/>
      <c r="J266" s="41"/>
      <c r="K266" s="41"/>
      <c r="L266" s="41"/>
      <c r="M266" s="41"/>
      <c r="N266" s="41"/>
      <c r="O266" s="41"/>
      <c r="P266" s="41"/>
      <c r="Q266" s="41"/>
      <c r="R266" s="41"/>
      <c r="S266" s="41"/>
      <c r="T266" s="41"/>
      <c r="U266" s="41"/>
      <c r="V266" s="41"/>
      <c r="W266" s="41"/>
      <c r="X266" s="41"/>
      <c r="Y266" s="41"/>
      <c r="Z266" s="41"/>
    </row>
    <row r="267" spans="1:26" ht="14.25" customHeight="1">
      <c r="A267" s="41"/>
      <c r="B267" s="41"/>
      <c r="C267" s="41"/>
      <c r="D267" s="41"/>
      <c r="E267" s="41"/>
      <c r="F267" s="41"/>
      <c r="G267" s="41"/>
      <c r="H267" s="41"/>
      <c r="I267" s="41"/>
      <c r="J267" s="41"/>
      <c r="K267" s="41"/>
      <c r="L267" s="41"/>
      <c r="M267" s="41"/>
      <c r="N267" s="41"/>
      <c r="O267" s="41"/>
      <c r="P267" s="41"/>
      <c r="Q267" s="41"/>
      <c r="R267" s="41"/>
      <c r="S267" s="41"/>
      <c r="T267" s="41"/>
      <c r="U267" s="41"/>
      <c r="V267" s="41"/>
      <c r="W267" s="41"/>
      <c r="X267" s="41"/>
      <c r="Y267" s="41"/>
      <c r="Z267" s="41"/>
    </row>
    <row r="268" spans="1:26" ht="14.25" customHeight="1">
      <c r="A268" s="41"/>
      <c r="B268" s="41"/>
      <c r="C268" s="41"/>
      <c r="D268" s="41"/>
      <c r="E268" s="41"/>
      <c r="F268" s="41"/>
      <c r="G268" s="41"/>
      <c r="H268" s="41"/>
      <c r="I268" s="41"/>
      <c r="J268" s="41"/>
      <c r="K268" s="41"/>
      <c r="L268" s="41"/>
      <c r="M268" s="41"/>
      <c r="N268" s="41"/>
      <c r="O268" s="41"/>
      <c r="P268" s="41"/>
      <c r="Q268" s="41"/>
      <c r="R268" s="41"/>
      <c r="S268" s="41"/>
      <c r="T268" s="41"/>
      <c r="U268" s="41"/>
      <c r="V268" s="41"/>
      <c r="W268" s="41"/>
      <c r="X268" s="41"/>
      <c r="Y268" s="41"/>
      <c r="Z268" s="41"/>
    </row>
    <row r="269" spans="1:26" ht="14.25" customHeight="1">
      <c r="A269" s="41"/>
      <c r="B269" s="41"/>
      <c r="C269" s="41"/>
      <c r="D269" s="41"/>
      <c r="E269" s="41"/>
      <c r="F269" s="41"/>
      <c r="G269" s="41"/>
      <c r="H269" s="41"/>
      <c r="I269" s="41"/>
      <c r="J269" s="41"/>
      <c r="K269" s="41"/>
      <c r="L269" s="41"/>
      <c r="M269" s="41"/>
      <c r="N269" s="41"/>
      <c r="O269" s="41"/>
      <c r="P269" s="41"/>
      <c r="Q269" s="41"/>
      <c r="R269" s="41"/>
      <c r="S269" s="41"/>
      <c r="T269" s="41"/>
      <c r="U269" s="41"/>
      <c r="V269" s="41"/>
      <c r="W269" s="41"/>
      <c r="X269" s="41"/>
      <c r="Y269" s="41"/>
      <c r="Z269" s="41"/>
    </row>
    <row r="270" spans="1:26" ht="14.25" customHeight="1">
      <c r="A270" s="41"/>
      <c r="B270" s="41"/>
      <c r="C270" s="41"/>
      <c r="D270" s="41"/>
      <c r="E270" s="41"/>
      <c r="F270" s="41"/>
      <c r="G270" s="41"/>
      <c r="H270" s="41"/>
      <c r="I270" s="41"/>
      <c r="J270" s="41"/>
      <c r="K270" s="41"/>
      <c r="L270" s="41"/>
      <c r="M270" s="41"/>
      <c r="N270" s="41"/>
      <c r="O270" s="41"/>
      <c r="P270" s="41"/>
      <c r="Q270" s="41"/>
      <c r="R270" s="41"/>
      <c r="S270" s="41"/>
      <c r="T270" s="41"/>
      <c r="U270" s="41"/>
      <c r="V270" s="41"/>
      <c r="W270" s="41"/>
      <c r="X270" s="41"/>
      <c r="Y270" s="41"/>
      <c r="Z270" s="41"/>
    </row>
    <row r="271" spans="1:26" ht="14.25" customHeight="1">
      <c r="A271" s="41"/>
      <c r="B271" s="41"/>
      <c r="C271" s="41"/>
      <c r="D271" s="41"/>
      <c r="E271" s="41"/>
      <c r="F271" s="41"/>
      <c r="G271" s="41"/>
      <c r="H271" s="41"/>
      <c r="I271" s="41"/>
      <c r="J271" s="41"/>
      <c r="K271" s="41"/>
      <c r="L271" s="41"/>
      <c r="M271" s="41"/>
      <c r="N271" s="41"/>
      <c r="O271" s="41"/>
      <c r="P271" s="41"/>
      <c r="Q271" s="41"/>
      <c r="R271" s="41"/>
      <c r="S271" s="41"/>
      <c r="T271" s="41"/>
      <c r="U271" s="41"/>
      <c r="V271" s="41"/>
      <c r="W271" s="41"/>
      <c r="X271" s="41"/>
      <c r="Y271" s="41"/>
      <c r="Z271" s="41"/>
    </row>
    <row r="272" spans="1:26" ht="14.25" customHeight="1">
      <c r="A272" s="41"/>
      <c r="B272" s="41"/>
      <c r="C272" s="41"/>
      <c r="D272" s="41"/>
      <c r="E272" s="41"/>
      <c r="F272" s="41"/>
      <c r="G272" s="41"/>
      <c r="H272" s="41"/>
      <c r="I272" s="41"/>
      <c r="J272" s="41"/>
      <c r="K272" s="41"/>
      <c r="L272" s="41"/>
      <c r="M272" s="41"/>
      <c r="N272" s="41"/>
      <c r="O272" s="41"/>
      <c r="P272" s="41"/>
      <c r="Q272" s="41"/>
      <c r="R272" s="41"/>
      <c r="S272" s="41"/>
      <c r="T272" s="41"/>
      <c r="U272" s="41"/>
      <c r="V272" s="41"/>
      <c r="W272" s="41"/>
      <c r="X272" s="41"/>
      <c r="Y272" s="41"/>
      <c r="Z272" s="41"/>
    </row>
    <row r="273" spans="1:26" ht="14.25" customHeight="1">
      <c r="A273" s="41"/>
      <c r="B273" s="41"/>
      <c r="C273" s="41"/>
      <c r="D273" s="41"/>
      <c r="E273" s="41"/>
      <c r="F273" s="41"/>
      <c r="G273" s="41"/>
      <c r="H273" s="41"/>
      <c r="I273" s="41"/>
      <c r="J273" s="41"/>
      <c r="K273" s="41"/>
      <c r="L273" s="41"/>
      <c r="M273" s="41"/>
      <c r="N273" s="41"/>
      <c r="O273" s="41"/>
      <c r="P273" s="41"/>
      <c r="Q273" s="41"/>
      <c r="R273" s="41"/>
      <c r="S273" s="41"/>
      <c r="T273" s="41"/>
      <c r="U273" s="41"/>
      <c r="V273" s="41"/>
      <c r="W273" s="41"/>
      <c r="X273" s="41"/>
      <c r="Y273" s="41"/>
      <c r="Z273" s="41"/>
    </row>
    <row r="274" spans="1:26" ht="14.25" customHeight="1">
      <c r="A274" s="41"/>
      <c r="B274" s="41"/>
      <c r="C274" s="41"/>
      <c r="D274" s="41"/>
      <c r="E274" s="41"/>
      <c r="F274" s="41"/>
      <c r="G274" s="41"/>
      <c r="H274" s="41"/>
      <c r="I274" s="41"/>
      <c r="J274" s="41"/>
      <c r="K274" s="41"/>
      <c r="L274" s="41"/>
      <c r="M274" s="41"/>
      <c r="N274" s="41"/>
      <c r="O274" s="41"/>
      <c r="P274" s="41"/>
      <c r="Q274" s="41"/>
      <c r="R274" s="41"/>
      <c r="S274" s="41"/>
      <c r="T274" s="41"/>
      <c r="U274" s="41"/>
      <c r="V274" s="41"/>
      <c r="W274" s="41"/>
      <c r="X274" s="41"/>
      <c r="Y274" s="41"/>
      <c r="Z274" s="41"/>
    </row>
    <row r="275" spans="1:26" ht="14.25" customHeight="1">
      <c r="A275" s="41"/>
      <c r="B275" s="41"/>
      <c r="C275" s="41"/>
      <c r="D275" s="41"/>
      <c r="E275" s="41"/>
      <c r="F275" s="41"/>
      <c r="G275" s="41"/>
      <c r="H275" s="41"/>
      <c r="I275" s="41"/>
      <c r="J275" s="41"/>
      <c r="K275" s="41"/>
      <c r="L275" s="41"/>
      <c r="M275" s="41"/>
      <c r="N275" s="41"/>
      <c r="O275" s="41"/>
      <c r="P275" s="41"/>
      <c r="Q275" s="41"/>
      <c r="R275" s="41"/>
      <c r="S275" s="41"/>
      <c r="T275" s="41"/>
      <c r="U275" s="41"/>
      <c r="V275" s="41"/>
      <c r="W275" s="41"/>
      <c r="X275" s="41"/>
      <c r="Y275" s="41"/>
      <c r="Z275" s="41"/>
    </row>
    <row r="276" spans="1:26" ht="14.25" customHeight="1">
      <c r="A276" s="41"/>
      <c r="B276" s="41"/>
      <c r="C276" s="41"/>
      <c r="D276" s="41"/>
      <c r="E276" s="41"/>
      <c r="F276" s="41"/>
      <c r="G276" s="41"/>
      <c r="H276" s="41"/>
      <c r="I276" s="41"/>
      <c r="J276" s="41"/>
      <c r="K276" s="41"/>
      <c r="L276" s="41"/>
      <c r="M276" s="41"/>
      <c r="N276" s="41"/>
      <c r="O276" s="41"/>
      <c r="P276" s="41"/>
      <c r="Q276" s="41"/>
      <c r="R276" s="41"/>
      <c r="S276" s="41"/>
      <c r="T276" s="41"/>
      <c r="U276" s="41"/>
      <c r="V276" s="41"/>
      <c r="W276" s="41"/>
      <c r="X276" s="41"/>
      <c r="Y276" s="41"/>
      <c r="Z276" s="41"/>
    </row>
    <row r="277" spans="1:26" ht="14.25" customHeight="1">
      <c r="A277" s="41"/>
      <c r="B277" s="41"/>
      <c r="C277" s="41"/>
      <c r="D277" s="41"/>
      <c r="E277" s="41"/>
      <c r="F277" s="41"/>
      <c r="G277" s="41"/>
      <c r="H277" s="41"/>
      <c r="I277" s="41"/>
      <c r="J277" s="41"/>
      <c r="K277" s="41"/>
      <c r="L277" s="41"/>
      <c r="M277" s="41"/>
      <c r="N277" s="41"/>
      <c r="O277" s="41"/>
      <c r="P277" s="41"/>
      <c r="Q277" s="41"/>
      <c r="R277" s="41"/>
      <c r="S277" s="41"/>
      <c r="T277" s="41"/>
      <c r="U277" s="41"/>
      <c r="V277" s="41"/>
      <c r="W277" s="41"/>
      <c r="X277" s="41"/>
      <c r="Y277" s="41"/>
      <c r="Z277" s="41"/>
    </row>
    <row r="278" spans="1:26" ht="14.25" customHeight="1">
      <c r="A278" s="41"/>
      <c r="B278" s="41"/>
      <c r="C278" s="41"/>
      <c r="D278" s="41"/>
      <c r="E278" s="41"/>
      <c r="F278" s="41"/>
      <c r="G278" s="41"/>
      <c r="H278" s="41"/>
      <c r="I278" s="41"/>
      <c r="J278" s="41"/>
      <c r="K278" s="41"/>
      <c r="L278" s="41"/>
      <c r="M278" s="41"/>
      <c r="N278" s="41"/>
      <c r="O278" s="41"/>
      <c r="P278" s="41"/>
      <c r="Q278" s="41"/>
      <c r="R278" s="41"/>
      <c r="S278" s="41"/>
      <c r="T278" s="41"/>
      <c r="U278" s="41"/>
      <c r="V278" s="41"/>
      <c r="W278" s="41"/>
      <c r="X278" s="41"/>
      <c r="Y278" s="41"/>
      <c r="Z278" s="41"/>
    </row>
    <row r="279" spans="1:26" ht="14.25" customHeight="1">
      <c r="A279" s="41"/>
      <c r="B279" s="41"/>
      <c r="C279" s="41"/>
      <c r="D279" s="41"/>
      <c r="E279" s="41"/>
      <c r="F279" s="41"/>
      <c r="G279" s="41"/>
      <c r="H279" s="41"/>
      <c r="I279" s="41"/>
      <c r="J279" s="41"/>
      <c r="K279" s="41"/>
      <c r="L279" s="41"/>
      <c r="M279" s="41"/>
      <c r="N279" s="41"/>
      <c r="O279" s="41"/>
      <c r="P279" s="41"/>
      <c r="Q279" s="41"/>
      <c r="R279" s="41"/>
      <c r="S279" s="41"/>
      <c r="T279" s="41"/>
      <c r="U279" s="41"/>
      <c r="V279" s="41"/>
      <c r="W279" s="41"/>
      <c r="X279" s="41"/>
      <c r="Y279" s="41"/>
      <c r="Z279" s="41"/>
    </row>
    <row r="280" spans="1:26" ht="14.25" customHeight="1">
      <c r="A280" s="41"/>
      <c r="B280" s="41"/>
      <c r="C280" s="41"/>
      <c r="D280" s="41"/>
      <c r="E280" s="41"/>
      <c r="F280" s="41"/>
      <c r="G280" s="41"/>
      <c r="H280" s="41"/>
      <c r="I280" s="41"/>
      <c r="J280" s="41"/>
      <c r="K280" s="41"/>
      <c r="L280" s="41"/>
      <c r="M280" s="41"/>
      <c r="N280" s="41"/>
      <c r="O280" s="41"/>
      <c r="P280" s="41"/>
      <c r="Q280" s="41"/>
      <c r="R280" s="41"/>
      <c r="S280" s="41"/>
      <c r="T280" s="41"/>
      <c r="U280" s="41"/>
      <c r="V280" s="41"/>
      <c r="W280" s="41"/>
      <c r="X280" s="41"/>
      <c r="Y280" s="41"/>
      <c r="Z280" s="41"/>
    </row>
    <row r="281" spans="1:26" ht="14.25" customHeight="1">
      <c r="A281" s="41"/>
      <c r="B281" s="41"/>
      <c r="C281" s="41"/>
      <c r="D281" s="41"/>
      <c r="E281" s="41"/>
      <c r="F281" s="41"/>
      <c r="G281" s="41"/>
      <c r="H281" s="41"/>
      <c r="I281" s="41"/>
      <c r="J281" s="41"/>
      <c r="K281" s="41"/>
      <c r="L281" s="41"/>
      <c r="M281" s="41"/>
      <c r="N281" s="41"/>
      <c r="O281" s="41"/>
      <c r="P281" s="41"/>
      <c r="Q281" s="41"/>
      <c r="R281" s="41"/>
      <c r="S281" s="41"/>
      <c r="T281" s="41"/>
      <c r="U281" s="41"/>
      <c r="V281" s="41"/>
      <c r="W281" s="41"/>
      <c r="X281" s="41"/>
      <c r="Y281" s="41"/>
      <c r="Z281" s="41"/>
    </row>
    <row r="282" spans="1:26" ht="14.25" customHeight="1">
      <c r="A282" s="41"/>
      <c r="B282" s="41"/>
      <c r="C282" s="41"/>
      <c r="D282" s="41"/>
      <c r="E282" s="41"/>
      <c r="F282" s="41"/>
      <c r="G282" s="41"/>
      <c r="H282" s="41"/>
      <c r="I282" s="41"/>
      <c r="J282" s="41"/>
      <c r="K282" s="41"/>
      <c r="L282" s="41"/>
      <c r="M282" s="41"/>
      <c r="N282" s="41"/>
      <c r="O282" s="41"/>
      <c r="P282" s="41"/>
      <c r="Q282" s="41"/>
      <c r="R282" s="41"/>
      <c r="S282" s="41"/>
      <c r="T282" s="41"/>
      <c r="U282" s="41"/>
      <c r="V282" s="41"/>
      <c r="W282" s="41"/>
      <c r="X282" s="41"/>
      <c r="Y282" s="41"/>
      <c r="Z282" s="41"/>
    </row>
    <row r="283" spans="1:26" ht="14.25" customHeight="1">
      <c r="A283" s="41"/>
      <c r="B283" s="41"/>
      <c r="C283" s="41"/>
      <c r="D283" s="41"/>
      <c r="E283" s="41"/>
      <c r="F283" s="41"/>
      <c r="G283" s="41"/>
      <c r="H283" s="41"/>
      <c r="I283" s="41"/>
      <c r="J283" s="41"/>
      <c r="K283" s="41"/>
      <c r="L283" s="41"/>
      <c r="M283" s="41"/>
      <c r="N283" s="41"/>
      <c r="O283" s="41"/>
      <c r="P283" s="41"/>
      <c r="Q283" s="41"/>
      <c r="R283" s="41"/>
      <c r="S283" s="41"/>
      <c r="T283" s="41"/>
      <c r="U283" s="41"/>
      <c r="V283" s="41"/>
      <c r="W283" s="41"/>
      <c r="X283" s="41"/>
      <c r="Y283" s="41"/>
      <c r="Z283" s="41"/>
    </row>
    <row r="284" spans="1:26" ht="14.25" customHeight="1">
      <c r="A284" s="41"/>
      <c r="B284" s="41"/>
      <c r="C284" s="41"/>
      <c r="D284" s="41"/>
      <c r="E284" s="41"/>
      <c r="F284" s="41"/>
      <c r="G284" s="41"/>
      <c r="H284" s="41"/>
      <c r="I284" s="41"/>
      <c r="J284" s="41"/>
      <c r="K284" s="41"/>
      <c r="L284" s="41"/>
      <c r="M284" s="41"/>
      <c r="N284" s="41"/>
      <c r="O284" s="41"/>
      <c r="P284" s="41"/>
      <c r="Q284" s="41"/>
      <c r="R284" s="41"/>
      <c r="S284" s="41"/>
      <c r="T284" s="41"/>
      <c r="U284" s="41"/>
      <c r="V284" s="41"/>
      <c r="W284" s="41"/>
      <c r="X284" s="41"/>
      <c r="Y284" s="41"/>
      <c r="Z284" s="41"/>
    </row>
    <row r="285" spans="1:26" ht="14.25" customHeight="1">
      <c r="A285" s="41"/>
      <c r="B285" s="41"/>
      <c r="C285" s="41"/>
      <c r="D285" s="41"/>
      <c r="E285" s="41"/>
      <c r="F285" s="41"/>
      <c r="G285" s="41"/>
      <c r="H285" s="41"/>
      <c r="I285" s="41"/>
      <c r="J285" s="41"/>
      <c r="K285" s="41"/>
      <c r="L285" s="41"/>
      <c r="M285" s="41"/>
      <c r="N285" s="41"/>
      <c r="O285" s="41"/>
      <c r="P285" s="41"/>
      <c r="Q285" s="41"/>
      <c r="R285" s="41"/>
      <c r="S285" s="41"/>
      <c r="T285" s="41"/>
      <c r="U285" s="41"/>
      <c r="V285" s="41"/>
      <c r="W285" s="41"/>
      <c r="X285" s="41"/>
      <c r="Y285" s="41"/>
      <c r="Z285" s="41"/>
    </row>
    <row r="286" spans="1:26" ht="14.25" customHeight="1">
      <c r="A286" s="41"/>
      <c r="B286" s="41"/>
      <c r="C286" s="41"/>
      <c r="D286" s="41"/>
      <c r="E286" s="41"/>
      <c r="F286" s="41"/>
      <c r="G286" s="41"/>
      <c r="H286" s="41"/>
      <c r="I286" s="41"/>
      <c r="J286" s="41"/>
      <c r="K286" s="41"/>
      <c r="L286" s="41"/>
      <c r="M286" s="41"/>
      <c r="N286" s="41"/>
      <c r="O286" s="41"/>
      <c r="P286" s="41"/>
      <c r="Q286" s="41"/>
      <c r="R286" s="41"/>
      <c r="S286" s="41"/>
      <c r="T286" s="41"/>
      <c r="U286" s="41"/>
      <c r="V286" s="41"/>
      <c r="W286" s="41"/>
      <c r="X286" s="41"/>
      <c r="Y286" s="41"/>
      <c r="Z286" s="41"/>
    </row>
    <row r="287" spans="1:26" ht="14.25" customHeight="1">
      <c r="A287" s="41"/>
      <c r="B287" s="41"/>
      <c r="C287" s="41"/>
      <c r="D287" s="41"/>
      <c r="E287" s="41"/>
      <c r="F287" s="41"/>
      <c r="G287" s="41"/>
      <c r="H287" s="41"/>
      <c r="I287" s="41"/>
      <c r="J287" s="41"/>
      <c r="K287" s="41"/>
      <c r="L287" s="41"/>
      <c r="M287" s="41"/>
      <c r="N287" s="41"/>
      <c r="O287" s="41"/>
      <c r="P287" s="41"/>
      <c r="Q287" s="41"/>
      <c r="R287" s="41"/>
      <c r="S287" s="41"/>
      <c r="T287" s="41"/>
      <c r="U287" s="41"/>
      <c r="V287" s="41"/>
      <c r="W287" s="41"/>
      <c r="X287" s="41"/>
      <c r="Y287" s="41"/>
      <c r="Z287" s="41"/>
    </row>
    <row r="288" spans="1:26" ht="14.25" customHeight="1">
      <c r="A288" s="41"/>
      <c r="B288" s="41"/>
      <c r="C288" s="41"/>
      <c r="D288" s="41"/>
      <c r="E288" s="41"/>
      <c r="F288" s="41"/>
      <c r="G288" s="41"/>
      <c r="H288" s="41"/>
      <c r="I288" s="41"/>
      <c r="J288" s="41"/>
      <c r="K288" s="41"/>
      <c r="L288" s="41"/>
      <c r="M288" s="41"/>
      <c r="N288" s="41"/>
      <c r="O288" s="41"/>
      <c r="P288" s="41"/>
      <c r="Q288" s="41"/>
      <c r="R288" s="41"/>
      <c r="S288" s="41"/>
      <c r="T288" s="41"/>
      <c r="U288" s="41"/>
      <c r="V288" s="41"/>
      <c r="W288" s="41"/>
      <c r="X288" s="41"/>
      <c r="Y288" s="41"/>
      <c r="Z288" s="41"/>
    </row>
    <row r="289" spans="1:26" ht="14.25" customHeight="1">
      <c r="A289" s="41"/>
      <c r="B289" s="41"/>
      <c r="C289" s="41"/>
      <c r="D289" s="41"/>
      <c r="E289" s="41"/>
      <c r="F289" s="41"/>
      <c r="G289" s="41"/>
      <c r="H289" s="41"/>
      <c r="I289" s="41"/>
      <c r="J289" s="41"/>
      <c r="K289" s="41"/>
      <c r="L289" s="41"/>
      <c r="M289" s="41"/>
      <c r="N289" s="41"/>
      <c r="O289" s="41"/>
      <c r="P289" s="41"/>
      <c r="Q289" s="41"/>
      <c r="R289" s="41"/>
      <c r="S289" s="41"/>
      <c r="T289" s="41"/>
      <c r="U289" s="41"/>
      <c r="V289" s="41"/>
      <c r="W289" s="41"/>
      <c r="X289" s="41"/>
      <c r="Y289" s="41"/>
      <c r="Z289" s="41"/>
    </row>
    <row r="290" spans="1:26" ht="14.25" customHeight="1">
      <c r="A290" s="41"/>
      <c r="B290" s="41"/>
      <c r="C290" s="41"/>
      <c r="D290" s="41"/>
      <c r="E290" s="41"/>
      <c r="F290" s="41"/>
      <c r="G290" s="41"/>
      <c r="H290" s="41"/>
      <c r="I290" s="41"/>
      <c r="J290" s="41"/>
      <c r="K290" s="41"/>
      <c r="L290" s="41"/>
      <c r="M290" s="41"/>
      <c r="N290" s="41"/>
      <c r="O290" s="41"/>
      <c r="P290" s="41"/>
      <c r="Q290" s="41"/>
      <c r="R290" s="41"/>
      <c r="S290" s="41"/>
      <c r="T290" s="41"/>
      <c r="U290" s="41"/>
      <c r="V290" s="41"/>
      <c r="W290" s="41"/>
      <c r="X290" s="41"/>
      <c r="Y290" s="41"/>
      <c r="Z290" s="41"/>
    </row>
    <row r="291" spans="1:26" ht="14.25" customHeight="1">
      <c r="A291" s="41"/>
      <c r="B291" s="41"/>
      <c r="C291" s="41"/>
      <c r="D291" s="41"/>
      <c r="E291" s="41"/>
      <c r="F291" s="41"/>
      <c r="G291" s="41"/>
      <c r="H291" s="41"/>
      <c r="I291" s="41"/>
      <c r="J291" s="41"/>
      <c r="K291" s="41"/>
      <c r="L291" s="41"/>
      <c r="M291" s="41"/>
      <c r="N291" s="41"/>
      <c r="O291" s="41"/>
      <c r="P291" s="41"/>
      <c r="Q291" s="41"/>
      <c r="R291" s="41"/>
      <c r="S291" s="41"/>
      <c r="T291" s="41"/>
      <c r="U291" s="41"/>
      <c r="V291" s="41"/>
      <c r="W291" s="41"/>
      <c r="X291" s="41"/>
      <c r="Y291" s="41"/>
      <c r="Z291" s="41"/>
    </row>
    <row r="292" spans="1:26" ht="14.25" customHeight="1">
      <c r="A292" s="41"/>
      <c r="B292" s="41"/>
      <c r="C292" s="41"/>
      <c r="D292" s="41"/>
      <c r="E292" s="41"/>
      <c r="F292" s="41"/>
      <c r="G292" s="41"/>
      <c r="H292" s="41"/>
      <c r="I292" s="41"/>
      <c r="J292" s="41"/>
      <c r="K292" s="41"/>
      <c r="L292" s="41"/>
      <c r="M292" s="41"/>
      <c r="N292" s="41"/>
      <c r="O292" s="41"/>
      <c r="P292" s="41"/>
      <c r="Q292" s="41"/>
      <c r="R292" s="41"/>
      <c r="S292" s="41"/>
      <c r="T292" s="41"/>
      <c r="U292" s="41"/>
      <c r="V292" s="41"/>
      <c r="W292" s="41"/>
      <c r="X292" s="41"/>
      <c r="Y292" s="41"/>
      <c r="Z292" s="41"/>
    </row>
    <row r="293" spans="1:26" ht="14.25" customHeight="1">
      <c r="A293" s="41"/>
      <c r="B293" s="41"/>
      <c r="C293" s="41"/>
      <c r="D293" s="41"/>
      <c r="E293" s="41"/>
      <c r="F293" s="41"/>
      <c r="G293" s="41"/>
      <c r="H293" s="41"/>
      <c r="I293" s="41"/>
      <c r="J293" s="41"/>
      <c r="K293" s="41"/>
      <c r="L293" s="41"/>
      <c r="M293" s="41"/>
      <c r="N293" s="41"/>
      <c r="O293" s="41"/>
      <c r="P293" s="41"/>
      <c r="Q293" s="41"/>
      <c r="R293" s="41"/>
      <c r="S293" s="41"/>
      <c r="T293" s="41"/>
      <c r="U293" s="41"/>
      <c r="V293" s="41"/>
      <c r="W293" s="41"/>
      <c r="X293" s="41"/>
      <c r="Y293" s="41"/>
      <c r="Z293" s="41"/>
    </row>
    <row r="294" spans="1:26" ht="14.25" customHeight="1">
      <c r="A294" s="41"/>
      <c r="B294" s="41"/>
      <c r="C294" s="41"/>
      <c r="D294" s="41"/>
      <c r="E294" s="41"/>
      <c r="F294" s="41"/>
      <c r="G294" s="41"/>
      <c r="H294" s="41"/>
      <c r="I294" s="41"/>
      <c r="J294" s="41"/>
      <c r="K294" s="41"/>
      <c r="L294" s="41"/>
      <c r="M294" s="41"/>
      <c r="N294" s="41"/>
      <c r="O294" s="41"/>
      <c r="P294" s="41"/>
      <c r="Q294" s="41"/>
      <c r="R294" s="41"/>
      <c r="S294" s="41"/>
      <c r="T294" s="41"/>
      <c r="U294" s="41"/>
      <c r="V294" s="41"/>
      <c r="W294" s="41"/>
      <c r="X294" s="41"/>
      <c r="Y294" s="41"/>
      <c r="Z294" s="41"/>
    </row>
    <row r="295" spans="1:26" ht="14.25" customHeight="1">
      <c r="A295" s="41"/>
      <c r="B295" s="41"/>
      <c r="C295" s="41"/>
      <c r="D295" s="41"/>
      <c r="E295" s="41"/>
      <c r="F295" s="41"/>
      <c r="G295" s="41"/>
      <c r="H295" s="41"/>
      <c r="I295" s="41"/>
      <c r="J295" s="41"/>
      <c r="K295" s="41"/>
      <c r="L295" s="41"/>
      <c r="M295" s="41"/>
      <c r="N295" s="41"/>
      <c r="O295" s="41"/>
      <c r="P295" s="41"/>
      <c r="Q295" s="41"/>
      <c r="R295" s="41"/>
      <c r="S295" s="41"/>
      <c r="T295" s="41"/>
      <c r="U295" s="41"/>
      <c r="V295" s="41"/>
      <c r="W295" s="41"/>
      <c r="X295" s="41"/>
      <c r="Y295" s="41"/>
      <c r="Z295" s="41"/>
    </row>
    <row r="296" spans="1:26" ht="14.25" customHeight="1">
      <c r="A296" s="41"/>
      <c r="B296" s="41"/>
      <c r="C296" s="41"/>
      <c r="D296" s="41"/>
      <c r="E296" s="41"/>
      <c r="F296" s="41"/>
      <c r="G296" s="41"/>
      <c r="H296" s="41"/>
      <c r="I296" s="41"/>
      <c r="J296" s="41"/>
      <c r="K296" s="41"/>
      <c r="L296" s="41"/>
      <c r="M296" s="41"/>
      <c r="N296" s="41"/>
      <c r="O296" s="41"/>
      <c r="P296" s="41"/>
      <c r="Q296" s="41"/>
      <c r="R296" s="41"/>
      <c r="S296" s="41"/>
      <c r="T296" s="41"/>
      <c r="U296" s="41"/>
      <c r="V296" s="41"/>
      <c r="W296" s="41"/>
      <c r="X296" s="41"/>
      <c r="Y296" s="41"/>
      <c r="Z296" s="41"/>
    </row>
    <row r="297" spans="1:26" ht="14.25" customHeight="1">
      <c r="A297" s="41"/>
      <c r="B297" s="41"/>
      <c r="C297" s="41"/>
      <c r="D297" s="41"/>
      <c r="E297" s="41"/>
      <c r="F297" s="41"/>
      <c r="G297" s="41"/>
      <c r="H297" s="41"/>
      <c r="I297" s="41"/>
      <c r="J297" s="41"/>
      <c r="K297" s="41"/>
      <c r="L297" s="41"/>
      <c r="M297" s="41"/>
      <c r="N297" s="41"/>
      <c r="O297" s="41"/>
      <c r="P297" s="41"/>
      <c r="Q297" s="41"/>
      <c r="R297" s="41"/>
      <c r="S297" s="41"/>
      <c r="T297" s="41"/>
      <c r="U297" s="41"/>
      <c r="V297" s="41"/>
      <c r="W297" s="41"/>
      <c r="X297" s="41"/>
      <c r="Y297" s="41"/>
      <c r="Z297" s="41"/>
    </row>
    <row r="298" spans="1:26" ht="14.25" customHeight="1">
      <c r="A298" s="41"/>
      <c r="B298" s="41"/>
      <c r="C298" s="41"/>
      <c r="D298" s="41"/>
      <c r="E298" s="41"/>
      <c r="F298" s="41"/>
      <c r="G298" s="41"/>
      <c r="H298" s="41"/>
      <c r="I298" s="41"/>
      <c r="J298" s="41"/>
      <c r="K298" s="41"/>
      <c r="L298" s="41"/>
      <c r="M298" s="41"/>
      <c r="N298" s="41"/>
      <c r="O298" s="41"/>
      <c r="P298" s="41"/>
      <c r="Q298" s="41"/>
      <c r="R298" s="41"/>
      <c r="S298" s="41"/>
      <c r="T298" s="41"/>
      <c r="U298" s="41"/>
      <c r="V298" s="41"/>
      <c r="W298" s="41"/>
      <c r="X298" s="41"/>
      <c r="Y298" s="41"/>
      <c r="Z298" s="41"/>
    </row>
    <row r="299" spans="1:26" ht="14.25" customHeight="1">
      <c r="A299" s="41"/>
      <c r="B299" s="41"/>
      <c r="C299" s="41"/>
      <c r="D299" s="41"/>
      <c r="E299" s="41"/>
      <c r="F299" s="41"/>
      <c r="G299" s="41"/>
      <c r="H299" s="41"/>
      <c r="I299" s="41"/>
      <c r="J299" s="41"/>
      <c r="K299" s="41"/>
      <c r="L299" s="41"/>
      <c r="M299" s="41"/>
      <c r="N299" s="41"/>
      <c r="O299" s="41"/>
      <c r="P299" s="41"/>
      <c r="Q299" s="41"/>
      <c r="R299" s="41"/>
      <c r="S299" s="41"/>
      <c r="T299" s="41"/>
      <c r="U299" s="41"/>
      <c r="V299" s="41"/>
      <c r="W299" s="41"/>
      <c r="X299" s="41"/>
      <c r="Y299" s="41"/>
      <c r="Z299" s="41"/>
    </row>
    <row r="300" spans="1:26" ht="14.25" customHeight="1">
      <c r="A300" s="41"/>
      <c r="B300" s="41"/>
      <c r="C300" s="41"/>
      <c r="D300" s="41"/>
      <c r="E300" s="41"/>
      <c r="F300" s="41"/>
      <c r="G300" s="41"/>
      <c r="H300" s="41"/>
      <c r="I300" s="41"/>
      <c r="J300" s="41"/>
      <c r="K300" s="41"/>
      <c r="L300" s="41"/>
      <c r="M300" s="41"/>
      <c r="N300" s="41"/>
      <c r="O300" s="41"/>
      <c r="P300" s="41"/>
      <c r="Q300" s="41"/>
      <c r="R300" s="41"/>
      <c r="S300" s="41"/>
      <c r="T300" s="41"/>
      <c r="U300" s="41"/>
      <c r="V300" s="41"/>
      <c r="W300" s="41"/>
      <c r="X300" s="41"/>
      <c r="Y300" s="41"/>
      <c r="Z300" s="41"/>
    </row>
    <row r="301" spans="1:26" ht="14.25" customHeight="1">
      <c r="A301" s="41"/>
      <c r="B301" s="41"/>
      <c r="C301" s="41"/>
      <c r="D301" s="41"/>
      <c r="E301" s="41"/>
      <c r="F301" s="41"/>
      <c r="G301" s="41"/>
      <c r="H301" s="41"/>
      <c r="I301" s="41"/>
      <c r="J301" s="41"/>
      <c r="K301" s="41"/>
      <c r="L301" s="41"/>
      <c r="M301" s="41"/>
      <c r="N301" s="41"/>
      <c r="O301" s="41"/>
      <c r="P301" s="41"/>
      <c r="Q301" s="41"/>
      <c r="R301" s="41"/>
      <c r="S301" s="41"/>
      <c r="T301" s="41"/>
      <c r="U301" s="41"/>
      <c r="V301" s="41"/>
      <c r="W301" s="41"/>
      <c r="X301" s="41"/>
      <c r="Y301" s="41"/>
      <c r="Z301" s="41"/>
    </row>
    <row r="302" spans="1:26" ht="14.25" customHeight="1">
      <c r="A302" s="41"/>
      <c r="B302" s="41"/>
      <c r="C302" s="41"/>
      <c r="D302" s="41"/>
      <c r="E302" s="41"/>
      <c r="F302" s="41"/>
      <c r="G302" s="41"/>
      <c r="H302" s="41"/>
      <c r="I302" s="41"/>
      <c r="J302" s="41"/>
      <c r="K302" s="41"/>
      <c r="L302" s="41"/>
      <c r="M302" s="41"/>
      <c r="N302" s="41"/>
      <c r="O302" s="41"/>
      <c r="P302" s="41"/>
      <c r="Q302" s="41"/>
      <c r="R302" s="41"/>
      <c r="S302" s="41"/>
      <c r="T302" s="41"/>
      <c r="U302" s="41"/>
      <c r="V302" s="41"/>
      <c r="W302" s="41"/>
      <c r="X302" s="41"/>
      <c r="Y302" s="41"/>
      <c r="Z302" s="41"/>
    </row>
    <row r="303" spans="1:26" ht="14.25" customHeight="1">
      <c r="A303" s="41"/>
      <c r="B303" s="41"/>
      <c r="C303" s="41"/>
      <c r="D303" s="41"/>
      <c r="E303" s="41"/>
      <c r="F303" s="41"/>
      <c r="G303" s="41"/>
      <c r="H303" s="41"/>
      <c r="I303" s="41"/>
      <c r="J303" s="41"/>
      <c r="K303" s="41"/>
      <c r="L303" s="41"/>
      <c r="M303" s="41"/>
      <c r="N303" s="41"/>
      <c r="O303" s="41"/>
      <c r="P303" s="41"/>
      <c r="Q303" s="41"/>
      <c r="R303" s="41"/>
      <c r="S303" s="41"/>
      <c r="T303" s="41"/>
      <c r="U303" s="41"/>
      <c r="V303" s="41"/>
      <c r="W303" s="41"/>
      <c r="X303" s="41"/>
      <c r="Y303" s="41"/>
      <c r="Z303" s="41"/>
    </row>
    <row r="304" spans="1:26" ht="14.25" customHeight="1">
      <c r="A304" s="41"/>
      <c r="B304" s="41"/>
      <c r="C304" s="41"/>
      <c r="D304" s="41"/>
      <c r="E304" s="41"/>
      <c r="F304" s="41"/>
      <c r="G304" s="41"/>
      <c r="H304" s="41"/>
      <c r="I304" s="41"/>
      <c r="J304" s="41"/>
      <c r="K304" s="41"/>
      <c r="L304" s="41"/>
      <c r="M304" s="41"/>
      <c r="N304" s="41"/>
      <c r="O304" s="41"/>
      <c r="P304" s="41"/>
      <c r="Q304" s="41"/>
      <c r="R304" s="41"/>
      <c r="S304" s="41"/>
      <c r="T304" s="41"/>
      <c r="U304" s="41"/>
      <c r="V304" s="41"/>
      <c r="W304" s="41"/>
      <c r="X304" s="41"/>
      <c r="Y304" s="41"/>
      <c r="Z304" s="41"/>
    </row>
    <row r="305" spans="1:26" ht="14.25" customHeight="1">
      <c r="A305" s="41"/>
      <c r="B305" s="41"/>
      <c r="C305" s="41"/>
      <c r="D305" s="41"/>
      <c r="E305" s="41"/>
      <c r="F305" s="41"/>
      <c r="G305" s="41"/>
      <c r="H305" s="41"/>
      <c r="I305" s="41"/>
      <c r="J305" s="41"/>
      <c r="K305" s="41"/>
      <c r="L305" s="41"/>
      <c r="M305" s="41"/>
      <c r="N305" s="41"/>
      <c r="O305" s="41"/>
      <c r="P305" s="41"/>
      <c r="Q305" s="41"/>
      <c r="R305" s="41"/>
      <c r="S305" s="41"/>
      <c r="T305" s="41"/>
      <c r="U305" s="41"/>
      <c r="V305" s="41"/>
      <c r="W305" s="41"/>
      <c r="X305" s="41"/>
      <c r="Y305" s="41"/>
      <c r="Z305" s="41"/>
    </row>
    <row r="306" spans="1:26" ht="14.25" customHeight="1">
      <c r="A306" s="41"/>
      <c r="B306" s="41"/>
      <c r="C306" s="41"/>
      <c r="D306" s="41"/>
      <c r="E306" s="41"/>
      <c r="F306" s="41"/>
      <c r="G306" s="41"/>
      <c r="H306" s="41"/>
      <c r="I306" s="41"/>
      <c r="J306" s="41"/>
      <c r="K306" s="41"/>
      <c r="L306" s="41"/>
      <c r="M306" s="41"/>
      <c r="N306" s="41"/>
      <c r="O306" s="41"/>
      <c r="P306" s="41"/>
      <c r="Q306" s="41"/>
      <c r="R306" s="41"/>
      <c r="S306" s="41"/>
      <c r="T306" s="41"/>
      <c r="U306" s="41"/>
      <c r="V306" s="41"/>
      <c r="W306" s="41"/>
      <c r="X306" s="41"/>
      <c r="Y306" s="41"/>
      <c r="Z306" s="41"/>
    </row>
    <row r="307" spans="1:26" ht="14.25" customHeight="1">
      <c r="A307" s="41"/>
      <c r="B307" s="41"/>
      <c r="C307" s="41"/>
      <c r="D307" s="41"/>
      <c r="E307" s="41"/>
      <c r="F307" s="41"/>
      <c r="G307" s="41"/>
      <c r="H307" s="41"/>
      <c r="I307" s="41"/>
      <c r="J307" s="41"/>
      <c r="K307" s="41"/>
      <c r="L307" s="41"/>
      <c r="M307" s="41"/>
      <c r="N307" s="41"/>
      <c r="O307" s="41"/>
      <c r="P307" s="41"/>
      <c r="Q307" s="41"/>
      <c r="R307" s="41"/>
      <c r="S307" s="41"/>
      <c r="T307" s="41"/>
      <c r="U307" s="41"/>
      <c r="V307" s="41"/>
      <c r="W307" s="41"/>
      <c r="X307" s="41"/>
      <c r="Y307" s="41"/>
      <c r="Z307" s="41"/>
    </row>
    <row r="308" spans="1:26" ht="14.25" customHeight="1">
      <c r="A308" s="41"/>
      <c r="B308" s="41"/>
      <c r="C308" s="41"/>
      <c r="D308" s="41"/>
      <c r="E308" s="41"/>
      <c r="F308" s="41"/>
      <c r="G308" s="41"/>
      <c r="H308" s="41"/>
      <c r="I308" s="41"/>
      <c r="J308" s="41"/>
      <c r="K308" s="41"/>
      <c r="L308" s="41"/>
      <c r="M308" s="41"/>
      <c r="N308" s="41"/>
      <c r="O308" s="41"/>
      <c r="P308" s="41"/>
      <c r="Q308" s="41"/>
      <c r="R308" s="41"/>
      <c r="S308" s="41"/>
      <c r="T308" s="41"/>
      <c r="U308" s="41"/>
      <c r="V308" s="41"/>
      <c r="W308" s="41"/>
      <c r="X308" s="41"/>
      <c r="Y308" s="41"/>
      <c r="Z308" s="41"/>
    </row>
    <row r="309" spans="1:26" ht="14.25" customHeight="1">
      <c r="A309" s="41"/>
      <c r="B309" s="41"/>
      <c r="C309" s="41"/>
      <c r="D309" s="41"/>
      <c r="E309" s="41"/>
      <c r="F309" s="41"/>
      <c r="G309" s="41"/>
      <c r="H309" s="41"/>
      <c r="I309" s="41"/>
      <c r="J309" s="41"/>
      <c r="K309" s="41"/>
      <c r="L309" s="41"/>
      <c r="M309" s="41"/>
      <c r="N309" s="41"/>
      <c r="O309" s="41"/>
      <c r="P309" s="41"/>
      <c r="Q309" s="41"/>
      <c r="R309" s="41"/>
      <c r="S309" s="41"/>
      <c r="T309" s="41"/>
      <c r="U309" s="41"/>
      <c r="V309" s="41"/>
      <c r="W309" s="41"/>
      <c r="X309" s="41"/>
      <c r="Y309" s="41"/>
      <c r="Z309" s="41"/>
    </row>
    <row r="310" spans="1:26" ht="14.25" customHeight="1">
      <c r="A310" s="41"/>
      <c r="B310" s="41"/>
      <c r="C310" s="41"/>
      <c r="D310" s="41"/>
      <c r="E310" s="41"/>
      <c r="F310" s="41"/>
      <c r="G310" s="41"/>
      <c r="H310" s="41"/>
      <c r="I310" s="41"/>
      <c r="J310" s="41"/>
      <c r="K310" s="41"/>
      <c r="L310" s="41"/>
      <c r="M310" s="41"/>
      <c r="N310" s="41"/>
      <c r="O310" s="41"/>
      <c r="P310" s="41"/>
      <c r="Q310" s="41"/>
      <c r="R310" s="41"/>
      <c r="S310" s="41"/>
      <c r="T310" s="41"/>
      <c r="U310" s="41"/>
      <c r="V310" s="41"/>
      <c r="W310" s="41"/>
      <c r="X310" s="41"/>
      <c r="Y310" s="41"/>
      <c r="Z310" s="41"/>
    </row>
    <row r="311" spans="1:26" ht="14.25" customHeight="1">
      <c r="A311" s="41"/>
      <c r="B311" s="41"/>
      <c r="C311" s="41"/>
      <c r="D311" s="41"/>
      <c r="E311" s="41"/>
      <c r="F311" s="41"/>
      <c r="G311" s="41"/>
      <c r="H311" s="41"/>
      <c r="I311" s="41"/>
      <c r="J311" s="41"/>
      <c r="K311" s="41"/>
      <c r="L311" s="41"/>
      <c r="M311" s="41"/>
      <c r="N311" s="41"/>
      <c r="O311" s="41"/>
      <c r="P311" s="41"/>
      <c r="Q311" s="41"/>
      <c r="R311" s="41"/>
      <c r="S311" s="41"/>
      <c r="T311" s="41"/>
      <c r="U311" s="41"/>
      <c r="V311" s="41"/>
      <c r="W311" s="41"/>
      <c r="X311" s="41"/>
      <c r="Y311" s="41"/>
      <c r="Z311" s="41"/>
    </row>
    <row r="312" spans="1:26" ht="14.25" customHeight="1">
      <c r="A312" s="41"/>
      <c r="B312" s="41"/>
      <c r="C312" s="41"/>
      <c r="D312" s="41"/>
      <c r="E312" s="41"/>
      <c r="F312" s="41"/>
      <c r="G312" s="41"/>
      <c r="H312" s="41"/>
      <c r="I312" s="41"/>
      <c r="J312" s="41"/>
      <c r="K312" s="41"/>
      <c r="L312" s="41"/>
      <c r="M312" s="41"/>
      <c r="N312" s="41"/>
      <c r="O312" s="41"/>
      <c r="P312" s="41"/>
      <c r="Q312" s="41"/>
      <c r="R312" s="41"/>
      <c r="S312" s="41"/>
      <c r="T312" s="41"/>
      <c r="U312" s="41"/>
      <c r="V312" s="41"/>
      <c r="W312" s="41"/>
      <c r="X312" s="41"/>
      <c r="Y312" s="41"/>
      <c r="Z312" s="41"/>
    </row>
    <row r="313" spans="1:26" ht="14.25" customHeight="1">
      <c r="A313" s="41"/>
      <c r="B313" s="41"/>
      <c r="C313" s="41"/>
      <c r="D313" s="41"/>
      <c r="E313" s="41"/>
      <c r="F313" s="41"/>
      <c r="G313" s="41"/>
      <c r="H313" s="41"/>
      <c r="I313" s="41"/>
      <c r="J313" s="41"/>
      <c r="K313" s="41"/>
      <c r="L313" s="41"/>
      <c r="M313" s="41"/>
      <c r="N313" s="41"/>
      <c r="O313" s="41"/>
      <c r="P313" s="41"/>
      <c r="Q313" s="41"/>
      <c r="R313" s="41"/>
      <c r="S313" s="41"/>
      <c r="T313" s="41"/>
      <c r="U313" s="41"/>
      <c r="V313" s="41"/>
      <c r="W313" s="41"/>
      <c r="X313" s="41"/>
      <c r="Y313" s="41"/>
      <c r="Z313" s="41"/>
    </row>
    <row r="314" spans="1:26" ht="14.25" customHeight="1">
      <c r="A314" s="41"/>
      <c r="B314" s="41"/>
      <c r="C314" s="41"/>
      <c r="D314" s="41"/>
      <c r="E314" s="41"/>
      <c r="F314" s="41"/>
      <c r="G314" s="41"/>
      <c r="H314" s="41"/>
      <c r="I314" s="41"/>
      <c r="J314" s="41"/>
      <c r="K314" s="41"/>
      <c r="L314" s="41"/>
      <c r="M314" s="41"/>
      <c r="N314" s="41"/>
      <c r="O314" s="41"/>
      <c r="P314" s="41"/>
      <c r="Q314" s="41"/>
      <c r="R314" s="41"/>
      <c r="S314" s="41"/>
      <c r="T314" s="41"/>
      <c r="U314" s="41"/>
      <c r="V314" s="41"/>
      <c r="W314" s="41"/>
      <c r="X314" s="41"/>
      <c r="Y314" s="41"/>
      <c r="Z314" s="41"/>
    </row>
    <row r="315" spans="1:26" ht="14.25" customHeight="1">
      <c r="A315" s="41"/>
      <c r="B315" s="41"/>
      <c r="C315" s="41"/>
      <c r="D315" s="41"/>
      <c r="E315" s="41"/>
      <c r="F315" s="41"/>
      <c r="G315" s="41"/>
      <c r="H315" s="41"/>
      <c r="I315" s="41"/>
      <c r="J315" s="41"/>
      <c r="K315" s="41"/>
      <c r="L315" s="41"/>
      <c r="M315" s="41"/>
      <c r="N315" s="41"/>
      <c r="O315" s="41"/>
      <c r="P315" s="41"/>
      <c r="Q315" s="41"/>
      <c r="R315" s="41"/>
      <c r="S315" s="41"/>
      <c r="T315" s="41"/>
      <c r="U315" s="41"/>
      <c r="V315" s="41"/>
      <c r="W315" s="41"/>
      <c r="X315" s="41"/>
      <c r="Y315" s="41"/>
      <c r="Z315" s="41"/>
    </row>
    <row r="316" spans="1:26" ht="14.25" customHeight="1">
      <c r="A316" s="41"/>
      <c r="B316" s="41"/>
      <c r="C316" s="41"/>
      <c r="D316" s="41"/>
      <c r="E316" s="41"/>
      <c r="F316" s="41"/>
      <c r="G316" s="41"/>
      <c r="H316" s="41"/>
      <c r="I316" s="41"/>
      <c r="J316" s="41"/>
      <c r="K316" s="41"/>
      <c r="L316" s="41"/>
      <c r="M316" s="41"/>
      <c r="N316" s="41"/>
      <c r="O316" s="41"/>
      <c r="P316" s="41"/>
      <c r="Q316" s="41"/>
      <c r="R316" s="41"/>
      <c r="S316" s="41"/>
      <c r="T316" s="41"/>
      <c r="U316" s="41"/>
      <c r="V316" s="41"/>
      <c r="W316" s="41"/>
      <c r="X316" s="41"/>
      <c r="Y316" s="41"/>
      <c r="Z316" s="41"/>
    </row>
    <row r="317" spans="1:26" ht="14.25" customHeight="1">
      <c r="A317" s="41"/>
      <c r="B317" s="41"/>
      <c r="C317" s="41"/>
      <c r="D317" s="41"/>
      <c r="E317" s="41"/>
      <c r="F317" s="41"/>
      <c r="G317" s="41"/>
      <c r="H317" s="41"/>
      <c r="I317" s="41"/>
      <c r="J317" s="41"/>
      <c r="K317" s="41"/>
      <c r="L317" s="41"/>
      <c r="M317" s="41"/>
      <c r="N317" s="41"/>
      <c r="O317" s="41"/>
      <c r="P317" s="41"/>
      <c r="Q317" s="41"/>
      <c r="R317" s="41"/>
      <c r="S317" s="41"/>
      <c r="T317" s="41"/>
      <c r="U317" s="41"/>
      <c r="V317" s="41"/>
      <c r="W317" s="41"/>
      <c r="X317" s="41"/>
      <c r="Y317" s="41"/>
      <c r="Z317" s="41"/>
    </row>
    <row r="318" spans="1:26" ht="14.25" customHeight="1">
      <c r="A318" s="41"/>
      <c r="B318" s="41"/>
      <c r="C318" s="41"/>
      <c r="D318" s="41"/>
      <c r="E318" s="41"/>
      <c r="F318" s="41"/>
      <c r="G318" s="41"/>
      <c r="H318" s="41"/>
      <c r="I318" s="41"/>
      <c r="J318" s="41"/>
      <c r="K318" s="41"/>
      <c r="L318" s="41"/>
      <c r="M318" s="41"/>
      <c r="N318" s="41"/>
      <c r="O318" s="41"/>
      <c r="P318" s="41"/>
      <c r="Q318" s="41"/>
      <c r="R318" s="41"/>
      <c r="S318" s="41"/>
      <c r="T318" s="41"/>
      <c r="U318" s="41"/>
      <c r="V318" s="41"/>
      <c r="W318" s="41"/>
      <c r="X318" s="41"/>
      <c r="Y318" s="41"/>
      <c r="Z318" s="41"/>
    </row>
    <row r="319" spans="1:26" ht="14.25" customHeight="1">
      <c r="A319" s="41"/>
      <c r="B319" s="41"/>
      <c r="C319" s="41"/>
      <c r="D319" s="41"/>
      <c r="E319" s="41"/>
      <c r="F319" s="41"/>
      <c r="G319" s="41"/>
      <c r="H319" s="41"/>
      <c r="I319" s="41"/>
      <c r="J319" s="41"/>
      <c r="K319" s="41"/>
      <c r="L319" s="41"/>
      <c r="M319" s="41"/>
      <c r="N319" s="41"/>
      <c r="O319" s="41"/>
      <c r="P319" s="41"/>
      <c r="Q319" s="41"/>
      <c r="R319" s="41"/>
      <c r="S319" s="41"/>
      <c r="T319" s="41"/>
      <c r="U319" s="41"/>
      <c r="V319" s="41"/>
      <c r="W319" s="41"/>
      <c r="X319" s="41"/>
      <c r="Y319" s="41"/>
      <c r="Z319" s="41"/>
    </row>
    <row r="320" spans="1:26" ht="14.25" customHeight="1">
      <c r="A320" s="41"/>
      <c r="B320" s="41"/>
      <c r="C320" s="41"/>
      <c r="D320" s="41"/>
      <c r="E320" s="41"/>
      <c r="F320" s="41"/>
      <c r="G320" s="41"/>
      <c r="H320" s="41"/>
      <c r="I320" s="41"/>
      <c r="J320" s="41"/>
      <c r="K320" s="41"/>
      <c r="L320" s="41"/>
      <c r="M320" s="41"/>
      <c r="N320" s="41"/>
      <c r="O320" s="41"/>
      <c r="P320" s="41"/>
      <c r="Q320" s="41"/>
      <c r="R320" s="41"/>
      <c r="S320" s="41"/>
      <c r="T320" s="41"/>
      <c r="U320" s="41"/>
      <c r="V320" s="41"/>
      <c r="W320" s="41"/>
      <c r="X320" s="41"/>
      <c r="Y320" s="41"/>
      <c r="Z320" s="41"/>
    </row>
    <row r="321" spans="1:26" ht="14.25" customHeight="1">
      <c r="A321" s="41"/>
      <c r="B321" s="41"/>
      <c r="C321" s="41"/>
      <c r="D321" s="41"/>
      <c r="E321" s="41"/>
      <c r="F321" s="41"/>
      <c r="G321" s="41"/>
      <c r="H321" s="41"/>
      <c r="I321" s="41"/>
      <c r="J321" s="41"/>
      <c r="K321" s="41"/>
      <c r="L321" s="41"/>
      <c r="M321" s="41"/>
      <c r="N321" s="41"/>
      <c r="O321" s="41"/>
      <c r="P321" s="41"/>
      <c r="Q321" s="41"/>
      <c r="R321" s="41"/>
      <c r="S321" s="41"/>
      <c r="T321" s="41"/>
      <c r="U321" s="41"/>
      <c r="V321" s="41"/>
      <c r="W321" s="41"/>
      <c r="X321" s="41"/>
      <c r="Y321" s="41"/>
      <c r="Z321" s="41"/>
    </row>
    <row r="322" spans="1:26" ht="14.25" customHeight="1">
      <c r="A322" s="41"/>
      <c r="B322" s="41"/>
      <c r="C322" s="41"/>
      <c r="D322" s="41"/>
      <c r="E322" s="41"/>
      <c r="F322" s="41"/>
      <c r="G322" s="41"/>
      <c r="H322" s="41"/>
      <c r="I322" s="41"/>
      <c r="J322" s="41"/>
      <c r="K322" s="41"/>
      <c r="L322" s="41"/>
      <c r="M322" s="41"/>
      <c r="N322" s="41"/>
      <c r="O322" s="41"/>
      <c r="P322" s="41"/>
      <c r="Q322" s="41"/>
      <c r="R322" s="41"/>
      <c r="S322" s="41"/>
      <c r="T322" s="41"/>
      <c r="U322" s="41"/>
      <c r="V322" s="41"/>
      <c r="W322" s="41"/>
      <c r="X322" s="41"/>
      <c r="Y322" s="41"/>
      <c r="Z322" s="41"/>
    </row>
    <row r="323" spans="1:26" ht="14.25" customHeight="1">
      <c r="A323" s="41"/>
      <c r="B323" s="41"/>
      <c r="C323" s="41"/>
      <c r="D323" s="41"/>
      <c r="E323" s="41"/>
      <c r="F323" s="41"/>
      <c r="G323" s="41"/>
      <c r="H323" s="41"/>
      <c r="I323" s="41"/>
      <c r="J323" s="41"/>
      <c r="K323" s="41"/>
      <c r="L323" s="41"/>
      <c r="M323" s="41"/>
      <c r="N323" s="41"/>
      <c r="O323" s="41"/>
      <c r="P323" s="41"/>
      <c r="Q323" s="41"/>
      <c r="R323" s="41"/>
      <c r="S323" s="41"/>
      <c r="T323" s="41"/>
      <c r="U323" s="41"/>
      <c r="V323" s="41"/>
      <c r="W323" s="41"/>
      <c r="X323" s="41"/>
      <c r="Y323" s="41"/>
      <c r="Z323" s="41"/>
    </row>
    <row r="324" spans="1:26" ht="14.25" customHeight="1">
      <c r="A324" s="41"/>
      <c r="B324" s="41"/>
      <c r="C324" s="41"/>
      <c r="D324" s="41"/>
      <c r="E324" s="41"/>
      <c r="F324" s="41"/>
      <c r="G324" s="41"/>
      <c r="H324" s="41"/>
      <c r="I324" s="41"/>
      <c r="J324" s="41"/>
      <c r="K324" s="41"/>
      <c r="L324" s="41"/>
      <c r="M324" s="41"/>
      <c r="N324" s="41"/>
      <c r="O324" s="41"/>
      <c r="P324" s="41"/>
      <c r="Q324" s="41"/>
      <c r="R324" s="41"/>
      <c r="S324" s="41"/>
      <c r="T324" s="41"/>
      <c r="U324" s="41"/>
      <c r="V324" s="41"/>
      <c r="W324" s="41"/>
      <c r="X324" s="41"/>
      <c r="Y324" s="41"/>
      <c r="Z324" s="41"/>
    </row>
    <row r="325" spans="1:26" ht="14.25" customHeight="1">
      <c r="A325" s="41"/>
      <c r="B325" s="41"/>
      <c r="C325" s="41"/>
      <c r="D325" s="41"/>
      <c r="E325" s="41"/>
      <c r="F325" s="41"/>
      <c r="G325" s="41"/>
      <c r="H325" s="41"/>
      <c r="I325" s="41"/>
      <c r="J325" s="41"/>
      <c r="K325" s="41"/>
      <c r="L325" s="41"/>
      <c r="M325" s="41"/>
      <c r="N325" s="41"/>
      <c r="O325" s="41"/>
      <c r="P325" s="41"/>
      <c r="Q325" s="41"/>
      <c r="R325" s="41"/>
      <c r="S325" s="41"/>
      <c r="T325" s="41"/>
      <c r="U325" s="41"/>
      <c r="V325" s="41"/>
      <c r="W325" s="41"/>
      <c r="X325" s="41"/>
      <c r="Y325" s="41"/>
      <c r="Z325" s="41"/>
    </row>
    <row r="326" spans="1:26" ht="14.25" customHeight="1">
      <c r="A326" s="41"/>
      <c r="B326" s="41"/>
      <c r="C326" s="41"/>
      <c r="D326" s="41"/>
      <c r="E326" s="41"/>
      <c r="F326" s="41"/>
      <c r="G326" s="41"/>
      <c r="H326" s="41"/>
      <c r="I326" s="41"/>
      <c r="J326" s="41"/>
      <c r="K326" s="41"/>
      <c r="L326" s="41"/>
      <c r="M326" s="41"/>
      <c r="N326" s="41"/>
      <c r="O326" s="41"/>
      <c r="P326" s="41"/>
      <c r="Q326" s="41"/>
      <c r="R326" s="41"/>
      <c r="S326" s="41"/>
      <c r="T326" s="41"/>
      <c r="U326" s="41"/>
      <c r="V326" s="41"/>
      <c r="W326" s="41"/>
      <c r="X326" s="41"/>
      <c r="Y326" s="41"/>
      <c r="Z326" s="41"/>
    </row>
    <row r="327" spans="1:26" ht="14.25" customHeight="1">
      <c r="A327" s="41"/>
      <c r="B327" s="41"/>
      <c r="C327" s="41"/>
      <c r="D327" s="41"/>
      <c r="E327" s="41"/>
      <c r="F327" s="41"/>
      <c r="G327" s="41"/>
      <c r="H327" s="41"/>
      <c r="I327" s="41"/>
      <c r="J327" s="41"/>
      <c r="K327" s="41"/>
      <c r="L327" s="41"/>
      <c r="M327" s="41"/>
      <c r="N327" s="41"/>
      <c r="O327" s="41"/>
      <c r="P327" s="41"/>
      <c r="Q327" s="41"/>
      <c r="R327" s="41"/>
      <c r="S327" s="41"/>
      <c r="T327" s="41"/>
      <c r="U327" s="41"/>
      <c r="V327" s="41"/>
      <c r="W327" s="41"/>
      <c r="X327" s="41"/>
      <c r="Y327" s="41"/>
      <c r="Z327" s="41"/>
    </row>
    <row r="328" spans="1:26" ht="14.25" customHeight="1">
      <c r="A328" s="41"/>
      <c r="B328" s="41"/>
      <c r="C328" s="41"/>
      <c r="D328" s="41"/>
      <c r="E328" s="41"/>
      <c r="F328" s="41"/>
      <c r="G328" s="41"/>
      <c r="H328" s="41"/>
      <c r="I328" s="41"/>
      <c r="J328" s="41"/>
      <c r="K328" s="41"/>
      <c r="L328" s="41"/>
      <c r="M328" s="41"/>
      <c r="N328" s="41"/>
      <c r="O328" s="41"/>
      <c r="P328" s="41"/>
      <c r="Q328" s="41"/>
      <c r="R328" s="41"/>
      <c r="S328" s="41"/>
      <c r="T328" s="41"/>
      <c r="U328" s="41"/>
      <c r="V328" s="41"/>
      <c r="W328" s="41"/>
      <c r="X328" s="41"/>
      <c r="Y328" s="41"/>
      <c r="Z328" s="41"/>
    </row>
    <row r="329" spans="1:26" ht="14.25" customHeight="1">
      <c r="A329" s="41"/>
      <c r="B329" s="41"/>
      <c r="C329" s="41"/>
      <c r="D329" s="41"/>
      <c r="E329" s="41"/>
      <c r="F329" s="41"/>
      <c r="G329" s="41"/>
      <c r="H329" s="41"/>
      <c r="I329" s="41"/>
      <c r="J329" s="41"/>
      <c r="K329" s="41"/>
      <c r="L329" s="41"/>
      <c r="M329" s="41"/>
      <c r="N329" s="41"/>
      <c r="O329" s="41"/>
      <c r="P329" s="41"/>
      <c r="Q329" s="41"/>
      <c r="R329" s="41"/>
      <c r="S329" s="41"/>
      <c r="T329" s="41"/>
      <c r="U329" s="41"/>
      <c r="V329" s="41"/>
      <c r="W329" s="41"/>
      <c r="X329" s="41"/>
      <c r="Y329" s="41"/>
      <c r="Z329" s="41"/>
    </row>
    <row r="330" spans="1:26" ht="14.25" customHeight="1">
      <c r="A330" s="41"/>
      <c r="B330" s="41"/>
      <c r="C330" s="41"/>
      <c r="D330" s="41"/>
      <c r="E330" s="41"/>
      <c r="F330" s="41"/>
      <c r="G330" s="41"/>
      <c r="H330" s="41"/>
      <c r="I330" s="41"/>
      <c r="J330" s="41"/>
      <c r="K330" s="41"/>
      <c r="L330" s="41"/>
      <c r="M330" s="41"/>
      <c r="N330" s="41"/>
      <c r="O330" s="41"/>
      <c r="P330" s="41"/>
      <c r="Q330" s="41"/>
      <c r="R330" s="41"/>
      <c r="S330" s="41"/>
      <c r="T330" s="41"/>
      <c r="U330" s="41"/>
      <c r="V330" s="41"/>
      <c r="W330" s="41"/>
      <c r="X330" s="41"/>
      <c r="Y330" s="41"/>
      <c r="Z330" s="41"/>
    </row>
    <row r="331" spans="1:26" ht="14.25" customHeight="1">
      <c r="A331" s="41"/>
      <c r="B331" s="41"/>
      <c r="C331" s="41"/>
      <c r="D331" s="41"/>
      <c r="E331" s="41"/>
      <c r="F331" s="41"/>
      <c r="G331" s="41"/>
      <c r="H331" s="41"/>
      <c r="I331" s="41"/>
      <c r="J331" s="41"/>
      <c r="K331" s="41"/>
      <c r="L331" s="41"/>
      <c r="M331" s="41"/>
      <c r="N331" s="41"/>
      <c r="O331" s="41"/>
      <c r="P331" s="41"/>
      <c r="Q331" s="41"/>
      <c r="R331" s="41"/>
      <c r="S331" s="41"/>
      <c r="T331" s="41"/>
      <c r="U331" s="41"/>
      <c r="V331" s="41"/>
      <c r="W331" s="41"/>
      <c r="X331" s="41"/>
      <c r="Y331" s="41"/>
      <c r="Z331" s="41"/>
    </row>
    <row r="332" spans="1:26" ht="14.25" customHeight="1">
      <c r="A332" s="41"/>
      <c r="B332" s="41"/>
      <c r="C332" s="41"/>
      <c r="D332" s="41"/>
      <c r="E332" s="41"/>
      <c r="F332" s="41"/>
      <c r="G332" s="41"/>
      <c r="H332" s="41"/>
      <c r="I332" s="41"/>
      <c r="J332" s="41"/>
      <c r="K332" s="41"/>
      <c r="L332" s="41"/>
      <c r="M332" s="41"/>
      <c r="N332" s="41"/>
      <c r="O332" s="41"/>
      <c r="P332" s="41"/>
      <c r="Q332" s="41"/>
      <c r="R332" s="41"/>
      <c r="S332" s="41"/>
      <c r="T332" s="41"/>
      <c r="U332" s="41"/>
      <c r="V332" s="41"/>
      <c r="W332" s="41"/>
      <c r="X332" s="41"/>
      <c r="Y332" s="41"/>
      <c r="Z332" s="41"/>
    </row>
    <row r="333" spans="1:26" ht="14.25" customHeight="1">
      <c r="A333" s="41"/>
      <c r="B333" s="41"/>
      <c r="C333" s="41"/>
      <c r="D333" s="41"/>
      <c r="E333" s="41"/>
      <c r="F333" s="41"/>
      <c r="G333" s="41"/>
      <c r="H333" s="41"/>
      <c r="I333" s="41"/>
      <c r="J333" s="41"/>
      <c r="K333" s="41"/>
      <c r="L333" s="41"/>
      <c r="M333" s="41"/>
      <c r="N333" s="41"/>
      <c r="O333" s="41"/>
      <c r="P333" s="41"/>
      <c r="Q333" s="41"/>
      <c r="R333" s="41"/>
      <c r="S333" s="41"/>
      <c r="T333" s="41"/>
      <c r="U333" s="41"/>
      <c r="V333" s="41"/>
      <c r="W333" s="41"/>
      <c r="X333" s="41"/>
      <c r="Y333" s="41"/>
      <c r="Z333" s="41"/>
    </row>
    <row r="334" spans="1:26" ht="14.25" customHeight="1">
      <c r="A334" s="41"/>
      <c r="B334" s="41"/>
      <c r="C334" s="41"/>
      <c r="D334" s="41"/>
      <c r="E334" s="41"/>
      <c r="F334" s="41"/>
      <c r="G334" s="41"/>
      <c r="H334" s="41"/>
      <c r="I334" s="41"/>
      <c r="J334" s="41"/>
      <c r="K334" s="41"/>
      <c r="L334" s="41"/>
      <c r="M334" s="41"/>
      <c r="N334" s="41"/>
      <c r="O334" s="41"/>
      <c r="P334" s="41"/>
      <c r="Q334" s="41"/>
      <c r="R334" s="41"/>
      <c r="S334" s="41"/>
      <c r="T334" s="41"/>
      <c r="U334" s="41"/>
      <c r="V334" s="41"/>
      <c r="W334" s="41"/>
      <c r="X334" s="41"/>
      <c r="Y334" s="41"/>
      <c r="Z334" s="41"/>
    </row>
    <row r="335" spans="1:26" ht="14.25" customHeight="1">
      <c r="A335" s="41"/>
      <c r="B335" s="41"/>
      <c r="C335" s="41"/>
      <c r="D335" s="41"/>
      <c r="E335" s="41"/>
      <c r="F335" s="41"/>
      <c r="G335" s="41"/>
      <c r="H335" s="41"/>
      <c r="I335" s="41"/>
      <c r="J335" s="41"/>
      <c r="K335" s="41"/>
      <c r="L335" s="41"/>
      <c r="M335" s="41"/>
      <c r="N335" s="41"/>
      <c r="O335" s="41"/>
      <c r="P335" s="41"/>
      <c r="Q335" s="41"/>
      <c r="R335" s="41"/>
      <c r="S335" s="41"/>
      <c r="T335" s="41"/>
      <c r="U335" s="41"/>
      <c r="V335" s="41"/>
      <c r="W335" s="41"/>
      <c r="X335" s="41"/>
      <c r="Y335" s="41"/>
      <c r="Z335" s="41"/>
    </row>
    <row r="336" spans="1:26" ht="14.25" customHeight="1">
      <c r="A336" s="41"/>
      <c r="B336" s="41"/>
      <c r="C336" s="41"/>
      <c r="D336" s="41"/>
      <c r="E336" s="41"/>
      <c r="F336" s="41"/>
      <c r="G336" s="41"/>
      <c r="H336" s="41"/>
      <c r="I336" s="41"/>
      <c r="J336" s="41"/>
      <c r="K336" s="41"/>
      <c r="L336" s="41"/>
      <c r="M336" s="41"/>
      <c r="N336" s="41"/>
      <c r="O336" s="41"/>
      <c r="P336" s="41"/>
      <c r="Q336" s="41"/>
      <c r="R336" s="41"/>
      <c r="S336" s="41"/>
      <c r="T336" s="41"/>
      <c r="U336" s="41"/>
      <c r="V336" s="41"/>
      <c r="W336" s="41"/>
      <c r="X336" s="41"/>
      <c r="Y336" s="41"/>
      <c r="Z336" s="41"/>
    </row>
    <row r="337" spans="1:26" ht="14.25" customHeight="1">
      <c r="A337" s="41"/>
      <c r="B337" s="41"/>
      <c r="C337" s="41"/>
      <c r="D337" s="41"/>
      <c r="E337" s="41"/>
      <c r="F337" s="41"/>
      <c r="G337" s="41"/>
      <c r="H337" s="41"/>
      <c r="I337" s="41"/>
      <c r="J337" s="41"/>
      <c r="K337" s="41"/>
      <c r="L337" s="41"/>
      <c r="M337" s="41"/>
      <c r="N337" s="41"/>
      <c r="O337" s="41"/>
      <c r="P337" s="41"/>
      <c r="Q337" s="41"/>
      <c r="R337" s="41"/>
      <c r="S337" s="41"/>
      <c r="T337" s="41"/>
      <c r="U337" s="41"/>
      <c r="V337" s="41"/>
      <c r="W337" s="41"/>
      <c r="X337" s="41"/>
      <c r="Y337" s="41"/>
      <c r="Z337" s="41"/>
    </row>
    <row r="338" spans="1:26" ht="15.75" customHeight="1"/>
    <row r="339" spans="1:26" ht="15.75" customHeight="1"/>
    <row r="340" spans="1:26" ht="15.75" customHeight="1"/>
    <row r="341" spans="1:26" ht="15.75" customHeight="1"/>
    <row r="342" spans="1:26" ht="15.75" customHeight="1"/>
    <row r="343" spans="1:26" ht="15.75" customHeight="1"/>
    <row r="344" spans="1:26" ht="15.75" customHeight="1"/>
    <row r="345" spans="1:26" ht="15.75" customHeight="1"/>
    <row r="346" spans="1:26" ht="15.75" customHeight="1"/>
    <row r="347" spans="1:26" ht="15.75" customHeight="1"/>
    <row r="348" spans="1:26" ht="15.75" customHeight="1"/>
    <row r="349" spans="1:26" ht="15.75" customHeight="1"/>
    <row r="350" spans="1:26" ht="15.75" customHeight="1"/>
    <row r="351" spans="1:26" ht="15.75" customHeight="1"/>
    <row r="352" spans="1:26"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mergeCells count="20">
    <mergeCell ref="A1:E1"/>
    <mergeCell ref="A2:E2"/>
    <mergeCell ref="A18:B18"/>
    <mergeCell ref="A24:B24"/>
    <mergeCell ref="A30:B30"/>
    <mergeCell ref="A35:B35"/>
    <mergeCell ref="A40:B40"/>
    <mergeCell ref="A85:B85"/>
    <mergeCell ref="A98:B98"/>
    <mergeCell ref="A104:B104"/>
    <mergeCell ref="A107:B107"/>
    <mergeCell ref="A122:B122"/>
    <mergeCell ref="A126:B126"/>
    <mergeCell ref="A46:B46"/>
    <mergeCell ref="A50:B50"/>
    <mergeCell ref="A57:B57"/>
    <mergeCell ref="A62:B62"/>
    <mergeCell ref="A68:B68"/>
    <mergeCell ref="A76:B76"/>
    <mergeCell ref="A81:B81"/>
  </mergeCells>
  <pageMargins left="0.7" right="0.7" top="0.75" bottom="0.75" header="0" footer="0"/>
  <pageSetup orientation="landscape"/>
</worksheet>
</file>

<file path=xl/worksheets/sheet4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C00-000000000000}">
  <sheetPr>
    <tabColor rgb="FF003366"/>
  </sheetPr>
  <dimension ref="A1:Z1000"/>
  <sheetViews>
    <sheetView workbookViewId="0">
      <pane xSplit="2" ySplit="3" topLeftCell="C4" activePane="bottomRight" state="frozen"/>
      <selection pane="topRight" activeCell="C1" sqref="C1"/>
      <selection pane="bottomLeft" activeCell="A4" sqref="A4"/>
      <selection pane="bottomRight" activeCell="C4" sqref="C4"/>
    </sheetView>
  </sheetViews>
  <sheetFormatPr defaultColWidth="14.40625" defaultRowHeight="15" customHeight="1"/>
  <cols>
    <col min="1" max="1" width="16.40625" customWidth="1"/>
    <col min="2" max="2" width="74.40625" customWidth="1"/>
    <col min="3" max="4" width="17.54296875" customWidth="1"/>
    <col min="5" max="6" width="9.26953125" customWidth="1"/>
    <col min="7" max="26" width="8" customWidth="1"/>
  </cols>
  <sheetData>
    <row r="1" spans="1:26" ht="12.75" customHeight="1">
      <c r="A1" s="943" t="s">
        <v>93</v>
      </c>
      <c r="B1" s="944"/>
      <c r="C1" s="945"/>
      <c r="D1" s="945"/>
      <c r="E1" s="419"/>
      <c r="F1" s="419"/>
      <c r="G1" s="419"/>
      <c r="H1" s="419"/>
      <c r="I1" s="419"/>
      <c r="J1" s="419"/>
      <c r="K1" s="419"/>
      <c r="L1" s="419"/>
      <c r="M1" s="419"/>
      <c r="N1" s="419"/>
      <c r="O1" s="419"/>
      <c r="P1" s="419"/>
      <c r="Q1" s="419"/>
      <c r="R1" s="419"/>
      <c r="S1" s="419"/>
      <c r="T1" s="419"/>
      <c r="U1" s="419"/>
      <c r="V1" s="419"/>
      <c r="W1" s="419"/>
      <c r="X1" s="419"/>
      <c r="Y1" s="419"/>
      <c r="Z1" s="419"/>
    </row>
    <row r="2" spans="1:26" ht="15.75">
      <c r="A2" s="484"/>
      <c r="B2" s="484"/>
      <c r="C2" s="946"/>
      <c r="D2" s="946"/>
      <c r="E2" s="419"/>
      <c r="F2" s="419"/>
      <c r="G2" s="419"/>
      <c r="H2" s="419"/>
      <c r="I2" s="419"/>
      <c r="J2" s="419"/>
      <c r="K2" s="419"/>
      <c r="L2" s="419"/>
      <c r="M2" s="419"/>
      <c r="N2" s="419"/>
      <c r="O2" s="419"/>
      <c r="P2" s="419"/>
      <c r="Q2" s="419"/>
      <c r="R2" s="419"/>
      <c r="S2" s="419"/>
      <c r="T2" s="419"/>
      <c r="U2" s="419"/>
      <c r="V2" s="419"/>
      <c r="W2" s="419"/>
      <c r="X2" s="419"/>
      <c r="Y2" s="419"/>
      <c r="Z2" s="419"/>
    </row>
    <row r="3" spans="1:26" ht="61.5" customHeight="1">
      <c r="A3" s="947">
        <v>10101</v>
      </c>
      <c r="B3" s="947"/>
      <c r="C3" s="412" t="s">
        <v>2902</v>
      </c>
      <c r="D3" s="412" t="s">
        <v>2903</v>
      </c>
      <c r="E3" s="419"/>
      <c r="F3" s="419"/>
      <c r="G3" s="419"/>
      <c r="H3" s="419"/>
      <c r="I3" s="419"/>
      <c r="J3" s="419"/>
      <c r="K3" s="419"/>
      <c r="L3" s="419"/>
      <c r="M3" s="419"/>
      <c r="N3" s="419"/>
      <c r="O3" s="419"/>
      <c r="P3" s="419"/>
      <c r="Q3" s="419"/>
      <c r="R3" s="419"/>
      <c r="S3" s="419"/>
      <c r="T3" s="419"/>
      <c r="U3" s="419"/>
      <c r="V3" s="419"/>
      <c r="W3" s="419"/>
      <c r="X3" s="419"/>
      <c r="Y3" s="419"/>
      <c r="Z3" s="419"/>
    </row>
    <row r="4" spans="1:26" ht="15.75" hidden="1">
      <c r="A4" s="659">
        <v>2100000</v>
      </c>
      <c r="B4" s="171" t="s">
        <v>2072</v>
      </c>
      <c r="C4" s="437"/>
      <c r="D4" s="437"/>
      <c r="E4" s="419"/>
      <c r="F4" s="419"/>
      <c r="G4" s="419"/>
      <c r="H4" s="419"/>
      <c r="I4" s="419"/>
      <c r="J4" s="419"/>
      <c r="K4" s="419"/>
      <c r="L4" s="419"/>
      <c r="M4" s="419"/>
      <c r="N4" s="419"/>
      <c r="O4" s="419"/>
      <c r="P4" s="419"/>
      <c r="Q4" s="419"/>
      <c r="R4" s="419"/>
      <c r="S4" s="419"/>
      <c r="T4" s="419"/>
      <c r="U4" s="419"/>
      <c r="V4" s="419"/>
      <c r="W4" s="419"/>
      <c r="X4" s="419"/>
      <c r="Y4" s="419"/>
      <c r="Z4" s="419"/>
    </row>
    <row r="5" spans="1:26" ht="15.75" hidden="1" customHeight="1">
      <c r="A5" s="540">
        <v>2110101</v>
      </c>
      <c r="B5" s="551" t="s">
        <v>2843</v>
      </c>
      <c r="C5" s="437">
        <v>0</v>
      </c>
      <c r="D5" s="437">
        <v>0</v>
      </c>
      <c r="E5" s="419"/>
      <c r="F5" s="419"/>
      <c r="G5" s="419"/>
      <c r="H5" s="419"/>
      <c r="I5" s="419"/>
      <c r="J5" s="419"/>
      <c r="K5" s="419"/>
      <c r="L5" s="419"/>
      <c r="M5" s="419"/>
      <c r="N5" s="419"/>
      <c r="O5" s="419"/>
      <c r="P5" s="419"/>
      <c r="Q5" s="419"/>
      <c r="R5" s="419"/>
      <c r="S5" s="419"/>
      <c r="T5" s="419"/>
      <c r="U5" s="419"/>
      <c r="V5" s="419"/>
      <c r="W5" s="419"/>
      <c r="X5" s="419"/>
      <c r="Y5" s="419"/>
      <c r="Z5" s="419"/>
    </row>
    <row r="6" spans="1:26" ht="15.75" hidden="1" customHeight="1">
      <c r="A6" s="540">
        <v>2110202</v>
      </c>
      <c r="B6" s="551" t="s">
        <v>2904</v>
      </c>
      <c r="C6" s="437">
        <v>0</v>
      </c>
      <c r="D6" s="437">
        <v>0</v>
      </c>
      <c r="E6" s="419"/>
      <c r="F6" s="419"/>
      <c r="G6" s="419"/>
      <c r="H6" s="419"/>
      <c r="I6" s="419"/>
      <c r="J6" s="419"/>
      <c r="K6" s="419"/>
      <c r="L6" s="419"/>
      <c r="M6" s="419"/>
      <c r="N6" s="419"/>
      <c r="O6" s="419"/>
      <c r="P6" s="419"/>
      <c r="Q6" s="419"/>
      <c r="R6" s="419"/>
      <c r="S6" s="419"/>
      <c r="T6" s="419"/>
      <c r="U6" s="419"/>
      <c r="V6" s="419"/>
      <c r="W6" s="419"/>
      <c r="X6" s="419"/>
      <c r="Y6" s="419"/>
      <c r="Z6" s="419"/>
    </row>
    <row r="7" spans="1:26" ht="15.75" hidden="1" customHeight="1">
      <c r="A7" s="948">
        <v>2110301</v>
      </c>
      <c r="B7" s="551" t="s">
        <v>2079</v>
      </c>
      <c r="C7" s="437">
        <v>0</v>
      </c>
      <c r="D7" s="437">
        <v>0</v>
      </c>
      <c r="E7" s="419"/>
      <c r="F7" s="419"/>
      <c r="G7" s="419"/>
      <c r="H7" s="419"/>
      <c r="I7" s="419"/>
      <c r="J7" s="419"/>
      <c r="K7" s="419"/>
      <c r="L7" s="419"/>
      <c r="M7" s="419"/>
      <c r="N7" s="419"/>
      <c r="O7" s="419"/>
      <c r="P7" s="419"/>
      <c r="Q7" s="419"/>
      <c r="R7" s="419"/>
      <c r="S7" s="419"/>
      <c r="T7" s="419"/>
      <c r="U7" s="419"/>
      <c r="V7" s="419"/>
      <c r="W7" s="419"/>
      <c r="X7" s="419"/>
      <c r="Y7" s="419"/>
      <c r="Z7" s="419"/>
    </row>
    <row r="8" spans="1:26" ht="15.75" hidden="1" customHeight="1">
      <c r="A8" s="948">
        <v>2110314</v>
      </c>
      <c r="B8" s="551" t="s">
        <v>2845</v>
      </c>
      <c r="C8" s="437">
        <v>0</v>
      </c>
      <c r="D8" s="437">
        <v>0</v>
      </c>
      <c r="E8" s="419"/>
      <c r="F8" s="419"/>
      <c r="G8" s="419"/>
      <c r="H8" s="419"/>
      <c r="I8" s="419"/>
      <c r="J8" s="419"/>
      <c r="K8" s="419"/>
      <c r="L8" s="419"/>
      <c r="M8" s="419"/>
      <c r="N8" s="419"/>
      <c r="O8" s="419"/>
      <c r="P8" s="419"/>
      <c r="Q8" s="419"/>
      <c r="R8" s="419"/>
      <c r="S8" s="419"/>
      <c r="T8" s="419"/>
      <c r="U8" s="419"/>
      <c r="V8" s="419"/>
      <c r="W8" s="419"/>
      <c r="X8" s="419"/>
      <c r="Y8" s="419"/>
      <c r="Z8" s="419"/>
    </row>
    <row r="9" spans="1:26" ht="15.75" hidden="1" customHeight="1">
      <c r="A9" s="540">
        <v>2110328</v>
      </c>
      <c r="B9" s="551" t="s">
        <v>2846</v>
      </c>
      <c r="C9" s="437">
        <v>0</v>
      </c>
      <c r="D9" s="437">
        <v>0</v>
      </c>
      <c r="E9" s="419"/>
      <c r="F9" s="419"/>
      <c r="G9" s="419"/>
      <c r="H9" s="419"/>
      <c r="I9" s="419"/>
      <c r="J9" s="419"/>
      <c r="K9" s="419"/>
      <c r="L9" s="419"/>
      <c r="M9" s="419"/>
      <c r="N9" s="419"/>
      <c r="O9" s="419"/>
      <c r="P9" s="419"/>
      <c r="Q9" s="419"/>
      <c r="R9" s="419"/>
      <c r="S9" s="419"/>
      <c r="T9" s="419"/>
      <c r="U9" s="419"/>
      <c r="V9" s="419"/>
      <c r="W9" s="419"/>
      <c r="X9" s="419"/>
      <c r="Y9" s="419"/>
      <c r="Z9" s="419"/>
    </row>
    <row r="10" spans="1:26" ht="15.75" hidden="1" customHeight="1">
      <c r="A10" s="948">
        <v>2110405</v>
      </c>
      <c r="B10" s="551" t="s">
        <v>2850</v>
      </c>
      <c r="C10" s="437">
        <v>0</v>
      </c>
      <c r="D10" s="437">
        <v>0</v>
      </c>
      <c r="E10" s="419"/>
      <c r="F10" s="419"/>
      <c r="G10" s="419"/>
      <c r="H10" s="419"/>
      <c r="I10" s="419"/>
      <c r="J10" s="419"/>
      <c r="K10" s="419"/>
      <c r="L10" s="419"/>
      <c r="M10" s="419"/>
      <c r="N10" s="419"/>
      <c r="O10" s="419"/>
      <c r="P10" s="419"/>
      <c r="Q10" s="419"/>
      <c r="R10" s="419"/>
      <c r="S10" s="419"/>
      <c r="T10" s="419"/>
      <c r="U10" s="419"/>
      <c r="V10" s="419"/>
      <c r="W10" s="419"/>
      <c r="X10" s="419"/>
      <c r="Y10" s="419"/>
      <c r="Z10" s="419"/>
    </row>
    <row r="11" spans="1:26" ht="15.75" hidden="1" customHeight="1">
      <c r="A11" s="948">
        <v>2110404</v>
      </c>
      <c r="B11" s="551" t="s">
        <v>2849</v>
      </c>
      <c r="C11" s="437">
        <v>0</v>
      </c>
      <c r="D11" s="437">
        <v>0</v>
      </c>
      <c r="E11" s="419"/>
      <c r="F11" s="419"/>
      <c r="G11" s="419"/>
      <c r="H11" s="419"/>
      <c r="I11" s="419"/>
      <c r="J11" s="419"/>
      <c r="K11" s="419"/>
      <c r="L11" s="419"/>
      <c r="M11" s="419"/>
      <c r="N11" s="419"/>
      <c r="O11" s="419"/>
      <c r="P11" s="419"/>
      <c r="Q11" s="419"/>
      <c r="R11" s="419"/>
      <c r="S11" s="419"/>
      <c r="T11" s="419"/>
      <c r="U11" s="419"/>
      <c r="V11" s="419"/>
      <c r="W11" s="419"/>
      <c r="X11" s="419"/>
      <c r="Y11" s="419"/>
      <c r="Z11" s="419"/>
    </row>
    <row r="12" spans="1:26" ht="15.75" hidden="1" customHeight="1">
      <c r="A12" s="948">
        <v>2120103</v>
      </c>
      <c r="B12" s="551" t="s">
        <v>2905</v>
      </c>
      <c r="C12" s="437">
        <v>0</v>
      </c>
      <c r="D12" s="437">
        <v>0</v>
      </c>
      <c r="E12" s="419"/>
      <c r="F12" s="419"/>
      <c r="G12" s="419"/>
      <c r="H12" s="419"/>
      <c r="I12" s="419"/>
      <c r="J12" s="419"/>
      <c r="K12" s="419"/>
      <c r="L12" s="419"/>
      <c r="M12" s="419"/>
      <c r="N12" s="419"/>
      <c r="O12" s="419"/>
      <c r="P12" s="419"/>
      <c r="Q12" s="419"/>
      <c r="R12" s="419"/>
      <c r="S12" s="419"/>
      <c r="T12" s="419"/>
      <c r="U12" s="419"/>
      <c r="V12" s="419"/>
      <c r="W12" s="419"/>
      <c r="X12" s="419"/>
      <c r="Y12" s="419"/>
      <c r="Z12" s="419"/>
    </row>
    <row r="13" spans="1:26" ht="15.75" hidden="1">
      <c r="A13" s="1201" t="s">
        <v>250</v>
      </c>
      <c r="B13" s="1156"/>
      <c r="C13" s="949">
        <v>0</v>
      </c>
      <c r="D13" s="949">
        <v>0</v>
      </c>
      <c r="E13" s="419"/>
      <c r="F13" s="419"/>
      <c r="G13" s="419"/>
      <c r="H13" s="419"/>
      <c r="I13" s="419"/>
      <c r="J13" s="419"/>
      <c r="K13" s="419"/>
      <c r="L13" s="419"/>
      <c r="M13" s="419"/>
      <c r="N13" s="419"/>
      <c r="O13" s="419"/>
      <c r="P13" s="419"/>
      <c r="Q13" s="419"/>
      <c r="R13" s="419"/>
      <c r="S13" s="419"/>
      <c r="T13" s="419"/>
      <c r="U13" s="419"/>
      <c r="V13" s="419"/>
      <c r="W13" s="419"/>
      <c r="X13" s="419"/>
      <c r="Y13" s="419"/>
      <c r="Z13" s="419"/>
    </row>
    <row r="14" spans="1:26" ht="15.75">
      <c r="A14" s="755"/>
      <c r="B14" s="755" t="s">
        <v>2906</v>
      </c>
      <c r="C14" s="949"/>
      <c r="D14" s="949"/>
      <c r="E14" s="419"/>
      <c r="F14" s="419"/>
      <c r="G14" s="419"/>
      <c r="H14" s="419"/>
      <c r="I14" s="419"/>
      <c r="J14" s="419"/>
      <c r="K14" s="419"/>
      <c r="L14" s="419"/>
      <c r="M14" s="419"/>
      <c r="N14" s="419"/>
      <c r="O14" s="419"/>
      <c r="P14" s="419"/>
      <c r="Q14" s="419"/>
      <c r="R14" s="419"/>
      <c r="S14" s="419"/>
      <c r="T14" s="419"/>
      <c r="U14" s="419"/>
      <c r="V14" s="419"/>
      <c r="W14" s="419"/>
      <c r="X14" s="419"/>
      <c r="Y14" s="419"/>
      <c r="Z14" s="419"/>
    </row>
    <row r="15" spans="1:26" ht="15.75">
      <c r="A15" s="659"/>
      <c r="B15" s="950" t="s">
        <v>2091</v>
      </c>
      <c r="C15" s="437"/>
      <c r="D15" s="437"/>
      <c r="E15" s="419"/>
      <c r="F15" s="419"/>
      <c r="G15" s="419"/>
      <c r="H15" s="419"/>
      <c r="I15" s="419"/>
      <c r="J15" s="419"/>
      <c r="K15" s="419"/>
      <c r="L15" s="419"/>
      <c r="M15" s="419"/>
      <c r="N15" s="419"/>
      <c r="O15" s="419"/>
      <c r="P15" s="419"/>
      <c r="Q15" s="419"/>
      <c r="R15" s="419"/>
      <c r="S15" s="419"/>
      <c r="T15" s="419"/>
      <c r="U15" s="419"/>
      <c r="V15" s="419"/>
      <c r="W15" s="419"/>
      <c r="X15" s="419"/>
      <c r="Y15" s="419"/>
      <c r="Z15" s="419"/>
    </row>
    <row r="16" spans="1:26" ht="15.75" customHeight="1">
      <c r="A16" s="540" t="s">
        <v>2092</v>
      </c>
      <c r="B16" s="540" t="s">
        <v>2093</v>
      </c>
      <c r="C16" s="951">
        <v>120000</v>
      </c>
      <c r="D16" s="951">
        <v>120000</v>
      </c>
      <c r="E16" s="419"/>
      <c r="F16" s="419"/>
      <c r="G16" s="419"/>
      <c r="H16" s="419"/>
      <c r="I16" s="419"/>
      <c r="J16" s="419"/>
      <c r="K16" s="419"/>
      <c r="L16" s="419"/>
      <c r="M16" s="419"/>
      <c r="N16" s="419"/>
      <c r="O16" s="419"/>
      <c r="P16" s="419"/>
      <c r="Q16" s="419"/>
      <c r="R16" s="419"/>
      <c r="S16" s="419"/>
      <c r="T16" s="419"/>
      <c r="U16" s="419"/>
      <c r="V16" s="419"/>
      <c r="W16" s="419"/>
      <c r="X16" s="419"/>
      <c r="Y16" s="419"/>
      <c r="Z16" s="419"/>
    </row>
    <row r="17" spans="1:26" ht="15.75" customHeight="1">
      <c r="A17" s="540" t="s">
        <v>2094</v>
      </c>
      <c r="B17" s="540" t="s">
        <v>2095</v>
      </c>
      <c r="C17" s="951">
        <v>72560</v>
      </c>
      <c r="D17" s="951">
        <v>60000</v>
      </c>
      <c r="E17" s="419"/>
      <c r="F17" s="419"/>
      <c r="G17" s="419"/>
      <c r="H17" s="419"/>
      <c r="I17" s="419"/>
      <c r="J17" s="419"/>
      <c r="K17" s="419"/>
      <c r="L17" s="419"/>
      <c r="M17" s="419"/>
      <c r="N17" s="419"/>
      <c r="O17" s="419"/>
      <c r="P17" s="419"/>
      <c r="Q17" s="419"/>
      <c r="R17" s="419"/>
      <c r="S17" s="419"/>
      <c r="T17" s="419"/>
      <c r="U17" s="419"/>
      <c r="V17" s="419"/>
      <c r="W17" s="419"/>
      <c r="X17" s="419"/>
      <c r="Y17" s="419"/>
      <c r="Z17" s="419"/>
    </row>
    <row r="18" spans="1:26" ht="15.75">
      <c r="A18" s="1200" t="s">
        <v>250</v>
      </c>
      <c r="B18" s="1156"/>
      <c r="C18" s="487">
        <v>192560</v>
      </c>
      <c r="D18" s="487">
        <f>SUM(D16:D17)</f>
        <v>180000</v>
      </c>
      <c r="E18" s="419"/>
      <c r="F18" s="419"/>
      <c r="G18" s="419"/>
      <c r="H18" s="419"/>
      <c r="I18" s="419"/>
      <c r="J18" s="419"/>
      <c r="K18" s="419"/>
      <c r="L18" s="419"/>
      <c r="M18" s="419"/>
      <c r="N18" s="419"/>
      <c r="O18" s="419"/>
      <c r="P18" s="419"/>
      <c r="Q18" s="419"/>
      <c r="R18" s="419"/>
      <c r="S18" s="419"/>
      <c r="T18" s="419"/>
      <c r="U18" s="419"/>
      <c r="V18" s="419"/>
      <c r="W18" s="419"/>
      <c r="X18" s="419"/>
      <c r="Y18" s="419"/>
      <c r="Z18" s="419"/>
    </row>
    <row r="19" spans="1:26" ht="15.75">
      <c r="A19" s="659"/>
      <c r="B19" s="950" t="s">
        <v>2096</v>
      </c>
      <c r="C19" s="951"/>
      <c r="D19" s="951"/>
      <c r="E19" s="419"/>
      <c r="F19" s="419"/>
      <c r="G19" s="419"/>
      <c r="H19" s="419"/>
      <c r="I19" s="419"/>
      <c r="J19" s="419"/>
      <c r="K19" s="419"/>
      <c r="L19" s="419"/>
      <c r="M19" s="419"/>
      <c r="N19" s="419"/>
      <c r="O19" s="419"/>
      <c r="P19" s="419"/>
      <c r="Q19" s="419"/>
      <c r="R19" s="419"/>
      <c r="S19" s="419"/>
      <c r="T19" s="419"/>
      <c r="U19" s="419"/>
      <c r="V19" s="419"/>
      <c r="W19" s="419"/>
      <c r="X19" s="419"/>
      <c r="Y19" s="419"/>
      <c r="Z19" s="419"/>
    </row>
    <row r="20" spans="1:26" ht="15.75" customHeight="1">
      <c r="A20" s="914" t="s">
        <v>2099</v>
      </c>
      <c r="B20" s="551" t="s">
        <v>2100</v>
      </c>
      <c r="C20" s="951">
        <v>44000</v>
      </c>
      <c r="D20" s="951"/>
      <c r="E20" s="419"/>
      <c r="F20" s="419"/>
      <c r="G20" s="419"/>
      <c r="H20" s="419"/>
      <c r="I20" s="419"/>
      <c r="J20" s="419"/>
      <c r="K20" s="419"/>
      <c r="L20" s="419"/>
      <c r="M20" s="419"/>
      <c r="N20" s="419"/>
      <c r="O20" s="419"/>
      <c r="P20" s="419"/>
      <c r="Q20" s="419"/>
      <c r="R20" s="419"/>
      <c r="S20" s="419"/>
      <c r="T20" s="419"/>
      <c r="U20" s="419"/>
      <c r="V20" s="419"/>
      <c r="W20" s="419"/>
      <c r="X20" s="419"/>
      <c r="Y20" s="419"/>
      <c r="Z20" s="419"/>
    </row>
    <row r="21" spans="1:26" ht="15.75" customHeight="1">
      <c r="A21" s="1200" t="s">
        <v>250</v>
      </c>
      <c r="B21" s="1156"/>
      <c r="C21" s="487">
        <v>44000</v>
      </c>
      <c r="D21" s="487">
        <f>SUM(D20)</f>
        <v>0</v>
      </c>
      <c r="E21" s="419"/>
      <c r="F21" s="419"/>
      <c r="G21" s="419"/>
      <c r="H21" s="419"/>
      <c r="I21" s="419"/>
      <c r="J21" s="419"/>
      <c r="K21" s="419"/>
      <c r="L21" s="419"/>
      <c r="M21" s="419"/>
      <c r="N21" s="419"/>
      <c r="O21" s="419"/>
      <c r="P21" s="419"/>
      <c r="Q21" s="419"/>
      <c r="R21" s="419"/>
      <c r="S21" s="419"/>
      <c r="T21" s="419"/>
      <c r="U21" s="419"/>
      <c r="V21" s="419"/>
      <c r="W21" s="419"/>
      <c r="X21" s="419"/>
      <c r="Y21" s="419"/>
      <c r="Z21" s="419"/>
    </row>
    <row r="22" spans="1:26" ht="15.75" customHeight="1">
      <c r="A22" s="540"/>
      <c r="B22" s="950" t="s">
        <v>2855</v>
      </c>
      <c r="C22" s="951"/>
      <c r="D22" s="951"/>
      <c r="E22" s="419"/>
      <c r="F22" s="419"/>
      <c r="G22" s="419"/>
      <c r="H22" s="419"/>
      <c r="I22" s="419"/>
      <c r="J22" s="419"/>
      <c r="K22" s="419"/>
      <c r="L22" s="419"/>
      <c r="M22" s="419"/>
      <c r="N22" s="419"/>
      <c r="O22" s="419"/>
      <c r="P22" s="419"/>
      <c r="Q22" s="419"/>
      <c r="R22" s="419"/>
      <c r="S22" s="419"/>
      <c r="T22" s="419"/>
      <c r="U22" s="419"/>
      <c r="V22" s="419"/>
      <c r="W22" s="419"/>
      <c r="X22" s="419"/>
      <c r="Y22" s="419"/>
      <c r="Z22" s="419"/>
    </row>
    <row r="23" spans="1:26" ht="15.75" customHeight="1">
      <c r="A23" s="540" t="s">
        <v>2102</v>
      </c>
      <c r="B23" s="540" t="s">
        <v>2103</v>
      </c>
      <c r="C23" s="952">
        <v>600000</v>
      </c>
      <c r="D23" s="951">
        <v>1200000</v>
      </c>
      <c r="E23" s="419"/>
      <c r="F23" s="419"/>
      <c r="G23" s="419"/>
      <c r="H23" s="419"/>
      <c r="I23" s="419"/>
      <c r="J23" s="419"/>
      <c r="K23" s="419"/>
      <c r="L23" s="419"/>
      <c r="M23" s="419"/>
      <c r="N23" s="419"/>
      <c r="O23" s="419"/>
      <c r="P23" s="419"/>
      <c r="Q23" s="419"/>
      <c r="R23" s="419"/>
      <c r="S23" s="419"/>
      <c r="T23" s="419"/>
      <c r="U23" s="419"/>
      <c r="V23" s="419"/>
      <c r="W23" s="419"/>
      <c r="X23" s="419"/>
      <c r="Y23" s="419"/>
      <c r="Z23" s="419"/>
    </row>
    <row r="24" spans="1:26" ht="15.75" customHeight="1">
      <c r="A24" s="540" t="s">
        <v>2104</v>
      </c>
      <c r="B24" s="540" t="s">
        <v>2105</v>
      </c>
      <c r="C24" s="952">
        <v>1200000</v>
      </c>
      <c r="D24" s="951">
        <v>7324800</v>
      </c>
      <c r="E24" s="419"/>
      <c r="F24" s="419"/>
      <c r="G24" s="419"/>
      <c r="H24" s="419"/>
      <c r="I24" s="419"/>
      <c r="J24" s="419"/>
      <c r="K24" s="419"/>
      <c r="L24" s="419"/>
      <c r="M24" s="419"/>
      <c r="N24" s="419"/>
      <c r="O24" s="419"/>
      <c r="P24" s="419"/>
      <c r="Q24" s="419"/>
      <c r="R24" s="419"/>
      <c r="S24" s="419"/>
      <c r="T24" s="419"/>
      <c r="U24" s="419"/>
      <c r="V24" s="419"/>
      <c r="W24" s="419"/>
      <c r="X24" s="419"/>
      <c r="Y24" s="419"/>
      <c r="Z24" s="419"/>
    </row>
    <row r="25" spans="1:26" ht="15.75" customHeight="1">
      <c r="A25" s="540" t="s">
        <v>2106</v>
      </c>
      <c r="B25" s="540" t="s">
        <v>2107</v>
      </c>
      <c r="C25" s="952">
        <v>480000</v>
      </c>
      <c r="D25" s="951">
        <v>7324800</v>
      </c>
      <c r="E25" s="419"/>
      <c r="F25" s="419"/>
      <c r="G25" s="419"/>
      <c r="H25" s="419"/>
      <c r="I25" s="419"/>
      <c r="J25" s="419"/>
      <c r="K25" s="419"/>
      <c r="L25" s="419"/>
      <c r="M25" s="419"/>
      <c r="N25" s="419"/>
      <c r="O25" s="419"/>
      <c r="P25" s="419"/>
      <c r="Q25" s="419"/>
      <c r="R25" s="419"/>
      <c r="S25" s="419"/>
      <c r="T25" s="419"/>
      <c r="U25" s="419"/>
      <c r="V25" s="419"/>
      <c r="W25" s="419"/>
      <c r="X25" s="419"/>
      <c r="Y25" s="419"/>
      <c r="Z25" s="419"/>
    </row>
    <row r="26" spans="1:26" ht="15.75" customHeight="1">
      <c r="A26" s="1200" t="s">
        <v>250</v>
      </c>
      <c r="B26" s="1156"/>
      <c r="C26" s="487">
        <v>2280000</v>
      </c>
      <c r="D26" s="487">
        <f>SUM(D23:D25)</f>
        <v>15849600</v>
      </c>
      <c r="E26" s="419"/>
      <c r="F26" s="419"/>
      <c r="G26" s="419"/>
      <c r="H26" s="419"/>
      <c r="I26" s="419"/>
      <c r="J26" s="419"/>
      <c r="K26" s="419"/>
      <c r="L26" s="419"/>
      <c r="M26" s="419"/>
      <c r="N26" s="419"/>
      <c r="O26" s="419"/>
      <c r="P26" s="419"/>
      <c r="Q26" s="419"/>
      <c r="R26" s="419"/>
      <c r="S26" s="419"/>
      <c r="T26" s="419"/>
      <c r="U26" s="419"/>
      <c r="V26" s="419"/>
      <c r="W26" s="419"/>
      <c r="X26" s="419"/>
      <c r="Y26" s="419"/>
      <c r="Z26" s="419"/>
    </row>
    <row r="27" spans="1:26" ht="15.75" customHeight="1">
      <c r="A27" s="659"/>
      <c r="B27" s="950" t="s">
        <v>2110</v>
      </c>
      <c r="C27" s="951"/>
      <c r="D27" s="951"/>
      <c r="E27" s="419"/>
      <c r="F27" s="419"/>
      <c r="G27" s="419"/>
      <c r="H27" s="419"/>
      <c r="I27" s="419"/>
      <c r="J27" s="419"/>
      <c r="K27" s="419"/>
      <c r="L27" s="419"/>
      <c r="M27" s="419"/>
      <c r="N27" s="419"/>
      <c r="O27" s="419"/>
      <c r="P27" s="419"/>
      <c r="Q27" s="419"/>
      <c r="R27" s="419"/>
      <c r="S27" s="419"/>
      <c r="T27" s="419"/>
      <c r="U27" s="419"/>
      <c r="V27" s="419"/>
      <c r="W27" s="419"/>
      <c r="X27" s="419"/>
      <c r="Y27" s="419"/>
      <c r="Z27" s="419"/>
    </row>
    <row r="28" spans="1:26" ht="15.75" customHeight="1">
      <c r="A28" s="540" t="s">
        <v>2111</v>
      </c>
      <c r="B28" s="540" t="s">
        <v>2112</v>
      </c>
      <c r="C28" s="952">
        <v>500000</v>
      </c>
      <c r="D28" s="951">
        <v>600000</v>
      </c>
      <c r="E28" s="419"/>
      <c r="F28" s="419"/>
      <c r="G28" s="419"/>
      <c r="H28" s="419"/>
      <c r="I28" s="419"/>
      <c r="J28" s="419"/>
      <c r="K28" s="419"/>
      <c r="L28" s="419"/>
      <c r="M28" s="419"/>
      <c r="N28" s="419"/>
      <c r="O28" s="419"/>
      <c r="P28" s="419"/>
      <c r="Q28" s="419"/>
      <c r="R28" s="419"/>
      <c r="S28" s="419"/>
      <c r="T28" s="419"/>
      <c r="U28" s="419"/>
      <c r="V28" s="419"/>
      <c r="W28" s="419"/>
      <c r="X28" s="419"/>
      <c r="Y28" s="419"/>
      <c r="Z28" s="419"/>
    </row>
    <row r="29" spans="1:26" ht="15.75" customHeight="1">
      <c r="A29" s="540" t="s">
        <v>2113</v>
      </c>
      <c r="B29" s="540" t="s">
        <v>2114</v>
      </c>
      <c r="C29" s="952">
        <v>500000</v>
      </c>
      <c r="D29" s="951">
        <v>979290</v>
      </c>
      <c r="E29" s="419"/>
      <c r="F29" s="419"/>
      <c r="G29" s="419"/>
      <c r="H29" s="419"/>
      <c r="I29" s="419"/>
      <c r="J29" s="419"/>
      <c r="K29" s="419"/>
      <c r="L29" s="419"/>
      <c r="M29" s="419"/>
      <c r="N29" s="419"/>
      <c r="O29" s="419"/>
      <c r="P29" s="419"/>
      <c r="Q29" s="419"/>
      <c r="R29" s="419"/>
      <c r="S29" s="419"/>
      <c r="T29" s="419"/>
      <c r="U29" s="419"/>
      <c r="V29" s="419"/>
      <c r="W29" s="419"/>
      <c r="X29" s="419"/>
      <c r="Y29" s="419"/>
      <c r="Z29" s="419"/>
    </row>
    <row r="30" spans="1:26" ht="15.75" customHeight="1">
      <c r="A30" s="540" t="s">
        <v>2115</v>
      </c>
      <c r="B30" s="540" t="s">
        <v>2107</v>
      </c>
      <c r="C30" s="952">
        <v>500000</v>
      </c>
      <c r="D30" s="951">
        <v>979290</v>
      </c>
      <c r="E30" s="419"/>
      <c r="F30" s="419"/>
      <c r="G30" s="419"/>
      <c r="H30" s="419"/>
      <c r="I30" s="419"/>
      <c r="J30" s="419"/>
      <c r="K30" s="419"/>
      <c r="L30" s="419"/>
      <c r="M30" s="419"/>
      <c r="N30" s="419"/>
      <c r="O30" s="419"/>
      <c r="P30" s="419"/>
      <c r="Q30" s="419"/>
      <c r="R30" s="419"/>
      <c r="S30" s="419"/>
      <c r="T30" s="419"/>
      <c r="U30" s="419"/>
      <c r="V30" s="419"/>
      <c r="W30" s="419"/>
      <c r="X30" s="419"/>
      <c r="Y30" s="419"/>
      <c r="Z30" s="419"/>
    </row>
    <row r="31" spans="1:26" ht="15.75" customHeight="1">
      <c r="A31" s="1200" t="s">
        <v>250</v>
      </c>
      <c r="B31" s="1156"/>
      <c r="C31" s="487">
        <v>1500000</v>
      </c>
      <c r="D31" s="487">
        <f>SUM(D28:D30)</f>
        <v>2558580</v>
      </c>
      <c r="E31" s="419"/>
      <c r="F31" s="419"/>
      <c r="G31" s="419"/>
      <c r="H31" s="419"/>
      <c r="I31" s="419"/>
      <c r="J31" s="419"/>
      <c r="K31" s="419"/>
      <c r="L31" s="419"/>
      <c r="M31" s="419"/>
      <c r="N31" s="419"/>
      <c r="O31" s="419"/>
      <c r="P31" s="419"/>
      <c r="Q31" s="419"/>
      <c r="R31" s="419"/>
      <c r="S31" s="419"/>
      <c r="T31" s="419"/>
      <c r="U31" s="419"/>
      <c r="V31" s="419"/>
      <c r="W31" s="419"/>
      <c r="X31" s="419"/>
      <c r="Y31" s="419"/>
      <c r="Z31" s="419"/>
    </row>
    <row r="32" spans="1:26" ht="15.75" customHeight="1">
      <c r="A32" s="659"/>
      <c r="B32" s="950" t="s">
        <v>2118</v>
      </c>
      <c r="C32" s="951"/>
      <c r="D32" s="951"/>
      <c r="E32" s="419"/>
      <c r="F32" s="419"/>
      <c r="G32" s="419"/>
      <c r="H32" s="419"/>
      <c r="I32" s="419"/>
      <c r="J32" s="419"/>
      <c r="K32" s="419"/>
      <c r="L32" s="419"/>
      <c r="M32" s="419"/>
      <c r="N32" s="419"/>
      <c r="O32" s="419"/>
      <c r="P32" s="419"/>
      <c r="Q32" s="419"/>
      <c r="R32" s="419"/>
      <c r="S32" s="419"/>
      <c r="T32" s="419"/>
      <c r="U32" s="419"/>
      <c r="V32" s="419"/>
      <c r="W32" s="419"/>
      <c r="X32" s="419"/>
      <c r="Y32" s="419"/>
      <c r="Z32" s="419"/>
    </row>
    <row r="33" spans="1:26" ht="15.75" customHeight="1">
      <c r="A33" s="914" t="s">
        <v>2119</v>
      </c>
      <c r="B33" s="551" t="s">
        <v>2120</v>
      </c>
      <c r="C33" s="952">
        <v>0</v>
      </c>
      <c r="D33" s="951">
        <f>SUM(C33)</f>
        <v>0</v>
      </c>
      <c r="E33" s="419"/>
      <c r="F33" s="419"/>
      <c r="G33" s="419"/>
      <c r="H33" s="419"/>
      <c r="I33" s="419"/>
      <c r="J33" s="419"/>
      <c r="K33" s="419"/>
      <c r="L33" s="419"/>
      <c r="M33" s="419"/>
      <c r="N33" s="419"/>
      <c r="O33" s="419"/>
      <c r="P33" s="419"/>
      <c r="Q33" s="419"/>
      <c r="R33" s="419"/>
      <c r="S33" s="419"/>
      <c r="T33" s="419"/>
      <c r="U33" s="419"/>
      <c r="V33" s="419"/>
      <c r="W33" s="419"/>
      <c r="X33" s="419"/>
      <c r="Y33" s="419"/>
      <c r="Z33" s="419"/>
    </row>
    <row r="34" spans="1:26" ht="15.75" customHeight="1">
      <c r="A34" s="948">
        <v>2210503</v>
      </c>
      <c r="B34" s="551" t="s">
        <v>2122</v>
      </c>
      <c r="C34" s="952">
        <v>0</v>
      </c>
      <c r="D34" s="951">
        <v>64800</v>
      </c>
      <c r="E34" s="419"/>
      <c r="F34" s="419"/>
      <c r="G34" s="419"/>
      <c r="H34" s="419"/>
      <c r="I34" s="419"/>
      <c r="J34" s="419"/>
      <c r="K34" s="419"/>
      <c r="L34" s="419"/>
      <c r="M34" s="419"/>
      <c r="N34" s="419"/>
      <c r="O34" s="419"/>
      <c r="P34" s="419"/>
      <c r="Q34" s="419"/>
      <c r="R34" s="419"/>
      <c r="S34" s="419"/>
      <c r="T34" s="419"/>
      <c r="U34" s="419"/>
      <c r="V34" s="419"/>
      <c r="W34" s="419"/>
      <c r="X34" s="419"/>
      <c r="Y34" s="419"/>
      <c r="Z34" s="419"/>
    </row>
    <row r="35" spans="1:26" ht="15.75" customHeight="1">
      <c r="A35" s="948">
        <v>2210504</v>
      </c>
      <c r="B35" s="551" t="s">
        <v>2124</v>
      </c>
      <c r="C35" s="952">
        <v>0</v>
      </c>
      <c r="D35" s="951"/>
      <c r="E35" s="419"/>
      <c r="F35" s="419"/>
      <c r="G35" s="419"/>
      <c r="H35" s="419"/>
      <c r="I35" s="419"/>
      <c r="J35" s="419"/>
      <c r="K35" s="419"/>
      <c r="L35" s="419"/>
      <c r="M35" s="419"/>
      <c r="N35" s="419"/>
      <c r="O35" s="419"/>
      <c r="P35" s="419"/>
      <c r="Q35" s="419"/>
      <c r="R35" s="419"/>
      <c r="S35" s="419"/>
      <c r="T35" s="419"/>
      <c r="U35" s="419"/>
      <c r="V35" s="419"/>
      <c r="W35" s="419"/>
      <c r="X35" s="419"/>
      <c r="Y35" s="419"/>
      <c r="Z35" s="419"/>
    </row>
    <row r="36" spans="1:26" ht="15.75" customHeight="1">
      <c r="A36" s="1200" t="s">
        <v>250</v>
      </c>
      <c r="B36" s="1156"/>
      <c r="C36" s="487">
        <f t="shared" ref="C36:D36" si="0">SUM(C33:C35)</f>
        <v>0</v>
      </c>
      <c r="D36" s="487">
        <f t="shared" si="0"/>
        <v>64800</v>
      </c>
      <c r="E36" s="419"/>
      <c r="F36" s="419"/>
      <c r="G36" s="419"/>
      <c r="H36" s="419"/>
      <c r="I36" s="419"/>
      <c r="J36" s="419"/>
      <c r="K36" s="419"/>
      <c r="L36" s="419"/>
      <c r="M36" s="419"/>
      <c r="N36" s="419"/>
      <c r="O36" s="419"/>
      <c r="P36" s="419"/>
      <c r="Q36" s="419"/>
      <c r="R36" s="419"/>
      <c r="S36" s="419"/>
      <c r="T36" s="419"/>
      <c r="U36" s="419"/>
      <c r="V36" s="419"/>
      <c r="W36" s="419"/>
      <c r="X36" s="419"/>
      <c r="Y36" s="419"/>
      <c r="Z36" s="419"/>
    </row>
    <row r="37" spans="1:26" ht="15.75" customHeight="1">
      <c r="A37" s="659"/>
      <c r="B37" s="950" t="s">
        <v>2125</v>
      </c>
      <c r="C37" s="951"/>
      <c r="D37" s="951"/>
      <c r="E37" s="419"/>
      <c r="F37" s="419"/>
      <c r="G37" s="419"/>
      <c r="H37" s="419"/>
      <c r="I37" s="419"/>
      <c r="J37" s="419"/>
      <c r="K37" s="419"/>
      <c r="L37" s="419"/>
      <c r="M37" s="419"/>
      <c r="N37" s="419"/>
      <c r="O37" s="419"/>
      <c r="P37" s="419"/>
      <c r="Q37" s="419"/>
      <c r="R37" s="419"/>
      <c r="S37" s="419"/>
      <c r="T37" s="419"/>
      <c r="U37" s="419"/>
      <c r="V37" s="419"/>
      <c r="W37" s="419"/>
      <c r="X37" s="419"/>
      <c r="Y37" s="419"/>
      <c r="Z37" s="419"/>
    </row>
    <row r="38" spans="1:26" ht="15.75" customHeight="1">
      <c r="A38" s="540">
        <v>2210604</v>
      </c>
      <c r="B38" s="540" t="s">
        <v>2591</v>
      </c>
      <c r="C38" s="951">
        <v>720000</v>
      </c>
      <c r="D38" s="951"/>
      <c r="E38" s="419"/>
      <c r="F38" s="419"/>
      <c r="G38" s="419"/>
      <c r="H38" s="419"/>
      <c r="I38" s="419"/>
      <c r="J38" s="419"/>
      <c r="K38" s="419"/>
      <c r="L38" s="419"/>
      <c r="M38" s="419"/>
      <c r="N38" s="419"/>
      <c r="O38" s="419"/>
      <c r="P38" s="419"/>
      <c r="Q38" s="419"/>
      <c r="R38" s="419"/>
      <c r="S38" s="419"/>
      <c r="T38" s="419"/>
      <c r="U38" s="419"/>
      <c r="V38" s="419"/>
      <c r="W38" s="419"/>
      <c r="X38" s="419"/>
      <c r="Y38" s="419"/>
      <c r="Z38" s="419"/>
    </row>
    <row r="39" spans="1:26" ht="15.75" customHeight="1">
      <c r="A39" s="1200" t="s">
        <v>250</v>
      </c>
      <c r="B39" s="1156"/>
      <c r="C39" s="487">
        <v>720000</v>
      </c>
      <c r="D39" s="487">
        <f>SUM(D38)</f>
        <v>0</v>
      </c>
      <c r="E39" s="419"/>
      <c r="F39" s="419"/>
      <c r="G39" s="419"/>
      <c r="H39" s="419"/>
      <c r="I39" s="419"/>
      <c r="J39" s="419"/>
      <c r="K39" s="419"/>
      <c r="L39" s="419"/>
      <c r="M39" s="419"/>
      <c r="N39" s="419"/>
      <c r="O39" s="419"/>
      <c r="P39" s="419"/>
      <c r="Q39" s="419"/>
      <c r="R39" s="419"/>
      <c r="S39" s="419"/>
      <c r="T39" s="419"/>
      <c r="U39" s="419"/>
      <c r="V39" s="419"/>
      <c r="W39" s="419"/>
      <c r="X39" s="419"/>
      <c r="Y39" s="419"/>
      <c r="Z39" s="419"/>
    </row>
    <row r="40" spans="1:26" ht="15.75" customHeight="1">
      <c r="A40" s="659"/>
      <c r="B40" s="950" t="s">
        <v>2128</v>
      </c>
      <c r="C40" s="951"/>
      <c r="D40" s="951"/>
      <c r="E40" s="419"/>
      <c r="F40" s="419"/>
      <c r="G40" s="419"/>
      <c r="H40" s="419"/>
      <c r="I40" s="419"/>
      <c r="J40" s="419"/>
      <c r="K40" s="419"/>
      <c r="L40" s="419"/>
      <c r="M40" s="419"/>
      <c r="N40" s="419"/>
      <c r="O40" s="419"/>
      <c r="P40" s="419"/>
      <c r="Q40" s="419"/>
      <c r="R40" s="419"/>
      <c r="S40" s="419"/>
      <c r="T40" s="419"/>
      <c r="U40" s="419"/>
      <c r="V40" s="419"/>
      <c r="W40" s="419"/>
      <c r="X40" s="419"/>
      <c r="Y40" s="419"/>
      <c r="Z40" s="419"/>
    </row>
    <row r="41" spans="1:26" ht="15.75" customHeight="1">
      <c r="A41" s="540">
        <v>2210703</v>
      </c>
      <c r="B41" s="551" t="s">
        <v>2132</v>
      </c>
      <c r="C41" s="952"/>
      <c r="D41" s="951">
        <v>120000</v>
      </c>
      <c r="E41" s="419"/>
      <c r="F41" s="419"/>
      <c r="G41" s="419"/>
      <c r="H41" s="419"/>
      <c r="I41" s="419"/>
      <c r="J41" s="419"/>
      <c r="K41" s="419"/>
      <c r="L41" s="419"/>
      <c r="M41" s="419"/>
      <c r="N41" s="419"/>
      <c r="O41" s="419"/>
      <c r="P41" s="419"/>
      <c r="Q41" s="419"/>
      <c r="R41" s="419"/>
      <c r="S41" s="419"/>
      <c r="T41" s="419"/>
      <c r="U41" s="419"/>
      <c r="V41" s="419"/>
      <c r="W41" s="419"/>
      <c r="X41" s="419"/>
      <c r="Y41" s="419"/>
      <c r="Z41" s="419"/>
    </row>
    <row r="42" spans="1:26" ht="15.75" customHeight="1">
      <c r="A42" s="948">
        <v>2210704</v>
      </c>
      <c r="B42" s="551" t="s">
        <v>2521</v>
      </c>
      <c r="C42" s="952">
        <v>0</v>
      </c>
      <c r="D42" s="951">
        <v>650030</v>
      </c>
      <c r="E42" s="419"/>
      <c r="F42" s="419"/>
      <c r="G42" s="419"/>
      <c r="H42" s="419"/>
      <c r="I42" s="419"/>
      <c r="J42" s="419"/>
      <c r="K42" s="419"/>
      <c r="L42" s="419"/>
      <c r="M42" s="419"/>
      <c r="N42" s="419"/>
      <c r="O42" s="419"/>
      <c r="P42" s="419"/>
      <c r="Q42" s="419"/>
      <c r="R42" s="419"/>
      <c r="S42" s="419"/>
      <c r="T42" s="419"/>
      <c r="U42" s="419"/>
      <c r="V42" s="419"/>
      <c r="W42" s="419"/>
      <c r="X42" s="419"/>
      <c r="Y42" s="419"/>
      <c r="Z42" s="419"/>
    </row>
    <row r="43" spans="1:26" ht="15.75" customHeight="1">
      <c r="A43" s="540">
        <v>2210708</v>
      </c>
      <c r="B43" s="551" t="s">
        <v>2857</v>
      </c>
      <c r="C43" s="952">
        <v>0</v>
      </c>
      <c r="D43" s="951">
        <v>600950</v>
      </c>
      <c r="E43" s="419"/>
      <c r="F43" s="419"/>
      <c r="G43" s="419"/>
      <c r="H43" s="419"/>
      <c r="I43" s="419"/>
      <c r="J43" s="419"/>
      <c r="K43" s="419"/>
      <c r="L43" s="419"/>
      <c r="M43" s="419"/>
      <c r="N43" s="419"/>
      <c r="O43" s="419"/>
      <c r="P43" s="419"/>
      <c r="Q43" s="419"/>
      <c r="R43" s="419"/>
      <c r="S43" s="419"/>
      <c r="T43" s="419"/>
      <c r="U43" s="419"/>
      <c r="V43" s="419"/>
      <c r="W43" s="419"/>
      <c r="X43" s="419"/>
      <c r="Y43" s="419"/>
      <c r="Z43" s="419"/>
    </row>
    <row r="44" spans="1:26" ht="15.75" customHeight="1">
      <c r="A44" s="1200" t="s">
        <v>250</v>
      </c>
      <c r="B44" s="1156"/>
      <c r="C44" s="487">
        <f t="shared" ref="C44:D44" si="1">SUM(C41:C43)</f>
        <v>0</v>
      </c>
      <c r="D44" s="487">
        <f t="shared" si="1"/>
        <v>1370980</v>
      </c>
      <c r="E44" s="419"/>
      <c r="F44" s="419"/>
      <c r="G44" s="419"/>
      <c r="H44" s="419"/>
      <c r="I44" s="419"/>
      <c r="J44" s="419"/>
      <c r="K44" s="419"/>
      <c r="L44" s="419"/>
      <c r="M44" s="419"/>
      <c r="N44" s="419"/>
      <c r="O44" s="419"/>
      <c r="P44" s="419"/>
      <c r="Q44" s="419"/>
      <c r="R44" s="419"/>
      <c r="S44" s="419"/>
      <c r="T44" s="419"/>
      <c r="U44" s="419"/>
      <c r="V44" s="419"/>
      <c r="W44" s="419"/>
      <c r="X44" s="419"/>
      <c r="Y44" s="419"/>
      <c r="Z44" s="419"/>
    </row>
    <row r="45" spans="1:26" ht="15.75" customHeight="1">
      <c r="A45" s="659"/>
      <c r="B45" s="950" t="s">
        <v>2138</v>
      </c>
      <c r="C45" s="951"/>
      <c r="D45" s="951"/>
      <c r="E45" s="419"/>
      <c r="F45" s="419"/>
      <c r="G45" s="419"/>
      <c r="H45" s="419"/>
      <c r="I45" s="419"/>
      <c r="J45" s="419"/>
      <c r="K45" s="419"/>
      <c r="L45" s="419"/>
      <c r="M45" s="419"/>
      <c r="N45" s="419"/>
      <c r="O45" s="419"/>
      <c r="P45" s="419"/>
      <c r="Q45" s="419"/>
      <c r="R45" s="419"/>
      <c r="S45" s="419"/>
      <c r="T45" s="419"/>
      <c r="U45" s="419"/>
      <c r="V45" s="419"/>
      <c r="W45" s="419"/>
      <c r="X45" s="419"/>
      <c r="Y45" s="419"/>
      <c r="Z45" s="419"/>
    </row>
    <row r="46" spans="1:26" ht="15.75" customHeight="1">
      <c r="A46" s="540" t="s">
        <v>2139</v>
      </c>
      <c r="B46" s="540" t="s">
        <v>2140</v>
      </c>
      <c r="C46" s="952">
        <v>1200000</v>
      </c>
      <c r="D46" s="951">
        <v>2400000</v>
      </c>
      <c r="E46" s="419"/>
      <c r="F46" s="419"/>
      <c r="G46" s="419"/>
      <c r="H46" s="419"/>
      <c r="I46" s="419"/>
      <c r="J46" s="419"/>
      <c r="K46" s="419"/>
      <c r="L46" s="419"/>
      <c r="M46" s="419"/>
      <c r="N46" s="419"/>
      <c r="O46" s="419"/>
      <c r="P46" s="419"/>
      <c r="Q46" s="419"/>
      <c r="R46" s="419"/>
      <c r="S46" s="419"/>
      <c r="T46" s="419"/>
      <c r="U46" s="419"/>
      <c r="V46" s="419"/>
      <c r="W46" s="419"/>
      <c r="X46" s="419"/>
      <c r="Y46" s="419"/>
      <c r="Z46" s="419"/>
    </row>
    <row r="47" spans="1:26" ht="15.75" customHeight="1">
      <c r="A47" s="540" t="s">
        <v>2141</v>
      </c>
      <c r="B47" s="540" t="s">
        <v>2142</v>
      </c>
      <c r="C47" s="952">
        <v>0</v>
      </c>
      <c r="D47" s="951">
        <v>2400000</v>
      </c>
      <c r="E47" s="419"/>
      <c r="F47" s="419"/>
      <c r="G47" s="419"/>
      <c r="H47" s="419"/>
      <c r="I47" s="419"/>
      <c r="J47" s="419"/>
      <c r="K47" s="419"/>
      <c r="L47" s="419"/>
      <c r="M47" s="419"/>
      <c r="N47" s="419"/>
      <c r="O47" s="419"/>
      <c r="P47" s="419"/>
      <c r="Q47" s="419"/>
      <c r="R47" s="419"/>
      <c r="S47" s="419"/>
      <c r="T47" s="419"/>
      <c r="U47" s="419"/>
      <c r="V47" s="419"/>
      <c r="W47" s="419"/>
      <c r="X47" s="419"/>
      <c r="Y47" s="419"/>
      <c r="Z47" s="419"/>
    </row>
    <row r="48" spans="1:26" ht="15.75" customHeight="1">
      <c r="A48" s="1200" t="s">
        <v>250</v>
      </c>
      <c r="B48" s="1156"/>
      <c r="C48" s="487">
        <v>1200000</v>
      </c>
      <c r="D48" s="487">
        <f>SUM(D46:D47)</f>
        <v>4800000</v>
      </c>
      <c r="E48" s="419"/>
      <c r="F48" s="419"/>
      <c r="G48" s="419"/>
      <c r="H48" s="419"/>
      <c r="I48" s="419"/>
      <c r="J48" s="419"/>
      <c r="K48" s="419"/>
      <c r="L48" s="419"/>
      <c r="M48" s="419"/>
      <c r="N48" s="419"/>
      <c r="O48" s="419"/>
      <c r="P48" s="419"/>
      <c r="Q48" s="419"/>
      <c r="R48" s="419"/>
      <c r="S48" s="419"/>
      <c r="T48" s="419"/>
      <c r="U48" s="419"/>
      <c r="V48" s="419"/>
      <c r="W48" s="419"/>
      <c r="X48" s="419"/>
      <c r="Y48" s="419"/>
      <c r="Z48" s="419"/>
    </row>
    <row r="49" spans="1:26" ht="15.75" customHeight="1">
      <c r="A49" s="659"/>
      <c r="B49" s="950" t="s">
        <v>2153</v>
      </c>
      <c r="C49" s="951"/>
      <c r="D49" s="951"/>
      <c r="E49" s="419"/>
      <c r="F49" s="419"/>
      <c r="G49" s="419"/>
      <c r="H49" s="419"/>
      <c r="I49" s="419"/>
      <c r="J49" s="419"/>
      <c r="K49" s="419"/>
      <c r="L49" s="419"/>
      <c r="M49" s="419"/>
      <c r="N49" s="419"/>
      <c r="O49" s="419"/>
      <c r="P49" s="419"/>
      <c r="Q49" s="419"/>
      <c r="R49" s="419"/>
      <c r="S49" s="419"/>
      <c r="T49" s="419"/>
      <c r="U49" s="419"/>
      <c r="V49" s="419"/>
      <c r="W49" s="419"/>
      <c r="X49" s="419"/>
      <c r="Y49" s="419"/>
      <c r="Z49" s="419"/>
    </row>
    <row r="50" spans="1:26" ht="15.75" customHeight="1">
      <c r="A50" s="540" t="s">
        <v>2154</v>
      </c>
      <c r="B50" s="540" t="s">
        <v>2155</v>
      </c>
      <c r="C50" s="951"/>
      <c r="D50" s="951"/>
      <c r="E50" s="419"/>
      <c r="F50" s="419"/>
      <c r="G50" s="419"/>
      <c r="H50" s="419"/>
      <c r="I50" s="419"/>
      <c r="J50" s="419"/>
      <c r="K50" s="419"/>
      <c r="L50" s="419"/>
      <c r="M50" s="419"/>
      <c r="N50" s="419"/>
      <c r="O50" s="419"/>
      <c r="P50" s="419"/>
      <c r="Q50" s="419"/>
      <c r="R50" s="419"/>
      <c r="S50" s="419"/>
      <c r="T50" s="419"/>
      <c r="U50" s="419"/>
      <c r="V50" s="419"/>
      <c r="W50" s="419"/>
      <c r="X50" s="419"/>
      <c r="Y50" s="419"/>
      <c r="Z50" s="419"/>
    </row>
    <row r="51" spans="1:26" ht="15.75" customHeight="1">
      <c r="A51" s="1200" t="s">
        <v>250</v>
      </c>
      <c r="B51" s="1156"/>
      <c r="C51" s="487">
        <v>0</v>
      </c>
      <c r="D51" s="487">
        <f>SUM(D50)</f>
        <v>0</v>
      </c>
      <c r="E51" s="419"/>
      <c r="F51" s="419"/>
      <c r="G51" s="419"/>
      <c r="H51" s="419"/>
      <c r="I51" s="419"/>
      <c r="J51" s="419"/>
      <c r="K51" s="419"/>
      <c r="L51" s="419"/>
      <c r="M51" s="419"/>
      <c r="N51" s="419"/>
      <c r="O51" s="419"/>
      <c r="P51" s="419"/>
      <c r="Q51" s="419"/>
      <c r="R51" s="419"/>
      <c r="S51" s="419"/>
      <c r="T51" s="419"/>
      <c r="U51" s="419"/>
      <c r="V51" s="419"/>
      <c r="W51" s="419"/>
      <c r="X51" s="419"/>
      <c r="Y51" s="419"/>
      <c r="Z51" s="419"/>
    </row>
    <row r="52" spans="1:26" ht="15.75" customHeight="1">
      <c r="A52" s="349"/>
      <c r="B52" s="414" t="s">
        <v>2146</v>
      </c>
      <c r="C52" s="951"/>
      <c r="D52" s="951"/>
      <c r="E52" s="419"/>
      <c r="F52" s="419"/>
      <c r="G52" s="419"/>
      <c r="H52" s="419"/>
      <c r="I52" s="419"/>
      <c r="J52" s="419"/>
      <c r="K52" s="419"/>
      <c r="L52" s="419"/>
      <c r="M52" s="419"/>
      <c r="N52" s="419"/>
      <c r="O52" s="419"/>
      <c r="P52" s="419"/>
      <c r="Q52" s="419"/>
      <c r="R52" s="419"/>
      <c r="S52" s="419"/>
      <c r="T52" s="419"/>
      <c r="U52" s="419"/>
      <c r="V52" s="419"/>
      <c r="W52" s="419"/>
      <c r="X52" s="419"/>
      <c r="Y52" s="419"/>
      <c r="Z52" s="419"/>
    </row>
    <row r="53" spans="1:26" ht="15.75" customHeight="1">
      <c r="A53" s="349" t="s">
        <v>2147</v>
      </c>
      <c r="B53" s="36" t="s">
        <v>2148</v>
      </c>
      <c r="C53" s="951"/>
      <c r="D53" s="951">
        <v>1200000</v>
      </c>
      <c r="E53" s="419"/>
      <c r="F53" s="419"/>
      <c r="G53" s="419"/>
      <c r="H53" s="419"/>
      <c r="I53" s="419"/>
      <c r="J53" s="419"/>
      <c r="K53" s="419"/>
      <c r="L53" s="419"/>
      <c r="M53" s="419"/>
      <c r="N53" s="419"/>
      <c r="O53" s="419"/>
      <c r="P53" s="419"/>
      <c r="Q53" s="419"/>
      <c r="R53" s="419"/>
      <c r="S53" s="419"/>
      <c r="T53" s="419"/>
      <c r="U53" s="419"/>
      <c r="V53" s="419"/>
      <c r="W53" s="419"/>
      <c r="X53" s="419"/>
      <c r="Y53" s="419"/>
      <c r="Z53" s="419"/>
    </row>
    <row r="54" spans="1:26" ht="15.75" customHeight="1">
      <c r="A54" s="349" t="s">
        <v>2149</v>
      </c>
      <c r="B54" s="36" t="s">
        <v>2150</v>
      </c>
      <c r="C54" s="951"/>
      <c r="D54" s="951">
        <v>1200000</v>
      </c>
      <c r="E54" s="419"/>
      <c r="F54" s="419"/>
      <c r="G54" s="419"/>
      <c r="H54" s="419"/>
      <c r="I54" s="419"/>
      <c r="J54" s="419"/>
      <c r="K54" s="419"/>
      <c r="L54" s="419"/>
      <c r="M54" s="419"/>
      <c r="N54" s="419"/>
      <c r="O54" s="419"/>
      <c r="P54" s="419"/>
      <c r="Q54" s="419"/>
      <c r="R54" s="419"/>
      <c r="S54" s="419"/>
      <c r="T54" s="419"/>
      <c r="U54" s="419"/>
      <c r="V54" s="419"/>
      <c r="W54" s="419"/>
      <c r="X54" s="419"/>
      <c r="Y54" s="419"/>
      <c r="Z54" s="419"/>
    </row>
    <row r="55" spans="1:26" ht="15.75" customHeight="1">
      <c r="A55" s="349" t="s">
        <v>2151</v>
      </c>
      <c r="B55" s="36" t="s">
        <v>2152</v>
      </c>
      <c r="C55" s="951"/>
      <c r="D55" s="951">
        <v>600000</v>
      </c>
      <c r="E55" s="419"/>
      <c r="F55" s="419"/>
      <c r="G55" s="419"/>
      <c r="H55" s="419"/>
      <c r="I55" s="419"/>
      <c r="J55" s="419"/>
      <c r="K55" s="419"/>
      <c r="L55" s="419"/>
      <c r="M55" s="419"/>
      <c r="N55" s="419"/>
      <c r="O55" s="419"/>
      <c r="P55" s="419"/>
      <c r="Q55" s="419"/>
      <c r="R55" s="419"/>
      <c r="S55" s="419"/>
      <c r="T55" s="419"/>
      <c r="U55" s="419"/>
      <c r="V55" s="419"/>
      <c r="W55" s="419"/>
      <c r="X55" s="419"/>
      <c r="Y55" s="419"/>
      <c r="Z55" s="419"/>
    </row>
    <row r="56" spans="1:26" ht="15.75" customHeight="1">
      <c r="A56" s="479" t="s">
        <v>250</v>
      </c>
      <c r="B56" s="479"/>
      <c r="C56" s="487">
        <f t="shared" ref="C56:D56" si="2">SUM(C53:C55)</f>
        <v>0</v>
      </c>
      <c r="D56" s="487">
        <f t="shared" si="2"/>
        <v>3000000</v>
      </c>
      <c r="E56" s="419"/>
      <c r="F56" s="419"/>
      <c r="G56" s="419"/>
      <c r="H56" s="419"/>
      <c r="I56" s="419"/>
      <c r="J56" s="419"/>
      <c r="K56" s="419"/>
      <c r="L56" s="419"/>
      <c r="M56" s="419"/>
      <c r="N56" s="419"/>
      <c r="O56" s="419"/>
      <c r="P56" s="419"/>
      <c r="Q56" s="419"/>
      <c r="R56" s="419"/>
      <c r="S56" s="419"/>
      <c r="T56" s="419"/>
      <c r="U56" s="419"/>
      <c r="V56" s="419"/>
      <c r="W56" s="419"/>
      <c r="X56" s="419"/>
      <c r="Y56" s="419"/>
      <c r="Z56" s="419"/>
    </row>
    <row r="57" spans="1:26" ht="15.75" customHeight="1">
      <c r="A57" s="919"/>
      <c r="B57" s="920" t="s">
        <v>2173</v>
      </c>
      <c r="C57" s="488"/>
      <c r="D57" s="488"/>
      <c r="E57" s="419"/>
      <c r="F57" s="419"/>
      <c r="G57" s="419"/>
      <c r="H57" s="419"/>
      <c r="I57" s="419"/>
      <c r="J57" s="419"/>
      <c r="K57" s="419"/>
      <c r="L57" s="419"/>
      <c r="M57" s="419"/>
      <c r="N57" s="419"/>
      <c r="O57" s="419"/>
      <c r="P57" s="419"/>
      <c r="Q57" s="419"/>
      <c r="R57" s="419"/>
      <c r="S57" s="419"/>
      <c r="T57" s="419"/>
      <c r="U57" s="419"/>
      <c r="V57" s="419"/>
      <c r="W57" s="419"/>
      <c r="X57" s="419"/>
      <c r="Y57" s="419"/>
      <c r="Z57" s="419"/>
    </row>
    <row r="58" spans="1:26" ht="15.75" customHeight="1">
      <c r="A58" s="540" t="s">
        <v>2174</v>
      </c>
      <c r="B58" s="551" t="s">
        <v>2175</v>
      </c>
      <c r="C58" s="478"/>
      <c r="D58" s="478">
        <v>1200000</v>
      </c>
      <c r="E58" s="419"/>
      <c r="F58" s="419"/>
      <c r="G58" s="419"/>
      <c r="H58" s="419"/>
      <c r="I58" s="419"/>
      <c r="J58" s="419"/>
      <c r="K58" s="419"/>
      <c r="L58" s="419"/>
      <c r="M58" s="419"/>
      <c r="N58" s="419"/>
      <c r="O58" s="419"/>
      <c r="P58" s="419"/>
      <c r="Q58" s="419"/>
      <c r="R58" s="419"/>
      <c r="S58" s="419"/>
      <c r="T58" s="419"/>
      <c r="U58" s="419"/>
      <c r="V58" s="419"/>
      <c r="W58" s="419"/>
      <c r="X58" s="419"/>
      <c r="Y58" s="419"/>
      <c r="Z58" s="419"/>
    </row>
    <row r="59" spans="1:26" ht="15.75" customHeight="1">
      <c r="A59" s="479" t="s">
        <v>250</v>
      </c>
      <c r="B59" s="479"/>
      <c r="C59" s="487">
        <v>0</v>
      </c>
      <c r="D59" s="487">
        <f>SUM(D58)</f>
        <v>1200000</v>
      </c>
      <c r="E59" s="419"/>
      <c r="F59" s="419"/>
      <c r="G59" s="419"/>
      <c r="H59" s="419"/>
      <c r="I59" s="419"/>
      <c r="J59" s="419"/>
      <c r="K59" s="419"/>
      <c r="L59" s="419"/>
      <c r="M59" s="419"/>
      <c r="N59" s="419"/>
      <c r="O59" s="419"/>
      <c r="P59" s="419"/>
      <c r="Q59" s="419"/>
      <c r="R59" s="419"/>
      <c r="S59" s="419"/>
      <c r="T59" s="419"/>
      <c r="U59" s="419"/>
      <c r="V59" s="419"/>
      <c r="W59" s="419"/>
      <c r="X59" s="419"/>
      <c r="Y59" s="419"/>
      <c r="Z59" s="419"/>
    </row>
    <row r="60" spans="1:26" ht="15.75" customHeight="1">
      <c r="A60" s="479"/>
      <c r="B60" s="479" t="s">
        <v>2907</v>
      </c>
      <c r="C60" s="487">
        <v>5936560</v>
      </c>
      <c r="D60" s="487">
        <f>SUM(D59,D51,D48,D44,D36,D26,D21,D18,D31,D39,D56)</f>
        <v>29023960</v>
      </c>
      <c r="E60" s="419"/>
      <c r="F60" s="419"/>
      <c r="G60" s="419"/>
      <c r="H60" s="419"/>
      <c r="I60" s="419"/>
      <c r="J60" s="419"/>
      <c r="K60" s="419"/>
      <c r="L60" s="419"/>
      <c r="M60" s="419"/>
      <c r="N60" s="419"/>
      <c r="O60" s="419"/>
      <c r="P60" s="419"/>
      <c r="Q60" s="419"/>
      <c r="R60" s="419"/>
      <c r="S60" s="419"/>
      <c r="T60" s="419"/>
      <c r="U60" s="419"/>
      <c r="V60" s="419"/>
      <c r="W60" s="419"/>
      <c r="X60" s="419"/>
      <c r="Y60" s="419"/>
      <c r="Z60" s="419"/>
    </row>
    <row r="61" spans="1:26" ht="15.75" customHeight="1">
      <c r="A61" s="435">
        <v>10102</v>
      </c>
      <c r="B61" s="435" t="s">
        <v>2908</v>
      </c>
      <c r="C61" s="951"/>
      <c r="D61" s="951"/>
      <c r="E61" s="419"/>
      <c r="F61" s="419"/>
      <c r="G61" s="419"/>
      <c r="H61" s="419"/>
      <c r="I61" s="419"/>
      <c r="J61" s="419"/>
      <c r="K61" s="419"/>
      <c r="L61" s="419"/>
      <c r="M61" s="419"/>
      <c r="N61" s="419"/>
      <c r="O61" s="419"/>
      <c r="P61" s="419"/>
      <c r="Q61" s="419"/>
      <c r="R61" s="419"/>
      <c r="S61" s="419"/>
      <c r="T61" s="419"/>
      <c r="U61" s="419"/>
      <c r="V61" s="419"/>
      <c r="W61" s="419"/>
      <c r="X61" s="419"/>
      <c r="Y61" s="419"/>
      <c r="Z61" s="419"/>
    </row>
    <row r="62" spans="1:26" ht="15.75" hidden="1" customHeight="1">
      <c r="A62" s="659">
        <v>2100000</v>
      </c>
      <c r="B62" s="171" t="s">
        <v>2072</v>
      </c>
      <c r="C62" s="951">
        <v>0</v>
      </c>
      <c r="D62" s="951">
        <f t="shared" ref="D62:D72" si="3">SUM(C62)</f>
        <v>0</v>
      </c>
      <c r="E62" s="419"/>
      <c r="F62" s="419"/>
      <c r="G62" s="419"/>
      <c r="H62" s="419"/>
      <c r="I62" s="419"/>
      <c r="J62" s="419"/>
      <c r="K62" s="419"/>
      <c r="L62" s="419"/>
      <c r="M62" s="419"/>
      <c r="N62" s="419"/>
      <c r="O62" s="419"/>
      <c r="P62" s="419"/>
      <c r="Q62" s="419"/>
      <c r="R62" s="419"/>
      <c r="S62" s="419"/>
      <c r="T62" s="419"/>
      <c r="U62" s="419"/>
      <c r="V62" s="419"/>
      <c r="W62" s="419"/>
      <c r="X62" s="419"/>
      <c r="Y62" s="419"/>
      <c r="Z62" s="419"/>
    </row>
    <row r="63" spans="1:26" ht="15.75" hidden="1" customHeight="1">
      <c r="A63" s="540">
        <v>2110101</v>
      </c>
      <c r="B63" s="551" t="s">
        <v>2843</v>
      </c>
      <c r="C63" s="952">
        <v>0</v>
      </c>
      <c r="D63" s="951">
        <f t="shared" si="3"/>
        <v>0</v>
      </c>
      <c r="E63" s="419"/>
      <c r="F63" s="419"/>
      <c r="G63" s="419"/>
      <c r="H63" s="419"/>
      <c r="I63" s="419"/>
      <c r="J63" s="419"/>
      <c r="K63" s="419"/>
      <c r="L63" s="419"/>
      <c r="M63" s="419"/>
      <c r="N63" s="419"/>
      <c r="O63" s="419"/>
      <c r="P63" s="419"/>
      <c r="Q63" s="419"/>
      <c r="R63" s="419"/>
      <c r="S63" s="419"/>
      <c r="T63" s="419"/>
      <c r="U63" s="419"/>
      <c r="V63" s="419"/>
      <c r="W63" s="419"/>
      <c r="X63" s="419"/>
      <c r="Y63" s="419"/>
      <c r="Z63" s="419"/>
    </row>
    <row r="64" spans="1:26" ht="15.75" hidden="1" customHeight="1">
      <c r="A64" s="540">
        <v>2110202</v>
      </c>
      <c r="B64" s="551" t="s">
        <v>2904</v>
      </c>
      <c r="C64" s="952">
        <v>0</v>
      </c>
      <c r="D64" s="951">
        <f t="shared" si="3"/>
        <v>0</v>
      </c>
      <c r="E64" s="419"/>
      <c r="F64" s="419"/>
      <c r="G64" s="419"/>
      <c r="H64" s="419"/>
      <c r="I64" s="419"/>
      <c r="J64" s="419"/>
      <c r="K64" s="419"/>
      <c r="L64" s="419"/>
      <c r="M64" s="419"/>
      <c r="N64" s="419"/>
      <c r="O64" s="419"/>
      <c r="P64" s="419"/>
      <c r="Q64" s="419"/>
      <c r="R64" s="419"/>
      <c r="S64" s="419"/>
      <c r="T64" s="419"/>
      <c r="U64" s="419"/>
      <c r="V64" s="419"/>
      <c r="W64" s="419"/>
      <c r="X64" s="419"/>
      <c r="Y64" s="419"/>
      <c r="Z64" s="419"/>
    </row>
    <row r="65" spans="1:26" ht="15.75" hidden="1" customHeight="1">
      <c r="A65" s="948">
        <v>2110314</v>
      </c>
      <c r="B65" s="551" t="s">
        <v>2845</v>
      </c>
      <c r="C65" s="952">
        <v>0</v>
      </c>
      <c r="D65" s="951">
        <f t="shared" si="3"/>
        <v>0</v>
      </c>
      <c r="E65" s="419"/>
      <c r="F65" s="419"/>
      <c r="G65" s="419"/>
      <c r="H65" s="419"/>
      <c r="I65" s="419"/>
      <c r="J65" s="419"/>
      <c r="K65" s="419"/>
      <c r="L65" s="419"/>
      <c r="M65" s="419"/>
      <c r="N65" s="419"/>
      <c r="O65" s="419"/>
      <c r="P65" s="419"/>
      <c r="Q65" s="419"/>
      <c r="R65" s="419"/>
      <c r="S65" s="419"/>
      <c r="T65" s="419"/>
      <c r="U65" s="419"/>
      <c r="V65" s="419"/>
      <c r="W65" s="419"/>
      <c r="X65" s="419"/>
      <c r="Y65" s="419"/>
      <c r="Z65" s="419"/>
    </row>
    <row r="66" spans="1:26" ht="15.75" hidden="1" customHeight="1">
      <c r="A66" s="540">
        <v>2110328</v>
      </c>
      <c r="B66" s="551" t="s">
        <v>2846</v>
      </c>
      <c r="C66" s="952">
        <v>0</v>
      </c>
      <c r="D66" s="951">
        <f t="shared" si="3"/>
        <v>0</v>
      </c>
      <c r="E66" s="419"/>
      <c r="F66" s="419"/>
      <c r="G66" s="419"/>
      <c r="H66" s="419"/>
      <c r="I66" s="419"/>
      <c r="J66" s="419"/>
      <c r="K66" s="419"/>
      <c r="L66" s="419"/>
      <c r="M66" s="419"/>
      <c r="N66" s="419"/>
      <c r="O66" s="419"/>
      <c r="P66" s="419"/>
      <c r="Q66" s="419"/>
      <c r="R66" s="419"/>
      <c r="S66" s="419"/>
      <c r="T66" s="419"/>
      <c r="U66" s="419"/>
      <c r="V66" s="419"/>
      <c r="W66" s="419"/>
      <c r="X66" s="419"/>
      <c r="Y66" s="419"/>
      <c r="Z66" s="419"/>
    </row>
    <row r="67" spans="1:26" ht="15.75" hidden="1" customHeight="1">
      <c r="A67" s="948">
        <v>2110312</v>
      </c>
      <c r="B67" s="551" t="s">
        <v>2847</v>
      </c>
      <c r="C67" s="952">
        <v>0</v>
      </c>
      <c r="D67" s="951">
        <f t="shared" si="3"/>
        <v>0</v>
      </c>
      <c r="E67" s="419"/>
      <c r="F67" s="419"/>
      <c r="G67" s="419"/>
      <c r="H67" s="419"/>
      <c r="I67" s="419"/>
      <c r="J67" s="419"/>
      <c r="K67" s="419"/>
      <c r="L67" s="419"/>
      <c r="M67" s="419"/>
      <c r="N67" s="419"/>
      <c r="O67" s="419"/>
      <c r="P67" s="419"/>
      <c r="Q67" s="419"/>
      <c r="R67" s="419"/>
      <c r="S67" s="419"/>
      <c r="T67" s="419"/>
      <c r="U67" s="419"/>
      <c r="V67" s="419"/>
      <c r="W67" s="419"/>
      <c r="X67" s="419"/>
      <c r="Y67" s="419"/>
      <c r="Z67" s="419"/>
    </row>
    <row r="68" spans="1:26" ht="15.75" hidden="1" customHeight="1">
      <c r="A68" s="948">
        <v>2110403</v>
      </c>
      <c r="B68" s="551" t="s">
        <v>2848</v>
      </c>
      <c r="C68" s="953">
        <v>0</v>
      </c>
      <c r="D68" s="951">
        <f t="shared" si="3"/>
        <v>0</v>
      </c>
      <c r="E68" s="419"/>
      <c r="F68" s="419"/>
      <c r="G68" s="419"/>
      <c r="H68" s="419"/>
      <c r="I68" s="419"/>
      <c r="J68" s="419"/>
      <c r="K68" s="419"/>
      <c r="L68" s="419"/>
      <c r="M68" s="419"/>
      <c r="N68" s="419"/>
      <c r="O68" s="419"/>
      <c r="P68" s="419"/>
      <c r="Q68" s="419"/>
      <c r="R68" s="419"/>
      <c r="S68" s="419"/>
      <c r="T68" s="419"/>
      <c r="U68" s="419"/>
      <c r="V68" s="419"/>
      <c r="W68" s="419"/>
      <c r="X68" s="419"/>
      <c r="Y68" s="419"/>
      <c r="Z68" s="419"/>
    </row>
    <row r="69" spans="1:26" ht="15.75" hidden="1" customHeight="1">
      <c r="A69" s="948">
        <v>2110404</v>
      </c>
      <c r="B69" s="551" t="s">
        <v>2849</v>
      </c>
      <c r="C69" s="953">
        <v>0</v>
      </c>
      <c r="D69" s="951">
        <f t="shared" si="3"/>
        <v>0</v>
      </c>
      <c r="E69" s="419"/>
      <c r="F69" s="419"/>
      <c r="G69" s="419"/>
      <c r="H69" s="419"/>
      <c r="I69" s="419"/>
      <c r="J69" s="419"/>
      <c r="K69" s="419"/>
      <c r="L69" s="419"/>
      <c r="M69" s="419"/>
      <c r="N69" s="419"/>
      <c r="O69" s="419"/>
      <c r="P69" s="419"/>
      <c r="Q69" s="419"/>
      <c r="R69" s="419"/>
      <c r="S69" s="419"/>
      <c r="T69" s="419"/>
      <c r="U69" s="419"/>
      <c r="V69" s="419"/>
      <c r="W69" s="419"/>
      <c r="X69" s="419"/>
      <c r="Y69" s="419"/>
      <c r="Z69" s="419"/>
    </row>
    <row r="70" spans="1:26" ht="15.75" hidden="1" customHeight="1">
      <c r="A70" s="948">
        <v>2110405</v>
      </c>
      <c r="B70" s="551" t="s">
        <v>2850</v>
      </c>
      <c r="C70" s="953">
        <v>0</v>
      </c>
      <c r="D70" s="951">
        <f t="shared" si="3"/>
        <v>0</v>
      </c>
      <c r="E70" s="419"/>
      <c r="F70" s="419"/>
      <c r="G70" s="419"/>
      <c r="H70" s="419"/>
      <c r="I70" s="419"/>
      <c r="J70" s="419"/>
      <c r="K70" s="419"/>
      <c r="L70" s="419"/>
      <c r="M70" s="419"/>
      <c r="N70" s="419"/>
      <c r="O70" s="419"/>
      <c r="P70" s="419"/>
      <c r="Q70" s="419"/>
      <c r="R70" s="419"/>
      <c r="S70" s="419"/>
      <c r="T70" s="419"/>
      <c r="U70" s="419"/>
      <c r="V70" s="419"/>
      <c r="W70" s="419"/>
      <c r="X70" s="419"/>
      <c r="Y70" s="419"/>
      <c r="Z70" s="419"/>
    </row>
    <row r="71" spans="1:26" ht="15.75" hidden="1" customHeight="1">
      <c r="A71" s="948">
        <v>2120103</v>
      </c>
      <c r="B71" s="551" t="s">
        <v>2905</v>
      </c>
      <c r="C71" s="953">
        <v>0</v>
      </c>
      <c r="D71" s="951">
        <f t="shared" si="3"/>
        <v>0</v>
      </c>
      <c r="E71" s="419"/>
      <c r="F71" s="419"/>
      <c r="G71" s="419"/>
      <c r="H71" s="419"/>
      <c r="I71" s="419"/>
      <c r="J71" s="419"/>
      <c r="K71" s="419"/>
      <c r="L71" s="419"/>
      <c r="M71" s="419"/>
      <c r="N71" s="419"/>
      <c r="O71" s="419"/>
      <c r="P71" s="419"/>
      <c r="Q71" s="419"/>
      <c r="R71" s="419"/>
      <c r="S71" s="419"/>
      <c r="T71" s="419"/>
      <c r="U71" s="419"/>
      <c r="V71" s="419"/>
      <c r="W71" s="419"/>
      <c r="X71" s="419"/>
      <c r="Y71" s="419"/>
      <c r="Z71" s="419"/>
    </row>
    <row r="72" spans="1:26" ht="15.75" hidden="1" customHeight="1">
      <c r="A72" s="479" t="s">
        <v>250</v>
      </c>
      <c r="B72" s="479"/>
      <c r="C72" s="949">
        <v>0</v>
      </c>
      <c r="D72" s="951">
        <f t="shared" si="3"/>
        <v>0</v>
      </c>
      <c r="E72" s="419"/>
      <c r="F72" s="419"/>
      <c r="G72" s="419"/>
      <c r="H72" s="419"/>
      <c r="I72" s="419"/>
      <c r="J72" s="419"/>
      <c r="K72" s="419"/>
      <c r="L72" s="419"/>
      <c r="M72" s="419"/>
      <c r="N72" s="419"/>
      <c r="O72" s="419"/>
      <c r="P72" s="419"/>
      <c r="Q72" s="419"/>
      <c r="R72" s="419"/>
      <c r="S72" s="419"/>
      <c r="T72" s="419"/>
      <c r="U72" s="419"/>
      <c r="V72" s="419"/>
      <c r="W72" s="419"/>
      <c r="X72" s="419"/>
      <c r="Y72" s="419"/>
      <c r="Z72" s="419"/>
    </row>
    <row r="73" spans="1:26" ht="15.75" customHeight="1">
      <c r="A73" s="540"/>
      <c r="B73" s="950" t="s">
        <v>2855</v>
      </c>
      <c r="C73" s="951"/>
      <c r="D73" s="951"/>
      <c r="E73" s="419"/>
      <c r="F73" s="419"/>
      <c r="G73" s="419"/>
      <c r="H73" s="419"/>
      <c r="I73" s="419"/>
      <c r="J73" s="419"/>
      <c r="K73" s="419"/>
      <c r="L73" s="419"/>
      <c r="M73" s="419"/>
      <c r="N73" s="419"/>
      <c r="O73" s="419"/>
      <c r="P73" s="419"/>
      <c r="Q73" s="419"/>
      <c r="R73" s="419"/>
      <c r="S73" s="419"/>
      <c r="T73" s="419"/>
      <c r="U73" s="419"/>
      <c r="V73" s="419"/>
      <c r="W73" s="419"/>
      <c r="X73" s="419"/>
      <c r="Y73" s="419"/>
      <c r="Z73" s="419"/>
    </row>
    <row r="74" spans="1:26" ht="15.75" customHeight="1">
      <c r="A74" s="540" t="s">
        <v>2102</v>
      </c>
      <c r="B74" s="540" t="s">
        <v>2103</v>
      </c>
      <c r="C74" s="952">
        <v>19010675</v>
      </c>
      <c r="D74" s="951">
        <v>28640000</v>
      </c>
      <c r="E74" s="419"/>
      <c r="F74" s="419"/>
      <c r="G74" s="419"/>
      <c r="H74" s="419"/>
      <c r="I74" s="419"/>
      <c r="J74" s="419"/>
      <c r="K74" s="419"/>
      <c r="L74" s="419"/>
      <c r="M74" s="419"/>
      <c r="N74" s="419"/>
      <c r="O74" s="419"/>
      <c r="P74" s="419"/>
      <c r="Q74" s="419"/>
      <c r="R74" s="419"/>
      <c r="S74" s="419"/>
      <c r="T74" s="419"/>
      <c r="U74" s="419"/>
      <c r="V74" s="419"/>
      <c r="W74" s="419"/>
      <c r="X74" s="419"/>
      <c r="Y74" s="419"/>
      <c r="Z74" s="419"/>
    </row>
    <row r="75" spans="1:26" ht="15.75" customHeight="1">
      <c r="A75" s="540" t="s">
        <v>2104</v>
      </c>
      <c r="B75" s="540" t="s">
        <v>2105</v>
      </c>
      <c r="C75" s="952">
        <v>45010000</v>
      </c>
      <c r="D75" s="951">
        <v>77035000</v>
      </c>
      <c r="E75" s="419"/>
      <c r="F75" s="419"/>
      <c r="G75" s="419"/>
      <c r="H75" s="419"/>
      <c r="I75" s="419"/>
      <c r="J75" s="419"/>
      <c r="K75" s="419"/>
      <c r="L75" s="419"/>
      <c r="M75" s="419"/>
      <c r="N75" s="419"/>
      <c r="O75" s="419"/>
      <c r="P75" s="419"/>
      <c r="Q75" s="419"/>
      <c r="R75" s="419"/>
      <c r="S75" s="419"/>
      <c r="T75" s="419"/>
      <c r="U75" s="419"/>
      <c r="V75" s="419"/>
      <c r="W75" s="419"/>
      <c r="X75" s="419"/>
      <c r="Y75" s="419"/>
      <c r="Z75" s="419"/>
    </row>
    <row r="76" spans="1:26" ht="15.75" customHeight="1">
      <c r="A76" s="540" t="s">
        <v>2106</v>
      </c>
      <c r="B76" s="540" t="s">
        <v>2107</v>
      </c>
      <c r="C76" s="952">
        <v>45010000</v>
      </c>
      <c r="D76" s="951">
        <v>77035000</v>
      </c>
      <c r="E76" s="419"/>
      <c r="F76" s="419"/>
      <c r="G76" s="419"/>
      <c r="H76" s="419"/>
      <c r="I76" s="419"/>
      <c r="J76" s="419"/>
      <c r="K76" s="419"/>
      <c r="L76" s="419"/>
      <c r="M76" s="419"/>
      <c r="N76" s="419"/>
      <c r="O76" s="419"/>
      <c r="P76" s="419"/>
      <c r="Q76" s="419"/>
      <c r="R76" s="419"/>
      <c r="S76" s="419"/>
      <c r="T76" s="419"/>
      <c r="U76" s="419"/>
      <c r="V76" s="419"/>
      <c r="W76" s="419"/>
      <c r="X76" s="419"/>
      <c r="Y76" s="419"/>
      <c r="Z76" s="419"/>
    </row>
    <row r="77" spans="1:26" ht="15.75" customHeight="1">
      <c r="A77" s="479" t="s">
        <v>250</v>
      </c>
      <c r="B77" s="479"/>
      <c r="C77" s="487">
        <f t="shared" ref="C77:D77" si="4">SUM(C74:C76)</f>
        <v>109030675</v>
      </c>
      <c r="D77" s="487">
        <f t="shared" si="4"/>
        <v>182710000</v>
      </c>
      <c r="E77" s="419"/>
      <c r="F77" s="419"/>
      <c r="G77" s="419"/>
      <c r="H77" s="419"/>
      <c r="I77" s="419"/>
      <c r="J77" s="419"/>
      <c r="K77" s="419"/>
      <c r="L77" s="419"/>
      <c r="M77" s="419"/>
      <c r="N77" s="419"/>
      <c r="O77" s="419"/>
      <c r="P77" s="419"/>
      <c r="Q77" s="419"/>
      <c r="R77" s="419"/>
      <c r="S77" s="419"/>
      <c r="T77" s="419"/>
      <c r="U77" s="419"/>
      <c r="V77" s="419"/>
      <c r="W77" s="419"/>
      <c r="X77" s="419"/>
      <c r="Y77" s="419"/>
      <c r="Z77" s="419"/>
    </row>
    <row r="78" spans="1:26" ht="15.75" customHeight="1">
      <c r="A78" s="659"/>
      <c r="B78" s="950" t="s">
        <v>2110</v>
      </c>
      <c r="C78" s="951"/>
      <c r="D78" s="951"/>
      <c r="E78" s="419"/>
      <c r="F78" s="419"/>
      <c r="G78" s="419"/>
      <c r="H78" s="419"/>
      <c r="I78" s="419"/>
      <c r="J78" s="419"/>
      <c r="K78" s="419"/>
      <c r="L78" s="419"/>
      <c r="M78" s="419"/>
      <c r="N78" s="419"/>
      <c r="O78" s="419"/>
      <c r="P78" s="419"/>
      <c r="Q78" s="419"/>
      <c r="R78" s="419"/>
      <c r="S78" s="419"/>
      <c r="T78" s="419"/>
      <c r="U78" s="419"/>
      <c r="V78" s="419"/>
      <c r="W78" s="419"/>
      <c r="X78" s="419"/>
      <c r="Y78" s="419"/>
      <c r="Z78" s="419"/>
    </row>
    <row r="79" spans="1:26" ht="15.75" customHeight="1">
      <c r="A79" s="540" t="s">
        <v>2111</v>
      </c>
      <c r="B79" s="540" t="s">
        <v>2112</v>
      </c>
      <c r="C79" s="952">
        <v>5700000</v>
      </c>
      <c r="D79" s="951">
        <v>10650000</v>
      </c>
      <c r="E79" s="419"/>
      <c r="F79" s="419"/>
      <c r="G79" s="419"/>
      <c r="H79" s="419"/>
      <c r="I79" s="419"/>
      <c r="J79" s="419"/>
      <c r="K79" s="419"/>
      <c r="L79" s="419"/>
      <c r="M79" s="419"/>
      <c r="N79" s="419"/>
      <c r="O79" s="419"/>
      <c r="P79" s="419"/>
      <c r="Q79" s="419"/>
      <c r="R79" s="419"/>
      <c r="S79" s="419"/>
      <c r="T79" s="419"/>
      <c r="U79" s="419"/>
      <c r="V79" s="419"/>
      <c r="W79" s="419"/>
      <c r="X79" s="419"/>
      <c r="Y79" s="419"/>
      <c r="Z79" s="419"/>
    </row>
    <row r="80" spans="1:26" ht="15.75" customHeight="1">
      <c r="A80" s="540" t="s">
        <v>2113</v>
      </c>
      <c r="B80" s="540" t="s">
        <v>2114</v>
      </c>
      <c r="C80" s="952">
        <v>5900000</v>
      </c>
      <c r="D80" s="951">
        <v>15901515</v>
      </c>
      <c r="E80" s="419"/>
      <c r="F80" s="419"/>
      <c r="G80" s="419"/>
      <c r="H80" s="419"/>
      <c r="I80" s="419"/>
      <c r="J80" s="419"/>
      <c r="K80" s="419"/>
      <c r="L80" s="419"/>
      <c r="M80" s="419"/>
      <c r="N80" s="419"/>
      <c r="O80" s="419"/>
      <c r="P80" s="419"/>
      <c r="Q80" s="419"/>
      <c r="R80" s="419"/>
      <c r="S80" s="419"/>
      <c r="T80" s="419"/>
      <c r="U80" s="419"/>
      <c r="V80" s="419"/>
      <c r="W80" s="419"/>
      <c r="X80" s="419"/>
      <c r="Y80" s="419"/>
      <c r="Z80" s="419"/>
    </row>
    <row r="81" spans="1:26" ht="15.75" customHeight="1">
      <c r="A81" s="540" t="s">
        <v>2115</v>
      </c>
      <c r="B81" s="540" t="s">
        <v>2107</v>
      </c>
      <c r="C81" s="952">
        <v>5900000</v>
      </c>
      <c r="D81" s="951">
        <v>15901515</v>
      </c>
      <c r="E81" s="419"/>
      <c r="F81" s="419"/>
      <c r="G81" s="419"/>
      <c r="H81" s="419"/>
      <c r="I81" s="419"/>
      <c r="J81" s="419"/>
      <c r="K81" s="419"/>
      <c r="L81" s="419"/>
      <c r="M81" s="419"/>
      <c r="N81" s="419"/>
      <c r="O81" s="419"/>
      <c r="P81" s="419"/>
      <c r="Q81" s="419"/>
      <c r="R81" s="419"/>
      <c r="S81" s="419"/>
      <c r="T81" s="419"/>
      <c r="U81" s="419"/>
      <c r="V81" s="419"/>
      <c r="W81" s="419"/>
      <c r="X81" s="419"/>
      <c r="Y81" s="419"/>
      <c r="Z81" s="419"/>
    </row>
    <row r="82" spans="1:26" ht="15.75" customHeight="1">
      <c r="A82" s="479" t="s">
        <v>250</v>
      </c>
      <c r="B82" s="479"/>
      <c r="C82" s="487">
        <v>17500000</v>
      </c>
      <c r="D82" s="487">
        <f>SUM(D79:D81)</f>
        <v>42453030</v>
      </c>
      <c r="E82" s="419"/>
      <c r="F82" s="419"/>
      <c r="G82" s="419"/>
      <c r="H82" s="419"/>
      <c r="I82" s="419"/>
      <c r="J82" s="419"/>
      <c r="K82" s="419"/>
      <c r="L82" s="419"/>
      <c r="M82" s="419"/>
      <c r="N82" s="419"/>
      <c r="O82" s="419"/>
      <c r="P82" s="419"/>
      <c r="Q82" s="419"/>
      <c r="R82" s="419"/>
      <c r="S82" s="419"/>
      <c r="T82" s="419"/>
      <c r="U82" s="419"/>
      <c r="V82" s="419"/>
      <c r="W82" s="419"/>
      <c r="X82" s="419"/>
      <c r="Y82" s="419"/>
      <c r="Z82" s="419"/>
    </row>
    <row r="83" spans="1:26" ht="15.75" hidden="1" customHeight="1">
      <c r="A83" s="435"/>
      <c r="B83" s="435" t="s">
        <v>2909</v>
      </c>
      <c r="C83" s="951">
        <v>0</v>
      </c>
      <c r="D83" s="951">
        <f t="shared" ref="D83:D88" si="5">SUM(C83)</f>
        <v>0</v>
      </c>
      <c r="E83" s="419"/>
      <c r="F83" s="419"/>
      <c r="G83" s="419"/>
      <c r="H83" s="419"/>
      <c r="I83" s="419"/>
      <c r="J83" s="419"/>
      <c r="K83" s="419"/>
      <c r="L83" s="419"/>
      <c r="M83" s="419"/>
      <c r="N83" s="419"/>
      <c r="O83" s="419"/>
      <c r="P83" s="419"/>
      <c r="Q83" s="419"/>
      <c r="R83" s="419"/>
      <c r="S83" s="419"/>
      <c r="T83" s="419"/>
      <c r="U83" s="419"/>
      <c r="V83" s="419"/>
      <c r="W83" s="419"/>
      <c r="X83" s="419"/>
      <c r="Y83" s="419"/>
      <c r="Z83" s="419"/>
    </row>
    <row r="84" spans="1:26" ht="15.75" hidden="1" customHeight="1">
      <c r="A84" s="36"/>
      <c r="B84" s="414" t="s">
        <v>2101</v>
      </c>
      <c r="C84" s="951">
        <v>0</v>
      </c>
      <c r="D84" s="951">
        <f t="shared" si="5"/>
        <v>0</v>
      </c>
      <c r="E84" s="419"/>
      <c r="F84" s="419"/>
      <c r="G84" s="419"/>
      <c r="H84" s="419"/>
      <c r="I84" s="419"/>
      <c r="J84" s="419"/>
      <c r="K84" s="419"/>
      <c r="L84" s="419"/>
      <c r="M84" s="419"/>
      <c r="N84" s="419"/>
      <c r="O84" s="419"/>
      <c r="P84" s="419"/>
      <c r="Q84" s="419"/>
      <c r="R84" s="419"/>
      <c r="S84" s="419"/>
      <c r="T84" s="419"/>
      <c r="U84" s="419"/>
      <c r="V84" s="419"/>
      <c r="W84" s="419"/>
      <c r="X84" s="419"/>
      <c r="Y84" s="419"/>
      <c r="Z84" s="419"/>
    </row>
    <row r="85" spans="1:26" ht="15.75" hidden="1" customHeight="1">
      <c r="A85" s="36" t="s">
        <v>2102</v>
      </c>
      <c r="B85" s="36" t="s">
        <v>2103</v>
      </c>
      <c r="C85" s="951">
        <v>0</v>
      </c>
      <c r="D85" s="951">
        <f t="shared" si="5"/>
        <v>0</v>
      </c>
      <c r="E85" s="419"/>
      <c r="F85" s="419"/>
      <c r="G85" s="419"/>
      <c r="H85" s="419"/>
      <c r="I85" s="419"/>
      <c r="J85" s="419"/>
      <c r="K85" s="419"/>
      <c r="L85" s="419"/>
      <c r="M85" s="419"/>
      <c r="N85" s="419"/>
      <c r="O85" s="419"/>
      <c r="P85" s="419"/>
      <c r="Q85" s="419"/>
      <c r="R85" s="419"/>
      <c r="S85" s="419"/>
      <c r="T85" s="419"/>
      <c r="U85" s="419"/>
      <c r="V85" s="419"/>
      <c r="W85" s="419"/>
      <c r="X85" s="419"/>
      <c r="Y85" s="419"/>
      <c r="Z85" s="419"/>
    </row>
    <row r="86" spans="1:26" ht="15.75" hidden="1" customHeight="1">
      <c r="A86" s="36" t="s">
        <v>2104</v>
      </c>
      <c r="B86" s="36" t="s">
        <v>2105</v>
      </c>
      <c r="C86" s="951">
        <v>0</v>
      </c>
      <c r="D86" s="951">
        <f t="shared" si="5"/>
        <v>0</v>
      </c>
      <c r="E86" s="419"/>
      <c r="F86" s="419"/>
      <c r="G86" s="419"/>
      <c r="H86" s="419"/>
      <c r="I86" s="419"/>
      <c r="J86" s="419"/>
      <c r="K86" s="419"/>
      <c r="L86" s="419"/>
      <c r="M86" s="419"/>
      <c r="N86" s="419"/>
      <c r="O86" s="419"/>
      <c r="P86" s="419"/>
      <c r="Q86" s="419"/>
      <c r="R86" s="419"/>
      <c r="S86" s="419"/>
      <c r="T86" s="419"/>
      <c r="U86" s="419"/>
      <c r="V86" s="419"/>
      <c r="W86" s="419"/>
      <c r="X86" s="419"/>
      <c r="Y86" s="419"/>
      <c r="Z86" s="419"/>
    </row>
    <row r="87" spans="1:26" ht="15.75" hidden="1" customHeight="1">
      <c r="A87" s="36" t="s">
        <v>2106</v>
      </c>
      <c r="B87" s="36" t="s">
        <v>2107</v>
      </c>
      <c r="C87" s="951">
        <v>0</v>
      </c>
      <c r="D87" s="951">
        <f t="shared" si="5"/>
        <v>0</v>
      </c>
      <c r="E87" s="419"/>
      <c r="F87" s="419"/>
      <c r="G87" s="419"/>
      <c r="H87" s="419"/>
      <c r="I87" s="419"/>
      <c r="J87" s="419"/>
      <c r="K87" s="419"/>
      <c r="L87" s="419"/>
      <c r="M87" s="419"/>
      <c r="N87" s="419"/>
      <c r="O87" s="419"/>
      <c r="P87" s="419"/>
      <c r="Q87" s="419"/>
      <c r="R87" s="419"/>
      <c r="S87" s="419"/>
      <c r="T87" s="419"/>
      <c r="U87" s="419"/>
      <c r="V87" s="419"/>
      <c r="W87" s="419"/>
      <c r="X87" s="419"/>
      <c r="Y87" s="419"/>
      <c r="Z87" s="419"/>
    </row>
    <row r="88" spans="1:26" ht="15.75" hidden="1" customHeight="1">
      <c r="A88" s="479" t="s">
        <v>250</v>
      </c>
      <c r="B88" s="479"/>
      <c r="C88" s="487">
        <v>0</v>
      </c>
      <c r="D88" s="951">
        <f t="shared" si="5"/>
        <v>0</v>
      </c>
      <c r="E88" s="419"/>
      <c r="F88" s="419"/>
      <c r="G88" s="419"/>
      <c r="H88" s="419"/>
      <c r="I88" s="419"/>
      <c r="J88" s="419"/>
      <c r="K88" s="419"/>
      <c r="L88" s="419"/>
      <c r="M88" s="419"/>
      <c r="N88" s="419"/>
      <c r="O88" s="419"/>
      <c r="P88" s="419"/>
      <c r="Q88" s="419"/>
      <c r="R88" s="419"/>
      <c r="S88" s="419"/>
      <c r="T88" s="419"/>
      <c r="U88" s="419"/>
      <c r="V88" s="419"/>
      <c r="W88" s="419"/>
      <c r="X88" s="419"/>
      <c r="Y88" s="419"/>
      <c r="Z88" s="419"/>
    </row>
    <row r="89" spans="1:26" ht="15.75" customHeight="1">
      <c r="A89" s="659"/>
      <c r="B89" s="950" t="s">
        <v>2125</v>
      </c>
      <c r="C89" s="951"/>
      <c r="D89" s="951"/>
      <c r="E89" s="419"/>
      <c r="F89" s="419"/>
      <c r="G89" s="419"/>
      <c r="H89" s="419"/>
      <c r="I89" s="419"/>
      <c r="J89" s="419"/>
      <c r="K89" s="419"/>
      <c r="L89" s="419"/>
      <c r="M89" s="419"/>
      <c r="N89" s="419"/>
      <c r="O89" s="419"/>
      <c r="P89" s="419"/>
      <c r="Q89" s="419"/>
      <c r="R89" s="419"/>
      <c r="S89" s="419"/>
      <c r="T89" s="419"/>
      <c r="U89" s="419"/>
      <c r="V89" s="419"/>
      <c r="W89" s="419"/>
      <c r="X89" s="419"/>
      <c r="Y89" s="419"/>
      <c r="Z89" s="419"/>
    </row>
    <row r="90" spans="1:26" ht="15.75" customHeight="1">
      <c r="A90" s="540">
        <v>2210604</v>
      </c>
      <c r="B90" s="540" t="s">
        <v>2591</v>
      </c>
      <c r="C90" s="952">
        <v>720000</v>
      </c>
      <c r="D90" s="951"/>
      <c r="E90" s="419"/>
      <c r="F90" s="419"/>
      <c r="G90" s="419"/>
      <c r="H90" s="419"/>
      <c r="I90" s="419"/>
      <c r="J90" s="419"/>
      <c r="K90" s="419"/>
      <c r="L90" s="419"/>
      <c r="M90" s="419"/>
      <c r="N90" s="419"/>
      <c r="O90" s="419"/>
      <c r="P90" s="419"/>
      <c r="Q90" s="419"/>
      <c r="R90" s="419"/>
      <c r="S90" s="419"/>
      <c r="T90" s="419"/>
      <c r="U90" s="419"/>
      <c r="V90" s="419"/>
      <c r="W90" s="419"/>
      <c r="X90" s="419"/>
      <c r="Y90" s="419"/>
      <c r="Z90" s="419"/>
    </row>
    <row r="91" spans="1:26" ht="15.75" customHeight="1">
      <c r="A91" s="479" t="s">
        <v>250</v>
      </c>
      <c r="B91" s="479"/>
      <c r="C91" s="487">
        <v>720000</v>
      </c>
      <c r="D91" s="487">
        <f>SUM(D90)</f>
        <v>0</v>
      </c>
      <c r="E91" s="419"/>
      <c r="F91" s="419"/>
      <c r="G91" s="419"/>
      <c r="H91" s="419"/>
      <c r="I91" s="419"/>
      <c r="J91" s="419"/>
      <c r="K91" s="419"/>
      <c r="L91" s="419"/>
      <c r="M91" s="419"/>
      <c r="N91" s="419"/>
      <c r="O91" s="419"/>
      <c r="P91" s="419"/>
      <c r="Q91" s="419"/>
      <c r="R91" s="419"/>
      <c r="S91" s="419"/>
      <c r="T91" s="419"/>
      <c r="U91" s="419"/>
      <c r="V91" s="419"/>
      <c r="W91" s="419"/>
      <c r="X91" s="419"/>
      <c r="Y91" s="419"/>
      <c r="Z91" s="419"/>
    </row>
    <row r="92" spans="1:26" ht="15.75" customHeight="1">
      <c r="A92" s="659"/>
      <c r="B92" s="950" t="s">
        <v>2128</v>
      </c>
      <c r="C92" s="951"/>
      <c r="D92" s="951"/>
      <c r="E92" s="419"/>
      <c r="F92" s="419"/>
      <c r="G92" s="419"/>
      <c r="H92" s="419"/>
      <c r="I92" s="419"/>
      <c r="J92" s="419"/>
      <c r="K92" s="419"/>
      <c r="L92" s="419"/>
      <c r="M92" s="419"/>
      <c r="N92" s="419"/>
      <c r="O92" s="419"/>
      <c r="P92" s="419"/>
      <c r="Q92" s="419"/>
      <c r="R92" s="419"/>
      <c r="S92" s="419"/>
      <c r="T92" s="419"/>
      <c r="U92" s="419"/>
      <c r="V92" s="419"/>
      <c r="W92" s="419"/>
      <c r="X92" s="419"/>
      <c r="Y92" s="419"/>
      <c r="Z92" s="419"/>
    </row>
    <row r="93" spans="1:26" ht="15.75" customHeight="1">
      <c r="A93" s="540" t="s">
        <v>2241</v>
      </c>
      <c r="B93" s="540" t="s">
        <v>2910</v>
      </c>
      <c r="C93" s="954">
        <v>0</v>
      </c>
      <c r="D93" s="951">
        <v>6095350</v>
      </c>
      <c r="E93" s="419"/>
      <c r="F93" s="419"/>
      <c r="G93" s="419"/>
      <c r="H93" s="419"/>
      <c r="I93" s="419"/>
      <c r="J93" s="419"/>
      <c r="K93" s="419"/>
      <c r="L93" s="419"/>
      <c r="M93" s="419"/>
      <c r="N93" s="419"/>
      <c r="O93" s="419"/>
      <c r="P93" s="419"/>
      <c r="Q93" s="419"/>
      <c r="R93" s="419"/>
      <c r="S93" s="419"/>
      <c r="T93" s="419"/>
      <c r="U93" s="419"/>
      <c r="V93" s="419"/>
      <c r="W93" s="419"/>
      <c r="X93" s="419"/>
      <c r="Y93" s="419"/>
      <c r="Z93" s="419"/>
    </row>
    <row r="94" spans="1:26" ht="15.75" customHeight="1">
      <c r="A94" s="540">
        <v>2210703</v>
      </c>
      <c r="B94" s="540" t="s">
        <v>2132</v>
      </c>
      <c r="C94" s="954">
        <v>0</v>
      </c>
      <c r="D94" s="951">
        <v>300000</v>
      </c>
      <c r="E94" s="419"/>
      <c r="F94" s="419"/>
      <c r="G94" s="419"/>
      <c r="H94" s="419"/>
      <c r="I94" s="419"/>
      <c r="J94" s="419"/>
      <c r="K94" s="419"/>
      <c r="L94" s="419"/>
      <c r="M94" s="419"/>
      <c r="N94" s="419"/>
      <c r="O94" s="419"/>
      <c r="P94" s="419"/>
      <c r="Q94" s="419"/>
      <c r="R94" s="419"/>
      <c r="S94" s="419"/>
      <c r="T94" s="419"/>
      <c r="U94" s="419"/>
      <c r="V94" s="419"/>
      <c r="W94" s="419"/>
      <c r="X94" s="419"/>
      <c r="Y94" s="419"/>
      <c r="Z94" s="419"/>
    </row>
    <row r="95" spans="1:26" ht="15.75" customHeight="1">
      <c r="A95" s="349" t="s">
        <v>2520</v>
      </c>
      <c r="B95" s="349" t="s">
        <v>2521</v>
      </c>
      <c r="C95" s="954">
        <v>0</v>
      </c>
      <c r="D95" s="951">
        <v>1257849</v>
      </c>
      <c r="E95" s="419"/>
      <c r="F95" s="419"/>
      <c r="G95" s="419"/>
      <c r="H95" s="419"/>
      <c r="I95" s="419"/>
      <c r="J95" s="419"/>
      <c r="K95" s="419"/>
      <c r="L95" s="419"/>
      <c r="M95" s="419"/>
      <c r="N95" s="419"/>
      <c r="O95" s="419"/>
      <c r="P95" s="419"/>
      <c r="Q95" s="419"/>
      <c r="R95" s="419"/>
      <c r="S95" s="419"/>
      <c r="T95" s="419"/>
      <c r="U95" s="419"/>
      <c r="V95" s="419"/>
      <c r="W95" s="419"/>
      <c r="X95" s="419"/>
      <c r="Y95" s="419"/>
      <c r="Z95" s="419"/>
    </row>
    <row r="96" spans="1:26" ht="15.75" customHeight="1">
      <c r="A96" s="540">
        <v>2210708</v>
      </c>
      <c r="B96" s="551" t="s">
        <v>2857</v>
      </c>
      <c r="C96" s="954">
        <v>0</v>
      </c>
      <c r="D96" s="951">
        <v>1200000</v>
      </c>
      <c r="E96" s="419"/>
      <c r="F96" s="419"/>
      <c r="G96" s="419"/>
      <c r="H96" s="419"/>
      <c r="I96" s="419"/>
      <c r="J96" s="419"/>
      <c r="K96" s="419"/>
      <c r="L96" s="419"/>
      <c r="M96" s="419"/>
      <c r="N96" s="419"/>
      <c r="O96" s="419"/>
      <c r="P96" s="419"/>
      <c r="Q96" s="419"/>
      <c r="R96" s="419"/>
      <c r="S96" s="419"/>
      <c r="T96" s="419"/>
      <c r="U96" s="419"/>
      <c r="V96" s="419"/>
      <c r="W96" s="419"/>
      <c r="X96" s="419"/>
      <c r="Y96" s="419"/>
      <c r="Z96" s="419"/>
    </row>
    <row r="97" spans="1:26" ht="15.75" customHeight="1">
      <c r="A97" s="479" t="s">
        <v>250</v>
      </c>
      <c r="B97" s="479"/>
      <c r="C97" s="487">
        <f t="shared" ref="C97:D97" si="6">SUM(C93:C96)</f>
        <v>0</v>
      </c>
      <c r="D97" s="487">
        <f t="shared" si="6"/>
        <v>8853199</v>
      </c>
      <c r="E97" s="419"/>
      <c r="F97" s="419"/>
      <c r="G97" s="419"/>
      <c r="H97" s="419"/>
      <c r="I97" s="419"/>
      <c r="J97" s="419"/>
      <c r="K97" s="419"/>
      <c r="L97" s="419"/>
      <c r="M97" s="419"/>
      <c r="N97" s="419"/>
      <c r="O97" s="419"/>
      <c r="P97" s="419"/>
      <c r="Q97" s="419"/>
      <c r="R97" s="419"/>
      <c r="S97" s="419"/>
      <c r="T97" s="419"/>
      <c r="U97" s="419"/>
      <c r="V97" s="419"/>
      <c r="W97" s="419"/>
      <c r="X97" s="419"/>
      <c r="Y97" s="419"/>
      <c r="Z97" s="419"/>
    </row>
    <row r="98" spans="1:26" ht="15.75" customHeight="1">
      <c r="A98" s="659"/>
      <c r="B98" s="950" t="s">
        <v>2138</v>
      </c>
      <c r="C98" s="951"/>
      <c r="D98" s="951"/>
      <c r="E98" s="419"/>
      <c r="F98" s="419"/>
      <c r="G98" s="419"/>
      <c r="H98" s="419"/>
      <c r="I98" s="419"/>
      <c r="J98" s="419"/>
      <c r="K98" s="419"/>
      <c r="L98" s="419"/>
      <c r="M98" s="419"/>
      <c r="N98" s="419"/>
      <c r="O98" s="419"/>
      <c r="P98" s="419"/>
      <c r="Q98" s="419"/>
      <c r="R98" s="419"/>
      <c r="S98" s="419"/>
      <c r="T98" s="419"/>
      <c r="U98" s="419"/>
      <c r="V98" s="419"/>
      <c r="W98" s="419"/>
      <c r="X98" s="419"/>
      <c r="Y98" s="419"/>
      <c r="Z98" s="419"/>
    </row>
    <row r="99" spans="1:26" ht="15.75" customHeight="1">
      <c r="A99" s="540" t="s">
        <v>2139</v>
      </c>
      <c r="B99" s="540" t="s">
        <v>2140</v>
      </c>
      <c r="C99" s="952">
        <v>0</v>
      </c>
      <c r="D99" s="951">
        <f>SUM(C99)</f>
        <v>0</v>
      </c>
      <c r="E99" s="419"/>
      <c r="F99" s="419"/>
      <c r="G99" s="419"/>
      <c r="H99" s="419"/>
      <c r="I99" s="419"/>
      <c r="J99" s="419"/>
      <c r="K99" s="419"/>
      <c r="L99" s="419"/>
      <c r="M99" s="419"/>
      <c r="N99" s="419"/>
      <c r="O99" s="419"/>
      <c r="P99" s="419"/>
      <c r="Q99" s="419"/>
      <c r="R99" s="419"/>
      <c r="S99" s="419"/>
      <c r="T99" s="419"/>
      <c r="U99" s="419"/>
      <c r="V99" s="419"/>
      <c r="W99" s="419"/>
      <c r="X99" s="419"/>
      <c r="Y99" s="419"/>
      <c r="Z99" s="419"/>
    </row>
    <row r="100" spans="1:26" ht="15.75" customHeight="1">
      <c r="A100" s="540" t="s">
        <v>2141</v>
      </c>
      <c r="B100" s="540" t="s">
        <v>2142</v>
      </c>
      <c r="C100" s="952">
        <v>0</v>
      </c>
      <c r="D100" s="951">
        <v>24650080</v>
      </c>
      <c r="E100" s="419"/>
      <c r="F100" s="419"/>
      <c r="G100" s="419"/>
      <c r="H100" s="419"/>
      <c r="I100" s="419"/>
      <c r="J100" s="419"/>
      <c r="K100" s="419"/>
      <c r="L100" s="419"/>
      <c r="M100" s="419"/>
      <c r="N100" s="419"/>
      <c r="O100" s="419"/>
      <c r="P100" s="419"/>
      <c r="Q100" s="419"/>
      <c r="R100" s="419"/>
      <c r="S100" s="419"/>
      <c r="T100" s="419"/>
      <c r="U100" s="419"/>
      <c r="V100" s="419"/>
      <c r="W100" s="419"/>
      <c r="X100" s="419"/>
      <c r="Y100" s="419"/>
      <c r="Z100" s="419"/>
    </row>
    <row r="101" spans="1:26" ht="15.75" customHeight="1">
      <c r="A101" s="540" t="s">
        <v>2144</v>
      </c>
      <c r="B101" s="540" t="s">
        <v>2911</v>
      </c>
      <c r="C101" s="952">
        <v>14560000</v>
      </c>
      <c r="D101" s="951">
        <v>23430000</v>
      </c>
      <c r="E101" s="419"/>
      <c r="F101" s="419"/>
      <c r="G101" s="419"/>
      <c r="H101" s="419"/>
      <c r="I101" s="419"/>
      <c r="J101" s="419"/>
      <c r="K101" s="419"/>
      <c r="L101" s="419"/>
      <c r="M101" s="419"/>
      <c r="N101" s="419"/>
      <c r="O101" s="419"/>
      <c r="P101" s="419"/>
      <c r="Q101" s="419"/>
      <c r="R101" s="419"/>
      <c r="S101" s="419"/>
      <c r="T101" s="419"/>
      <c r="U101" s="419"/>
      <c r="V101" s="419"/>
      <c r="W101" s="419"/>
      <c r="X101" s="419"/>
      <c r="Y101" s="419"/>
      <c r="Z101" s="419"/>
    </row>
    <row r="102" spans="1:26" ht="15.75" customHeight="1">
      <c r="A102" s="479" t="s">
        <v>250</v>
      </c>
      <c r="B102" s="479"/>
      <c r="C102" s="487">
        <v>15120000</v>
      </c>
      <c r="D102" s="487">
        <f>SUM(D99:D101)</f>
        <v>48080080</v>
      </c>
      <c r="E102" s="419"/>
      <c r="F102" s="419"/>
      <c r="G102" s="419"/>
      <c r="H102" s="419"/>
      <c r="I102" s="419"/>
      <c r="J102" s="419"/>
      <c r="K102" s="419"/>
      <c r="L102" s="419"/>
      <c r="M102" s="419"/>
      <c r="N102" s="419"/>
      <c r="O102" s="419"/>
      <c r="P102" s="419"/>
      <c r="Q102" s="419"/>
      <c r="R102" s="419"/>
      <c r="S102" s="419"/>
      <c r="T102" s="419"/>
      <c r="U102" s="419"/>
      <c r="V102" s="419"/>
      <c r="W102" s="419"/>
      <c r="X102" s="419"/>
      <c r="Y102" s="419"/>
      <c r="Z102" s="419"/>
    </row>
    <row r="103" spans="1:26" ht="15.75" customHeight="1">
      <c r="A103" s="435"/>
      <c r="B103" s="955" t="s">
        <v>2350</v>
      </c>
      <c r="C103" s="951"/>
      <c r="D103" s="951"/>
      <c r="E103" s="419"/>
      <c r="F103" s="419"/>
      <c r="G103" s="419"/>
      <c r="H103" s="419"/>
      <c r="I103" s="419"/>
      <c r="J103" s="419"/>
      <c r="K103" s="419"/>
      <c r="L103" s="419"/>
      <c r="M103" s="419"/>
      <c r="N103" s="419"/>
      <c r="O103" s="419"/>
      <c r="P103" s="419"/>
      <c r="Q103" s="419"/>
      <c r="R103" s="419"/>
      <c r="S103" s="419"/>
      <c r="T103" s="419"/>
      <c r="U103" s="419"/>
      <c r="V103" s="419"/>
      <c r="W103" s="419"/>
      <c r="X103" s="419"/>
      <c r="Y103" s="419"/>
      <c r="Z103" s="419"/>
    </row>
    <row r="104" spans="1:26" ht="15.75" customHeight="1">
      <c r="A104" s="349" t="s">
        <v>2351</v>
      </c>
      <c r="B104" s="349" t="s">
        <v>2352</v>
      </c>
      <c r="C104" s="954">
        <v>8500000</v>
      </c>
      <c r="D104" s="951">
        <v>10534267</v>
      </c>
      <c r="E104" s="419"/>
      <c r="F104" s="419"/>
      <c r="G104" s="419"/>
      <c r="H104" s="419"/>
      <c r="I104" s="419"/>
      <c r="J104" s="419"/>
      <c r="K104" s="419"/>
      <c r="L104" s="419"/>
      <c r="M104" s="419"/>
      <c r="N104" s="419"/>
      <c r="O104" s="419"/>
      <c r="P104" s="419"/>
      <c r="Q104" s="419"/>
      <c r="R104" s="419"/>
      <c r="S104" s="419"/>
      <c r="T104" s="419"/>
      <c r="U104" s="419"/>
      <c r="V104" s="419"/>
      <c r="W104" s="419"/>
      <c r="X104" s="419"/>
      <c r="Y104" s="419"/>
      <c r="Z104" s="419"/>
    </row>
    <row r="105" spans="1:26" ht="15.75" customHeight="1">
      <c r="A105" s="349" t="s">
        <v>2358</v>
      </c>
      <c r="B105" s="349" t="s">
        <v>2359</v>
      </c>
      <c r="C105" s="954">
        <v>16476092</v>
      </c>
      <c r="D105" s="951">
        <v>20372980</v>
      </c>
      <c r="E105" s="419"/>
      <c r="F105" s="419"/>
      <c r="G105" s="419"/>
      <c r="H105" s="419"/>
      <c r="I105" s="419"/>
      <c r="J105" s="419"/>
      <c r="K105" s="419"/>
      <c r="L105" s="419"/>
      <c r="M105" s="419"/>
      <c r="N105" s="419"/>
      <c r="O105" s="419"/>
      <c r="P105" s="419"/>
      <c r="Q105" s="419"/>
      <c r="R105" s="419"/>
      <c r="S105" s="419"/>
      <c r="T105" s="419"/>
      <c r="U105" s="419"/>
      <c r="V105" s="419"/>
      <c r="W105" s="419"/>
      <c r="X105" s="419"/>
      <c r="Y105" s="419"/>
      <c r="Z105" s="419"/>
    </row>
    <row r="106" spans="1:26" ht="15.75" customHeight="1">
      <c r="A106" s="479" t="s">
        <v>250</v>
      </c>
      <c r="B106" s="479"/>
      <c r="C106" s="487">
        <v>24976092</v>
      </c>
      <c r="D106" s="487">
        <f>SUM(D104:D105)</f>
        <v>30907247</v>
      </c>
      <c r="E106" s="419"/>
      <c r="F106" s="419"/>
      <c r="G106" s="419"/>
      <c r="H106" s="419"/>
      <c r="I106" s="419"/>
      <c r="J106" s="419"/>
      <c r="K106" s="419"/>
      <c r="L106" s="419"/>
      <c r="M106" s="419"/>
      <c r="N106" s="419"/>
      <c r="O106" s="419"/>
      <c r="P106" s="419"/>
      <c r="Q106" s="419"/>
      <c r="R106" s="419"/>
      <c r="S106" s="419"/>
      <c r="T106" s="419"/>
      <c r="U106" s="419"/>
      <c r="V106" s="419"/>
      <c r="W106" s="419"/>
      <c r="X106" s="419"/>
      <c r="Y106" s="419"/>
      <c r="Z106" s="419"/>
    </row>
    <row r="107" spans="1:26" ht="15.75" customHeight="1">
      <c r="A107" s="659"/>
      <c r="B107" s="950" t="s">
        <v>2158</v>
      </c>
      <c r="C107" s="951"/>
      <c r="D107" s="951"/>
      <c r="E107" s="419"/>
      <c r="F107" s="419"/>
      <c r="G107" s="419"/>
      <c r="H107" s="419"/>
      <c r="I107" s="419"/>
      <c r="J107" s="419"/>
      <c r="K107" s="419"/>
      <c r="L107" s="419"/>
      <c r="M107" s="419"/>
      <c r="N107" s="419"/>
      <c r="O107" s="419"/>
      <c r="P107" s="419"/>
      <c r="Q107" s="419"/>
      <c r="R107" s="419"/>
      <c r="S107" s="419"/>
      <c r="T107" s="419"/>
      <c r="U107" s="419"/>
      <c r="V107" s="419"/>
      <c r="W107" s="419"/>
      <c r="X107" s="419"/>
      <c r="Y107" s="419"/>
      <c r="Z107" s="419"/>
    </row>
    <row r="108" spans="1:26" ht="15.75" customHeight="1">
      <c r="A108" s="540">
        <v>2211306</v>
      </c>
      <c r="B108" s="540" t="s">
        <v>2160</v>
      </c>
      <c r="C108" s="951">
        <v>5000000</v>
      </c>
      <c r="D108" s="951">
        <v>5000000</v>
      </c>
      <c r="E108" s="419"/>
      <c r="F108" s="419"/>
      <c r="G108" s="419"/>
      <c r="H108" s="419"/>
      <c r="I108" s="419"/>
      <c r="J108" s="419"/>
      <c r="K108" s="419"/>
      <c r="L108" s="419"/>
      <c r="M108" s="419"/>
      <c r="N108" s="419"/>
      <c r="O108" s="419"/>
      <c r="P108" s="419"/>
      <c r="Q108" s="419"/>
      <c r="R108" s="419"/>
      <c r="S108" s="419"/>
      <c r="T108" s="419"/>
      <c r="U108" s="419"/>
      <c r="V108" s="419"/>
      <c r="W108" s="419"/>
      <c r="X108" s="419"/>
      <c r="Y108" s="419"/>
      <c r="Z108" s="419"/>
    </row>
    <row r="109" spans="1:26" ht="15.75" customHeight="1">
      <c r="A109" s="349" t="s">
        <v>2596</v>
      </c>
      <c r="B109" s="349" t="s">
        <v>2597</v>
      </c>
      <c r="C109" s="952">
        <v>5409000</v>
      </c>
      <c r="D109" s="951">
        <v>6500000</v>
      </c>
      <c r="E109" s="419"/>
      <c r="F109" s="419"/>
      <c r="G109" s="419"/>
      <c r="H109" s="419"/>
      <c r="I109" s="419"/>
      <c r="J109" s="419"/>
      <c r="K109" s="419"/>
      <c r="L109" s="419"/>
      <c r="M109" s="419"/>
      <c r="N109" s="419"/>
      <c r="O109" s="419"/>
      <c r="P109" s="419"/>
      <c r="Q109" s="419"/>
      <c r="R109" s="419"/>
      <c r="S109" s="419"/>
      <c r="T109" s="419"/>
      <c r="U109" s="419"/>
      <c r="V109" s="419"/>
      <c r="W109" s="419"/>
      <c r="X109" s="419"/>
      <c r="Y109" s="419"/>
      <c r="Z109" s="419"/>
    </row>
    <row r="110" spans="1:26" ht="15.75" customHeight="1">
      <c r="A110" s="540">
        <v>2211325</v>
      </c>
      <c r="B110" s="540" t="s">
        <v>2912</v>
      </c>
      <c r="C110" s="952">
        <v>22611024</v>
      </c>
      <c r="D110" s="951">
        <v>23266416</v>
      </c>
      <c r="E110" s="419"/>
      <c r="F110" s="419"/>
      <c r="G110" s="419"/>
      <c r="H110" s="419"/>
      <c r="I110" s="419"/>
      <c r="J110" s="419"/>
      <c r="K110" s="419"/>
      <c r="L110" s="419"/>
      <c r="M110" s="419"/>
      <c r="N110" s="419"/>
      <c r="O110" s="419"/>
      <c r="P110" s="419"/>
      <c r="Q110" s="419"/>
      <c r="R110" s="419"/>
      <c r="S110" s="419"/>
      <c r="T110" s="419"/>
      <c r="U110" s="419"/>
      <c r="V110" s="419"/>
      <c r="W110" s="419"/>
      <c r="X110" s="419"/>
      <c r="Y110" s="419"/>
      <c r="Z110" s="419"/>
    </row>
    <row r="111" spans="1:26" ht="15.75" customHeight="1">
      <c r="A111" s="479" t="s">
        <v>250</v>
      </c>
      <c r="B111" s="479"/>
      <c r="C111" s="487">
        <v>33020024</v>
      </c>
      <c r="D111" s="487">
        <f>SUM(D108:D110)</f>
        <v>34766416</v>
      </c>
      <c r="E111" s="419"/>
      <c r="F111" s="419"/>
      <c r="G111" s="419"/>
      <c r="H111" s="419"/>
      <c r="I111" s="419"/>
      <c r="J111" s="419"/>
      <c r="K111" s="419"/>
      <c r="L111" s="419"/>
      <c r="M111" s="419"/>
      <c r="N111" s="419"/>
      <c r="O111" s="419"/>
      <c r="P111" s="419"/>
      <c r="Q111" s="419"/>
      <c r="R111" s="419"/>
      <c r="S111" s="419"/>
      <c r="T111" s="419"/>
      <c r="U111" s="419"/>
      <c r="V111" s="419"/>
      <c r="W111" s="419"/>
      <c r="X111" s="419"/>
      <c r="Y111" s="419"/>
      <c r="Z111" s="419"/>
    </row>
    <row r="112" spans="1:26" ht="15.75" customHeight="1">
      <c r="A112" s="435"/>
      <c r="B112" s="426" t="s">
        <v>2250</v>
      </c>
      <c r="C112" s="951"/>
      <c r="D112" s="951"/>
      <c r="E112" s="419"/>
      <c r="F112" s="419"/>
      <c r="G112" s="419"/>
      <c r="H112" s="419"/>
      <c r="I112" s="419"/>
      <c r="J112" s="419"/>
      <c r="K112" s="419"/>
      <c r="L112" s="419"/>
      <c r="M112" s="419"/>
      <c r="N112" s="419"/>
      <c r="O112" s="419"/>
      <c r="P112" s="419"/>
      <c r="Q112" s="419"/>
      <c r="R112" s="419"/>
      <c r="S112" s="419"/>
      <c r="T112" s="419"/>
      <c r="U112" s="419"/>
      <c r="V112" s="419"/>
      <c r="W112" s="419"/>
      <c r="X112" s="419"/>
      <c r="Y112" s="419"/>
      <c r="Z112" s="419"/>
    </row>
    <row r="113" spans="1:26" ht="15.75" customHeight="1">
      <c r="A113" s="349">
        <v>2211016</v>
      </c>
      <c r="B113" s="349" t="s">
        <v>2913</v>
      </c>
      <c r="C113" s="951"/>
      <c r="D113" s="951">
        <v>5567432</v>
      </c>
      <c r="E113" s="419"/>
      <c r="F113" s="419"/>
      <c r="G113" s="419"/>
      <c r="H113" s="419"/>
      <c r="I113" s="419"/>
      <c r="J113" s="419"/>
      <c r="K113" s="419"/>
      <c r="L113" s="419"/>
      <c r="M113" s="419"/>
      <c r="N113" s="419"/>
      <c r="O113" s="419"/>
      <c r="P113" s="419"/>
      <c r="Q113" s="419"/>
      <c r="R113" s="419"/>
      <c r="S113" s="419"/>
      <c r="T113" s="419"/>
      <c r="U113" s="419"/>
      <c r="V113" s="419"/>
      <c r="W113" s="419"/>
      <c r="X113" s="419"/>
      <c r="Y113" s="419"/>
      <c r="Z113" s="419"/>
    </row>
    <row r="114" spans="1:26" ht="15.75" customHeight="1">
      <c r="A114" s="479" t="s">
        <v>250</v>
      </c>
      <c r="B114" s="479"/>
      <c r="C114" s="487">
        <v>0</v>
      </c>
      <c r="D114" s="487">
        <f>SUM(D113)</f>
        <v>5567432</v>
      </c>
      <c r="E114" s="419"/>
      <c r="F114" s="419"/>
      <c r="G114" s="419"/>
      <c r="H114" s="419"/>
      <c r="I114" s="419"/>
      <c r="J114" s="419"/>
      <c r="K114" s="419"/>
      <c r="L114" s="419"/>
      <c r="M114" s="419"/>
      <c r="N114" s="419"/>
      <c r="O114" s="419"/>
      <c r="P114" s="419"/>
      <c r="Q114" s="419"/>
      <c r="R114" s="419"/>
      <c r="S114" s="419"/>
      <c r="T114" s="419"/>
      <c r="U114" s="419"/>
      <c r="V114" s="419"/>
      <c r="W114" s="419"/>
      <c r="X114" s="419"/>
      <c r="Y114" s="419"/>
      <c r="Z114" s="419"/>
    </row>
    <row r="115" spans="1:26" ht="15.75" customHeight="1">
      <c r="A115" s="922"/>
      <c r="B115" s="657" t="s">
        <v>2250</v>
      </c>
      <c r="C115" s="488"/>
      <c r="D115" s="488"/>
      <c r="E115" s="419"/>
      <c r="F115" s="419"/>
      <c r="G115" s="419"/>
      <c r="H115" s="419"/>
      <c r="I115" s="419"/>
      <c r="J115" s="419"/>
      <c r="K115" s="419"/>
      <c r="L115" s="419"/>
      <c r="M115" s="419"/>
      <c r="N115" s="419"/>
      <c r="O115" s="419"/>
      <c r="P115" s="419"/>
      <c r="Q115" s="419"/>
      <c r="R115" s="419"/>
      <c r="S115" s="419"/>
      <c r="T115" s="419"/>
      <c r="U115" s="419"/>
      <c r="V115" s="419"/>
      <c r="W115" s="419"/>
      <c r="X115" s="419"/>
      <c r="Y115" s="419"/>
      <c r="Z115" s="419"/>
    </row>
    <row r="116" spans="1:26" ht="15.75" customHeight="1">
      <c r="A116" s="914" t="s">
        <v>2251</v>
      </c>
      <c r="B116" s="36" t="s">
        <v>2880</v>
      </c>
      <c r="C116" s="488"/>
      <c r="D116" s="478">
        <v>7598560</v>
      </c>
      <c r="E116" s="419"/>
      <c r="F116" s="419"/>
      <c r="G116" s="419"/>
      <c r="H116" s="419"/>
      <c r="I116" s="419"/>
      <c r="J116" s="419"/>
      <c r="K116" s="419"/>
      <c r="L116" s="419"/>
      <c r="M116" s="419"/>
      <c r="N116" s="419"/>
      <c r="O116" s="419"/>
      <c r="P116" s="419"/>
      <c r="Q116" s="419"/>
      <c r="R116" s="419"/>
      <c r="S116" s="419"/>
      <c r="T116" s="419"/>
      <c r="U116" s="419"/>
      <c r="V116" s="419"/>
      <c r="W116" s="419"/>
      <c r="X116" s="419"/>
      <c r="Y116" s="419"/>
      <c r="Z116" s="419"/>
    </row>
    <row r="117" spans="1:26" ht="15.75" customHeight="1">
      <c r="A117" s="540">
        <v>3111001</v>
      </c>
      <c r="B117" s="914" t="s">
        <v>2914</v>
      </c>
      <c r="C117" s="488"/>
      <c r="D117" s="478">
        <v>15000000</v>
      </c>
      <c r="E117" s="419"/>
      <c r="F117" s="419"/>
      <c r="G117" s="419"/>
      <c r="H117" s="419"/>
      <c r="I117" s="419"/>
      <c r="J117" s="419"/>
      <c r="K117" s="419"/>
      <c r="L117" s="419"/>
      <c r="M117" s="419"/>
      <c r="N117" s="419"/>
      <c r="O117" s="419"/>
      <c r="P117" s="419"/>
      <c r="Q117" s="419"/>
      <c r="R117" s="419"/>
      <c r="S117" s="419"/>
      <c r="T117" s="419"/>
      <c r="U117" s="419"/>
      <c r="V117" s="419"/>
      <c r="W117" s="419"/>
      <c r="X117" s="419"/>
      <c r="Y117" s="419"/>
      <c r="Z117" s="419"/>
    </row>
    <row r="118" spans="1:26" ht="15.75" customHeight="1">
      <c r="A118" s="479"/>
      <c r="B118" s="479"/>
      <c r="C118" s="487">
        <f t="shared" ref="C118:D118" si="7">SUM(C116:C117)</f>
        <v>0</v>
      </c>
      <c r="D118" s="487">
        <f t="shared" si="7"/>
        <v>22598560</v>
      </c>
      <c r="E118" s="419"/>
      <c r="F118" s="419"/>
      <c r="G118" s="419"/>
      <c r="H118" s="419"/>
      <c r="I118" s="419"/>
      <c r="J118" s="419"/>
      <c r="K118" s="419"/>
      <c r="L118" s="419"/>
      <c r="M118" s="419"/>
      <c r="N118" s="419"/>
      <c r="O118" s="419"/>
      <c r="P118" s="419"/>
      <c r="Q118" s="419"/>
      <c r="R118" s="419"/>
      <c r="S118" s="419"/>
      <c r="T118" s="419"/>
      <c r="U118" s="419"/>
      <c r="V118" s="419"/>
      <c r="W118" s="419"/>
      <c r="X118" s="419"/>
      <c r="Y118" s="419"/>
      <c r="Z118" s="419"/>
    </row>
    <row r="119" spans="1:26" ht="15.75" customHeight="1">
      <c r="A119" s="479"/>
      <c r="B119" s="956" t="s">
        <v>2915</v>
      </c>
      <c r="C119" s="487">
        <v>190296116</v>
      </c>
      <c r="D119" s="487">
        <f>SUM(D114,D111,D106,D102,D97,D91,D82,D77,D118)</f>
        <v>375935964</v>
      </c>
      <c r="E119" s="419"/>
      <c r="F119" s="419"/>
      <c r="G119" s="419"/>
      <c r="H119" s="419"/>
      <c r="I119" s="419"/>
      <c r="J119" s="419"/>
      <c r="K119" s="419"/>
      <c r="L119" s="419"/>
      <c r="M119" s="419"/>
      <c r="N119" s="419"/>
      <c r="O119" s="419"/>
      <c r="P119" s="419"/>
      <c r="Q119" s="419"/>
      <c r="R119" s="419"/>
      <c r="S119" s="419"/>
      <c r="T119" s="419"/>
      <c r="U119" s="419"/>
      <c r="V119" s="419"/>
      <c r="W119" s="419"/>
      <c r="X119" s="419"/>
      <c r="Y119" s="419"/>
      <c r="Z119" s="419"/>
    </row>
    <row r="120" spans="1:26" ht="15.75" customHeight="1">
      <c r="A120" s="435">
        <v>10103</v>
      </c>
      <c r="B120" s="435" t="s">
        <v>2916</v>
      </c>
      <c r="C120" s="951"/>
      <c r="D120" s="951"/>
      <c r="E120" s="419"/>
      <c r="F120" s="419"/>
      <c r="G120" s="419"/>
      <c r="H120" s="419"/>
      <c r="I120" s="419"/>
      <c r="J120" s="419"/>
      <c r="K120" s="419"/>
      <c r="L120" s="419"/>
      <c r="M120" s="419"/>
      <c r="N120" s="419"/>
      <c r="O120" s="419"/>
      <c r="P120" s="419"/>
      <c r="Q120" s="419"/>
      <c r="R120" s="419"/>
      <c r="S120" s="419"/>
      <c r="T120" s="419"/>
      <c r="U120" s="419"/>
      <c r="V120" s="419"/>
      <c r="W120" s="419"/>
      <c r="X120" s="419"/>
      <c r="Y120" s="419"/>
      <c r="Z120" s="419"/>
    </row>
    <row r="121" spans="1:26" ht="15.75" customHeight="1">
      <c r="A121" s="659">
        <v>2100000</v>
      </c>
      <c r="B121" s="171" t="s">
        <v>2072</v>
      </c>
      <c r="C121" s="951"/>
      <c r="D121" s="951"/>
      <c r="E121" s="419"/>
      <c r="F121" s="419"/>
      <c r="G121" s="419"/>
      <c r="H121" s="419"/>
      <c r="I121" s="419"/>
      <c r="J121" s="419"/>
      <c r="K121" s="419"/>
      <c r="L121" s="419"/>
      <c r="M121" s="419"/>
      <c r="N121" s="419"/>
      <c r="O121" s="419"/>
      <c r="P121" s="419"/>
      <c r="Q121" s="419"/>
      <c r="R121" s="419"/>
      <c r="S121" s="419"/>
      <c r="T121" s="419"/>
      <c r="U121" s="419"/>
      <c r="V121" s="419"/>
      <c r="W121" s="419"/>
      <c r="X121" s="419"/>
      <c r="Y121" s="419"/>
      <c r="Z121" s="419"/>
    </row>
    <row r="122" spans="1:26" ht="15.75" customHeight="1">
      <c r="A122" s="540">
        <v>2110101</v>
      </c>
      <c r="B122" s="551" t="s">
        <v>2843</v>
      </c>
      <c r="C122" s="954">
        <v>200797354</v>
      </c>
      <c r="D122" s="951">
        <v>266526862</v>
      </c>
      <c r="E122" s="419"/>
      <c r="F122" s="419"/>
      <c r="G122" s="419"/>
      <c r="H122" s="419"/>
      <c r="I122" s="419"/>
      <c r="J122" s="419"/>
      <c r="K122" s="419"/>
      <c r="L122" s="419"/>
      <c r="M122" s="419"/>
      <c r="N122" s="419"/>
      <c r="O122" s="419"/>
      <c r="P122" s="419"/>
      <c r="Q122" s="419"/>
      <c r="R122" s="419"/>
      <c r="S122" s="419"/>
      <c r="T122" s="419"/>
      <c r="U122" s="419"/>
      <c r="V122" s="419"/>
      <c r="W122" s="419"/>
      <c r="X122" s="419"/>
      <c r="Y122" s="419"/>
      <c r="Z122" s="419"/>
    </row>
    <row r="123" spans="1:26" ht="15.75" customHeight="1">
      <c r="A123" s="540">
        <v>2110201</v>
      </c>
      <c r="B123" s="551" t="s">
        <v>2844</v>
      </c>
      <c r="C123" s="954">
        <v>64017909</v>
      </c>
      <c r="D123" s="951">
        <v>79352000</v>
      </c>
      <c r="E123" s="419"/>
      <c r="F123" s="419"/>
      <c r="G123" s="419"/>
      <c r="H123" s="419"/>
      <c r="I123" s="419"/>
      <c r="J123" s="419"/>
      <c r="K123" s="419"/>
      <c r="L123" s="419"/>
      <c r="M123" s="419"/>
      <c r="N123" s="419"/>
      <c r="O123" s="419"/>
      <c r="P123" s="419"/>
      <c r="Q123" s="419"/>
      <c r="R123" s="419"/>
      <c r="S123" s="419"/>
      <c r="T123" s="419"/>
      <c r="U123" s="419"/>
      <c r="V123" s="419"/>
      <c r="W123" s="419"/>
      <c r="X123" s="419"/>
      <c r="Y123" s="419"/>
      <c r="Z123" s="419"/>
    </row>
    <row r="124" spans="1:26" ht="15.75" customHeight="1">
      <c r="A124" s="948">
        <v>2110301</v>
      </c>
      <c r="B124" s="551" t="s">
        <v>2079</v>
      </c>
      <c r="C124" s="954">
        <v>68892666</v>
      </c>
      <c r="D124" s="951">
        <v>60032680</v>
      </c>
      <c r="E124" s="419"/>
      <c r="F124" s="419"/>
      <c r="G124" s="419"/>
      <c r="H124" s="419"/>
      <c r="I124" s="419"/>
      <c r="J124" s="419"/>
      <c r="K124" s="419"/>
      <c r="L124" s="419"/>
      <c r="M124" s="419"/>
      <c r="N124" s="419"/>
      <c r="O124" s="419"/>
      <c r="P124" s="419"/>
      <c r="Q124" s="419"/>
      <c r="R124" s="419"/>
      <c r="S124" s="419"/>
      <c r="T124" s="419"/>
      <c r="U124" s="419"/>
      <c r="V124" s="419"/>
      <c r="W124" s="419"/>
      <c r="X124" s="419"/>
      <c r="Y124" s="419"/>
      <c r="Z124" s="419"/>
    </row>
    <row r="125" spans="1:26" ht="15.75" customHeight="1">
      <c r="A125" s="948">
        <v>2110312</v>
      </c>
      <c r="B125" s="551" t="s">
        <v>2847</v>
      </c>
      <c r="C125" s="954">
        <v>7247722</v>
      </c>
      <c r="D125" s="951">
        <v>19900525</v>
      </c>
      <c r="E125" s="419"/>
      <c r="F125" s="419"/>
      <c r="G125" s="419"/>
      <c r="H125" s="419"/>
      <c r="I125" s="419"/>
      <c r="J125" s="419"/>
      <c r="K125" s="419"/>
      <c r="L125" s="419"/>
      <c r="M125" s="419"/>
      <c r="N125" s="419"/>
      <c r="O125" s="419"/>
      <c r="P125" s="419"/>
      <c r="Q125" s="419"/>
      <c r="R125" s="419"/>
      <c r="S125" s="419"/>
      <c r="T125" s="419"/>
      <c r="U125" s="419"/>
      <c r="V125" s="419"/>
      <c r="W125" s="419"/>
      <c r="X125" s="419"/>
      <c r="Y125" s="419"/>
      <c r="Z125" s="419"/>
    </row>
    <row r="126" spans="1:26" ht="15.75" customHeight="1">
      <c r="A126" s="948">
        <v>2110314</v>
      </c>
      <c r="B126" s="551" t="s">
        <v>2845</v>
      </c>
      <c r="C126" s="954">
        <v>40713042</v>
      </c>
      <c r="D126" s="951">
        <v>48958360</v>
      </c>
      <c r="E126" s="419"/>
      <c r="F126" s="419"/>
      <c r="G126" s="419"/>
      <c r="H126" s="419"/>
      <c r="I126" s="419"/>
      <c r="J126" s="419"/>
      <c r="K126" s="419"/>
      <c r="L126" s="419"/>
      <c r="M126" s="419"/>
      <c r="N126" s="419"/>
      <c r="O126" s="419"/>
      <c r="P126" s="419"/>
      <c r="Q126" s="419"/>
      <c r="R126" s="419"/>
      <c r="S126" s="419"/>
      <c r="T126" s="419"/>
      <c r="U126" s="419"/>
      <c r="V126" s="419"/>
      <c r="W126" s="419"/>
      <c r="X126" s="419"/>
      <c r="Y126" s="419"/>
      <c r="Z126" s="419"/>
    </row>
    <row r="127" spans="1:26" ht="15.75" customHeight="1">
      <c r="A127" s="540">
        <v>2110328</v>
      </c>
      <c r="B127" s="551" t="s">
        <v>2846</v>
      </c>
      <c r="C127" s="954">
        <v>46041200</v>
      </c>
      <c r="D127" s="951">
        <v>75420000</v>
      </c>
      <c r="E127" s="419"/>
      <c r="F127" s="419"/>
      <c r="G127" s="419"/>
      <c r="H127" s="419"/>
      <c r="I127" s="419"/>
      <c r="J127" s="419"/>
      <c r="K127" s="419"/>
      <c r="L127" s="419"/>
      <c r="M127" s="419"/>
      <c r="N127" s="419"/>
      <c r="O127" s="419"/>
      <c r="P127" s="419"/>
      <c r="Q127" s="419"/>
      <c r="R127" s="419"/>
      <c r="S127" s="419"/>
      <c r="T127" s="419"/>
      <c r="U127" s="419"/>
      <c r="V127" s="419"/>
      <c r="W127" s="419"/>
      <c r="X127" s="419"/>
      <c r="Y127" s="419"/>
      <c r="Z127" s="419"/>
    </row>
    <row r="128" spans="1:26" ht="15.75" customHeight="1">
      <c r="A128" s="948">
        <v>2110502</v>
      </c>
      <c r="B128" s="551" t="s">
        <v>2086</v>
      </c>
      <c r="C128" s="954">
        <v>7755545</v>
      </c>
      <c r="D128" s="951">
        <v>1920000</v>
      </c>
      <c r="E128" s="419"/>
      <c r="F128" s="419"/>
      <c r="G128" s="419"/>
      <c r="H128" s="419"/>
      <c r="I128" s="419"/>
      <c r="J128" s="419"/>
      <c r="K128" s="419"/>
      <c r="L128" s="419"/>
      <c r="M128" s="419"/>
      <c r="N128" s="419"/>
      <c r="O128" s="419"/>
      <c r="P128" s="419"/>
      <c r="Q128" s="419"/>
      <c r="R128" s="419"/>
      <c r="S128" s="419"/>
      <c r="T128" s="419"/>
      <c r="U128" s="419"/>
      <c r="V128" s="419"/>
      <c r="W128" s="419"/>
      <c r="X128" s="419"/>
      <c r="Y128" s="419"/>
      <c r="Z128" s="419"/>
    </row>
    <row r="129" spans="1:26" ht="15.75" customHeight="1">
      <c r="A129" s="948">
        <v>2110404</v>
      </c>
      <c r="B129" s="551" t="s">
        <v>2849</v>
      </c>
      <c r="C129" s="954">
        <v>1860000</v>
      </c>
      <c r="D129" s="951">
        <v>1860098</v>
      </c>
      <c r="E129" s="419"/>
      <c r="F129" s="419"/>
      <c r="G129" s="419"/>
      <c r="H129" s="419"/>
      <c r="I129" s="419"/>
      <c r="J129" s="419"/>
      <c r="K129" s="419"/>
      <c r="L129" s="419"/>
      <c r="M129" s="419"/>
      <c r="N129" s="419"/>
      <c r="O129" s="419"/>
      <c r="P129" s="419"/>
      <c r="Q129" s="419"/>
      <c r="R129" s="419"/>
      <c r="S129" s="419"/>
      <c r="T129" s="419"/>
      <c r="U129" s="419"/>
      <c r="V129" s="419"/>
      <c r="W129" s="419"/>
      <c r="X129" s="419"/>
      <c r="Y129" s="419"/>
      <c r="Z129" s="419"/>
    </row>
    <row r="130" spans="1:26" ht="15.75" customHeight="1">
      <c r="A130" s="948">
        <v>2110405</v>
      </c>
      <c r="B130" s="551" t="s">
        <v>2850</v>
      </c>
      <c r="C130" s="954">
        <v>8582100</v>
      </c>
      <c r="D130" s="951">
        <v>8432100</v>
      </c>
      <c r="E130" s="419"/>
      <c r="F130" s="419"/>
      <c r="G130" s="419"/>
      <c r="H130" s="419"/>
      <c r="I130" s="419"/>
      <c r="J130" s="419"/>
      <c r="K130" s="419"/>
      <c r="L130" s="419"/>
      <c r="M130" s="419"/>
      <c r="N130" s="419"/>
      <c r="O130" s="419"/>
      <c r="P130" s="419"/>
      <c r="Q130" s="419"/>
      <c r="R130" s="419"/>
      <c r="S130" s="419"/>
      <c r="T130" s="419"/>
      <c r="U130" s="419"/>
      <c r="V130" s="419"/>
      <c r="W130" s="419"/>
      <c r="X130" s="419"/>
      <c r="Y130" s="419"/>
      <c r="Z130" s="419"/>
    </row>
    <row r="131" spans="1:26" ht="15.75" customHeight="1">
      <c r="A131" s="948">
        <v>2120103</v>
      </c>
      <c r="B131" s="551" t="s">
        <v>2905</v>
      </c>
      <c r="C131" s="954">
        <v>104748069</v>
      </c>
      <c r="D131" s="951">
        <v>60568608</v>
      </c>
      <c r="E131" s="419"/>
      <c r="F131" s="419"/>
      <c r="G131" s="419"/>
      <c r="H131" s="419"/>
      <c r="I131" s="419"/>
      <c r="J131" s="419"/>
      <c r="K131" s="419"/>
      <c r="L131" s="419"/>
      <c r="M131" s="419"/>
      <c r="N131" s="419"/>
      <c r="O131" s="419"/>
      <c r="P131" s="419"/>
      <c r="Q131" s="419"/>
      <c r="R131" s="419"/>
      <c r="S131" s="419"/>
      <c r="T131" s="419"/>
      <c r="U131" s="419"/>
      <c r="V131" s="419"/>
      <c r="W131" s="419"/>
      <c r="X131" s="419"/>
      <c r="Y131" s="419"/>
      <c r="Z131" s="419"/>
    </row>
    <row r="132" spans="1:26" ht="15.75" customHeight="1">
      <c r="A132" s="479" t="s">
        <v>250</v>
      </c>
      <c r="B132" s="479"/>
      <c r="C132" s="949">
        <v>550655607</v>
      </c>
      <c r="D132" s="949">
        <f>SUM(D122:D131)</f>
        <v>622971233</v>
      </c>
      <c r="E132" s="419"/>
      <c r="F132" s="419"/>
      <c r="G132" s="419"/>
      <c r="H132" s="419"/>
      <c r="I132" s="419"/>
      <c r="J132" s="419"/>
      <c r="K132" s="419"/>
      <c r="L132" s="419"/>
      <c r="M132" s="419"/>
      <c r="N132" s="419"/>
      <c r="O132" s="419"/>
      <c r="P132" s="419"/>
      <c r="Q132" s="419"/>
      <c r="R132" s="419"/>
      <c r="S132" s="419"/>
      <c r="T132" s="419"/>
      <c r="U132" s="419"/>
      <c r="V132" s="419"/>
      <c r="W132" s="419"/>
      <c r="X132" s="419"/>
      <c r="Y132" s="419"/>
      <c r="Z132" s="419"/>
    </row>
    <row r="133" spans="1:26" ht="15.75" customHeight="1">
      <c r="A133" s="659"/>
      <c r="B133" s="950" t="s">
        <v>2091</v>
      </c>
      <c r="C133" s="951"/>
      <c r="D133" s="951"/>
      <c r="E133" s="419"/>
      <c r="F133" s="419"/>
      <c r="G133" s="419"/>
      <c r="H133" s="419"/>
      <c r="I133" s="419"/>
      <c r="J133" s="419"/>
      <c r="K133" s="419"/>
      <c r="L133" s="419"/>
      <c r="M133" s="419"/>
      <c r="N133" s="419"/>
      <c r="O133" s="419"/>
      <c r="P133" s="419"/>
      <c r="Q133" s="419"/>
      <c r="R133" s="419"/>
      <c r="S133" s="419"/>
      <c r="T133" s="419"/>
      <c r="U133" s="419"/>
      <c r="V133" s="419"/>
      <c r="W133" s="419"/>
      <c r="X133" s="419"/>
      <c r="Y133" s="419"/>
      <c r="Z133" s="419"/>
    </row>
    <row r="134" spans="1:26" ht="15.75" customHeight="1">
      <c r="A134" s="540" t="s">
        <v>2092</v>
      </c>
      <c r="B134" s="540" t="s">
        <v>2093</v>
      </c>
      <c r="C134" s="952">
        <v>626276</v>
      </c>
      <c r="D134" s="951">
        <v>1207230</v>
      </c>
      <c r="E134" s="419"/>
      <c r="F134" s="419"/>
      <c r="G134" s="419"/>
      <c r="H134" s="419"/>
      <c r="I134" s="419"/>
      <c r="J134" s="419"/>
      <c r="K134" s="419"/>
      <c r="L134" s="419"/>
      <c r="M134" s="419"/>
      <c r="N134" s="419"/>
      <c r="O134" s="419"/>
      <c r="P134" s="419"/>
      <c r="Q134" s="419"/>
      <c r="R134" s="419"/>
      <c r="S134" s="419"/>
      <c r="T134" s="419"/>
      <c r="U134" s="419"/>
      <c r="V134" s="419"/>
      <c r="W134" s="419"/>
      <c r="X134" s="419"/>
      <c r="Y134" s="419"/>
      <c r="Z134" s="419"/>
    </row>
    <row r="135" spans="1:26" ht="15.75" customHeight="1">
      <c r="A135" s="540" t="s">
        <v>2094</v>
      </c>
      <c r="B135" s="540" t="s">
        <v>2095</v>
      </c>
      <c r="C135" s="952">
        <v>108000</v>
      </c>
      <c r="D135" s="951">
        <v>60000</v>
      </c>
      <c r="E135" s="419"/>
      <c r="F135" s="419"/>
      <c r="G135" s="419"/>
      <c r="H135" s="419"/>
      <c r="I135" s="419"/>
      <c r="J135" s="419"/>
      <c r="K135" s="419"/>
      <c r="L135" s="419"/>
      <c r="M135" s="419"/>
      <c r="N135" s="419"/>
      <c r="O135" s="419"/>
      <c r="P135" s="419"/>
      <c r="Q135" s="419"/>
      <c r="R135" s="419"/>
      <c r="S135" s="419"/>
      <c r="T135" s="419"/>
      <c r="U135" s="419"/>
      <c r="V135" s="419"/>
      <c r="W135" s="419"/>
      <c r="X135" s="419"/>
      <c r="Y135" s="419"/>
      <c r="Z135" s="419"/>
    </row>
    <row r="136" spans="1:26" ht="15.75" customHeight="1">
      <c r="A136" s="479" t="s">
        <v>250</v>
      </c>
      <c r="B136" s="479"/>
      <c r="C136" s="487">
        <v>734276</v>
      </c>
      <c r="D136" s="487">
        <f>SUM(D134:D135)</f>
        <v>1267230</v>
      </c>
      <c r="E136" s="419"/>
      <c r="F136" s="419"/>
      <c r="G136" s="419"/>
      <c r="H136" s="419"/>
      <c r="I136" s="419"/>
      <c r="J136" s="419"/>
      <c r="K136" s="419"/>
      <c r="L136" s="419"/>
      <c r="M136" s="419"/>
      <c r="N136" s="419"/>
      <c r="O136" s="419"/>
      <c r="P136" s="419"/>
      <c r="Q136" s="419"/>
      <c r="R136" s="419"/>
      <c r="S136" s="419"/>
      <c r="T136" s="419"/>
      <c r="U136" s="419"/>
      <c r="V136" s="419"/>
      <c r="W136" s="419"/>
      <c r="X136" s="419"/>
      <c r="Y136" s="419"/>
      <c r="Z136" s="419"/>
    </row>
    <row r="137" spans="1:26" ht="15.75" customHeight="1">
      <c r="A137" s="659"/>
      <c r="B137" s="950" t="s">
        <v>2096</v>
      </c>
      <c r="C137" s="951"/>
      <c r="D137" s="951"/>
      <c r="E137" s="419"/>
      <c r="F137" s="419"/>
      <c r="G137" s="419"/>
      <c r="H137" s="419"/>
      <c r="I137" s="419"/>
      <c r="J137" s="419"/>
      <c r="K137" s="419"/>
      <c r="L137" s="419"/>
      <c r="M137" s="419"/>
      <c r="N137" s="419"/>
      <c r="O137" s="419"/>
      <c r="P137" s="419"/>
      <c r="Q137" s="419"/>
      <c r="R137" s="419"/>
      <c r="S137" s="419"/>
      <c r="T137" s="419"/>
      <c r="U137" s="419"/>
      <c r="V137" s="419"/>
      <c r="W137" s="419"/>
      <c r="X137" s="419"/>
      <c r="Y137" s="419"/>
      <c r="Z137" s="419"/>
    </row>
    <row r="138" spans="1:26" ht="15.75" customHeight="1">
      <c r="A138" s="349" t="s">
        <v>2097</v>
      </c>
      <c r="B138" s="349" t="s">
        <v>2098</v>
      </c>
      <c r="C138" s="952">
        <v>60000</v>
      </c>
      <c r="D138" s="951">
        <v>30000</v>
      </c>
      <c r="E138" s="419"/>
      <c r="F138" s="419"/>
      <c r="G138" s="419"/>
      <c r="H138" s="419"/>
      <c r="I138" s="419"/>
      <c r="J138" s="419"/>
      <c r="K138" s="419"/>
      <c r="L138" s="419"/>
      <c r="M138" s="419"/>
      <c r="N138" s="419"/>
      <c r="O138" s="419"/>
      <c r="P138" s="419"/>
      <c r="Q138" s="419"/>
      <c r="R138" s="419"/>
      <c r="S138" s="419"/>
      <c r="T138" s="419"/>
      <c r="U138" s="419"/>
      <c r="V138" s="419"/>
      <c r="W138" s="419"/>
      <c r="X138" s="419"/>
      <c r="Y138" s="419"/>
      <c r="Z138" s="419"/>
    </row>
    <row r="139" spans="1:26" ht="15.75" customHeight="1">
      <c r="A139" s="349" t="s">
        <v>2412</v>
      </c>
      <c r="B139" s="349" t="s">
        <v>2413</v>
      </c>
      <c r="C139" s="952">
        <v>1852800</v>
      </c>
      <c r="D139" s="951">
        <v>2048765</v>
      </c>
      <c r="E139" s="419"/>
      <c r="F139" s="419"/>
      <c r="G139" s="419"/>
      <c r="H139" s="419"/>
      <c r="I139" s="419"/>
      <c r="J139" s="419"/>
      <c r="K139" s="419"/>
      <c r="L139" s="419"/>
      <c r="M139" s="419"/>
      <c r="N139" s="419"/>
      <c r="O139" s="419"/>
      <c r="P139" s="419"/>
      <c r="Q139" s="419"/>
      <c r="R139" s="419"/>
      <c r="S139" s="419"/>
      <c r="T139" s="419"/>
      <c r="U139" s="419"/>
      <c r="V139" s="419"/>
      <c r="W139" s="419"/>
      <c r="X139" s="419"/>
      <c r="Y139" s="419"/>
      <c r="Z139" s="419"/>
    </row>
    <row r="140" spans="1:26" ht="15.75" customHeight="1">
      <c r="A140" s="349" t="s">
        <v>2099</v>
      </c>
      <c r="B140" s="349" t="s">
        <v>2100</v>
      </c>
      <c r="C140" s="952">
        <v>60000</v>
      </c>
      <c r="D140" s="951">
        <v>102000</v>
      </c>
      <c r="E140" s="419"/>
      <c r="F140" s="419"/>
      <c r="G140" s="419"/>
      <c r="H140" s="419"/>
      <c r="I140" s="419"/>
      <c r="J140" s="419"/>
      <c r="K140" s="419"/>
      <c r="L140" s="419"/>
      <c r="M140" s="419"/>
      <c r="N140" s="419"/>
      <c r="O140" s="419"/>
      <c r="P140" s="419"/>
      <c r="Q140" s="419"/>
      <c r="R140" s="419"/>
      <c r="S140" s="419"/>
      <c r="T140" s="419"/>
      <c r="U140" s="419"/>
      <c r="V140" s="419"/>
      <c r="W140" s="419"/>
      <c r="X140" s="419"/>
      <c r="Y140" s="419"/>
      <c r="Z140" s="419"/>
    </row>
    <row r="141" spans="1:26" ht="15.75" customHeight="1">
      <c r="A141" s="349">
        <v>2210206</v>
      </c>
      <c r="B141" s="349" t="s">
        <v>2917</v>
      </c>
      <c r="C141" s="952">
        <v>0</v>
      </c>
      <c r="D141" s="951"/>
      <c r="E141" s="419"/>
      <c r="F141" s="419"/>
      <c r="G141" s="419"/>
      <c r="H141" s="419"/>
      <c r="I141" s="419"/>
      <c r="J141" s="419"/>
      <c r="K141" s="419"/>
      <c r="L141" s="419"/>
      <c r="M141" s="419"/>
      <c r="N141" s="419"/>
      <c r="O141" s="419"/>
      <c r="P141" s="419"/>
      <c r="Q141" s="419"/>
      <c r="R141" s="419"/>
      <c r="S141" s="419"/>
      <c r="T141" s="419"/>
      <c r="U141" s="419"/>
      <c r="V141" s="419"/>
      <c r="W141" s="419"/>
      <c r="X141" s="419"/>
      <c r="Y141" s="419"/>
      <c r="Z141" s="419"/>
    </row>
    <row r="142" spans="1:26" ht="15.75" customHeight="1">
      <c r="A142" s="479" t="s">
        <v>250</v>
      </c>
      <c r="B142" s="479"/>
      <c r="C142" s="487">
        <v>1972800</v>
      </c>
      <c r="D142" s="487">
        <f>SUM(D138:D141)</f>
        <v>2180765</v>
      </c>
      <c r="E142" s="419"/>
      <c r="F142" s="419"/>
      <c r="G142" s="419"/>
      <c r="H142" s="419"/>
      <c r="I142" s="419"/>
      <c r="J142" s="419"/>
      <c r="K142" s="419"/>
      <c r="L142" s="419"/>
      <c r="M142" s="419"/>
      <c r="N142" s="419"/>
      <c r="O142" s="419"/>
      <c r="P142" s="419"/>
      <c r="Q142" s="419"/>
      <c r="R142" s="419"/>
      <c r="S142" s="419"/>
      <c r="T142" s="419"/>
      <c r="U142" s="419"/>
      <c r="V142" s="419"/>
      <c r="W142" s="419"/>
      <c r="X142" s="419"/>
      <c r="Y142" s="419"/>
      <c r="Z142" s="419"/>
    </row>
    <row r="143" spans="1:26" ht="15.75" customHeight="1">
      <c r="A143" s="540"/>
      <c r="B143" s="950" t="s">
        <v>2855</v>
      </c>
      <c r="C143" s="951"/>
      <c r="D143" s="951"/>
      <c r="E143" s="419"/>
      <c r="F143" s="419"/>
      <c r="G143" s="419"/>
      <c r="H143" s="419"/>
      <c r="I143" s="419"/>
      <c r="J143" s="419"/>
      <c r="K143" s="419"/>
      <c r="L143" s="419"/>
      <c r="M143" s="419"/>
      <c r="N143" s="419"/>
      <c r="O143" s="419"/>
      <c r="P143" s="419"/>
      <c r="Q143" s="419"/>
      <c r="R143" s="419"/>
      <c r="S143" s="419"/>
      <c r="T143" s="419"/>
      <c r="U143" s="419"/>
      <c r="V143" s="419"/>
      <c r="W143" s="419"/>
      <c r="X143" s="419"/>
      <c r="Y143" s="419"/>
      <c r="Z143" s="419"/>
    </row>
    <row r="144" spans="1:26" ht="15.75" customHeight="1">
      <c r="A144" s="540" t="s">
        <v>2102</v>
      </c>
      <c r="B144" s="540" t="s">
        <v>2103</v>
      </c>
      <c r="C144" s="952">
        <v>6228000</v>
      </c>
      <c r="D144" s="951">
        <v>4800000</v>
      </c>
      <c r="E144" s="419"/>
      <c r="F144" s="419"/>
      <c r="G144" s="419"/>
      <c r="H144" s="419"/>
      <c r="I144" s="419"/>
      <c r="J144" s="419"/>
      <c r="K144" s="419"/>
      <c r="L144" s="419"/>
      <c r="M144" s="419"/>
      <c r="N144" s="419"/>
      <c r="O144" s="419"/>
      <c r="P144" s="419"/>
      <c r="Q144" s="419"/>
      <c r="R144" s="419"/>
      <c r="S144" s="419"/>
      <c r="T144" s="419"/>
      <c r="U144" s="419"/>
      <c r="V144" s="419"/>
      <c r="W144" s="419"/>
      <c r="X144" s="419"/>
      <c r="Y144" s="419"/>
      <c r="Z144" s="419"/>
    </row>
    <row r="145" spans="1:26" ht="15.75" customHeight="1">
      <c r="A145" s="540" t="s">
        <v>2104</v>
      </c>
      <c r="B145" s="540" t="s">
        <v>2105</v>
      </c>
      <c r="C145" s="952">
        <v>12000000</v>
      </c>
      <c r="D145" s="951">
        <v>10320000</v>
      </c>
      <c r="E145" s="419"/>
      <c r="F145" s="419"/>
      <c r="G145" s="419"/>
      <c r="H145" s="419"/>
      <c r="I145" s="419"/>
      <c r="J145" s="419"/>
      <c r="K145" s="419"/>
      <c r="L145" s="419"/>
      <c r="M145" s="419"/>
      <c r="N145" s="419"/>
      <c r="O145" s="419"/>
      <c r="P145" s="419"/>
      <c r="Q145" s="419"/>
      <c r="R145" s="419"/>
      <c r="S145" s="419"/>
      <c r="T145" s="419"/>
      <c r="U145" s="419"/>
      <c r="V145" s="419"/>
      <c r="W145" s="419"/>
      <c r="X145" s="419"/>
      <c r="Y145" s="419"/>
      <c r="Z145" s="419"/>
    </row>
    <row r="146" spans="1:26" ht="15.75" customHeight="1">
      <c r="A146" s="540" t="s">
        <v>2106</v>
      </c>
      <c r="B146" s="540" t="s">
        <v>2107</v>
      </c>
      <c r="C146" s="952">
        <v>12000000</v>
      </c>
      <c r="D146" s="951">
        <v>10320000</v>
      </c>
      <c r="E146" s="419"/>
      <c r="F146" s="419"/>
      <c r="G146" s="419"/>
      <c r="H146" s="419"/>
      <c r="I146" s="419"/>
      <c r="J146" s="419"/>
      <c r="K146" s="419"/>
      <c r="L146" s="419"/>
      <c r="M146" s="419"/>
      <c r="N146" s="419"/>
      <c r="O146" s="419"/>
      <c r="P146" s="419"/>
      <c r="Q146" s="419"/>
      <c r="R146" s="419"/>
      <c r="S146" s="419"/>
      <c r="T146" s="419"/>
      <c r="U146" s="419"/>
      <c r="V146" s="419"/>
      <c r="W146" s="419"/>
      <c r="X146" s="419"/>
      <c r="Y146" s="419"/>
      <c r="Z146" s="419"/>
    </row>
    <row r="147" spans="1:26" ht="15.75" customHeight="1">
      <c r="A147" s="479" t="s">
        <v>250</v>
      </c>
      <c r="B147" s="479"/>
      <c r="C147" s="487">
        <v>30228000</v>
      </c>
      <c r="D147" s="487">
        <f>SUM(D144:D146)</f>
        <v>25440000</v>
      </c>
      <c r="E147" s="419"/>
      <c r="F147" s="419"/>
      <c r="G147" s="419"/>
      <c r="H147" s="419"/>
      <c r="I147" s="419"/>
      <c r="J147" s="419"/>
      <c r="K147" s="419"/>
      <c r="L147" s="419"/>
      <c r="M147" s="419"/>
      <c r="N147" s="419"/>
      <c r="O147" s="419"/>
      <c r="P147" s="419"/>
      <c r="Q147" s="419"/>
      <c r="R147" s="419"/>
      <c r="S147" s="419"/>
      <c r="T147" s="419"/>
      <c r="U147" s="419"/>
      <c r="V147" s="419"/>
      <c r="W147" s="419"/>
      <c r="X147" s="419"/>
      <c r="Y147" s="419"/>
      <c r="Z147" s="419"/>
    </row>
    <row r="148" spans="1:26" ht="15.75" customHeight="1">
      <c r="A148" s="659"/>
      <c r="B148" s="950" t="s">
        <v>2110</v>
      </c>
      <c r="C148" s="951"/>
      <c r="D148" s="951"/>
      <c r="E148" s="419"/>
      <c r="F148" s="419"/>
      <c r="G148" s="419"/>
      <c r="H148" s="419"/>
      <c r="I148" s="419"/>
      <c r="J148" s="419"/>
      <c r="K148" s="419"/>
      <c r="L148" s="419"/>
      <c r="M148" s="419"/>
      <c r="N148" s="419"/>
      <c r="O148" s="419"/>
      <c r="P148" s="419"/>
      <c r="Q148" s="419"/>
      <c r="R148" s="419"/>
      <c r="S148" s="419"/>
      <c r="T148" s="419"/>
      <c r="U148" s="419"/>
      <c r="V148" s="419"/>
      <c r="W148" s="419"/>
      <c r="X148" s="419"/>
      <c r="Y148" s="419"/>
      <c r="Z148" s="419"/>
    </row>
    <row r="149" spans="1:26" ht="15.75" customHeight="1">
      <c r="A149" s="540" t="s">
        <v>2111</v>
      </c>
      <c r="B149" s="540" t="s">
        <v>2112</v>
      </c>
      <c r="C149" s="952">
        <v>2100000</v>
      </c>
      <c r="D149" s="951">
        <v>4500000</v>
      </c>
      <c r="E149" s="419"/>
      <c r="F149" s="419"/>
      <c r="G149" s="419"/>
      <c r="H149" s="419"/>
      <c r="I149" s="419"/>
      <c r="J149" s="419"/>
      <c r="K149" s="419"/>
      <c r="L149" s="419"/>
      <c r="M149" s="419"/>
      <c r="N149" s="419"/>
      <c r="O149" s="419"/>
      <c r="P149" s="419"/>
      <c r="Q149" s="419"/>
      <c r="R149" s="419"/>
      <c r="S149" s="419"/>
      <c r="T149" s="419"/>
      <c r="U149" s="419"/>
      <c r="V149" s="419"/>
      <c r="W149" s="419"/>
      <c r="X149" s="419"/>
      <c r="Y149" s="419"/>
      <c r="Z149" s="419"/>
    </row>
    <row r="150" spans="1:26" ht="15.75" customHeight="1">
      <c r="A150" s="540" t="s">
        <v>2113</v>
      </c>
      <c r="B150" s="540" t="s">
        <v>2114</v>
      </c>
      <c r="C150" s="952">
        <v>3050000</v>
      </c>
      <c r="D150" s="951">
        <v>5844150</v>
      </c>
      <c r="E150" s="419"/>
      <c r="F150" s="419"/>
      <c r="G150" s="419"/>
      <c r="H150" s="419"/>
      <c r="I150" s="419"/>
      <c r="J150" s="419"/>
      <c r="K150" s="419"/>
      <c r="L150" s="419"/>
      <c r="M150" s="419"/>
      <c r="N150" s="419"/>
      <c r="O150" s="419"/>
      <c r="P150" s="419"/>
      <c r="Q150" s="419"/>
      <c r="R150" s="419"/>
      <c r="S150" s="419"/>
      <c r="T150" s="419"/>
      <c r="U150" s="419"/>
      <c r="V150" s="419"/>
      <c r="W150" s="419"/>
      <c r="X150" s="419"/>
      <c r="Y150" s="419"/>
      <c r="Z150" s="419"/>
    </row>
    <row r="151" spans="1:26" ht="15.75" customHeight="1">
      <c r="A151" s="540" t="s">
        <v>2115</v>
      </c>
      <c r="B151" s="540" t="s">
        <v>2107</v>
      </c>
      <c r="C151" s="952">
        <v>3050000</v>
      </c>
      <c r="D151" s="951">
        <v>5844150</v>
      </c>
      <c r="E151" s="419"/>
      <c r="F151" s="419"/>
      <c r="G151" s="419"/>
      <c r="H151" s="419"/>
      <c r="I151" s="419"/>
      <c r="J151" s="419"/>
      <c r="K151" s="419"/>
      <c r="L151" s="419"/>
      <c r="M151" s="419"/>
      <c r="N151" s="419"/>
      <c r="O151" s="419"/>
      <c r="P151" s="419"/>
      <c r="Q151" s="419"/>
      <c r="R151" s="419"/>
      <c r="S151" s="419"/>
      <c r="T151" s="419"/>
      <c r="U151" s="419"/>
      <c r="V151" s="419"/>
      <c r="W151" s="419"/>
      <c r="X151" s="419"/>
      <c r="Y151" s="419"/>
      <c r="Z151" s="419"/>
    </row>
    <row r="152" spans="1:26" ht="15.75" customHeight="1">
      <c r="A152" s="479" t="s">
        <v>250</v>
      </c>
      <c r="B152" s="479"/>
      <c r="C152" s="487">
        <v>8200000</v>
      </c>
      <c r="D152" s="487">
        <f>SUM(D149:D151)</f>
        <v>16188300</v>
      </c>
      <c r="E152" s="419"/>
      <c r="F152" s="419"/>
      <c r="G152" s="419"/>
      <c r="H152" s="419"/>
      <c r="I152" s="419"/>
      <c r="J152" s="419"/>
      <c r="K152" s="419"/>
      <c r="L152" s="419"/>
      <c r="M152" s="419"/>
      <c r="N152" s="419"/>
      <c r="O152" s="419"/>
      <c r="P152" s="419"/>
      <c r="Q152" s="419"/>
      <c r="R152" s="419"/>
      <c r="S152" s="419"/>
      <c r="T152" s="419"/>
      <c r="U152" s="419"/>
      <c r="V152" s="419"/>
      <c r="W152" s="419"/>
      <c r="X152" s="419"/>
      <c r="Y152" s="419"/>
      <c r="Z152" s="419"/>
    </row>
    <row r="153" spans="1:26" ht="15.75" customHeight="1">
      <c r="A153" s="659"/>
      <c r="B153" s="950" t="s">
        <v>2118</v>
      </c>
      <c r="C153" s="951"/>
      <c r="D153" s="951"/>
      <c r="E153" s="419"/>
      <c r="F153" s="419"/>
      <c r="G153" s="419"/>
      <c r="H153" s="419"/>
      <c r="I153" s="419"/>
      <c r="J153" s="419"/>
      <c r="K153" s="419"/>
      <c r="L153" s="419"/>
      <c r="M153" s="419"/>
      <c r="N153" s="419"/>
      <c r="O153" s="419"/>
      <c r="P153" s="419"/>
      <c r="Q153" s="419"/>
      <c r="R153" s="419"/>
      <c r="S153" s="419"/>
      <c r="T153" s="419"/>
      <c r="U153" s="419"/>
      <c r="V153" s="419"/>
      <c r="W153" s="419"/>
      <c r="X153" s="419"/>
      <c r="Y153" s="419"/>
      <c r="Z153" s="419"/>
    </row>
    <row r="154" spans="1:26" ht="15.75" customHeight="1">
      <c r="A154" s="349">
        <v>2210502</v>
      </c>
      <c r="B154" s="36" t="s">
        <v>2118</v>
      </c>
      <c r="C154" s="954"/>
      <c r="D154" s="951">
        <v>600000</v>
      </c>
      <c r="E154" s="419"/>
      <c r="F154" s="419"/>
      <c r="G154" s="419"/>
      <c r="H154" s="419"/>
      <c r="I154" s="419"/>
      <c r="J154" s="419"/>
      <c r="K154" s="419"/>
      <c r="L154" s="419"/>
      <c r="M154" s="419"/>
      <c r="N154" s="419"/>
      <c r="O154" s="419"/>
      <c r="P154" s="419"/>
      <c r="Q154" s="419"/>
      <c r="R154" s="419"/>
      <c r="S154" s="419"/>
      <c r="T154" s="419"/>
      <c r="U154" s="419"/>
      <c r="V154" s="419"/>
      <c r="W154" s="419"/>
      <c r="X154" s="419"/>
      <c r="Y154" s="419"/>
      <c r="Z154" s="419"/>
    </row>
    <row r="155" spans="1:26" ht="15.75" customHeight="1">
      <c r="A155" s="349">
        <v>2210503</v>
      </c>
      <c r="B155" s="349" t="s">
        <v>2122</v>
      </c>
      <c r="C155" s="954">
        <v>648000</v>
      </c>
      <c r="D155" s="951">
        <v>648000</v>
      </c>
      <c r="E155" s="419"/>
      <c r="F155" s="419"/>
      <c r="G155" s="419"/>
      <c r="H155" s="419"/>
      <c r="I155" s="419"/>
      <c r="J155" s="419"/>
      <c r="K155" s="419"/>
      <c r="L155" s="419"/>
      <c r="M155" s="419"/>
      <c r="N155" s="419"/>
      <c r="O155" s="419"/>
      <c r="P155" s="419"/>
      <c r="Q155" s="419"/>
      <c r="R155" s="419"/>
      <c r="S155" s="419"/>
      <c r="T155" s="419"/>
      <c r="U155" s="419"/>
      <c r="V155" s="419"/>
      <c r="W155" s="419"/>
      <c r="X155" s="419"/>
      <c r="Y155" s="419"/>
      <c r="Z155" s="419"/>
    </row>
    <row r="156" spans="1:26" ht="15.75" customHeight="1">
      <c r="A156" s="540" t="s">
        <v>2123</v>
      </c>
      <c r="B156" s="540" t="s">
        <v>2124</v>
      </c>
      <c r="C156" s="954">
        <v>2000000</v>
      </c>
      <c r="D156" s="951">
        <v>3480000</v>
      </c>
      <c r="E156" s="419"/>
      <c r="F156" s="419"/>
      <c r="G156" s="419"/>
      <c r="H156" s="419"/>
      <c r="I156" s="419"/>
      <c r="J156" s="419"/>
      <c r="K156" s="419"/>
      <c r="L156" s="419"/>
      <c r="M156" s="419"/>
      <c r="N156" s="419"/>
      <c r="O156" s="419"/>
      <c r="P156" s="419"/>
      <c r="Q156" s="419"/>
      <c r="R156" s="419"/>
      <c r="S156" s="419"/>
      <c r="T156" s="419"/>
      <c r="U156" s="419"/>
      <c r="V156" s="419"/>
      <c r="W156" s="419"/>
      <c r="X156" s="419"/>
      <c r="Y156" s="419"/>
      <c r="Z156" s="419"/>
    </row>
    <row r="157" spans="1:26" ht="15.75" customHeight="1">
      <c r="A157" s="479" t="s">
        <v>250</v>
      </c>
      <c r="B157" s="479"/>
      <c r="C157" s="487">
        <v>2648000</v>
      </c>
      <c r="D157" s="487">
        <f>SUM(D154:D156)</f>
        <v>4728000</v>
      </c>
      <c r="E157" s="419"/>
      <c r="F157" s="419"/>
      <c r="G157" s="419"/>
      <c r="H157" s="419"/>
      <c r="I157" s="419"/>
      <c r="J157" s="419"/>
      <c r="K157" s="419"/>
      <c r="L157" s="419"/>
      <c r="M157" s="419"/>
      <c r="N157" s="419"/>
      <c r="O157" s="419"/>
      <c r="P157" s="419"/>
      <c r="Q157" s="419"/>
      <c r="R157" s="419"/>
      <c r="S157" s="419"/>
      <c r="T157" s="419"/>
      <c r="U157" s="419"/>
      <c r="V157" s="419"/>
      <c r="W157" s="419"/>
      <c r="X157" s="419"/>
      <c r="Y157" s="419"/>
      <c r="Z157" s="419"/>
    </row>
    <row r="158" spans="1:26" ht="15.75" customHeight="1">
      <c r="A158" s="659"/>
      <c r="B158" s="950" t="s">
        <v>2125</v>
      </c>
      <c r="C158" s="951"/>
      <c r="D158" s="951"/>
      <c r="E158" s="419"/>
      <c r="F158" s="419"/>
      <c r="G158" s="419"/>
      <c r="H158" s="419"/>
      <c r="I158" s="419"/>
      <c r="J158" s="419"/>
      <c r="K158" s="419"/>
      <c r="L158" s="419"/>
      <c r="M158" s="419"/>
      <c r="N158" s="419"/>
      <c r="O158" s="419"/>
      <c r="P158" s="419"/>
      <c r="Q158" s="419"/>
      <c r="R158" s="419"/>
      <c r="S158" s="419"/>
      <c r="T158" s="419"/>
      <c r="U158" s="419"/>
      <c r="V158" s="419"/>
      <c r="W158" s="419"/>
      <c r="X158" s="419"/>
      <c r="Y158" s="419"/>
      <c r="Z158" s="419"/>
    </row>
    <row r="159" spans="1:26" ht="15.75" customHeight="1">
      <c r="A159" s="540">
        <v>2210604</v>
      </c>
      <c r="B159" s="540" t="s">
        <v>2591</v>
      </c>
      <c r="C159" s="952"/>
      <c r="D159" s="951">
        <v>1500000</v>
      </c>
      <c r="E159" s="419"/>
      <c r="F159" s="419"/>
      <c r="G159" s="419"/>
      <c r="H159" s="419"/>
      <c r="I159" s="419"/>
      <c r="J159" s="419"/>
      <c r="K159" s="419"/>
      <c r="L159" s="419"/>
      <c r="M159" s="419"/>
      <c r="N159" s="419"/>
      <c r="O159" s="419"/>
      <c r="P159" s="419"/>
      <c r="Q159" s="419"/>
      <c r="R159" s="419"/>
      <c r="S159" s="419"/>
      <c r="T159" s="419"/>
      <c r="U159" s="419"/>
      <c r="V159" s="419"/>
      <c r="W159" s="419"/>
      <c r="X159" s="419"/>
      <c r="Y159" s="419"/>
      <c r="Z159" s="419"/>
    </row>
    <row r="160" spans="1:26" ht="15.75" customHeight="1">
      <c r="A160" s="479" t="s">
        <v>250</v>
      </c>
      <c r="B160" s="479"/>
      <c r="C160" s="487">
        <f t="shared" ref="C160:D160" si="8">SUM(C159)</f>
        <v>0</v>
      </c>
      <c r="D160" s="487">
        <f t="shared" si="8"/>
        <v>1500000</v>
      </c>
      <c r="E160" s="419"/>
      <c r="F160" s="419"/>
      <c r="G160" s="419"/>
      <c r="H160" s="419"/>
      <c r="I160" s="419"/>
      <c r="J160" s="419"/>
      <c r="K160" s="419"/>
      <c r="L160" s="419"/>
      <c r="M160" s="419"/>
      <c r="N160" s="419"/>
      <c r="O160" s="419"/>
      <c r="P160" s="419"/>
      <c r="Q160" s="419"/>
      <c r="R160" s="419"/>
      <c r="S160" s="419"/>
      <c r="T160" s="419"/>
      <c r="U160" s="419"/>
      <c r="V160" s="419"/>
      <c r="W160" s="419"/>
      <c r="X160" s="419"/>
      <c r="Y160" s="419"/>
      <c r="Z160" s="419"/>
    </row>
    <row r="161" spans="1:26" ht="15.75" customHeight="1">
      <c r="A161" s="659"/>
      <c r="B161" s="950" t="s">
        <v>2128</v>
      </c>
      <c r="C161" s="951"/>
      <c r="D161" s="951"/>
      <c r="E161" s="419"/>
      <c r="F161" s="419"/>
      <c r="G161" s="419"/>
      <c r="H161" s="419"/>
      <c r="I161" s="419"/>
      <c r="J161" s="419"/>
      <c r="K161" s="419"/>
      <c r="L161" s="419"/>
      <c r="M161" s="419"/>
      <c r="N161" s="419"/>
      <c r="O161" s="419"/>
      <c r="P161" s="419"/>
      <c r="Q161" s="419"/>
      <c r="R161" s="419"/>
      <c r="S161" s="419"/>
      <c r="T161" s="419"/>
      <c r="U161" s="419"/>
      <c r="V161" s="419"/>
      <c r="W161" s="419"/>
      <c r="X161" s="419"/>
      <c r="Y161" s="419"/>
      <c r="Z161" s="419"/>
    </row>
    <row r="162" spans="1:26" ht="15.75" customHeight="1">
      <c r="A162" s="349" t="s">
        <v>2129</v>
      </c>
      <c r="B162" s="349" t="s">
        <v>2130</v>
      </c>
      <c r="C162" s="952">
        <v>1000000</v>
      </c>
      <c r="D162" s="951">
        <v>1800000</v>
      </c>
      <c r="E162" s="419"/>
      <c r="F162" s="419"/>
      <c r="G162" s="419"/>
      <c r="H162" s="419"/>
      <c r="I162" s="419"/>
      <c r="J162" s="419"/>
      <c r="K162" s="419"/>
      <c r="L162" s="419"/>
      <c r="M162" s="419"/>
      <c r="N162" s="419"/>
      <c r="O162" s="419"/>
      <c r="P162" s="419"/>
      <c r="Q162" s="419"/>
      <c r="R162" s="419"/>
      <c r="S162" s="419"/>
      <c r="T162" s="419"/>
      <c r="U162" s="419"/>
      <c r="V162" s="419"/>
      <c r="W162" s="419"/>
      <c r="X162" s="419"/>
      <c r="Y162" s="419"/>
      <c r="Z162" s="419"/>
    </row>
    <row r="163" spans="1:26" ht="15.75" customHeight="1">
      <c r="A163" s="350" t="s">
        <v>2241</v>
      </c>
      <c r="B163" s="39" t="s">
        <v>2242</v>
      </c>
      <c r="C163" s="957">
        <v>6000000</v>
      </c>
      <c r="D163" s="951">
        <v>1895420</v>
      </c>
      <c r="E163" s="419"/>
      <c r="F163" s="419"/>
      <c r="G163" s="419"/>
      <c r="H163" s="419"/>
      <c r="I163" s="419"/>
      <c r="J163" s="419"/>
      <c r="K163" s="419"/>
      <c r="L163" s="419"/>
      <c r="M163" s="419"/>
      <c r="N163" s="419"/>
      <c r="O163" s="419"/>
      <c r="P163" s="419"/>
      <c r="Q163" s="419"/>
      <c r="R163" s="419"/>
      <c r="S163" s="419"/>
      <c r="T163" s="419"/>
      <c r="U163" s="419"/>
      <c r="V163" s="419"/>
      <c r="W163" s="419"/>
      <c r="X163" s="419"/>
      <c r="Y163" s="419"/>
      <c r="Z163" s="419"/>
    </row>
    <row r="164" spans="1:26" ht="15.75" customHeight="1">
      <c r="A164" s="350" t="s">
        <v>2131</v>
      </c>
      <c r="B164" s="349" t="s">
        <v>2132</v>
      </c>
      <c r="C164" s="551">
        <v>1000000</v>
      </c>
      <c r="D164" s="951">
        <v>300000</v>
      </c>
      <c r="E164" s="419"/>
      <c r="F164" s="419"/>
      <c r="G164" s="419"/>
      <c r="H164" s="419"/>
      <c r="I164" s="419"/>
      <c r="J164" s="419"/>
      <c r="K164" s="419"/>
      <c r="L164" s="419"/>
      <c r="M164" s="419"/>
      <c r="N164" s="419"/>
      <c r="O164" s="419"/>
      <c r="P164" s="419"/>
      <c r="Q164" s="419"/>
      <c r="R164" s="419"/>
      <c r="S164" s="419"/>
      <c r="T164" s="419"/>
      <c r="U164" s="419"/>
      <c r="V164" s="419"/>
      <c r="W164" s="419"/>
      <c r="X164" s="419"/>
      <c r="Y164" s="419"/>
      <c r="Z164" s="419"/>
    </row>
    <row r="165" spans="1:26" ht="15.75" customHeight="1">
      <c r="A165" s="350"/>
      <c r="B165" s="349" t="s">
        <v>2195</v>
      </c>
      <c r="C165" s="957"/>
      <c r="D165" s="951">
        <v>6000000</v>
      </c>
      <c r="E165" s="419"/>
      <c r="F165" s="419"/>
      <c r="G165" s="419"/>
      <c r="H165" s="419"/>
      <c r="I165" s="419"/>
      <c r="J165" s="419"/>
      <c r="K165" s="419"/>
      <c r="L165" s="419"/>
      <c r="M165" s="419"/>
      <c r="N165" s="419"/>
      <c r="O165" s="419"/>
      <c r="P165" s="419"/>
      <c r="Q165" s="419"/>
      <c r="R165" s="419"/>
      <c r="S165" s="419"/>
      <c r="T165" s="419"/>
      <c r="U165" s="419"/>
      <c r="V165" s="419"/>
      <c r="W165" s="419"/>
      <c r="X165" s="419"/>
      <c r="Y165" s="419"/>
      <c r="Z165" s="419"/>
    </row>
    <row r="166" spans="1:26" ht="15.75" customHeight="1">
      <c r="A166" s="350" t="s">
        <v>2520</v>
      </c>
      <c r="B166" s="349" t="s">
        <v>2521</v>
      </c>
      <c r="C166" s="957">
        <v>5500000</v>
      </c>
      <c r="D166" s="951">
        <v>1200000</v>
      </c>
      <c r="E166" s="419"/>
      <c r="F166" s="419"/>
      <c r="G166" s="419"/>
      <c r="H166" s="419"/>
      <c r="I166" s="419"/>
      <c r="J166" s="419"/>
      <c r="K166" s="419"/>
      <c r="L166" s="419"/>
      <c r="M166" s="419"/>
      <c r="N166" s="419"/>
      <c r="O166" s="419"/>
      <c r="P166" s="419"/>
      <c r="Q166" s="419"/>
      <c r="R166" s="419"/>
      <c r="S166" s="419"/>
      <c r="T166" s="419"/>
      <c r="U166" s="419"/>
      <c r="V166" s="419"/>
      <c r="W166" s="419"/>
      <c r="X166" s="419"/>
      <c r="Y166" s="419"/>
      <c r="Z166" s="419"/>
    </row>
    <row r="167" spans="1:26" ht="15.75" customHeight="1">
      <c r="A167" s="349">
        <v>2210708</v>
      </c>
      <c r="B167" s="349" t="s">
        <v>2857</v>
      </c>
      <c r="C167" s="952">
        <v>1200000</v>
      </c>
      <c r="D167" s="951">
        <v>1200000</v>
      </c>
      <c r="E167" s="419"/>
      <c r="F167" s="419"/>
      <c r="G167" s="419"/>
      <c r="H167" s="419"/>
      <c r="I167" s="419"/>
      <c r="J167" s="419"/>
      <c r="K167" s="419"/>
      <c r="L167" s="419"/>
      <c r="M167" s="419"/>
      <c r="N167" s="419"/>
      <c r="O167" s="419"/>
      <c r="P167" s="419"/>
      <c r="Q167" s="419"/>
      <c r="R167" s="419"/>
      <c r="S167" s="419"/>
      <c r="T167" s="419"/>
      <c r="U167" s="419"/>
      <c r="V167" s="419"/>
      <c r="W167" s="419"/>
      <c r="X167" s="419"/>
      <c r="Y167" s="419"/>
      <c r="Z167" s="419"/>
    </row>
    <row r="168" spans="1:26" ht="15.75" customHeight="1">
      <c r="A168" s="479" t="s">
        <v>250</v>
      </c>
      <c r="B168" s="479"/>
      <c r="C168" s="487">
        <v>14700000</v>
      </c>
      <c r="D168" s="487">
        <f>SUM(D162:D167)</f>
        <v>12395420</v>
      </c>
      <c r="E168" s="419"/>
      <c r="F168" s="419"/>
      <c r="G168" s="419"/>
      <c r="H168" s="419"/>
      <c r="I168" s="419"/>
      <c r="J168" s="419"/>
      <c r="K168" s="419"/>
      <c r="L168" s="419"/>
      <c r="M168" s="419"/>
      <c r="N168" s="419"/>
      <c r="O168" s="419"/>
      <c r="P168" s="419"/>
      <c r="Q168" s="419"/>
      <c r="R168" s="419"/>
      <c r="S168" s="419"/>
      <c r="T168" s="419"/>
      <c r="U168" s="419"/>
      <c r="V168" s="419"/>
      <c r="W168" s="419"/>
      <c r="X168" s="419"/>
      <c r="Y168" s="419"/>
      <c r="Z168" s="419"/>
    </row>
    <row r="169" spans="1:26" ht="15.75" customHeight="1">
      <c r="A169" s="659"/>
      <c r="B169" s="950" t="s">
        <v>2138</v>
      </c>
      <c r="C169" s="951"/>
      <c r="D169" s="951"/>
      <c r="E169" s="419"/>
      <c r="F169" s="419"/>
      <c r="G169" s="419"/>
      <c r="H169" s="419"/>
      <c r="I169" s="419"/>
      <c r="J169" s="419"/>
      <c r="K169" s="419"/>
      <c r="L169" s="419"/>
      <c r="M169" s="419"/>
      <c r="N169" s="419"/>
      <c r="O169" s="419"/>
      <c r="P169" s="419"/>
      <c r="Q169" s="419"/>
      <c r="R169" s="419"/>
      <c r="S169" s="419"/>
      <c r="T169" s="419"/>
      <c r="U169" s="419"/>
      <c r="V169" s="419"/>
      <c r="W169" s="419"/>
      <c r="X169" s="419"/>
      <c r="Y169" s="419"/>
      <c r="Z169" s="419"/>
    </row>
    <row r="170" spans="1:26" ht="15.75" customHeight="1">
      <c r="A170" s="540" t="s">
        <v>2139</v>
      </c>
      <c r="B170" s="540" t="s">
        <v>2140</v>
      </c>
      <c r="C170" s="954">
        <v>16326687</v>
      </c>
      <c r="D170" s="951">
        <v>10985480</v>
      </c>
      <c r="E170" s="419"/>
      <c r="F170" s="419"/>
      <c r="G170" s="419"/>
      <c r="H170" s="419"/>
      <c r="I170" s="419"/>
      <c r="J170" s="419"/>
      <c r="K170" s="419"/>
      <c r="L170" s="419"/>
      <c r="M170" s="419"/>
      <c r="N170" s="419"/>
      <c r="O170" s="419"/>
      <c r="P170" s="419"/>
      <c r="Q170" s="419"/>
      <c r="R170" s="419"/>
      <c r="S170" s="419"/>
      <c r="T170" s="419"/>
      <c r="U170" s="419"/>
      <c r="V170" s="419"/>
      <c r="W170" s="419"/>
      <c r="X170" s="419"/>
      <c r="Y170" s="419"/>
      <c r="Z170" s="419"/>
    </row>
    <row r="171" spans="1:26" ht="15.75" customHeight="1">
      <c r="A171" s="540" t="s">
        <v>2141</v>
      </c>
      <c r="B171" s="540" t="s">
        <v>2142</v>
      </c>
      <c r="C171" s="954">
        <v>15630957</v>
      </c>
      <c r="D171" s="951">
        <v>4500000</v>
      </c>
      <c r="E171" s="419"/>
      <c r="F171" s="419"/>
      <c r="G171" s="419"/>
      <c r="H171" s="419"/>
      <c r="I171" s="419"/>
      <c r="J171" s="419"/>
      <c r="K171" s="419"/>
      <c r="L171" s="419"/>
      <c r="M171" s="419"/>
      <c r="N171" s="419"/>
      <c r="O171" s="419"/>
      <c r="P171" s="419"/>
      <c r="Q171" s="419"/>
      <c r="R171" s="419"/>
      <c r="S171" s="419"/>
      <c r="T171" s="419"/>
      <c r="U171" s="419"/>
      <c r="V171" s="419"/>
      <c r="W171" s="419"/>
      <c r="X171" s="419"/>
      <c r="Y171" s="419"/>
      <c r="Z171" s="419"/>
    </row>
    <row r="172" spans="1:26" ht="15.75" customHeight="1">
      <c r="A172" s="540">
        <v>2210805</v>
      </c>
      <c r="B172" s="540" t="s">
        <v>2145</v>
      </c>
      <c r="C172" s="954">
        <v>10060000</v>
      </c>
      <c r="D172" s="951">
        <v>12200000</v>
      </c>
      <c r="E172" s="419"/>
      <c r="F172" s="419"/>
      <c r="G172" s="419"/>
      <c r="H172" s="419"/>
      <c r="I172" s="419"/>
      <c r="J172" s="419"/>
      <c r="K172" s="419"/>
      <c r="L172" s="419"/>
      <c r="M172" s="419"/>
      <c r="N172" s="419"/>
      <c r="O172" s="419"/>
      <c r="P172" s="419"/>
      <c r="Q172" s="419"/>
      <c r="R172" s="419"/>
      <c r="S172" s="419"/>
      <c r="T172" s="419"/>
      <c r="U172" s="419"/>
      <c r="V172" s="419"/>
      <c r="W172" s="419"/>
      <c r="X172" s="419"/>
      <c r="Y172" s="419"/>
      <c r="Z172" s="419"/>
    </row>
    <row r="173" spans="1:26" ht="15.75" customHeight="1">
      <c r="A173" s="479" t="s">
        <v>250</v>
      </c>
      <c r="B173" s="479"/>
      <c r="C173" s="487">
        <v>42017644</v>
      </c>
      <c r="D173" s="487">
        <f>SUM(D170:D172)</f>
        <v>27685480</v>
      </c>
      <c r="E173" s="419"/>
      <c r="F173" s="419"/>
      <c r="G173" s="419"/>
      <c r="H173" s="419"/>
      <c r="I173" s="419"/>
      <c r="J173" s="419"/>
      <c r="K173" s="419"/>
      <c r="L173" s="419"/>
      <c r="M173" s="419"/>
      <c r="N173" s="419"/>
      <c r="O173" s="419"/>
      <c r="P173" s="419"/>
      <c r="Q173" s="419"/>
      <c r="R173" s="419"/>
      <c r="S173" s="419"/>
      <c r="T173" s="419"/>
      <c r="U173" s="419"/>
      <c r="V173" s="419"/>
      <c r="W173" s="419"/>
      <c r="X173" s="419"/>
      <c r="Y173" s="419"/>
      <c r="Z173" s="419"/>
    </row>
    <row r="174" spans="1:26" ht="15.75" customHeight="1">
      <c r="A174" s="435"/>
      <c r="B174" s="955" t="s">
        <v>2350</v>
      </c>
      <c r="C174" s="951">
        <v>0</v>
      </c>
      <c r="D174" s="951">
        <f t="shared" ref="D174:D175" si="9">SUM(C174)</f>
        <v>0</v>
      </c>
      <c r="E174" s="419"/>
      <c r="F174" s="419"/>
      <c r="G174" s="419"/>
      <c r="H174" s="419"/>
      <c r="I174" s="419"/>
      <c r="J174" s="419"/>
      <c r="K174" s="419"/>
      <c r="L174" s="419"/>
      <c r="M174" s="419"/>
      <c r="N174" s="419"/>
      <c r="O174" s="419"/>
      <c r="P174" s="419"/>
      <c r="Q174" s="419"/>
      <c r="R174" s="419"/>
      <c r="S174" s="419"/>
      <c r="T174" s="419"/>
      <c r="U174" s="419"/>
      <c r="V174" s="419"/>
      <c r="W174" s="419"/>
      <c r="X174" s="419"/>
      <c r="Y174" s="419"/>
      <c r="Z174" s="419"/>
    </row>
    <row r="175" spans="1:26" ht="15.75" hidden="1" customHeight="1">
      <c r="A175" s="349">
        <v>2210901</v>
      </c>
      <c r="B175" s="349" t="s">
        <v>2352</v>
      </c>
      <c r="C175" s="951">
        <v>0</v>
      </c>
      <c r="D175" s="951">
        <f t="shared" si="9"/>
        <v>0</v>
      </c>
      <c r="E175" s="419"/>
      <c r="F175" s="419"/>
      <c r="G175" s="419"/>
      <c r="H175" s="419"/>
      <c r="I175" s="419"/>
      <c r="J175" s="419"/>
      <c r="K175" s="419"/>
      <c r="L175" s="419"/>
      <c r="M175" s="419"/>
      <c r="N175" s="419"/>
      <c r="O175" s="419"/>
      <c r="P175" s="419"/>
      <c r="Q175" s="419"/>
      <c r="R175" s="419"/>
      <c r="S175" s="419"/>
      <c r="T175" s="419"/>
      <c r="U175" s="419"/>
      <c r="V175" s="419"/>
      <c r="W175" s="419"/>
      <c r="X175" s="419"/>
      <c r="Y175" s="419"/>
      <c r="Z175" s="419"/>
    </row>
    <row r="176" spans="1:26" ht="15.75" customHeight="1">
      <c r="A176" s="349">
        <v>2210902</v>
      </c>
      <c r="B176" s="349" t="s">
        <v>2355</v>
      </c>
      <c r="C176" s="952">
        <v>1000000</v>
      </c>
      <c r="D176" s="951">
        <v>1500000</v>
      </c>
      <c r="E176" s="419"/>
      <c r="F176" s="419"/>
      <c r="G176" s="419"/>
      <c r="H176" s="419"/>
      <c r="I176" s="419"/>
      <c r="J176" s="419"/>
      <c r="K176" s="419"/>
      <c r="L176" s="419"/>
      <c r="M176" s="419"/>
      <c r="N176" s="419"/>
      <c r="O176" s="419"/>
      <c r="P176" s="419"/>
      <c r="Q176" s="419"/>
      <c r="R176" s="419"/>
      <c r="S176" s="419"/>
      <c r="T176" s="419"/>
      <c r="U176" s="419"/>
      <c r="V176" s="419"/>
      <c r="W176" s="419"/>
      <c r="X176" s="419"/>
      <c r="Y176" s="419"/>
      <c r="Z176" s="419"/>
    </row>
    <row r="177" spans="1:26" ht="15.75" customHeight="1">
      <c r="A177" s="349" t="s">
        <v>2356</v>
      </c>
      <c r="B177" s="349" t="s">
        <v>2357</v>
      </c>
      <c r="C177" s="952">
        <v>2500000</v>
      </c>
      <c r="D177" s="951">
        <v>2500000</v>
      </c>
      <c r="E177" s="419"/>
      <c r="F177" s="419"/>
      <c r="G177" s="419"/>
      <c r="H177" s="419"/>
      <c r="I177" s="419"/>
      <c r="J177" s="419"/>
      <c r="K177" s="419"/>
      <c r="L177" s="419"/>
      <c r="M177" s="419"/>
      <c r="N177" s="419"/>
      <c r="O177" s="419"/>
      <c r="P177" s="419"/>
      <c r="Q177" s="419"/>
      <c r="R177" s="419"/>
      <c r="S177" s="419"/>
      <c r="T177" s="419"/>
      <c r="U177" s="419"/>
      <c r="V177" s="419"/>
      <c r="W177" s="419"/>
      <c r="X177" s="419"/>
      <c r="Y177" s="419"/>
      <c r="Z177" s="419"/>
    </row>
    <row r="178" spans="1:26" ht="15.75" customHeight="1">
      <c r="A178" s="349" t="s">
        <v>2358</v>
      </c>
      <c r="B178" s="349" t="s">
        <v>2359</v>
      </c>
      <c r="C178" s="952">
        <v>23500000</v>
      </c>
      <c r="D178" s="951">
        <v>21937659</v>
      </c>
      <c r="E178" s="419"/>
      <c r="F178" s="419"/>
      <c r="G178" s="419"/>
      <c r="H178" s="419"/>
      <c r="I178" s="419"/>
      <c r="J178" s="419"/>
      <c r="K178" s="419"/>
      <c r="L178" s="419"/>
      <c r="M178" s="419"/>
      <c r="N178" s="419"/>
      <c r="O178" s="419"/>
      <c r="P178" s="419"/>
      <c r="Q178" s="419"/>
      <c r="R178" s="419"/>
      <c r="S178" s="419"/>
      <c r="T178" s="419"/>
      <c r="U178" s="419"/>
      <c r="V178" s="419"/>
      <c r="W178" s="419"/>
      <c r="X178" s="419"/>
      <c r="Y178" s="419"/>
      <c r="Z178" s="419"/>
    </row>
    <row r="179" spans="1:26" ht="15.75" customHeight="1">
      <c r="A179" s="479" t="s">
        <v>250</v>
      </c>
      <c r="B179" s="479"/>
      <c r="C179" s="487">
        <v>27000000</v>
      </c>
      <c r="D179" s="487">
        <f>SUM(D175:D178)</f>
        <v>25937659</v>
      </c>
      <c r="E179" s="419"/>
      <c r="F179" s="419"/>
      <c r="G179" s="419"/>
      <c r="H179" s="419"/>
      <c r="I179" s="419"/>
      <c r="J179" s="419"/>
      <c r="K179" s="419"/>
      <c r="L179" s="419"/>
      <c r="M179" s="419"/>
      <c r="N179" s="419"/>
      <c r="O179" s="419"/>
      <c r="P179" s="419"/>
      <c r="Q179" s="419"/>
      <c r="R179" s="419"/>
      <c r="S179" s="419"/>
      <c r="T179" s="419"/>
      <c r="U179" s="419"/>
      <c r="V179" s="419"/>
      <c r="W179" s="419"/>
      <c r="X179" s="419"/>
      <c r="Y179" s="419"/>
      <c r="Z179" s="419"/>
    </row>
    <row r="180" spans="1:26" ht="15.75" customHeight="1">
      <c r="A180" s="922"/>
      <c r="B180" s="923" t="s">
        <v>2244</v>
      </c>
      <c r="C180" s="951"/>
      <c r="D180" s="951"/>
      <c r="E180" s="419"/>
      <c r="F180" s="419"/>
      <c r="G180" s="419"/>
      <c r="H180" s="419"/>
      <c r="I180" s="419"/>
      <c r="J180" s="419"/>
      <c r="K180" s="419"/>
      <c r="L180" s="419"/>
      <c r="M180" s="419"/>
      <c r="N180" s="419"/>
      <c r="O180" s="419"/>
      <c r="P180" s="419"/>
      <c r="Q180" s="419"/>
      <c r="R180" s="419"/>
      <c r="S180" s="419"/>
      <c r="T180" s="419"/>
      <c r="U180" s="419"/>
      <c r="V180" s="419"/>
      <c r="W180" s="419"/>
      <c r="X180" s="419"/>
      <c r="Y180" s="419"/>
      <c r="Z180" s="419"/>
    </row>
    <row r="181" spans="1:26" ht="15.75" customHeight="1">
      <c r="A181" s="540">
        <v>2211004</v>
      </c>
      <c r="B181" s="914" t="s">
        <v>2362</v>
      </c>
      <c r="C181" s="951">
        <v>0</v>
      </c>
      <c r="D181" s="951">
        <v>241643</v>
      </c>
      <c r="E181" s="419"/>
      <c r="F181" s="419"/>
      <c r="G181" s="419"/>
      <c r="H181" s="419"/>
      <c r="I181" s="419"/>
      <c r="J181" s="419"/>
      <c r="K181" s="419"/>
      <c r="L181" s="419"/>
      <c r="M181" s="419"/>
      <c r="N181" s="419"/>
      <c r="O181" s="419"/>
      <c r="P181" s="419"/>
      <c r="Q181" s="419"/>
      <c r="R181" s="419"/>
      <c r="S181" s="419"/>
      <c r="T181" s="419"/>
      <c r="U181" s="419"/>
      <c r="V181" s="419"/>
      <c r="W181" s="419"/>
      <c r="X181" s="419"/>
      <c r="Y181" s="419"/>
      <c r="Z181" s="419"/>
    </row>
    <row r="182" spans="1:26" ht="15.75" customHeight="1">
      <c r="A182" s="540">
        <v>2211009</v>
      </c>
      <c r="B182" s="914" t="s">
        <v>2918</v>
      </c>
      <c r="C182" s="951">
        <v>930000</v>
      </c>
      <c r="D182" s="951">
        <v>3025479</v>
      </c>
      <c r="E182" s="419"/>
      <c r="F182" s="419"/>
      <c r="G182" s="419"/>
      <c r="H182" s="419"/>
      <c r="I182" s="419"/>
      <c r="J182" s="419"/>
      <c r="K182" s="419"/>
      <c r="L182" s="419"/>
      <c r="M182" s="419"/>
      <c r="N182" s="419"/>
      <c r="O182" s="419"/>
      <c r="P182" s="419"/>
      <c r="Q182" s="419"/>
      <c r="R182" s="419"/>
      <c r="S182" s="419"/>
      <c r="T182" s="419"/>
      <c r="U182" s="419"/>
      <c r="V182" s="419"/>
      <c r="W182" s="419"/>
      <c r="X182" s="419"/>
      <c r="Y182" s="419"/>
      <c r="Z182" s="419"/>
    </row>
    <row r="183" spans="1:26" ht="15.75" customHeight="1">
      <c r="A183" s="948">
        <v>2211029</v>
      </c>
      <c r="B183" s="914" t="s">
        <v>2557</v>
      </c>
      <c r="C183" s="951">
        <v>267897</v>
      </c>
      <c r="D183" s="951">
        <v>226432</v>
      </c>
      <c r="E183" s="419"/>
      <c r="F183" s="419"/>
      <c r="G183" s="419"/>
      <c r="H183" s="419"/>
      <c r="I183" s="419"/>
      <c r="J183" s="419"/>
      <c r="K183" s="419"/>
      <c r="L183" s="419"/>
      <c r="M183" s="419"/>
      <c r="N183" s="419"/>
      <c r="O183" s="419"/>
      <c r="P183" s="419"/>
      <c r="Q183" s="419"/>
      <c r="R183" s="419"/>
      <c r="S183" s="419"/>
      <c r="T183" s="419"/>
      <c r="U183" s="419"/>
      <c r="V183" s="419"/>
      <c r="W183" s="419"/>
      <c r="X183" s="419"/>
      <c r="Y183" s="419"/>
      <c r="Z183" s="419"/>
    </row>
    <row r="184" spans="1:26" ht="15.75" customHeight="1">
      <c r="A184" s="948">
        <v>2211016</v>
      </c>
      <c r="B184" s="914" t="s">
        <v>2913</v>
      </c>
      <c r="C184" s="951">
        <v>8535210</v>
      </c>
      <c r="D184" s="951"/>
      <c r="E184" s="419"/>
      <c r="F184" s="419"/>
      <c r="G184" s="419"/>
      <c r="H184" s="419"/>
      <c r="I184" s="419"/>
      <c r="J184" s="419"/>
      <c r="K184" s="419"/>
      <c r="L184" s="419"/>
      <c r="M184" s="419"/>
      <c r="N184" s="419"/>
      <c r="O184" s="419"/>
      <c r="P184" s="419"/>
      <c r="Q184" s="419"/>
      <c r="R184" s="419"/>
      <c r="S184" s="419"/>
      <c r="T184" s="419"/>
      <c r="U184" s="419"/>
      <c r="V184" s="419"/>
      <c r="W184" s="419"/>
      <c r="X184" s="419"/>
      <c r="Y184" s="419"/>
      <c r="Z184" s="419"/>
    </row>
    <row r="185" spans="1:26" ht="15.75" customHeight="1">
      <c r="A185" s="479" t="s">
        <v>250</v>
      </c>
      <c r="B185" s="479"/>
      <c r="C185" s="487">
        <v>9733107</v>
      </c>
      <c r="D185" s="487">
        <f>SUM(D181:D184)</f>
        <v>3493554</v>
      </c>
      <c r="E185" s="419"/>
      <c r="F185" s="419"/>
      <c r="G185" s="419"/>
      <c r="H185" s="419"/>
      <c r="I185" s="419"/>
      <c r="J185" s="419"/>
      <c r="K185" s="419"/>
      <c r="L185" s="419"/>
      <c r="M185" s="419"/>
      <c r="N185" s="419"/>
      <c r="O185" s="419"/>
      <c r="P185" s="419"/>
      <c r="Q185" s="419"/>
      <c r="R185" s="419"/>
      <c r="S185" s="419"/>
      <c r="T185" s="419"/>
      <c r="U185" s="419"/>
      <c r="V185" s="419"/>
      <c r="W185" s="419"/>
      <c r="X185" s="419"/>
      <c r="Y185" s="419"/>
      <c r="Z185" s="419"/>
    </row>
    <row r="186" spans="1:26" ht="15.75" customHeight="1">
      <c r="A186" s="919"/>
      <c r="B186" s="920" t="s">
        <v>2146</v>
      </c>
      <c r="C186" s="951"/>
      <c r="D186" s="951"/>
      <c r="E186" s="419"/>
      <c r="F186" s="419"/>
      <c r="G186" s="419"/>
      <c r="H186" s="419"/>
      <c r="I186" s="419"/>
      <c r="J186" s="419"/>
      <c r="K186" s="419"/>
      <c r="L186" s="419"/>
      <c r="M186" s="419"/>
      <c r="N186" s="419"/>
      <c r="O186" s="419"/>
      <c r="P186" s="419"/>
      <c r="Q186" s="419"/>
      <c r="R186" s="419"/>
      <c r="S186" s="419"/>
      <c r="T186" s="419"/>
      <c r="U186" s="419"/>
      <c r="V186" s="419"/>
      <c r="W186" s="419"/>
      <c r="X186" s="419"/>
      <c r="Y186" s="419"/>
      <c r="Z186" s="419"/>
    </row>
    <row r="187" spans="1:26" ht="15.75" customHeight="1">
      <c r="A187" s="914" t="s">
        <v>2147</v>
      </c>
      <c r="B187" s="551" t="s">
        <v>2148</v>
      </c>
      <c r="C187" s="954">
        <v>14476420</v>
      </c>
      <c r="D187" s="951">
        <v>10907650</v>
      </c>
      <c r="E187" s="419"/>
      <c r="F187" s="419"/>
      <c r="G187" s="419"/>
      <c r="H187" s="419"/>
      <c r="I187" s="419"/>
      <c r="J187" s="419"/>
      <c r="K187" s="419"/>
      <c r="L187" s="419"/>
      <c r="M187" s="419"/>
      <c r="N187" s="419"/>
      <c r="O187" s="419"/>
      <c r="P187" s="419"/>
      <c r="Q187" s="419"/>
      <c r="R187" s="419"/>
      <c r="S187" s="419"/>
      <c r="T187" s="419"/>
      <c r="U187" s="419"/>
      <c r="V187" s="419"/>
      <c r="W187" s="419"/>
      <c r="X187" s="419"/>
      <c r="Y187" s="419"/>
      <c r="Z187" s="419"/>
    </row>
    <row r="188" spans="1:26" ht="15.75" customHeight="1">
      <c r="A188" s="914" t="s">
        <v>2149</v>
      </c>
      <c r="B188" s="551" t="s">
        <v>2150</v>
      </c>
      <c r="C188" s="954">
        <v>17520000</v>
      </c>
      <c r="D188" s="951">
        <v>10987946</v>
      </c>
      <c r="E188" s="419"/>
      <c r="F188" s="419"/>
      <c r="G188" s="419"/>
      <c r="H188" s="419"/>
      <c r="I188" s="419"/>
      <c r="J188" s="419"/>
      <c r="K188" s="419"/>
      <c r="L188" s="419"/>
      <c r="M188" s="419"/>
      <c r="N188" s="419"/>
      <c r="O188" s="419"/>
      <c r="P188" s="419"/>
      <c r="Q188" s="419"/>
      <c r="R188" s="419"/>
      <c r="S188" s="419"/>
      <c r="T188" s="419"/>
      <c r="U188" s="419"/>
      <c r="V188" s="419"/>
      <c r="W188" s="419"/>
      <c r="X188" s="419"/>
      <c r="Y188" s="419"/>
      <c r="Z188" s="419"/>
    </row>
    <row r="189" spans="1:26" ht="15.75" customHeight="1">
      <c r="A189" s="914" t="s">
        <v>2151</v>
      </c>
      <c r="B189" s="551" t="s">
        <v>2866</v>
      </c>
      <c r="C189" s="954">
        <v>6702431</v>
      </c>
      <c r="D189" s="951">
        <v>1567543</v>
      </c>
      <c r="E189" s="419"/>
      <c r="F189" s="419"/>
      <c r="G189" s="419"/>
      <c r="H189" s="419"/>
      <c r="I189" s="419"/>
      <c r="J189" s="419"/>
      <c r="K189" s="419"/>
      <c r="L189" s="419"/>
      <c r="M189" s="419"/>
      <c r="N189" s="419"/>
      <c r="O189" s="419"/>
      <c r="P189" s="419"/>
      <c r="Q189" s="419"/>
      <c r="R189" s="419"/>
      <c r="S189" s="419"/>
      <c r="T189" s="419"/>
      <c r="U189" s="419"/>
      <c r="V189" s="419"/>
      <c r="W189" s="419"/>
      <c r="X189" s="419"/>
      <c r="Y189" s="419"/>
      <c r="Z189" s="419"/>
    </row>
    <row r="190" spans="1:26" ht="15.75" customHeight="1">
      <c r="A190" s="1200" t="s">
        <v>250</v>
      </c>
      <c r="B190" s="1156"/>
      <c r="C190" s="487">
        <v>38698851</v>
      </c>
      <c r="D190" s="487">
        <f>SUM(D187:D189)</f>
        <v>23463139</v>
      </c>
      <c r="E190" s="419"/>
      <c r="F190" s="419"/>
      <c r="G190" s="419"/>
      <c r="H190" s="419"/>
      <c r="I190" s="419"/>
      <c r="J190" s="419"/>
      <c r="K190" s="419"/>
      <c r="L190" s="419"/>
      <c r="M190" s="419"/>
      <c r="N190" s="419"/>
      <c r="O190" s="419"/>
      <c r="P190" s="419"/>
      <c r="Q190" s="419"/>
      <c r="R190" s="419"/>
      <c r="S190" s="419"/>
      <c r="T190" s="419"/>
      <c r="U190" s="419"/>
      <c r="V190" s="419"/>
      <c r="W190" s="419"/>
      <c r="X190" s="419"/>
      <c r="Y190" s="419"/>
      <c r="Z190" s="419"/>
    </row>
    <row r="191" spans="1:26" ht="15.75" customHeight="1">
      <c r="A191" s="659"/>
      <c r="B191" s="950" t="s">
        <v>2153</v>
      </c>
      <c r="C191" s="951"/>
      <c r="D191" s="951"/>
      <c r="E191" s="419"/>
      <c r="F191" s="419"/>
      <c r="G191" s="419"/>
      <c r="H191" s="419"/>
      <c r="I191" s="419"/>
      <c r="J191" s="419"/>
      <c r="K191" s="419"/>
      <c r="L191" s="419"/>
      <c r="M191" s="419"/>
      <c r="N191" s="419"/>
      <c r="O191" s="419"/>
      <c r="P191" s="419"/>
      <c r="Q191" s="419"/>
      <c r="R191" s="419"/>
      <c r="S191" s="419"/>
      <c r="T191" s="419"/>
      <c r="U191" s="419"/>
      <c r="V191" s="419"/>
      <c r="W191" s="419"/>
      <c r="X191" s="419"/>
      <c r="Y191" s="419"/>
      <c r="Z191" s="419"/>
    </row>
    <row r="192" spans="1:26" ht="15.75" customHeight="1">
      <c r="A192" s="540" t="s">
        <v>2154</v>
      </c>
      <c r="B192" s="540" t="s">
        <v>2155</v>
      </c>
      <c r="C192" s="952">
        <v>4070312</v>
      </c>
      <c r="D192" s="951">
        <v>4098114</v>
      </c>
      <c r="E192" s="419"/>
      <c r="F192" s="419"/>
      <c r="G192" s="419"/>
      <c r="H192" s="419"/>
      <c r="I192" s="419"/>
      <c r="J192" s="419"/>
      <c r="K192" s="419"/>
      <c r="L192" s="419"/>
      <c r="M192" s="419"/>
      <c r="N192" s="419"/>
      <c r="O192" s="419"/>
      <c r="P192" s="419"/>
      <c r="Q192" s="419"/>
      <c r="R192" s="419"/>
      <c r="S192" s="419"/>
      <c r="T192" s="419"/>
      <c r="U192" s="419"/>
      <c r="V192" s="419"/>
      <c r="W192" s="419"/>
      <c r="X192" s="419"/>
      <c r="Y192" s="419"/>
      <c r="Z192" s="419"/>
    </row>
    <row r="193" spans="1:26" ht="15.75" customHeight="1">
      <c r="A193" s="540" t="s">
        <v>2156</v>
      </c>
      <c r="B193" s="540" t="s">
        <v>2867</v>
      </c>
      <c r="C193" s="952">
        <v>400000</v>
      </c>
      <c r="D193" s="951">
        <v>360000</v>
      </c>
      <c r="E193" s="419"/>
      <c r="F193" s="419"/>
      <c r="G193" s="419"/>
      <c r="H193" s="419"/>
      <c r="I193" s="419"/>
      <c r="J193" s="419"/>
      <c r="K193" s="419"/>
      <c r="L193" s="419"/>
      <c r="M193" s="419"/>
      <c r="N193" s="419"/>
      <c r="O193" s="419"/>
      <c r="P193" s="419"/>
      <c r="Q193" s="419"/>
      <c r="R193" s="419"/>
      <c r="S193" s="419"/>
      <c r="T193" s="419"/>
      <c r="U193" s="419"/>
      <c r="V193" s="419"/>
      <c r="W193" s="419"/>
      <c r="X193" s="419"/>
      <c r="Y193" s="419"/>
      <c r="Z193" s="419"/>
    </row>
    <row r="194" spans="1:26" ht="15.75" customHeight="1">
      <c r="A194" s="883" t="s">
        <v>250</v>
      </c>
      <c r="B194" s="958"/>
      <c r="C194" s="487">
        <v>4470312</v>
      </c>
      <c r="D194" s="487">
        <f>SUM(D192:D193)</f>
        <v>4458114</v>
      </c>
      <c r="E194" s="419"/>
      <c r="F194" s="419"/>
      <c r="G194" s="419"/>
      <c r="H194" s="419"/>
      <c r="I194" s="419"/>
      <c r="J194" s="419"/>
      <c r="K194" s="419"/>
      <c r="L194" s="419"/>
      <c r="M194" s="419"/>
      <c r="N194" s="419"/>
      <c r="O194" s="419"/>
      <c r="P194" s="419"/>
      <c r="Q194" s="419"/>
      <c r="R194" s="419"/>
      <c r="S194" s="419"/>
      <c r="T194" s="419"/>
      <c r="U194" s="419"/>
      <c r="V194" s="419"/>
      <c r="W194" s="419"/>
      <c r="X194" s="419"/>
      <c r="Y194" s="419"/>
      <c r="Z194" s="419"/>
    </row>
    <row r="195" spans="1:26" ht="15.75" customHeight="1">
      <c r="A195" s="659"/>
      <c r="B195" s="950" t="s">
        <v>2158</v>
      </c>
      <c r="C195" s="951"/>
      <c r="D195" s="951"/>
      <c r="E195" s="419"/>
      <c r="F195" s="419"/>
      <c r="G195" s="419"/>
      <c r="H195" s="419"/>
      <c r="I195" s="419"/>
      <c r="J195" s="419"/>
      <c r="K195" s="419"/>
      <c r="L195" s="419"/>
      <c r="M195" s="419"/>
      <c r="N195" s="419"/>
      <c r="O195" s="419"/>
      <c r="P195" s="419"/>
      <c r="Q195" s="419"/>
      <c r="R195" s="419"/>
      <c r="S195" s="419"/>
      <c r="T195" s="419"/>
      <c r="U195" s="419"/>
      <c r="V195" s="419"/>
      <c r="W195" s="419"/>
      <c r="X195" s="419"/>
      <c r="Y195" s="419"/>
      <c r="Z195" s="419"/>
    </row>
    <row r="196" spans="1:26" ht="15.75" customHeight="1">
      <c r="A196" s="914" t="s">
        <v>2760</v>
      </c>
      <c r="B196" s="551" t="s">
        <v>2761</v>
      </c>
      <c r="C196" s="952">
        <v>120900</v>
      </c>
      <c r="D196" s="951">
        <v>30900</v>
      </c>
      <c r="E196" s="419"/>
      <c r="F196" s="419"/>
      <c r="G196" s="419"/>
      <c r="H196" s="419"/>
      <c r="I196" s="419"/>
      <c r="J196" s="419"/>
      <c r="K196" s="419"/>
      <c r="L196" s="419"/>
      <c r="M196" s="419"/>
      <c r="N196" s="419"/>
      <c r="O196" s="419"/>
      <c r="P196" s="419"/>
      <c r="Q196" s="419"/>
      <c r="R196" s="419"/>
      <c r="S196" s="419"/>
      <c r="T196" s="419"/>
      <c r="U196" s="419"/>
      <c r="V196" s="419"/>
      <c r="W196" s="419"/>
      <c r="X196" s="419"/>
      <c r="Y196" s="419"/>
      <c r="Z196" s="419"/>
    </row>
    <row r="197" spans="1:26" ht="15.75" customHeight="1">
      <c r="A197" s="914" t="s">
        <v>2269</v>
      </c>
      <c r="B197" s="551" t="s">
        <v>2523</v>
      </c>
      <c r="C197" s="952">
        <v>1200000</v>
      </c>
      <c r="D197" s="951">
        <v>6895651</v>
      </c>
      <c r="E197" s="419"/>
      <c r="F197" s="419"/>
      <c r="G197" s="419"/>
      <c r="H197" s="419"/>
      <c r="I197" s="419"/>
      <c r="J197" s="419"/>
      <c r="K197" s="419"/>
      <c r="L197" s="419"/>
      <c r="M197" s="419"/>
      <c r="N197" s="419"/>
      <c r="O197" s="419"/>
      <c r="P197" s="419"/>
      <c r="Q197" s="419"/>
      <c r="R197" s="419"/>
      <c r="S197" s="419"/>
      <c r="T197" s="419"/>
      <c r="U197" s="419"/>
      <c r="V197" s="419"/>
      <c r="W197" s="419"/>
      <c r="X197" s="419"/>
      <c r="Y197" s="419"/>
      <c r="Z197" s="419"/>
    </row>
    <row r="198" spans="1:26" ht="15.75" customHeight="1">
      <c r="A198" s="914" t="s">
        <v>2159</v>
      </c>
      <c r="B198" s="551" t="s">
        <v>2160</v>
      </c>
      <c r="C198" s="952">
        <v>1200000</v>
      </c>
      <c r="D198" s="951">
        <v>1824000</v>
      </c>
      <c r="E198" s="419"/>
      <c r="F198" s="419"/>
      <c r="G198" s="419"/>
      <c r="H198" s="419"/>
      <c r="I198" s="419"/>
      <c r="J198" s="419"/>
      <c r="K198" s="419"/>
      <c r="L198" s="419"/>
      <c r="M198" s="419"/>
      <c r="N198" s="419"/>
      <c r="O198" s="419"/>
      <c r="P198" s="419"/>
      <c r="Q198" s="419"/>
      <c r="R198" s="419"/>
      <c r="S198" s="419"/>
      <c r="T198" s="419"/>
      <c r="U198" s="419"/>
      <c r="V198" s="419"/>
      <c r="W198" s="419"/>
      <c r="X198" s="419"/>
      <c r="Y198" s="419"/>
      <c r="Z198" s="419"/>
    </row>
    <row r="199" spans="1:26" ht="15.75" customHeight="1">
      <c r="A199" s="948">
        <v>2211307</v>
      </c>
      <c r="B199" s="551" t="s">
        <v>2869</v>
      </c>
      <c r="C199" s="952">
        <v>24000</v>
      </c>
      <c r="D199" s="951">
        <v>24000</v>
      </c>
      <c r="E199" s="419"/>
      <c r="F199" s="419"/>
      <c r="G199" s="419"/>
      <c r="H199" s="419"/>
      <c r="I199" s="419"/>
      <c r="J199" s="419"/>
      <c r="K199" s="419"/>
      <c r="L199" s="419"/>
      <c r="M199" s="419"/>
      <c r="N199" s="419"/>
      <c r="O199" s="419"/>
      <c r="P199" s="419"/>
      <c r="Q199" s="419"/>
      <c r="R199" s="419"/>
      <c r="S199" s="419"/>
      <c r="T199" s="419"/>
      <c r="U199" s="419"/>
      <c r="V199" s="419"/>
      <c r="W199" s="419"/>
      <c r="X199" s="419"/>
      <c r="Y199" s="419"/>
      <c r="Z199" s="419"/>
    </row>
    <row r="200" spans="1:26" ht="15.75" customHeight="1">
      <c r="A200" s="948">
        <v>2211308</v>
      </c>
      <c r="B200" s="551" t="s">
        <v>2368</v>
      </c>
      <c r="C200" s="952">
        <v>1500000</v>
      </c>
      <c r="D200" s="951">
        <v>4500000</v>
      </c>
      <c r="E200" s="419"/>
      <c r="F200" s="419"/>
      <c r="G200" s="419"/>
      <c r="H200" s="419"/>
      <c r="I200" s="419"/>
      <c r="J200" s="419"/>
      <c r="K200" s="419"/>
      <c r="L200" s="419"/>
      <c r="M200" s="419"/>
      <c r="N200" s="419"/>
      <c r="O200" s="419"/>
      <c r="P200" s="419"/>
      <c r="Q200" s="419"/>
      <c r="R200" s="419"/>
      <c r="S200" s="419"/>
      <c r="T200" s="419"/>
      <c r="U200" s="419"/>
      <c r="V200" s="419"/>
      <c r="W200" s="419"/>
      <c r="X200" s="419"/>
      <c r="Y200" s="419"/>
      <c r="Z200" s="419"/>
    </row>
    <row r="201" spans="1:26" ht="15.75" customHeight="1">
      <c r="A201" s="493">
        <v>9910321</v>
      </c>
      <c r="B201" s="36" t="s">
        <v>2371</v>
      </c>
      <c r="C201" s="952">
        <v>22311155</v>
      </c>
      <c r="D201" s="951">
        <v>9065450</v>
      </c>
      <c r="E201" s="419"/>
      <c r="F201" s="419"/>
      <c r="G201" s="419"/>
      <c r="H201" s="419"/>
      <c r="I201" s="419"/>
      <c r="J201" s="419"/>
      <c r="K201" s="419"/>
      <c r="L201" s="419"/>
      <c r="M201" s="419"/>
      <c r="N201" s="419"/>
      <c r="O201" s="419"/>
      <c r="P201" s="419"/>
      <c r="Q201" s="419"/>
      <c r="R201" s="419"/>
      <c r="S201" s="419"/>
      <c r="T201" s="419"/>
      <c r="U201" s="419"/>
      <c r="V201" s="419"/>
      <c r="W201" s="419"/>
      <c r="X201" s="419"/>
      <c r="Y201" s="419"/>
      <c r="Z201" s="419"/>
    </row>
    <row r="202" spans="1:26" ht="15.75" customHeight="1">
      <c r="A202" s="948">
        <v>2211313</v>
      </c>
      <c r="B202" s="551" t="s">
        <v>2169</v>
      </c>
      <c r="C202" s="952">
        <v>3572000</v>
      </c>
      <c r="D202" s="951">
        <v>3572000</v>
      </c>
      <c r="E202" s="419"/>
      <c r="F202" s="419"/>
      <c r="G202" s="419"/>
      <c r="H202" s="419"/>
      <c r="I202" s="419"/>
      <c r="J202" s="419"/>
      <c r="K202" s="419"/>
      <c r="L202" s="419"/>
      <c r="M202" s="419"/>
      <c r="N202" s="419"/>
      <c r="O202" s="419"/>
      <c r="P202" s="419"/>
      <c r="Q202" s="419"/>
      <c r="R202" s="419"/>
      <c r="S202" s="419"/>
      <c r="T202" s="419"/>
      <c r="U202" s="419"/>
      <c r="V202" s="419"/>
      <c r="W202" s="419"/>
      <c r="X202" s="419"/>
      <c r="Y202" s="419"/>
      <c r="Z202" s="419"/>
    </row>
    <row r="203" spans="1:26" ht="15.75" customHeight="1">
      <c r="A203" s="948">
        <v>2211322</v>
      </c>
      <c r="B203" s="551" t="s">
        <v>2873</v>
      </c>
      <c r="C203" s="952">
        <v>300000</v>
      </c>
      <c r="D203" s="951">
        <v>300000</v>
      </c>
      <c r="E203" s="419"/>
      <c r="F203" s="419"/>
      <c r="G203" s="419"/>
      <c r="H203" s="419"/>
      <c r="I203" s="419"/>
      <c r="J203" s="419"/>
      <c r="K203" s="419"/>
      <c r="L203" s="419"/>
      <c r="M203" s="419"/>
      <c r="N203" s="419"/>
      <c r="O203" s="419"/>
      <c r="P203" s="419"/>
      <c r="Q203" s="419"/>
      <c r="R203" s="419"/>
      <c r="S203" s="419"/>
      <c r="T203" s="419"/>
      <c r="U203" s="419"/>
      <c r="V203" s="419"/>
      <c r="W203" s="419"/>
      <c r="X203" s="419"/>
      <c r="Y203" s="419"/>
      <c r="Z203" s="419"/>
    </row>
    <row r="204" spans="1:26" ht="15.75" customHeight="1">
      <c r="A204" s="479" t="s">
        <v>250</v>
      </c>
      <c r="B204" s="479"/>
      <c r="C204" s="487">
        <v>30228055</v>
      </c>
      <c r="D204" s="487">
        <f>SUM(D196:D203)</f>
        <v>26212001</v>
      </c>
      <c r="E204" s="419"/>
      <c r="F204" s="419"/>
      <c r="G204" s="419"/>
      <c r="H204" s="419"/>
      <c r="I204" s="419"/>
      <c r="J204" s="419"/>
      <c r="K204" s="419"/>
      <c r="L204" s="419"/>
      <c r="M204" s="419"/>
      <c r="N204" s="419"/>
      <c r="O204" s="419"/>
      <c r="P204" s="419"/>
      <c r="Q204" s="419"/>
      <c r="R204" s="419"/>
      <c r="S204" s="419"/>
      <c r="T204" s="419"/>
      <c r="U204" s="419"/>
      <c r="V204" s="419"/>
      <c r="W204" s="419"/>
      <c r="X204" s="419"/>
      <c r="Y204" s="419"/>
      <c r="Z204" s="419"/>
    </row>
    <row r="205" spans="1:26" ht="15.75" hidden="1" customHeight="1">
      <c r="A205" s="435"/>
      <c r="B205" s="426" t="s">
        <v>2250</v>
      </c>
      <c r="C205" s="951">
        <v>0</v>
      </c>
      <c r="D205" s="951">
        <f t="shared" ref="D205:D208" si="10">SUM(C205)</f>
        <v>0</v>
      </c>
      <c r="E205" s="419"/>
      <c r="F205" s="419"/>
      <c r="G205" s="419"/>
      <c r="H205" s="419"/>
      <c r="I205" s="419"/>
      <c r="J205" s="419"/>
      <c r="K205" s="419"/>
      <c r="L205" s="419"/>
      <c r="M205" s="419"/>
      <c r="N205" s="419"/>
      <c r="O205" s="419"/>
      <c r="P205" s="419"/>
      <c r="Q205" s="419"/>
      <c r="R205" s="419"/>
      <c r="S205" s="419"/>
      <c r="T205" s="419"/>
      <c r="U205" s="419"/>
      <c r="V205" s="419"/>
      <c r="W205" s="419"/>
      <c r="X205" s="419"/>
      <c r="Y205" s="419"/>
      <c r="Z205" s="419"/>
    </row>
    <row r="206" spans="1:26" ht="15.75" hidden="1" customHeight="1">
      <c r="A206" s="948">
        <v>3111001</v>
      </c>
      <c r="B206" s="914" t="s">
        <v>2919</v>
      </c>
      <c r="C206" s="951">
        <v>0</v>
      </c>
      <c r="D206" s="951">
        <f t="shared" si="10"/>
        <v>0</v>
      </c>
      <c r="E206" s="419"/>
      <c r="F206" s="419"/>
      <c r="G206" s="419"/>
      <c r="H206" s="419"/>
      <c r="I206" s="419"/>
      <c r="J206" s="419"/>
      <c r="K206" s="419"/>
      <c r="L206" s="419"/>
      <c r="M206" s="419"/>
      <c r="N206" s="419"/>
      <c r="O206" s="419"/>
      <c r="P206" s="419"/>
      <c r="Q206" s="419"/>
      <c r="R206" s="419"/>
      <c r="S206" s="419"/>
      <c r="T206" s="419"/>
      <c r="U206" s="419"/>
      <c r="V206" s="419"/>
      <c r="W206" s="419"/>
      <c r="X206" s="419"/>
      <c r="Y206" s="419"/>
      <c r="Z206" s="419"/>
    </row>
    <row r="207" spans="1:26" ht="15.75" hidden="1" customHeight="1">
      <c r="A207" s="948">
        <v>3111111</v>
      </c>
      <c r="B207" s="914" t="s">
        <v>2920</v>
      </c>
      <c r="C207" s="951">
        <v>0</v>
      </c>
      <c r="D207" s="951">
        <f t="shared" si="10"/>
        <v>0</v>
      </c>
      <c r="E207" s="419"/>
      <c r="F207" s="419"/>
      <c r="G207" s="419"/>
      <c r="H207" s="419"/>
      <c r="I207" s="419"/>
      <c r="J207" s="419"/>
      <c r="K207" s="419"/>
      <c r="L207" s="419"/>
      <c r="M207" s="419"/>
      <c r="N207" s="419"/>
      <c r="O207" s="419"/>
      <c r="P207" s="419"/>
      <c r="Q207" s="419"/>
      <c r="R207" s="419"/>
      <c r="S207" s="419"/>
      <c r="T207" s="419"/>
      <c r="U207" s="419"/>
      <c r="V207" s="419"/>
      <c r="W207" s="419"/>
      <c r="X207" s="419"/>
      <c r="Y207" s="419"/>
      <c r="Z207" s="419"/>
    </row>
    <row r="208" spans="1:26" ht="15.75" hidden="1" customHeight="1">
      <c r="A208" s="479" t="s">
        <v>250</v>
      </c>
      <c r="B208" s="479"/>
      <c r="C208" s="487">
        <v>0</v>
      </c>
      <c r="D208" s="951">
        <f t="shared" si="10"/>
        <v>0</v>
      </c>
      <c r="E208" s="419"/>
      <c r="F208" s="419"/>
      <c r="G208" s="419"/>
      <c r="H208" s="419"/>
      <c r="I208" s="419"/>
      <c r="J208" s="419"/>
      <c r="K208" s="419"/>
      <c r="L208" s="419"/>
      <c r="M208" s="419"/>
      <c r="N208" s="419"/>
      <c r="O208" s="419"/>
      <c r="P208" s="419"/>
      <c r="Q208" s="419"/>
      <c r="R208" s="419"/>
      <c r="S208" s="419"/>
      <c r="T208" s="419"/>
      <c r="U208" s="419"/>
      <c r="V208" s="419"/>
      <c r="W208" s="419"/>
      <c r="X208" s="419"/>
      <c r="Y208" s="419"/>
      <c r="Z208" s="419"/>
    </row>
    <row r="209" spans="1:26" ht="15.75" customHeight="1">
      <c r="A209" s="435"/>
      <c r="B209" s="426" t="s">
        <v>2173</v>
      </c>
      <c r="C209" s="951"/>
      <c r="D209" s="951"/>
      <c r="E209" s="419"/>
      <c r="F209" s="419"/>
      <c r="G209" s="419"/>
      <c r="H209" s="419"/>
      <c r="I209" s="419"/>
      <c r="J209" s="419"/>
      <c r="K209" s="419"/>
      <c r="L209" s="419"/>
      <c r="M209" s="419"/>
      <c r="N209" s="419"/>
      <c r="O209" s="419"/>
      <c r="P209" s="419"/>
      <c r="Q209" s="419"/>
      <c r="R209" s="419"/>
      <c r="S209" s="419"/>
      <c r="T209" s="419"/>
      <c r="U209" s="419"/>
      <c r="V209" s="419"/>
      <c r="W209" s="419"/>
      <c r="X209" s="419"/>
      <c r="Y209" s="419"/>
      <c r="Z209" s="419"/>
    </row>
    <row r="210" spans="1:26" ht="15.75" customHeight="1">
      <c r="A210" s="349" t="s">
        <v>2174</v>
      </c>
      <c r="B210" s="349" t="s">
        <v>2175</v>
      </c>
      <c r="C210" s="952">
        <v>3254326</v>
      </c>
      <c r="D210" s="951">
        <v>2420591</v>
      </c>
      <c r="E210" s="419"/>
      <c r="F210" s="419"/>
      <c r="G210" s="419"/>
      <c r="H210" s="419"/>
      <c r="I210" s="419"/>
      <c r="J210" s="419"/>
      <c r="K210" s="419"/>
      <c r="L210" s="419"/>
      <c r="M210" s="419"/>
      <c r="N210" s="419"/>
      <c r="O210" s="419"/>
      <c r="P210" s="419"/>
      <c r="Q210" s="419"/>
      <c r="R210" s="419"/>
      <c r="S210" s="419"/>
      <c r="T210" s="419"/>
      <c r="U210" s="419"/>
      <c r="V210" s="419"/>
      <c r="W210" s="419"/>
      <c r="X210" s="419"/>
      <c r="Y210" s="419"/>
      <c r="Z210" s="419"/>
    </row>
    <row r="211" spans="1:26" ht="15.75" customHeight="1">
      <c r="A211" s="479" t="s">
        <v>250</v>
      </c>
      <c r="B211" s="479"/>
      <c r="C211" s="487">
        <v>3254326</v>
      </c>
      <c r="D211" s="487">
        <f>SUM(D210)</f>
        <v>2420591</v>
      </c>
      <c r="E211" s="419"/>
      <c r="F211" s="419"/>
      <c r="G211" s="419"/>
      <c r="H211" s="419"/>
      <c r="I211" s="419"/>
      <c r="J211" s="419"/>
      <c r="K211" s="419"/>
      <c r="L211" s="419"/>
      <c r="M211" s="419"/>
      <c r="N211" s="419"/>
      <c r="O211" s="419"/>
      <c r="P211" s="419"/>
      <c r="Q211" s="419"/>
      <c r="R211" s="419"/>
      <c r="S211" s="419"/>
      <c r="T211" s="419"/>
      <c r="U211" s="419"/>
      <c r="V211" s="419"/>
      <c r="W211" s="419"/>
      <c r="X211" s="419"/>
      <c r="Y211" s="419"/>
      <c r="Z211" s="419"/>
    </row>
    <row r="212" spans="1:26" ht="15.75" customHeight="1">
      <c r="A212" s="435"/>
      <c r="B212" s="426" t="s">
        <v>2176</v>
      </c>
      <c r="C212" s="951"/>
      <c r="D212" s="951"/>
      <c r="E212" s="419"/>
      <c r="F212" s="419"/>
      <c r="G212" s="419"/>
      <c r="H212" s="419"/>
      <c r="I212" s="419"/>
      <c r="J212" s="419"/>
      <c r="K212" s="419"/>
      <c r="L212" s="419"/>
      <c r="M212" s="419"/>
      <c r="N212" s="419"/>
      <c r="O212" s="419"/>
      <c r="P212" s="419"/>
      <c r="Q212" s="419"/>
      <c r="R212" s="419"/>
      <c r="S212" s="419"/>
      <c r="T212" s="419"/>
      <c r="U212" s="419"/>
      <c r="V212" s="419"/>
      <c r="W212" s="419"/>
      <c r="X212" s="419"/>
      <c r="Y212" s="419"/>
      <c r="Z212" s="419"/>
    </row>
    <row r="213" spans="1:26" ht="15.75" customHeight="1">
      <c r="A213" s="948">
        <v>2220202</v>
      </c>
      <c r="B213" s="551" t="s">
        <v>2875</v>
      </c>
      <c r="C213" s="952">
        <v>1000000</v>
      </c>
      <c r="D213" s="951">
        <v>1800000</v>
      </c>
      <c r="E213" s="419"/>
      <c r="F213" s="419"/>
      <c r="G213" s="419"/>
      <c r="H213" s="419"/>
      <c r="I213" s="419"/>
      <c r="J213" s="419"/>
      <c r="K213" s="419"/>
      <c r="L213" s="419"/>
      <c r="M213" s="419"/>
      <c r="N213" s="419"/>
      <c r="O213" s="419"/>
      <c r="P213" s="419"/>
      <c r="Q213" s="419"/>
      <c r="R213" s="419"/>
      <c r="S213" s="419"/>
      <c r="T213" s="419"/>
      <c r="U213" s="419"/>
      <c r="V213" s="419"/>
      <c r="W213" s="419"/>
      <c r="X213" s="419"/>
      <c r="Y213" s="419"/>
      <c r="Z213" s="419"/>
    </row>
    <row r="214" spans="1:26" ht="15.75" customHeight="1">
      <c r="A214" s="948">
        <v>2220205</v>
      </c>
      <c r="B214" s="39" t="s">
        <v>2178</v>
      </c>
      <c r="C214" s="952">
        <v>2000000</v>
      </c>
      <c r="D214" s="951">
        <v>1800000</v>
      </c>
      <c r="E214" s="419"/>
      <c r="F214" s="419"/>
      <c r="G214" s="419"/>
      <c r="H214" s="419"/>
      <c r="I214" s="419"/>
      <c r="J214" s="419"/>
      <c r="K214" s="419"/>
      <c r="L214" s="419"/>
      <c r="M214" s="419"/>
      <c r="N214" s="419"/>
      <c r="O214" s="419"/>
      <c r="P214" s="419"/>
      <c r="Q214" s="419"/>
      <c r="R214" s="419"/>
      <c r="S214" s="419"/>
      <c r="T214" s="419"/>
      <c r="U214" s="419"/>
      <c r="V214" s="419"/>
      <c r="W214" s="419"/>
      <c r="X214" s="419"/>
      <c r="Y214" s="419"/>
      <c r="Z214" s="419"/>
    </row>
    <row r="215" spans="1:26" ht="15.75" customHeight="1">
      <c r="A215" s="948">
        <v>2220210</v>
      </c>
      <c r="B215" s="551" t="s">
        <v>2877</v>
      </c>
      <c r="C215" s="952">
        <v>3600000</v>
      </c>
      <c r="D215" s="951">
        <v>4807892</v>
      </c>
      <c r="E215" s="419"/>
      <c r="F215" s="419"/>
      <c r="G215" s="419"/>
      <c r="H215" s="419"/>
      <c r="I215" s="419"/>
      <c r="J215" s="419"/>
      <c r="K215" s="419"/>
      <c r="L215" s="419"/>
      <c r="M215" s="419"/>
      <c r="N215" s="419"/>
      <c r="O215" s="419"/>
      <c r="P215" s="419"/>
      <c r="Q215" s="419"/>
      <c r="R215" s="419"/>
      <c r="S215" s="419"/>
      <c r="T215" s="419"/>
      <c r="U215" s="419"/>
      <c r="V215" s="419"/>
      <c r="W215" s="419"/>
      <c r="X215" s="419"/>
      <c r="Y215" s="419"/>
      <c r="Z215" s="419"/>
    </row>
    <row r="216" spans="1:26" ht="15.75" customHeight="1">
      <c r="A216" s="479" t="s">
        <v>250</v>
      </c>
      <c r="B216" s="479"/>
      <c r="C216" s="487">
        <v>6600000</v>
      </c>
      <c r="D216" s="487">
        <f>SUM(D213:D215)</f>
        <v>8407892</v>
      </c>
      <c r="E216" s="419"/>
      <c r="F216" s="419"/>
      <c r="G216" s="419"/>
      <c r="H216" s="419"/>
      <c r="I216" s="419"/>
      <c r="J216" s="419"/>
      <c r="K216" s="419"/>
      <c r="L216" s="419"/>
      <c r="M216" s="419"/>
      <c r="N216" s="419"/>
      <c r="O216" s="419"/>
      <c r="P216" s="419"/>
      <c r="Q216" s="419"/>
      <c r="R216" s="419"/>
      <c r="S216" s="419"/>
      <c r="T216" s="419"/>
      <c r="U216" s="419"/>
      <c r="V216" s="419"/>
      <c r="W216" s="419"/>
      <c r="X216" s="419"/>
      <c r="Y216" s="419"/>
      <c r="Z216" s="419"/>
    </row>
    <row r="217" spans="1:26" ht="15.75" customHeight="1">
      <c r="A217" s="959">
        <v>4110400</v>
      </c>
      <c r="B217" s="414" t="s">
        <v>2921</v>
      </c>
      <c r="C217" s="488"/>
      <c r="D217" s="951"/>
      <c r="E217" s="419"/>
      <c r="F217" s="419"/>
      <c r="G217" s="419"/>
      <c r="H217" s="419"/>
      <c r="I217" s="419"/>
      <c r="J217" s="419"/>
      <c r="K217" s="419"/>
      <c r="L217" s="419"/>
      <c r="M217" s="419"/>
      <c r="N217" s="419"/>
      <c r="O217" s="419"/>
      <c r="P217" s="419"/>
      <c r="Q217" s="419"/>
      <c r="R217" s="419"/>
      <c r="S217" s="419"/>
      <c r="T217" s="419"/>
      <c r="U217" s="419"/>
      <c r="V217" s="419"/>
      <c r="W217" s="419"/>
      <c r="X217" s="419"/>
      <c r="Y217" s="419"/>
      <c r="Z217" s="419"/>
    </row>
    <row r="218" spans="1:26" ht="15.75" customHeight="1">
      <c r="A218" s="948">
        <v>4110405</v>
      </c>
      <c r="B218" s="914" t="s">
        <v>2922</v>
      </c>
      <c r="C218" s="478">
        <v>100000000</v>
      </c>
      <c r="D218" s="951">
        <v>150000000</v>
      </c>
      <c r="E218" s="419"/>
      <c r="F218" s="419"/>
      <c r="G218" s="419"/>
      <c r="H218" s="419"/>
      <c r="I218" s="419"/>
      <c r="J218" s="419"/>
      <c r="K218" s="419"/>
      <c r="L218" s="419"/>
      <c r="M218" s="419"/>
      <c r="N218" s="419"/>
      <c r="O218" s="419"/>
      <c r="P218" s="419"/>
      <c r="Q218" s="419"/>
      <c r="R218" s="419"/>
      <c r="S218" s="419"/>
      <c r="T218" s="419"/>
      <c r="U218" s="419"/>
      <c r="V218" s="419"/>
      <c r="W218" s="419"/>
      <c r="X218" s="419"/>
      <c r="Y218" s="419"/>
      <c r="Z218" s="419"/>
    </row>
    <row r="219" spans="1:26" ht="15.75" customHeight="1">
      <c r="A219" s="948">
        <v>2110336</v>
      </c>
      <c r="B219" s="914" t="s">
        <v>2923</v>
      </c>
      <c r="C219" s="478">
        <v>157052000</v>
      </c>
      <c r="D219" s="951"/>
      <c r="E219" s="419"/>
      <c r="F219" s="419"/>
      <c r="G219" s="419"/>
      <c r="H219" s="419"/>
      <c r="I219" s="419"/>
      <c r="J219" s="419"/>
      <c r="K219" s="419"/>
      <c r="L219" s="419"/>
      <c r="M219" s="419"/>
      <c r="N219" s="419"/>
      <c r="O219" s="419"/>
      <c r="P219" s="419"/>
      <c r="Q219" s="419"/>
      <c r="R219" s="419"/>
      <c r="S219" s="419"/>
      <c r="T219" s="419"/>
      <c r="U219" s="419"/>
      <c r="V219" s="419"/>
      <c r="W219" s="419"/>
      <c r="X219" s="419"/>
      <c r="Y219" s="419"/>
      <c r="Z219" s="419"/>
    </row>
    <row r="220" spans="1:26" ht="15.75" customHeight="1">
      <c r="A220" s="479" t="s">
        <v>250</v>
      </c>
      <c r="B220" s="479"/>
      <c r="C220" s="487">
        <f t="shared" ref="C220:D220" si="11">SUM(C218:C219)</f>
        <v>257052000</v>
      </c>
      <c r="D220" s="487">
        <f t="shared" si="11"/>
        <v>150000000</v>
      </c>
      <c r="E220" s="419"/>
      <c r="F220" s="419"/>
      <c r="G220" s="419"/>
      <c r="H220" s="419"/>
      <c r="I220" s="419"/>
      <c r="J220" s="419"/>
      <c r="K220" s="419"/>
      <c r="L220" s="419"/>
      <c r="M220" s="419"/>
      <c r="N220" s="419"/>
      <c r="O220" s="419"/>
      <c r="P220" s="419"/>
      <c r="Q220" s="419"/>
      <c r="R220" s="419"/>
      <c r="S220" s="419"/>
      <c r="T220" s="419"/>
      <c r="U220" s="419"/>
      <c r="V220" s="419"/>
      <c r="W220" s="419"/>
      <c r="X220" s="419"/>
      <c r="Y220" s="419"/>
      <c r="Z220" s="419"/>
    </row>
    <row r="221" spans="1:26" ht="15.75" customHeight="1">
      <c r="A221" s="922"/>
      <c r="B221" s="657" t="s">
        <v>2250</v>
      </c>
      <c r="C221" s="488"/>
      <c r="D221" s="951"/>
      <c r="E221" s="419"/>
      <c r="F221" s="419"/>
      <c r="G221" s="419"/>
      <c r="H221" s="419"/>
      <c r="I221" s="419"/>
      <c r="J221" s="419"/>
      <c r="K221" s="419"/>
      <c r="L221" s="419"/>
      <c r="M221" s="419"/>
      <c r="N221" s="419"/>
      <c r="O221" s="419"/>
      <c r="P221" s="419"/>
      <c r="Q221" s="419"/>
      <c r="R221" s="419"/>
      <c r="S221" s="419"/>
      <c r="T221" s="419"/>
      <c r="U221" s="419"/>
      <c r="V221" s="419"/>
      <c r="W221" s="419"/>
      <c r="X221" s="419"/>
      <c r="Y221" s="419"/>
      <c r="Z221" s="419"/>
    </row>
    <row r="222" spans="1:26" ht="15.75" customHeight="1">
      <c r="A222" s="914" t="s">
        <v>2251</v>
      </c>
      <c r="B222" s="36" t="s">
        <v>2880</v>
      </c>
      <c r="C222" s="478">
        <v>16500000</v>
      </c>
      <c r="D222" s="951"/>
      <c r="E222" s="419"/>
      <c r="F222" s="419"/>
      <c r="G222" s="419"/>
      <c r="H222" s="419"/>
      <c r="I222" s="419"/>
      <c r="J222" s="419"/>
      <c r="K222" s="419"/>
      <c r="L222" s="419"/>
      <c r="M222" s="419"/>
      <c r="N222" s="419"/>
      <c r="O222" s="419"/>
      <c r="P222" s="419"/>
      <c r="Q222" s="419"/>
      <c r="R222" s="419"/>
      <c r="S222" s="419"/>
      <c r="T222" s="419"/>
      <c r="U222" s="419"/>
      <c r="V222" s="419"/>
      <c r="W222" s="419"/>
      <c r="X222" s="419"/>
      <c r="Y222" s="419"/>
      <c r="Z222" s="419"/>
    </row>
    <row r="223" spans="1:26" ht="15.75" customHeight="1">
      <c r="A223" s="540">
        <v>3111001</v>
      </c>
      <c r="B223" s="914" t="s">
        <v>2914</v>
      </c>
      <c r="C223" s="952">
        <v>25000000</v>
      </c>
      <c r="D223" s="951"/>
      <c r="E223" s="419"/>
      <c r="F223" s="419"/>
      <c r="G223" s="419"/>
      <c r="H223" s="419"/>
      <c r="I223" s="419"/>
      <c r="J223" s="419"/>
      <c r="K223" s="419"/>
      <c r="L223" s="419"/>
      <c r="M223" s="419"/>
      <c r="N223" s="419"/>
      <c r="O223" s="419"/>
      <c r="P223" s="419"/>
      <c r="Q223" s="419"/>
      <c r="R223" s="419"/>
      <c r="S223" s="419"/>
      <c r="T223" s="419"/>
      <c r="U223" s="419"/>
      <c r="V223" s="419"/>
      <c r="W223" s="419"/>
      <c r="X223" s="419"/>
      <c r="Y223" s="419"/>
      <c r="Z223" s="419"/>
    </row>
    <row r="224" spans="1:26" ht="15.75" customHeight="1">
      <c r="A224" s="960">
        <v>3111120</v>
      </c>
      <c r="B224" s="961" t="s">
        <v>2924</v>
      </c>
      <c r="C224" s="952">
        <v>2000000</v>
      </c>
      <c r="D224" s="951"/>
      <c r="E224" s="419"/>
      <c r="F224" s="419"/>
      <c r="G224" s="419"/>
      <c r="H224" s="419"/>
      <c r="I224" s="419"/>
      <c r="J224" s="419"/>
      <c r="K224" s="419"/>
      <c r="L224" s="419"/>
      <c r="M224" s="419"/>
      <c r="N224" s="419"/>
      <c r="O224" s="419"/>
      <c r="P224" s="419"/>
      <c r="Q224" s="419"/>
      <c r="R224" s="419"/>
      <c r="S224" s="419"/>
      <c r="T224" s="419"/>
      <c r="U224" s="419"/>
      <c r="V224" s="419"/>
      <c r="W224" s="419"/>
      <c r="X224" s="419"/>
      <c r="Y224" s="419"/>
      <c r="Z224" s="419"/>
    </row>
    <row r="225" spans="1:26" ht="15.75" customHeight="1">
      <c r="A225" s="960">
        <v>3111001</v>
      </c>
      <c r="B225" s="961" t="s">
        <v>2925</v>
      </c>
      <c r="C225" s="952"/>
      <c r="D225" s="951">
        <v>2932290</v>
      </c>
      <c r="E225" s="419"/>
      <c r="F225" s="419"/>
      <c r="G225" s="419"/>
      <c r="H225" s="419"/>
      <c r="I225" s="419"/>
      <c r="J225" s="419"/>
      <c r="K225" s="419"/>
      <c r="L225" s="419"/>
      <c r="M225" s="419"/>
      <c r="N225" s="419"/>
      <c r="O225" s="419"/>
      <c r="P225" s="419"/>
      <c r="Q225" s="419"/>
      <c r="R225" s="419"/>
      <c r="S225" s="419"/>
      <c r="T225" s="419"/>
      <c r="U225" s="419"/>
      <c r="V225" s="419"/>
      <c r="W225" s="419"/>
      <c r="X225" s="419"/>
      <c r="Y225" s="419"/>
      <c r="Z225" s="419"/>
    </row>
    <row r="226" spans="1:26" ht="15.75" customHeight="1">
      <c r="A226" s="493">
        <v>3111002</v>
      </c>
      <c r="B226" s="39" t="s">
        <v>2163</v>
      </c>
      <c r="C226" s="952">
        <v>4200000</v>
      </c>
      <c r="D226" s="951">
        <v>2480975</v>
      </c>
      <c r="E226" s="419"/>
      <c r="F226" s="419"/>
      <c r="G226" s="419"/>
      <c r="H226" s="419"/>
      <c r="I226" s="419"/>
      <c r="J226" s="419"/>
      <c r="K226" s="419"/>
      <c r="L226" s="419"/>
      <c r="M226" s="419"/>
      <c r="N226" s="419"/>
      <c r="O226" s="419"/>
      <c r="P226" s="419"/>
      <c r="Q226" s="419"/>
      <c r="R226" s="419"/>
      <c r="S226" s="419"/>
      <c r="T226" s="419"/>
      <c r="U226" s="419"/>
      <c r="V226" s="419"/>
      <c r="W226" s="419"/>
      <c r="X226" s="419"/>
      <c r="Y226" s="419"/>
      <c r="Z226" s="419"/>
    </row>
    <row r="227" spans="1:26" ht="15.75" customHeight="1">
      <c r="A227" s="493">
        <v>3111106</v>
      </c>
      <c r="B227" s="39" t="s">
        <v>2926</v>
      </c>
      <c r="C227" s="952">
        <v>504328</v>
      </c>
      <c r="D227" s="951"/>
      <c r="E227" s="419"/>
      <c r="F227" s="419"/>
      <c r="G227" s="419"/>
      <c r="H227" s="419"/>
      <c r="I227" s="419"/>
      <c r="J227" s="419"/>
      <c r="K227" s="419"/>
      <c r="L227" s="419"/>
      <c r="M227" s="419"/>
      <c r="N227" s="419"/>
      <c r="O227" s="419"/>
      <c r="P227" s="419"/>
      <c r="Q227" s="419"/>
      <c r="R227" s="419"/>
      <c r="S227" s="419"/>
      <c r="T227" s="419"/>
      <c r="U227" s="419"/>
      <c r="V227" s="419"/>
      <c r="W227" s="419"/>
      <c r="X227" s="419"/>
      <c r="Y227" s="419"/>
      <c r="Z227" s="419"/>
    </row>
    <row r="228" spans="1:26" ht="31.5" customHeight="1">
      <c r="A228" s="540">
        <v>3111111</v>
      </c>
      <c r="B228" s="962" t="s">
        <v>2927</v>
      </c>
      <c r="C228" s="952">
        <v>18000000</v>
      </c>
      <c r="D228" s="951">
        <f>3097755+6670421</f>
        <v>9768176</v>
      </c>
      <c r="E228" s="419"/>
      <c r="F228" s="419"/>
      <c r="G228" s="419"/>
      <c r="H228" s="419"/>
      <c r="I228" s="419"/>
      <c r="J228" s="419"/>
      <c r="K228" s="419"/>
      <c r="L228" s="419"/>
      <c r="M228" s="419"/>
      <c r="N228" s="419"/>
      <c r="O228" s="419"/>
      <c r="P228" s="419"/>
      <c r="Q228" s="419"/>
      <c r="R228" s="419"/>
      <c r="S228" s="419"/>
      <c r="T228" s="419"/>
      <c r="U228" s="419"/>
      <c r="V228" s="419"/>
      <c r="W228" s="419"/>
      <c r="X228" s="419"/>
      <c r="Y228" s="419"/>
      <c r="Z228" s="419"/>
    </row>
    <row r="229" spans="1:26" ht="15.75" hidden="1" customHeight="1">
      <c r="A229" s="540"/>
      <c r="B229" s="962" t="s">
        <v>2928</v>
      </c>
      <c r="C229" s="952">
        <v>0</v>
      </c>
      <c r="D229" s="951">
        <f t="shared" ref="D229:D230" si="12">SUM(C229)</f>
        <v>0</v>
      </c>
      <c r="E229" s="419"/>
      <c r="F229" s="419"/>
      <c r="G229" s="419"/>
      <c r="H229" s="419"/>
      <c r="I229" s="419"/>
      <c r="J229" s="419"/>
      <c r="K229" s="419"/>
      <c r="L229" s="419"/>
      <c r="M229" s="419"/>
      <c r="N229" s="419"/>
      <c r="O229" s="419"/>
      <c r="P229" s="419"/>
      <c r="Q229" s="419"/>
      <c r="R229" s="419"/>
      <c r="S229" s="419"/>
      <c r="T229" s="419"/>
      <c r="U229" s="419"/>
      <c r="V229" s="419"/>
      <c r="W229" s="419"/>
      <c r="X229" s="419"/>
      <c r="Y229" s="419"/>
      <c r="Z229" s="419"/>
    </row>
    <row r="230" spans="1:26" ht="15.75" hidden="1" customHeight="1">
      <c r="A230" s="540">
        <v>3111112</v>
      </c>
      <c r="B230" s="963" t="s">
        <v>2929</v>
      </c>
      <c r="C230" s="952">
        <v>0</v>
      </c>
      <c r="D230" s="951">
        <f t="shared" si="12"/>
        <v>0</v>
      </c>
      <c r="E230" s="419"/>
      <c r="F230" s="419"/>
      <c r="G230" s="419"/>
      <c r="H230" s="419"/>
      <c r="I230" s="419"/>
      <c r="J230" s="419"/>
      <c r="K230" s="419"/>
      <c r="L230" s="419"/>
      <c r="M230" s="419"/>
      <c r="N230" s="419"/>
      <c r="O230" s="419"/>
      <c r="P230" s="419"/>
      <c r="Q230" s="419"/>
      <c r="R230" s="419"/>
      <c r="S230" s="419"/>
      <c r="T230" s="419"/>
      <c r="U230" s="419"/>
      <c r="V230" s="419"/>
      <c r="W230" s="419"/>
      <c r="X230" s="419"/>
      <c r="Y230" s="419"/>
      <c r="Z230" s="419"/>
    </row>
    <row r="231" spans="1:26" ht="15.75" customHeight="1">
      <c r="A231" s="479" t="s">
        <v>250</v>
      </c>
      <c r="B231" s="479"/>
      <c r="C231" s="487">
        <v>66204328</v>
      </c>
      <c r="D231" s="487">
        <f>SUM(D222:D230)</f>
        <v>15181441</v>
      </c>
      <c r="E231" s="419"/>
      <c r="F231" s="419"/>
      <c r="G231" s="419"/>
      <c r="H231" s="419"/>
      <c r="I231" s="419"/>
      <c r="J231" s="419"/>
      <c r="K231" s="419"/>
      <c r="L231" s="419"/>
      <c r="M231" s="419"/>
      <c r="N231" s="419"/>
      <c r="O231" s="419"/>
      <c r="P231" s="419"/>
      <c r="Q231" s="419"/>
      <c r="R231" s="419"/>
      <c r="S231" s="419"/>
      <c r="T231" s="419"/>
      <c r="U231" s="419"/>
      <c r="V231" s="419"/>
      <c r="W231" s="419"/>
      <c r="X231" s="419"/>
      <c r="Y231" s="419"/>
      <c r="Z231" s="419"/>
    </row>
    <row r="232" spans="1:26" ht="15.75" customHeight="1">
      <c r="A232" s="697"/>
      <c r="B232" s="964" t="s">
        <v>2930</v>
      </c>
      <c r="C232" s="965">
        <f t="shared" ref="C232:D232" si="13">SUM(C231,C216,C211,C204,C194,C190,C185,C179,C173,C168,C157,C147,C142,C136,C152,C220,C160)</f>
        <v>543741699</v>
      </c>
      <c r="D232" s="965">
        <f t="shared" si="13"/>
        <v>350959586</v>
      </c>
      <c r="E232" s="419"/>
      <c r="F232" s="419"/>
      <c r="G232" s="419"/>
      <c r="H232" s="419"/>
      <c r="I232" s="419"/>
      <c r="J232" s="419"/>
      <c r="K232" s="419"/>
      <c r="L232" s="419"/>
      <c r="M232" s="419"/>
      <c r="N232" s="419"/>
      <c r="O232" s="419"/>
      <c r="P232" s="419"/>
      <c r="Q232" s="419"/>
      <c r="R232" s="419"/>
      <c r="S232" s="419"/>
      <c r="T232" s="419"/>
      <c r="U232" s="419"/>
      <c r="V232" s="419"/>
      <c r="W232" s="419"/>
      <c r="X232" s="419"/>
      <c r="Y232" s="419"/>
      <c r="Z232" s="419"/>
    </row>
    <row r="233" spans="1:26" ht="15.75" customHeight="1">
      <c r="A233" s="697"/>
      <c r="B233" s="964" t="s">
        <v>2931</v>
      </c>
      <c r="C233" s="965">
        <v>839974375</v>
      </c>
      <c r="D233" s="965">
        <f>SUM(D232,D119,D60)</f>
        <v>755919510</v>
      </c>
      <c r="E233" s="419"/>
      <c r="F233" s="419"/>
      <c r="G233" s="419"/>
      <c r="H233" s="419"/>
      <c r="I233" s="419"/>
      <c r="J233" s="419"/>
      <c r="K233" s="419"/>
      <c r="L233" s="419"/>
      <c r="M233" s="419"/>
      <c r="N233" s="419"/>
      <c r="O233" s="419"/>
      <c r="P233" s="419"/>
      <c r="Q233" s="419"/>
      <c r="R233" s="419"/>
      <c r="S233" s="419"/>
      <c r="T233" s="419"/>
      <c r="U233" s="419"/>
      <c r="V233" s="419"/>
      <c r="W233" s="419"/>
      <c r="X233" s="419"/>
      <c r="Y233" s="419"/>
      <c r="Z233" s="419"/>
    </row>
    <row r="234" spans="1:26" ht="15.75" customHeight="1">
      <c r="A234" s="697"/>
      <c r="B234" s="964" t="s">
        <v>2932</v>
      </c>
      <c r="C234" s="965">
        <v>1194397306</v>
      </c>
      <c r="D234" s="965">
        <f>SUM(D232,D132)</f>
        <v>973930819</v>
      </c>
      <c r="E234" s="419"/>
      <c r="F234" s="419"/>
      <c r="G234" s="419"/>
      <c r="H234" s="419"/>
      <c r="I234" s="419"/>
      <c r="J234" s="419"/>
      <c r="K234" s="419"/>
      <c r="L234" s="419"/>
      <c r="M234" s="419"/>
      <c r="N234" s="419"/>
      <c r="O234" s="419"/>
      <c r="P234" s="419"/>
      <c r="Q234" s="419"/>
      <c r="R234" s="419"/>
      <c r="S234" s="419"/>
      <c r="T234" s="419"/>
      <c r="U234" s="419"/>
      <c r="V234" s="419"/>
      <c r="W234" s="419"/>
      <c r="X234" s="419"/>
      <c r="Y234" s="419"/>
      <c r="Z234" s="419"/>
    </row>
    <row r="235" spans="1:26" ht="15.75" customHeight="1">
      <c r="A235" s="697"/>
      <c r="B235" s="964" t="s">
        <v>2933</v>
      </c>
      <c r="C235" s="965">
        <v>1390629982</v>
      </c>
      <c r="D235" s="965">
        <f>SUM(D233,D132)</f>
        <v>1378890743</v>
      </c>
      <c r="E235" s="419"/>
      <c r="F235" s="419"/>
      <c r="G235" s="419"/>
      <c r="H235" s="419"/>
      <c r="I235" s="419"/>
      <c r="J235" s="419"/>
      <c r="K235" s="419"/>
      <c r="L235" s="419"/>
      <c r="M235" s="419"/>
      <c r="N235" s="419"/>
      <c r="O235" s="419"/>
      <c r="P235" s="419"/>
      <c r="Q235" s="419"/>
      <c r="R235" s="419"/>
      <c r="S235" s="419"/>
      <c r="T235" s="419"/>
      <c r="U235" s="419"/>
      <c r="V235" s="419"/>
      <c r="W235" s="419"/>
      <c r="X235" s="419"/>
      <c r="Y235" s="419"/>
      <c r="Z235" s="419"/>
    </row>
    <row r="236" spans="1:26" ht="15.75" customHeight="1">
      <c r="A236" s="435"/>
      <c r="B236" s="884" t="s">
        <v>202</v>
      </c>
      <c r="C236" s="951"/>
      <c r="D236" s="951"/>
      <c r="E236" s="419"/>
      <c r="F236" s="419"/>
      <c r="G236" s="419"/>
      <c r="H236" s="419"/>
      <c r="I236" s="419"/>
      <c r="J236" s="419"/>
      <c r="K236" s="419"/>
      <c r="L236" s="419"/>
      <c r="M236" s="419"/>
      <c r="N236" s="419"/>
      <c r="O236" s="419"/>
      <c r="P236" s="419"/>
      <c r="Q236" s="419"/>
      <c r="R236" s="419"/>
      <c r="S236" s="419"/>
      <c r="T236" s="419"/>
      <c r="U236" s="419"/>
      <c r="V236" s="419"/>
      <c r="W236" s="419"/>
      <c r="X236" s="419"/>
      <c r="Y236" s="419"/>
      <c r="Z236" s="419"/>
    </row>
    <row r="237" spans="1:26" ht="15.75" customHeight="1">
      <c r="A237" s="349">
        <v>3110202</v>
      </c>
      <c r="B237" s="966" t="s">
        <v>2934</v>
      </c>
      <c r="C237" s="951">
        <v>40000000</v>
      </c>
      <c r="D237" s="951">
        <v>18000000</v>
      </c>
      <c r="E237" s="419"/>
      <c r="F237" s="419"/>
      <c r="G237" s="419"/>
      <c r="H237" s="419"/>
      <c r="I237" s="419"/>
      <c r="J237" s="419"/>
      <c r="K237" s="419"/>
      <c r="L237" s="419"/>
      <c r="M237" s="419"/>
      <c r="N237" s="419"/>
      <c r="O237" s="419"/>
      <c r="P237" s="419"/>
      <c r="Q237" s="419"/>
      <c r="R237" s="419"/>
      <c r="S237" s="419"/>
      <c r="T237" s="419"/>
      <c r="U237" s="419"/>
      <c r="V237" s="419"/>
      <c r="W237" s="419"/>
      <c r="X237" s="419"/>
      <c r="Y237" s="419"/>
      <c r="Z237" s="419"/>
    </row>
    <row r="238" spans="1:26" ht="15.75" customHeight="1">
      <c r="A238" s="349">
        <v>3110202</v>
      </c>
      <c r="B238" s="349" t="s">
        <v>2935</v>
      </c>
      <c r="C238" s="951">
        <v>27113139</v>
      </c>
      <c r="D238" s="951">
        <v>83113139</v>
      </c>
      <c r="E238" s="419"/>
      <c r="F238" s="419"/>
      <c r="G238" s="419"/>
      <c r="H238" s="419"/>
      <c r="I238" s="419"/>
      <c r="J238" s="419"/>
      <c r="K238" s="419"/>
      <c r="L238" s="419"/>
      <c r="M238" s="419"/>
      <c r="N238" s="419"/>
      <c r="O238" s="419"/>
      <c r="P238" s="419"/>
      <c r="Q238" s="419"/>
      <c r="R238" s="419"/>
      <c r="S238" s="419"/>
      <c r="T238" s="419"/>
      <c r="U238" s="419"/>
      <c r="V238" s="419"/>
      <c r="W238" s="419"/>
      <c r="X238" s="419"/>
      <c r="Y238" s="419"/>
      <c r="Z238" s="419"/>
    </row>
    <row r="239" spans="1:26" ht="15.75" hidden="1" customHeight="1">
      <c r="A239" s="540">
        <v>3110202</v>
      </c>
      <c r="B239" s="349" t="s">
        <v>2936</v>
      </c>
      <c r="C239" s="951">
        <v>0</v>
      </c>
      <c r="D239" s="951"/>
      <c r="E239" s="419"/>
      <c r="F239" s="419"/>
      <c r="G239" s="419"/>
      <c r="H239" s="419"/>
      <c r="I239" s="419"/>
      <c r="J239" s="419"/>
      <c r="K239" s="419"/>
      <c r="L239" s="419"/>
      <c r="M239" s="419"/>
      <c r="N239" s="419"/>
      <c r="O239" s="419"/>
      <c r="P239" s="419"/>
      <c r="Q239" s="419"/>
      <c r="R239" s="419"/>
      <c r="S239" s="419"/>
      <c r="T239" s="419"/>
      <c r="U239" s="419"/>
      <c r="V239" s="419"/>
      <c r="W239" s="419"/>
      <c r="X239" s="419"/>
      <c r="Y239" s="419"/>
      <c r="Z239" s="419"/>
    </row>
    <row r="240" spans="1:26" ht="15.75" customHeight="1">
      <c r="A240" s="540">
        <v>3110202</v>
      </c>
      <c r="B240" s="349" t="s">
        <v>2937</v>
      </c>
      <c r="C240" s="951">
        <v>100000000</v>
      </c>
      <c r="D240" s="951">
        <v>100000000</v>
      </c>
      <c r="E240" s="419"/>
      <c r="F240" s="419"/>
      <c r="G240" s="419"/>
      <c r="H240" s="419"/>
      <c r="I240" s="419"/>
      <c r="J240" s="419"/>
      <c r="K240" s="419"/>
      <c r="L240" s="419"/>
      <c r="M240" s="419"/>
      <c r="N240" s="419"/>
      <c r="O240" s="419"/>
      <c r="P240" s="419"/>
      <c r="Q240" s="419"/>
      <c r="R240" s="419"/>
      <c r="S240" s="419"/>
      <c r="T240" s="419"/>
      <c r="U240" s="419"/>
      <c r="V240" s="419"/>
      <c r="W240" s="419"/>
      <c r="X240" s="419"/>
      <c r="Y240" s="419"/>
      <c r="Z240" s="419"/>
    </row>
    <row r="241" spans="1:26" ht="15.75" customHeight="1">
      <c r="A241" s="540">
        <v>3110201</v>
      </c>
      <c r="B241" s="349" t="s">
        <v>2938</v>
      </c>
      <c r="C241" s="951">
        <v>15000000</v>
      </c>
      <c r="D241" s="951">
        <v>35000000</v>
      </c>
      <c r="E241" s="419"/>
      <c r="F241" s="419"/>
      <c r="G241" s="419"/>
      <c r="H241" s="419"/>
      <c r="I241" s="419"/>
      <c r="J241" s="419"/>
      <c r="K241" s="419"/>
      <c r="L241" s="419"/>
      <c r="M241" s="419"/>
      <c r="N241" s="419"/>
      <c r="O241" s="419"/>
      <c r="P241" s="419"/>
      <c r="Q241" s="419"/>
      <c r="R241" s="419"/>
      <c r="S241" s="419"/>
      <c r="T241" s="419"/>
      <c r="U241" s="419"/>
      <c r="V241" s="419"/>
      <c r="W241" s="419"/>
      <c r="X241" s="419"/>
      <c r="Y241" s="419"/>
      <c r="Z241" s="419"/>
    </row>
    <row r="242" spans="1:26" ht="15.75" customHeight="1">
      <c r="A242" s="540">
        <v>3110504</v>
      </c>
      <c r="B242" s="349" t="s">
        <v>2939</v>
      </c>
      <c r="C242" s="951">
        <v>12237326</v>
      </c>
      <c r="D242" s="951">
        <v>12237326</v>
      </c>
      <c r="E242" s="419"/>
      <c r="F242" s="419"/>
      <c r="G242" s="419"/>
      <c r="H242" s="419"/>
      <c r="I242" s="419"/>
      <c r="J242" s="419"/>
      <c r="K242" s="419"/>
      <c r="L242" s="419"/>
      <c r="M242" s="419"/>
      <c r="N242" s="419"/>
      <c r="O242" s="419"/>
      <c r="P242" s="419"/>
      <c r="Q242" s="419"/>
      <c r="R242" s="419"/>
      <c r="S242" s="419"/>
      <c r="T242" s="419"/>
      <c r="U242" s="419"/>
      <c r="V242" s="419"/>
      <c r="W242" s="419"/>
      <c r="X242" s="419"/>
      <c r="Y242" s="419"/>
      <c r="Z242" s="419"/>
    </row>
    <row r="243" spans="1:26" ht="15.75" customHeight="1">
      <c r="A243" s="540">
        <v>3110302</v>
      </c>
      <c r="B243" s="349" t="s">
        <v>2940</v>
      </c>
      <c r="C243" s="951">
        <v>25000000</v>
      </c>
      <c r="D243" s="951">
        <v>25000000</v>
      </c>
      <c r="E243" s="419"/>
      <c r="F243" s="419"/>
      <c r="G243" s="419"/>
      <c r="H243" s="419"/>
      <c r="I243" s="419"/>
      <c r="J243" s="419"/>
      <c r="K243" s="419"/>
      <c r="L243" s="419"/>
      <c r="M243" s="419"/>
      <c r="N243" s="419"/>
      <c r="O243" s="419"/>
      <c r="P243" s="419"/>
      <c r="Q243" s="419"/>
      <c r="R243" s="419"/>
      <c r="S243" s="419"/>
      <c r="T243" s="419"/>
      <c r="U243" s="419"/>
      <c r="V243" s="419"/>
      <c r="W243" s="419"/>
      <c r="X243" s="419"/>
      <c r="Y243" s="419"/>
      <c r="Z243" s="419"/>
    </row>
    <row r="244" spans="1:26" ht="15.75" customHeight="1">
      <c r="A244" s="967"/>
      <c r="B244" s="479" t="s">
        <v>2941</v>
      </c>
      <c r="C244" s="487">
        <v>119350465</v>
      </c>
      <c r="D244" s="487">
        <f>SUM(D237:D243)</f>
        <v>273350465</v>
      </c>
      <c r="E244" s="419"/>
      <c r="F244" s="419"/>
      <c r="G244" s="419"/>
      <c r="H244" s="419"/>
      <c r="I244" s="419"/>
      <c r="J244" s="419"/>
      <c r="K244" s="419"/>
      <c r="L244" s="419"/>
      <c r="M244" s="419"/>
      <c r="N244" s="419"/>
      <c r="O244" s="419"/>
      <c r="P244" s="419"/>
      <c r="Q244" s="419"/>
      <c r="R244" s="419"/>
      <c r="S244" s="419"/>
      <c r="T244" s="419"/>
      <c r="U244" s="419"/>
      <c r="V244" s="419"/>
      <c r="W244" s="419"/>
      <c r="X244" s="419"/>
      <c r="Y244" s="419"/>
      <c r="Z244" s="419"/>
    </row>
    <row r="245" spans="1:26" ht="15.75" customHeight="1">
      <c r="A245" s="967"/>
      <c r="B245" s="479" t="s">
        <v>2942</v>
      </c>
      <c r="C245" s="487">
        <v>1313747771</v>
      </c>
      <c r="D245" s="487">
        <f>SUM(D244,D234)</f>
        <v>1247281284</v>
      </c>
      <c r="E245" s="419"/>
      <c r="F245" s="419"/>
      <c r="G245" s="419"/>
      <c r="H245" s="419"/>
      <c r="I245" s="419"/>
      <c r="J245" s="419"/>
      <c r="K245" s="419"/>
      <c r="L245" s="419"/>
      <c r="M245" s="419"/>
      <c r="N245" s="419"/>
      <c r="O245" s="419"/>
      <c r="P245" s="419"/>
      <c r="Q245" s="419"/>
      <c r="R245" s="419"/>
      <c r="S245" s="419"/>
      <c r="T245" s="419"/>
      <c r="U245" s="419"/>
      <c r="V245" s="419"/>
      <c r="W245" s="419"/>
      <c r="X245" s="419"/>
      <c r="Y245" s="419"/>
      <c r="Z245" s="419"/>
    </row>
    <row r="246" spans="1:26" ht="15.75" customHeight="1">
      <c r="A246" s="481"/>
      <c r="B246" s="481" t="s">
        <v>90</v>
      </c>
      <c r="C246" s="886">
        <v>1509980447</v>
      </c>
      <c r="D246" s="886">
        <f>SUM(D235,D244)</f>
        <v>1652241208</v>
      </c>
      <c r="E246" s="419"/>
      <c r="F246" s="419"/>
      <c r="G246" s="419"/>
      <c r="H246" s="419"/>
      <c r="I246" s="419"/>
      <c r="J246" s="419"/>
      <c r="K246" s="419"/>
      <c r="L246" s="419"/>
      <c r="M246" s="419"/>
      <c r="N246" s="419"/>
      <c r="O246" s="419"/>
      <c r="P246" s="419"/>
      <c r="Q246" s="419"/>
      <c r="R246" s="419"/>
      <c r="S246" s="419"/>
      <c r="T246" s="419"/>
      <c r="U246" s="419"/>
      <c r="V246" s="419"/>
      <c r="W246" s="419"/>
      <c r="X246" s="419"/>
      <c r="Y246" s="419"/>
      <c r="Z246" s="419"/>
    </row>
    <row r="247" spans="1:26" ht="15.75" customHeight="1">
      <c r="A247" s="493"/>
      <c r="B247" s="493"/>
      <c r="C247" s="945"/>
      <c r="D247" s="945"/>
      <c r="E247" s="419"/>
      <c r="F247" s="419"/>
      <c r="G247" s="419"/>
      <c r="H247" s="419"/>
      <c r="I247" s="419"/>
      <c r="J247" s="419"/>
      <c r="K247" s="419"/>
      <c r="L247" s="419"/>
      <c r="M247" s="419"/>
      <c r="N247" s="419"/>
      <c r="O247" s="419"/>
      <c r="P247" s="419"/>
      <c r="Q247" s="419"/>
      <c r="R247" s="419"/>
      <c r="S247" s="419"/>
      <c r="T247" s="419"/>
      <c r="U247" s="419"/>
      <c r="V247" s="419"/>
      <c r="W247" s="419"/>
      <c r="X247" s="419"/>
      <c r="Y247" s="419"/>
      <c r="Z247" s="419"/>
    </row>
    <row r="248" spans="1:26" ht="15.75" customHeight="1">
      <c r="A248" s="493"/>
      <c r="B248" s="493"/>
      <c r="C248" s="945"/>
      <c r="D248" s="945"/>
      <c r="E248" s="419"/>
      <c r="F248" s="419"/>
      <c r="G248" s="419"/>
      <c r="H248" s="419"/>
      <c r="I248" s="419"/>
      <c r="J248" s="419"/>
      <c r="K248" s="419"/>
      <c r="L248" s="419"/>
      <c r="M248" s="419"/>
      <c r="N248" s="419"/>
      <c r="O248" s="419"/>
      <c r="P248" s="419"/>
      <c r="Q248" s="419"/>
      <c r="R248" s="419"/>
      <c r="S248" s="419"/>
      <c r="T248" s="419"/>
      <c r="U248" s="419"/>
      <c r="V248" s="419"/>
      <c r="W248" s="419"/>
      <c r="X248" s="419"/>
      <c r="Y248" s="419"/>
      <c r="Z248" s="419"/>
    </row>
    <row r="249" spans="1:26" ht="15.75" customHeight="1">
      <c r="A249" s="493"/>
      <c r="B249" s="493"/>
      <c r="C249" s="945"/>
      <c r="D249" s="945"/>
      <c r="E249" s="419"/>
      <c r="F249" s="419"/>
      <c r="G249" s="419"/>
      <c r="H249" s="419"/>
      <c r="I249" s="419"/>
      <c r="J249" s="419"/>
      <c r="K249" s="419"/>
      <c r="L249" s="419"/>
      <c r="M249" s="419"/>
      <c r="N249" s="419"/>
      <c r="O249" s="419"/>
      <c r="P249" s="419"/>
      <c r="Q249" s="419"/>
      <c r="R249" s="419"/>
      <c r="S249" s="419"/>
      <c r="T249" s="419"/>
      <c r="U249" s="419"/>
      <c r="V249" s="419"/>
      <c r="W249" s="419"/>
      <c r="X249" s="419"/>
      <c r="Y249" s="419"/>
      <c r="Z249" s="419"/>
    </row>
    <row r="250" spans="1:26" ht="15.75" customHeight="1">
      <c r="A250" s="493"/>
      <c r="B250" s="493"/>
      <c r="C250" s="945"/>
      <c r="D250" s="945"/>
      <c r="E250" s="419"/>
      <c r="F250" s="419"/>
      <c r="G250" s="419"/>
      <c r="H250" s="419"/>
      <c r="I250" s="419"/>
      <c r="J250" s="419"/>
      <c r="K250" s="419"/>
      <c r="L250" s="419"/>
      <c r="M250" s="419"/>
      <c r="N250" s="419"/>
      <c r="O250" s="419"/>
      <c r="P250" s="419"/>
      <c r="Q250" s="419"/>
      <c r="R250" s="419"/>
      <c r="S250" s="419"/>
      <c r="T250" s="419"/>
      <c r="U250" s="419"/>
      <c r="V250" s="419"/>
      <c r="W250" s="419"/>
      <c r="X250" s="419"/>
      <c r="Y250" s="419"/>
      <c r="Z250" s="419"/>
    </row>
    <row r="251" spans="1:26" ht="15.75" customHeight="1">
      <c r="A251" s="493"/>
      <c r="B251" s="493"/>
      <c r="C251" s="945"/>
      <c r="D251" s="945"/>
      <c r="E251" s="419"/>
      <c r="F251" s="419"/>
      <c r="G251" s="419"/>
      <c r="H251" s="419"/>
      <c r="I251" s="419"/>
      <c r="J251" s="419"/>
      <c r="K251" s="419"/>
      <c r="L251" s="419"/>
      <c r="M251" s="419"/>
      <c r="N251" s="419"/>
      <c r="O251" s="419"/>
      <c r="P251" s="419"/>
      <c r="Q251" s="419"/>
      <c r="R251" s="419"/>
      <c r="S251" s="419"/>
      <c r="T251" s="419"/>
      <c r="U251" s="419"/>
      <c r="V251" s="419"/>
      <c r="W251" s="419"/>
      <c r="X251" s="419"/>
      <c r="Y251" s="419"/>
      <c r="Z251" s="419"/>
    </row>
    <row r="252" spans="1:26" ht="15.75" customHeight="1">
      <c r="A252" s="493"/>
      <c r="B252" s="493"/>
      <c r="C252" s="945"/>
      <c r="D252" s="945"/>
      <c r="E252" s="419"/>
      <c r="F252" s="419"/>
      <c r="G252" s="419"/>
      <c r="H252" s="419"/>
      <c r="I252" s="419"/>
      <c r="J252" s="419"/>
      <c r="K252" s="419"/>
      <c r="L252" s="419"/>
      <c r="M252" s="419"/>
      <c r="N252" s="419"/>
      <c r="O252" s="419"/>
      <c r="P252" s="419"/>
      <c r="Q252" s="419"/>
      <c r="R252" s="419"/>
      <c r="S252" s="419"/>
      <c r="T252" s="419"/>
      <c r="U252" s="419"/>
      <c r="V252" s="419"/>
      <c r="W252" s="419"/>
      <c r="X252" s="419"/>
      <c r="Y252" s="419"/>
      <c r="Z252" s="419"/>
    </row>
    <row r="253" spans="1:26" ht="15.75" customHeight="1">
      <c r="A253" s="493"/>
      <c r="B253" s="493"/>
      <c r="C253" s="945"/>
      <c r="D253" s="945"/>
      <c r="E253" s="419"/>
      <c r="F253" s="419"/>
      <c r="G253" s="419"/>
      <c r="H253" s="419"/>
      <c r="I253" s="419"/>
      <c r="J253" s="419"/>
      <c r="K253" s="419"/>
      <c r="L253" s="419"/>
      <c r="M253" s="419"/>
      <c r="N253" s="419"/>
      <c r="O253" s="419"/>
      <c r="P253" s="419"/>
      <c r="Q253" s="419"/>
      <c r="R253" s="419"/>
      <c r="S253" s="419"/>
      <c r="T253" s="419"/>
      <c r="U253" s="419"/>
      <c r="V253" s="419"/>
      <c r="W253" s="419"/>
      <c r="X253" s="419"/>
      <c r="Y253" s="419"/>
      <c r="Z253" s="419"/>
    </row>
    <row r="254" spans="1:26" ht="15.75" customHeight="1">
      <c r="A254" s="493"/>
      <c r="B254" s="493"/>
      <c r="C254" s="945"/>
      <c r="D254" s="945"/>
      <c r="E254" s="419"/>
      <c r="F254" s="419"/>
      <c r="G254" s="419"/>
      <c r="H254" s="419"/>
      <c r="I254" s="419"/>
      <c r="J254" s="419"/>
      <c r="K254" s="419"/>
      <c r="L254" s="419"/>
      <c r="M254" s="419"/>
      <c r="N254" s="419"/>
      <c r="O254" s="419"/>
      <c r="P254" s="419"/>
      <c r="Q254" s="419"/>
      <c r="R254" s="419"/>
      <c r="S254" s="419"/>
      <c r="T254" s="419"/>
      <c r="U254" s="419"/>
      <c r="V254" s="419"/>
      <c r="W254" s="419"/>
      <c r="X254" s="419"/>
      <c r="Y254" s="419"/>
      <c r="Z254" s="419"/>
    </row>
    <row r="255" spans="1:26" ht="15.75" customHeight="1">
      <c r="A255" s="493"/>
      <c r="B255" s="493"/>
      <c r="C255" s="945"/>
      <c r="D255" s="945"/>
      <c r="E255" s="419"/>
      <c r="F255" s="419"/>
      <c r="G255" s="419"/>
      <c r="H255" s="419"/>
      <c r="I255" s="419"/>
      <c r="J255" s="419"/>
      <c r="K255" s="419"/>
      <c r="L255" s="419"/>
      <c r="M255" s="419"/>
      <c r="N255" s="419"/>
      <c r="O255" s="419"/>
      <c r="P255" s="419"/>
      <c r="Q255" s="419"/>
      <c r="R255" s="419"/>
      <c r="S255" s="419"/>
      <c r="T255" s="419"/>
      <c r="U255" s="419"/>
      <c r="V255" s="419"/>
      <c r="W255" s="419"/>
      <c r="X255" s="419"/>
      <c r="Y255" s="419"/>
      <c r="Z255" s="419"/>
    </row>
    <row r="256" spans="1:26" ht="15.75" customHeight="1">
      <c r="A256" s="493"/>
      <c r="B256" s="493"/>
      <c r="C256" s="945"/>
      <c r="D256" s="945"/>
      <c r="E256" s="419"/>
      <c r="F256" s="419"/>
      <c r="G256" s="419"/>
      <c r="H256" s="419"/>
      <c r="I256" s="419"/>
      <c r="J256" s="419"/>
      <c r="K256" s="419"/>
      <c r="L256" s="419"/>
      <c r="M256" s="419"/>
      <c r="N256" s="419"/>
      <c r="O256" s="419"/>
      <c r="P256" s="419"/>
      <c r="Q256" s="419"/>
      <c r="R256" s="419"/>
      <c r="S256" s="419"/>
      <c r="T256" s="419"/>
      <c r="U256" s="419"/>
      <c r="V256" s="419"/>
      <c r="W256" s="419"/>
      <c r="X256" s="419"/>
      <c r="Y256" s="419"/>
      <c r="Z256" s="419"/>
    </row>
    <row r="257" spans="1:26" ht="15.75" customHeight="1">
      <c r="A257" s="493"/>
      <c r="B257" s="493"/>
      <c r="C257" s="945"/>
      <c r="D257" s="945"/>
      <c r="E257" s="419"/>
      <c r="F257" s="419"/>
      <c r="G257" s="419"/>
      <c r="H257" s="419"/>
      <c r="I257" s="419"/>
      <c r="J257" s="419"/>
      <c r="K257" s="419"/>
      <c r="L257" s="419"/>
      <c r="M257" s="419"/>
      <c r="N257" s="419"/>
      <c r="O257" s="419"/>
      <c r="P257" s="419"/>
      <c r="Q257" s="419"/>
      <c r="R257" s="419"/>
      <c r="S257" s="419"/>
      <c r="T257" s="419"/>
      <c r="U257" s="419"/>
      <c r="V257" s="419"/>
      <c r="W257" s="419"/>
      <c r="X257" s="419"/>
      <c r="Y257" s="419"/>
      <c r="Z257" s="419"/>
    </row>
    <row r="258" spans="1:26" ht="15.75" customHeight="1">
      <c r="A258" s="493"/>
      <c r="B258" s="493"/>
      <c r="C258" s="945"/>
      <c r="D258" s="945"/>
      <c r="E258" s="419"/>
      <c r="F258" s="419"/>
      <c r="G258" s="419"/>
      <c r="H258" s="419"/>
      <c r="I258" s="419"/>
      <c r="J258" s="419"/>
      <c r="K258" s="419"/>
      <c r="L258" s="419"/>
      <c r="M258" s="419"/>
      <c r="N258" s="419"/>
      <c r="O258" s="419"/>
      <c r="P258" s="419"/>
      <c r="Q258" s="419"/>
      <c r="R258" s="419"/>
      <c r="S258" s="419"/>
      <c r="T258" s="419"/>
      <c r="U258" s="419"/>
      <c r="V258" s="419"/>
      <c r="W258" s="419"/>
      <c r="X258" s="419"/>
      <c r="Y258" s="419"/>
      <c r="Z258" s="419"/>
    </row>
    <row r="259" spans="1:26" ht="15.75" customHeight="1">
      <c r="A259" s="493"/>
      <c r="B259" s="493"/>
      <c r="C259" s="945"/>
      <c r="D259" s="945"/>
      <c r="E259" s="419"/>
      <c r="F259" s="419"/>
      <c r="G259" s="419"/>
      <c r="H259" s="419"/>
      <c r="I259" s="419"/>
      <c r="J259" s="419"/>
      <c r="K259" s="419"/>
      <c r="L259" s="419"/>
      <c r="M259" s="419"/>
      <c r="N259" s="419"/>
      <c r="O259" s="419"/>
      <c r="P259" s="419"/>
      <c r="Q259" s="419"/>
      <c r="R259" s="419"/>
      <c r="S259" s="419"/>
      <c r="T259" s="419"/>
      <c r="U259" s="419"/>
      <c r="V259" s="419"/>
      <c r="W259" s="419"/>
      <c r="X259" s="419"/>
      <c r="Y259" s="419"/>
      <c r="Z259" s="419"/>
    </row>
    <row r="260" spans="1:26" ht="15.75" customHeight="1">
      <c r="A260" s="493"/>
      <c r="B260" s="493"/>
      <c r="C260" s="945"/>
      <c r="D260" s="945"/>
      <c r="E260" s="419"/>
      <c r="F260" s="419"/>
      <c r="G260" s="419"/>
      <c r="H260" s="419"/>
      <c r="I260" s="419"/>
      <c r="J260" s="419"/>
      <c r="K260" s="419"/>
      <c r="L260" s="419"/>
      <c r="M260" s="419"/>
      <c r="N260" s="419"/>
      <c r="O260" s="419"/>
      <c r="P260" s="419"/>
      <c r="Q260" s="419"/>
      <c r="R260" s="419"/>
      <c r="S260" s="419"/>
      <c r="T260" s="419"/>
      <c r="U260" s="419"/>
      <c r="V260" s="419"/>
      <c r="W260" s="419"/>
      <c r="X260" s="419"/>
      <c r="Y260" s="419"/>
      <c r="Z260" s="419"/>
    </row>
    <row r="261" spans="1:26" ht="15.75" customHeight="1">
      <c r="A261" s="493"/>
      <c r="B261" s="493"/>
      <c r="C261" s="945"/>
      <c r="D261" s="945"/>
      <c r="E261" s="419"/>
      <c r="F261" s="419"/>
      <c r="G261" s="419"/>
      <c r="H261" s="419"/>
      <c r="I261" s="419"/>
      <c r="J261" s="419"/>
      <c r="K261" s="419"/>
      <c r="L261" s="419"/>
      <c r="M261" s="419"/>
      <c r="N261" s="419"/>
      <c r="O261" s="419"/>
      <c r="P261" s="419"/>
      <c r="Q261" s="419"/>
      <c r="R261" s="419"/>
      <c r="S261" s="419"/>
      <c r="T261" s="419"/>
      <c r="U261" s="419"/>
      <c r="V261" s="419"/>
      <c r="W261" s="419"/>
      <c r="X261" s="419"/>
      <c r="Y261" s="419"/>
      <c r="Z261" s="419"/>
    </row>
    <row r="262" spans="1:26" ht="15.75" customHeight="1">
      <c r="A262" s="493"/>
      <c r="B262" s="493"/>
      <c r="C262" s="945"/>
      <c r="D262" s="945"/>
      <c r="E262" s="419"/>
      <c r="F262" s="419"/>
      <c r="G262" s="419"/>
      <c r="H262" s="419"/>
      <c r="I262" s="419"/>
      <c r="J262" s="419"/>
      <c r="K262" s="419"/>
      <c r="L262" s="419"/>
      <c r="M262" s="419"/>
      <c r="N262" s="419"/>
      <c r="O262" s="419"/>
      <c r="P262" s="419"/>
      <c r="Q262" s="419"/>
      <c r="R262" s="419"/>
      <c r="S262" s="419"/>
      <c r="T262" s="419"/>
      <c r="U262" s="419"/>
      <c r="V262" s="419"/>
      <c r="W262" s="419"/>
      <c r="X262" s="419"/>
      <c r="Y262" s="419"/>
      <c r="Z262" s="419"/>
    </row>
    <row r="263" spans="1:26" ht="15.75" customHeight="1">
      <c r="A263" s="493"/>
      <c r="B263" s="493"/>
      <c r="C263" s="945"/>
      <c r="D263" s="945"/>
      <c r="E263" s="419"/>
      <c r="F263" s="419"/>
      <c r="G263" s="419"/>
      <c r="H263" s="419"/>
      <c r="I263" s="419"/>
      <c r="J263" s="419"/>
      <c r="K263" s="419"/>
      <c r="L263" s="419"/>
      <c r="M263" s="419"/>
      <c r="N263" s="419"/>
      <c r="O263" s="419"/>
      <c r="P263" s="419"/>
      <c r="Q263" s="419"/>
      <c r="R263" s="419"/>
      <c r="S263" s="419"/>
      <c r="T263" s="419"/>
      <c r="U263" s="419"/>
      <c r="V263" s="419"/>
      <c r="W263" s="419"/>
      <c r="X263" s="419"/>
      <c r="Y263" s="419"/>
      <c r="Z263" s="419"/>
    </row>
    <row r="264" spans="1:26" ht="15.75" customHeight="1">
      <c r="A264" s="493"/>
      <c r="B264" s="493"/>
      <c r="C264" s="945"/>
      <c r="D264" s="945"/>
      <c r="E264" s="419"/>
      <c r="F264" s="419"/>
      <c r="G264" s="419"/>
      <c r="H264" s="419"/>
      <c r="I264" s="419"/>
      <c r="J264" s="419"/>
      <c r="K264" s="419"/>
      <c r="L264" s="419"/>
      <c r="M264" s="419"/>
      <c r="N264" s="419"/>
      <c r="O264" s="419"/>
      <c r="P264" s="419"/>
      <c r="Q264" s="419"/>
      <c r="R264" s="419"/>
      <c r="S264" s="419"/>
      <c r="T264" s="419"/>
      <c r="U264" s="419"/>
      <c r="V264" s="419"/>
      <c r="W264" s="419"/>
      <c r="X264" s="419"/>
      <c r="Y264" s="419"/>
      <c r="Z264" s="419"/>
    </row>
    <row r="265" spans="1:26" ht="15.75" customHeight="1">
      <c r="A265" s="493"/>
      <c r="B265" s="493"/>
      <c r="C265" s="945"/>
      <c r="D265" s="945"/>
      <c r="E265" s="419"/>
      <c r="F265" s="419"/>
      <c r="G265" s="419"/>
      <c r="H265" s="419"/>
      <c r="I265" s="419"/>
      <c r="J265" s="419"/>
      <c r="K265" s="419"/>
      <c r="L265" s="419"/>
      <c r="M265" s="419"/>
      <c r="N265" s="419"/>
      <c r="O265" s="419"/>
      <c r="P265" s="419"/>
      <c r="Q265" s="419"/>
      <c r="R265" s="419"/>
      <c r="S265" s="419"/>
      <c r="T265" s="419"/>
      <c r="U265" s="419"/>
      <c r="V265" s="419"/>
      <c r="W265" s="419"/>
      <c r="X265" s="419"/>
      <c r="Y265" s="419"/>
      <c r="Z265" s="419"/>
    </row>
    <row r="266" spans="1:26" ht="15.75" customHeight="1">
      <c r="A266" s="493"/>
      <c r="B266" s="493"/>
      <c r="C266" s="945"/>
      <c r="D266" s="945"/>
      <c r="E266" s="419"/>
      <c r="F266" s="419"/>
      <c r="G266" s="419"/>
      <c r="H266" s="419"/>
      <c r="I266" s="419"/>
      <c r="J266" s="419"/>
      <c r="K266" s="419"/>
      <c r="L266" s="419"/>
      <c r="M266" s="419"/>
      <c r="N266" s="419"/>
      <c r="O266" s="419"/>
      <c r="P266" s="419"/>
      <c r="Q266" s="419"/>
      <c r="R266" s="419"/>
      <c r="S266" s="419"/>
      <c r="T266" s="419"/>
      <c r="U266" s="419"/>
      <c r="V266" s="419"/>
      <c r="W266" s="419"/>
      <c r="X266" s="419"/>
      <c r="Y266" s="419"/>
      <c r="Z266" s="419"/>
    </row>
    <row r="267" spans="1:26" ht="15.75" customHeight="1">
      <c r="A267" s="493"/>
      <c r="B267" s="493"/>
      <c r="C267" s="945"/>
      <c r="D267" s="945"/>
      <c r="E267" s="419"/>
      <c r="F267" s="419"/>
      <c r="G267" s="419"/>
      <c r="H267" s="419"/>
      <c r="I267" s="419"/>
      <c r="J267" s="419"/>
      <c r="K267" s="419"/>
      <c r="L267" s="419"/>
      <c r="M267" s="419"/>
      <c r="N267" s="419"/>
      <c r="O267" s="419"/>
      <c r="P267" s="419"/>
      <c r="Q267" s="419"/>
      <c r="R267" s="419"/>
      <c r="S267" s="419"/>
      <c r="T267" s="419"/>
      <c r="U267" s="419"/>
      <c r="V267" s="419"/>
      <c r="W267" s="419"/>
      <c r="X267" s="419"/>
      <c r="Y267" s="419"/>
      <c r="Z267" s="419"/>
    </row>
    <row r="268" spans="1:26" ht="15.75" customHeight="1">
      <c r="A268" s="493"/>
      <c r="B268" s="493"/>
      <c r="C268" s="945"/>
      <c r="D268" s="945"/>
      <c r="E268" s="419"/>
      <c r="F268" s="419"/>
      <c r="G268" s="419"/>
      <c r="H268" s="419"/>
      <c r="I268" s="419"/>
      <c r="J268" s="419"/>
      <c r="K268" s="419"/>
      <c r="L268" s="419"/>
      <c r="M268" s="419"/>
      <c r="N268" s="419"/>
      <c r="O268" s="419"/>
      <c r="P268" s="419"/>
      <c r="Q268" s="419"/>
      <c r="R268" s="419"/>
      <c r="S268" s="419"/>
      <c r="T268" s="419"/>
      <c r="U268" s="419"/>
      <c r="V268" s="419"/>
      <c r="W268" s="419"/>
      <c r="X268" s="419"/>
      <c r="Y268" s="419"/>
      <c r="Z268" s="419"/>
    </row>
    <row r="269" spans="1:26" ht="15.75" customHeight="1">
      <c r="A269" s="493"/>
      <c r="B269" s="493"/>
      <c r="C269" s="945"/>
      <c r="D269" s="945"/>
      <c r="E269" s="419"/>
      <c r="F269" s="419"/>
      <c r="G269" s="419"/>
      <c r="H269" s="419"/>
      <c r="I269" s="419"/>
      <c r="J269" s="419"/>
      <c r="K269" s="419"/>
      <c r="L269" s="419"/>
      <c r="M269" s="419"/>
      <c r="N269" s="419"/>
      <c r="O269" s="419"/>
      <c r="P269" s="419"/>
      <c r="Q269" s="419"/>
      <c r="R269" s="419"/>
      <c r="S269" s="419"/>
      <c r="T269" s="419"/>
      <c r="U269" s="419"/>
      <c r="V269" s="419"/>
      <c r="W269" s="419"/>
      <c r="X269" s="419"/>
      <c r="Y269" s="419"/>
      <c r="Z269" s="419"/>
    </row>
    <row r="270" spans="1:26" ht="15.75" customHeight="1">
      <c r="A270" s="493"/>
      <c r="B270" s="493"/>
      <c r="C270" s="945"/>
      <c r="D270" s="945"/>
      <c r="E270" s="419"/>
      <c r="F270" s="419"/>
      <c r="G270" s="419"/>
      <c r="H270" s="419"/>
      <c r="I270" s="419"/>
      <c r="J270" s="419"/>
      <c r="K270" s="419"/>
      <c r="L270" s="419"/>
      <c r="M270" s="419"/>
      <c r="N270" s="419"/>
      <c r="O270" s="419"/>
      <c r="P270" s="419"/>
      <c r="Q270" s="419"/>
      <c r="R270" s="419"/>
      <c r="S270" s="419"/>
      <c r="T270" s="419"/>
      <c r="U270" s="419"/>
      <c r="V270" s="419"/>
      <c r="W270" s="419"/>
      <c r="X270" s="419"/>
      <c r="Y270" s="419"/>
      <c r="Z270" s="419"/>
    </row>
    <row r="271" spans="1:26" ht="15.75" customHeight="1">
      <c r="A271" s="493"/>
      <c r="B271" s="493"/>
      <c r="C271" s="945"/>
      <c r="D271" s="945"/>
      <c r="E271" s="419"/>
      <c r="F271" s="419"/>
      <c r="G271" s="419"/>
      <c r="H271" s="419"/>
      <c r="I271" s="419"/>
      <c r="J271" s="419"/>
      <c r="K271" s="419"/>
      <c r="L271" s="419"/>
      <c r="M271" s="419"/>
      <c r="N271" s="419"/>
      <c r="O271" s="419"/>
      <c r="P271" s="419"/>
      <c r="Q271" s="419"/>
      <c r="R271" s="419"/>
      <c r="S271" s="419"/>
      <c r="T271" s="419"/>
      <c r="U271" s="419"/>
      <c r="V271" s="419"/>
      <c r="W271" s="419"/>
      <c r="X271" s="419"/>
      <c r="Y271" s="419"/>
      <c r="Z271" s="419"/>
    </row>
    <row r="272" spans="1:26" ht="15.75" customHeight="1">
      <c r="A272" s="493"/>
      <c r="B272" s="493"/>
      <c r="C272" s="945"/>
      <c r="D272" s="945"/>
      <c r="E272" s="419"/>
      <c r="F272" s="419"/>
      <c r="G272" s="419"/>
      <c r="H272" s="419"/>
      <c r="I272" s="419"/>
      <c r="J272" s="419"/>
      <c r="K272" s="419"/>
      <c r="L272" s="419"/>
      <c r="M272" s="419"/>
      <c r="N272" s="419"/>
      <c r="O272" s="419"/>
      <c r="P272" s="419"/>
      <c r="Q272" s="419"/>
      <c r="R272" s="419"/>
      <c r="S272" s="419"/>
      <c r="T272" s="419"/>
      <c r="U272" s="419"/>
      <c r="V272" s="419"/>
      <c r="W272" s="419"/>
      <c r="X272" s="419"/>
      <c r="Y272" s="419"/>
      <c r="Z272" s="419"/>
    </row>
    <row r="273" spans="1:26" ht="15.75" customHeight="1">
      <c r="A273" s="493"/>
      <c r="B273" s="493"/>
      <c r="C273" s="945"/>
      <c r="D273" s="945"/>
      <c r="E273" s="419"/>
      <c r="F273" s="419"/>
      <c r="G273" s="419"/>
      <c r="H273" s="419"/>
      <c r="I273" s="419"/>
      <c r="J273" s="419"/>
      <c r="K273" s="419"/>
      <c r="L273" s="419"/>
      <c r="M273" s="419"/>
      <c r="N273" s="419"/>
      <c r="O273" s="419"/>
      <c r="P273" s="419"/>
      <c r="Q273" s="419"/>
      <c r="R273" s="419"/>
      <c r="S273" s="419"/>
      <c r="T273" s="419"/>
      <c r="U273" s="419"/>
      <c r="V273" s="419"/>
      <c r="W273" s="419"/>
      <c r="X273" s="419"/>
      <c r="Y273" s="419"/>
      <c r="Z273" s="419"/>
    </row>
    <row r="274" spans="1:26" ht="15.75" customHeight="1">
      <c r="A274" s="493"/>
      <c r="B274" s="493"/>
      <c r="C274" s="945"/>
      <c r="D274" s="945"/>
      <c r="E274" s="419"/>
      <c r="F274" s="419"/>
      <c r="G274" s="419"/>
      <c r="H274" s="419"/>
      <c r="I274" s="419"/>
      <c r="J274" s="419"/>
      <c r="K274" s="419"/>
      <c r="L274" s="419"/>
      <c r="M274" s="419"/>
      <c r="N274" s="419"/>
      <c r="O274" s="419"/>
      <c r="P274" s="419"/>
      <c r="Q274" s="419"/>
      <c r="R274" s="419"/>
      <c r="S274" s="419"/>
      <c r="T274" s="419"/>
      <c r="U274" s="419"/>
      <c r="V274" s="419"/>
      <c r="W274" s="419"/>
      <c r="X274" s="419"/>
      <c r="Y274" s="419"/>
      <c r="Z274" s="419"/>
    </row>
    <row r="275" spans="1:26" ht="15.75" customHeight="1">
      <c r="A275" s="493"/>
      <c r="B275" s="493"/>
      <c r="C275" s="945"/>
      <c r="D275" s="945"/>
      <c r="E275" s="419"/>
      <c r="F275" s="419"/>
      <c r="G275" s="419"/>
      <c r="H275" s="419"/>
      <c r="I275" s="419"/>
      <c r="J275" s="419"/>
      <c r="K275" s="419"/>
      <c r="L275" s="419"/>
      <c r="M275" s="419"/>
      <c r="N275" s="419"/>
      <c r="O275" s="419"/>
      <c r="P275" s="419"/>
      <c r="Q275" s="419"/>
      <c r="R275" s="419"/>
      <c r="S275" s="419"/>
      <c r="T275" s="419"/>
      <c r="U275" s="419"/>
      <c r="V275" s="419"/>
      <c r="W275" s="419"/>
      <c r="X275" s="419"/>
      <c r="Y275" s="419"/>
      <c r="Z275" s="419"/>
    </row>
    <row r="276" spans="1:26" ht="15.75" customHeight="1">
      <c r="A276" s="493"/>
      <c r="B276" s="493"/>
      <c r="C276" s="945"/>
      <c r="D276" s="945"/>
      <c r="E276" s="419"/>
      <c r="F276" s="419"/>
      <c r="G276" s="419"/>
      <c r="H276" s="419"/>
      <c r="I276" s="419"/>
      <c r="J276" s="419"/>
      <c r="K276" s="419"/>
      <c r="L276" s="419"/>
      <c r="M276" s="419"/>
      <c r="N276" s="419"/>
      <c r="O276" s="419"/>
      <c r="P276" s="419"/>
      <c r="Q276" s="419"/>
      <c r="R276" s="419"/>
      <c r="S276" s="419"/>
      <c r="T276" s="419"/>
      <c r="U276" s="419"/>
      <c r="V276" s="419"/>
      <c r="W276" s="419"/>
      <c r="X276" s="419"/>
      <c r="Y276" s="419"/>
      <c r="Z276" s="419"/>
    </row>
    <row r="277" spans="1:26" ht="15.75" customHeight="1">
      <c r="A277" s="493"/>
      <c r="B277" s="493"/>
      <c r="C277" s="945"/>
      <c r="D277" s="945"/>
      <c r="E277" s="419"/>
      <c r="F277" s="419"/>
      <c r="G277" s="419"/>
      <c r="H277" s="419"/>
      <c r="I277" s="419"/>
      <c r="J277" s="419"/>
      <c r="K277" s="419"/>
      <c r="L277" s="419"/>
      <c r="M277" s="419"/>
      <c r="N277" s="419"/>
      <c r="O277" s="419"/>
      <c r="P277" s="419"/>
      <c r="Q277" s="419"/>
      <c r="R277" s="419"/>
      <c r="S277" s="419"/>
      <c r="T277" s="419"/>
      <c r="U277" s="419"/>
      <c r="V277" s="419"/>
      <c r="W277" s="419"/>
      <c r="X277" s="419"/>
      <c r="Y277" s="419"/>
      <c r="Z277" s="419"/>
    </row>
    <row r="278" spans="1:26" ht="15.75" customHeight="1">
      <c r="A278" s="493"/>
      <c r="B278" s="493"/>
      <c r="C278" s="945"/>
      <c r="D278" s="945"/>
      <c r="E278" s="419"/>
      <c r="F278" s="419"/>
      <c r="G278" s="419"/>
      <c r="H278" s="419"/>
      <c r="I278" s="419"/>
      <c r="J278" s="419"/>
      <c r="K278" s="419"/>
      <c r="L278" s="419"/>
      <c r="M278" s="419"/>
      <c r="N278" s="419"/>
      <c r="O278" s="419"/>
      <c r="P278" s="419"/>
      <c r="Q278" s="419"/>
      <c r="R278" s="419"/>
      <c r="S278" s="419"/>
      <c r="T278" s="419"/>
      <c r="U278" s="419"/>
      <c r="V278" s="419"/>
      <c r="W278" s="419"/>
      <c r="X278" s="419"/>
      <c r="Y278" s="419"/>
      <c r="Z278" s="419"/>
    </row>
    <row r="279" spans="1:26" ht="15.75" customHeight="1">
      <c r="A279" s="493"/>
      <c r="B279" s="493"/>
      <c r="C279" s="945"/>
      <c r="D279" s="945"/>
      <c r="E279" s="419"/>
      <c r="F279" s="419"/>
      <c r="G279" s="419"/>
      <c r="H279" s="419"/>
      <c r="I279" s="419"/>
      <c r="J279" s="419"/>
      <c r="K279" s="419"/>
      <c r="L279" s="419"/>
      <c r="M279" s="419"/>
      <c r="N279" s="419"/>
      <c r="O279" s="419"/>
      <c r="P279" s="419"/>
      <c r="Q279" s="419"/>
      <c r="R279" s="419"/>
      <c r="S279" s="419"/>
      <c r="T279" s="419"/>
      <c r="U279" s="419"/>
      <c r="V279" s="419"/>
      <c r="W279" s="419"/>
      <c r="X279" s="419"/>
      <c r="Y279" s="419"/>
      <c r="Z279" s="419"/>
    </row>
    <row r="280" spans="1:26" ht="15.75" customHeight="1">
      <c r="A280" s="493"/>
      <c r="B280" s="493"/>
      <c r="C280" s="945"/>
      <c r="D280" s="945"/>
      <c r="E280" s="419"/>
      <c r="F280" s="419"/>
      <c r="G280" s="419"/>
      <c r="H280" s="419"/>
      <c r="I280" s="419"/>
      <c r="J280" s="419"/>
      <c r="K280" s="419"/>
      <c r="L280" s="419"/>
      <c r="M280" s="419"/>
      <c r="N280" s="419"/>
      <c r="O280" s="419"/>
      <c r="P280" s="419"/>
      <c r="Q280" s="419"/>
      <c r="R280" s="419"/>
      <c r="S280" s="419"/>
      <c r="T280" s="419"/>
      <c r="U280" s="419"/>
      <c r="V280" s="419"/>
      <c r="W280" s="419"/>
      <c r="X280" s="419"/>
      <c r="Y280" s="419"/>
      <c r="Z280" s="419"/>
    </row>
    <row r="281" spans="1:26" ht="15.75" customHeight="1">
      <c r="A281" s="493"/>
      <c r="B281" s="493"/>
      <c r="C281" s="945"/>
      <c r="D281" s="945"/>
      <c r="E281" s="419"/>
      <c r="F281" s="419"/>
      <c r="G281" s="419"/>
      <c r="H281" s="419"/>
      <c r="I281" s="419"/>
      <c r="J281" s="419"/>
      <c r="K281" s="419"/>
      <c r="L281" s="419"/>
      <c r="M281" s="419"/>
      <c r="N281" s="419"/>
      <c r="O281" s="419"/>
      <c r="P281" s="419"/>
      <c r="Q281" s="419"/>
      <c r="R281" s="419"/>
      <c r="S281" s="419"/>
      <c r="T281" s="419"/>
      <c r="U281" s="419"/>
      <c r="V281" s="419"/>
      <c r="W281" s="419"/>
      <c r="X281" s="419"/>
      <c r="Y281" s="419"/>
      <c r="Z281" s="419"/>
    </row>
    <row r="282" spans="1:26" ht="15.75" customHeight="1">
      <c r="A282" s="493"/>
      <c r="B282" s="493"/>
      <c r="C282" s="945"/>
      <c r="D282" s="945"/>
      <c r="E282" s="419"/>
      <c r="F282" s="419"/>
      <c r="G282" s="419"/>
      <c r="H282" s="419"/>
      <c r="I282" s="419"/>
      <c r="J282" s="419"/>
      <c r="K282" s="419"/>
      <c r="L282" s="419"/>
      <c r="M282" s="419"/>
      <c r="N282" s="419"/>
      <c r="O282" s="419"/>
      <c r="P282" s="419"/>
      <c r="Q282" s="419"/>
      <c r="R282" s="419"/>
      <c r="S282" s="419"/>
      <c r="T282" s="419"/>
      <c r="U282" s="419"/>
      <c r="V282" s="419"/>
      <c r="W282" s="419"/>
      <c r="X282" s="419"/>
      <c r="Y282" s="419"/>
      <c r="Z282" s="419"/>
    </row>
    <row r="283" spans="1:26" ht="15.75" customHeight="1">
      <c r="A283" s="493"/>
      <c r="B283" s="493"/>
      <c r="C283" s="945"/>
      <c r="D283" s="945"/>
      <c r="E283" s="419"/>
      <c r="F283" s="419"/>
      <c r="G283" s="419"/>
      <c r="H283" s="419"/>
      <c r="I283" s="419"/>
      <c r="J283" s="419"/>
      <c r="K283" s="419"/>
      <c r="L283" s="419"/>
      <c r="M283" s="419"/>
      <c r="N283" s="419"/>
      <c r="O283" s="419"/>
      <c r="P283" s="419"/>
      <c r="Q283" s="419"/>
      <c r="R283" s="419"/>
      <c r="S283" s="419"/>
      <c r="T283" s="419"/>
      <c r="U283" s="419"/>
      <c r="V283" s="419"/>
      <c r="W283" s="419"/>
      <c r="X283" s="419"/>
      <c r="Y283" s="419"/>
      <c r="Z283" s="419"/>
    </row>
    <row r="284" spans="1:26" ht="15.75" customHeight="1">
      <c r="A284" s="493"/>
      <c r="B284" s="493"/>
      <c r="C284" s="945"/>
      <c r="D284" s="945"/>
      <c r="E284" s="419"/>
      <c r="F284" s="419"/>
      <c r="G284" s="419"/>
      <c r="H284" s="419"/>
      <c r="I284" s="419"/>
      <c r="J284" s="419"/>
      <c r="K284" s="419"/>
      <c r="L284" s="419"/>
      <c r="M284" s="419"/>
      <c r="N284" s="419"/>
      <c r="O284" s="419"/>
      <c r="P284" s="419"/>
      <c r="Q284" s="419"/>
      <c r="R284" s="419"/>
      <c r="S284" s="419"/>
      <c r="T284" s="419"/>
      <c r="U284" s="419"/>
      <c r="V284" s="419"/>
      <c r="W284" s="419"/>
      <c r="X284" s="419"/>
      <c r="Y284" s="419"/>
      <c r="Z284" s="419"/>
    </row>
    <row r="285" spans="1:26" ht="15.75" customHeight="1">
      <c r="A285" s="493"/>
      <c r="B285" s="493"/>
      <c r="C285" s="945"/>
      <c r="D285" s="945"/>
      <c r="E285" s="419"/>
      <c r="F285" s="419"/>
      <c r="G285" s="419"/>
      <c r="H285" s="419"/>
      <c r="I285" s="419"/>
      <c r="J285" s="419"/>
      <c r="K285" s="419"/>
      <c r="L285" s="419"/>
      <c r="M285" s="419"/>
      <c r="N285" s="419"/>
      <c r="O285" s="419"/>
      <c r="P285" s="419"/>
      <c r="Q285" s="419"/>
      <c r="R285" s="419"/>
      <c r="S285" s="419"/>
      <c r="T285" s="419"/>
      <c r="U285" s="419"/>
      <c r="V285" s="419"/>
      <c r="W285" s="419"/>
      <c r="X285" s="419"/>
      <c r="Y285" s="419"/>
      <c r="Z285" s="419"/>
    </row>
    <row r="286" spans="1:26" ht="15.75" customHeight="1">
      <c r="A286" s="493"/>
      <c r="B286" s="493"/>
      <c r="C286" s="945"/>
      <c r="D286" s="945"/>
      <c r="E286" s="419"/>
      <c r="F286" s="419"/>
      <c r="G286" s="419"/>
      <c r="H286" s="419"/>
      <c r="I286" s="419"/>
      <c r="J286" s="419"/>
      <c r="K286" s="419"/>
      <c r="L286" s="419"/>
      <c r="M286" s="419"/>
      <c r="N286" s="419"/>
      <c r="O286" s="419"/>
      <c r="P286" s="419"/>
      <c r="Q286" s="419"/>
      <c r="R286" s="419"/>
      <c r="S286" s="419"/>
      <c r="T286" s="419"/>
      <c r="U286" s="419"/>
      <c r="V286" s="419"/>
      <c r="W286" s="419"/>
      <c r="X286" s="419"/>
      <c r="Y286" s="419"/>
      <c r="Z286" s="419"/>
    </row>
    <row r="287" spans="1:26" ht="15.75" customHeight="1">
      <c r="A287" s="493"/>
      <c r="B287" s="493"/>
      <c r="C287" s="945"/>
      <c r="D287" s="945"/>
      <c r="E287" s="419"/>
      <c r="F287" s="419"/>
      <c r="G287" s="419"/>
      <c r="H287" s="419"/>
      <c r="I287" s="419"/>
      <c r="J287" s="419"/>
      <c r="K287" s="419"/>
      <c r="L287" s="419"/>
      <c r="M287" s="419"/>
      <c r="N287" s="419"/>
      <c r="O287" s="419"/>
      <c r="P287" s="419"/>
      <c r="Q287" s="419"/>
      <c r="R287" s="419"/>
      <c r="S287" s="419"/>
      <c r="T287" s="419"/>
      <c r="U287" s="419"/>
      <c r="V287" s="419"/>
      <c r="W287" s="419"/>
      <c r="X287" s="419"/>
      <c r="Y287" s="419"/>
      <c r="Z287" s="419"/>
    </row>
    <row r="288" spans="1:26" ht="15.75" customHeight="1">
      <c r="A288" s="493"/>
      <c r="B288" s="493"/>
      <c r="C288" s="945"/>
      <c r="D288" s="945"/>
      <c r="E288" s="419"/>
      <c r="F288" s="419"/>
      <c r="G288" s="419"/>
      <c r="H288" s="419"/>
      <c r="I288" s="419"/>
      <c r="J288" s="419"/>
      <c r="K288" s="419"/>
      <c r="L288" s="419"/>
      <c r="M288" s="419"/>
      <c r="N288" s="419"/>
      <c r="O288" s="419"/>
      <c r="P288" s="419"/>
      <c r="Q288" s="419"/>
      <c r="R288" s="419"/>
      <c r="S288" s="419"/>
      <c r="T288" s="419"/>
      <c r="U288" s="419"/>
      <c r="V288" s="419"/>
      <c r="W288" s="419"/>
      <c r="X288" s="419"/>
      <c r="Y288" s="419"/>
      <c r="Z288" s="419"/>
    </row>
    <row r="289" spans="1:26" ht="15.75" customHeight="1">
      <c r="A289" s="493"/>
      <c r="B289" s="493"/>
      <c r="C289" s="945"/>
      <c r="D289" s="945"/>
      <c r="E289" s="419"/>
      <c r="F289" s="419"/>
      <c r="G289" s="419"/>
      <c r="H289" s="419"/>
      <c r="I289" s="419"/>
      <c r="J289" s="419"/>
      <c r="K289" s="419"/>
      <c r="L289" s="419"/>
      <c r="M289" s="419"/>
      <c r="N289" s="419"/>
      <c r="O289" s="419"/>
      <c r="P289" s="419"/>
      <c r="Q289" s="419"/>
      <c r="R289" s="419"/>
      <c r="S289" s="419"/>
      <c r="T289" s="419"/>
      <c r="U289" s="419"/>
      <c r="V289" s="419"/>
      <c r="W289" s="419"/>
      <c r="X289" s="419"/>
      <c r="Y289" s="419"/>
      <c r="Z289" s="419"/>
    </row>
    <row r="290" spans="1:26" ht="15.75" customHeight="1">
      <c r="A290" s="493"/>
      <c r="B290" s="493"/>
      <c r="C290" s="945"/>
      <c r="D290" s="945"/>
      <c r="E290" s="419"/>
      <c r="F290" s="419"/>
      <c r="G290" s="419"/>
      <c r="H290" s="419"/>
      <c r="I290" s="419"/>
      <c r="J290" s="419"/>
      <c r="K290" s="419"/>
      <c r="L290" s="419"/>
      <c r="M290" s="419"/>
      <c r="N290" s="419"/>
      <c r="O290" s="419"/>
      <c r="P290" s="419"/>
      <c r="Q290" s="419"/>
      <c r="R290" s="419"/>
      <c r="S290" s="419"/>
      <c r="T290" s="419"/>
      <c r="U290" s="419"/>
      <c r="V290" s="419"/>
      <c r="W290" s="419"/>
      <c r="X290" s="419"/>
      <c r="Y290" s="419"/>
      <c r="Z290" s="419"/>
    </row>
    <row r="291" spans="1:26" ht="15.75" customHeight="1">
      <c r="A291" s="493"/>
      <c r="B291" s="493"/>
      <c r="C291" s="945"/>
      <c r="D291" s="945"/>
      <c r="E291" s="419"/>
      <c r="F291" s="419"/>
      <c r="G291" s="419"/>
      <c r="H291" s="419"/>
      <c r="I291" s="419"/>
      <c r="J291" s="419"/>
      <c r="K291" s="419"/>
      <c r="L291" s="419"/>
      <c r="M291" s="419"/>
      <c r="N291" s="419"/>
      <c r="O291" s="419"/>
      <c r="P291" s="419"/>
      <c r="Q291" s="419"/>
      <c r="R291" s="419"/>
      <c r="S291" s="419"/>
      <c r="T291" s="419"/>
      <c r="U291" s="419"/>
      <c r="V291" s="419"/>
      <c r="W291" s="419"/>
      <c r="X291" s="419"/>
      <c r="Y291" s="419"/>
      <c r="Z291" s="419"/>
    </row>
    <row r="292" spans="1:26" ht="15.75" customHeight="1">
      <c r="A292" s="493"/>
      <c r="B292" s="493"/>
      <c r="C292" s="945"/>
      <c r="D292" s="945"/>
      <c r="E292" s="419"/>
      <c r="F292" s="419"/>
      <c r="G292" s="419"/>
      <c r="H292" s="419"/>
      <c r="I292" s="419"/>
      <c r="J292" s="419"/>
      <c r="K292" s="419"/>
      <c r="L292" s="419"/>
      <c r="M292" s="419"/>
      <c r="N292" s="419"/>
      <c r="O292" s="419"/>
      <c r="P292" s="419"/>
      <c r="Q292" s="419"/>
      <c r="R292" s="419"/>
      <c r="S292" s="419"/>
      <c r="T292" s="419"/>
      <c r="U292" s="419"/>
      <c r="V292" s="419"/>
      <c r="W292" s="419"/>
      <c r="X292" s="419"/>
      <c r="Y292" s="419"/>
      <c r="Z292" s="419"/>
    </row>
    <row r="293" spans="1:26" ht="15.75" customHeight="1">
      <c r="A293" s="493"/>
      <c r="B293" s="493"/>
      <c r="C293" s="945"/>
      <c r="D293" s="945"/>
      <c r="E293" s="419"/>
      <c r="F293" s="419"/>
      <c r="G293" s="419"/>
      <c r="H293" s="419"/>
      <c r="I293" s="419"/>
      <c r="J293" s="419"/>
      <c r="K293" s="419"/>
      <c r="L293" s="419"/>
      <c r="M293" s="419"/>
      <c r="N293" s="419"/>
      <c r="O293" s="419"/>
      <c r="P293" s="419"/>
      <c r="Q293" s="419"/>
      <c r="R293" s="419"/>
      <c r="S293" s="419"/>
      <c r="T293" s="419"/>
      <c r="U293" s="419"/>
      <c r="V293" s="419"/>
      <c r="W293" s="419"/>
      <c r="X293" s="419"/>
      <c r="Y293" s="419"/>
      <c r="Z293" s="419"/>
    </row>
    <row r="294" spans="1:26" ht="15.75" customHeight="1">
      <c r="A294" s="493"/>
      <c r="B294" s="493"/>
      <c r="C294" s="945"/>
      <c r="D294" s="945"/>
      <c r="E294" s="419"/>
      <c r="F294" s="419"/>
      <c r="G294" s="419"/>
      <c r="H294" s="419"/>
      <c r="I294" s="419"/>
      <c r="J294" s="419"/>
      <c r="K294" s="419"/>
      <c r="L294" s="419"/>
      <c r="M294" s="419"/>
      <c r="N294" s="419"/>
      <c r="O294" s="419"/>
      <c r="P294" s="419"/>
      <c r="Q294" s="419"/>
      <c r="R294" s="419"/>
      <c r="S294" s="419"/>
      <c r="T294" s="419"/>
      <c r="U294" s="419"/>
      <c r="V294" s="419"/>
      <c r="W294" s="419"/>
      <c r="X294" s="419"/>
      <c r="Y294" s="419"/>
      <c r="Z294" s="419"/>
    </row>
    <row r="295" spans="1:26" ht="15.75" customHeight="1">
      <c r="A295" s="493"/>
      <c r="B295" s="493"/>
      <c r="C295" s="945"/>
      <c r="D295" s="945"/>
      <c r="E295" s="419"/>
      <c r="F295" s="419"/>
      <c r="G295" s="419"/>
      <c r="H295" s="419"/>
      <c r="I295" s="419"/>
      <c r="J295" s="419"/>
      <c r="K295" s="419"/>
      <c r="L295" s="419"/>
      <c r="M295" s="419"/>
      <c r="N295" s="419"/>
      <c r="O295" s="419"/>
      <c r="P295" s="419"/>
      <c r="Q295" s="419"/>
      <c r="R295" s="419"/>
      <c r="S295" s="419"/>
      <c r="T295" s="419"/>
      <c r="U295" s="419"/>
      <c r="V295" s="419"/>
      <c r="W295" s="419"/>
      <c r="X295" s="419"/>
      <c r="Y295" s="419"/>
      <c r="Z295" s="419"/>
    </row>
    <row r="296" spans="1:26" ht="15.75" customHeight="1">
      <c r="A296" s="493"/>
      <c r="B296" s="493"/>
      <c r="C296" s="945"/>
      <c r="D296" s="945"/>
      <c r="E296" s="419"/>
      <c r="F296" s="419"/>
      <c r="G296" s="419"/>
      <c r="H296" s="419"/>
      <c r="I296" s="419"/>
      <c r="J296" s="419"/>
      <c r="K296" s="419"/>
      <c r="L296" s="419"/>
      <c r="M296" s="419"/>
      <c r="N296" s="419"/>
      <c r="O296" s="419"/>
      <c r="P296" s="419"/>
      <c r="Q296" s="419"/>
      <c r="R296" s="419"/>
      <c r="S296" s="419"/>
      <c r="T296" s="419"/>
      <c r="U296" s="419"/>
      <c r="V296" s="419"/>
      <c r="W296" s="419"/>
      <c r="X296" s="419"/>
      <c r="Y296" s="419"/>
      <c r="Z296" s="419"/>
    </row>
    <row r="297" spans="1:26" ht="15.75" customHeight="1">
      <c r="A297" s="493"/>
      <c r="B297" s="493"/>
      <c r="C297" s="945"/>
      <c r="D297" s="945"/>
      <c r="E297" s="419"/>
      <c r="F297" s="419"/>
      <c r="G297" s="419"/>
      <c r="H297" s="419"/>
      <c r="I297" s="419"/>
      <c r="J297" s="419"/>
      <c r="K297" s="419"/>
      <c r="L297" s="419"/>
      <c r="M297" s="419"/>
      <c r="N297" s="419"/>
      <c r="O297" s="419"/>
      <c r="P297" s="419"/>
      <c r="Q297" s="419"/>
      <c r="R297" s="419"/>
      <c r="S297" s="419"/>
      <c r="T297" s="419"/>
      <c r="U297" s="419"/>
      <c r="V297" s="419"/>
      <c r="W297" s="419"/>
      <c r="X297" s="419"/>
      <c r="Y297" s="419"/>
      <c r="Z297" s="419"/>
    </row>
    <row r="298" spans="1:26" ht="15.75" customHeight="1">
      <c r="A298" s="493"/>
      <c r="B298" s="493"/>
      <c r="C298" s="945"/>
      <c r="D298" s="945"/>
      <c r="E298" s="419"/>
      <c r="F298" s="419"/>
      <c r="G298" s="419"/>
      <c r="H298" s="419"/>
      <c r="I298" s="419"/>
      <c r="J298" s="419"/>
      <c r="K298" s="419"/>
      <c r="L298" s="419"/>
      <c r="M298" s="419"/>
      <c r="N298" s="419"/>
      <c r="O298" s="419"/>
      <c r="P298" s="419"/>
      <c r="Q298" s="419"/>
      <c r="R298" s="419"/>
      <c r="S298" s="419"/>
      <c r="T298" s="419"/>
      <c r="U298" s="419"/>
      <c r="V298" s="419"/>
      <c r="W298" s="419"/>
      <c r="X298" s="419"/>
      <c r="Y298" s="419"/>
      <c r="Z298" s="419"/>
    </row>
    <row r="299" spans="1:26" ht="15.75" customHeight="1">
      <c r="A299" s="493"/>
      <c r="B299" s="493"/>
      <c r="C299" s="945"/>
      <c r="D299" s="945"/>
      <c r="E299" s="419"/>
      <c r="F299" s="419"/>
      <c r="G299" s="419"/>
      <c r="H299" s="419"/>
      <c r="I299" s="419"/>
      <c r="J299" s="419"/>
      <c r="K299" s="419"/>
      <c r="L299" s="419"/>
      <c r="M299" s="419"/>
      <c r="N299" s="419"/>
      <c r="O299" s="419"/>
      <c r="P299" s="419"/>
      <c r="Q299" s="419"/>
      <c r="R299" s="419"/>
      <c r="S299" s="419"/>
      <c r="T299" s="419"/>
      <c r="U299" s="419"/>
      <c r="V299" s="419"/>
      <c r="W299" s="419"/>
      <c r="X299" s="419"/>
      <c r="Y299" s="419"/>
      <c r="Z299" s="419"/>
    </row>
    <row r="300" spans="1:26" ht="15.75" customHeight="1">
      <c r="A300" s="493"/>
      <c r="B300" s="493"/>
      <c r="C300" s="945"/>
      <c r="D300" s="945"/>
      <c r="E300" s="419"/>
      <c r="F300" s="419"/>
      <c r="G300" s="419"/>
      <c r="H300" s="419"/>
      <c r="I300" s="419"/>
      <c r="J300" s="419"/>
      <c r="K300" s="419"/>
      <c r="L300" s="419"/>
      <c r="M300" s="419"/>
      <c r="N300" s="419"/>
      <c r="O300" s="419"/>
      <c r="P300" s="419"/>
      <c r="Q300" s="419"/>
      <c r="R300" s="419"/>
      <c r="S300" s="419"/>
      <c r="T300" s="419"/>
      <c r="U300" s="419"/>
      <c r="V300" s="419"/>
      <c r="W300" s="419"/>
      <c r="X300" s="419"/>
      <c r="Y300" s="419"/>
      <c r="Z300" s="419"/>
    </row>
    <row r="301" spans="1:26" ht="15.75" customHeight="1">
      <c r="A301" s="493"/>
      <c r="B301" s="493"/>
      <c r="C301" s="945"/>
      <c r="D301" s="945"/>
      <c r="E301" s="419"/>
      <c r="F301" s="419"/>
      <c r="G301" s="419"/>
      <c r="H301" s="419"/>
      <c r="I301" s="419"/>
      <c r="J301" s="419"/>
      <c r="K301" s="419"/>
      <c r="L301" s="419"/>
      <c r="M301" s="419"/>
      <c r="N301" s="419"/>
      <c r="O301" s="419"/>
      <c r="P301" s="419"/>
      <c r="Q301" s="419"/>
      <c r="R301" s="419"/>
      <c r="S301" s="419"/>
      <c r="T301" s="419"/>
      <c r="U301" s="419"/>
      <c r="V301" s="419"/>
      <c r="W301" s="419"/>
      <c r="X301" s="419"/>
      <c r="Y301" s="419"/>
      <c r="Z301" s="419"/>
    </row>
    <row r="302" spans="1:26" ht="15.75" customHeight="1">
      <c r="A302" s="493"/>
      <c r="B302" s="493"/>
      <c r="C302" s="945"/>
      <c r="D302" s="945"/>
      <c r="E302" s="419"/>
      <c r="F302" s="419"/>
      <c r="G302" s="419"/>
      <c r="H302" s="419"/>
      <c r="I302" s="419"/>
      <c r="J302" s="419"/>
      <c r="K302" s="419"/>
      <c r="L302" s="419"/>
      <c r="M302" s="419"/>
      <c r="N302" s="419"/>
      <c r="O302" s="419"/>
      <c r="P302" s="419"/>
      <c r="Q302" s="419"/>
      <c r="R302" s="419"/>
      <c r="S302" s="419"/>
      <c r="T302" s="419"/>
      <c r="U302" s="419"/>
      <c r="V302" s="419"/>
      <c r="W302" s="419"/>
      <c r="X302" s="419"/>
      <c r="Y302" s="419"/>
      <c r="Z302" s="419"/>
    </row>
    <row r="303" spans="1:26" ht="15.75" customHeight="1">
      <c r="A303" s="493"/>
      <c r="B303" s="493"/>
      <c r="C303" s="945"/>
      <c r="D303" s="945"/>
      <c r="E303" s="419"/>
      <c r="F303" s="419"/>
      <c r="G303" s="419"/>
      <c r="H303" s="419"/>
      <c r="I303" s="419"/>
      <c r="J303" s="419"/>
      <c r="K303" s="419"/>
      <c r="L303" s="419"/>
      <c r="M303" s="419"/>
      <c r="N303" s="419"/>
      <c r="O303" s="419"/>
      <c r="P303" s="419"/>
      <c r="Q303" s="419"/>
      <c r="R303" s="419"/>
      <c r="S303" s="419"/>
      <c r="T303" s="419"/>
      <c r="U303" s="419"/>
      <c r="V303" s="419"/>
      <c r="W303" s="419"/>
      <c r="X303" s="419"/>
      <c r="Y303" s="419"/>
      <c r="Z303" s="419"/>
    </row>
    <row r="304" spans="1:26" ht="15.75" customHeight="1">
      <c r="A304" s="493"/>
      <c r="B304" s="493"/>
      <c r="C304" s="945"/>
      <c r="D304" s="945"/>
      <c r="E304" s="419"/>
      <c r="F304" s="419"/>
      <c r="G304" s="419"/>
      <c r="H304" s="419"/>
      <c r="I304" s="419"/>
      <c r="J304" s="419"/>
      <c r="K304" s="419"/>
      <c r="L304" s="419"/>
      <c r="M304" s="419"/>
      <c r="N304" s="419"/>
      <c r="O304" s="419"/>
      <c r="P304" s="419"/>
      <c r="Q304" s="419"/>
      <c r="R304" s="419"/>
      <c r="S304" s="419"/>
      <c r="T304" s="419"/>
      <c r="U304" s="419"/>
      <c r="V304" s="419"/>
      <c r="W304" s="419"/>
      <c r="X304" s="419"/>
      <c r="Y304" s="419"/>
      <c r="Z304" s="419"/>
    </row>
    <row r="305" spans="1:26" ht="15.75" customHeight="1">
      <c r="A305" s="493"/>
      <c r="B305" s="493"/>
      <c r="C305" s="945"/>
      <c r="D305" s="945"/>
      <c r="E305" s="419"/>
      <c r="F305" s="419"/>
      <c r="G305" s="419"/>
      <c r="H305" s="419"/>
      <c r="I305" s="419"/>
      <c r="J305" s="419"/>
      <c r="K305" s="419"/>
      <c r="L305" s="419"/>
      <c r="M305" s="419"/>
      <c r="N305" s="419"/>
      <c r="O305" s="419"/>
      <c r="P305" s="419"/>
      <c r="Q305" s="419"/>
      <c r="R305" s="419"/>
      <c r="S305" s="419"/>
      <c r="T305" s="419"/>
      <c r="U305" s="419"/>
      <c r="V305" s="419"/>
      <c r="W305" s="419"/>
      <c r="X305" s="419"/>
      <c r="Y305" s="419"/>
      <c r="Z305" s="419"/>
    </row>
    <row r="306" spans="1:26" ht="15.75" customHeight="1">
      <c r="A306" s="493"/>
      <c r="B306" s="493"/>
      <c r="C306" s="945"/>
      <c r="D306" s="945"/>
      <c r="E306" s="419"/>
      <c r="F306" s="419"/>
      <c r="G306" s="419"/>
      <c r="H306" s="419"/>
      <c r="I306" s="419"/>
      <c r="J306" s="419"/>
      <c r="K306" s="419"/>
      <c r="L306" s="419"/>
      <c r="M306" s="419"/>
      <c r="N306" s="419"/>
      <c r="O306" s="419"/>
      <c r="P306" s="419"/>
      <c r="Q306" s="419"/>
      <c r="R306" s="419"/>
      <c r="S306" s="419"/>
      <c r="T306" s="419"/>
      <c r="U306" s="419"/>
      <c r="V306" s="419"/>
      <c r="W306" s="419"/>
      <c r="X306" s="419"/>
      <c r="Y306" s="419"/>
      <c r="Z306" s="419"/>
    </row>
    <row r="307" spans="1:26" ht="15.75" customHeight="1">
      <c r="A307" s="493"/>
      <c r="B307" s="493"/>
      <c r="C307" s="945"/>
      <c r="D307" s="945"/>
      <c r="E307" s="419"/>
      <c r="F307" s="419"/>
      <c r="G307" s="419"/>
      <c r="H307" s="419"/>
      <c r="I307" s="419"/>
      <c r="J307" s="419"/>
      <c r="K307" s="419"/>
      <c r="L307" s="419"/>
      <c r="M307" s="419"/>
      <c r="N307" s="419"/>
      <c r="O307" s="419"/>
      <c r="P307" s="419"/>
      <c r="Q307" s="419"/>
      <c r="R307" s="419"/>
      <c r="S307" s="419"/>
      <c r="T307" s="419"/>
      <c r="U307" s="419"/>
      <c r="V307" s="419"/>
      <c r="W307" s="419"/>
      <c r="X307" s="419"/>
      <c r="Y307" s="419"/>
      <c r="Z307" s="419"/>
    </row>
    <row r="308" spans="1:26" ht="15.75" customHeight="1">
      <c r="A308" s="493"/>
      <c r="B308" s="493"/>
      <c r="C308" s="945"/>
      <c r="D308" s="945"/>
      <c r="E308" s="419"/>
      <c r="F308" s="419"/>
      <c r="G308" s="419"/>
      <c r="H308" s="419"/>
      <c r="I308" s="419"/>
      <c r="J308" s="419"/>
      <c r="K308" s="419"/>
      <c r="L308" s="419"/>
      <c r="M308" s="419"/>
      <c r="N308" s="419"/>
      <c r="O308" s="419"/>
      <c r="P308" s="419"/>
      <c r="Q308" s="419"/>
      <c r="R308" s="419"/>
      <c r="S308" s="419"/>
      <c r="T308" s="419"/>
      <c r="U308" s="419"/>
      <c r="V308" s="419"/>
      <c r="W308" s="419"/>
      <c r="X308" s="419"/>
      <c r="Y308" s="419"/>
      <c r="Z308" s="419"/>
    </row>
    <row r="309" spans="1:26" ht="15.75" customHeight="1">
      <c r="A309" s="493"/>
      <c r="B309" s="493"/>
      <c r="C309" s="945"/>
      <c r="D309" s="945"/>
      <c r="E309" s="419"/>
      <c r="F309" s="419"/>
      <c r="G309" s="419"/>
      <c r="H309" s="419"/>
      <c r="I309" s="419"/>
      <c r="J309" s="419"/>
      <c r="K309" s="419"/>
      <c r="L309" s="419"/>
      <c r="M309" s="419"/>
      <c r="N309" s="419"/>
      <c r="O309" s="419"/>
      <c r="P309" s="419"/>
      <c r="Q309" s="419"/>
      <c r="R309" s="419"/>
      <c r="S309" s="419"/>
      <c r="T309" s="419"/>
      <c r="U309" s="419"/>
      <c r="V309" s="419"/>
      <c r="W309" s="419"/>
      <c r="X309" s="419"/>
      <c r="Y309" s="419"/>
      <c r="Z309" s="419"/>
    </row>
    <row r="310" spans="1:26" ht="15.75" customHeight="1">
      <c r="A310" s="493"/>
      <c r="B310" s="493"/>
      <c r="C310" s="945"/>
      <c r="D310" s="945"/>
      <c r="E310" s="419"/>
      <c r="F310" s="419"/>
      <c r="G310" s="419"/>
      <c r="H310" s="419"/>
      <c r="I310" s="419"/>
      <c r="J310" s="419"/>
      <c r="K310" s="419"/>
      <c r="L310" s="419"/>
      <c r="M310" s="419"/>
      <c r="N310" s="419"/>
      <c r="O310" s="419"/>
      <c r="P310" s="419"/>
      <c r="Q310" s="419"/>
      <c r="R310" s="419"/>
      <c r="S310" s="419"/>
      <c r="T310" s="419"/>
      <c r="U310" s="419"/>
      <c r="V310" s="419"/>
      <c r="W310" s="419"/>
      <c r="X310" s="419"/>
      <c r="Y310" s="419"/>
      <c r="Z310" s="419"/>
    </row>
    <row r="311" spans="1:26" ht="15.75" customHeight="1">
      <c r="A311" s="493"/>
      <c r="B311" s="493"/>
      <c r="C311" s="945"/>
      <c r="D311" s="945"/>
      <c r="E311" s="419"/>
      <c r="F311" s="419"/>
      <c r="G311" s="419"/>
      <c r="H311" s="419"/>
      <c r="I311" s="419"/>
      <c r="J311" s="419"/>
      <c r="K311" s="419"/>
      <c r="L311" s="419"/>
      <c r="M311" s="419"/>
      <c r="N311" s="419"/>
      <c r="O311" s="419"/>
      <c r="P311" s="419"/>
      <c r="Q311" s="419"/>
      <c r="R311" s="419"/>
      <c r="S311" s="419"/>
      <c r="T311" s="419"/>
      <c r="U311" s="419"/>
      <c r="V311" s="419"/>
      <c r="W311" s="419"/>
      <c r="X311" s="419"/>
      <c r="Y311" s="419"/>
      <c r="Z311" s="419"/>
    </row>
    <row r="312" spans="1:26" ht="15.75" customHeight="1">
      <c r="A312" s="493"/>
      <c r="B312" s="493"/>
      <c r="C312" s="945"/>
      <c r="D312" s="945"/>
      <c r="E312" s="419"/>
      <c r="F312" s="419"/>
      <c r="G312" s="419"/>
      <c r="H312" s="419"/>
      <c r="I312" s="419"/>
      <c r="J312" s="419"/>
      <c r="K312" s="419"/>
      <c r="L312" s="419"/>
      <c r="M312" s="419"/>
      <c r="N312" s="419"/>
      <c r="O312" s="419"/>
      <c r="P312" s="419"/>
      <c r="Q312" s="419"/>
      <c r="R312" s="419"/>
      <c r="S312" s="419"/>
      <c r="T312" s="419"/>
      <c r="U312" s="419"/>
      <c r="V312" s="419"/>
      <c r="W312" s="419"/>
      <c r="X312" s="419"/>
      <c r="Y312" s="419"/>
      <c r="Z312" s="419"/>
    </row>
    <row r="313" spans="1:26" ht="15.75" customHeight="1">
      <c r="A313" s="493"/>
      <c r="B313" s="493"/>
      <c r="C313" s="945"/>
      <c r="D313" s="945"/>
      <c r="E313" s="419"/>
      <c r="F313" s="419"/>
      <c r="G313" s="419"/>
      <c r="H313" s="419"/>
      <c r="I313" s="419"/>
      <c r="J313" s="419"/>
      <c r="K313" s="419"/>
      <c r="L313" s="419"/>
      <c r="M313" s="419"/>
      <c r="N313" s="419"/>
      <c r="O313" s="419"/>
      <c r="P313" s="419"/>
      <c r="Q313" s="419"/>
      <c r="R313" s="419"/>
      <c r="S313" s="419"/>
      <c r="T313" s="419"/>
      <c r="U313" s="419"/>
      <c r="V313" s="419"/>
      <c r="W313" s="419"/>
      <c r="X313" s="419"/>
      <c r="Y313" s="419"/>
      <c r="Z313" s="419"/>
    </row>
    <row r="314" spans="1:26" ht="15.75" customHeight="1">
      <c r="A314" s="493"/>
      <c r="B314" s="493"/>
      <c r="C314" s="945"/>
      <c r="D314" s="945"/>
      <c r="E314" s="419"/>
      <c r="F314" s="419"/>
      <c r="G314" s="419"/>
      <c r="H314" s="419"/>
      <c r="I314" s="419"/>
      <c r="J314" s="419"/>
      <c r="K314" s="419"/>
      <c r="L314" s="419"/>
      <c r="M314" s="419"/>
      <c r="N314" s="419"/>
      <c r="O314" s="419"/>
      <c r="P314" s="419"/>
      <c r="Q314" s="419"/>
      <c r="R314" s="419"/>
      <c r="S314" s="419"/>
      <c r="T314" s="419"/>
      <c r="U314" s="419"/>
      <c r="V314" s="419"/>
      <c r="W314" s="419"/>
      <c r="X314" s="419"/>
      <c r="Y314" s="419"/>
      <c r="Z314" s="419"/>
    </row>
    <row r="315" spans="1:26" ht="15.75" customHeight="1">
      <c r="A315" s="493"/>
      <c r="B315" s="493"/>
      <c r="C315" s="945"/>
      <c r="D315" s="945"/>
      <c r="E315" s="419"/>
      <c r="F315" s="419"/>
      <c r="G315" s="419"/>
      <c r="H315" s="419"/>
      <c r="I315" s="419"/>
      <c r="J315" s="419"/>
      <c r="K315" s="419"/>
      <c r="L315" s="419"/>
      <c r="M315" s="419"/>
      <c r="N315" s="419"/>
      <c r="O315" s="419"/>
      <c r="P315" s="419"/>
      <c r="Q315" s="419"/>
      <c r="R315" s="419"/>
      <c r="S315" s="419"/>
      <c r="T315" s="419"/>
      <c r="U315" s="419"/>
      <c r="V315" s="419"/>
      <c r="W315" s="419"/>
      <c r="X315" s="419"/>
      <c r="Y315" s="419"/>
      <c r="Z315" s="419"/>
    </row>
    <row r="316" spans="1:26" ht="15.75" customHeight="1">
      <c r="A316" s="493"/>
      <c r="B316" s="493"/>
      <c r="C316" s="945"/>
      <c r="D316" s="945"/>
      <c r="E316" s="419"/>
      <c r="F316" s="419"/>
      <c r="G316" s="419"/>
      <c r="H316" s="419"/>
      <c r="I316" s="419"/>
      <c r="J316" s="419"/>
      <c r="K316" s="419"/>
      <c r="L316" s="419"/>
      <c r="M316" s="419"/>
      <c r="N316" s="419"/>
      <c r="O316" s="419"/>
      <c r="P316" s="419"/>
      <c r="Q316" s="419"/>
      <c r="R316" s="419"/>
      <c r="S316" s="419"/>
      <c r="T316" s="419"/>
      <c r="U316" s="419"/>
      <c r="V316" s="419"/>
      <c r="W316" s="419"/>
      <c r="X316" s="419"/>
      <c r="Y316" s="419"/>
      <c r="Z316" s="419"/>
    </row>
    <row r="317" spans="1:26" ht="15.75" customHeight="1">
      <c r="A317" s="493"/>
      <c r="B317" s="493"/>
      <c r="C317" s="945"/>
      <c r="D317" s="945"/>
      <c r="E317" s="419"/>
      <c r="F317" s="419"/>
      <c r="G317" s="419"/>
      <c r="H317" s="419"/>
      <c r="I317" s="419"/>
      <c r="J317" s="419"/>
      <c r="K317" s="419"/>
      <c r="L317" s="419"/>
      <c r="M317" s="419"/>
      <c r="N317" s="419"/>
      <c r="O317" s="419"/>
      <c r="P317" s="419"/>
      <c r="Q317" s="419"/>
      <c r="R317" s="419"/>
      <c r="S317" s="419"/>
      <c r="T317" s="419"/>
      <c r="U317" s="419"/>
      <c r="V317" s="419"/>
      <c r="W317" s="419"/>
      <c r="X317" s="419"/>
      <c r="Y317" s="419"/>
      <c r="Z317" s="419"/>
    </row>
    <row r="318" spans="1:26" ht="15.75" customHeight="1">
      <c r="A318" s="493"/>
      <c r="B318" s="493"/>
      <c r="C318" s="945"/>
      <c r="D318" s="945"/>
      <c r="E318" s="419"/>
      <c r="F318" s="419"/>
      <c r="G318" s="419"/>
      <c r="H318" s="419"/>
      <c r="I318" s="419"/>
      <c r="J318" s="419"/>
      <c r="K318" s="419"/>
      <c r="L318" s="419"/>
      <c r="M318" s="419"/>
      <c r="N318" s="419"/>
      <c r="O318" s="419"/>
      <c r="P318" s="419"/>
      <c r="Q318" s="419"/>
      <c r="R318" s="419"/>
      <c r="S318" s="419"/>
      <c r="T318" s="419"/>
      <c r="U318" s="419"/>
      <c r="V318" s="419"/>
      <c r="W318" s="419"/>
      <c r="X318" s="419"/>
      <c r="Y318" s="419"/>
      <c r="Z318" s="419"/>
    </row>
    <row r="319" spans="1:26" ht="15.75" customHeight="1">
      <c r="A319" s="493"/>
      <c r="B319" s="493"/>
      <c r="C319" s="945"/>
      <c r="D319" s="945"/>
      <c r="E319" s="419"/>
      <c r="F319" s="419"/>
      <c r="G319" s="419"/>
      <c r="H319" s="419"/>
      <c r="I319" s="419"/>
      <c r="J319" s="419"/>
      <c r="K319" s="419"/>
      <c r="L319" s="419"/>
      <c r="M319" s="419"/>
      <c r="N319" s="419"/>
      <c r="O319" s="419"/>
      <c r="P319" s="419"/>
      <c r="Q319" s="419"/>
      <c r="R319" s="419"/>
      <c r="S319" s="419"/>
      <c r="T319" s="419"/>
      <c r="U319" s="419"/>
      <c r="V319" s="419"/>
      <c r="W319" s="419"/>
      <c r="X319" s="419"/>
      <c r="Y319" s="419"/>
      <c r="Z319" s="419"/>
    </row>
    <row r="320" spans="1:26" ht="15.75" customHeight="1">
      <c r="A320" s="493"/>
      <c r="B320" s="493"/>
      <c r="C320" s="945"/>
      <c r="D320" s="945"/>
      <c r="E320" s="419"/>
      <c r="F320" s="419"/>
      <c r="G320" s="419"/>
      <c r="H320" s="419"/>
      <c r="I320" s="419"/>
      <c r="J320" s="419"/>
      <c r="K320" s="419"/>
      <c r="L320" s="419"/>
      <c r="M320" s="419"/>
      <c r="N320" s="419"/>
      <c r="O320" s="419"/>
      <c r="P320" s="419"/>
      <c r="Q320" s="419"/>
      <c r="R320" s="419"/>
      <c r="S320" s="419"/>
      <c r="T320" s="419"/>
      <c r="U320" s="419"/>
      <c r="V320" s="419"/>
      <c r="W320" s="419"/>
      <c r="X320" s="419"/>
      <c r="Y320" s="419"/>
      <c r="Z320" s="419"/>
    </row>
    <row r="321" spans="1:26" ht="15.75" customHeight="1">
      <c r="A321" s="493"/>
      <c r="B321" s="493"/>
      <c r="C321" s="945"/>
      <c r="D321" s="945"/>
      <c r="E321" s="419"/>
      <c r="F321" s="419"/>
      <c r="G321" s="419"/>
      <c r="H321" s="419"/>
      <c r="I321" s="419"/>
      <c r="J321" s="419"/>
      <c r="K321" s="419"/>
      <c r="L321" s="419"/>
      <c r="M321" s="419"/>
      <c r="N321" s="419"/>
      <c r="O321" s="419"/>
      <c r="P321" s="419"/>
      <c r="Q321" s="419"/>
      <c r="R321" s="419"/>
      <c r="S321" s="419"/>
      <c r="T321" s="419"/>
      <c r="U321" s="419"/>
      <c r="V321" s="419"/>
      <c r="W321" s="419"/>
      <c r="X321" s="419"/>
      <c r="Y321" s="419"/>
      <c r="Z321" s="419"/>
    </row>
    <row r="322" spans="1:26" ht="15.75" customHeight="1">
      <c r="A322" s="493"/>
      <c r="B322" s="493"/>
      <c r="C322" s="945"/>
      <c r="D322" s="945"/>
      <c r="E322" s="419"/>
      <c r="F322" s="419"/>
      <c r="G322" s="419"/>
      <c r="H322" s="419"/>
      <c r="I322" s="419"/>
      <c r="J322" s="419"/>
      <c r="K322" s="419"/>
      <c r="L322" s="419"/>
      <c r="M322" s="419"/>
      <c r="N322" s="419"/>
      <c r="O322" s="419"/>
      <c r="P322" s="419"/>
      <c r="Q322" s="419"/>
      <c r="R322" s="419"/>
      <c r="S322" s="419"/>
      <c r="T322" s="419"/>
      <c r="U322" s="419"/>
      <c r="V322" s="419"/>
      <c r="W322" s="419"/>
      <c r="X322" s="419"/>
      <c r="Y322" s="419"/>
      <c r="Z322" s="419"/>
    </row>
    <row r="323" spans="1:26" ht="15.75" customHeight="1">
      <c r="A323" s="493"/>
      <c r="B323" s="493"/>
      <c r="C323" s="945"/>
      <c r="D323" s="945"/>
      <c r="E323" s="419"/>
      <c r="F323" s="419"/>
      <c r="G323" s="419"/>
      <c r="H323" s="419"/>
      <c r="I323" s="419"/>
      <c r="J323" s="419"/>
      <c r="K323" s="419"/>
      <c r="L323" s="419"/>
      <c r="M323" s="419"/>
      <c r="N323" s="419"/>
      <c r="O323" s="419"/>
      <c r="P323" s="419"/>
      <c r="Q323" s="419"/>
      <c r="R323" s="419"/>
      <c r="S323" s="419"/>
      <c r="T323" s="419"/>
      <c r="U323" s="419"/>
      <c r="V323" s="419"/>
      <c r="W323" s="419"/>
      <c r="X323" s="419"/>
      <c r="Y323" s="419"/>
      <c r="Z323" s="419"/>
    </row>
    <row r="324" spans="1:26" ht="15.75" customHeight="1">
      <c r="A324" s="493"/>
      <c r="B324" s="493"/>
      <c r="C324" s="945"/>
      <c r="D324" s="945"/>
      <c r="E324" s="419"/>
      <c r="F324" s="419"/>
      <c r="G324" s="419"/>
      <c r="H324" s="419"/>
      <c r="I324" s="419"/>
      <c r="J324" s="419"/>
      <c r="K324" s="419"/>
      <c r="L324" s="419"/>
      <c r="M324" s="419"/>
      <c r="N324" s="419"/>
      <c r="O324" s="419"/>
      <c r="P324" s="419"/>
      <c r="Q324" s="419"/>
      <c r="R324" s="419"/>
      <c r="S324" s="419"/>
      <c r="T324" s="419"/>
      <c r="U324" s="419"/>
      <c r="V324" s="419"/>
      <c r="W324" s="419"/>
      <c r="X324" s="419"/>
      <c r="Y324" s="419"/>
      <c r="Z324" s="419"/>
    </row>
    <row r="325" spans="1:26" ht="15.75" customHeight="1">
      <c r="A325" s="493"/>
      <c r="B325" s="493"/>
      <c r="C325" s="945"/>
      <c r="D325" s="945"/>
      <c r="E325" s="419"/>
      <c r="F325" s="419"/>
      <c r="G325" s="419"/>
      <c r="H325" s="419"/>
      <c r="I325" s="419"/>
      <c r="J325" s="419"/>
      <c r="K325" s="419"/>
      <c r="L325" s="419"/>
      <c r="M325" s="419"/>
      <c r="N325" s="419"/>
      <c r="O325" s="419"/>
      <c r="P325" s="419"/>
      <c r="Q325" s="419"/>
      <c r="R325" s="419"/>
      <c r="S325" s="419"/>
      <c r="T325" s="419"/>
      <c r="U325" s="419"/>
      <c r="V325" s="419"/>
      <c r="W325" s="419"/>
      <c r="X325" s="419"/>
      <c r="Y325" s="419"/>
      <c r="Z325" s="419"/>
    </row>
    <row r="326" spans="1:26" ht="15.75" customHeight="1">
      <c r="A326" s="493"/>
      <c r="B326" s="493"/>
      <c r="C326" s="945"/>
      <c r="D326" s="945"/>
      <c r="E326" s="419"/>
      <c r="F326" s="419"/>
      <c r="G326" s="419"/>
      <c r="H326" s="419"/>
      <c r="I326" s="419"/>
      <c r="J326" s="419"/>
      <c r="K326" s="419"/>
      <c r="L326" s="419"/>
      <c r="M326" s="419"/>
      <c r="N326" s="419"/>
      <c r="O326" s="419"/>
      <c r="P326" s="419"/>
      <c r="Q326" s="419"/>
      <c r="R326" s="419"/>
      <c r="S326" s="419"/>
      <c r="T326" s="419"/>
      <c r="U326" s="419"/>
      <c r="V326" s="419"/>
      <c r="W326" s="419"/>
      <c r="X326" s="419"/>
      <c r="Y326" s="419"/>
      <c r="Z326" s="419"/>
    </row>
    <row r="327" spans="1:26" ht="15.75" customHeight="1">
      <c r="A327" s="493"/>
      <c r="B327" s="493"/>
      <c r="C327" s="945"/>
      <c r="D327" s="945"/>
      <c r="E327" s="419"/>
      <c r="F327" s="419"/>
      <c r="G327" s="419"/>
      <c r="H327" s="419"/>
      <c r="I327" s="419"/>
      <c r="J327" s="419"/>
      <c r="K327" s="419"/>
      <c r="L327" s="419"/>
      <c r="M327" s="419"/>
      <c r="N327" s="419"/>
      <c r="O327" s="419"/>
      <c r="P327" s="419"/>
      <c r="Q327" s="419"/>
      <c r="R327" s="419"/>
      <c r="S327" s="419"/>
      <c r="T327" s="419"/>
      <c r="U327" s="419"/>
      <c r="V327" s="419"/>
      <c r="W327" s="419"/>
      <c r="X327" s="419"/>
      <c r="Y327" s="419"/>
      <c r="Z327" s="419"/>
    </row>
    <row r="328" spans="1:26" ht="15.75" customHeight="1">
      <c r="A328" s="493"/>
      <c r="B328" s="493"/>
      <c r="C328" s="945"/>
      <c r="D328" s="945"/>
      <c r="E328" s="419"/>
      <c r="F328" s="419"/>
      <c r="G328" s="419"/>
      <c r="H328" s="419"/>
      <c r="I328" s="419"/>
      <c r="J328" s="419"/>
      <c r="K328" s="419"/>
      <c r="L328" s="419"/>
      <c r="M328" s="419"/>
      <c r="N328" s="419"/>
      <c r="O328" s="419"/>
      <c r="P328" s="419"/>
      <c r="Q328" s="419"/>
      <c r="R328" s="419"/>
      <c r="S328" s="419"/>
      <c r="T328" s="419"/>
      <c r="U328" s="419"/>
      <c r="V328" s="419"/>
      <c r="W328" s="419"/>
      <c r="X328" s="419"/>
      <c r="Y328" s="419"/>
      <c r="Z328" s="419"/>
    </row>
    <row r="329" spans="1:26" ht="15.75" customHeight="1">
      <c r="A329" s="493"/>
      <c r="B329" s="493"/>
      <c r="C329" s="945"/>
      <c r="D329" s="945"/>
      <c r="E329" s="419"/>
      <c r="F329" s="419"/>
      <c r="G329" s="419"/>
      <c r="H329" s="419"/>
      <c r="I329" s="419"/>
      <c r="J329" s="419"/>
      <c r="K329" s="419"/>
      <c r="L329" s="419"/>
      <c r="M329" s="419"/>
      <c r="N329" s="419"/>
      <c r="O329" s="419"/>
      <c r="P329" s="419"/>
      <c r="Q329" s="419"/>
      <c r="R329" s="419"/>
      <c r="S329" s="419"/>
      <c r="T329" s="419"/>
      <c r="U329" s="419"/>
      <c r="V329" s="419"/>
      <c r="W329" s="419"/>
      <c r="X329" s="419"/>
      <c r="Y329" s="419"/>
      <c r="Z329" s="419"/>
    </row>
    <row r="330" spans="1:26" ht="15.75" customHeight="1">
      <c r="A330" s="493"/>
      <c r="B330" s="493"/>
      <c r="C330" s="945"/>
      <c r="D330" s="945"/>
      <c r="E330" s="419"/>
      <c r="F330" s="419"/>
      <c r="G330" s="419"/>
      <c r="H330" s="419"/>
      <c r="I330" s="419"/>
      <c r="J330" s="419"/>
      <c r="K330" s="419"/>
      <c r="L330" s="419"/>
      <c r="M330" s="419"/>
      <c r="N330" s="419"/>
      <c r="O330" s="419"/>
      <c r="P330" s="419"/>
      <c r="Q330" s="419"/>
      <c r="R330" s="419"/>
      <c r="S330" s="419"/>
      <c r="T330" s="419"/>
      <c r="U330" s="419"/>
      <c r="V330" s="419"/>
      <c r="W330" s="419"/>
      <c r="X330" s="419"/>
      <c r="Y330" s="419"/>
      <c r="Z330" s="419"/>
    </row>
    <row r="331" spans="1:26" ht="15.75" customHeight="1">
      <c r="A331" s="493"/>
      <c r="B331" s="493"/>
      <c r="C331" s="945"/>
      <c r="D331" s="945"/>
      <c r="E331" s="419"/>
      <c r="F331" s="419"/>
      <c r="G331" s="419"/>
      <c r="H331" s="419"/>
      <c r="I331" s="419"/>
      <c r="J331" s="419"/>
      <c r="K331" s="419"/>
      <c r="L331" s="419"/>
      <c r="M331" s="419"/>
      <c r="N331" s="419"/>
      <c r="O331" s="419"/>
      <c r="P331" s="419"/>
      <c r="Q331" s="419"/>
      <c r="R331" s="419"/>
      <c r="S331" s="419"/>
      <c r="T331" s="419"/>
      <c r="U331" s="419"/>
      <c r="V331" s="419"/>
      <c r="W331" s="419"/>
      <c r="X331" s="419"/>
      <c r="Y331" s="419"/>
      <c r="Z331" s="419"/>
    </row>
    <row r="332" spans="1:26" ht="15.75" customHeight="1">
      <c r="A332" s="493"/>
      <c r="B332" s="493"/>
      <c r="C332" s="945"/>
      <c r="D332" s="945"/>
      <c r="E332" s="419"/>
      <c r="F332" s="419"/>
      <c r="G332" s="419"/>
      <c r="H332" s="419"/>
      <c r="I332" s="419"/>
      <c r="J332" s="419"/>
      <c r="K332" s="419"/>
      <c r="L332" s="419"/>
      <c r="M332" s="419"/>
      <c r="N332" s="419"/>
      <c r="O332" s="419"/>
      <c r="P332" s="419"/>
      <c r="Q332" s="419"/>
      <c r="R332" s="419"/>
      <c r="S332" s="419"/>
      <c r="T332" s="419"/>
      <c r="U332" s="419"/>
      <c r="V332" s="419"/>
      <c r="W332" s="419"/>
      <c r="X332" s="419"/>
      <c r="Y332" s="419"/>
      <c r="Z332" s="419"/>
    </row>
    <row r="333" spans="1:26" ht="15.75" customHeight="1">
      <c r="A333" s="493"/>
      <c r="B333" s="493"/>
      <c r="C333" s="945"/>
      <c r="D333" s="945"/>
      <c r="E333" s="419"/>
      <c r="F333" s="419"/>
      <c r="G333" s="419"/>
      <c r="H333" s="419"/>
      <c r="I333" s="419"/>
      <c r="J333" s="419"/>
      <c r="K333" s="419"/>
      <c r="L333" s="419"/>
      <c r="M333" s="419"/>
      <c r="N333" s="419"/>
      <c r="O333" s="419"/>
      <c r="P333" s="419"/>
      <c r="Q333" s="419"/>
      <c r="R333" s="419"/>
      <c r="S333" s="419"/>
      <c r="T333" s="419"/>
      <c r="U333" s="419"/>
      <c r="V333" s="419"/>
      <c r="W333" s="419"/>
      <c r="X333" s="419"/>
      <c r="Y333" s="419"/>
      <c r="Z333" s="419"/>
    </row>
    <row r="334" spans="1:26" ht="15.75" customHeight="1">
      <c r="A334" s="493"/>
      <c r="B334" s="493"/>
      <c r="C334" s="945"/>
      <c r="D334" s="945"/>
      <c r="E334" s="419"/>
      <c r="F334" s="419"/>
      <c r="G334" s="419"/>
      <c r="H334" s="419"/>
      <c r="I334" s="419"/>
      <c r="J334" s="419"/>
      <c r="K334" s="419"/>
      <c r="L334" s="419"/>
      <c r="M334" s="419"/>
      <c r="N334" s="419"/>
      <c r="O334" s="419"/>
      <c r="P334" s="419"/>
      <c r="Q334" s="419"/>
      <c r="R334" s="419"/>
      <c r="S334" s="419"/>
      <c r="T334" s="419"/>
      <c r="U334" s="419"/>
      <c r="V334" s="419"/>
      <c r="W334" s="419"/>
      <c r="X334" s="419"/>
      <c r="Y334" s="419"/>
      <c r="Z334" s="419"/>
    </row>
    <row r="335" spans="1:26" ht="15.75" customHeight="1">
      <c r="A335" s="493"/>
      <c r="B335" s="493"/>
      <c r="C335" s="945"/>
      <c r="D335" s="945"/>
      <c r="E335" s="419"/>
      <c r="F335" s="419"/>
      <c r="G335" s="419"/>
      <c r="H335" s="419"/>
      <c r="I335" s="419"/>
      <c r="J335" s="419"/>
      <c r="K335" s="419"/>
      <c r="L335" s="419"/>
      <c r="M335" s="419"/>
      <c r="N335" s="419"/>
      <c r="O335" s="419"/>
      <c r="P335" s="419"/>
      <c r="Q335" s="419"/>
      <c r="R335" s="419"/>
      <c r="S335" s="419"/>
      <c r="T335" s="419"/>
      <c r="U335" s="419"/>
      <c r="V335" s="419"/>
      <c r="W335" s="419"/>
      <c r="X335" s="419"/>
      <c r="Y335" s="419"/>
      <c r="Z335" s="419"/>
    </row>
    <row r="336" spans="1:26" ht="15.75" customHeight="1">
      <c r="A336" s="493"/>
      <c r="B336" s="493"/>
      <c r="C336" s="945"/>
      <c r="D336" s="945"/>
      <c r="E336" s="419"/>
      <c r="F336" s="419"/>
      <c r="G336" s="419"/>
      <c r="H336" s="419"/>
      <c r="I336" s="419"/>
      <c r="J336" s="419"/>
      <c r="K336" s="419"/>
      <c r="L336" s="419"/>
      <c r="M336" s="419"/>
      <c r="N336" s="419"/>
      <c r="O336" s="419"/>
      <c r="P336" s="419"/>
      <c r="Q336" s="419"/>
      <c r="R336" s="419"/>
      <c r="S336" s="419"/>
      <c r="T336" s="419"/>
      <c r="U336" s="419"/>
      <c r="V336" s="419"/>
      <c r="W336" s="419"/>
      <c r="X336" s="419"/>
      <c r="Y336" s="419"/>
      <c r="Z336" s="419"/>
    </row>
    <row r="337" spans="1:26" ht="15.75" customHeight="1">
      <c r="A337" s="493"/>
      <c r="B337" s="493"/>
      <c r="C337" s="945"/>
      <c r="D337" s="945"/>
      <c r="E337" s="419"/>
      <c r="F337" s="419"/>
      <c r="G337" s="419"/>
      <c r="H337" s="419"/>
      <c r="I337" s="419"/>
      <c r="J337" s="419"/>
      <c r="K337" s="419"/>
      <c r="L337" s="419"/>
      <c r="M337" s="419"/>
      <c r="N337" s="419"/>
      <c r="O337" s="419"/>
      <c r="P337" s="419"/>
      <c r="Q337" s="419"/>
      <c r="R337" s="419"/>
      <c r="S337" s="419"/>
      <c r="T337" s="419"/>
      <c r="U337" s="419"/>
      <c r="V337" s="419"/>
      <c r="W337" s="419"/>
      <c r="X337" s="419"/>
      <c r="Y337" s="419"/>
      <c r="Z337" s="419"/>
    </row>
    <row r="338" spans="1:26" ht="15.75" customHeight="1">
      <c r="A338" s="493"/>
      <c r="B338" s="493"/>
      <c r="C338" s="945"/>
      <c r="D338" s="945"/>
      <c r="E338" s="419"/>
      <c r="F338" s="419"/>
      <c r="G338" s="419"/>
      <c r="H338" s="419"/>
      <c r="I338" s="419"/>
      <c r="J338" s="419"/>
      <c r="K338" s="419"/>
      <c r="L338" s="419"/>
      <c r="M338" s="419"/>
      <c r="N338" s="419"/>
      <c r="O338" s="419"/>
      <c r="P338" s="419"/>
      <c r="Q338" s="419"/>
      <c r="R338" s="419"/>
      <c r="S338" s="419"/>
      <c r="T338" s="419"/>
      <c r="U338" s="419"/>
      <c r="V338" s="419"/>
      <c r="W338" s="419"/>
      <c r="X338" s="419"/>
      <c r="Y338" s="419"/>
      <c r="Z338" s="419"/>
    </row>
    <row r="339" spans="1:26" ht="15.75" customHeight="1">
      <c r="A339" s="493"/>
      <c r="B339" s="493"/>
      <c r="C339" s="945"/>
      <c r="D339" s="945"/>
      <c r="E339" s="419"/>
      <c r="F339" s="419"/>
      <c r="G339" s="419"/>
      <c r="H339" s="419"/>
      <c r="I339" s="419"/>
      <c r="J339" s="419"/>
      <c r="K339" s="419"/>
      <c r="L339" s="419"/>
      <c r="M339" s="419"/>
      <c r="N339" s="419"/>
      <c r="O339" s="419"/>
      <c r="P339" s="419"/>
      <c r="Q339" s="419"/>
      <c r="R339" s="419"/>
      <c r="S339" s="419"/>
      <c r="T339" s="419"/>
      <c r="U339" s="419"/>
      <c r="V339" s="419"/>
      <c r="W339" s="419"/>
      <c r="X339" s="419"/>
      <c r="Y339" s="419"/>
      <c r="Z339" s="419"/>
    </row>
    <row r="340" spans="1:26" ht="15.75" customHeight="1">
      <c r="A340" s="493"/>
      <c r="B340" s="493"/>
      <c r="C340" s="945"/>
      <c r="D340" s="945"/>
      <c r="E340" s="419"/>
      <c r="F340" s="419"/>
      <c r="G340" s="419"/>
      <c r="H340" s="419"/>
      <c r="I340" s="419"/>
      <c r="J340" s="419"/>
      <c r="K340" s="419"/>
      <c r="L340" s="419"/>
      <c r="M340" s="419"/>
      <c r="N340" s="419"/>
      <c r="O340" s="419"/>
      <c r="P340" s="419"/>
      <c r="Q340" s="419"/>
      <c r="R340" s="419"/>
      <c r="S340" s="419"/>
      <c r="T340" s="419"/>
      <c r="U340" s="419"/>
      <c r="V340" s="419"/>
      <c r="W340" s="419"/>
      <c r="X340" s="419"/>
      <c r="Y340" s="419"/>
      <c r="Z340" s="419"/>
    </row>
    <row r="341" spans="1:26" ht="15.75" customHeight="1">
      <c r="A341" s="493"/>
      <c r="B341" s="493"/>
      <c r="C341" s="945"/>
      <c r="D341" s="945"/>
      <c r="E341" s="419"/>
      <c r="F341" s="419"/>
      <c r="G341" s="419"/>
      <c r="H341" s="419"/>
      <c r="I341" s="419"/>
      <c r="J341" s="419"/>
      <c r="K341" s="419"/>
      <c r="L341" s="419"/>
      <c r="M341" s="419"/>
      <c r="N341" s="419"/>
      <c r="O341" s="419"/>
      <c r="P341" s="419"/>
      <c r="Q341" s="419"/>
      <c r="R341" s="419"/>
      <c r="S341" s="419"/>
      <c r="T341" s="419"/>
      <c r="U341" s="419"/>
      <c r="V341" s="419"/>
      <c r="W341" s="419"/>
      <c r="X341" s="419"/>
      <c r="Y341" s="419"/>
      <c r="Z341" s="419"/>
    </row>
    <row r="342" spans="1:26" ht="15.75" customHeight="1">
      <c r="A342" s="493"/>
      <c r="B342" s="493"/>
      <c r="C342" s="945"/>
      <c r="D342" s="945"/>
      <c r="E342" s="419"/>
      <c r="F342" s="419"/>
      <c r="G342" s="419"/>
      <c r="H342" s="419"/>
      <c r="I342" s="419"/>
      <c r="J342" s="419"/>
      <c r="K342" s="419"/>
      <c r="L342" s="419"/>
      <c r="M342" s="419"/>
      <c r="N342" s="419"/>
      <c r="O342" s="419"/>
      <c r="P342" s="419"/>
      <c r="Q342" s="419"/>
      <c r="R342" s="419"/>
      <c r="S342" s="419"/>
      <c r="T342" s="419"/>
      <c r="U342" s="419"/>
      <c r="V342" s="419"/>
      <c r="W342" s="419"/>
      <c r="X342" s="419"/>
      <c r="Y342" s="419"/>
      <c r="Z342" s="419"/>
    </row>
    <row r="343" spans="1:26" ht="15.75" customHeight="1">
      <c r="A343" s="493"/>
      <c r="B343" s="493"/>
      <c r="C343" s="945"/>
      <c r="D343" s="945"/>
      <c r="E343" s="419"/>
      <c r="F343" s="419"/>
      <c r="G343" s="419"/>
      <c r="H343" s="419"/>
      <c r="I343" s="419"/>
      <c r="J343" s="419"/>
      <c r="K343" s="419"/>
      <c r="L343" s="419"/>
      <c r="M343" s="419"/>
      <c r="N343" s="419"/>
      <c r="O343" s="419"/>
      <c r="P343" s="419"/>
      <c r="Q343" s="419"/>
      <c r="R343" s="419"/>
      <c r="S343" s="419"/>
      <c r="T343" s="419"/>
      <c r="U343" s="419"/>
      <c r="V343" s="419"/>
      <c r="W343" s="419"/>
      <c r="X343" s="419"/>
      <c r="Y343" s="419"/>
      <c r="Z343" s="419"/>
    </row>
    <row r="344" spans="1:26" ht="15.75" customHeight="1">
      <c r="A344" s="493"/>
      <c r="B344" s="493"/>
      <c r="C344" s="945"/>
      <c r="D344" s="945"/>
      <c r="E344" s="419"/>
      <c r="F344" s="419"/>
      <c r="G344" s="419"/>
      <c r="H344" s="419"/>
      <c r="I344" s="419"/>
      <c r="J344" s="419"/>
      <c r="K344" s="419"/>
      <c r="L344" s="419"/>
      <c r="M344" s="419"/>
      <c r="N344" s="419"/>
      <c r="O344" s="419"/>
      <c r="P344" s="419"/>
      <c r="Q344" s="419"/>
      <c r="R344" s="419"/>
      <c r="S344" s="419"/>
      <c r="T344" s="419"/>
      <c r="U344" s="419"/>
      <c r="V344" s="419"/>
      <c r="W344" s="419"/>
      <c r="X344" s="419"/>
      <c r="Y344" s="419"/>
      <c r="Z344" s="419"/>
    </row>
    <row r="345" spans="1:26" ht="15.75" customHeight="1">
      <c r="A345" s="493"/>
      <c r="B345" s="493"/>
      <c r="C345" s="945"/>
      <c r="D345" s="945"/>
      <c r="E345" s="419"/>
      <c r="F345" s="419"/>
      <c r="G345" s="419"/>
      <c r="H345" s="419"/>
      <c r="I345" s="419"/>
      <c r="J345" s="419"/>
      <c r="K345" s="419"/>
      <c r="L345" s="419"/>
      <c r="M345" s="419"/>
      <c r="N345" s="419"/>
      <c r="O345" s="419"/>
      <c r="P345" s="419"/>
      <c r="Q345" s="419"/>
      <c r="R345" s="419"/>
      <c r="S345" s="419"/>
      <c r="T345" s="419"/>
      <c r="U345" s="419"/>
      <c r="V345" s="419"/>
      <c r="W345" s="419"/>
      <c r="X345" s="419"/>
      <c r="Y345" s="419"/>
      <c r="Z345" s="419"/>
    </row>
    <row r="346" spans="1:26" ht="15.75" customHeight="1">
      <c r="A346" s="493"/>
      <c r="B346" s="493"/>
      <c r="C346" s="945"/>
      <c r="D346" s="945"/>
      <c r="E346" s="419"/>
      <c r="F346" s="419"/>
      <c r="G346" s="419"/>
      <c r="H346" s="419"/>
      <c r="I346" s="419"/>
      <c r="J346" s="419"/>
      <c r="K346" s="419"/>
      <c r="L346" s="419"/>
      <c r="M346" s="419"/>
      <c r="N346" s="419"/>
      <c r="O346" s="419"/>
      <c r="P346" s="419"/>
      <c r="Q346" s="419"/>
      <c r="R346" s="419"/>
      <c r="S346" s="419"/>
      <c r="T346" s="419"/>
      <c r="U346" s="419"/>
      <c r="V346" s="419"/>
      <c r="W346" s="419"/>
      <c r="X346" s="419"/>
      <c r="Y346" s="419"/>
      <c r="Z346" s="419"/>
    </row>
    <row r="347" spans="1:26" ht="15.75" customHeight="1">
      <c r="A347" s="493"/>
      <c r="B347" s="493"/>
      <c r="C347" s="945"/>
      <c r="D347" s="945"/>
      <c r="E347" s="419"/>
      <c r="F347" s="419"/>
      <c r="G347" s="419"/>
      <c r="H347" s="419"/>
      <c r="I347" s="419"/>
      <c r="J347" s="419"/>
      <c r="K347" s="419"/>
      <c r="L347" s="419"/>
      <c r="M347" s="419"/>
      <c r="N347" s="419"/>
      <c r="O347" s="419"/>
      <c r="P347" s="419"/>
      <c r="Q347" s="419"/>
      <c r="R347" s="419"/>
      <c r="S347" s="419"/>
      <c r="T347" s="419"/>
      <c r="U347" s="419"/>
      <c r="V347" s="419"/>
      <c r="W347" s="419"/>
      <c r="X347" s="419"/>
      <c r="Y347" s="419"/>
      <c r="Z347" s="419"/>
    </row>
    <row r="348" spans="1:26" ht="15.75" customHeight="1">
      <c r="A348" s="493"/>
      <c r="B348" s="493"/>
      <c r="C348" s="945"/>
      <c r="D348" s="945"/>
      <c r="E348" s="419"/>
      <c r="F348" s="419"/>
      <c r="G348" s="419"/>
      <c r="H348" s="419"/>
      <c r="I348" s="419"/>
      <c r="J348" s="419"/>
      <c r="K348" s="419"/>
      <c r="L348" s="419"/>
      <c r="M348" s="419"/>
      <c r="N348" s="419"/>
      <c r="O348" s="419"/>
      <c r="P348" s="419"/>
      <c r="Q348" s="419"/>
      <c r="R348" s="419"/>
      <c r="S348" s="419"/>
      <c r="T348" s="419"/>
      <c r="U348" s="419"/>
      <c r="V348" s="419"/>
      <c r="W348" s="419"/>
      <c r="X348" s="419"/>
      <c r="Y348" s="419"/>
      <c r="Z348" s="419"/>
    </row>
    <row r="349" spans="1:26" ht="15.75" customHeight="1">
      <c r="A349" s="493"/>
      <c r="B349" s="493"/>
      <c r="C349" s="945"/>
      <c r="D349" s="945"/>
      <c r="E349" s="419"/>
      <c r="F349" s="419"/>
      <c r="G349" s="419"/>
      <c r="H349" s="419"/>
      <c r="I349" s="419"/>
      <c r="J349" s="419"/>
      <c r="K349" s="419"/>
      <c r="L349" s="419"/>
      <c r="M349" s="419"/>
      <c r="N349" s="419"/>
      <c r="O349" s="419"/>
      <c r="P349" s="419"/>
      <c r="Q349" s="419"/>
      <c r="R349" s="419"/>
      <c r="S349" s="419"/>
      <c r="T349" s="419"/>
      <c r="U349" s="419"/>
      <c r="V349" s="419"/>
      <c r="W349" s="419"/>
      <c r="X349" s="419"/>
      <c r="Y349" s="419"/>
      <c r="Z349" s="419"/>
    </row>
    <row r="350" spans="1:26" ht="15.75" customHeight="1">
      <c r="A350" s="493"/>
      <c r="B350" s="493"/>
      <c r="C350" s="945"/>
      <c r="D350" s="945"/>
      <c r="E350" s="419"/>
      <c r="F350" s="419"/>
      <c r="G350" s="419"/>
      <c r="H350" s="419"/>
      <c r="I350" s="419"/>
      <c r="J350" s="419"/>
      <c r="K350" s="419"/>
      <c r="L350" s="419"/>
      <c r="M350" s="419"/>
      <c r="N350" s="419"/>
      <c r="O350" s="419"/>
      <c r="P350" s="419"/>
      <c r="Q350" s="419"/>
      <c r="R350" s="419"/>
      <c r="S350" s="419"/>
      <c r="T350" s="419"/>
      <c r="U350" s="419"/>
      <c r="V350" s="419"/>
      <c r="W350" s="419"/>
      <c r="X350" s="419"/>
      <c r="Y350" s="419"/>
      <c r="Z350" s="419"/>
    </row>
    <row r="351" spans="1:26" ht="15.75" customHeight="1">
      <c r="A351" s="493"/>
      <c r="B351" s="493"/>
      <c r="C351" s="945"/>
      <c r="D351" s="945"/>
      <c r="E351" s="419"/>
      <c r="F351" s="419"/>
      <c r="G351" s="419"/>
      <c r="H351" s="419"/>
      <c r="I351" s="419"/>
      <c r="J351" s="419"/>
      <c r="K351" s="419"/>
      <c r="L351" s="419"/>
      <c r="M351" s="419"/>
      <c r="N351" s="419"/>
      <c r="O351" s="419"/>
      <c r="P351" s="419"/>
      <c r="Q351" s="419"/>
      <c r="R351" s="419"/>
      <c r="S351" s="419"/>
      <c r="T351" s="419"/>
      <c r="U351" s="419"/>
      <c r="V351" s="419"/>
      <c r="W351" s="419"/>
      <c r="X351" s="419"/>
      <c r="Y351" s="419"/>
      <c r="Z351" s="419"/>
    </row>
    <row r="352" spans="1:26" ht="15.75" customHeight="1">
      <c r="A352" s="493"/>
      <c r="B352" s="493"/>
      <c r="C352" s="945"/>
      <c r="D352" s="945"/>
      <c r="E352" s="419"/>
      <c r="F352" s="419"/>
      <c r="G352" s="419"/>
      <c r="H352" s="419"/>
      <c r="I352" s="419"/>
      <c r="J352" s="419"/>
      <c r="K352" s="419"/>
      <c r="L352" s="419"/>
      <c r="M352" s="419"/>
      <c r="N352" s="419"/>
      <c r="O352" s="419"/>
      <c r="P352" s="419"/>
      <c r="Q352" s="419"/>
      <c r="R352" s="419"/>
      <c r="S352" s="419"/>
      <c r="T352" s="419"/>
      <c r="U352" s="419"/>
      <c r="V352" s="419"/>
      <c r="W352" s="419"/>
      <c r="X352" s="419"/>
      <c r="Y352" s="419"/>
      <c r="Z352" s="419"/>
    </row>
    <row r="353" spans="1:26" ht="15.75" customHeight="1">
      <c r="A353" s="493"/>
      <c r="B353" s="493"/>
      <c r="C353" s="945"/>
      <c r="D353" s="945"/>
      <c r="E353" s="419"/>
      <c r="F353" s="419"/>
      <c r="G353" s="419"/>
      <c r="H353" s="419"/>
      <c r="I353" s="419"/>
      <c r="J353" s="419"/>
      <c r="K353" s="419"/>
      <c r="L353" s="419"/>
      <c r="M353" s="419"/>
      <c r="N353" s="419"/>
      <c r="O353" s="419"/>
      <c r="P353" s="419"/>
      <c r="Q353" s="419"/>
      <c r="R353" s="419"/>
      <c r="S353" s="419"/>
      <c r="T353" s="419"/>
      <c r="U353" s="419"/>
      <c r="V353" s="419"/>
      <c r="W353" s="419"/>
      <c r="X353" s="419"/>
      <c r="Y353" s="419"/>
      <c r="Z353" s="419"/>
    </row>
    <row r="354" spans="1:26" ht="15.75" customHeight="1">
      <c r="A354" s="493"/>
      <c r="B354" s="493"/>
      <c r="C354" s="945"/>
      <c r="D354" s="945"/>
      <c r="E354" s="419"/>
      <c r="F354" s="419"/>
      <c r="G354" s="419"/>
      <c r="H354" s="419"/>
      <c r="I354" s="419"/>
      <c r="J354" s="419"/>
      <c r="K354" s="419"/>
      <c r="L354" s="419"/>
      <c r="M354" s="419"/>
      <c r="N354" s="419"/>
      <c r="O354" s="419"/>
      <c r="P354" s="419"/>
      <c r="Q354" s="419"/>
      <c r="R354" s="419"/>
      <c r="S354" s="419"/>
      <c r="T354" s="419"/>
      <c r="U354" s="419"/>
      <c r="V354" s="419"/>
      <c r="W354" s="419"/>
      <c r="X354" s="419"/>
      <c r="Y354" s="419"/>
      <c r="Z354" s="419"/>
    </row>
    <row r="355" spans="1:26" ht="15.75" customHeight="1">
      <c r="A355" s="493"/>
      <c r="B355" s="493"/>
      <c r="C355" s="945"/>
      <c r="D355" s="945"/>
      <c r="E355" s="419"/>
      <c r="F355" s="419"/>
      <c r="G355" s="419"/>
      <c r="H355" s="419"/>
      <c r="I355" s="419"/>
      <c r="J355" s="419"/>
      <c r="K355" s="419"/>
      <c r="L355" s="419"/>
      <c r="M355" s="419"/>
      <c r="N355" s="419"/>
      <c r="O355" s="419"/>
      <c r="P355" s="419"/>
      <c r="Q355" s="419"/>
      <c r="R355" s="419"/>
      <c r="S355" s="419"/>
      <c r="T355" s="419"/>
      <c r="U355" s="419"/>
      <c r="V355" s="419"/>
      <c r="W355" s="419"/>
      <c r="X355" s="419"/>
      <c r="Y355" s="419"/>
      <c r="Z355" s="419"/>
    </row>
    <row r="356" spans="1:26" ht="15.75" customHeight="1">
      <c r="A356" s="493"/>
      <c r="B356" s="493"/>
      <c r="C356" s="945"/>
      <c r="D356" s="945"/>
      <c r="E356" s="419"/>
      <c r="F356" s="419"/>
      <c r="G356" s="419"/>
      <c r="H356" s="419"/>
      <c r="I356" s="419"/>
      <c r="J356" s="419"/>
      <c r="K356" s="419"/>
      <c r="L356" s="419"/>
      <c r="M356" s="419"/>
      <c r="N356" s="419"/>
      <c r="O356" s="419"/>
      <c r="P356" s="419"/>
      <c r="Q356" s="419"/>
      <c r="R356" s="419"/>
      <c r="S356" s="419"/>
      <c r="T356" s="419"/>
      <c r="U356" s="419"/>
      <c r="V356" s="419"/>
      <c r="W356" s="419"/>
      <c r="X356" s="419"/>
      <c r="Y356" s="419"/>
      <c r="Z356" s="419"/>
    </row>
    <row r="357" spans="1:26" ht="15.75" customHeight="1">
      <c r="A357" s="493"/>
      <c r="B357" s="493"/>
      <c r="C357" s="945"/>
      <c r="D357" s="945"/>
      <c r="E357" s="419"/>
      <c r="F357" s="419"/>
      <c r="G357" s="419"/>
      <c r="H357" s="419"/>
      <c r="I357" s="419"/>
      <c r="J357" s="419"/>
      <c r="K357" s="419"/>
      <c r="L357" s="419"/>
      <c r="M357" s="419"/>
      <c r="N357" s="419"/>
      <c r="O357" s="419"/>
      <c r="P357" s="419"/>
      <c r="Q357" s="419"/>
      <c r="R357" s="419"/>
      <c r="S357" s="419"/>
      <c r="T357" s="419"/>
      <c r="U357" s="419"/>
      <c r="V357" s="419"/>
      <c r="W357" s="419"/>
      <c r="X357" s="419"/>
      <c r="Y357" s="419"/>
      <c r="Z357" s="419"/>
    </row>
    <row r="358" spans="1:26" ht="15.75" customHeight="1">
      <c r="A358" s="493"/>
      <c r="B358" s="493"/>
      <c r="C358" s="945"/>
      <c r="D358" s="945"/>
      <c r="E358" s="419"/>
      <c r="F358" s="419"/>
      <c r="G358" s="419"/>
      <c r="H358" s="419"/>
      <c r="I358" s="419"/>
      <c r="J358" s="419"/>
      <c r="K358" s="419"/>
      <c r="L358" s="419"/>
      <c r="M358" s="419"/>
      <c r="N358" s="419"/>
      <c r="O358" s="419"/>
      <c r="P358" s="419"/>
      <c r="Q358" s="419"/>
      <c r="R358" s="419"/>
      <c r="S358" s="419"/>
      <c r="T358" s="419"/>
      <c r="U358" s="419"/>
      <c r="V358" s="419"/>
      <c r="W358" s="419"/>
      <c r="X358" s="419"/>
      <c r="Y358" s="419"/>
      <c r="Z358" s="419"/>
    </row>
    <row r="359" spans="1:26" ht="15.75" customHeight="1">
      <c r="A359" s="493"/>
      <c r="B359" s="493"/>
      <c r="C359" s="945"/>
      <c r="D359" s="945"/>
      <c r="E359" s="419"/>
      <c r="F359" s="419"/>
      <c r="G359" s="419"/>
      <c r="H359" s="419"/>
      <c r="I359" s="419"/>
      <c r="J359" s="419"/>
      <c r="K359" s="419"/>
      <c r="L359" s="419"/>
      <c r="M359" s="419"/>
      <c r="N359" s="419"/>
      <c r="O359" s="419"/>
      <c r="P359" s="419"/>
      <c r="Q359" s="419"/>
      <c r="R359" s="419"/>
      <c r="S359" s="419"/>
      <c r="T359" s="419"/>
      <c r="U359" s="419"/>
      <c r="V359" s="419"/>
      <c r="W359" s="419"/>
      <c r="X359" s="419"/>
      <c r="Y359" s="419"/>
      <c r="Z359" s="419"/>
    </row>
    <row r="360" spans="1:26" ht="15.75" customHeight="1">
      <c r="A360" s="493"/>
      <c r="B360" s="493"/>
      <c r="C360" s="945"/>
      <c r="D360" s="945"/>
      <c r="E360" s="419"/>
      <c r="F360" s="419"/>
      <c r="G360" s="419"/>
      <c r="H360" s="419"/>
      <c r="I360" s="419"/>
      <c r="J360" s="419"/>
      <c r="K360" s="419"/>
      <c r="L360" s="419"/>
      <c r="M360" s="419"/>
      <c r="N360" s="419"/>
      <c r="O360" s="419"/>
      <c r="P360" s="419"/>
      <c r="Q360" s="419"/>
      <c r="R360" s="419"/>
      <c r="S360" s="419"/>
      <c r="T360" s="419"/>
      <c r="U360" s="419"/>
      <c r="V360" s="419"/>
      <c r="W360" s="419"/>
      <c r="X360" s="419"/>
      <c r="Y360" s="419"/>
      <c r="Z360" s="419"/>
    </row>
    <row r="361" spans="1:26" ht="15.75" customHeight="1">
      <c r="A361" s="493"/>
      <c r="B361" s="493"/>
      <c r="C361" s="945"/>
      <c r="D361" s="945"/>
      <c r="E361" s="419"/>
      <c r="F361" s="419"/>
      <c r="G361" s="419"/>
      <c r="H361" s="419"/>
      <c r="I361" s="419"/>
      <c r="J361" s="419"/>
      <c r="K361" s="419"/>
      <c r="L361" s="419"/>
      <c r="M361" s="419"/>
      <c r="N361" s="419"/>
      <c r="O361" s="419"/>
      <c r="P361" s="419"/>
      <c r="Q361" s="419"/>
      <c r="R361" s="419"/>
      <c r="S361" s="419"/>
      <c r="T361" s="419"/>
      <c r="U361" s="419"/>
      <c r="V361" s="419"/>
      <c r="W361" s="419"/>
      <c r="X361" s="419"/>
      <c r="Y361" s="419"/>
      <c r="Z361" s="419"/>
    </row>
    <row r="362" spans="1:26" ht="15.75" customHeight="1">
      <c r="A362" s="493"/>
      <c r="B362" s="493"/>
      <c r="C362" s="945"/>
      <c r="D362" s="945"/>
      <c r="E362" s="419"/>
      <c r="F362" s="419"/>
      <c r="G362" s="419"/>
      <c r="H362" s="419"/>
      <c r="I362" s="419"/>
      <c r="J362" s="419"/>
      <c r="K362" s="419"/>
      <c r="L362" s="419"/>
      <c r="M362" s="419"/>
      <c r="N362" s="419"/>
      <c r="O362" s="419"/>
      <c r="P362" s="419"/>
      <c r="Q362" s="419"/>
      <c r="R362" s="419"/>
      <c r="S362" s="419"/>
      <c r="T362" s="419"/>
      <c r="U362" s="419"/>
      <c r="V362" s="419"/>
      <c r="W362" s="419"/>
      <c r="X362" s="419"/>
      <c r="Y362" s="419"/>
      <c r="Z362" s="419"/>
    </row>
    <row r="363" spans="1:26" ht="15.75" customHeight="1">
      <c r="A363" s="493"/>
      <c r="B363" s="493"/>
      <c r="C363" s="945"/>
      <c r="D363" s="945"/>
      <c r="E363" s="419"/>
      <c r="F363" s="419"/>
      <c r="G363" s="419"/>
      <c r="H363" s="419"/>
      <c r="I363" s="419"/>
      <c r="J363" s="419"/>
      <c r="K363" s="419"/>
      <c r="L363" s="419"/>
      <c r="M363" s="419"/>
      <c r="N363" s="419"/>
      <c r="O363" s="419"/>
      <c r="P363" s="419"/>
      <c r="Q363" s="419"/>
      <c r="R363" s="419"/>
      <c r="S363" s="419"/>
      <c r="T363" s="419"/>
      <c r="U363" s="419"/>
      <c r="V363" s="419"/>
      <c r="W363" s="419"/>
      <c r="X363" s="419"/>
      <c r="Y363" s="419"/>
      <c r="Z363" s="419"/>
    </row>
    <row r="364" spans="1:26" ht="15.75" customHeight="1">
      <c r="A364" s="493"/>
      <c r="B364" s="493"/>
      <c r="C364" s="945"/>
      <c r="D364" s="945"/>
      <c r="E364" s="419"/>
      <c r="F364" s="419"/>
      <c r="G364" s="419"/>
      <c r="H364" s="419"/>
      <c r="I364" s="419"/>
      <c r="J364" s="419"/>
      <c r="K364" s="419"/>
      <c r="L364" s="419"/>
      <c r="M364" s="419"/>
      <c r="N364" s="419"/>
      <c r="O364" s="419"/>
      <c r="P364" s="419"/>
      <c r="Q364" s="419"/>
      <c r="R364" s="419"/>
      <c r="S364" s="419"/>
      <c r="T364" s="419"/>
      <c r="U364" s="419"/>
      <c r="V364" s="419"/>
      <c r="W364" s="419"/>
      <c r="X364" s="419"/>
      <c r="Y364" s="419"/>
      <c r="Z364" s="419"/>
    </row>
    <row r="365" spans="1:26" ht="15.75" customHeight="1">
      <c r="A365" s="493"/>
      <c r="B365" s="493"/>
      <c r="C365" s="945"/>
      <c r="D365" s="945"/>
      <c r="E365" s="419"/>
      <c r="F365" s="419"/>
      <c r="G365" s="419"/>
      <c r="H365" s="419"/>
      <c r="I365" s="419"/>
      <c r="J365" s="419"/>
      <c r="K365" s="419"/>
      <c r="L365" s="419"/>
      <c r="M365" s="419"/>
      <c r="N365" s="419"/>
      <c r="O365" s="419"/>
      <c r="P365" s="419"/>
      <c r="Q365" s="419"/>
      <c r="R365" s="419"/>
      <c r="S365" s="419"/>
      <c r="T365" s="419"/>
      <c r="U365" s="419"/>
      <c r="V365" s="419"/>
      <c r="W365" s="419"/>
      <c r="X365" s="419"/>
      <c r="Y365" s="419"/>
      <c r="Z365" s="419"/>
    </row>
    <row r="366" spans="1:26" ht="15.75" customHeight="1">
      <c r="A366" s="493"/>
      <c r="B366" s="493"/>
      <c r="C366" s="945"/>
      <c r="D366" s="945"/>
      <c r="E366" s="419"/>
      <c r="F366" s="419"/>
      <c r="G366" s="419"/>
      <c r="H366" s="419"/>
      <c r="I366" s="419"/>
      <c r="J366" s="419"/>
      <c r="K366" s="419"/>
      <c r="L366" s="419"/>
      <c r="M366" s="419"/>
      <c r="N366" s="419"/>
      <c r="O366" s="419"/>
      <c r="P366" s="419"/>
      <c r="Q366" s="419"/>
      <c r="R366" s="419"/>
      <c r="S366" s="419"/>
      <c r="T366" s="419"/>
      <c r="U366" s="419"/>
      <c r="V366" s="419"/>
      <c r="W366" s="419"/>
      <c r="X366" s="419"/>
      <c r="Y366" s="419"/>
      <c r="Z366" s="419"/>
    </row>
    <row r="367" spans="1:26" ht="15.75" customHeight="1">
      <c r="A367" s="493"/>
      <c r="B367" s="493"/>
      <c r="C367" s="945"/>
      <c r="D367" s="945"/>
      <c r="E367" s="419"/>
      <c r="F367" s="419"/>
      <c r="G367" s="419"/>
      <c r="H367" s="419"/>
      <c r="I367" s="419"/>
      <c r="J367" s="419"/>
      <c r="K367" s="419"/>
      <c r="L367" s="419"/>
      <c r="M367" s="419"/>
      <c r="N367" s="419"/>
      <c r="O367" s="419"/>
      <c r="P367" s="419"/>
      <c r="Q367" s="419"/>
      <c r="R367" s="419"/>
      <c r="S367" s="419"/>
      <c r="T367" s="419"/>
      <c r="U367" s="419"/>
      <c r="V367" s="419"/>
      <c r="W367" s="419"/>
      <c r="X367" s="419"/>
      <c r="Y367" s="419"/>
      <c r="Z367" s="419"/>
    </row>
    <row r="368" spans="1:26" ht="15.75" customHeight="1">
      <c r="A368" s="493"/>
      <c r="B368" s="493"/>
      <c r="C368" s="945"/>
      <c r="D368" s="945"/>
      <c r="E368" s="419"/>
      <c r="F368" s="419"/>
      <c r="G368" s="419"/>
      <c r="H368" s="419"/>
      <c r="I368" s="419"/>
      <c r="J368" s="419"/>
      <c r="K368" s="419"/>
      <c r="L368" s="419"/>
      <c r="M368" s="419"/>
      <c r="N368" s="419"/>
      <c r="O368" s="419"/>
      <c r="P368" s="419"/>
      <c r="Q368" s="419"/>
      <c r="R368" s="419"/>
      <c r="S368" s="419"/>
      <c r="T368" s="419"/>
      <c r="U368" s="419"/>
      <c r="V368" s="419"/>
      <c r="W368" s="419"/>
      <c r="X368" s="419"/>
      <c r="Y368" s="419"/>
      <c r="Z368" s="419"/>
    </row>
    <row r="369" spans="1:26" ht="15.75" customHeight="1">
      <c r="A369" s="493"/>
      <c r="B369" s="493"/>
      <c r="C369" s="945"/>
      <c r="D369" s="945"/>
      <c r="E369" s="419"/>
      <c r="F369" s="419"/>
      <c r="G369" s="419"/>
      <c r="H369" s="419"/>
      <c r="I369" s="419"/>
      <c r="J369" s="419"/>
      <c r="K369" s="419"/>
      <c r="L369" s="419"/>
      <c r="M369" s="419"/>
      <c r="N369" s="419"/>
      <c r="O369" s="419"/>
      <c r="P369" s="419"/>
      <c r="Q369" s="419"/>
      <c r="R369" s="419"/>
      <c r="S369" s="419"/>
      <c r="T369" s="419"/>
      <c r="U369" s="419"/>
      <c r="V369" s="419"/>
      <c r="W369" s="419"/>
      <c r="X369" s="419"/>
      <c r="Y369" s="419"/>
      <c r="Z369" s="419"/>
    </row>
    <row r="370" spans="1:26" ht="15.75" customHeight="1">
      <c r="A370" s="493"/>
      <c r="B370" s="493"/>
      <c r="C370" s="945"/>
      <c r="D370" s="945"/>
      <c r="E370" s="419"/>
      <c r="F370" s="419"/>
      <c r="G370" s="419"/>
      <c r="H370" s="419"/>
      <c r="I370" s="419"/>
      <c r="J370" s="419"/>
      <c r="K370" s="419"/>
      <c r="L370" s="419"/>
      <c r="M370" s="419"/>
      <c r="N370" s="419"/>
      <c r="O370" s="419"/>
      <c r="P370" s="419"/>
      <c r="Q370" s="419"/>
      <c r="R370" s="419"/>
      <c r="S370" s="419"/>
      <c r="T370" s="419"/>
      <c r="U370" s="419"/>
      <c r="V370" s="419"/>
      <c r="W370" s="419"/>
      <c r="X370" s="419"/>
      <c r="Y370" s="419"/>
      <c r="Z370" s="419"/>
    </row>
    <row r="371" spans="1:26" ht="15.75" customHeight="1">
      <c r="A371" s="493"/>
      <c r="B371" s="493"/>
      <c r="C371" s="945"/>
      <c r="D371" s="945"/>
      <c r="E371" s="419"/>
      <c r="F371" s="419"/>
      <c r="G371" s="419"/>
      <c r="H371" s="419"/>
      <c r="I371" s="419"/>
      <c r="J371" s="419"/>
      <c r="K371" s="419"/>
      <c r="L371" s="419"/>
      <c r="M371" s="419"/>
      <c r="N371" s="419"/>
      <c r="O371" s="419"/>
      <c r="P371" s="419"/>
      <c r="Q371" s="419"/>
      <c r="R371" s="419"/>
      <c r="S371" s="419"/>
      <c r="T371" s="419"/>
      <c r="U371" s="419"/>
      <c r="V371" s="419"/>
      <c r="W371" s="419"/>
      <c r="X371" s="419"/>
      <c r="Y371" s="419"/>
      <c r="Z371" s="419"/>
    </row>
    <row r="372" spans="1:26" ht="15.75" customHeight="1">
      <c r="A372" s="493"/>
      <c r="B372" s="493"/>
      <c r="C372" s="945"/>
      <c r="D372" s="945"/>
      <c r="E372" s="419"/>
      <c r="F372" s="419"/>
      <c r="G372" s="419"/>
      <c r="H372" s="419"/>
      <c r="I372" s="419"/>
      <c r="J372" s="419"/>
      <c r="K372" s="419"/>
      <c r="L372" s="419"/>
      <c r="M372" s="419"/>
      <c r="N372" s="419"/>
      <c r="O372" s="419"/>
      <c r="P372" s="419"/>
      <c r="Q372" s="419"/>
      <c r="R372" s="419"/>
      <c r="S372" s="419"/>
      <c r="T372" s="419"/>
      <c r="U372" s="419"/>
      <c r="V372" s="419"/>
      <c r="W372" s="419"/>
      <c r="X372" s="419"/>
      <c r="Y372" s="419"/>
      <c r="Z372" s="419"/>
    </row>
    <row r="373" spans="1:26" ht="15.75" customHeight="1">
      <c r="A373" s="493"/>
      <c r="B373" s="493"/>
      <c r="C373" s="945"/>
      <c r="D373" s="945"/>
      <c r="E373" s="419"/>
      <c r="F373" s="419"/>
      <c r="G373" s="419"/>
      <c r="H373" s="419"/>
      <c r="I373" s="419"/>
      <c r="J373" s="419"/>
      <c r="K373" s="419"/>
      <c r="L373" s="419"/>
      <c r="M373" s="419"/>
      <c r="N373" s="419"/>
      <c r="O373" s="419"/>
      <c r="P373" s="419"/>
      <c r="Q373" s="419"/>
      <c r="R373" s="419"/>
      <c r="S373" s="419"/>
      <c r="T373" s="419"/>
      <c r="U373" s="419"/>
      <c r="V373" s="419"/>
      <c r="W373" s="419"/>
      <c r="X373" s="419"/>
      <c r="Y373" s="419"/>
      <c r="Z373" s="419"/>
    </row>
    <row r="374" spans="1:26" ht="15.75" customHeight="1">
      <c r="A374" s="493"/>
      <c r="B374" s="493"/>
      <c r="C374" s="945"/>
      <c r="D374" s="945"/>
      <c r="E374" s="419"/>
      <c r="F374" s="419"/>
      <c r="G374" s="419"/>
      <c r="H374" s="419"/>
      <c r="I374" s="419"/>
      <c r="J374" s="419"/>
      <c r="K374" s="419"/>
      <c r="L374" s="419"/>
      <c r="M374" s="419"/>
      <c r="N374" s="419"/>
      <c r="O374" s="419"/>
      <c r="P374" s="419"/>
      <c r="Q374" s="419"/>
      <c r="R374" s="419"/>
      <c r="S374" s="419"/>
      <c r="T374" s="419"/>
      <c r="U374" s="419"/>
      <c r="V374" s="419"/>
      <c r="W374" s="419"/>
      <c r="X374" s="419"/>
      <c r="Y374" s="419"/>
      <c r="Z374" s="419"/>
    </row>
    <row r="375" spans="1:26" ht="15.75" customHeight="1">
      <c r="A375" s="493"/>
      <c r="B375" s="493"/>
      <c r="C375" s="945"/>
      <c r="D375" s="945"/>
      <c r="E375" s="419"/>
      <c r="F375" s="419"/>
      <c r="G375" s="419"/>
      <c r="H375" s="419"/>
      <c r="I375" s="419"/>
      <c r="J375" s="419"/>
      <c r="K375" s="419"/>
      <c r="L375" s="419"/>
      <c r="M375" s="419"/>
      <c r="N375" s="419"/>
      <c r="O375" s="419"/>
      <c r="P375" s="419"/>
      <c r="Q375" s="419"/>
      <c r="R375" s="419"/>
      <c r="S375" s="419"/>
      <c r="T375" s="419"/>
      <c r="U375" s="419"/>
      <c r="V375" s="419"/>
      <c r="W375" s="419"/>
      <c r="X375" s="419"/>
      <c r="Y375" s="419"/>
      <c r="Z375" s="419"/>
    </row>
    <row r="376" spans="1:26" ht="15.75" customHeight="1">
      <c r="A376" s="493"/>
      <c r="B376" s="493"/>
      <c r="C376" s="945"/>
      <c r="D376" s="945"/>
      <c r="E376" s="419"/>
      <c r="F376" s="419"/>
      <c r="G376" s="419"/>
      <c r="H376" s="419"/>
      <c r="I376" s="419"/>
      <c r="J376" s="419"/>
      <c r="K376" s="419"/>
      <c r="L376" s="419"/>
      <c r="M376" s="419"/>
      <c r="N376" s="419"/>
      <c r="O376" s="419"/>
      <c r="P376" s="419"/>
      <c r="Q376" s="419"/>
      <c r="R376" s="419"/>
      <c r="S376" s="419"/>
      <c r="T376" s="419"/>
      <c r="U376" s="419"/>
      <c r="V376" s="419"/>
      <c r="W376" s="419"/>
      <c r="X376" s="419"/>
      <c r="Y376" s="419"/>
      <c r="Z376" s="419"/>
    </row>
    <row r="377" spans="1:26" ht="15.75" customHeight="1">
      <c r="A377" s="493"/>
      <c r="B377" s="493"/>
      <c r="C377" s="945"/>
      <c r="D377" s="945"/>
      <c r="E377" s="419"/>
      <c r="F377" s="419"/>
      <c r="G377" s="419"/>
      <c r="H377" s="419"/>
      <c r="I377" s="419"/>
      <c r="J377" s="419"/>
      <c r="K377" s="419"/>
      <c r="L377" s="419"/>
      <c r="M377" s="419"/>
      <c r="N377" s="419"/>
      <c r="O377" s="419"/>
      <c r="P377" s="419"/>
      <c r="Q377" s="419"/>
      <c r="R377" s="419"/>
      <c r="S377" s="419"/>
      <c r="T377" s="419"/>
      <c r="U377" s="419"/>
      <c r="V377" s="419"/>
      <c r="W377" s="419"/>
      <c r="X377" s="419"/>
      <c r="Y377" s="419"/>
      <c r="Z377" s="419"/>
    </row>
    <row r="378" spans="1:26" ht="15.75" customHeight="1">
      <c r="A378" s="493"/>
      <c r="B378" s="493"/>
      <c r="C378" s="945"/>
      <c r="D378" s="945"/>
      <c r="E378" s="419"/>
      <c r="F378" s="419"/>
      <c r="G378" s="419"/>
      <c r="H378" s="419"/>
      <c r="I378" s="419"/>
      <c r="J378" s="419"/>
      <c r="K378" s="419"/>
      <c r="L378" s="419"/>
      <c r="M378" s="419"/>
      <c r="N378" s="419"/>
      <c r="O378" s="419"/>
      <c r="P378" s="419"/>
      <c r="Q378" s="419"/>
      <c r="R378" s="419"/>
      <c r="S378" s="419"/>
      <c r="T378" s="419"/>
      <c r="U378" s="419"/>
      <c r="V378" s="419"/>
      <c r="W378" s="419"/>
      <c r="X378" s="419"/>
      <c r="Y378" s="419"/>
      <c r="Z378" s="419"/>
    </row>
    <row r="379" spans="1:26" ht="15.75" customHeight="1">
      <c r="A379" s="493"/>
      <c r="B379" s="493"/>
      <c r="C379" s="945"/>
      <c r="D379" s="945"/>
      <c r="E379" s="419"/>
      <c r="F379" s="419"/>
      <c r="G379" s="419"/>
      <c r="H379" s="419"/>
      <c r="I379" s="419"/>
      <c r="J379" s="419"/>
      <c r="K379" s="419"/>
      <c r="L379" s="419"/>
      <c r="M379" s="419"/>
      <c r="N379" s="419"/>
      <c r="O379" s="419"/>
      <c r="P379" s="419"/>
      <c r="Q379" s="419"/>
      <c r="R379" s="419"/>
      <c r="S379" s="419"/>
      <c r="T379" s="419"/>
      <c r="U379" s="419"/>
      <c r="V379" s="419"/>
      <c r="W379" s="419"/>
      <c r="X379" s="419"/>
      <c r="Y379" s="419"/>
      <c r="Z379" s="419"/>
    </row>
    <row r="380" spans="1:26" ht="15.75" customHeight="1">
      <c r="A380" s="493"/>
      <c r="B380" s="493"/>
      <c r="C380" s="945"/>
      <c r="D380" s="945"/>
      <c r="E380" s="419"/>
      <c r="F380" s="419"/>
      <c r="G380" s="419"/>
      <c r="H380" s="419"/>
      <c r="I380" s="419"/>
      <c r="J380" s="419"/>
      <c r="K380" s="419"/>
      <c r="L380" s="419"/>
      <c r="M380" s="419"/>
      <c r="N380" s="419"/>
      <c r="O380" s="419"/>
      <c r="P380" s="419"/>
      <c r="Q380" s="419"/>
      <c r="R380" s="419"/>
      <c r="S380" s="419"/>
      <c r="T380" s="419"/>
      <c r="U380" s="419"/>
      <c r="V380" s="419"/>
      <c r="W380" s="419"/>
      <c r="X380" s="419"/>
      <c r="Y380" s="419"/>
      <c r="Z380" s="419"/>
    </row>
    <row r="381" spans="1:26" ht="15.75" customHeight="1">
      <c r="A381" s="493"/>
      <c r="B381" s="493"/>
      <c r="C381" s="945"/>
      <c r="D381" s="945"/>
      <c r="E381" s="419"/>
      <c r="F381" s="419"/>
      <c r="G381" s="419"/>
      <c r="H381" s="419"/>
      <c r="I381" s="419"/>
      <c r="J381" s="419"/>
      <c r="K381" s="419"/>
      <c r="L381" s="419"/>
      <c r="M381" s="419"/>
      <c r="N381" s="419"/>
      <c r="O381" s="419"/>
      <c r="P381" s="419"/>
      <c r="Q381" s="419"/>
      <c r="R381" s="419"/>
      <c r="S381" s="419"/>
      <c r="T381" s="419"/>
      <c r="U381" s="419"/>
      <c r="V381" s="419"/>
      <c r="W381" s="419"/>
      <c r="X381" s="419"/>
      <c r="Y381" s="419"/>
      <c r="Z381" s="419"/>
    </row>
    <row r="382" spans="1:26" ht="15.75" customHeight="1">
      <c r="A382" s="493"/>
      <c r="B382" s="493"/>
      <c r="C382" s="945"/>
      <c r="D382" s="945"/>
      <c r="E382" s="419"/>
      <c r="F382" s="419"/>
      <c r="G382" s="419"/>
      <c r="H382" s="419"/>
      <c r="I382" s="419"/>
      <c r="J382" s="419"/>
      <c r="K382" s="419"/>
      <c r="L382" s="419"/>
      <c r="M382" s="419"/>
      <c r="N382" s="419"/>
      <c r="O382" s="419"/>
      <c r="P382" s="419"/>
      <c r="Q382" s="419"/>
      <c r="R382" s="419"/>
      <c r="S382" s="419"/>
      <c r="T382" s="419"/>
      <c r="U382" s="419"/>
      <c r="V382" s="419"/>
      <c r="W382" s="419"/>
      <c r="X382" s="419"/>
      <c r="Y382" s="419"/>
      <c r="Z382" s="419"/>
    </row>
    <row r="383" spans="1:26" ht="15.75" customHeight="1">
      <c r="A383" s="493"/>
      <c r="B383" s="493"/>
      <c r="C383" s="945"/>
      <c r="D383" s="945"/>
      <c r="E383" s="419"/>
      <c r="F383" s="419"/>
      <c r="G383" s="419"/>
      <c r="H383" s="419"/>
      <c r="I383" s="419"/>
      <c r="J383" s="419"/>
      <c r="K383" s="419"/>
      <c r="L383" s="419"/>
      <c r="M383" s="419"/>
      <c r="N383" s="419"/>
      <c r="O383" s="419"/>
      <c r="P383" s="419"/>
      <c r="Q383" s="419"/>
      <c r="R383" s="419"/>
      <c r="S383" s="419"/>
      <c r="T383" s="419"/>
      <c r="U383" s="419"/>
      <c r="V383" s="419"/>
      <c r="W383" s="419"/>
      <c r="X383" s="419"/>
      <c r="Y383" s="419"/>
      <c r="Z383" s="419"/>
    </row>
    <row r="384" spans="1:26" ht="15.75" customHeight="1">
      <c r="A384" s="493"/>
      <c r="B384" s="493"/>
      <c r="C384" s="945"/>
      <c r="D384" s="945"/>
      <c r="E384" s="419"/>
      <c r="F384" s="419"/>
      <c r="G384" s="419"/>
      <c r="H384" s="419"/>
      <c r="I384" s="419"/>
      <c r="J384" s="419"/>
      <c r="K384" s="419"/>
      <c r="L384" s="419"/>
      <c r="M384" s="419"/>
      <c r="N384" s="419"/>
      <c r="O384" s="419"/>
      <c r="P384" s="419"/>
      <c r="Q384" s="419"/>
      <c r="R384" s="419"/>
      <c r="S384" s="419"/>
      <c r="T384" s="419"/>
      <c r="U384" s="419"/>
      <c r="V384" s="419"/>
      <c r="W384" s="419"/>
      <c r="X384" s="419"/>
      <c r="Y384" s="419"/>
      <c r="Z384" s="419"/>
    </row>
    <row r="385" spans="1:26" ht="15.75" customHeight="1">
      <c r="A385" s="493"/>
      <c r="B385" s="493"/>
      <c r="C385" s="945"/>
      <c r="D385" s="945"/>
      <c r="E385" s="419"/>
      <c r="F385" s="419"/>
      <c r="G385" s="419"/>
      <c r="H385" s="419"/>
      <c r="I385" s="419"/>
      <c r="J385" s="419"/>
      <c r="K385" s="419"/>
      <c r="L385" s="419"/>
      <c r="M385" s="419"/>
      <c r="N385" s="419"/>
      <c r="O385" s="419"/>
      <c r="P385" s="419"/>
      <c r="Q385" s="419"/>
      <c r="R385" s="419"/>
      <c r="S385" s="419"/>
      <c r="T385" s="419"/>
      <c r="U385" s="419"/>
      <c r="V385" s="419"/>
      <c r="W385" s="419"/>
      <c r="X385" s="419"/>
      <c r="Y385" s="419"/>
      <c r="Z385" s="419"/>
    </row>
    <row r="386" spans="1:26" ht="15.75" customHeight="1">
      <c r="A386" s="493"/>
      <c r="B386" s="493"/>
      <c r="C386" s="945"/>
      <c r="D386" s="945"/>
      <c r="E386" s="419"/>
      <c r="F386" s="419"/>
      <c r="G386" s="419"/>
      <c r="H386" s="419"/>
      <c r="I386" s="419"/>
      <c r="J386" s="419"/>
      <c r="K386" s="419"/>
      <c r="L386" s="419"/>
      <c r="M386" s="419"/>
      <c r="N386" s="419"/>
      <c r="O386" s="419"/>
      <c r="P386" s="419"/>
      <c r="Q386" s="419"/>
      <c r="R386" s="419"/>
      <c r="S386" s="419"/>
      <c r="T386" s="419"/>
      <c r="U386" s="419"/>
      <c r="V386" s="419"/>
      <c r="W386" s="419"/>
      <c r="X386" s="419"/>
      <c r="Y386" s="419"/>
      <c r="Z386" s="419"/>
    </row>
    <row r="387" spans="1:26" ht="15.75" customHeight="1">
      <c r="A387" s="493"/>
      <c r="B387" s="493"/>
      <c r="C387" s="945"/>
      <c r="D387" s="945"/>
      <c r="E387" s="419"/>
      <c r="F387" s="419"/>
      <c r="G387" s="419"/>
      <c r="H387" s="419"/>
      <c r="I387" s="419"/>
      <c r="J387" s="419"/>
      <c r="K387" s="419"/>
      <c r="L387" s="419"/>
      <c r="M387" s="419"/>
      <c r="N387" s="419"/>
      <c r="O387" s="419"/>
      <c r="P387" s="419"/>
      <c r="Q387" s="419"/>
      <c r="R387" s="419"/>
      <c r="S387" s="419"/>
      <c r="T387" s="419"/>
      <c r="U387" s="419"/>
      <c r="V387" s="419"/>
      <c r="W387" s="419"/>
      <c r="X387" s="419"/>
      <c r="Y387" s="419"/>
      <c r="Z387" s="419"/>
    </row>
    <row r="388" spans="1:26" ht="15.75" customHeight="1">
      <c r="A388" s="493"/>
      <c r="B388" s="493"/>
      <c r="C388" s="945"/>
      <c r="D388" s="945"/>
      <c r="E388" s="419"/>
      <c r="F388" s="419"/>
      <c r="G388" s="419"/>
      <c r="H388" s="419"/>
      <c r="I388" s="419"/>
      <c r="J388" s="419"/>
      <c r="K388" s="419"/>
      <c r="L388" s="419"/>
      <c r="M388" s="419"/>
      <c r="N388" s="419"/>
      <c r="O388" s="419"/>
      <c r="P388" s="419"/>
      <c r="Q388" s="419"/>
      <c r="R388" s="419"/>
      <c r="S388" s="419"/>
      <c r="T388" s="419"/>
      <c r="U388" s="419"/>
      <c r="V388" s="419"/>
      <c r="W388" s="419"/>
      <c r="X388" s="419"/>
      <c r="Y388" s="419"/>
      <c r="Z388" s="419"/>
    </row>
    <row r="389" spans="1:26" ht="15.75" customHeight="1">
      <c r="A389" s="493"/>
      <c r="B389" s="493"/>
      <c r="C389" s="945"/>
      <c r="D389" s="945"/>
      <c r="E389" s="419"/>
      <c r="F389" s="419"/>
      <c r="G389" s="419"/>
      <c r="H389" s="419"/>
      <c r="I389" s="419"/>
      <c r="J389" s="419"/>
      <c r="K389" s="419"/>
      <c r="L389" s="419"/>
      <c r="M389" s="419"/>
      <c r="N389" s="419"/>
      <c r="O389" s="419"/>
      <c r="P389" s="419"/>
      <c r="Q389" s="419"/>
      <c r="R389" s="419"/>
      <c r="S389" s="419"/>
      <c r="T389" s="419"/>
      <c r="U389" s="419"/>
      <c r="V389" s="419"/>
      <c r="W389" s="419"/>
      <c r="X389" s="419"/>
      <c r="Y389" s="419"/>
      <c r="Z389" s="419"/>
    </row>
    <row r="390" spans="1:26" ht="15.75" customHeight="1">
      <c r="A390" s="493"/>
      <c r="B390" s="493"/>
      <c r="C390" s="945"/>
      <c r="D390" s="945"/>
      <c r="E390" s="419"/>
      <c r="F390" s="419"/>
      <c r="G390" s="419"/>
      <c r="H390" s="419"/>
      <c r="I390" s="419"/>
      <c r="J390" s="419"/>
      <c r="K390" s="419"/>
      <c r="L390" s="419"/>
      <c r="M390" s="419"/>
      <c r="N390" s="419"/>
      <c r="O390" s="419"/>
      <c r="P390" s="419"/>
      <c r="Q390" s="419"/>
      <c r="R390" s="419"/>
      <c r="S390" s="419"/>
      <c r="T390" s="419"/>
      <c r="U390" s="419"/>
      <c r="V390" s="419"/>
      <c r="W390" s="419"/>
      <c r="X390" s="419"/>
      <c r="Y390" s="419"/>
      <c r="Z390" s="419"/>
    </row>
    <row r="391" spans="1:26" ht="15.75" customHeight="1">
      <c r="A391" s="493"/>
      <c r="B391" s="493"/>
      <c r="C391" s="945"/>
      <c r="D391" s="945"/>
      <c r="E391" s="419"/>
      <c r="F391" s="419"/>
      <c r="G391" s="419"/>
      <c r="H391" s="419"/>
      <c r="I391" s="419"/>
      <c r="J391" s="419"/>
      <c r="K391" s="419"/>
      <c r="L391" s="419"/>
      <c r="M391" s="419"/>
      <c r="N391" s="419"/>
      <c r="O391" s="419"/>
      <c r="P391" s="419"/>
      <c r="Q391" s="419"/>
      <c r="R391" s="419"/>
      <c r="S391" s="419"/>
      <c r="T391" s="419"/>
      <c r="U391" s="419"/>
      <c r="V391" s="419"/>
      <c r="W391" s="419"/>
      <c r="X391" s="419"/>
      <c r="Y391" s="419"/>
      <c r="Z391" s="419"/>
    </row>
    <row r="392" spans="1:26" ht="15.75" customHeight="1">
      <c r="A392" s="493"/>
      <c r="B392" s="493"/>
      <c r="C392" s="945"/>
      <c r="D392" s="945"/>
      <c r="E392" s="419"/>
      <c r="F392" s="419"/>
      <c r="G392" s="419"/>
      <c r="H392" s="419"/>
      <c r="I392" s="419"/>
      <c r="J392" s="419"/>
      <c r="K392" s="419"/>
      <c r="L392" s="419"/>
      <c r="M392" s="419"/>
      <c r="N392" s="419"/>
      <c r="O392" s="419"/>
      <c r="P392" s="419"/>
      <c r="Q392" s="419"/>
      <c r="R392" s="419"/>
      <c r="S392" s="419"/>
      <c r="T392" s="419"/>
      <c r="U392" s="419"/>
      <c r="V392" s="419"/>
      <c r="W392" s="419"/>
      <c r="X392" s="419"/>
      <c r="Y392" s="419"/>
      <c r="Z392" s="419"/>
    </row>
    <row r="393" spans="1:26" ht="15.75" customHeight="1">
      <c r="A393" s="493"/>
      <c r="B393" s="493"/>
      <c r="C393" s="945"/>
      <c r="D393" s="945"/>
      <c r="E393" s="419"/>
      <c r="F393" s="419"/>
      <c r="G393" s="419"/>
      <c r="H393" s="419"/>
      <c r="I393" s="419"/>
      <c r="J393" s="419"/>
      <c r="K393" s="419"/>
      <c r="L393" s="419"/>
      <c r="M393" s="419"/>
      <c r="N393" s="419"/>
      <c r="O393" s="419"/>
      <c r="P393" s="419"/>
      <c r="Q393" s="419"/>
      <c r="R393" s="419"/>
      <c r="S393" s="419"/>
      <c r="T393" s="419"/>
      <c r="U393" s="419"/>
      <c r="V393" s="419"/>
      <c r="W393" s="419"/>
      <c r="X393" s="419"/>
      <c r="Y393" s="419"/>
      <c r="Z393" s="419"/>
    </row>
    <row r="394" spans="1:26" ht="15.75" customHeight="1">
      <c r="A394" s="493"/>
      <c r="B394" s="493"/>
      <c r="C394" s="945"/>
      <c r="D394" s="945"/>
      <c r="E394" s="419"/>
      <c r="F394" s="419"/>
      <c r="G394" s="419"/>
      <c r="H394" s="419"/>
      <c r="I394" s="419"/>
      <c r="J394" s="419"/>
      <c r="K394" s="419"/>
      <c r="L394" s="419"/>
      <c r="M394" s="419"/>
      <c r="N394" s="419"/>
      <c r="O394" s="419"/>
      <c r="P394" s="419"/>
      <c r="Q394" s="419"/>
      <c r="R394" s="419"/>
      <c r="S394" s="419"/>
      <c r="T394" s="419"/>
      <c r="U394" s="419"/>
      <c r="V394" s="419"/>
      <c r="W394" s="419"/>
      <c r="X394" s="419"/>
      <c r="Y394" s="419"/>
      <c r="Z394" s="419"/>
    </row>
    <row r="395" spans="1:26" ht="15.75" customHeight="1">
      <c r="A395" s="493"/>
      <c r="B395" s="493"/>
      <c r="C395" s="945"/>
      <c r="D395" s="945"/>
      <c r="E395" s="419"/>
      <c r="F395" s="419"/>
      <c r="G395" s="419"/>
      <c r="H395" s="419"/>
      <c r="I395" s="419"/>
      <c r="J395" s="419"/>
      <c r="K395" s="419"/>
      <c r="L395" s="419"/>
      <c r="M395" s="419"/>
      <c r="N395" s="419"/>
      <c r="O395" s="419"/>
      <c r="P395" s="419"/>
      <c r="Q395" s="419"/>
      <c r="R395" s="419"/>
      <c r="S395" s="419"/>
      <c r="T395" s="419"/>
      <c r="U395" s="419"/>
      <c r="V395" s="419"/>
      <c r="W395" s="419"/>
      <c r="X395" s="419"/>
      <c r="Y395" s="419"/>
      <c r="Z395" s="419"/>
    </row>
    <row r="396" spans="1:26" ht="15.75" customHeight="1">
      <c r="A396" s="493"/>
      <c r="B396" s="493"/>
      <c r="C396" s="945"/>
      <c r="D396" s="945"/>
      <c r="E396" s="419"/>
      <c r="F396" s="419"/>
      <c r="G396" s="419"/>
      <c r="H396" s="419"/>
      <c r="I396" s="419"/>
      <c r="J396" s="419"/>
      <c r="K396" s="419"/>
      <c r="L396" s="419"/>
      <c r="M396" s="419"/>
      <c r="N396" s="419"/>
      <c r="O396" s="419"/>
      <c r="P396" s="419"/>
      <c r="Q396" s="419"/>
      <c r="R396" s="419"/>
      <c r="S396" s="419"/>
      <c r="T396" s="419"/>
      <c r="U396" s="419"/>
      <c r="V396" s="419"/>
      <c r="W396" s="419"/>
      <c r="X396" s="419"/>
      <c r="Y396" s="419"/>
      <c r="Z396" s="419"/>
    </row>
    <row r="397" spans="1:26" ht="15.75" customHeight="1">
      <c r="A397" s="493"/>
      <c r="B397" s="493"/>
      <c r="C397" s="945"/>
      <c r="D397" s="945"/>
      <c r="E397" s="419"/>
      <c r="F397" s="419"/>
      <c r="G397" s="419"/>
      <c r="H397" s="419"/>
      <c r="I397" s="419"/>
      <c r="J397" s="419"/>
      <c r="K397" s="419"/>
      <c r="L397" s="419"/>
      <c r="M397" s="419"/>
      <c r="N397" s="419"/>
      <c r="O397" s="419"/>
      <c r="P397" s="419"/>
      <c r="Q397" s="419"/>
      <c r="R397" s="419"/>
      <c r="S397" s="419"/>
      <c r="T397" s="419"/>
      <c r="U397" s="419"/>
      <c r="V397" s="419"/>
      <c r="W397" s="419"/>
      <c r="X397" s="419"/>
      <c r="Y397" s="419"/>
      <c r="Z397" s="419"/>
    </row>
    <row r="398" spans="1:26" ht="15.75" customHeight="1">
      <c r="A398" s="493"/>
      <c r="B398" s="493"/>
      <c r="C398" s="945"/>
      <c r="D398" s="945"/>
      <c r="E398" s="419"/>
      <c r="F398" s="419"/>
      <c r="G398" s="419"/>
      <c r="H398" s="419"/>
      <c r="I398" s="419"/>
      <c r="J398" s="419"/>
      <c r="K398" s="419"/>
      <c r="L398" s="419"/>
      <c r="M398" s="419"/>
      <c r="N398" s="419"/>
      <c r="O398" s="419"/>
      <c r="P398" s="419"/>
      <c r="Q398" s="419"/>
      <c r="R398" s="419"/>
      <c r="S398" s="419"/>
      <c r="T398" s="419"/>
      <c r="U398" s="419"/>
      <c r="V398" s="419"/>
      <c r="W398" s="419"/>
      <c r="X398" s="419"/>
      <c r="Y398" s="419"/>
      <c r="Z398" s="419"/>
    </row>
    <row r="399" spans="1:26" ht="15.75" customHeight="1">
      <c r="A399" s="493"/>
      <c r="B399" s="493"/>
      <c r="C399" s="945"/>
      <c r="D399" s="945"/>
      <c r="E399" s="419"/>
      <c r="F399" s="419"/>
      <c r="G399" s="419"/>
      <c r="H399" s="419"/>
      <c r="I399" s="419"/>
      <c r="J399" s="419"/>
      <c r="K399" s="419"/>
      <c r="L399" s="419"/>
      <c r="M399" s="419"/>
      <c r="N399" s="419"/>
      <c r="O399" s="419"/>
      <c r="P399" s="419"/>
      <c r="Q399" s="419"/>
      <c r="R399" s="419"/>
      <c r="S399" s="419"/>
      <c r="T399" s="419"/>
      <c r="U399" s="419"/>
      <c r="V399" s="419"/>
      <c r="W399" s="419"/>
      <c r="X399" s="419"/>
      <c r="Y399" s="419"/>
      <c r="Z399" s="419"/>
    </row>
    <row r="400" spans="1:26" ht="15.75" customHeight="1">
      <c r="A400" s="493"/>
      <c r="B400" s="493"/>
      <c r="C400" s="945"/>
      <c r="D400" s="945"/>
      <c r="E400" s="419"/>
      <c r="F400" s="419"/>
      <c r="G400" s="419"/>
      <c r="H400" s="419"/>
      <c r="I400" s="419"/>
      <c r="J400" s="419"/>
      <c r="K400" s="419"/>
      <c r="L400" s="419"/>
      <c r="M400" s="419"/>
      <c r="N400" s="419"/>
      <c r="O400" s="419"/>
      <c r="P400" s="419"/>
      <c r="Q400" s="419"/>
      <c r="R400" s="419"/>
      <c r="S400" s="419"/>
      <c r="T400" s="419"/>
      <c r="U400" s="419"/>
      <c r="V400" s="419"/>
      <c r="W400" s="419"/>
      <c r="X400" s="419"/>
      <c r="Y400" s="419"/>
      <c r="Z400" s="419"/>
    </row>
    <row r="401" spans="1:26" ht="15.75" customHeight="1">
      <c r="A401" s="493"/>
      <c r="B401" s="493"/>
      <c r="C401" s="945"/>
      <c r="D401" s="945"/>
      <c r="E401" s="419"/>
      <c r="F401" s="419"/>
      <c r="G401" s="419"/>
      <c r="H401" s="419"/>
      <c r="I401" s="419"/>
      <c r="J401" s="419"/>
      <c r="K401" s="419"/>
      <c r="L401" s="419"/>
      <c r="M401" s="419"/>
      <c r="N401" s="419"/>
      <c r="O401" s="419"/>
      <c r="P401" s="419"/>
      <c r="Q401" s="419"/>
      <c r="R401" s="419"/>
      <c r="S401" s="419"/>
      <c r="T401" s="419"/>
      <c r="U401" s="419"/>
      <c r="V401" s="419"/>
      <c r="W401" s="419"/>
      <c r="X401" s="419"/>
      <c r="Y401" s="419"/>
      <c r="Z401" s="419"/>
    </row>
    <row r="402" spans="1:26" ht="15.75" customHeight="1">
      <c r="A402" s="493"/>
      <c r="B402" s="493"/>
      <c r="C402" s="945"/>
      <c r="D402" s="945"/>
      <c r="E402" s="419"/>
      <c r="F402" s="419"/>
      <c r="G402" s="419"/>
      <c r="H402" s="419"/>
      <c r="I402" s="419"/>
      <c r="J402" s="419"/>
      <c r="K402" s="419"/>
      <c r="L402" s="419"/>
      <c r="M402" s="419"/>
      <c r="N402" s="419"/>
      <c r="O402" s="419"/>
      <c r="P402" s="419"/>
      <c r="Q402" s="419"/>
      <c r="R402" s="419"/>
      <c r="S402" s="419"/>
      <c r="T402" s="419"/>
      <c r="U402" s="419"/>
      <c r="V402" s="419"/>
      <c r="W402" s="419"/>
      <c r="X402" s="419"/>
      <c r="Y402" s="419"/>
      <c r="Z402" s="419"/>
    </row>
    <row r="403" spans="1:26" ht="15.75" customHeight="1">
      <c r="A403" s="493"/>
      <c r="B403" s="493"/>
      <c r="C403" s="945"/>
      <c r="D403" s="945"/>
      <c r="E403" s="419"/>
      <c r="F403" s="419"/>
      <c r="G403" s="419"/>
      <c r="H403" s="419"/>
      <c r="I403" s="419"/>
      <c r="J403" s="419"/>
      <c r="K403" s="419"/>
      <c r="L403" s="419"/>
      <c r="M403" s="419"/>
      <c r="N403" s="419"/>
      <c r="O403" s="419"/>
      <c r="P403" s="419"/>
      <c r="Q403" s="419"/>
      <c r="R403" s="419"/>
      <c r="S403" s="419"/>
      <c r="T403" s="419"/>
      <c r="U403" s="419"/>
      <c r="V403" s="419"/>
      <c r="W403" s="419"/>
      <c r="X403" s="419"/>
      <c r="Y403" s="419"/>
      <c r="Z403" s="419"/>
    </row>
    <row r="404" spans="1:26" ht="15.75" customHeight="1">
      <c r="A404" s="493"/>
      <c r="B404" s="493"/>
      <c r="C404" s="945"/>
      <c r="D404" s="945"/>
      <c r="E404" s="419"/>
      <c r="F404" s="419"/>
      <c r="G404" s="419"/>
      <c r="H404" s="419"/>
      <c r="I404" s="419"/>
      <c r="J404" s="419"/>
      <c r="K404" s="419"/>
      <c r="L404" s="419"/>
      <c r="M404" s="419"/>
      <c r="N404" s="419"/>
      <c r="O404" s="419"/>
      <c r="P404" s="419"/>
      <c r="Q404" s="419"/>
      <c r="R404" s="419"/>
      <c r="S404" s="419"/>
      <c r="T404" s="419"/>
      <c r="U404" s="419"/>
      <c r="V404" s="419"/>
      <c r="W404" s="419"/>
      <c r="X404" s="419"/>
      <c r="Y404" s="419"/>
      <c r="Z404" s="419"/>
    </row>
    <row r="405" spans="1:26" ht="15.75" customHeight="1">
      <c r="A405" s="493"/>
      <c r="B405" s="493"/>
      <c r="C405" s="945"/>
      <c r="D405" s="945"/>
      <c r="E405" s="419"/>
      <c r="F405" s="419"/>
      <c r="G405" s="419"/>
      <c r="H405" s="419"/>
      <c r="I405" s="419"/>
      <c r="J405" s="419"/>
      <c r="K405" s="419"/>
      <c r="L405" s="419"/>
      <c r="M405" s="419"/>
      <c r="N405" s="419"/>
      <c r="O405" s="419"/>
      <c r="P405" s="419"/>
      <c r="Q405" s="419"/>
      <c r="R405" s="419"/>
      <c r="S405" s="419"/>
      <c r="T405" s="419"/>
      <c r="U405" s="419"/>
      <c r="V405" s="419"/>
      <c r="W405" s="419"/>
      <c r="X405" s="419"/>
      <c r="Y405" s="419"/>
      <c r="Z405" s="419"/>
    </row>
    <row r="406" spans="1:26" ht="15.75" customHeight="1">
      <c r="A406" s="493"/>
      <c r="B406" s="493"/>
      <c r="C406" s="945"/>
      <c r="D406" s="945"/>
      <c r="E406" s="419"/>
      <c r="F406" s="419"/>
      <c r="G406" s="419"/>
      <c r="H406" s="419"/>
      <c r="I406" s="419"/>
      <c r="J406" s="419"/>
      <c r="K406" s="419"/>
      <c r="L406" s="419"/>
      <c r="M406" s="419"/>
      <c r="N406" s="419"/>
      <c r="O406" s="419"/>
      <c r="P406" s="419"/>
      <c r="Q406" s="419"/>
      <c r="R406" s="419"/>
      <c r="S406" s="419"/>
      <c r="T406" s="419"/>
      <c r="U406" s="419"/>
      <c r="V406" s="419"/>
      <c r="W406" s="419"/>
      <c r="X406" s="419"/>
      <c r="Y406" s="419"/>
      <c r="Z406" s="419"/>
    </row>
    <row r="407" spans="1:26" ht="15.75" customHeight="1">
      <c r="A407" s="493"/>
      <c r="B407" s="493"/>
      <c r="C407" s="945"/>
      <c r="D407" s="945"/>
      <c r="E407" s="419"/>
      <c r="F407" s="419"/>
      <c r="G407" s="419"/>
      <c r="H407" s="419"/>
      <c r="I407" s="419"/>
      <c r="J407" s="419"/>
      <c r="K407" s="419"/>
      <c r="L407" s="419"/>
      <c r="M407" s="419"/>
      <c r="N407" s="419"/>
      <c r="O407" s="419"/>
      <c r="P407" s="419"/>
      <c r="Q407" s="419"/>
      <c r="R407" s="419"/>
      <c r="S407" s="419"/>
      <c r="T407" s="419"/>
      <c r="U407" s="419"/>
      <c r="V407" s="419"/>
      <c r="W407" s="419"/>
      <c r="X407" s="419"/>
      <c r="Y407" s="419"/>
      <c r="Z407" s="419"/>
    </row>
    <row r="408" spans="1:26" ht="15.75" customHeight="1">
      <c r="A408" s="493"/>
      <c r="B408" s="493"/>
      <c r="C408" s="945"/>
      <c r="D408" s="945"/>
      <c r="E408" s="419"/>
      <c r="F408" s="419"/>
      <c r="G408" s="419"/>
      <c r="H408" s="419"/>
      <c r="I408" s="419"/>
      <c r="J408" s="419"/>
      <c r="K408" s="419"/>
      <c r="L408" s="419"/>
      <c r="M408" s="419"/>
      <c r="N408" s="419"/>
      <c r="O408" s="419"/>
      <c r="P408" s="419"/>
      <c r="Q408" s="419"/>
      <c r="R408" s="419"/>
      <c r="S408" s="419"/>
      <c r="T408" s="419"/>
      <c r="U408" s="419"/>
      <c r="V408" s="419"/>
      <c r="W408" s="419"/>
      <c r="X408" s="419"/>
      <c r="Y408" s="419"/>
      <c r="Z408" s="419"/>
    </row>
    <row r="409" spans="1:26" ht="15.75" customHeight="1">
      <c r="A409" s="493"/>
      <c r="B409" s="493"/>
      <c r="C409" s="945"/>
      <c r="D409" s="945"/>
      <c r="E409" s="419"/>
      <c r="F409" s="419"/>
      <c r="G409" s="419"/>
      <c r="H409" s="419"/>
      <c r="I409" s="419"/>
      <c r="J409" s="419"/>
      <c r="K409" s="419"/>
      <c r="L409" s="419"/>
      <c r="M409" s="419"/>
      <c r="N409" s="419"/>
      <c r="O409" s="419"/>
      <c r="P409" s="419"/>
      <c r="Q409" s="419"/>
      <c r="R409" s="419"/>
      <c r="S409" s="419"/>
      <c r="T409" s="419"/>
      <c r="U409" s="419"/>
      <c r="V409" s="419"/>
      <c r="W409" s="419"/>
      <c r="X409" s="419"/>
      <c r="Y409" s="419"/>
      <c r="Z409" s="419"/>
    </row>
    <row r="410" spans="1:26" ht="15.75" customHeight="1">
      <c r="A410" s="493"/>
      <c r="B410" s="493"/>
      <c r="C410" s="945"/>
      <c r="D410" s="945"/>
      <c r="E410" s="419"/>
      <c r="F410" s="419"/>
      <c r="G410" s="419"/>
      <c r="H410" s="419"/>
      <c r="I410" s="419"/>
      <c r="J410" s="419"/>
      <c r="K410" s="419"/>
      <c r="L410" s="419"/>
      <c r="M410" s="419"/>
      <c r="N410" s="419"/>
      <c r="O410" s="419"/>
      <c r="P410" s="419"/>
      <c r="Q410" s="419"/>
      <c r="R410" s="419"/>
      <c r="S410" s="419"/>
      <c r="T410" s="419"/>
      <c r="U410" s="419"/>
      <c r="V410" s="419"/>
      <c r="W410" s="419"/>
      <c r="X410" s="419"/>
      <c r="Y410" s="419"/>
      <c r="Z410" s="419"/>
    </row>
    <row r="411" spans="1:26" ht="15.75" customHeight="1">
      <c r="A411" s="493"/>
      <c r="B411" s="493"/>
      <c r="C411" s="945"/>
      <c r="D411" s="945"/>
      <c r="E411" s="419"/>
      <c r="F411" s="419"/>
      <c r="G411" s="419"/>
      <c r="H411" s="419"/>
      <c r="I411" s="419"/>
      <c r="J411" s="419"/>
      <c r="K411" s="419"/>
      <c r="L411" s="419"/>
      <c r="M411" s="419"/>
      <c r="N411" s="419"/>
      <c r="O411" s="419"/>
      <c r="P411" s="419"/>
      <c r="Q411" s="419"/>
      <c r="R411" s="419"/>
      <c r="S411" s="419"/>
      <c r="T411" s="419"/>
      <c r="U411" s="419"/>
      <c r="V411" s="419"/>
      <c r="W411" s="419"/>
      <c r="X411" s="419"/>
      <c r="Y411" s="419"/>
      <c r="Z411" s="419"/>
    </row>
    <row r="412" spans="1:26" ht="15.75" customHeight="1">
      <c r="A412" s="493"/>
      <c r="B412" s="493"/>
      <c r="C412" s="945"/>
      <c r="D412" s="945"/>
      <c r="E412" s="419"/>
      <c r="F412" s="419"/>
      <c r="G412" s="419"/>
      <c r="H412" s="419"/>
      <c r="I412" s="419"/>
      <c r="J412" s="419"/>
      <c r="K412" s="419"/>
      <c r="L412" s="419"/>
      <c r="M412" s="419"/>
      <c r="N412" s="419"/>
      <c r="O412" s="419"/>
      <c r="P412" s="419"/>
      <c r="Q412" s="419"/>
      <c r="R412" s="419"/>
      <c r="S412" s="419"/>
      <c r="T412" s="419"/>
      <c r="U412" s="419"/>
      <c r="V412" s="419"/>
      <c r="W412" s="419"/>
      <c r="X412" s="419"/>
      <c r="Y412" s="419"/>
      <c r="Z412" s="419"/>
    </row>
    <row r="413" spans="1:26" ht="15.75" customHeight="1">
      <c r="A413" s="493"/>
      <c r="B413" s="493"/>
      <c r="C413" s="945"/>
      <c r="D413" s="945"/>
      <c r="E413" s="419"/>
      <c r="F413" s="419"/>
      <c r="G413" s="419"/>
      <c r="H413" s="419"/>
      <c r="I413" s="419"/>
      <c r="J413" s="419"/>
      <c r="K413" s="419"/>
      <c r="L413" s="419"/>
      <c r="M413" s="419"/>
      <c r="N413" s="419"/>
      <c r="O413" s="419"/>
      <c r="P413" s="419"/>
      <c r="Q413" s="419"/>
      <c r="R413" s="419"/>
      <c r="S413" s="419"/>
      <c r="T413" s="419"/>
      <c r="U413" s="419"/>
      <c r="V413" s="419"/>
      <c r="W413" s="419"/>
      <c r="X413" s="419"/>
      <c r="Y413" s="419"/>
      <c r="Z413" s="419"/>
    </row>
    <row r="414" spans="1:26" ht="15.75" customHeight="1">
      <c r="A414" s="493"/>
      <c r="B414" s="493"/>
      <c r="C414" s="945"/>
      <c r="D414" s="945"/>
      <c r="E414" s="419"/>
      <c r="F414" s="419"/>
      <c r="G414" s="419"/>
      <c r="H414" s="419"/>
      <c r="I414" s="419"/>
      <c r="J414" s="419"/>
      <c r="K414" s="419"/>
      <c r="L414" s="419"/>
      <c r="M414" s="419"/>
      <c r="N414" s="419"/>
      <c r="O414" s="419"/>
      <c r="P414" s="419"/>
      <c r="Q414" s="419"/>
      <c r="R414" s="419"/>
      <c r="S414" s="419"/>
      <c r="T414" s="419"/>
      <c r="U414" s="419"/>
      <c r="V414" s="419"/>
      <c r="W414" s="419"/>
      <c r="X414" s="419"/>
      <c r="Y414" s="419"/>
      <c r="Z414" s="419"/>
    </row>
    <row r="415" spans="1:26" ht="15.75" customHeight="1">
      <c r="A415" s="493"/>
      <c r="B415" s="493"/>
      <c r="C415" s="945"/>
      <c r="D415" s="945"/>
      <c r="E415" s="419"/>
      <c r="F415" s="419"/>
      <c r="G415" s="419"/>
      <c r="H415" s="419"/>
      <c r="I415" s="419"/>
      <c r="J415" s="419"/>
      <c r="K415" s="419"/>
      <c r="L415" s="419"/>
      <c r="M415" s="419"/>
      <c r="N415" s="419"/>
      <c r="O415" s="419"/>
      <c r="P415" s="419"/>
      <c r="Q415" s="419"/>
      <c r="R415" s="419"/>
      <c r="S415" s="419"/>
      <c r="T415" s="419"/>
      <c r="U415" s="419"/>
      <c r="V415" s="419"/>
      <c r="W415" s="419"/>
      <c r="X415" s="419"/>
      <c r="Y415" s="419"/>
      <c r="Z415" s="419"/>
    </row>
    <row r="416" spans="1:26" ht="15.75" customHeight="1">
      <c r="A416" s="493"/>
      <c r="B416" s="493"/>
      <c r="C416" s="945"/>
      <c r="D416" s="945"/>
      <c r="E416" s="419"/>
      <c r="F416" s="419"/>
      <c r="G416" s="419"/>
      <c r="H416" s="419"/>
      <c r="I416" s="419"/>
      <c r="J416" s="419"/>
      <c r="K416" s="419"/>
      <c r="L416" s="419"/>
      <c r="M416" s="419"/>
      <c r="N416" s="419"/>
      <c r="O416" s="419"/>
      <c r="P416" s="419"/>
      <c r="Q416" s="419"/>
      <c r="R416" s="419"/>
      <c r="S416" s="419"/>
      <c r="T416" s="419"/>
      <c r="U416" s="419"/>
      <c r="V416" s="419"/>
      <c r="W416" s="419"/>
      <c r="X416" s="419"/>
      <c r="Y416" s="419"/>
      <c r="Z416" s="419"/>
    </row>
    <row r="417" spans="1:26" ht="15.75" customHeight="1">
      <c r="A417" s="493"/>
      <c r="B417" s="493"/>
      <c r="C417" s="945"/>
      <c r="D417" s="945"/>
      <c r="E417" s="419"/>
      <c r="F417" s="419"/>
      <c r="G417" s="419"/>
      <c r="H417" s="419"/>
      <c r="I417" s="419"/>
      <c r="J417" s="419"/>
      <c r="K417" s="419"/>
      <c r="L417" s="419"/>
      <c r="M417" s="419"/>
      <c r="N417" s="419"/>
      <c r="O417" s="419"/>
      <c r="P417" s="419"/>
      <c r="Q417" s="419"/>
      <c r="R417" s="419"/>
      <c r="S417" s="419"/>
      <c r="T417" s="419"/>
      <c r="U417" s="419"/>
      <c r="V417" s="419"/>
      <c r="W417" s="419"/>
      <c r="X417" s="419"/>
      <c r="Y417" s="419"/>
      <c r="Z417" s="419"/>
    </row>
    <row r="418" spans="1:26" ht="15.75" customHeight="1">
      <c r="A418" s="493"/>
      <c r="B418" s="493"/>
      <c r="C418" s="945"/>
      <c r="D418" s="945"/>
      <c r="E418" s="419"/>
      <c r="F418" s="419"/>
      <c r="G418" s="419"/>
      <c r="H418" s="419"/>
      <c r="I418" s="419"/>
      <c r="J418" s="419"/>
      <c r="K418" s="419"/>
      <c r="L418" s="419"/>
      <c r="M418" s="419"/>
      <c r="N418" s="419"/>
      <c r="O418" s="419"/>
      <c r="P418" s="419"/>
      <c r="Q418" s="419"/>
      <c r="R418" s="419"/>
      <c r="S418" s="419"/>
      <c r="T418" s="419"/>
      <c r="U418" s="419"/>
      <c r="V418" s="419"/>
      <c r="W418" s="419"/>
      <c r="X418" s="419"/>
      <c r="Y418" s="419"/>
      <c r="Z418" s="419"/>
    </row>
    <row r="419" spans="1:26" ht="15.75" customHeight="1">
      <c r="A419" s="493"/>
      <c r="B419" s="493"/>
      <c r="C419" s="945"/>
      <c r="D419" s="945"/>
      <c r="E419" s="419"/>
      <c r="F419" s="419"/>
      <c r="G419" s="419"/>
      <c r="H419" s="419"/>
      <c r="I419" s="419"/>
      <c r="J419" s="419"/>
      <c r="K419" s="419"/>
      <c r="L419" s="419"/>
      <c r="M419" s="419"/>
      <c r="N419" s="419"/>
      <c r="O419" s="419"/>
      <c r="P419" s="419"/>
      <c r="Q419" s="419"/>
      <c r="R419" s="419"/>
      <c r="S419" s="419"/>
      <c r="T419" s="419"/>
      <c r="U419" s="419"/>
      <c r="V419" s="419"/>
      <c r="W419" s="419"/>
      <c r="X419" s="419"/>
      <c r="Y419" s="419"/>
      <c r="Z419" s="419"/>
    </row>
    <row r="420" spans="1:26" ht="15.75" customHeight="1">
      <c r="A420" s="493"/>
      <c r="B420" s="493"/>
      <c r="C420" s="945"/>
      <c r="D420" s="945"/>
      <c r="E420" s="419"/>
      <c r="F420" s="419"/>
      <c r="G420" s="419"/>
      <c r="H420" s="419"/>
      <c r="I420" s="419"/>
      <c r="J420" s="419"/>
      <c r="K420" s="419"/>
      <c r="L420" s="419"/>
      <c r="M420" s="419"/>
      <c r="N420" s="419"/>
      <c r="O420" s="419"/>
      <c r="P420" s="419"/>
      <c r="Q420" s="419"/>
      <c r="R420" s="419"/>
      <c r="S420" s="419"/>
      <c r="T420" s="419"/>
      <c r="U420" s="419"/>
      <c r="V420" s="419"/>
      <c r="W420" s="419"/>
      <c r="X420" s="419"/>
      <c r="Y420" s="419"/>
      <c r="Z420" s="419"/>
    </row>
    <row r="421" spans="1:26" ht="15.75" customHeight="1">
      <c r="A421" s="493"/>
      <c r="B421" s="493"/>
      <c r="C421" s="945"/>
      <c r="D421" s="945"/>
      <c r="E421" s="419"/>
      <c r="F421" s="419"/>
      <c r="G421" s="419"/>
      <c r="H421" s="419"/>
      <c r="I421" s="419"/>
      <c r="J421" s="419"/>
      <c r="K421" s="419"/>
      <c r="L421" s="419"/>
      <c r="M421" s="419"/>
      <c r="N421" s="419"/>
      <c r="O421" s="419"/>
      <c r="P421" s="419"/>
      <c r="Q421" s="419"/>
      <c r="R421" s="419"/>
      <c r="S421" s="419"/>
      <c r="T421" s="419"/>
      <c r="U421" s="419"/>
      <c r="V421" s="419"/>
      <c r="W421" s="419"/>
      <c r="X421" s="419"/>
      <c r="Y421" s="419"/>
      <c r="Z421" s="419"/>
    </row>
    <row r="422" spans="1:26" ht="15.75" customHeight="1">
      <c r="A422" s="493"/>
      <c r="B422" s="493"/>
      <c r="C422" s="945"/>
      <c r="D422" s="945"/>
      <c r="E422" s="419"/>
      <c r="F422" s="419"/>
      <c r="G422" s="419"/>
      <c r="H422" s="419"/>
      <c r="I422" s="419"/>
      <c r="J422" s="419"/>
      <c r="K422" s="419"/>
      <c r="L422" s="419"/>
      <c r="M422" s="419"/>
      <c r="N422" s="419"/>
      <c r="O422" s="419"/>
      <c r="P422" s="419"/>
      <c r="Q422" s="419"/>
      <c r="R422" s="419"/>
      <c r="S422" s="419"/>
      <c r="T422" s="419"/>
      <c r="U422" s="419"/>
      <c r="V422" s="419"/>
      <c r="W422" s="419"/>
      <c r="X422" s="419"/>
      <c r="Y422" s="419"/>
      <c r="Z422" s="419"/>
    </row>
    <row r="423" spans="1:26" ht="15.75" customHeight="1">
      <c r="A423" s="493"/>
      <c r="B423" s="493"/>
      <c r="C423" s="945"/>
      <c r="D423" s="945"/>
      <c r="E423" s="419"/>
      <c r="F423" s="419"/>
      <c r="G423" s="419"/>
      <c r="H423" s="419"/>
      <c r="I423" s="419"/>
      <c r="J423" s="419"/>
      <c r="K423" s="419"/>
      <c r="L423" s="419"/>
      <c r="M423" s="419"/>
      <c r="N423" s="419"/>
      <c r="O423" s="419"/>
      <c r="P423" s="419"/>
      <c r="Q423" s="419"/>
      <c r="R423" s="419"/>
      <c r="S423" s="419"/>
      <c r="T423" s="419"/>
      <c r="U423" s="419"/>
      <c r="V423" s="419"/>
      <c r="W423" s="419"/>
      <c r="X423" s="419"/>
      <c r="Y423" s="419"/>
      <c r="Z423" s="419"/>
    </row>
    <row r="424" spans="1:26" ht="15.75" customHeight="1">
      <c r="A424" s="493"/>
      <c r="B424" s="493"/>
      <c r="C424" s="945"/>
      <c r="D424" s="945"/>
      <c r="E424" s="419"/>
      <c r="F424" s="419"/>
      <c r="G424" s="419"/>
      <c r="H424" s="419"/>
      <c r="I424" s="419"/>
      <c r="J424" s="419"/>
      <c r="K424" s="419"/>
      <c r="L424" s="419"/>
      <c r="M424" s="419"/>
      <c r="N424" s="419"/>
      <c r="O424" s="419"/>
      <c r="P424" s="419"/>
      <c r="Q424" s="419"/>
      <c r="R424" s="419"/>
      <c r="S424" s="419"/>
      <c r="T424" s="419"/>
      <c r="U424" s="419"/>
      <c r="V424" s="419"/>
      <c r="W424" s="419"/>
      <c r="X424" s="419"/>
      <c r="Y424" s="419"/>
      <c r="Z424" s="419"/>
    </row>
    <row r="425" spans="1:26" ht="15.75" customHeight="1">
      <c r="A425" s="493"/>
      <c r="B425" s="493"/>
      <c r="C425" s="945"/>
      <c r="D425" s="945"/>
      <c r="E425" s="419"/>
      <c r="F425" s="419"/>
      <c r="G425" s="419"/>
      <c r="H425" s="419"/>
      <c r="I425" s="419"/>
      <c r="J425" s="419"/>
      <c r="K425" s="419"/>
      <c r="L425" s="419"/>
      <c r="M425" s="419"/>
      <c r="N425" s="419"/>
      <c r="O425" s="419"/>
      <c r="P425" s="419"/>
      <c r="Q425" s="419"/>
      <c r="R425" s="419"/>
      <c r="S425" s="419"/>
      <c r="T425" s="419"/>
      <c r="U425" s="419"/>
      <c r="V425" s="419"/>
      <c r="W425" s="419"/>
      <c r="X425" s="419"/>
      <c r="Y425" s="419"/>
      <c r="Z425" s="419"/>
    </row>
    <row r="426" spans="1:26" ht="15.75" customHeight="1">
      <c r="A426" s="493"/>
      <c r="B426" s="493"/>
      <c r="C426" s="945"/>
      <c r="D426" s="945"/>
      <c r="E426" s="419"/>
      <c r="F426" s="419"/>
      <c r="G426" s="419"/>
      <c r="H426" s="419"/>
      <c r="I426" s="419"/>
      <c r="J426" s="419"/>
      <c r="K426" s="419"/>
      <c r="L426" s="419"/>
      <c r="M426" s="419"/>
      <c r="N426" s="419"/>
      <c r="O426" s="419"/>
      <c r="P426" s="419"/>
      <c r="Q426" s="419"/>
      <c r="R426" s="419"/>
      <c r="S426" s="419"/>
      <c r="T426" s="419"/>
      <c r="U426" s="419"/>
      <c r="V426" s="419"/>
      <c r="W426" s="419"/>
      <c r="X426" s="419"/>
      <c r="Y426" s="419"/>
      <c r="Z426" s="419"/>
    </row>
    <row r="427" spans="1:26" ht="15.75" customHeight="1">
      <c r="A427" s="493"/>
      <c r="B427" s="493"/>
      <c r="C427" s="945"/>
      <c r="D427" s="945"/>
      <c r="E427" s="419"/>
      <c r="F427" s="419"/>
      <c r="G427" s="419"/>
      <c r="H427" s="419"/>
      <c r="I427" s="419"/>
      <c r="J427" s="419"/>
      <c r="K427" s="419"/>
      <c r="L427" s="419"/>
      <c r="M427" s="419"/>
      <c r="N427" s="419"/>
      <c r="O427" s="419"/>
      <c r="P427" s="419"/>
      <c r="Q427" s="419"/>
      <c r="R427" s="419"/>
      <c r="S427" s="419"/>
      <c r="T427" s="419"/>
      <c r="U427" s="419"/>
      <c r="V427" s="419"/>
      <c r="W427" s="419"/>
      <c r="X427" s="419"/>
      <c r="Y427" s="419"/>
      <c r="Z427" s="419"/>
    </row>
    <row r="428" spans="1:26" ht="15.75" customHeight="1">
      <c r="A428" s="493"/>
      <c r="B428" s="493"/>
      <c r="C428" s="945"/>
      <c r="D428" s="945"/>
      <c r="E428" s="419"/>
      <c r="F428" s="419"/>
      <c r="G428" s="419"/>
      <c r="H428" s="419"/>
      <c r="I428" s="419"/>
      <c r="J428" s="419"/>
      <c r="K428" s="419"/>
      <c r="L428" s="419"/>
      <c r="M428" s="419"/>
      <c r="N428" s="419"/>
      <c r="O428" s="419"/>
      <c r="P428" s="419"/>
      <c r="Q428" s="419"/>
      <c r="R428" s="419"/>
      <c r="S428" s="419"/>
      <c r="T428" s="419"/>
      <c r="U428" s="419"/>
      <c r="V428" s="419"/>
      <c r="W428" s="419"/>
      <c r="X428" s="419"/>
      <c r="Y428" s="419"/>
      <c r="Z428" s="419"/>
    </row>
    <row r="429" spans="1:26" ht="15.75" customHeight="1">
      <c r="A429" s="493"/>
      <c r="B429" s="493"/>
      <c r="C429" s="945"/>
      <c r="D429" s="945"/>
      <c r="E429" s="419"/>
      <c r="F429" s="419"/>
      <c r="G429" s="419"/>
      <c r="H429" s="419"/>
      <c r="I429" s="419"/>
      <c r="J429" s="419"/>
      <c r="K429" s="419"/>
      <c r="L429" s="419"/>
      <c r="M429" s="419"/>
      <c r="N429" s="419"/>
      <c r="O429" s="419"/>
      <c r="P429" s="419"/>
      <c r="Q429" s="419"/>
      <c r="R429" s="419"/>
      <c r="S429" s="419"/>
      <c r="T429" s="419"/>
      <c r="U429" s="419"/>
      <c r="V429" s="419"/>
      <c r="W429" s="419"/>
      <c r="X429" s="419"/>
      <c r="Y429" s="419"/>
      <c r="Z429" s="419"/>
    </row>
    <row r="430" spans="1:26" ht="15.75" customHeight="1">
      <c r="A430" s="493"/>
      <c r="B430" s="493"/>
      <c r="C430" s="945"/>
      <c r="D430" s="945"/>
      <c r="E430" s="419"/>
      <c r="F430" s="419"/>
      <c r="G430" s="419"/>
      <c r="H430" s="419"/>
      <c r="I430" s="419"/>
      <c r="J430" s="419"/>
      <c r="K430" s="419"/>
      <c r="L430" s="419"/>
      <c r="M430" s="419"/>
      <c r="N430" s="419"/>
      <c r="O430" s="419"/>
      <c r="P430" s="419"/>
      <c r="Q430" s="419"/>
      <c r="R430" s="419"/>
      <c r="S430" s="419"/>
      <c r="T430" s="419"/>
      <c r="U430" s="419"/>
      <c r="V430" s="419"/>
      <c r="W430" s="419"/>
      <c r="X430" s="419"/>
      <c r="Y430" s="419"/>
      <c r="Z430" s="419"/>
    </row>
    <row r="431" spans="1:26" ht="15.75" customHeight="1">
      <c r="A431" s="493"/>
      <c r="B431" s="493"/>
      <c r="C431" s="945"/>
      <c r="D431" s="945"/>
      <c r="E431" s="419"/>
      <c r="F431" s="419"/>
      <c r="G431" s="419"/>
      <c r="H431" s="419"/>
      <c r="I431" s="419"/>
      <c r="J431" s="419"/>
      <c r="K431" s="419"/>
      <c r="L431" s="419"/>
      <c r="M431" s="419"/>
      <c r="N431" s="419"/>
      <c r="O431" s="419"/>
      <c r="P431" s="419"/>
      <c r="Q431" s="419"/>
      <c r="R431" s="419"/>
      <c r="S431" s="419"/>
      <c r="T431" s="419"/>
      <c r="U431" s="419"/>
      <c r="V431" s="419"/>
      <c r="W431" s="419"/>
      <c r="X431" s="419"/>
      <c r="Y431" s="419"/>
      <c r="Z431" s="419"/>
    </row>
    <row r="432" spans="1:26" ht="15.75" customHeight="1">
      <c r="A432" s="493"/>
      <c r="B432" s="493"/>
      <c r="C432" s="945"/>
      <c r="D432" s="945"/>
      <c r="E432" s="419"/>
      <c r="F432" s="419"/>
      <c r="G432" s="419"/>
      <c r="H432" s="419"/>
      <c r="I432" s="419"/>
      <c r="J432" s="419"/>
      <c r="K432" s="419"/>
      <c r="L432" s="419"/>
      <c r="M432" s="419"/>
      <c r="N432" s="419"/>
      <c r="O432" s="419"/>
      <c r="P432" s="419"/>
      <c r="Q432" s="419"/>
      <c r="R432" s="419"/>
      <c r="S432" s="419"/>
      <c r="T432" s="419"/>
      <c r="U432" s="419"/>
      <c r="V432" s="419"/>
      <c r="W432" s="419"/>
      <c r="X432" s="419"/>
      <c r="Y432" s="419"/>
      <c r="Z432" s="419"/>
    </row>
    <row r="433" spans="1:26" ht="15.75" customHeight="1">
      <c r="A433" s="493"/>
      <c r="B433" s="493"/>
      <c r="C433" s="945"/>
      <c r="D433" s="945"/>
      <c r="E433" s="419"/>
      <c r="F433" s="419"/>
      <c r="G433" s="419"/>
      <c r="H433" s="419"/>
      <c r="I433" s="419"/>
      <c r="J433" s="419"/>
      <c r="K433" s="419"/>
      <c r="L433" s="419"/>
      <c r="M433" s="419"/>
      <c r="N433" s="419"/>
      <c r="O433" s="419"/>
      <c r="P433" s="419"/>
      <c r="Q433" s="419"/>
      <c r="R433" s="419"/>
      <c r="S433" s="419"/>
      <c r="T433" s="419"/>
      <c r="U433" s="419"/>
      <c r="V433" s="419"/>
      <c r="W433" s="419"/>
      <c r="X433" s="419"/>
      <c r="Y433" s="419"/>
      <c r="Z433" s="419"/>
    </row>
    <row r="434" spans="1:26" ht="15.75" customHeight="1">
      <c r="A434" s="493"/>
      <c r="B434" s="493"/>
      <c r="C434" s="945"/>
      <c r="D434" s="945"/>
      <c r="E434" s="419"/>
      <c r="F434" s="419"/>
      <c r="G434" s="419"/>
      <c r="H434" s="419"/>
      <c r="I434" s="419"/>
      <c r="J434" s="419"/>
      <c r="K434" s="419"/>
      <c r="L434" s="419"/>
      <c r="M434" s="419"/>
      <c r="N434" s="419"/>
      <c r="O434" s="419"/>
      <c r="P434" s="419"/>
      <c r="Q434" s="419"/>
      <c r="R434" s="419"/>
      <c r="S434" s="419"/>
      <c r="T434" s="419"/>
      <c r="U434" s="419"/>
      <c r="V434" s="419"/>
      <c r="W434" s="419"/>
      <c r="X434" s="419"/>
      <c r="Y434" s="419"/>
      <c r="Z434" s="419"/>
    </row>
    <row r="435" spans="1:26" ht="15.75" customHeight="1">
      <c r="A435" s="493"/>
      <c r="B435" s="493"/>
      <c r="C435" s="945"/>
      <c r="D435" s="945"/>
      <c r="E435" s="419"/>
      <c r="F435" s="419"/>
      <c r="G435" s="419"/>
      <c r="H435" s="419"/>
      <c r="I435" s="419"/>
      <c r="J435" s="419"/>
      <c r="K435" s="419"/>
      <c r="L435" s="419"/>
      <c r="M435" s="419"/>
      <c r="N435" s="419"/>
      <c r="O435" s="419"/>
      <c r="P435" s="419"/>
      <c r="Q435" s="419"/>
      <c r="R435" s="419"/>
      <c r="S435" s="419"/>
      <c r="T435" s="419"/>
      <c r="U435" s="419"/>
      <c r="V435" s="419"/>
      <c r="W435" s="419"/>
      <c r="X435" s="419"/>
      <c r="Y435" s="419"/>
      <c r="Z435" s="419"/>
    </row>
    <row r="436" spans="1:26" ht="15.75" customHeight="1">
      <c r="A436" s="493"/>
      <c r="B436" s="493"/>
      <c r="C436" s="945"/>
      <c r="D436" s="945"/>
      <c r="E436" s="419"/>
      <c r="F436" s="419"/>
      <c r="G436" s="419"/>
      <c r="H436" s="419"/>
      <c r="I436" s="419"/>
      <c r="J436" s="419"/>
      <c r="K436" s="419"/>
      <c r="L436" s="419"/>
      <c r="M436" s="419"/>
      <c r="N436" s="419"/>
      <c r="O436" s="419"/>
      <c r="P436" s="419"/>
      <c r="Q436" s="419"/>
      <c r="R436" s="419"/>
      <c r="S436" s="419"/>
      <c r="T436" s="419"/>
      <c r="U436" s="419"/>
      <c r="V436" s="419"/>
      <c r="W436" s="419"/>
      <c r="X436" s="419"/>
      <c r="Y436" s="419"/>
      <c r="Z436" s="419"/>
    </row>
    <row r="437" spans="1:26" ht="15.75" customHeight="1">
      <c r="A437" s="493"/>
      <c r="B437" s="493"/>
      <c r="C437" s="945"/>
      <c r="D437" s="945"/>
      <c r="E437" s="419"/>
      <c r="F437" s="419"/>
      <c r="G437" s="419"/>
      <c r="H437" s="419"/>
      <c r="I437" s="419"/>
      <c r="J437" s="419"/>
      <c r="K437" s="419"/>
      <c r="L437" s="419"/>
      <c r="M437" s="419"/>
      <c r="N437" s="419"/>
      <c r="O437" s="419"/>
      <c r="P437" s="419"/>
      <c r="Q437" s="419"/>
      <c r="R437" s="419"/>
      <c r="S437" s="419"/>
      <c r="T437" s="419"/>
      <c r="U437" s="419"/>
      <c r="V437" s="419"/>
      <c r="W437" s="419"/>
      <c r="X437" s="419"/>
      <c r="Y437" s="419"/>
      <c r="Z437" s="419"/>
    </row>
    <row r="438" spans="1:26" ht="15.75" customHeight="1">
      <c r="A438" s="493"/>
      <c r="B438" s="493"/>
      <c r="C438" s="945"/>
      <c r="D438" s="945"/>
      <c r="E438" s="419"/>
      <c r="F438" s="419"/>
      <c r="G438" s="419"/>
      <c r="H438" s="419"/>
      <c r="I438" s="419"/>
      <c r="J438" s="419"/>
      <c r="K438" s="419"/>
      <c r="L438" s="419"/>
      <c r="M438" s="419"/>
      <c r="N438" s="419"/>
      <c r="O438" s="419"/>
      <c r="P438" s="419"/>
      <c r="Q438" s="419"/>
      <c r="R438" s="419"/>
      <c r="S438" s="419"/>
      <c r="T438" s="419"/>
      <c r="U438" s="419"/>
      <c r="V438" s="419"/>
      <c r="W438" s="419"/>
      <c r="X438" s="419"/>
      <c r="Y438" s="419"/>
      <c r="Z438" s="419"/>
    </row>
    <row r="439" spans="1:26" ht="15.75" customHeight="1">
      <c r="A439" s="493"/>
      <c r="B439" s="493"/>
      <c r="C439" s="945"/>
      <c r="D439" s="945"/>
      <c r="E439" s="419"/>
      <c r="F439" s="419"/>
      <c r="G439" s="419"/>
      <c r="H439" s="419"/>
      <c r="I439" s="419"/>
      <c r="J439" s="419"/>
      <c r="K439" s="419"/>
      <c r="L439" s="419"/>
      <c r="M439" s="419"/>
      <c r="N439" s="419"/>
      <c r="O439" s="419"/>
      <c r="P439" s="419"/>
      <c r="Q439" s="419"/>
      <c r="R439" s="419"/>
      <c r="S439" s="419"/>
      <c r="T439" s="419"/>
      <c r="U439" s="419"/>
      <c r="V439" s="419"/>
      <c r="W439" s="419"/>
      <c r="X439" s="419"/>
      <c r="Y439" s="419"/>
      <c r="Z439" s="419"/>
    </row>
    <row r="440" spans="1:26" ht="15.75" customHeight="1">
      <c r="A440" s="493"/>
      <c r="B440" s="493"/>
      <c r="C440" s="945"/>
      <c r="D440" s="945"/>
      <c r="E440" s="419"/>
      <c r="F440" s="419"/>
      <c r="G440" s="419"/>
      <c r="H440" s="419"/>
      <c r="I440" s="419"/>
      <c r="J440" s="419"/>
      <c r="K440" s="419"/>
      <c r="L440" s="419"/>
      <c r="M440" s="419"/>
      <c r="N440" s="419"/>
      <c r="O440" s="419"/>
      <c r="P440" s="419"/>
      <c r="Q440" s="419"/>
      <c r="R440" s="419"/>
      <c r="S440" s="419"/>
      <c r="T440" s="419"/>
      <c r="U440" s="419"/>
      <c r="V440" s="419"/>
      <c r="W440" s="419"/>
      <c r="X440" s="419"/>
      <c r="Y440" s="419"/>
      <c r="Z440" s="419"/>
    </row>
    <row r="441" spans="1:26" ht="15.75" customHeight="1">
      <c r="A441" s="493"/>
      <c r="B441" s="493"/>
      <c r="C441" s="945"/>
      <c r="D441" s="945"/>
      <c r="E441" s="419"/>
      <c r="F441" s="419"/>
      <c r="G441" s="419"/>
      <c r="H441" s="419"/>
      <c r="I441" s="419"/>
      <c r="J441" s="419"/>
      <c r="K441" s="419"/>
      <c r="L441" s="419"/>
      <c r="M441" s="419"/>
      <c r="N441" s="419"/>
      <c r="O441" s="419"/>
      <c r="P441" s="419"/>
      <c r="Q441" s="419"/>
      <c r="R441" s="419"/>
      <c r="S441" s="419"/>
      <c r="T441" s="419"/>
      <c r="U441" s="419"/>
      <c r="V441" s="419"/>
      <c r="W441" s="419"/>
      <c r="X441" s="419"/>
      <c r="Y441" s="419"/>
      <c r="Z441" s="419"/>
    </row>
    <row r="442" spans="1:26" ht="15.75" customHeight="1">
      <c r="A442" s="493"/>
      <c r="B442" s="493"/>
      <c r="C442" s="945"/>
      <c r="D442" s="945"/>
      <c r="E442" s="419"/>
      <c r="F442" s="419"/>
      <c r="G442" s="419"/>
      <c r="H442" s="419"/>
      <c r="I442" s="419"/>
      <c r="J442" s="419"/>
      <c r="K442" s="419"/>
      <c r="L442" s="419"/>
      <c r="M442" s="419"/>
      <c r="N442" s="419"/>
      <c r="O442" s="419"/>
      <c r="P442" s="419"/>
      <c r="Q442" s="419"/>
      <c r="R442" s="419"/>
      <c r="S442" s="419"/>
      <c r="T442" s="419"/>
      <c r="U442" s="419"/>
      <c r="V442" s="419"/>
      <c r="W442" s="419"/>
      <c r="X442" s="419"/>
      <c r="Y442" s="419"/>
      <c r="Z442" s="419"/>
    </row>
    <row r="443" spans="1:26" ht="15.75" customHeight="1">
      <c r="A443" s="493"/>
      <c r="B443" s="493"/>
      <c r="C443" s="945"/>
      <c r="D443" s="945"/>
      <c r="E443" s="419"/>
      <c r="F443" s="419"/>
      <c r="G443" s="419"/>
      <c r="H443" s="419"/>
      <c r="I443" s="419"/>
      <c r="J443" s="419"/>
      <c r="K443" s="419"/>
      <c r="L443" s="419"/>
      <c r="M443" s="419"/>
      <c r="N443" s="419"/>
      <c r="O443" s="419"/>
      <c r="P443" s="419"/>
      <c r="Q443" s="419"/>
      <c r="R443" s="419"/>
      <c r="S443" s="419"/>
      <c r="T443" s="419"/>
      <c r="U443" s="419"/>
      <c r="V443" s="419"/>
      <c r="W443" s="419"/>
      <c r="X443" s="419"/>
      <c r="Y443" s="419"/>
      <c r="Z443" s="419"/>
    </row>
    <row r="444" spans="1:26" ht="15.75" customHeight="1">
      <c r="A444" s="493"/>
      <c r="B444" s="493"/>
      <c r="C444" s="945"/>
      <c r="D444" s="945"/>
      <c r="E444" s="419"/>
      <c r="F444" s="419"/>
      <c r="G444" s="419"/>
      <c r="H444" s="419"/>
      <c r="I444" s="419"/>
      <c r="J444" s="419"/>
      <c r="K444" s="419"/>
      <c r="L444" s="419"/>
      <c r="M444" s="419"/>
      <c r="N444" s="419"/>
      <c r="O444" s="419"/>
      <c r="P444" s="419"/>
      <c r="Q444" s="419"/>
      <c r="R444" s="419"/>
      <c r="S444" s="419"/>
      <c r="T444" s="419"/>
      <c r="U444" s="419"/>
      <c r="V444" s="419"/>
      <c r="W444" s="419"/>
      <c r="X444" s="419"/>
      <c r="Y444" s="419"/>
      <c r="Z444" s="419"/>
    </row>
    <row r="445" spans="1:26" ht="15.75" customHeight="1">
      <c r="A445" s="493"/>
      <c r="B445" s="493"/>
      <c r="C445" s="945"/>
      <c r="D445" s="945"/>
      <c r="E445" s="419"/>
      <c r="F445" s="419"/>
      <c r="G445" s="419"/>
      <c r="H445" s="419"/>
      <c r="I445" s="419"/>
      <c r="J445" s="419"/>
      <c r="K445" s="419"/>
      <c r="L445" s="419"/>
      <c r="M445" s="419"/>
      <c r="N445" s="419"/>
      <c r="O445" s="419"/>
      <c r="P445" s="419"/>
      <c r="Q445" s="419"/>
      <c r="R445" s="419"/>
      <c r="S445" s="419"/>
      <c r="T445" s="419"/>
      <c r="U445" s="419"/>
      <c r="V445" s="419"/>
      <c r="W445" s="419"/>
      <c r="X445" s="419"/>
      <c r="Y445" s="419"/>
      <c r="Z445" s="419"/>
    </row>
    <row r="446" spans="1:26" ht="15.75" customHeight="1">
      <c r="A446" s="493"/>
      <c r="B446" s="493"/>
      <c r="C446" s="945"/>
      <c r="D446" s="945"/>
      <c r="E446" s="419"/>
      <c r="F446" s="419"/>
      <c r="G446" s="419"/>
      <c r="H446" s="419"/>
      <c r="I446" s="419"/>
      <c r="J446" s="419"/>
      <c r="K446" s="419"/>
      <c r="L446" s="419"/>
      <c r="M446" s="419"/>
      <c r="N446" s="419"/>
      <c r="O446" s="419"/>
      <c r="P446" s="419"/>
      <c r="Q446" s="419"/>
      <c r="R446" s="419"/>
      <c r="S446" s="419"/>
      <c r="T446" s="419"/>
      <c r="U446" s="419"/>
      <c r="V446" s="419"/>
      <c r="W446" s="419"/>
      <c r="X446" s="419"/>
      <c r="Y446" s="419"/>
      <c r="Z446" s="419"/>
    </row>
    <row r="447" spans="1:26" ht="15.75" customHeight="1"/>
    <row r="448" spans="1:26"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mergeCells count="11">
    <mergeCell ref="A44:B44"/>
    <mergeCell ref="A48:B48"/>
    <mergeCell ref="A51:B51"/>
    <mergeCell ref="A190:B190"/>
    <mergeCell ref="A13:B13"/>
    <mergeCell ref="A18:B18"/>
    <mergeCell ref="A21:B21"/>
    <mergeCell ref="A26:B26"/>
    <mergeCell ref="A31:B31"/>
    <mergeCell ref="A36:B36"/>
    <mergeCell ref="A39:B39"/>
  </mergeCells>
  <pageMargins left="0.7" right="0.7" top="0.75" bottom="0.75" header="0" footer="0"/>
  <pageSetup orientation="landscape"/>
  <headerFooter>
    <oddFooter>&amp;C&amp;P</oddFooter>
  </headerFooter>
</worksheet>
</file>

<file path=xl/worksheets/sheet4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D00-000000000000}">
  <dimension ref="A1:Z1000"/>
  <sheetViews>
    <sheetView workbookViewId="0"/>
  </sheetViews>
  <sheetFormatPr defaultColWidth="14.40625" defaultRowHeight="15" customHeight="1"/>
  <cols>
    <col min="1" max="2" width="8" customWidth="1"/>
    <col min="3" max="3" width="30" customWidth="1"/>
    <col min="4" max="4" width="18" customWidth="1"/>
    <col min="5" max="5" width="13.26953125" customWidth="1"/>
    <col min="6" max="6" width="15.40625" customWidth="1"/>
    <col min="7" max="26" width="8" customWidth="1"/>
  </cols>
  <sheetData>
    <row r="1" spans="1:26" ht="14.25" customHeight="1"/>
    <row r="2" spans="1:26" ht="27" customHeight="1">
      <c r="B2" s="1167" t="s">
        <v>2224</v>
      </c>
      <c r="C2" s="1167" t="s">
        <v>2225</v>
      </c>
      <c r="D2" s="453" t="s">
        <v>2226</v>
      </c>
      <c r="E2" s="1174" t="s">
        <v>2227</v>
      </c>
      <c r="F2" s="1156"/>
    </row>
    <row r="3" spans="1:26" ht="21" customHeight="1">
      <c r="B3" s="1168"/>
      <c r="C3" s="1168"/>
      <c r="D3" s="454" t="s">
        <v>2943</v>
      </c>
      <c r="E3" s="454" t="s">
        <v>2228</v>
      </c>
      <c r="F3" s="454" t="s">
        <v>2229</v>
      </c>
    </row>
    <row r="4" spans="1:26" ht="18.75" customHeight="1">
      <c r="B4" s="455">
        <v>10101</v>
      </c>
      <c r="C4" s="455" t="s">
        <v>2944</v>
      </c>
      <c r="D4" s="457">
        <f>D12</f>
        <v>29023960</v>
      </c>
      <c r="E4" s="560">
        <f t="shared" ref="E4:F4" si="0">1.04*D4</f>
        <v>30184918.400000002</v>
      </c>
      <c r="F4" s="561">
        <f t="shared" si="0"/>
        <v>31392315.136000004</v>
      </c>
    </row>
    <row r="5" spans="1:26" ht="30.75" customHeight="1">
      <c r="B5" s="559">
        <v>10102</v>
      </c>
      <c r="C5" s="559" t="s">
        <v>2908</v>
      </c>
      <c r="D5" s="457">
        <f>D15</f>
        <v>375935964</v>
      </c>
      <c r="E5" s="560">
        <f t="shared" ref="E5:F5" si="1">1.04*D5</f>
        <v>390973402.56</v>
      </c>
      <c r="F5" s="561">
        <f t="shared" si="1"/>
        <v>406612338.66240001</v>
      </c>
    </row>
    <row r="6" spans="1:26" ht="19.5" customHeight="1">
      <c r="B6" s="455">
        <v>10103</v>
      </c>
      <c r="C6" s="559" t="s">
        <v>2945</v>
      </c>
      <c r="D6" s="457">
        <f>D18</f>
        <v>1247281284</v>
      </c>
      <c r="E6" s="560">
        <f t="shared" ref="E6:F6" si="2">1.04*D6</f>
        <v>1297172535.3600001</v>
      </c>
      <c r="F6" s="561">
        <f t="shared" si="2"/>
        <v>1349059436.7744002</v>
      </c>
      <c r="K6" s="968"/>
    </row>
    <row r="7" spans="1:26" ht="14.25" customHeight="1">
      <c r="B7" s="1166" t="s">
        <v>2317</v>
      </c>
      <c r="C7" s="1156"/>
      <c r="D7" s="462">
        <f t="shared" ref="D7:F7" si="3">SUM(D4:D6)</f>
        <v>1652241208</v>
      </c>
      <c r="E7" s="462">
        <f t="shared" si="3"/>
        <v>1718330856.3200002</v>
      </c>
      <c r="F7" s="462">
        <f t="shared" si="3"/>
        <v>1787064090.5728002</v>
      </c>
    </row>
    <row r="8" spans="1:26" ht="14.25" customHeight="1"/>
    <row r="9" spans="1:26" ht="14.25" customHeight="1"/>
    <row r="10" spans="1:26" ht="25.5" customHeight="1">
      <c r="B10" s="1167" t="s">
        <v>2224</v>
      </c>
      <c r="C10" s="1167" t="s">
        <v>2225</v>
      </c>
      <c r="D10" s="453" t="s">
        <v>2226</v>
      </c>
      <c r="E10" s="1174" t="s">
        <v>2227</v>
      </c>
      <c r="F10" s="1156"/>
    </row>
    <row r="11" spans="1:26" ht="14.25" customHeight="1">
      <c r="B11" s="1168"/>
      <c r="C11" s="1168"/>
      <c r="D11" s="454" t="s">
        <v>2943</v>
      </c>
      <c r="E11" s="454" t="s">
        <v>2228</v>
      </c>
      <c r="F11" s="454" t="s">
        <v>2229</v>
      </c>
    </row>
    <row r="12" spans="1:26" ht="18" customHeight="1">
      <c r="A12" s="114"/>
      <c r="B12" s="464">
        <v>10101</v>
      </c>
      <c r="C12" s="464" t="s">
        <v>2944</v>
      </c>
      <c r="D12" s="811">
        <f>D13+D14</f>
        <v>29023960</v>
      </c>
      <c r="E12" s="812">
        <f t="shared" ref="E12:F12" si="4">1.04*D12</f>
        <v>30184918.400000002</v>
      </c>
      <c r="F12" s="969">
        <f t="shared" si="4"/>
        <v>31392315.136000004</v>
      </c>
      <c r="G12" s="114"/>
      <c r="H12" s="114"/>
      <c r="I12" s="114"/>
      <c r="J12" s="114"/>
      <c r="K12" s="114"/>
      <c r="L12" s="114"/>
      <c r="M12" s="114"/>
      <c r="N12" s="114"/>
      <c r="O12" s="114"/>
      <c r="P12" s="114"/>
      <c r="Q12" s="114"/>
      <c r="R12" s="114"/>
      <c r="S12" s="114"/>
      <c r="T12" s="114"/>
      <c r="U12" s="114"/>
      <c r="V12" s="114"/>
      <c r="W12" s="114"/>
      <c r="X12" s="114"/>
      <c r="Y12" s="114"/>
      <c r="Z12" s="114"/>
    </row>
    <row r="13" spans="1:26" ht="14.25" customHeight="1">
      <c r="B13" s="455"/>
      <c r="C13" s="456" t="s">
        <v>2237</v>
      </c>
      <c r="D13" s="457">
        <f>'COUNTY ASSEMBLY'!D60</f>
        <v>29023960</v>
      </c>
      <c r="E13" s="560">
        <f t="shared" ref="E13:F13" si="5">1.04*D13</f>
        <v>30184918.400000002</v>
      </c>
      <c r="F13" s="561">
        <f t="shared" si="5"/>
        <v>31392315.136000004</v>
      </c>
    </row>
    <row r="14" spans="1:26" ht="14.25" customHeight="1">
      <c r="B14" s="455"/>
      <c r="C14" s="456" t="s">
        <v>2183</v>
      </c>
      <c r="D14" s="457">
        <v>0</v>
      </c>
      <c r="E14" s="560">
        <f t="shared" ref="E14:F14" si="6">1.04*D14</f>
        <v>0</v>
      </c>
      <c r="F14" s="561">
        <f t="shared" si="6"/>
        <v>0</v>
      </c>
    </row>
    <row r="15" spans="1:26" ht="25.5" customHeight="1">
      <c r="A15" s="114"/>
      <c r="B15" s="468">
        <v>10102</v>
      </c>
      <c r="C15" s="468" t="s">
        <v>2908</v>
      </c>
      <c r="D15" s="811">
        <f>D16+D17</f>
        <v>375935964</v>
      </c>
      <c r="E15" s="812">
        <f t="shared" ref="E15:F15" si="7">1.04*D15</f>
        <v>390973402.56</v>
      </c>
      <c r="F15" s="969">
        <f t="shared" si="7"/>
        <v>406612338.66240001</v>
      </c>
      <c r="G15" s="114"/>
      <c r="H15" s="114"/>
      <c r="I15" s="114"/>
      <c r="J15" s="114"/>
      <c r="K15" s="114"/>
      <c r="L15" s="114"/>
      <c r="M15" s="114"/>
      <c r="N15" s="114"/>
      <c r="O15" s="114"/>
      <c r="P15" s="114"/>
      <c r="Q15" s="114"/>
      <c r="R15" s="114"/>
      <c r="S15" s="114"/>
      <c r="T15" s="114"/>
      <c r="U15" s="114"/>
      <c r="V15" s="114"/>
      <c r="W15" s="114"/>
      <c r="X15" s="114"/>
      <c r="Y15" s="114"/>
      <c r="Z15" s="114"/>
    </row>
    <row r="16" spans="1:26" ht="14.25" customHeight="1">
      <c r="B16" s="455"/>
      <c r="C16" s="456" t="s">
        <v>2237</v>
      </c>
      <c r="D16" s="457">
        <f>'COUNTY ASSEMBLY'!D119</f>
        <v>375935964</v>
      </c>
      <c r="E16" s="560">
        <f t="shared" ref="E16:F16" si="8">1.04*D16</f>
        <v>390973402.56</v>
      </c>
      <c r="F16" s="561">
        <f t="shared" si="8"/>
        <v>406612338.66240001</v>
      </c>
    </row>
    <row r="17" spans="1:26" ht="14.25" customHeight="1">
      <c r="B17" s="455"/>
      <c r="C17" s="456" t="s">
        <v>2183</v>
      </c>
      <c r="D17" s="457"/>
      <c r="E17" s="560">
        <f t="shared" ref="E17:F17" si="9">1.04*D17</f>
        <v>0</v>
      </c>
      <c r="F17" s="561">
        <f t="shared" si="9"/>
        <v>0</v>
      </c>
    </row>
    <row r="18" spans="1:26" ht="12.75" customHeight="1">
      <c r="A18" s="114"/>
      <c r="B18" s="464">
        <v>10103</v>
      </c>
      <c r="C18" s="468" t="s">
        <v>2946</v>
      </c>
      <c r="D18" s="811">
        <f>D19+D20</f>
        <v>1247281284</v>
      </c>
      <c r="E18" s="812">
        <f t="shared" ref="E18:F18" si="10">1.04*D18</f>
        <v>1297172535.3600001</v>
      </c>
      <c r="F18" s="969">
        <f t="shared" si="10"/>
        <v>1349059436.7744002</v>
      </c>
      <c r="G18" s="114"/>
      <c r="H18" s="114"/>
      <c r="I18" s="114"/>
      <c r="J18" s="114"/>
      <c r="K18" s="114"/>
      <c r="L18" s="114"/>
      <c r="M18" s="114"/>
      <c r="N18" s="114"/>
      <c r="O18" s="114"/>
      <c r="P18" s="114"/>
      <c r="Q18" s="114"/>
      <c r="R18" s="114"/>
      <c r="S18" s="114"/>
      <c r="T18" s="114"/>
      <c r="U18" s="114"/>
      <c r="V18" s="114"/>
      <c r="W18" s="114"/>
      <c r="X18" s="114"/>
      <c r="Y18" s="114"/>
      <c r="Z18" s="114"/>
    </row>
    <row r="19" spans="1:26" ht="12.75" customHeight="1">
      <c r="B19" s="455"/>
      <c r="C19" s="456" t="s">
        <v>2237</v>
      </c>
      <c r="D19" s="457">
        <f>'COUNTY ASSEMBLY'!D234</f>
        <v>973930819</v>
      </c>
      <c r="E19" s="560">
        <f t="shared" ref="E19:F19" si="11">1.04*D19</f>
        <v>1012888051.76</v>
      </c>
      <c r="F19" s="561">
        <f t="shared" si="11"/>
        <v>1053403573.8304</v>
      </c>
    </row>
    <row r="20" spans="1:26" ht="12.75" customHeight="1">
      <c r="B20" s="455"/>
      <c r="C20" s="456" t="s">
        <v>2183</v>
      </c>
      <c r="D20" s="457">
        <f>'COUNTY ASSEMBLY'!D244</f>
        <v>273350465</v>
      </c>
      <c r="E20" s="560">
        <f t="shared" ref="E20:F20" si="12">1.04*D20</f>
        <v>284284483.60000002</v>
      </c>
      <c r="F20" s="561">
        <f t="shared" si="12"/>
        <v>295655862.94400001</v>
      </c>
    </row>
    <row r="21" spans="1:26" ht="14.25" customHeight="1">
      <c r="B21" s="1166" t="s">
        <v>2317</v>
      </c>
      <c r="C21" s="1156"/>
      <c r="D21" s="462">
        <f t="shared" ref="D21:F21" si="13">SUM(D12,D15,D18)</f>
        <v>1652241208</v>
      </c>
      <c r="E21" s="462">
        <f t="shared" si="13"/>
        <v>1718330856.3200002</v>
      </c>
      <c r="F21" s="462">
        <f t="shared" si="13"/>
        <v>1787064090.5728002</v>
      </c>
    </row>
    <row r="22" spans="1:26" ht="14.25" customHeight="1"/>
    <row r="23" spans="1:26" ht="14.25" customHeight="1"/>
    <row r="24" spans="1:26" ht="14.25" customHeight="1"/>
    <row r="25" spans="1:26" ht="14.25" customHeight="1"/>
    <row r="26" spans="1:26" ht="14.25" customHeight="1"/>
    <row r="27" spans="1:26" ht="14.25" customHeight="1"/>
    <row r="28" spans="1:26" ht="14.25" customHeight="1"/>
    <row r="29" spans="1:26" ht="14.25" customHeight="1"/>
    <row r="30" spans="1:26" ht="14.25" customHeight="1"/>
    <row r="31" spans="1:26" ht="14.25" customHeight="1"/>
    <row r="32" spans="1:26" ht="14.25" customHeight="1"/>
    <row r="33" ht="14.25" customHeight="1"/>
    <row r="34" ht="14.25" customHeight="1"/>
    <row r="35" ht="14.25" customHeight="1"/>
    <row r="36" ht="14.25" customHeight="1"/>
    <row r="37" ht="14.25" customHeight="1"/>
    <row r="38" ht="14.25" customHeight="1"/>
    <row r="39" ht="14.25" customHeight="1"/>
    <row r="40" ht="14.25" customHeight="1"/>
    <row r="41" ht="14.25" customHeight="1"/>
    <row r="42" ht="14.25" customHeight="1"/>
    <row r="43" ht="14.25" customHeight="1"/>
    <row r="44" ht="14.25" customHeight="1"/>
    <row r="45" ht="14.25" customHeight="1"/>
    <row r="46" ht="14.25" customHeight="1"/>
    <row r="47" ht="14.25" customHeight="1"/>
    <row r="48" ht="14.25" customHeight="1"/>
    <row r="49" ht="14.25" customHeight="1"/>
    <row r="50" ht="14.25" customHeight="1"/>
    <row r="51" ht="14.25" customHeight="1"/>
    <row r="52" ht="14.25" customHeight="1"/>
    <row r="53" ht="14.25" customHeight="1"/>
    <row r="54" ht="14.25" customHeight="1"/>
    <row r="55" ht="14.25" customHeight="1"/>
    <row r="56" ht="14.25" customHeight="1"/>
    <row r="57" ht="14.25" customHeight="1"/>
    <row r="58" ht="14.25" customHeight="1"/>
    <row r="59" ht="14.25" customHeight="1"/>
    <row r="60" ht="14.25" customHeight="1"/>
    <row r="61" ht="14.25" customHeight="1"/>
    <row r="62" ht="14.25" customHeight="1"/>
    <row r="63" ht="14.25" customHeight="1"/>
    <row r="64" ht="14.25" customHeight="1"/>
    <row r="65" ht="14.25" customHeight="1"/>
    <row r="66" ht="14.25" customHeight="1"/>
    <row r="67" ht="14.25" customHeight="1"/>
    <row r="68" ht="14.25" customHeight="1"/>
    <row r="69" ht="14.25" customHeight="1"/>
    <row r="70" ht="14.25" customHeight="1"/>
    <row r="71" ht="14.25" customHeight="1"/>
    <row r="72" ht="14.25" customHeight="1"/>
    <row r="73" ht="14.25" customHeight="1"/>
    <row r="74" ht="14.25" customHeight="1"/>
    <row r="75" ht="14.25" customHeight="1"/>
    <row r="76" ht="14.25" customHeight="1"/>
    <row r="77" ht="14.25" customHeight="1"/>
    <row r="78" ht="14.25" customHeight="1"/>
    <row r="79" ht="14.25" customHeight="1"/>
    <row r="80" ht="14.25" customHeight="1"/>
    <row r="81" ht="14.25" customHeight="1"/>
    <row r="82" ht="14.25" customHeight="1"/>
    <row r="83" ht="14.25" customHeight="1"/>
    <row r="84" ht="14.25" customHeight="1"/>
    <row r="85" ht="14.25" customHeight="1"/>
    <row r="86" ht="14.25" customHeight="1"/>
    <row r="87" ht="14.25" customHeight="1"/>
    <row r="88" ht="14.25" customHeight="1"/>
    <row r="89" ht="14.25" customHeight="1"/>
    <row r="90" ht="14.25" customHeight="1"/>
    <row r="91" ht="14.25" customHeight="1"/>
    <row r="92" ht="14.25" customHeight="1"/>
    <row r="93" ht="14.25" customHeight="1"/>
    <row r="94" ht="14.25" customHeight="1"/>
    <row r="95" ht="14.25" customHeight="1"/>
    <row r="96" ht="14.25" customHeight="1"/>
    <row r="97" ht="14.25" customHeight="1"/>
    <row r="98" ht="14.25" customHeight="1"/>
    <row r="99" ht="14.25" customHeight="1"/>
    <row r="100" ht="14.25" customHeight="1"/>
    <row r="101" ht="14.25" customHeight="1"/>
    <row r="102" ht="14.25" customHeight="1"/>
    <row r="103" ht="14.25" customHeight="1"/>
    <row r="104" ht="14.25" customHeight="1"/>
    <row r="105" ht="14.25" customHeight="1"/>
    <row r="106" ht="14.25" customHeight="1"/>
    <row r="107" ht="14.25" customHeight="1"/>
    <row r="108" ht="14.25" customHeight="1"/>
    <row r="109" ht="14.25" customHeight="1"/>
    <row r="110" ht="14.25" customHeight="1"/>
    <row r="111" ht="14.25" customHeight="1"/>
    <row r="112" ht="14.25" customHeight="1"/>
    <row r="113" ht="14.25" customHeight="1"/>
    <row r="114" ht="14.25" customHeight="1"/>
    <row r="115" ht="14.25" customHeight="1"/>
    <row r="116" ht="14.25" customHeight="1"/>
    <row r="117" ht="14.25" customHeight="1"/>
    <row r="118" ht="14.25" customHeight="1"/>
    <row r="119" ht="14.25" customHeight="1"/>
    <row r="120" ht="14.25" customHeight="1"/>
    <row r="121" ht="14.25" customHeight="1"/>
    <row r="122" ht="14.25" customHeight="1"/>
    <row r="123" ht="14.25" customHeight="1"/>
    <row r="124" ht="14.25" customHeight="1"/>
    <row r="125" ht="14.25" customHeight="1"/>
    <row r="126" ht="14.25" customHeight="1"/>
    <row r="127" ht="14.25" customHeight="1"/>
    <row r="128" ht="14.25" customHeight="1"/>
    <row r="129" ht="14.25" customHeight="1"/>
    <row r="130" ht="14.25" customHeight="1"/>
    <row r="131" ht="14.25" customHeight="1"/>
    <row r="132" ht="14.25" customHeight="1"/>
    <row r="133" ht="14.25" customHeight="1"/>
    <row r="134" ht="14.25" customHeight="1"/>
    <row r="135" ht="14.25" customHeight="1"/>
    <row r="136" ht="14.25" customHeight="1"/>
    <row r="137" ht="14.25" customHeight="1"/>
    <row r="138" ht="14.25" customHeight="1"/>
    <row r="139" ht="14.25" customHeight="1"/>
    <row r="140" ht="14.25" customHeight="1"/>
    <row r="141" ht="14.25" customHeight="1"/>
    <row r="142" ht="14.25" customHeight="1"/>
    <row r="143" ht="14.25" customHeight="1"/>
    <row r="144" ht="14.25" customHeight="1"/>
    <row r="145" ht="14.25" customHeight="1"/>
    <row r="146" ht="14.25" customHeight="1"/>
    <row r="147" ht="14.25" customHeight="1"/>
    <row r="148" ht="14.25" customHeight="1"/>
    <row r="149" ht="14.25" customHeight="1"/>
    <row r="150" ht="14.25" customHeight="1"/>
    <row r="151" ht="14.25" customHeight="1"/>
    <row r="152" ht="14.25" customHeight="1"/>
    <row r="153" ht="14.25" customHeight="1"/>
    <row r="154" ht="14.25" customHeight="1"/>
    <row r="155" ht="14.25" customHeight="1"/>
    <row r="156" ht="14.25" customHeight="1"/>
    <row r="157" ht="14.25" customHeight="1"/>
    <row r="158" ht="14.25" customHeight="1"/>
    <row r="159" ht="14.25" customHeight="1"/>
    <row r="160" ht="14.25" customHeight="1"/>
    <row r="161" ht="14.25" customHeight="1"/>
    <row r="162" ht="14.25" customHeight="1"/>
    <row r="163" ht="14.25" customHeight="1"/>
    <row r="164" ht="14.25" customHeight="1"/>
    <row r="165" ht="14.25" customHeight="1"/>
    <row r="166" ht="14.25" customHeight="1"/>
    <row r="167" ht="14.25" customHeight="1"/>
    <row r="168" ht="14.25" customHeight="1"/>
    <row r="169" ht="14.25" customHeight="1"/>
    <row r="170" ht="14.25" customHeight="1"/>
    <row r="171" ht="14.25" customHeight="1"/>
    <row r="172" ht="14.25" customHeight="1"/>
    <row r="173" ht="14.25" customHeight="1"/>
    <row r="174" ht="14.25" customHeight="1"/>
    <row r="175" ht="14.25" customHeight="1"/>
    <row r="176" ht="14.25" customHeight="1"/>
    <row r="177" ht="14.25" customHeight="1"/>
    <row r="178" ht="14.25" customHeight="1"/>
    <row r="179" ht="14.25" customHeight="1"/>
    <row r="180" ht="14.25" customHeight="1"/>
    <row r="181" ht="14.25" customHeight="1"/>
    <row r="182" ht="14.25" customHeight="1"/>
    <row r="183" ht="14.25" customHeight="1"/>
    <row r="184" ht="14.25" customHeight="1"/>
    <row r="185" ht="14.25" customHeight="1"/>
    <row r="186" ht="14.25" customHeight="1"/>
    <row r="187" ht="14.25" customHeight="1"/>
    <row r="188" ht="14.25" customHeight="1"/>
    <row r="189" ht="14.25" customHeight="1"/>
    <row r="190" ht="14.25" customHeight="1"/>
    <row r="191" ht="14.25" customHeight="1"/>
    <row r="192" ht="14.25" customHeight="1"/>
    <row r="193" ht="14.25" customHeight="1"/>
    <row r="194" ht="14.25" customHeight="1"/>
    <row r="195" ht="14.25" customHeight="1"/>
    <row r="196" ht="14.25" customHeight="1"/>
    <row r="197" ht="14.25" customHeight="1"/>
    <row r="198" ht="14.25" customHeight="1"/>
    <row r="199" ht="14.25" customHeight="1"/>
    <row r="200" ht="14.25" customHeight="1"/>
    <row r="201" ht="14.25" customHeight="1"/>
    <row r="202" ht="14.25" customHeight="1"/>
    <row r="203" ht="14.25" customHeight="1"/>
    <row r="204" ht="14.25" customHeight="1"/>
    <row r="205" ht="14.25" customHeight="1"/>
    <row r="206" ht="14.25" customHeight="1"/>
    <row r="207" ht="14.25" customHeight="1"/>
    <row r="208" ht="14.25" customHeight="1"/>
    <row r="209" ht="14.25" customHeight="1"/>
    <row r="210" ht="14.25" customHeight="1"/>
    <row r="211" ht="14.25" customHeight="1"/>
    <row r="212" ht="14.25" customHeight="1"/>
    <row r="213" ht="14.25" customHeight="1"/>
    <row r="214" ht="14.25" customHeight="1"/>
    <row r="215" ht="14.25" customHeight="1"/>
    <row r="216" ht="14.25" customHeight="1"/>
    <row r="217" ht="14.25" customHeight="1"/>
    <row r="218" ht="14.25" customHeight="1"/>
    <row r="219" ht="14.25" customHeight="1"/>
    <row r="220" ht="14.25" customHeight="1"/>
    <row r="221" ht="14.2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mergeCells count="8">
    <mergeCell ref="B21:C21"/>
    <mergeCell ref="B2:B3"/>
    <mergeCell ref="C2:C3"/>
    <mergeCell ref="E2:F2"/>
    <mergeCell ref="B7:C7"/>
    <mergeCell ref="B10:B11"/>
    <mergeCell ref="C10:C11"/>
    <mergeCell ref="E10:F10"/>
  </mergeCells>
  <pageMargins left="0.7" right="0.7" top="0.75" bottom="0.75" header="0" footer="0"/>
  <pageSetup orientation="landscape"/>
</worksheet>
</file>

<file path=xl/worksheets/sheet4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E00-000000000000}">
  <dimension ref="A1:Z1000"/>
  <sheetViews>
    <sheetView workbookViewId="0"/>
  </sheetViews>
  <sheetFormatPr defaultColWidth="14.40625" defaultRowHeight="15" customHeight="1"/>
  <cols>
    <col min="1" max="1" width="8.40625" customWidth="1"/>
    <col min="2" max="2" width="14.40625" customWidth="1"/>
    <col min="3" max="3" width="17" customWidth="1"/>
    <col min="4" max="4" width="10.54296875" customWidth="1"/>
    <col min="5" max="5" width="12" customWidth="1"/>
    <col min="6" max="26" width="8" customWidth="1"/>
  </cols>
  <sheetData>
    <row r="1" spans="1:4" ht="24.75" customHeight="1">
      <c r="A1" s="1211" t="s">
        <v>2947</v>
      </c>
      <c r="B1" s="1213" t="s">
        <v>2948</v>
      </c>
      <c r="C1" s="1177"/>
      <c r="D1" s="1211">
        <v>2021</v>
      </c>
    </row>
    <row r="2" spans="1:4" ht="24.75" customHeight="1">
      <c r="A2" s="1177"/>
      <c r="B2" s="1211" t="s">
        <v>1</v>
      </c>
      <c r="C2" s="1177"/>
      <c r="D2" s="1177"/>
    </row>
    <row r="3" spans="1:4" ht="24.75" customHeight="1">
      <c r="A3" s="970">
        <v>1</v>
      </c>
      <c r="B3" s="970">
        <v>2</v>
      </c>
      <c r="C3" s="970">
        <v>3</v>
      </c>
      <c r="D3" s="970">
        <v>4</v>
      </c>
    </row>
    <row r="4" spans="1:4" ht="24.75" customHeight="1">
      <c r="A4" s="1212" t="s">
        <v>2949</v>
      </c>
      <c r="B4" s="1212" t="s">
        <v>2950</v>
      </c>
      <c r="C4" s="971" t="s">
        <v>2951</v>
      </c>
      <c r="D4" s="971" t="s">
        <v>2952</v>
      </c>
    </row>
    <row r="5" spans="1:4" ht="24.75" customHeight="1">
      <c r="A5" s="1177"/>
      <c r="B5" s="1177"/>
      <c r="C5" s="971" t="s">
        <v>2953</v>
      </c>
      <c r="D5" s="971" t="s">
        <v>2953</v>
      </c>
    </row>
    <row r="6" spans="1:4" ht="43.5">
      <c r="A6" s="972"/>
      <c r="B6" s="973" t="s">
        <v>2954</v>
      </c>
      <c r="C6" s="974"/>
      <c r="D6" s="974"/>
    </row>
    <row r="7" spans="1:4" ht="14.75">
      <c r="A7" s="1208" t="s">
        <v>2955</v>
      </c>
      <c r="B7" s="1207" t="s">
        <v>2956</v>
      </c>
      <c r="C7" s="977"/>
      <c r="D7" s="977"/>
    </row>
    <row r="8" spans="1:4" ht="14.75">
      <c r="A8" s="1177"/>
      <c r="B8" s="1177"/>
      <c r="C8" s="977"/>
      <c r="D8" s="977"/>
    </row>
    <row r="9" spans="1:4" ht="14.75">
      <c r="A9" s="1177"/>
      <c r="B9" s="1177"/>
      <c r="C9" s="977"/>
      <c r="D9" s="977"/>
    </row>
    <row r="10" spans="1:4" ht="14.75">
      <c r="A10" s="1177"/>
      <c r="B10" s="1177"/>
      <c r="C10" s="977"/>
      <c r="D10" s="977"/>
    </row>
    <row r="11" spans="1:4" ht="14.75">
      <c r="A11" s="1177"/>
      <c r="B11" s="1177"/>
      <c r="C11" s="978">
        <v>476512621</v>
      </c>
      <c r="D11" s="979">
        <v>10800000</v>
      </c>
    </row>
    <row r="12" spans="1:4" ht="14.75">
      <c r="A12" s="1204" t="s">
        <v>2957</v>
      </c>
      <c r="B12" s="1210" t="s">
        <v>2958</v>
      </c>
      <c r="C12" s="980"/>
      <c r="D12" s="981"/>
    </row>
    <row r="13" spans="1:4" ht="14.75">
      <c r="A13" s="1205"/>
      <c r="B13" s="1205"/>
      <c r="C13" s="980"/>
      <c r="D13" s="981"/>
    </row>
    <row r="14" spans="1:4" ht="14.75">
      <c r="A14" s="1205"/>
      <c r="B14" s="1205"/>
      <c r="C14" s="980"/>
      <c r="D14" s="981"/>
    </row>
    <row r="15" spans="1:4" ht="14.75">
      <c r="A15" s="1205"/>
      <c r="B15" s="1205"/>
      <c r="C15" s="980"/>
      <c r="D15" s="981"/>
    </row>
    <row r="16" spans="1:4" ht="14.75">
      <c r="A16" s="1205"/>
      <c r="B16" s="1205"/>
      <c r="C16" s="982">
        <v>1185583241</v>
      </c>
      <c r="D16" s="983">
        <v>61100770</v>
      </c>
    </row>
    <row r="17" spans="1:4" ht="14.75">
      <c r="A17" s="1206"/>
      <c r="B17" s="1206"/>
      <c r="C17" s="984"/>
      <c r="D17" s="981"/>
    </row>
    <row r="18" spans="1:4" ht="14.75">
      <c r="A18" s="1208" t="s">
        <v>2959</v>
      </c>
      <c r="B18" s="1209" t="s">
        <v>2960</v>
      </c>
      <c r="C18" s="977"/>
      <c r="D18" s="977"/>
    </row>
    <row r="19" spans="1:4" ht="14.75">
      <c r="A19" s="1177"/>
      <c r="B19" s="1177"/>
      <c r="C19" s="977"/>
      <c r="D19" s="977"/>
    </row>
    <row r="20" spans="1:4" ht="14.75">
      <c r="A20" s="1177"/>
      <c r="B20" s="1177"/>
      <c r="C20" s="977"/>
      <c r="D20" s="977"/>
    </row>
    <row r="21" spans="1:4" ht="15.75" customHeight="1">
      <c r="A21" s="1177"/>
      <c r="B21" s="1177"/>
      <c r="C21" s="977"/>
      <c r="D21" s="977"/>
    </row>
    <row r="22" spans="1:4" ht="15.75" customHeight="1">
      <c r="A22" s="1177"/>
      <c r="B22" s="1177"/>
      <c r="C22" s="977"/>
      <c r="D22" s="977"/>
    </row>
    <row r="23" spans="1:4" ht="15.75" customHeight="1">
      <c r="A23" s="1177"/>
      <c r="B23" s="1177"/>
      <c r="C23" s="977"/>
      <c r="D23" s="977"/>
    </row>
    <row r="24" spans="1:4" ht="15.75" customHeight="1">
      <c r="A24" s="1177"/>
      <c r="B24" s="1177"/>
      <c r="C24" s="979">
        <v>213000000</v>
      </c>
      <c r="D24" s="979">
        <v>4150000</v>
      </c>
    </row>
    <row r="25" spans="1:4" ht="15.75" customHeight="1">
      <c r="A25" s="1177"/>
      <c r="B25" s="1177"/>
      <c r="C25" s="977"/>
      <c r="D25" s="977"/>
    </row>
    <row r="26" spans="1:4" ht="15.75" customHeight="1">
      <c r="A26" s="1204" t="s">
        <v>2961</v>
      </c>
      <c r="B26" s="1210" t="s">
        <v>2962</v>
      </c>
      <c r="C26" s="981"/>
      <c r="D26" s="981"/>
    </row>
    <row r="27" spans="1:4" ht="15.75" customHeight="1">
      <c r="A27" s="1205"/>
      <c r="B27" s="1205"/>
      <c r="C27" s="981"/>
      <c r="D27" s="981"/>
    </row>
    <row r="28" spans="1:4" ht="15.75" customHeight="1">
      <c r="A28" s="1205"/>
      <c r="B28" s="1205"/>
      <c r="C28" s="981"/>
      <c r="D28" s="981"/>
    </row>
    <row r="29" spans="1:4" ht="15.75" customHeight="1">
      <c r="A29" s="1205"/>
      <c r="B29" s="1205"/>
      <c r="C29" s="981"/>
      <c r="D29" s="981"/>
    </row>
    <row r="30" spans="1:4" ht="15.75" customHeight="1">
      <c r="A30" s="1205"/>
      <c r="B30" s="1205"/>
      <c r="C30" s="981"/>
      <c r="D30" s="981"/>
    </row>
    <row r="31" spans="1:4" ht="15.75" customHeight="1">
      <c r="A31" s="1205"/>
      <c r="B31" s="1205"/>
      <c r="C31" s="981"/>
      <c r="D31" s="981"/>
    </row>
    <row r="32" spans="1:4" ht="15.75" customHeight="1">
      <c r="A32" s="1205"/>
      <c r="B32" s="1205"/>
      <c r="C32" s="981"/>
      <c r="D32" s="981"/>
    </row>
    <row r="33" spans="1:4" ht="15.75" customHeight="1">
      <c r="A33" s="1205"/>
      <c r="B33" s="1205"/>
      <c r="C33" s="981"/>
      <c r="D33" s="981"/>
    </row>
    <row r="34" spans="1:4" ht="15.75" customHeight="1">
      <c r="A34" s="1206"/>
      <c r="B34" s="1206"/>
      <c r="C34" s="983">
        <v>443274069</v>
      </c>
      <c r="D34" s="983">
        <v>37362813</v>
      </c>
    </row>
    <row r="35" spans="1:4" ht="15.75" customHeight="1">
      <c r="A35" s="1208" t="s">
        <v>2963</v>
      </c>
      <c r="B35" s="1209" t="s">
        <v>2964</v>
      </c>
      <c r="C35" s="977"/>
      <c r="D35" s="977"/>
    </row>
    <row r="36" spans="1:4" ht="15.75" customHeight="1">
      <c r="A36" s="1177"/>
      <c r="B36" s="1177"/>
      <c r="C36" s="977"/>
      <c r="D36" s="977"/>
    </row>
    <row r="37" spans="1:4" ht="15.75" customHeight="1">
      <c r="A37" s="1177"/>
      <c r="B37" s="1177"/>
      <c r="C37" s="977"/>
      <c r="D37" s="977"/>
    </row>
    <row r="38" spans="1:4" ht="15.75" customHeight="1">
      <c r="A38" s="1177"/>
      <c r="B38" s="1177"/>
      <c r="C38" s="977"/>
      <c r="D38" s="977"/>
    </row>
    <row r="39" spans="1:4" ht="15.75" customHeight="1">
      <c r="A39" s="1177"/>
      <c r="B39" s="1177"/>
      <c r="C39" s="977"/>
      <c r="D39" s="977"/>
    </row>
    <row r="40" spans="1:4" ht="15.75" customHeight="1">
      <c r="A40" s="1177"/>
      <c r="B40" s="1177"/>
      <c r="C40" s="979">
        <v>620777713</v>
      </c>
      <c r="D40" s="979">
        <v>1500000</v>
      </c>
    </row>
    <row r="41" spans="1:4" ht="15.75" customHeight="1">
      <c r="A41" s="1204" t="s">
        <v>2965</v>
      </c>
      <c r="B41" s="1210" t="s">
        <v>2966</v>
      </c>
      <c r="C41" s="981"/>
      <c r="D41" s="981"/>
    </row>
    <row r="42" spans="1:4" ht="15.75" customHeight="1">
      <c r="A42" s="1205"/>
      <c r="B42" s="1205"/>
      <c r="C42" s="981"/>
      <c r="D42" s="981"/>
    </row>
    <row r="43" spans="1:4" ht="15.75" customHeight="1">
      <c r="A43" s="1205"/>
      <c r="B43" s="1205"/>
      <c r="C43" s="981"/>
      <c r="D43" s="981"/>
    </row>
    <row r="44" spans="1:4" ht="15.75" customHeight="1">
      <c r="A44" s="1205"/>
      <c r="B44" s="1205"/>
      <c r="C44" s="981"/>
      <c r="D44" s="981"/>
    </row>
    <row r="45" spans="1:4" ht="15.75" customHeight="1">
      <c r="A45" s="1205"/>
      <c r="B45" s="1205"/>
      <c r="C45" s="981"/>
      <c r="D45" s="981"/>
    </row>
    <row r="46" spans="1:4" ht="15.75" customHeight="1">
      <c r="A46" s="1205"/>
      <c r="B46" s="1205"/>
      <c r="C46" s="981"/>
      <c r="D46" s="981"/>
    </row>
    <row r="47" spans="1:4" ht="15.75" customHeight="1">
      <c r="A47" s="1205"/>
      <c r="B47" s="1205"/>
      <c r="C47" s="983">
        <v>77256460</v>
      </c>
      <c r="D47" s="983">
        <v>250000</v>
      </c>
    </row>
    <row r="48" spans="1:4" ht="15.75" customHeight="1">
      <c r="A48" s="1206"/>
      <c r="B48" s="1206"/>
      <c r="C48" s="981"/>
      <c r="D48" s="981"/>
    </row>
    <row r="49" spans="1:4" ht="15.75" customHeight="1">
      <c r="A49" s="1208" t="s">
        <v>2967</v>
      </c>
      <c r="B49" s="1209" t="s">
        <v>2968</v>
      </c>
      <c r="C49" s="977"/>
      <c r="D49" s="977"/>
    </row>
    <row r="50" spans="1:4" ht="15.75" customHeight="1">
      <c r="A50" s="1177"/>
      <c r="B50" s="1177"/>
      <c r="C50" s="977"/>
      <c r="D50" s="977"/>
    </row>
    <row r="51" spans="1:4" ht="15.75" customHeight="1">
      <c r="A51" s="1177"/>
      <c r="B51" s="1177"/>
      <c r="C51" s="977"/>
      <c r="D51" s="977"/>
    </row>
    <row r="52" spans="1:4" ht="15.75" customHeight="1">
      <c r="A52" s="1177"/>
      <c r="B52" s="1177"/>
      <c r="C52" s="977"/>
      <c r="D52" s="977"/>
    </row>
    <row r="53" spans="1:4" ht="15.75" customHeight="1">
      <c r="A53" s="1177"/>
      <c r="B53" s="1177"/>
      <c r="C53" s="977"/>
      <c r="D53" s="977"/>
    </row>
    <row r="54" spans="1:4" ht="15.75" customHeight="1">
      <c r="A54" s="1177"/>
      <c r="B54" s="1177"/>
      <c r="C54" s="979">
        <v>93357240</v>
      </c>
      <c r="D54" s="979">
        <v>3850000</v>
      </c>
    </row>
    <row r="55" spans="1:4" ht="15.75" customHeight="1">
      <c r="A55" s="1177"/>
      <c r="B55" s="1177"/>
      <c r="C55" s="986"/>
      <c r="D55" s="977"/>
    </row>
    <row r="56" spans="1:4" ht="15.75" customHeight="1">
      <c r="A56" s="1177"/>
      <c r="B56" s="1177"/>
      <c r="C56" s="986"/>
      <c r="D56" s="977"/>
    </row>
    <row r="57" spans="1:4" ht="15.75" customHeight="1">
      <c r="A57" s="975"/>
      <c r="B57" s="976"/>
      <c r="C57" s="987"/>
      <c r="D57" s="987"/>
    </row>
    <row r="58" spans="1:4" ht="15.75" customHeight="1">
      <c r="A58" s="988"/>
      <c r="B58" s="989" t="s">
        <v>2969</v>
      </c>
      <c r="C58" s="974"/>
      <c r="D58" s="981"/>
    </row>
    <row r="59" spans="1:4" ht="15.75" customHeight="1">
      <c r="A59" s="1208" t="s">
        <v>2970</v>
      </c>
      <c r="B59" s="1209" t="s">
        <v>2971</v>
      </c>
      <c r="C59" s="990"/>
      <c r="D59" s="977"/>
    </row>
    <row r="60" spans="1:4" ht="15.75" customHeight="1">
      <c r="A60" s="1177"/>
      <c r="B60" s="1177"/>
      <c r="C60" s="990"/>
      <c r="D60" s="977"/>
    </row>
    <row r="61" spans="1:4" ht="15.75" customHeight="1">
      <c r="A61" s="1177"/>
      <c r="B61" s="1177"/>
      <c r="C61" s="978">
        <v>35300000</v>
      </c>
      <c r="D61" s="979">
        <v>15300000</v>
      </c>
    </row>
    <row r="62" spans="1:4" ht="15.75" customHeight="1">
      <c r="A62" s="1204" t="s">
        <v>2972</v>
      </c>
      <c r="B62" s="1210" t="s">
        <v>2973</v>
      </c>
      <c r="C62" s="991"/>
      <c r="D62" s="981"/>
    </row>
    <row r="63" spans="1:4" ht="15.75" customHeight="1">
      <c r="A63" s="1205"/>
      <c r="B63" s="1205"/>
      <c r="C63" s="991"/>
      <c r="D63" s="981"/>
    </row>
    <row r="64" spans="1:4" ht="15.75" customHeight="1">
      <c r="A64" s="1205"/>
      <c r="B64" s="1205"/>
      <c r="C64" s="991"/>
      <c r="D64" s="981"/>
    </row>
    <row r="65" spans="1:4" ht="15.75" customHeight="1">
      <c r="A65" s="1205"/>
      <c r="B65" s="1205"/>
      <c r="C65" s="991"/>
      <c r="D65" s="981"/>
    </row>
    <row r="66" spans="1:4" ht="15.75" customHeight="1">
      <c r="A66" s="1206"/>
      <c r="B66" s="1206"/>
      <c r="C66" s="983">
        <v>70000000</v>
      </c>
      <c r="D66" s="981">
        <v>0</v>
      </c>
    </row>
    <row r="67" spans="1:4" ht="15.75" customHeight="1">
      <c r="A67" s="1208" t="s">
        <v>2974</v>
      </c>
      <c r="B67" s="1209" t="s">
        <v>2975</v>
      </c>
      <c r="C67" s="990"/>
      <c r="D67" s="977"/>
    </row>
    <row r="68" spans="1:4" ht="15.75" customHeight="1">
      <c r="A68" s="1177"/>
      <c r="B68" s="1177"/>
      <c r="C68" s="990"/>
      <c r="D68" s="977"/>
    </row>
    <row r="69" spans="1:4" ht="15.75" customHeight="1">
      <c r="A69" s="1177"/>
      <c r="B69" s="1177"/>
      <c r="C69" s="990"/>
      <c r="D69" s="977"/>
    </row>
    <row r="70" spans="1:4" ht="15.75" customHeight="1">
      <c r="A70" s="1177"/>
      <c r="B70" s="1177"/>
      <c r="C70" s="990"/>
      <c r="D70" s="977"/>
    </row>
    <row r="71" spans="1:4" ht="15.75" customHeight="1">
      <c r="A71" s="1177"/>
      <c r="B71" s="1177"/>
      <c r="C71" s="990"/>
      <c r="D71" s="977"/>
    </row>
    <row r="72" spans="1:4" ht="15.75" customHeight="1">
      <c r="A72" s="1177"/>
      <c r="B72" s="1177"/>
      <c r="C72" s="990"/>
      <c r="D72" s="977"/>
    </row>
    <row r="73" spans="1:4" ht="15.75" customHeight="1">
      <c r="A73" s="1177"/>
      <c r="B73" s="1177"/>
      <c r="C73" s="978">
        <v>1130400371</v>
      </c>
      <c r="D73" s="979">
        <v>56126562</v>
      </c>
    </row>
    <row r="74" spans="1:4" ht="15.75" customHeight="1">
      <c r="A74" s="1204" t="s">
        <v>2976</v>
      </c>
      <c r="B74" s="1210" t="s">
        <v>2977</v>
      </c>
      <c r="C74" s="991"/>
      <c r="D74" s="981"/>
    </row>
    <row r="75" spans="1:4" ht="15.75" customHeight="1">
      <c r="A75" s="1205"/>
      <c r="B75" s="1205"/>
      <c r="C75" s="991"/>
      <c r="D75" s="981"/>
    </row>
    <row r="76" spans="1:4" ht="15.75" customHeight="1">
      <c r="A76" s="1205"/>
      <c r="B76" s="1205"/>
      <c r="C76" s="983">
        <v>643011351</v>
      </c>
      <c r="D76" s="981"/>
    </row>
    <row r="77" spans="1:4" ht="15.75" customHeight="1">
      <c r="A77" s="1206"/>
      <c r="B77" s="1206"/>
      <c r="C77" s="984"/>
      <c r="D77" s="983">
        <v>27500000</v>
      </c>
    </row>
    <row r="78" spans="1:4" ht="15.75" customHeight="1">
      <c r="A78" s="1208" t="s">
        <v>2978</v>
      </c>
      <c r="B78" s="1209" t="s">
        <v>2979</v>
      </c>
      <c r="C78" s="990"/>
      <c r="D78" s="977"/>
    </row>
    <row r="79" spans="1:4" ht="15.75" customHeight="1">
      <c r="A79" s="1177"/>
      <c r="B79" s="1177"/>
      <c r="C79" s="990"/>
      <c r="D79" s="977"/>
    </row>
    <row r="80" spans="1:4" ht="15.75" customHeight="1">
      <c r="A80" s="1177"/>
      <c r="B80" s="1177"/>
      <c r="C80" s="990"/>
      <c r="D80" s="977"/>
    </row>
    <row r="81" spans="1:4" ht="15.75" customHeight="1">
      <c r="A81" s="1177"/>
      <c r="B81" s="1177"/>
      <c r="C81" s="978">
        <v>231501673</v>
      </c>
      <c r="D81" s="979">
        <v>22228298</v>
      </c>
    </row>
    <row r="82" spans="1:4" ht="15.75" customHeight="1">
      <c r="A82" s="992" t="s">
        <v>2980</v>
      </c>
      <c r="B82" s="993" t="s">
        <v>2981</v>
      </c>
      <c r="C82" s="983">
        <v>95183915</v>
      </c>
      <c r="D82" s="983">
        <v>2800000</v>
      </c>
    </row>
    <row r="83" spans="1:4" ht="15.75" customHeight="1">
      <c r="A83" s="1208" t="s">
        <v>2982</v>
      </c>
      <c r="B83" s="1207" t="s">
        <v>2983</v>
      </c>
      <c r="C83" s="977"/>
      <c r="D83" s="977"/>
    </row>
    <row r="84" spans="1:4" ht="15.75" customHeight="1">
      <c r="A84" s="1177"/>
      <c r="B84" s="1177"/>
      <c r="C84" s="977"/>
      <c r="D84" s="977"/>
    </row>
    <row r="85" spans="1:4" ht="15.75" customHeight="1">
      <c r="A85" s="1177"/>
      <c r="B85" s="1177"/>
      <c r="C85" s="977"/>
      <c r="D85" s="977"/>
    </row>
    <row r="86" spans="1:4" ht="15.75" customHeight="1">
      <c r="A86" s="1177"/>
      <c r="B86" s="1177"/>
      <c r="C86" s="977"/>
      <c r="D86" s="977"/>
    </row>
    <row r="87" spans="1:4" ht="15.75" customHeight="1">
      <c r="A87" s="1177"/>
      <c r="B87" s="1177"/>
      <c r="C87" s="977"/>
      <c r="D87" s="977"/>
    </row>
    <row r="88" spans="1:4" ht="15.75" customHeight="1">
      <c r="A88" s="1177"/>
      <c r="B88" s="1177"/>
      <c r="C88" s="979">
        <v>202025502</v>
      </c>
      <c r="D88" s="979">
        <v>68370000</v>
      </c>
    </row>
    <row r="89" spans="1:4" ht="15.75" customHeight="1">
      <c r="A89" s="1204" t="s">
        <v>2984</v>
      </c>
      <c r="B89" s="1210" t="s">
        <v>2985</v>
      </c>
      <c r="C89" s="981"/>
      <c r="D89" s="981"/>
    </row>
    <row r="90" spans="1:4" ht="15.75" customHeight="1">
      <c r="A90" s="1205"/>
      <c r="B90" s="1205"/>
      <c r="C90" s="991"/>
      <c r="D90" s="991"/>
    </row>
    <row r="91" spans="1:4" ht="15.75" customHeight="1">
      <c r="A91" s="1206"/>
      <c r="B91" s="1206"/>
      <c r="C91" s="983">
        <v>37445396</v>
      </c>
      <c r="D91" s="983">
        <v>1000000</v>
      </c>
    </row>
    <row r="92" spans="1:4" ht="15.75" customHeight="1">
      <c r="A92" s="1208" t="s">
        <v>2986</v>
      </c>
      <c r="B92" s="1209" t="s">
        <v>2987</v>
      </c>
      <c r="C92" s="977"/>
      <c r="D92" s="977"/>
    </row>
    <row r="93" spans="1:4" ht="15.75" customHeight="1">
      <c r="A93" s="1177"/>
      <c r="B93" s="1177"/>
      <c r="C93" s="977"/>
      <c r="D93" s="977"/>
    </row>
    <row r="94" spans="1:4" ht="15.75" customHeight="1">
      <c r="A94" s="1177"/>
      <c r="B94" s="1177"/>
      <c r="C94" s="977"/>
      <c r="D94" s="977"/>
    </row>
    <row r="95" spans="1:4" ht="15.75" customHeight="1">
      <c r="A95" s="1177"/>
      <c r="B95" s="1177"/>
      <c r="C95" s="979">
        <v>153843034</v>
      </c>
      <c r="D95" s="979">
        <v>14000000</v>
      </c>
    </row>
    <row r="96" spans="1:4" ht="15.75" customHeight="1">
      <c r="A96" s="1204" t="s">
        <v>2988</v>
      </c>
      <c r="B96" s="1216" t="s">
        <v>2989</v>
      </c>
      <c r="C96" s="981"/>
      <c r="D96" s="981"/>
    </row>
    <row r="97" spans="1:4" ht="15.75" customHeight="1">
      <c r="A97" s="1205"/>
      <c r="B97" s="1205"/>
      <c r="C97" s="981"/>
      <c r="D97" s="981"/>
    </row>
    <row r="98" spans="1:4" ht="15.75" customHeight="1">
      <c r="A98" s="1205"/>
      <c r="B98" s="1205"/>
      <c r="C98" s="981"/>
      <c r="D98" s="981"/>
    </row>
    <row r="99" spans="1:4" ht="15.75" customHeight="1">
      <c r="A99" s="1205"/>
      <c r="B99" s="1205"/>
      <c r="C99" s="981"/>
      <c r="D99" s="981"/>
    </row>
    <row r="100" spans="1:4" ht="15.75" customHeight="1">
      <c r="A100" s="1205"/>
      <c r="B100" s="1205"/>
      <c r="C100" s="981"/>
      <c r="D100" s="981"/>
    </row>
    <row r="101" spans="1:4" ht="15.75" customHeight="1">
      <c r="A101" s="1205"/>
      <c r="B101" s="1205"/>
      <c r="C101" s="983">
        <v>248717745</v>
      </c>
      <c r="D101" s="983">
        <v>14716158</v>
      </c>
    </row>
    <row r="102" spans="1:4" ht="15.75" customHeight="1">
      <c r="A102" s="1206"/>
      <c r="B102" s="1206"/>
      <c r="C102" s="981"/>
      <c r="D102" s="981"/>
    </row>
    <row r="103" spans="1:4" ht="15.75" customHeight="1">
      <c r="A103" s="992"/>
      <c r="B103" s="973" t="s">
        <v>2990</v>
      </c>
      <c r="C103" s="972"/>
      <c r="D103" s="972"/>
    </row>
    <row r="104" spans="1:4" ht="15.75" customHeight="1">
      <c r="A104" s="1207" t="s">
        <v>2991</v>
      </c>
      <c r="B104" s="1209" t="s">
        <v>2992</v>
      </c>
      <c r="C104" s="977"/>
      <c r="D104" s="977"/>
    </row>
    <row r="105" spans="1:4" ht="15.75" customHeight="1">
      <c r="A105" s="1177"/>
      <c r="B105" s="1177"/>
      <c r="C105" s="977"/>
      <c r="D105" s="977"/>
    </row>
    <row r="106" spans="1:4" ht="15.75" customHeight="1">
      <c r="A106" s="1177"/>
      <c r="B106" s="1177"/>
      <c r="C106" s="977"/>
      <c r="D106" s="977"/>
    </row>
    <row r="107" spans="1:4" ht="15.75" customHeight="1">
      <c r="A107" s="1177"/>
      <c r="B107" s="1177"/>
      <c r="C107" s="994"/>
      <c r="D107" s="977"/>
    </row>
    <row r="108" spans="1:4" ht="15.75" customHeight="1">
      <c r="A108" s="1177"/>
      <c r="B108" s="1177"/>
      <c r="C108" s="979">
        <v>963697525</v>
      </c>
      <c r="D108" s="979">
        <v>28831072</v>
      </c>
    </row>
    <row r="109" spans="1:4" ht="15.75" customHeight="1">
      <c r="A109" s="1204" t="s">
        <v>2993</v>
      </c>
      <c r="B109" s="1210" t="s">
        <v>2994</v>
      </c>
      <c r="C109" s="991"/>
      <c r="D109" s="981"/>
    </row>
    <row r="110" spans="1:4" ht="15.75" customHeight="1">
      <c r="A110" s="1205"/>
      <c r="B110" s="1205"/>
      <c r="C110" s="991"/>
      <c r="D110" s="991"/>
    </row>
    <row r="111" spans="1:4" ht="15.75" customHeight="1">
      <c r="A111" s="1205"/>
      <c r="B111" s="1205"/>
      <c r="C111" s="991"/>
      <c r="D111" s="991"/>
    </row>
    <row r="112" spans="1:4" ht="15.75" customHeight="1">
      <c r="A112" s="1206"/>
      <c r="B112" s="1206"/>
      <c r="C112" s="983">
        <v>674120059</v>
      </c>
      <c r="D112" s="983">
        <v>394148</v>
      </c>
    </row>
    <row r="113" spans="1:4" ht="15.75" customHeight="1">
      <c r="A113" s="1214" t="s">
        <v>2995</v>
      </c>
      <c r="B113" s="1215" t="s">
        <v>2996</v>
      </c>
      <c r="C113" s="990"/>
      <c r="D113" s="990"/>
    </row>
    <row r="114" spans="1:4" ht="15.75" customHeight="1">
      <c r="A114" s="1177"/>
      <c r="B114" s="1177"/>
      <c r="C114" s="990"/>
      <c r="D114" s="990"/>
    </row>
    <row r="115" spans="1:4" ht="15.75" customHeight="1">
      <c r="A115" s="1177"/>
      <c r="B115" s="1177"/>
      <c r="C115" s="990"/>
      <c r="D115" s="990"/>
    </row>
    <row r="116" spans="1:4" ht="15.75" customHeight="1">
      <c r="A116" s="1177"/>
      <c r="B116" s="1177"/>
      <c r="C116" s="990"/>
      <c r="D116" s="990"/>
    </row>
    <row r="117" spans="1:4" ht="15.75" customHeight="1">
      <c r="A117" s="1177"/>
      <c r="B117" s="1177"/>
      <c r="C117" s="990"/>
      <c r="D117" s="990"/>
    </row>
    <row r="118" spans="1:4" ht="15.75" customHeight="1">
      <c r="A118" s="1177"/>
      <c r="B118" s="1177"/>
      <c r="C118" s="978">
        <v>3416239511</v>
      </c>
      <c r="D118" s="978">
        <v>190377802</v>
      </c>
    </row>
    <row r="119" spans="1:4" ht="15.75" customHeight="1">
      <c r="A119" s="1177"/>
      <c r="B119" s="1177"/>
      <c r="C119" s="990"/>
      <c r="D119" s="990"/>
    </row>
    <row r="120" spans="1:4" ht="15.75" customHeight="1">
      <c r="A120" s="1204" t="s">
        <v>2997</v>
      </c>
      <c r="B120" s="1210" t="s">
        <v>2998</v>
      </c>
      <c r="C120" s="981"/>
      <c r="D120" s="981"/>
    </row>
    <row r="121" spans="1:4" ht="15.75" customHeight="1">
      <c r="A121" s="1205"/>
      <c r="B121" s="1205"/>
      <c r="C121" s="981"/>
      <c r="D121" s="981"/>
    </row>
    <row r="122" spans="1:4" ht="15.75" customHeight="1">
      <c r="A122" s="1205"/>
      <c r="B122" s="1205"/>
      <c r="C122" s="981"/>
      <c r="D122" s="981"/>
    </row>
    <row r="123" spans="1:4" ht="15.75" customHeight="1">
      <c r="A123" s="1205"/>
      <c r="B123" s="1205"/>
      <c r="C123" s="981"/>
      <c r="D123" s="981"/>
    </row>
    <row r="124" spans="1:4" ht="15.75" customHeight="1">
      <c r="A124" s="1205"/>
      <c r="B124" s="1205"/>
      <c r="C124" s="981"/>
      <c r="D124" s="981"/>
    </row>
    <row r="125" spans="1:4" ht="15.75" customHeight="1">
      <c r="A125" s="1205"/>
      <c r="B125" s="1205"/>
      <c r="C125" s="983">
        <v>195244842</v>
      </c>
      <c r="D125" s="983">
        <v>2000000</v>
      </c>
    </row>
    <row r="126" spans="1:4" ht="15.75" customHeight="1">
      <c r="A126" s="1206"/>
      <c r="B126" s="1206"/>
      <c r="C126" s="981"/>
      <c r="D126" s="981"/>
    </row>
    <row r="127" spans="1:4" ht="15.75" customHeight="1">
      <c r="A127" s="1208" t="s">
        <v>2999</v>
      </c>
      <c r="B127" s="1209" t="s">
        <v>3000</v>
      </c>
      <c r="C127" s="977"/>
      <c r="D127" s="977"/>
    </row>
    <row r="128" spans="1:4" ht="15.75" customHeight="1">
      <c r="A128" s="1177"/>
      <c r="B128" s="1177"/>
      <c r="C128" s="977"/>
      <c r="D128" s="977"/>
    </row>
    <row r="129" spans="1:4" ht="15.75" customHeight="1">
      <c r="A129" s="1177"/>
      <c r="B129" s="1177"/>
      <c r="C129" s="977"/>
      <c r="D129" s="977"/>
    </row>
    <row r="130" spans="1:4" ht="15.75" customHeight="1">
      <c r="A130" s="1177"/>
      <c r="B130" s="1177"/>
      <c r="C130" s="977"/>
      <c r="D130" s="977"/>
    </row>
    <row r="131" spans="1:4" ht="15.75" customHeight="1">
      <c r="A131" s="1177"/>
      <c r="B131" s="1177"/>
      <c r="C131" s="979">
        <v>82738837</v>
      </c>
      <c r="D131" s="979">
        <v>4850000</v>
      </c>
    </row>
    <row r="132" spans="1:4" ht="15.75" customHeight="1">
      <c r="A132" s="1204" t="s">
        <v>3001</v>
      </c>
      <c r="B132" s="1210" t="s">
        <v>3002</v>
      </c>
      <c r="C132" s="981"/>
      <c r="D132" s="981"/>
    </row>
    <row r="133" spans="1:4" ht="15.75" customHeight="1">
      <c r="A133" s="1205"/>
      <c r="B133" s="1205"/>
      <c r="C133" s="991"/>
      <c r="D133" s="991"/>
    </row>
    <row r="134" spans="1:4" ht="15.75" customHeight="1">
      <c r="A134" s="1205"/>
      <c r="B134" s="1205"/>
      <c r="C134" s="991"/>
      <c r="D134" s="991"/>
    </row>
    <row r="135" spans="1:4" ht="15.75" customHeight="1">
      <c r="A135" s="1205"/>
      <c r="B135" s="1205"/>
      <c r="C135" s="991"/>
      <c r="D135" s="991"/>
    </row>
    <row r="136" spans="1:4" ht="15.75" customHeight="1">
      <c r="A136" s="1205"/>
      <c r="B136" s="1205"/>
      <c r="C136" s="991"/>
      <c r="D136" s="991"/>
    </row>
    <row r="137" spans="1:4" ht="15.75" customHeight="1">
      <c r="A137" s="1206"/>
      <c r="B137" s="1206"/>
      <c r="C137" s="983">
        <v>116755459</v>
      </c>
      <c r="D137" s="983">
        <v>11150000</v>
      </c>
    </row>
    <row r="138" spans="1:4" ht="15.75" customHeight="1">
      <c r="A138" s="992"/>
      <c r="B138" s="989" t="s">
        <v>3003</v>
      </c>
      <c r="C138" s="995"/>
      <c r="D138" s="995"/>
    </row>
    <row r="139" spans="1:4" ht="15.75" customHeight="1">
      <c r="A139" s="1207" t="s">
        <v>3004</v>
      </c>
      <c r="B139" s="1209" t="s">
        <v>3005</v>
      </c>
      <c r="C139" s="977"/>
      <c r="D139" s="977"/>
    </row>
    <row r="140" spans="1:4" ht="15.75" customHeight="1">
      <c r="A140" s="1177"/>
      <c r="B140" s="1177"/>
      <c r="C140" s="977"/>
      <c r="D140" s="977"/>
    </row>
    <row r="141" spans="1:4" ht="15.75" customHeight="1">
      <c r="A141" s="1177"/>
      <c r="B141" s="1177"/>
      <c r="C141" s="977"/>
      <c r="D141" s="977"/>
    </row>
    <row r="142" spans="1:4" ht="15.75" customHeight="1">
      <c r="A142" s="1177"/>
      <c r="B142" s="1177"/>
      <c r="C142" s="979">
        <v>57553443</v>
      </c>
      <c r="D142" s="979">
        <v>123000000</v>
      </c>
    </row>
    <row r="143" spans="1:4" ht="15.75" customHeight="1">
      <c r="A143" s="1177"/>
      <c r="B143" s="1177"/>
      <c r="C143" s="977"/>
      <c r="D143" s="986"/>
    </row>
    <row r="144" spans="1:4" ht="15.75" customHeight="1">
      <c r="A144" s="1204" t="s">
        <v>3006</v>
      </c>
      <c r="B144" s="1210" t="s">
        <v>3007</v>
      </c>
      <c r="C144" s="991"/>
      <c r="D144" s="991"/>
    </row>
    <row r="145" spans="1:26" ht="15.75" customHeight="1">
      <c r="A145" s="1205"/>
      <c r="B145" s="1205"/>
      <c r="C145" s="991"/>
      <c r="D145" s="991"/>
    </row>
    <row r="146" spans="1:26" ht="15.75" customHeight="1">
      <c r="A146" s="1206"/>
      <c r="B146" s="1206"/>
      <c r="C146" s="983">
        <v>939494291</v>
      </c>
      <c r="D146" s="983">
        <v>111008670</v>
      </c>
    </row>
    <row r="147" spans="1:26" ht="15.75" customHeight="1">
      <c r="A147" s="1208" t="s">
        <v>3008</v>
      </c>
      <c r="B147" s="1209" t="s">
        <v>3009</v>
      </c>
      <c r="C147" s="977"/>
      <c r="D147" s="977"/>
    </row>
    <row r="148" spans="1:26" ht="15.75" customHeight="1">
      <c r="A148" s="1177"/>
      <c r="B148" s="1177"/>
      <c r="C148" s="977"/>
      <c r="D148" s="977"/>
    </row>
    <row r="149" spans="1:26" ht="15.75" customHeight="1">
      <c r="A149" s="1177"/>
      <c r="B149" s="1177"/>
      <c r="C149" s="977"/>
      <c r="D149" s="977"/>
    </row>
    <row r="150" spans="1:26" ht="15.75" customHeight="1">
      <c r="A150" s="1177"/>
      <c r="B150" s="1177"/>
      <c r="C150" s="977"/>
      <c r="D150" s="977"/>
    </row>
    <row r="151" spans="1:26" ht="15.75" customHeight="1">
      <c r="A151" s="1177"/>
      <c r="B151" s="1177"/>
      <c r="C151" s="979">
        <v>106746642</v>
      </c>
      <c r="D151" s="979">
        <v>7400000</v>
      </c>
    </row>
    <row r="152" spans="1:26" ht="15.75" customHeight="1">
      <c r="A152" s="1177"/>
      <c r="B152" s="1177"/>
      <c r="C152" s="977"/>
      <c r="D152" s="977"/>
    </row>
    <row r="153" spans="1:26" ht="15.75" customHeight="1">
      <c r="A153" s="1177"/>
      <c r="B153" s="1177"/>
      <c r="C153" s="977"/>
      <c r="D153" s="986"/>
    </row>
    <row r="154" spans="1:26" ht="15.75" customHeight="1">
      <c r="A154" s="996"/>
      <c r="B154" s="997"/>
      <c r="C154" s="998">
        <f>SUM(C7:C153)</f>
        <v>12509780940</v>
      </c>
      <c r="D154" s="999"/>
      <c r="E154" s="2">
        <f>C157-C154</f>
        <v>161500000</v>
      </c>
      <c r="F154" s="2"/>
      <c r="G154" s="2"/>
      <c r="H154" s="2"/>
      <c r="I154" s="2"/>
      <c r="J154" s="2"/>
      <c r="K154" s="2"/>
      <c r="L154" s="2"/>
      <c r="M154" s="2"/>
      <c r="N154" s="2"/>
      <c r="O154" s="2"/>
      <c r="P154" s="2"/>
      <c r="Q154" s="2"/>
      <c r="R154" s="2"/>
      <c r="S154" s="2"/>
      <c r="T154" s="2"/>
      <c r="U154" s="2"/>
      <c r="V154" s="2"/>
      <c r="W154" s="2"/>
      <c r="X154" s="2"/>
      <c r="Y154" s="2"/>
      <c r="Z154" s="2"/>
    </row>
    <row r="155" spans="1:26" ht="15.75" customHeight="1">
      <c r="A155" s="975"/>
      <c r="B155" s="985"/>
      <c r="C155" s="977"/>
      <c r="D155" s="986"/>
    </row>
    <row r="156" spans="1:26" ht="15.75" customHeight="1">
      <c r="A156" s="992"/>
      <c r="B156" s="1000" t="s">
        <v>3010</v>
      </c>
      <c r="C156" s="1001">
        <v>1103794376</v>
      </c>
      <c r="D156" s="1001">
        <v>241408670</v>
      </c>
    </row>
    <row r="157" spans="1:26" ht="15.75" customHeight="1">
      <c r="A157" s="975"/>
      <c r="B157" s="975" t="s">
        <v>3011</v>
      </c>
      <c r="C157" s="1002">
        <v>12671280940</v>
      </c>
      <c r="D157" s="1002">
        <v>15066158</v>
      </c>
    </row>
    <row r="158" spans="1:26" ht="14.25" customHeight="1"/>
    <row r="159" spans="1:26" ht="14.25" customHeight="1"/>
    <row r="160" spans="1:26" ht="14.25" customHeight="1"/>
    <row r="161" ht="14.25" customHeight="1"/>
    <row r="162" ht="14.25" customHeight="1"/>
    <row r="163" ht="14.25" customHeight="1"/>
    <row r="164" ht="14.25" customHeight="1"/>
    <row r="165" ht="14.25" customHeight="1"/>
    <row r="166" ht="14.25" customHeight="1"/>
    <row r="167" ht="14.25" customHeight="1"/>
    <row r="168" ht="14.25" customHeight="1"/>
    <row r="169" ht="14.25" customHeight="1"/>
    <row r="170" ht="14.25" customHeight="1"/>
    <row r="171" ht="14.25" customHeight="1"/>
    <row r="172" ht="14.25" customHeight="1"/>
    <row r="173" ht="14.25" customHeight="1"/>
    <row r="174" ht="14.25" customHeight="1"/>
    <row r="175" ht="14.25" customHeight="1"/>
    <row r="176" ht="14.25" customHeight="1"/>
    <row r="177" ht="14.25" customHeight="1"/>
    <row r="178" ht="14.25" customHeight="1"/>
    <row r="179" ht="14.25" customHeight="1"/>
    <row r="180" ht="14.25" customHeight="1"/>
    <row r="181" ht="14.25" customHeight="1"/>
    <row r="182" ht="14.25" customHeight="1"/>
    <row r="183" ht="14.25" customHeight="1"/>
    <row r="184" ht="14.25" customHeight="1"/>
    <row r="185" ht="14.25" customHeight="1"/>
    <row r="186" ht="14.25" customHeight="1"/>
    <row r="187" ht="14.25" customHeight="1"/>
    <row r="188" ht="14.25" customHeight="1"/>
    <row r="189" ht="14.25" customHeight="1"/>
    <row r="190" ht="14.25" customHeight="1"/>
    <row r="191" ht="14.25" customHeight="1"/>
    <row r="192" ht="14.25" customHeight="1"/>
    <row r="193" ht="14.25" customHeight="1"/>
    <row r="194" ht="14.25" customHeight="1"/>
    <row r="195" ht="14.25" customHeight="1"/>
    <row r="196" ht="14.25" customHeight="1"/>
    <row r="197" ht="14.25" customHeight="1"/>
    <row r="198" ht="14.25" customHeight="1"/>
    <row r="199" ht="14.25" customHeight="1"/>
    <row r="200" ht="14.25" customHeight="1"/>
    <row r="201" ht="14.25" customHeight="1"/>
    <row r="202" ht="14.25" customHeight="1"/>
    <row r="203" ht="14.25" customHeight="1"/>
    <row r="204" ht="14.25" customHeight="1"/>
    <row r="205" ht="14.25" customHeight="1"/>
    <row r="206" ht="14.25" customHeight="1"/>
    <row r="207" ht="14.25" customHeight="1"/>
    <row r="208" ht="14.25" customHeight="1"/>
    <row r="209" ht="14.25" customHeight="1"/>
    <row r="210" ht="14.25" customHeight="1"/>
    <row r="211" ht="14.25" customHeight="1"/>
    <row r="212" ht="14.25" customHeight="1"/>
    <row r="213" ht="14.25" customHeight="1"/>
    <row r="214" ht="14.25" customHeight="1"/>
    <row r="215" ht="14.25" customHeight="1"/>
    <row r="216" ht="14.25" customHeight="1"/>
    <row r="217" ht="14.25" customHeight="1"/>
    <row r="218" ht="14.25" customHeight="1"/>
    <row r="219" ht="14.25" customHeight="1"/>
    <row r="220" ht="14.25" customHeight="1"/>
    <row r="221" ht="14.25" customHeight="1"/>
    <row r="222" ht="14.25" customHeight="1"/>
    <row r="223" ht="14.25" customHeight="1"/>
    <row r="224" ht="14.25" customHeight="1"/>
    <row r="225" ht="14.25" customHeight="1"/>
    <row r="226" ht="14.25" customHeight="1"/>
    <row r="227" ht="14.25" customHeight="1"/>
    <row r="228" ht="14.25" customHeight="1"/>
    <row r="229" ht="14.25" customHeight="1"/>
    <row r="230" ht="14.25" customHeight="1"/>
    <row r="231" ht="14.25" customHeight="1"/>
    <row r="232" ht="14.25" customHeight="1"/>
    <row r="233" ht="14.25" customHeight="1"/>
    <row r="234" ht="14.25" customHeight="1"/>
    <row r="235" ht="14.25" customHeight="1"/>
    <row r="236" ht="14.25" customHeight="1"/>
    <row r="237" ht="14.25" customHeight="1"/>
    <row r="238" ht="14.25" customHeight="1"/>
    <row r="239" ht="14.25" customHeight="1"/>
    <row r="240" ht="14.25" customHeight="1"/>
    <row r="241" ht="14.25" customHeight="1"/>
    <row r="242" ht="14.25" customHeight="1"/>
    <row r="243" ht="14.25" customHeight="1"/>
    <row r="244" ht="14.25" customHeight="1"/>
    <row r="245" ht="14.25" customHeight="1"/>
    <row r="246" ht="14.25" customHeight="1"/>
    <row r="247" ht="14.25" customHeight="1"/>
    <row r="248" ht="14.25" customHeight="1"/>
    <row r="249" ht="14.25" customHeight="1"/>
    <row r="250" ht="14.25" customHeight="1"/>
    <row r="251" ht="14.25" customHeight="1"/>
    <row r="252" ht="14.25" customHeight="1"/>
    <row r="253" ht="14.25" customHeight="1"/>
    <row r="254" ht="14.25" customHeight="1"/>
    <row r="255" ht="14.25" customHeight="1"/>
    <row r="256" ht="14.25" customHeight="1"/>
    <row r="257" ht="14.25" customHeight="1"/>
    <row r="258" ht="14.25" customHeight="1"/>
    <row r="259" ht="14.25" customHeight="1"/>
    <row r="260" ht="14.25" customHeight="1"/>
    <row r="261" ht="14.25" customHeight="1"/>
    <row r="262" ht="14.25" customHeight="1"/>
    <row r="263" ht="14.25" customHeight="1"/>
    <row r="264" ht="14.25" customHeight="1"/>
    <row r="265" ht="14.25" customHeight="1"/>
    <row r="266" ht="14.25" customHeight="1"/>
    <row r="267" ht="14.25" customHeight="1"/>
    <row r="268" ht="14.25" customHeight="1"/>
    <row r="269" ht="14.25" customHeight="1"/>
    <row r="270" ht="14.25" customHeight="1"/>
    <row r="271" ht="14.25" customHeight="1"/>
    <row r="272" ht="14.25" customHeight="1"/>
    <row r="273" ht="14.25" customHeight="1"/>
    <row r="274" ht="14.25" customHeight="1"/>
    <row r="275" ht="14.25" customHeight="1"/>
    <row r="276" ht="14.25" customHeight="1"/>
    <row r="277" ht="14.25" customHeight="1"/>
    <row r="278" ht="14.25" customHeight="1"/>
    <row r="279" ht="14.25" customHeight="1"/>
    <row r="280" ht="14.25" customHeight="1"/>
    <row r="281" ht="14.25" customHeight="1"/>
    <row r="282" ht="14.25" customHeight="1"/>
    <row r="283" ht="14.25" customHeight="1"/>
    <row r="284" ht="14.25" customHeight="1"/>
    <row r="285" ht="14.25" customHeight="1"/>
    <row r="286" ht="14.25" customHeight="1"/>
    <row r="287" ht="14.25" customHeight="1"/>
    <row r="288" ht="14.25" customHeight="1"/>
    <row r="289" ht="14.25" customHeight="1"/>
    <row r="290" ht="14.25" customHeight="1"/>
    <row r="291" ht="14.25" customHeight="1"/>
    <row r="292" ht="14.25" customHeight="1"/>
    <row r="293" ht="14.25" customHeight="1"/>
    <row r="294" ht="14.25" customHeight="1"/>
    <row r="295" ht="14.25" customHeight="1"/>
    <row r="296" ht="14.25" customHeight="1"/>
    <row r="297" ht="14.25" customHeight="1"/>
    <row r="298" ht="14.25" customHeight="1"/>
    <row r="299" ht="14.25" customHeight="1"/>
    <row r="300" ht="14.25" customHeight="1"/>
    <row r="301" ht="14.25" customHeight="1"/>
    <row r="302" ht="14.25" customHeight="1"/>
    <row r="303" ht="14.25" customHeight="1"/>
    <row r="304" ht="14.25" customHeight="1"/>
    <row r="305" ht="14.25" customHeight="1"/>
    <row r="306" ht="14.25" customHeight="1"/>
    <row r="307" ht="14.25" customHeight="1"/>
    <row r="308" ht="14.25" customHeight="1"/>
    <row r="309" ht="14.25" customHeight="1"/>
    <row r="310" ht="14.25" customHeight="1"/>
    <row r="311" ht="14.25" customHeight="1"/>
    <row r="312" ht="14.25" customHeight="1"/>
    <row r="313" ht="14.25" customHeight="1"/>
    <row r="314" ht="14.25" customHeight="1"/>
    <row r="315" ht="14.25" customHeight="1"/>
    <row r="316" ht="14.25" customHeight="1"/>
    <row r="317" ht="14.25" customHeight="1"/>
    <row r="318" ht="14.25" customHeight="1"/>
    <row r="319" ht="14.25" customHeight="1"/>
    <row r="320" ht="14.25" customHeight="1"/>
    <row r="321" ht="14.25" customHeight="1"/>
    <row r="322" ht="14.25" customHeight="1"/>
    <row r="323" ht="14.25" customHeight="1"/>
    <row r="324" ht="14.25" customHeight="1"/>
    <row r="325" ht="14.25" customHeight="1"/>
    <row r="326" ht="14.25" customHeight="1"/>
    <row r="327" ht="14.25" customHeight="1"/>
    <row r="328" ht="14.25" customHeight="1"/>
    <row r="329" ht="14.25" customHeight="1"/>
    <row r="330" ht="14.25" customHeight="1"/>
    <row r="331" ht="14.25" customHeight="1"/>
    <row r="332" ht="14.25" customHeight="1"/>
    <row r="333" ht="14.25" customHeight="1"/>
    <row r="334" ht="14.25" customHeight="1"/>
    <row r="335" ht="14.25" customHeight="1"/>
    <row r="336" ht="14.25" customHeight="1"/>
    <row r="337" ht="14.25" customHeight="1"/>
    <row r="338" ht="14.25" customHeight="1"/>
    <row r="339" ht="14.25" customHeight="1"/>
    <row r="340" ht="14.25" customHeight="1"/>
    <row r="341" ht="14.25" customHeight="1"/>
    <row r="342" ht="14.25" customHeight="1"/>
    <row r="343" ht="14.25" customHeight="1"/>
    <row r="344" ht="14.25" customHeight="1"/>
    <row r="345" ht="14.25" customHeight="1"/>
    <row r="346" ht="14.25" customHeight="1"/>
    <row r="347" ht="14.25" customHeight="1"/>
    <row r="348" ht="14.25" customHeight="1"/>
    <row r="349" ht="14.25" customHeight="1"/>
    <row r="350" ht="14.25" customHeight="1"/>
    <row r="351" ht="14.25" customHeight="1"/>
    <row r="352" ht="14.25" customHeight="1"/>
    <row r="353" ht="14.25" customHeight="1"/>
    <row r="354" ht="14.25" customHeight="1"/>
    <row r="355" ht="14.25" customHeight="1"/>
    <row r="356" ht="14.25" customHeight="1"/>
    <row r="357" ht="14.2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mergeCells count="56">
    <mergeCell ref="A96:A102"/>
    <mergeCell ref="B96:B102"/>
    <mergeCell ref="A104:A108"/>
    <mergeCell ref="B104:B108"/>
    <mergeCell ref="A109:A112"/>
    <mergeCell ref="B109:B112"/>
    <mergeCell ref="A113:A119"/>
    <mergeCell ref="B113:B119"/>
    <mergeCell ref="A120:A126"/>
    <mergeCell ref="B120:B126"/>
    <mergeCell ref="A127:A131"/>
    <mergeCell ref="B127:B131"/>
    <mergeCell ref="B132:B137"/>
    <mergeCell ref="A1:A2"/>
    <mergeCell ref="B1:C1"/>
    <mergeCell ref="A12:A17"/>
    <mergeCell ref="B12:B17"/>
    <mergeCell ref="A18:A25"/>
    <mergeCell ref="B18:B25"/>
    <mergeCell ref="A26:A34"/>
    <mergeCell ref="B26:B34"/>
    <mergeCell ref="A35:A40"/>
    <mergeCell ref="B35:B40"/>
    <mergeCell ref="A41:A48"/>
    <mergeCell ref="B41:B48"/>
    <mergeCell ref="A49:A56"/>
    <mergeCell ref="D1:D2"/>
    <mergeCell ref="B2:C2"/>
    <mergeCell ref="A4:A5"/>
    <mergeCell ref="B4:B5"/>
    <mergeCell ref="B7:B11"/>
    <mergeCell ref="A7:A11"/>
    <mergeCell ref="B49:B56"/>
    <mergeCell ref="B59:B61"/>
    <mergeCell ref="A59:A61"/>
    <mergeCell ref="A62:A66"/>
    <mergeCell ref="B62:B66"/>
    <mergeCell ref="A67:A73"/>
    <mergeCell ref="B67:B73"/>
    <mergeCell ref="A74:A77"/>
    <mergeCell ref="B74:B77"/>
    <mergeCell ref="A78:A81"/>
    <mergeCell ref="B78:B81"/>
    <mergeCell ref="A83:A88"/>
    <mergeCell ref="B83:B88"/>
    <mergeCell ref="A89:A91"/>
    <mergeCell ref="B89:B91"/>
    <mergeCell ref="B92:B95"/>
    <mergeCell ref="A92:A95"/>
    <mergeCell ref="A132:A137"/>
    <mergeCell ref="A139:A143"/>
    <mergeCell ref="A144:A146"/>
    <mergeCell ref="A147:A153"/>
    <mergeCell ref="B139:B143"/>
    <mergeCell ref="B144:B146"/>
    <mergeCell ref="B147:B153"/>
  </mergeCells>
  <pageMargins left="0.7" right="0.7" top="0.75" bottom="0.75" header="0" footer="0"/>
  <pageSetup orientation="landscape"/>
</worksheet>
</file>

<file path=xl/worksheets/sheet4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F00-000000000000}">
  <dimension ref="A21:A1000"/>
  <sheetViews>
    <sheetView workbookViewId="0"/>
  </sheetViews>
  <sheetFormatPr defaultColWidth="14.40625" defaultRowHeight="15" customHeight="1"/>
  <cols>
    <col min="1" max="26" width="8" customWidth="1"/>
  </cols>
  <sheetData>
    <row r="21" ht="15.75" customHeight="1"/>
    <row r="22" ht="15.75" customHeight="1"/>
    <row r="23" ht="15.75" customHeight="1"/>
    <row r="24" ht="15.75" customHeight="1"/>
    <row r="25" ht="15.75" customHeight="1"/>
    <row r="26" ht="15.75" customHeight="1"/>
    <row r="27" ht="15.75" customHeight="1"/>
    <row r="28" ht="15.75" customHeight="1"/>
    <row r="29" ht="15.75" customHeight="1"/>
    <row r="30" ht="15.75" customHeight="1"/>
    <row r="31" ht="15.75" customHeight="1"/>
    <row r="32" ht="15.75" customHeight="1"/>
    <row r="33" ht="15.75" customHeight="1"/>
    <row r="34" ht="15.75" customHeight="1"/>
    <row r="35" ht="15.75" customHeight="1"/>
    <row r="36" ht="15.75" customHeight="1"/>
    <row r="37" ht="15.75" customHeight="1"/>
    <row r="38" ht="15.75" customHeight="1"/>
    <row r="39" ht="15.75" customHeight="1"/>
    <row r="40" ht="15.75" customHeight="1"/>
    <row r="41" ht="15.75" customHeight="1"/>
    <row r="42" ht="15.75" customHeight="1"/>
    <row r="43" ht="15.75" customHeight="1"/>
    <row r="44" ht="15.75" customHeight="1"/>
    <row r="45" ht="15.75" customHeight="1"/>
    <row r="46" ht="15.75" customHeight="1"/>
    <row r="47" ht="15.75" customHeight="1"/>
    <row r="48" ht="15.75" customHeight="1"/>
    <row r="49" ht="15.75" customHeight="1"/>
    <row r="50" ht="15.75" customHeight="1"/>
    <row r="51" ht="15.75" customHeight="1"/>
    <row r="52" ht="15.75" customHeight="1"/>
    <row r="53" ht="15.75" customHeight="1"/>
    <row r="54" ht="15.75" customHeight="1"/>
    <row r="55" ht="15.75" customHeight="1"/>
    <row r="56" ht="15.75" customHeight="1"/>
    <row r="57" ht="15.75" customHeight="1"/>
    <row r="58" ht="15.75" customHeight="1"/>
    <row r="59" ht="15.75" customHeight="1"/>
    <row r="60" ht="15.75" customHeight="1"/>
    <row r="61" ht="15.75" customHeight="1"/>
    <row r="62" ht="15.75" customHeight="1"/>
    <row r="63" ht="15.75" customHeight="1"/>
    <row r="64" ht="15.75" customHeight="1"/>
    <row r="65" ht="15.75" customHeight="1"/>
    <row r="66" ht="15.75" customHeight="1"/>
    <row r="67" ht="15.75" customHeight="1"/>
    <row r="68" ht="15.75" customHeight="1"/>
    <row r="69" ht="15.75" customHeight="1"/>
    <row r="70" ht="15.75" customHeight="1"/>
    <row r="71" ht="15.75" customHeight="1"/>
    <row r="72" ht="15.75" customHeight="1"/>
    <row r="73" ht="15.75" customHeight="1"/>
    <row r="74" ht="15.75" customHeight="1"/>
    <row r="75" ht="15.75" customHeight="1"/>
    <row r="76" ht="15.75" customHeight="1"/>
    <row r="77" ht="15.75" customHeight="1"/>
    <row r="78" ht="15.75" customHeight="1"/>
    <row r="79" ht="15.75" customHeight="1"/>
    <row r="80" ht="15.75" customHeight="1"/>
    <row r="81" ht="15.75" customHeight="1"/>
    <row r="82" ht="15.75" customHeight="1"/>
    <row r="83" ht="15.75" customHeight="1"/>
    <row r="84" ht="15.75" customHeight="1"/>
    <row r="85" ht="15.75" customHeight="1"/>
    <row r="86" ht="15.75" customHeight="1"/>
    <row r="87" ht="15.75" customHeight="1"/>
    <row r="88" ht="15.75" customHeight="1"/>
    <row r="89" ht="15.75" customHeight="1"/>
    <row r="90" ht="15.75" customHeight="1"/>
    <row r="91" ht="15.75" customHeight="1"/>
    <row r="92" ht="15.75" customHeight="1"/>
    <row r="93" ht="15.75" customHeight="1"/>
    <row r="94" ht="15.75" customHeight="1"/>
    <row r="95" ht="15.75" customHeight="1"/>
    <row r="96" ht="15.75" customHeight="1"/>
    <row r="97" ht="15.75" customHeight="1"/>
    <row r="98" ht="15.75" customHeight="1"/>
    <row r="99" ht="15.75" customHeight="1"/>
    <row r="100" ht="15.75" customHeight="1"/>
    <row r="101" ht="15.75" customHeight="1"/>
    <row r="102" ht="15.75" customHeight="1"/>
    <row r="103" ht="15.75" customHeight="1"/>
    <row r="104" ht="15.75" customHeight="1"/>
    <row r="105" ht="15.75" customHeight="1"/>
    <row r="106" ht="15.75" customHeight="1"/>
    <row r="107" ht="15.75" customHeight="1"/>
    <row r="108" ht="15.75" customHeight="1"/>
    <row r="109" ht="15.75" customHeight="1"/>
    <row r="110" ht="15.75" customHeight="1"/>
    <row r="111" ht="15.75" customHeight="1"/>
    <row r="112" ht="15.75" customHeight="1"/>
    <row r="113" ht="15.75" customHeight="1"/>
    <row r="114" ht="15.75" customHeight="1"/>
    <row r="115" ht="15.75" customHeight="1"/>
    <row r="116" ht="15.75" customHeight="1"/>
    <row r="117" ht="15.75" customHeight="1"/>
    <row r="118" ht="15.75" customHeight="1"/>
    <row r="119" ht="15.75" customHeight="1"/>
    <row r="120" ht="15.75" customHeight="1"/>
    <row r="121" ht="15.75" customHeight="1"/>
    <row r="122" ht="15.75" customHeight="1"/>
    <row r="123" ht="15.75" customHeight="1"/>
    <row r="124" ht="15.75" customHeight="1"/>
    <row r="125" ht="15.75" customHeight="1"/>
    <row r="126" ht="15.75" customHeight="1"/>
    <row r="127" ht="15.75" customHeight="1"/>
    <row r="128" ht="15.75" customHeight="1"/>
    <row r="129" ht="15.75" customHeight="1"/>
    <row r="130" ht="15.75" customHeight="1"/>
    <row r="131" ht="15.75" customHeight="1"/>
    <row r="132" ht="15.75" customHeight="1"/>
    <row r="133" ht="15.75" customHeight="1"/>
    <row r="134" ht="15.75" customHeight="1"/>
    <row r="135" ht="15.75" customHeight="1"/>
    <row r="136" ht="15.75" customHeight="1"/>
    <row r="137" ht="15.75" customHeight="1"/>
    <row r="138" ht="15.75" customHeight="1"/>
    <row r="139" ht="15.75" customHeight="1"/>
    <row r="140" ht="15.75" customHeight="1"/>
    <row r="141" ht="15.75" customHeight="1"/>
    <row r="142" ht="15.75" customHeight="1"/>
    <row r="143" ht="15.75" customHeight="1"/>
    <row r="144" ht="15.75" customHeight="1"/>
    <row r="145" ht="15.75" customHeight="1"/>
    <row r="146" ht="15.75" customHeight="1"/>
    <row r="147" ht="15.75" customHeight="1"/>
    <row r="148" ht="15.75" customHeight="1"/>
    <row r="149" ht="15.75" customHeight="1"/>
    <row r="150" ht="15.75" customHeight="1"/>
    <row r="151" ht="15.75" customHeight="1"/>
    <row r="152" ht="15.75" customHeight="1"/>
    <row r="153" ht="15.75" customHeight="1"/>
    <row r="154" ht="15.75" customHeight="1"/>
    <row r="155" ht="15.75" customHeight="1"/>
    <row r="156" ht="15.75" customHeight="1"/>
    <row r="157" ht="15.75" customHeight="1"/>
    <row r="158" ht="15.75" customHeight="1"/>
    <row r="159" ht="15.75" customHeight="1"/>
    <row r="160" ht="15.75" customHeight="1"/>
    <row r="161" ht="15.75" customHeight="1"/>
    <row r="162" ht="15.75" customHeight="1"/>
    <row r="163" ht="15.75" customHeight="1"/>
    <row r="164" ht="15.75" customHeight="1"/>
    <row r="165" ht="15.75" customHeight="1"/>
    <row r="166" ht="15.75" customHeight="1"/>
    <row r="167" ht="15.75" customHeight="1"/>
    <row r="168" ht="15.75" customHeight="1"/>
    <row r="169" ht="15.75" customHeight="1"/>
    <row r="170" ht="15.75" customHeight="1"/>
    <row r="171" ht="15.75" customHeight="1"/>
    <row r="172" ht="15.75" customHeight="1"/>
    <row r="173" ht="15.75" customHeight="1"/>
    <row r="174" ht="15.75" customHeight="1"/>
    <row r="175" ht="15.75" customHeight="1"/>
    <row r="176" ht="15.75" customHeight="1"/>
    <row r="177" ht="15.75" customHeight="1"/>
    <row r="178" ht="15.75" customHeight="1"/>
    <row r="179" ht="15.75" customHeight="1"/>
    <row r="180" ht="15.75" customHeight="1"/>
    <row r="181" ht="15.75" customHeight="1"/>
    <row r="182" ht="15.75" customHeight="1"/>
    <row r="183" ht="15.75" customHeight="1"/>
    <row r="184" ht="15.75" customHeight="1"/>
    <row r="185" ht="15.75" customHeight="1"/>
    <row r="186" ht="15.75" customHeight="1"/>
    <row r="187" ht="15.75" customHeight="1"/>
    <row r="188" ht="15.75" customHeight="1"/>
    <row r="189" ht="15.75" customHeight="1"/>
    <row r="190" ht="15.75" customHeight="1"/>
    <row r="191" ht="15.75" customHeight="1"/>
    <row r="192" ht="15.75" customHeight="1"/>
    <row r="193" ht="15.75" customHeight="1"/>
    <row r="194" ht="15.75" customHeight="1"/>
    <row r="195" ht="15.75" customHeight="1"/>
    <row r="196" ht="15.75" customHeight="1"/>
    <row r="197" ht="15.75" customHeight="1"/>
    <row r="198" ht="15.75" customHeight="1"/>
    <row r="199" ht="15.75" customHeight="1"/>
    <row r="200" ht="15.75" customHeight="1"/>
    <row r="201" ht="15.75" customHeight="1"/>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pageMargins left="0.7" right="0.7" top="0.75" bottom="0.75" header="0" footer="0"/>
  <pageSetup orientation="landscape"/>
</worksheet>
</file>

<file path=xl/worksheets/sheet4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000-000000000000}">
  <dimension ref="A1:Z1000"/>
  <sheetViews>
    <sheetView workbookViewId="0"/>
  </sheetViews>
  <sheetFormatPr defaultColWidth="14.40625" defaultRowHeight="15" customHeight="1"/>
  <cols>
    <col min="1" max="2" width="8" customWidth="1"/>
    <col min="3" max="3" width="33.26953125" customWidth="1"/>
    <col min="4" max="4" width="16.26953125" customWidth="1"/>
    <col min="5" max="5" width="15.54296875" customWidth="1"/>
    <col min="6" max="6" width="15.26953125" customWidth="1"/>
    <col min="7" max="26" width="8" customWidth="1"/>
  </cols>
  <sheetData>
    <row r="1" spans="1:26" ht="14.25" customHeight="1"/>
    <row r="2" spans="1:26" ht="25.5" customHeight="1">
      <c r="B2" s="1167" t="s">
        <v>2224</v>
      </c>
      <c r="C2" s="1167" t="s">
        <v>2225</v>
      </c>
      <c r="D2" s="463" t="s">
        <v>2236</v>
      </c>
      <c r="E2" s="1166" t="s">
        <v>2227</v>
      </c>
      <c r="F2" s="1156"/>
    </row>
    <row r="3" spans="1:26" ht="14.25" customHeight="1">
      <c r="B3" s="1168"/>
      <c r="C3" s="1168"/>
      <c r="D3" s="711" t="s">
        <v>2228</v>
      </c>
      <c r="E3" s="494" t="s">
        <v>2229</v>
      </c>
      <c r="F3" s="494" t="s">
        <v>2230</v>
      </c>
    </row>
    <row r="4" spans="1:26" ht="25.5" customHeight="1">
      <c r="B4" s="464">
        <v>11401</v>
      </c>
      <c r="C4" s="468" t="s">
        <v>2071</v>
      </c>
      <c r="D4" s="461">
        <f>D11</f>
        <v>115000000</v>
      </c>
      <c r="E4" s="461">
        <f t="shared" ref="E4:F4" si="0">1.04*D4</f>
        <v>119600000</v>
      </c>
      <c r="F4" s="461">
        <f t="shared" si="0"/>
        <v>124384000</v>
      </c>
    </row>
    <row r="5" spans="1:26" ht="14.25" customHeight="1">
      <c r="B5" s="468">
        <v>11402</v>
      </c>
      <c r="C5" s="453" t="s">
        <v>2707</v>
      </c>
      <c r="D5" s="461" t="e">
        <f>D14</f>
        <v>#REF!</v>
      </c>
      <c r="E5" s="461" t="e">
        <f t="shared" ref="E5:F5" si="1">1.04*D5</f>
        <v>#REF!</v>
      </c>
      <c r="F5" s="461" t="e">
        <f t="shared" si="1"/>
        <v>#REF!</v>
      </c>
    </row>
    <row r="6" spans="1:26" ht="14.25" customHeight="1">
      <c r="B6" s="1166" t="s">
        <v>2317</v>
      </c>
      <c r="C6" s="1156"/>
      <c r="D6" s="462" t="e">
        <f t="shared" ref="D6:F6" si="2">SUM(D4:D5)</f>
        <v>#REF!</v>
      </c>
      <c r="E6" s="462" t="e">
        <f t="shared" si="2"/>
        <v>#REF!</v>
      </c>
      <c r="F6" s="462" t="e">
        <f t="shared" si="2"/>
        <v>#REF!</v>
      </c>
    </row>
    <row r="7" spans="1:26" ht="14.25" customHeight="1">
      <c r="B7" s="703"/>
      <c r="C7" s="703"/>
      <c r="D7" s="703"/>
      <c r="E7" s="703"/>
      <c r="F7" s="703"/>
    </row>
    <row r="8" spans="1:26" ht="14.25" customHeight="1">
      <c r="B8" s="703"/>
      <c r="C8" s="703"/>
      <c r="D8" s="703"/>
      <c r="E8" s="703"/>
      <c r="F8" s="703"/>
    </row>
    <row r="9" spans="1:26" ht="25.5" customHeight="1">
      <c r="B9" s="1167" t="s">
        <v>2234</v>
      </c>
      <c r="C9" s="1167" t="s">
        <v>2235</v>
      </c>
      <c r="D9" s="463" t="s">
        <v>2236</v>
      </c>
      <c r="E9" s="1169" t="s">
        <v>2227</v>
      </c>
      <c r="F9" s="1156"/>
    </row>
    <row r="10" spans="1:26" ht="14.25" customHeight="1">
      <c r="B10" s="1168"/>
      <c r="C10" s="1168"/>
      <c r="D10" s="711" t="s">
        <v>2228</v>
      </c>
      <c r="E10" s="494" t="s">
        <v>2229</v>
      </c>
      <c r="F10" s="494" t="s">
        <v>2230</v>
      </c>
    </row>
    <row r="11" spans="1:26" ht="25.5" customHeight="1">
      <c r="B11" s="464">
        <v>11401</v>
      </c>
      <c r="C11" s="468" t="s">
        <v>2071</v>
      </c>
      <c r="D11" s="462">
        <f>D12+D13</f>
        <v>115000000</v>
      </c>
      <c r="E11" s="462">
        <f t="shared" ref="E11:F11" si="3">1.04*D11</f>
        <v>119600000</v>
      </c>
      <c r="F11" s="462">
        <f t="shared" si="3"/>
        <v>124384000</v>
      </c>
    </row>
    <row r="12" spans="1:26" ht="14.25" customHeight="1">
      <c r="A12" s="41"/>
      <c r="B12" s="456"/>
      <c r="C12" s="456" t="s">
        <v>2237</v>
      </c>
      <c r="D12" s="465">
        <f>'KISII MUNICIPALITY'!C102</f>
        <v>115000000</v>
      </c>
      <c r="E12" s="461">
        <f t="shared" ref="E12:F12" si="4">1.04*D12</f>
        <v>119600000</v>
      </c>
      <c r="F12" s="461">
        <f t="shared" si="4"/>
        <v>124384000</v>
      </c>
      <c r="G12" s="41"/>
      <c r="H12" s="41"/>
      <c r="I12" s="41"/>
      <c r="J12" s="41"/>
      <c r="K12" s="41"/>
      <c r="L12" s="41"/>
      <c r="M12" s="41"/>
      <c r="N12" s="41"/>
      <c r="O12" s="41"/>
      <c r="P12" s="41"/>
      <c r="Q12" s="41"/>
      <c r="R12" s="41"/>
      <c r="S12" s="41"/>
      <c r="T12" s="41"/>
      <c r="U12" s="41"/>
      <c r="V12" s="41"/>
      <c r="W12" s="41"/>
      <c r="X12" s="41"/>
      <c r="Y12" s="41"/>
      <c r="Z12" s="41"/>
    </row>
    <row r="13" spans="1:26" ht="14.25" customHeight="1">
      <c r="A13" s="41"/>
      <c r="B13" s="456"/>
      <c r="C13" s="456" t="s">
        <v>2183</v>
      </c>
      <c r="D13" s="563">
        <v>0</v>
      </c>
      <c r="E13" s="563">
        <f t="shared" ref="E13:F13" si="5">1.04*D13</f>
        <v>0</v>
      </c>
      <c r="F13" s="563">
        <f t="shared" si="5"/>
        <v>0</v>
      </c>
      <c r="G13" s="41"/>
      <c r="H13" s="41"/>
      <c r="I13" s="41"/>
      <c r="J13" s="41"/>
      <c r="K13" s="41"/>
      <c r="L13" s="41"/>
      <c r="M13" s="41"/>
      <c r="N13" s="41"/>
      <c r="O13" s="41"/>
      <c r="P13" s="41"/>
      <c r="Q13" s="41"/>
      <c r="R13" s="41"/>
      <c r="S13" s="41"/>
      <c r="T13" s="41"/>
      <c r="U13" s="41"/>
      <c r="V13" s="41"/>
      <c r="W13" s="41"/>
      <c r="X13" s="41"/>
      <c r="Y13" s="41"/>
      <c r="Z13" s="41"/>
    </row>
    <row r="14" spans="1:26" ht="14.25" customHeight="1">
      <c r="B14" s="468">
        <v>11402</v>
      </c>
      <c r="C14" s="453" t="s">
        <v>2707</v>
      </c>
      <c r="D14" s="562" t="e">
        <f>D15+D16</f>
        <v>#REF!</v>
      </c>
      <c r="E14" s="562" t="e">
        <f t="shared" ref="E14:F14" si="6">1.04*D14</f>
        <v>#REF!</v>
      </c>
      <c r="F14" s="562" t="e">
        <f t="shared" si="6"/>
        <v>#REF!</v>
      </c>
    </row>
    <row r="15" spans="1:26" ht="14.25" customHeight="1">
      <c r="A15" s="41"/>
      <c r="B15" s="456"/>
      <c r="C15" s="456" t="s">
        <v>2237</v>
      </c>
      <c r="D15" s="563"/>
      <c r="E15" s="563">
        <f t="shared" ref="E15:F15" si="7">1.04*D15</f>
        <v>0</v>
      </c>
      <c r="F15" s="563">
        <f t="shared" si="7"/>
        <v>0</v>
      </c>
      <c r="G15" s="41"/>
      <c r="H15" s="41"/>
      <c r="I15" s="41"/>
      <c r="J15" s="41"/>
      <c r="K15" s="41"/>
      <c r="L15" s="41"/>
      <c r="M15" s="41"/>
      <c r="N15" s="41"/>
      <c r="O15" s="41"/>
      <c r="P15" s="41"/>
      <c r="Q15" s="41"/>
      <c r="R15" s="41"/>
      <c r="S15" s="41"/>
      <c r="T15" s="41"/>
      <c r="U15" s="41"/>
      <c r="V15" s="41"/>
      <c r="W15" s="41"/>
      <c r="X15" s="41"/>
      <c r="Y15" s="41"/>
      <c r="Z15" s="41"/>
    </row>
    <row r="16" spans="1:26" ht="14.25" customHeight="1">
      <c r="A16" s="41"/>
      <c r="B16" s="456"/>
      <c r="C16" s="456" t="s">
        <v>2183</v>
      </c>
      <c r="D16" s="461" t="e">
        <f>'KISII MUNICIPALITY'!C107</f>
        <v>#REF!</v>
      </c>
      <c r="E16" s="461" t="e">
        <f t="shared" ref="E16:F16" si="8">1.04*D16</f>
        <v>#REF!</v>
      </c>
      <c r="F16" s="461" t="e">
        <f t="shared" si="8"/>
        <v>#REF!</v>
      </c>
      <c r="G16" s="41"/>
      <c r="H16" s="41"/>
      <c r="I16" s="41"/>
      <c r="J16" s="41"/>
      <c r="K16" s="41"/>
      <c r="L16" s="41"/>
      <c r="M16" s="41"/>
      <c r="N16" s="41"/>
      <c r="O16" s="41"/>
      <c r="P16" s="41"/>
      <c r="Q16" s="41"/>
      <c r="R16" s="41"/>
      <c r="S16" s="41"/>
      <c r="T16" s="41"/>
      <c r="U16" s="41"/>
      <c r="V16" s="41"/>
      <c r="W16" s="41"/>
      <c r="X16" s="41"/>
      <c r="Y16" s="41"/>
      <c r="Z16" s="41"/>
    </row>
    <row r="17" spans="2:6" ht="14.25" customHeight="1">
      <c r="B17" s="1166" t="s">
        <v>2233</v>
      </c>
      <c r="C17" s="1156"/>
      <c r="D17" s="462" t="e">
        <f t="shared" ref="D17:F17" si="9">SUM(D11,D14)</f>
        <v>#REF!</v>
      </c>
      <c r="E17" s="462" t="e">
        <f t="shared" si="9"/>
        <v>#REF!</v>
      </c>
      <c r="F17" s="462" t="e">
        <f t="shared" si="9"/>
        <v>#REF!</v>
      </c>
    </row>
    <row r="18" spans="2:6" ht="14.25" customHeight="1"/>
    <row r="19" spans="2:6" ht="14.25" customHeight="1"/>
    <row r="20" spans="2:6" ht="14.25" customHeight="1"/>
    <row r="21" spans="2:6" ht="14.25" customHeight="1"/>
    <row r="22" spans="2:6" ht="14.25" customHeight="1"/>
    <row r="23" spans="2:6" ht="14.25" customHeight="1"/>
    <row r="24" spans="2:6" ht="14.25" customHeight="1"/>
    <row r="25" spans="2:6" ht="14.25" customHeight="1"/>
    <row r="26" spans="2:6" ht="14.25" customHeight="1"/>
    <row r="27" spans="2:6" ht="14.25" customHeight="1"/>
    <row r="28" spans="2:6" ht="14.25" customHeight="1"/>
    <row r="29" spans="2:6" ht="14.25" customHeight="1"/>
    <row r="30" spans="2:6" ht="14.25" customHeight="1"/>
    <row r="31" spans="2:6" ht="14.25" customHeight="1"/>
    <row r="32" spans="2:6" ht="14.25" customHeight="1"/>
    <row r="33" ht="14.25" customHeight="1"/>
    <row r="34" ht="14.25" customHeight="1"/>
    <row r="35" ht="14.25" customHeight="1"/>
    <row r="36" ht="14.25" customHeight="1"/>
    <row r="37" ht="14.25" customHeight="1"/>
    <row r="38" ht="14.25" customHeight="1"/>
    <row r="39" ht="14.25" customHeight="1"/>
    <row r="40" ht="14.25" customHeight="1"/>
    <row r="41" ht="14.25" customHeight="1"/>
    <row r="42" ht="14.25" customHeight="1"/>
    <row r="43" ht="14.25" customHeight="1"/>
    <row r="44" ht="14.25" customHeight="1"/>
    <row r="45" ht="14.25" customHeight="1"/>
    <row r="46" ht="14.25" customHeight="1"/>
    <row r="47" ht="14.25" customHeight="1"/>
    <row r="48" ht="14.25" customHeight="1"/>
    <row r="49" ht="14.25" customHeight="1"/>
    <row r="50" ht="14.25" customHeight="1"/>
    <row r="51" ht="14.25" customHeight="1"/>
    <row r="52" ht="14.25" customHeight="1"/>
    <row r="53" ht="14.25" customHeight="1"/>
    <row r="54" ht="14.25" customHeight="1"/>
    <row r="55" ht="14.25" customHeight="1"/>
    <row r="56" ht="14.25" customHeight="1"/>
    <row r="57" ht="14.25" customHeight="1"/>
    <row r="58" ht="14.25" customHeight="1"/>
    <row r="59" ht="14.25" customHeight="1"/>
    <row r="60" ht="14.25" customHeight="1"/>
    <row r="61" ht="14.25" customHeight="1"/>
    <row r="62" ht="14.25" customHeight="1"/>
    <row r="63" ht="14.25" customHeight="1"/>
    <row r="64" ht="14.25" customHeight="1"/>
    <row r="65" ht="14.25" customHeight="1"/>
    <row r="66" ht="14.25" customHeight="1"/>
    <row r="67" ht="14.25" customHeight="1"/>
    <row r="68" ht="14.25" customHeight="1"/>
    <row r="69" ht="14.25" customHeight="1"/>
    <row r="70" ht="14.25" customHeight="1"/>
    <row r="71" ht="14.25" customHeight="1"/>
    <row r="72" ht="14.25" customHeight="1"/>
    <row r="73" ht="14.25" customHeight="1"/>
    <row r="74" ht="14.25" customHeight="1"/>
    <row r="75" ht="14.25" customHeight="1"/>
    <row r="76" ht="14.25" customHeight="1"/>
    <row r="77" ht="14.25" customHeight="1"/>
    <row r="78" ht="14.25" customHeight="1"/>
    <row r="79" ht="14.25" customHeight="1"/>
    <row r="80" ht="14.25" customHeight="1"/>
    <row r="81" ht="14.25" customHeight="1"/>
    <row r="82" ht="14.25" customHeight="1"/>
    <row r="83" ht="14.25" customHeight="1"/>
    <row r="84" ht="14.25" customHeight="1"/>
    <row r="85" ht="14.25" customHeight="1"/>
    <row r="86" ht="14.25" customHeight="1"/>
    <row r="87" ht="14.25" customHeight="1"/>
    <row r="88" ht="14.25" customHeight="1"/>
    <row r="89" ht="14.25" customHeight="1"/>
    <row r="90" ht="14.25" customHeight="1"/>
    <row r="91" ht="14.25" customHeight="1"/>
    <row r="92" ht="14.25" customHeight="1"/>
    <row r="93" ht="14.25" customHeight="1"/>
    <row r="94" ht="14.25" customHeight="1"/>
    <row r="95" ht="14.25" customHeight="1"/>
    <row r="96" ht="14.25" customHeight="1"/>
    <row r="97" ht="14.25" customHeight="1"/>
    <row r="98" ht="14.25" customHeight="1"/>
    <row r="99" ht="14.25" customHeight="1"/>
    <row r="100" ht="14.25" customHeight="1"/>
    <row r="101" ht="14.25" customHeight="1"/>
    <row r="102" ht="14.25" customHeight="1"/>
    <row r="103" ht="14.25" customHeight="1"/>
    <row r="104" ht="14.25" customHeight="1"/>
    <row r="105" ht="14.25" customHeight="1"/>
    <row r="106" ht="14.25" customHeight="1"/>
    <row r="107" ht="14.25" customHeight="1"/>
    <row r="108" ht="14.25" customHeight="1"/>
    <row r="109" ht="14.25" customHeight="1"/>
    <row r="110" ht="14.25" customHeight="1"/>
    <row r="111" ht="14.25" customHeight="1"/>
    <row r="112" ht="14.25" customHeight="1"/>
    <row r="113" ht="14.25" customHeight="1"/>
    <row r="114" ht="14.25" customHeight="1"/>
    <row r="115" ht="14.25" customHeight="1"/>
    <row r="116" ht="14.25" customHeight="1"/>
    <row r="117" ht="14.25" customHeight="1"/>
    <row r="118" ht="14.25" customHeight="1"/>
    <row r="119" ht="14.25" customHeight="1"/>
    <row r="120" ht="14.25" customHeight="1"/>
    <row r="121" ht="14.25" customHeight="1"/>
    <row r="122" ht="14.25" customHeight="1"/>
    <row r="123" ht="14.25" customHeight="1"/>
    <row r="124" ht="14.25" customHeight="1"/>
    <row r="125" ht="14.25" customHeight="1"/>
    <row r="126" ht="14.25" customHeight="1"/>
    <row r="127" ht="14.25" customHeight="1"/>
    <row r="128" ht="14.25" customHeight="1"/>
    <row r="129" ht="14.25" customHeight="1"/>
    <row r="130" ht="14.25" customHeight="1"/>
    <row r="131" ht="14.25" customHeight="1"/>
    <row r="132" ht="14.25" customHeight="1"/>
    <row r="133" ht="14.25" customHeight="1"/>
    <row r="134" ht="14.25" customHeight="1"/>
    <row r="135" ht="14.25" customHeight="1"/>
    <row r="136" ht="14.25" customHeight="1"/>
    <row r="137" ht="14.25" customHeight="1"/>
    <row r="138" ht="14.25" customHeight="1"/>
    <row r="139" ht="14.25" customHeight="1"/>
    <row r="140" ht="14.25" customHeight="1"/>
    <row r="141" ht="14.25" customHeight="1"/>
    <row r="142" ht="14.25" customHeight="1"/>
    <row r="143" ht="14.25" customHeight="1"/>
    <row r="144" ht="14.25" customHeight="1"/>
    <row r="145" ht="14.25" customHeight="1"/>
    <row r="146" ht="14.25" customHeight="1"/>
    <row r="147" ht="14.25" customHeight="1"/>
    <row r="148" ht="14.25" customHeight="1"/>
    <row r="149" ht="14.25" customHeight="1"/>
    <row r="150" ht="14.25" customHeight="1"/>
    <row r="151" ht="14.25" customHeight="1"/>
    <row r="152" ht="14.25" customHeight="1"/>
    <row r="153" ht="14.25" customHeight="1"/>
    <row r="154" ht="14.25" customHeight="1"/>
    <row r="155" ht="14.25" customHeight="1"/>
    <row r="156" ht="14.25" customHeight="1"/>
    <row r="157" ht="14.25" customHeight="1"/>
    <row r="158" ht="14.25" customHeight="1"/>
    <row r="159" ht="14.25" customHeight="1"/>
    <row r="160" ht="14.25" customHeight="1"/>
    <row r="161" ht="14.25" customHeight="1"/>
    <row r="162" ht="14.25" customHeight="1"/>
    <row r="163" ht="14.25" customHeight="1"/>
    <row r="164" ht="14.25" customHeight="1"/>
    <row r="165" ht="14.25" customHeight="1"/>
    <row r="166" ht="14.25" customHeight="1"/>
    <row r="167" ht="14.25" customHeight="1"/>
    <row r="168" ht="14.25" customHeight="1"/>
    <row r="169" ht="14.25" customHeight="1"/>
    <row r="170" ht="14.25" customHeight="1"/>
    <row r="171" ht="14.25" customHeight="1"/>
    <row r="172" ht="14.25" customHeight="1"/>
    <row r="173" ht="14.25" customHeight="1"/>
    <row r="174" ht="14.25" customHeight="1"/>
    <row r="175" ht="14.25" customHeight="1"/>
    <row r="176" ht="14.25" customHeight="1"/>
    <row r="177" ht="14.25" customHeight="1"/>
    <row r="178" ht="14.25" customHeight="1"/>
    <row r="179" ht="14.25" customHeight="1"/>
    <row r="180" ht="14.25" customHeight="1"/>
    <row r="181" ht="14.25" customHeight="1"/>
    <row r="182" ht="14.25" customHeight="1"/>
    <row r="183" ht="14.25" customHeight="1"/>
    <row r="184" ht="14.25" customHeight="1"/>
    <row r="185" ht="14.25" customHeight="1"/>
    <row r="186" ht="14.25" customHeight="1"/>
    <row r="187" ht="14.25" customHeight="1"/>
    <row r="188" ht="14.25" customHeight="1"/>
    <row r="189" ht="14.25" customHeight="1"/>
    <row r="190" ht="14.25" customHeight="1"/>
    <row r="191" ht="14.25" customHeight="1"/>
    <row r="192" ht="14.25" customHeight="1"/>
    <row r="193" ht="14.25" customHeight="1"/>
    <row r="194" ht="14.25" customHeight="1"/>
    <row r="195" ht="14.25" customHeight="1"/>
    <row r="196" ht="14.25" customHeight="1"/>
    <row r="197" ht="14.25" customHeight="1"/>
    <row r="198" ht="14.25" customHeight="1"/>
    <row r="199" ht="14.25" customHeight="1"/>
    <row r="200" ht="14.25" customHeight="1"/>
    <row r="201" ht="14.25" customHeight="1"/>
    <row r="202" ht="14.25" customHeight="1"/>
    <row r="203" ht="14.25" customHeight="1"/>
    <row r="204" ht="14.25" customHeight="1"/>
    <row r="205" ht="14.25" customHeight="1"/>
    <row r="206" ht="14.25" customHeight="1"/>
    <row r="207" ht="14.25" customHeight="1"/>
    <row r="208" ht="14.25" customHeight="1"/>
    <row r="209" ht="14.25" customHeight="1"/>
    <row r="210" ht="14.25" customHeight="1"/>
    <row r="211" ht="14.25" customHeight="1"/>
    <row r="212" ht="14.25" customHeight="1"/>
    <row r="213" ht="14.25" customHeight="1"/>
    <row r="214" ht="14.25" customHeight="1"/>
    <row r="215" ht="14.25" customHeight="1"/>
    <row r="216" ht="14.25" customHeight="1"/>
    <row r="217" ht="14.25" customHeight="1"/>
    <row r="218" ht="14.25" customHeight="1"/>
    <row r="219" ht="14.25" customHeight="1"/>
    <row r="220" ht="14.2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mergeCells count="8">
    <mergeCell ref="B17:C17"/>
    <mergeCell ref="B2:B3"/>
    <mergeCell ref="C2:C3"/>
    <mergeCell ref="E2:F2"/>
    <mergeCell ref="B6:C6"/>
    <mergeCell ref="B9:B10"/>
    <mergeCell ref="C9:C10"/>
    <mergeCell ref="E9:F9"/>
  </mergeCells>
  <pageMargins left="0.7" right="0.7" top="0.75" bottom="0.75" header="0" footer="0"/>
  <pageSetup orientation="landscape"/>
</worksheet>
</file>

<file path=xl/worksheets/sheet5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100-000000000000}">
  <dimension ref="A1:Z1000"/>
  <sheetViews>
    <sheetView workbookViewId="0"/>
  </sheetViews>
  <sheetFormatPr defaultColWidth="14.40625" defaultRowHeight="15" customHeight="1"/>
  <cols>
    <col min="1" max="2" width="8" customWidth="1"/>
    <col min="3" max="3" width="33.26953125" customWidth="1"/>
    <col min="4" max="4" width="16.26953125" customWidth="1"/>
    <col min="5" max="5" width="15.54296875" customWidth="1"/>
    <col min="6" max="6" width="15.26953125" customWidth="1"/>
    <col min="7" max="26" width="8" customWidth="1"/>
  </cols>
  <sheetData>
    <row r="1" spans="1:26" ht="14.25" customHeight="1"/>
    <row r="2" spans="1:26" ht="25.5" customHeight="1">
      <c r="B2" s="1167" t="s">
        <v>2224</v>
      </c>
      <c r="C2" s="1167" t="s">
        <v>2225</v>
      </c>
      <c r="D2" s="463" t="s">
        <v>2236</v>
      </c>
      <c r="E2" s="1166" t="s">
        <v>2227</v>
      </c>
      <c r="F2" s="1156"/>
    </row>
    <row r="3" spans="1:26" ht="14.25" customHeight="1">
      <c r="B3" s="1168"/>
      <c r="C3" s="1168"/>
      <c r="D3" s="711" t="s">
        <v>2228</v>
      </c>
      <c r="E3" s="494" t="s">
        <v>2229</v>
      </c>
      <c r="F3" s="494" t="s">
        <v>2230</v>
      </c>
    </row>
    <row r="4" spans="1:26" ht="25.5" customHeight="1">
      <c r="B4" s="464">
        <v>11401</v>
      </c>
      <c r="C4" s="468" t="s">
        <v>2071</v>
      </c>
      <c r="D4" s="461">
        <f>D11</f>
        <v>14000000</v>
      </c>
      <c r="E4" s="461">
        <f t="shared" ref="E4:F4" si="0">1.04*D4</f>
        <v>14560000</v>
      </c>
      <c r="F4" s="461">
        <f t="shared" si="0"/>
        <v>15142400</v>
      </c>
    </row>
    <row r="5" spans="1:26" ht="14.25" customHeight="1">
      <c r="B5" s="468">
        <v>11402</v>
      </c>
      <c r="C5" s="453" t="s">
        <v>2707</v>
      </c>
      <c r="D5" s="461">
        <f>D14</f>
        <v>60000000</v>
      </c>
      <c r="E5" s="461">
        <f t="shared" ref="E5:F5" si="1">1.04*D5</f>
        <v>62400000</v>
      </c>
      <c r="F5" s="461">
        <f t="shared" si="1"/>
        <v>64896000</v>
      </c>
    </row>
    <row r="6" spans="1:26" ht="14.25" customHeight="1">
      <c r="B6" s="1166" t="s">
        <v>2317</v>
      </c>
      <c r="C6" s="1156"/>
      <c r="D6" s="462">
        <f t="shared" ref="D6:F6" si="2">SUM(D4:D5)</f>
        <v>74000000</v>
      </c>
      <c r="E6" s="462">
        <f t="shared" si="2"/>
        <v>76960000</v>
      </c>
      <c r="F6" s="462">
        <f t="shared" si="2"/>
        <v>80038400</v>
      </c>
    </row>
    <row r="7" spans="1:26" ht="14.25" customHeight="1">
      <c r="B7" s="703"/>
      <c r="C7" s="703"/>
      <c r="D7" s="703"/>
      <c r="E7" s="703"/>
      <c r="F7" s="703"/>
    </row>
    <row r="8" spans="1:26" ht="14.25" customHeight="1">
      <c r="B8" s="703"/>
      <c r="C8" s="703"/>
      <c r="D8" s="703"/>
      <c r="E8" s="703"/>
      <c r="F8" s="703"/>
    </row>
    <row r="9" spans="1:26" ht="25.5" customHeight="1">
      <c r="B9" s="1167" t="s">
        <v>2234</v>
      </c>
      <c r="C9" s="1167" t="s">
        <v>2235</v>
      </c>
      <c r="D9" s="463" t="s">
        <v>2236</v>
      </c>
      <c r="E9" s="1169" t="s">
        <v>2227</v>
      </c>
      <c r="F9" s="1156"/>
    </row>
    <row r="10" spans="1:26" ht="14.25" customHeight="1">
      <c r="B10" s="1168"/>
      <c r="C10" s="1168"/>
      <c r="D10" s="711" t="s">
        <v>2228</v>
      </c>
      <c r="E10" s="494" t="s">
        <v>2229</v>
      </c>
      <c r="F10" s="494" t="s">
        <v>2230</v>
      </c>
    </row>
    <row r="11" spans="1:26" ht="25.5" customHeight="1">
      <c r="B11" s="464">
        <v>11401</v>
      </c>
      <c r="C11" s="468" t="s">
        <v>2071</v>
      </c>
      <c r="D11" s="462">
        <f>D12+D13</f>
        <v>14000000</v>
      </c>
      <c r="E11" s="462">
        <f t="shared" ref="E11:F11" si="3">1.04*D11</f>
        <v>14560000</v>
      </c>
      <c r="F11" s="462">
        <f t="shared" si="3"/>
        <v>15142400</v>
      </c>
    </row>
    <row r="12" spans="1:26" ht="14.25" customHeight="1">
      <c r="A12" s="41"/>
      <c r="B12" s="456"/>
      <c r="C12" s="456" t="s">
        <v>2237</v>
      </c>
      <c r="D12" s="465">
        <f>'OGEMBO MUNICIPALITY '!C117</f>
        <v>14000000</v>
      </c>
      <c r="E12" s="461">
        <f t="shared" ref="E12:F12" si="4">1.04*D12</f>
        <v>14560000</v>
      </c>
      <c r="F12" s="461">
        <f t="shared" si="4"/>
        <v>15142400</v>
      </c>
      <c r="G12" s="41"/>
      <c r="H12" s="41"/>
      <c r="I12" s="41"/>
      <c r="J12" s="41"/>
      <c r="K12" s="41"/>
      <c r="L12" s="41"/>
      <c r="M12" s="41"/>
      <c r="N12" s="41"/>
      <c r="O12" s="41"/>
      <c r="P12" s="41"/>
      <c r="Q12" s="41"/>
      <c r="R12" s="41"/>
      <c r="S12" s="41"/>
      <c r="T12" s="41"/>
      <c r="U12" s="41"/>
      <c r="V12" s="41"/>
      <c r="W12" s="41"/>
      <c r="X12" s="41"/>
      <c r="Y12" s="41"/>
      <c r="Z12" s="41"/>
    </row>
    <row r="13" spans="1:26" ht="14.25" customHeight="1">
      <c r="A13" s="41"/>
      <c r="B13" s="456"/>
      <c r="C13" s="456" t="s">
        <v>2183</v>
      </c>
      <c r="D13" s="563">
        <v>0</v>
      </c>
      <c r="E13" s="563">
        <f t="shared" ref="E13:F13" si="5">1.04*D13</f>
        <v>0</v>
      </c>
      <c r="F13" s="563">
        <f t="shared" si="5"/>
        <v>0</v>
      </c>
      <c r="G13" s="41"/>
      <c r="H13" s="41"/>
      <c r="I13" s="41"/>
      <c r="J13" s="41"/>
      <c r="K13" s="41"/>
      <c r="L13" s="41"/>
      <c r="M13" s="41"/>
      <c r="N13" s="41"/>
      <c r="O13" s="41"/>
      <c r="P13" s="41"/>
      <c r="Q13" s="41"/>
      <c r="R13" s="41"/>
      <c r="S13" s="41"/>
      <c r="T13" s="41"/>
      <c r="U13" s="41"/>
      <c r="V13" s="41"/>
      <c r="W13" s="41"/>
      <c r="X13" s="41"/>
      <c r="Y13" s="41"/>
      <c r="Z13" s="41"/>
    </row>
    <row r="14" spans="1:26" ht="14.25" customHeight="1">
      <c r="B14" s="468">
        <v>11402</v>
      </c>
      <c r="C14" s="453" t="s">
        <v>2707</v>
      </c>
      <c r="D14" s="562">
        <f>D15+D16</f>
        <v>60000000</v>
      </c>
      <c r="E14" s="562">
        <f t="shared" ref="E14:F14" si="6">1.04*D14</f>
        <v>62400000</v>
      </c>
      <c r="F14" s="562">
        <f t="shared" si="6"/>
        <v>64896000</v>
      </c>
    </row>
    <row r="15" spans="1:26" ht="14.25" customHeight="1">
      <c r="A15" s="41"/>
      <c r="B15" s="456"/>
      <c r="C15" s="456" t="s">
        <v>2237</v>
      </c>
      <c r="D15" s="563"/>
      <c r="E15" s="563">
        <f t="shared" ref="E15:F15" si="7">1.04*D15</f>
        <v>0</v>
      </c>
      <c r="F15" s="563">
        <f t="shared" si="7"/>
        <v>0</v>
      </c>
      <c r="G15" s="41"/>
      <c r="H15" s="41"/>
      <c r="I15" s="41"/>
      <c r="J15" s="41"/>
      <c r="K15" s="41"/>
      <c r="L15" s="41"/>
      <c r="M15" s="41"/>
      <c r="N15" s="41"/>
      <c r="O15" s="41"/>
      <c r="P15" s="41"/>
      <c r="Q15" s="41"/>
      <c r="R15" s="41"/>
      <c r="S15" s="41"/>
      <c r="T15" s="41"/>
      <c r="U15" s="41"/>
      <c r="V15" s="41"/>
      <c r="W15" s="41"/>
      <c r="X15" s="41"/>
      <c r="Y15" s="41"/>
      <c r="Z15" s="41"/>
    </row>
    <row r="16" spans="1:26" ht="14.25" customHeight="1">
      <c r="A16" s="41"/>
      <c r="B16" s="456"/>
      <c r="C16" s="456" t="s">
        <v>2183</v>
      </c>
      <c r="D16" s="461">
        <f>'OGEMBO MUNICIPALITY '!C122</f>
        <v>60000000</v>
      </c>
      <c r="E16" s="461">
        <f t="shared" ref="E16:F16" si="8">1.04*D16</f>
        <v>62400000</v>
      </c>
      <c r="F16" s="461">
        <f t="shared" si="8"/>
        <v>64896000</v>
      </c>
      <c r="G16" s="41"/>
      <c r="H16" s="41"/>
      <c r="I16" s="41"/>
      <c r="J16" s="41"/>
      <c r="K16" s="41"/>
      <c r="L16" s="41"/>
      <c r="M16" s="41"/>
      <c r="N16" s="41"/>
      <c r="O16" s="41"/>
      <c r="P16" s="41"/>
      <c r="Q16" s="41"/>
      <c r="R16" s="41"/>
      <c r="S16" s="41"/>
      <c r="T16" s="41"/>
      <c r="U16" s="41"/>
      <c r="V16" s="41"/>
      <c r="W16" s="41"/>
      <c r="X16" s="41"/>
      <c r="Y16" s="41"/>
      <c r="Z16" s="41"/>
    </row>
    <row r="17" spans="2:6" ht="14.25" customHeight="1">
      <c r="B17" s="1166" t="s">
        <v>2233</v>
      </c>
      <c r="C17" s="1156"/>
      <c r="D17" s="462">
        <f t="shared" ref="D17:F17" si="9">SUM(D11,D14)</f>
        <v>74000000</v>
      </c>
      <c r="E17" s="462">
        <f t="shared" si="9"/>
        <v>76960000</v>
      </c>
      <c r="F17" s="462">
        <f t="shared" si="9"/>
        <v>80038400</v>
      </c>
    </row>
    <row r="18" spans="2:6" ht="14.25" customHeight="1"/>
    <row r="19" spans="2:6" ht="14.25" customHeight="1"/>
    <row r="20" spans="2:6" ht="14.25" customHeight="1"/>
    <row r="21" spans="2:6" ht="14.25" customHeight="1"/>
    <row r="22" spans="2:6" ht="14.25" customHeight="1"/>
    <row r="23" spans="2:6" ht="14.25" customHeight="1"/>
    <row r="24" spans="2:6" ht="14.25" customHeight="1"/>
    <row r="25" spans="2:6" ht="14.25" customHeight="1"/>
    <row r="26" spans="2:6" ht="14.25" customHeight="1"/>
    <row r="27" spans="2:6" ht="14.25" customHeight="1"/>
    <row r="28" spans="2:6" ht="14.25" customHeight="1"/>
    <row r="29" spans="2:6" ht="14.25" customHeight="1"/>
    <row r="30" spans="2:6" ht="14.25" customHeight="1"/>
    <row r="31" spans="2:6" ht="14.25" customHeight="1"/>
    <row r="32" spans="2:6" ht="14.25" customHeight="1"/>
    <row r="33" ht="14.25" customHeight="1"/>
    <row r="34" ht="14.25" customHeight="1"/>
    <row r="35" ht="14.25" customHeight="1"/>
    <row r="36" ht="14.25" customHeight="1"/>
    <row r="37" ht="14.25" customHeight="1"/>
    <row r="38" ht="14.25" customHeight="1"/>
    <row r="39" ht="14.25" customHeight="1"/>
    <row r="40" ht="14.25" customHeight="1"/>
    <row r="41" ht="14.25" customHeight="1"/>
    <row r="42" ht="14.25" customHeight="1"/>
    <row r="43" ht="14.25" customHeight="1"/>
    <row r="44" ht="14.25" customHeight="1"/>
    <row r="45" ht="14.25" customHeight="1"/>
    <row r="46" ht="14.25" customHeight="1"/>
    <row r="47" ht="14.25" customHeight="1"/>
    <row r="48" ht="14.25" customHeight="1"/>
    <row r="49" ht="14.25" customHeight="1"/>
    <row r="50" ht="14.25" customHeight="1"/>
    <row r="51" ht="14.25" customHeight="1"/>
    <row r="52" ht="14.25" customHeight="1"/>
    <row r="53" ht="14.25" customHeight="1"/>
    <row r="54" ht="14.25" customHeight="1"/>
    <row r="55" ht="14.25" customHeight="1"/>
    <row r="56" ht="14.25" customHeight="1"/>
    <row r="57" ht="14.25" customHeight="1"/>
    <row r="58" ht="14.25" customHeight="1"/>
    <row r="59" ht="14.25" customHeight="1"/>
    <row r="60" ht="14.25" customHeight="1"/>
    <row r="61" ht="14.25" customHeight="1"/>
    <row r="62" ht="14.25" customHeight="1"/>
    <row r="63" ht="14.25" customHeight="1"/>
    <row r="64" ht="14.25" customHeight="1"/>
    <row r="65" ht="14.25" customHeight="1"/>
    <row r="66" ht="14.25" customHeight="1"/>
    <row r="67" ht="14.25" customHeight="1"/>
    <row r="68" ht="14.25" customHeight="1"/>
    <row r="69" ht="14.25" customHeight="1"/>
    <row r="70" ht="14.25" customHeight="1"/>
    <row r="71" ht="14.25" customHeight="1"/>
    <row r="72" ht="14.25" customHeight="1"/>
    <row r="73" ht="14.25" customHeight="1"/>
    <row r="74" ht="14.25" customHeight="1"/>
    <row r="75" ht="14.25" customHeight="1"/>
    <row r="76" ht="14.25" customHeight="1"/>
    <row r="77" ht="14.25" customHeight="1"/>
    <row r="78" ht="14.25" customHeight="1"/>
    <row r="79" ht="14.25" customHeight="1"/>
    <row r="80" ht="14.25" customHeight="1"/>
    <row r="81" ht="14.25" customHeight="1"/>
    <row r="82" ht="14.25" customHeight="1"/>
    <row r="83" ht="14.25" customHeight="1"/>
    <row r="84" ht="14.25" customHeight="1"/>
    <row r="85" ht="14.25" customHeight="1"/>
    <row r="86" ht="14.25" customHeight="1"/>
    <row r="87" ht="14.25" customHeight="1"/>
    <row r="88" ht="14.25" customHeight="1"/>
    <row r="89" ht="14.25" customHeight="1"/>
    <row r="90" ht="14.25" customHeight="1"/>
    <row r="91" ht="14.25" customHeight="1"/>
    <row r="92" ht="14.25" customHeight="1"/>
    <row r="93" ht="14.25" customHeight="1"/>
    <row r="94" ht="14.25" customHeight="1"/>
    <row r="95" ht="14.25" customHeight="1"/>
    <row r="96" ht="14.25" customHeight="1"/>
    <row r="97" ht="14.25" customHeight="1"/>
    <row r="98" ht="14.25" customHeight="1"/>
    <row r="99" ht="14.25" customHeight="1"/>
    <row r="100" ht="14.25" customHeight="1"/>
    <row r="101" ht="14.25" customHeight="1"/>
    <row r="102" ht="14.25" customHeight="1"/>
    <row r="103" ht="14.25" customHeight="1"/>
    <row r="104" ht="14.25" customHeight="1"/>
    <row r="105" ht="14.25" customHeight="1"/>
    <row r="106" ht="14.25" customHeight="1"/>
    <row r="107" ht="14.25" customHeight="1"/>
    <row r="108" ht="14.25" customHeight="1"/>
    <row r="109" ht="14.25" customHeight="1"/>
    <row r="110" ht="14.25" customHeight="1"/>
    <row r="111" ht="14.25" customHeight="1"/>
    <row r="112" ht="14.25" customHeight="1"/>
    <row r="113" ht="14.25" customHeight="1"/>
    <row r="114" ht="14.25" customHeight="1"/>
    <row r="115" ht="14.25" customHeight="1"/>
    <row r="116" ht="14.25" customHeight="1"/>
    <row r="117" ht="14.25" customHeight="1"/>
    <row r="118" ht="14.25" customHeight="1"/>
    <row r="119" ht="14.25" customHeight="1"/>
    <row r="120" ht="14.25" customHeight="1"/>
    <row r="121" ht="14.25" customHeight="1"/>
    <row r="122" ht="14.25" customHeight="1"/>
    <row r="123" ht="14.25" customHeight="1"/>
    <row r="124" ht="14.25" customHeight="1"/>
    <row r="125" ht="14.25" customHeight="1"/>
    <row r="126" ht="14.25" customHeight="1"/>
    <row r="127" ht="14.25" customHeight="1"/>
    <row r="128" ht="14.25" customHeight="1"/>
    <row r="129" ht="14.25" customHeight="1"/>
    <row r="130" ht="14.25" customHeight="1"/>
    <row r="131" ht="14.25" customHeight="1"/>
    <row r="132" ht="14.25" customHeight="1"/>
    <row r="133" ht="14.25" customHeight="1"/>
    <row r="134" ht="14.25" customHeight="1"/>
    <row r="135" ht="14.25" customHeight="1"/>
    <row r="136" ht="14.25" customHeight="1"/>
    <row r="137" ht="14.25" customHeight="1"/>
    <row r="138" ht="14.25" customHeight="1"/>
    <row r="139" ht="14.25" customHeight="1"/>
    <row r="140" ht="14.25" customHeight="1"/>
    <row r="141" ht="14.25" customHeight="1"/>
    <row r="142" ht="14.25" customHeight="1"/>
    <row r="143" ht="14.25" customHeight="1"/>
    <row r="144" ht="14.25" customHeight="1"/>
    <row r="145" ht="14.25" customHeight="1"/>
    <row r="146" ht="14.25" customHeight="1"/>
    <row r="147" ht="14.25" customHeight="1"/>
    <row r="148" ht="14.25" customHeight="1"/>
    <row r="149" ht="14.25" customHeight="1"/>
    <row r="150" ht="14.25" customHeight="1"/>
    <row r="151" ht="14.25" customHeight="1"/>
    <row r="152" ht="14.25" customHeight="1"/>
    <row r="153" ht="14.25" customHeight="1"/>
    <row r="154" ht="14.25" customHeight="1"/>
    <row r="155" ht="14.25" customHeight="1"/>
    <row r="156" ht="14.25" customHeight="1"/>
    <row r="157" ht="14.25" customHeight="1"/>
    <row r="158" ht="14.25" customHeight="1"/>
    <row r="159" ht="14.25" customHeight="1"/>
    <row r="160" ht="14.25" customHeight="1"/>
    <row r="161" ht="14.25" customHeight="1"/>
    <row r="162" ht="14.25" customHeight="1"/>
    <row r="163" ht="14.25" customHeight="1"/>
    <row r="164" ht="14.25" customHeight="1"/>
    <row r="165" ht="14.25" customHeight="1"/>
    <row r="166" ht="14.25" customHeight="1"/>
    <row r="167" ht="14.25" customHeight="1"/>
    <row r="168" ht="14.25" customHeight="1"/>
    <row r="169" ht="14.25" customHeight="1"/>
    <row r="170" ht="14.25" customHeight="1"/>
    <row r="171" ht="14.25" customHeight="1"/>
    <row r="172" ht="14.25" customHeight="1"/>
    <row r="173" ht="14.25" customHeight="1"/>
    <row r="174" ht="14.25" customHeight="1"/>
    <row r="175" ht="14.25" customHeight="1"/>
    <row r="176" ht="14.25" customHeight="1"/>
    <row r="177" ht="14.25" customHeight="1"/>
    <row r="178" ht="14.25" customHeight="1"/>
    <row r="179" ht="14.25" customHeight="1"/>
    <row r="180" ht="14.25" customHeight="1"/>
    <row r="181" ht="14.25" customHeight="1"/>
    <row r="182" ht="14.25" customHeight="1"/>
    <row r="183" ht="14.25" customHeight="1"/>
    <row r="184" ht="14.25" customHeight="1"/>
    <row r="185" ht="14.25" customHeight="1"/>
    <row r="186" ht="14.25" customHeight="1"/>
    <row r="187" ht="14.25" customHeight="1"/>
    <row r="188" ht="14.25" customHeight="1"/>
    <row r="189" ht="14.25" customHeight="1"/>
    <row r="190" ht="14.25" customHeight="1"/>
    <row r="191" ht="14.25" customHeight="1"/>
    <row r="192" ht="14.25" customHeight="1"/>
    <row r="193" ht="14.25" customHeight="1"/>
    <row r="194" ht="14.25" customHeight="1"/>
    <row r="195" ht="14.25" customHeight="1"/>
    <row r="196" ht="14.25" customHeight="1"/>
    <row r="197" ht="14.25" customHeight="1"/>
    <row r="198" ht="14.25" customHeight="1"/>
    <row r="199" ht="14.25" customHeight="1"/>
    <row r="200" ht="14.25" customHeight="1"/>
    <row r="201" ht="14.25" customHeight="1"/>
    <row r="202" ht="14.25" customHeight="1"/>
    <row r="203" ht="14.25" customHeight="1"/>
    <row r="204" ht="14.25" customHeight="1"/>
    <row r="205" ht="14.25" customHeight="1"/>
    <row r="206" ht="14.25" customHeight="1"/>
    <row r="207" ht="14.25" customHeight="1"/>
    <row r="208" ht="14.25" customHeight="1"/>
    <row r="209" ht="14.25" customHeight="1"/>
    <row r="210" ht="14.25" customHeight="1"/>
    <row r="211" ht="14.25" customHeight="1"/>
    <row r="212" ht="14.25" customHeight="1"/>
    <row r="213" ht="14.25" customHeight="1"/>
    <row r="214" ht="14.25" customHeight="1"/>
    <row r="215" ht="14.25" customHeight="1"/>
    <row r="216" ht="14.25" customHeight="1"/>
    <row r="217" ht="14.25" customHeight="1"/>
    <row r="218" ht="14.25" customHeight="1"/>
    <row r="219" ht="14.25" customHeight="1"/>
    <row r="220" ht="14.2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mergeCells count="8">
    <mergeCell ref="B17:C17"/>
    <mergeCell ref="B2:B3"/>
    <mergeCell ref="C2:C3"/>
    <mergeCell ref="E2:F2"/>
    <mergeCell ref="B6:C6"/>
    <mergeCell ref="B9:B10"/>
    <mergeCell ref="C9:C10"/>
    <mergeCell ref="E9:F9"/>
  </mergeCells>
  <pageMargins left="0.7" right="0.7" top="0.75" bottom="0.75" header="0" footer="0"/>
  <pageSetup orientation="landscape"/>
</worksheet>
</file>

<file path=xl/worksheets/sheet5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200-000000000000}">
  <sheetPr>
    <tabColor rgb="FF003366"/>
  </sheetPr>
  <dimension ref="A1:Z1006"/>
  <sheetViews>
    <sheetView view="pageBreakPreview" topLeftCell="A187" zoomScale="60" zoomScaleNormal="100" workbookViewId="0"/>
  </sheetViews>
  <sheetFormatPr defaultColWidth="14.40625" defaultRowHeight="15" customHeight="1"/>
  <cols>
    <col min="1" max="1" width="8" customWidth="1"/>
    <col min="2" max="2" width="15.86328125" customWidth="1"/>
    <col min="3" max="3" width="70" customWidth="1"/>
    <col min="4" max="5" width="17.40625" hidden="1" customWidth="1"/>
    <col min="6" max="7" width="17.40625" customWidth="1"/>
    <col min="8" max="26" width="8" customWidth="1"/>
  </cols>
  <sheetData>
    <row r="1" spans="1:26" ht="14.25" customHeight="1">
      <c r="A1" s="419"/>
      <c r="B1" s="419"/>
      <c r="C1" s="419"/>
      <c r="D1" s="419"/>
      <c r="E1" s="419"/>
      <c r="F1" s="419"/>
      <c r="G1" s="419"/>
      <c r="H1" s="419"/>
      <c r="I1" s="419"/>
      <c r="J1" s="419"/>
      <c r="K1" s="419"/>
      <c r="L1" s="419"/>
      <c r="M1" s="419"/>
      <c r="N1" s="419"/>
      <c r="O1" s="419"/>
      <c r="P1" s="419"/>
      <c r="Q1" s="419"/>
      <c r="R1" s="419"/>
      <c r="S1" s="419"/>
      <c r="T1" s="419"/>
      <c r="U1" s="419"/>
      <c r="V1" s="419"/>
      <c r="W1" s="419"/>
      <c r="X1" s="419"/>
      <c r="Y1" s="419"/>
      <c r="Z1" s="419"/>
    </row>
    <row r="2" spans="1:26" ht="15.75">
      <c r="A2" s="546" t="s">
        <v>93</v>
      </c>
      <c r="B2" s="546"/>
      <c r="C2" s="546"/>
      <c r="D2" s="546"/>
      <c r="E2" s="546"/>
      <c r="F2" s="546"/>
      <c r="G2" s="546"/>
      <c r="H2" s="546"/>
      <c r="I2" s="546"/>
      <c r="J2" s="546"/>
      <c r="K2" s="546"/>
      <c r="L2" s="546"/>
      <c r="M2" s="546"/>
      <c r="N2" s="546"/>
      <c r="O2" s="546"/>
      <c r="P2" s="546"/>
      <c r="Q2" s="546"/>
      <c r="R2" s="546"/>
      <c r="S2" s="546"/>
      <c r="T2" s="546"/>
      <c r="U2" s="546"/>
      <c r="V2" s="546"/>
      <c r="W2" s="546"/>
      <c r="X2" s="546"/>
      <c r="Y2" s="546"/>
      <c r="Z2" s="546"/>
    </row>
    <row r="3" spans="1:26" ht="79.5" customHeight="1">
      <c r="A3" s="1165" t="s">
        <v>3012</v>
      </c>
      <c r="B3" s="1156"/>
      <c r="C3" s="412" t="s">
        <v>3013</v>
      </c>
      <c r="D3" s="412" t="s">
        <v>2318</v>
      </c>
      <c r="E3" s="719" t="s">
        <v>2070</v>
      </c>
      <c r="F3" s="719" t="s">
        <v>166</v>
      </c>
      <c r="G3" s="719" t="s">
        <v>201</v>
      </c>
      <c r="H3" s="639"/>
      <c r="I3" s="639"/>
      <c r="J3" s="639"/>
      <c r="K3" s="639"/>
      <c r="L3" s="639"/>
      <c r="M3" s="639"/>
      <c r="N3" s="639"/>
      <c r="O3" s="639"/>
      <c r="P3" s="639"/>
      <c r="Q3" s="639"/>
      <c r="R3" s="639"/>
      <c r="S3" s="639"/>
      <c r="T3" s="639"/>
      <c r="U3" s="639"/>
      <c r="V3" s="639"/>
      <c r="W3" s="639"/>
      <c r="X3" s="639"/>
      <c r="Y3" s="639"/>
      <c r="Z3" s="639"/>
    </row>
    <row r="4" spans="1:26" ht="17.25" hidden="1" customHeight="1">
      <c r="A4" s="419"/>
      <c r="B4" s="1003"/>
      <c r="C4" s="1004" t="s">
        <v>3014</v>
      </c>
      <c r="D4" s="1005" t="s">
        <v>3015</v>
      </c>
      <c r="E4" s="1005"/>
      <c r="F4" s="1005" t="s">
        <v>3015</v>
      </c>
      <c r="G4" s="1005"/>
      <c r="H4" s="419"/>
      <c r="I4" s="419"/>
      <c r="J4" s="419"/>
      <c r="K4" s="419"/>
      <c r="L4" s="419"/>
      <c r="M4" s="419"/>
      <c r="N4" s="419"/>
      <c r="O4" s="419"/>
      <c r="P4" s="419"/>
      <c r="Q4" s="419"/>
      <c r="R4" s="419"/>
      <c r="S4" s="419"/>
      <c r="T4" s="419"/>
      <c r="U4" s="419"/>
      <c r="V4" s="419"/>
      <c r="W4" s="419"/>
      <c r="X4" s="419"/>
      <c r="Y4" s="419"/>
      <c r="Z4" s="419"/>
    </row>
    <row r="5" spans="1:26" ht="17.25" hidden="1" customHeight="1">
      <c r="A5" s="419"/>
      <c r="B5" s="1006"/>
      <c r="C5" s="1006"/>
      <c r="D5" s="1007"/>
      <c r="E5" s="1007"/>
      <c r="F5" s="1007"/>
      <c r="G5" s="1007"/>
      <c r="H5" s="419"/>
      <c r="I5" s="419"/>
      <c r="J5" s="419"/>
      <c r="K5" s="419"/>
      <c r="L5" s="419"/>
      <c r="M5" s="419"/>
      <c r="N5" s="419"/>
      <c r="O5" s="419"/>
      <c r="P5" s="419"/>
      <c r="Q5" s="419"/>
      <c r="R5" s="419"/>
      <c r="S5" s="419"/>
      <c r="T5" s="419"/>
      <c r="U5" s="419"/>
      <c r="V5" s="419"/>
      <c r="W5" s="419"/>
      <c r="X5" s="419"/>
      <c r="Y5" s="419"/>
      <c r="Z5" s="419"/>
    </row>
    <row r="6" spans="1:26" ht="17.25" hidden="1" customHeight="1">
      <c r="A6" s="419"/>
      <c r="B6" s="1008"/>
      <c r="C6" s="1008"/>
      <c r="D6" s="1009"/>
      <c r="E6" s="1009"/>
      <c r="F6" s="1009"/>
      <c r="G6" s="1009"/>
      <c r="H6" s="419"/>
      <c r="I6" s="419"/>
      <c r="J6" s="419"/>
      <c r="K6" s="419"/>
      <c r="L6" s="419"/>
      <c r="M6" s="419"/>
      <c r="N6" s="419"/>
      <c r="O6" s="419"/>
      <c r="P6" s="419"/>
      <c r="Q6" s="419"/>
      <c r="R6" s="419"/>
      <c r="S6" s="419"/>
      <c r="T6" s="419"/>
      <c r="U6" s="419"/>
      <c r="V6" s="419"/>
      <c r="W6" s="419"/>
      <c r="X6" s="419"/>
      <c r="Y6" s="419"/>
      <c r="Z6" s="419"/>
    </row>
    <row r="7" spans="1:26" ht="15.75" customHeight="1">
      <c r="A7" s="419"/>
      <c r="B7" s="484">
        <v>10101</v>
      </c>
      <c r="C7" s="484" t="s">
        <v>3016</v>
      </c>
      <c r="D7" s="1010"/>
      <c r="E7" s="1010"/>
      <c r="F7" s="1010"/>
      <c r="G7" s="1010"/>
      <c r="H7" s="419"/>
      <c r="I7" s="419"/>
      <c r="J7" s="419"/>
      <c r="K7" s="419"/>
      <c r="L7" s="419"/>
      <c r="M7" s="419"/>
      <c r="N7" s="419"/>
      <c r="O7" s="419"/>
      <c r="P7" s="419"/>
      <c r="Q7" s="419"/>
      <c r="R7" s="419"/>
      <c r="S7" s="419"/>
      <c r="T7" s="419"/>
      <c r="U7" s="419"/>
      <c r="V7" s="419"/>
      <c r="W7" s="419"/>
      <c r="X7" s="419"/>
      <c r="Y7" s="419"/>
      <c r="Z7" s="419"/>
    </row>
    <row r="8" spans="1:26" ht="15.75" hidden="1" customHeight="1">
      <c r="A8" s="419"/>
      <c r="B8" s="435"/>
      <c r="C8" s="435"/>
      <c r="D8" s="1011"/>
      <c r="E8" s="1011"/>
      <c r="F8" s="1011"/>
      <c r="G8" s="1011"/>
      <c r="H8" s="419"/>
      <c r="I8" s="419"/>
      <c r="J8" s="419"/>
      <c r="K8" s="419"/>
      <c r="L8" s="419"/>
      <c r="M8" s="419"/>
      <c r="N8" s="419"/>
      <c r="O8" s="419"/>
      <c r="P8" s="419"/>
      <c r="Q8" s="419"/>
      <c r="R8" s="419"/>
      <c r="S8" s="419"/>
      <c r="T8" s="419"/>
      <c r="U8" s="419"/>
      <c r="V8" s="419"/>
      <c r="W8" s="419"/>
      <c r="X8" s="419"/>
      <c r="Y8" s="419"/>
      <c r="Z8" s="419"/>
    </row>
    <row r="9" spans="1:26" ht="15.75" hidden="1" customHeight="1">
      <c r="A9" s="419"/>
      <c r="B9" s="659">
        <v>2200000</v>
      </c>
      <c r="C9" s="659" t="s">
        <v>2090</v>
      </c>
      <c r="D9" s="1011"/>
      <c r="E9" s="1011"/>
      <c r="F9" s="1011"/>
      <c r="G9" s="1011"/>
      <c r="H9" s="419"/>
      <c r="I9" s="419"/>
      <c r="J9" s="419"/>
      <c r="K9" s="419"/>
      <c r="L9" s="419"/>
      <c r="M9" s="419"/>
      <c r="N9" s="419"/>
      <c r="O9" s="419"/>
      <c r="P9" s="419"/>
      <c r="Q9" s="419"/>
      <c r="R9" s="419"/>
      <c r="S9" s="419"/>
      <c r="T9" s="419"/>
      <c r="U9" s="419"/>
      <c r="V9" s="419"/>
      <c r="W9" s="419"/>
      <c r="X9" s="419"/>
      <c r="Y9" s="419"/>
      <c r="Z9" s="419"/>
    </row>
    <row r="10" spans="1:26" ht="15.75" hidden="1" customHeight="1">
      <c r="A10" s="419"/>
      <c r="B10" s="435"/>
      <c r="C10" s="435"/>
      <c r="D10" s="1011"/>
      <c r="E10" s="1011"/>
      <c r="F10" s="1011"/>
      <c r="G10" s="1011"/>
      <c r="H10" s="419"/>
      <c r="I10" s="419"/>
      <c r="J10" s="419"/>
      <c r="K10" s="419"/>
      <c r="L10" s="419"/>
      <c r="M10" s="419"/>
      <c r="N10" s="419"/>
      <c r="O10" s="419"/>
      <c r="P10" s="419"/>
      <c r="Q10" s="419"/>
      <c r="R10" s="419"/>
      <c r="S10" s="419"/>
      <c r="T10" s="419"/>
      <c r="U10" s="419"/>
      <c r="V10" s="419"/>
      <c r="W10" s="419"/>
      <c r="X10" s="419"/>
      <c r="Y10" s="419"/>
      <c r="Z10" s="419"/>
    </row>
    <row r="11" spans="1:26" ht="15.75" hidden="1" customHeight="1">
      <c r="A11" s="419"/>
      <c r="B11" s="659"/>
      <c r="C11" s="950" t="s">
        <v>2091</v>
      </c>
      <c r="D11" s="106"/>
      <c r="E11" s="106"/>
      <c r="F11" s="106"/>
      <c r="G11" s="106"/>
      <c r="H11" s="419"/>
      <c r="I11" s="419"/>
      <c r="J11" s="419"/>
      <c r="K11" s="419"/>
      <c r="L11" s="419"/>
      <c r="M11" s="419"/>
      <c r="N11" s="419"/>
      <c r="O11" s="419"/>
      <c r="P11" s="419"/>
      <c r="Q11" s="419"/>
      <c r="R11" s="419"/>
      <c r="S11" s="419"/>
      <c r="T11" s="419"/>
      <c r="U11" s="419"/>
      <c r="V11" s="419"/>
      <c r="W11" s="419"/>
      <c r="X11" s="419"/>
      <c r="Y11" s="419"/>
      <c r="Z11" s="419"/>
    </row>
    <row r="12" spans="1:26" ht="15.75" hidden="1" customHeight="1">
      <c r="A12" s="419"/>
      <c r="B12" s="540" t="s">
        <v>2092</v>
      </c>
      <c r="C12" s="540" t="s">
        <v>2093</v>
      </c>
      <c r="D12" s="106"/>
      <c r="E12" s="106"/>
      <c r="F12" s="106"/>
      <c r="G12" s="106"/>
      <c r="H12" s="419"/>
      <c r="I12" s="419"/>
      <c r="J12" s="419"/>
      <c r="K12" s="419"/>
      <c r="L12" s="419"/>
      <c r="M12" s="419"/>
      <c r="N12" s="419"/>
      <c r="O12" s="419"/>
      <c r="P12" s="419"/>
      <c r="Q12" s="419"/>
      <c r="R12" s="419"/>
      <c r="S12" s="419"/>
      <c r="T12" s="419"/>
      <c r="U12" s="419"/>
      <c r="V12" s="419"/>
      <c r="W12" s="419"/>
      <c r="X12" s="419"/>
      <c r="Y12" s="419"/>
      <c r="Z12" s="419"/>
    </row>
    <row r="13" spans="1:26" ht="15.75" hidden="1" customHeight="1">
      <c r="A13" s="419"/>
      <c r="B13" s="540" t="s">
        <v>2094</v>
      </c>
      <c r="C13" s="540" t="s">
        <v>2095</v>
      </c>
      <c r="D13" s="106"/>
      <c r="E13" s="106"/>
      <c r="F13" s="106"/>
      <c r="G13" s="106"/>
      <c r="H13" s="419"/>
      <c r="I13" s="419"/>
      <c r="J13" s="419"/>
      <c r="K13" s="419"/>
      <c r="L13" s="419"/>
      <c r="M13" s="419"/>
      <c r="N13" s="419"/>
      <c r="O13" s="419"/>
      <c r="P13" s="419"/>
      <c r="Q13" s="419"/>
      <c r="R13" s="419"/>
      <c r="S13" s="419"/>
      <c r="T13" s="419"/>
      <c r="U13" s="419"/>
      <c r="V13" s="419"/>
      <c r="W13" s="419"/>
      <c r="X13" s="419"/>
      <c r="Y13" s="419"/>
      <c r="Z13" s="419"/>
    </row>
    <row r="14" spans="1:26" ht="15.75" hidden="1" customHeight="1">
      <c r="A14" s="419"/>
      <c r="B14" s="479" t="s">
        <v>250</v>
      </c>
      <c r="C14" s="479"/>
      <c r="D14" s="480">
        <f>SUM(D12:D13)</f>
        <v>0</v>
      </c>
      <c r="E14" s="480"/>
      <c r="F14" s="480">
        <f>SUM(F12:F13)</f>
        <v>0</v>
      </c>
      <c r="G14" s="480"/>
      <c r="H14" s="419"/>
      <c r="I14" s="419"/>
      <c r="J14" s="419"/>
      <c r="K14" s="419"/>
      <c r="L14" s="419"/>
      <c r="M14" s="419"/>
      <c r="N14" s="419"/>
      <c r="O14" s="419"/>
      <c r="P14" s="419"/>
      <c r="Q14" s="419"/>
      <c r="R14" s="419"/>
      <c r="S14" s="419"/>
      <c r="T14" s="419"/>
      <c r="U14" s="419"/>
      <c r="V14" s="419"/>
      <c r="W14" s="419"/>
      <c r="X14" s="419"/>
      <c r="Y14" s="419"/>
      <c r="Z14" s="419"/>
    </row>
    <row r="15" spans="1:26" ht="15.75" hidden="1" customHeight="1">
      <c r="A15" s="419"/>
      <c r="B15" s="659"/>
      <c r="C15" s="950" t="s">
        <v>2096</v>
      </c>
      <c r="D15" s="106"/>
      <c r="E15" s="106"/>
      <c r="F15" s="106"/>
      <c r="G15" s="106"/>
      <c r="H15" s="419"/>
      <c r="I15" s="419"/>
      <c r="J15" s="419"/>
      <c r="K15" s="419"/>
      <c r="L15" s="419"/>
      <c r="M15" s="419"/>
      <c r="N15" s="419"/>
      <c r="O15" s="419"/>
      <c r="P15" s="419"/>
      <c r="Q15" s="419"/>
      <c r="R15" s="419"/>
      <c r="S15" s="419"/>
      <c r="T15" s="419"/>
      <c r="U15" s="419"/>
      <c r="V15" s="419"/>
      <c r="W15" s="419"/>
      <c r="X15" s="419"/>
      <c r="Y15" s="419"/>
      <c r="Z15" s="419"/>
    </row>
    <row r="16" spans="1:26" ht="15.75" hidden="1" customHeight="1">
      <c r="A16" s="419"/>
      <c r="B16" s="349" t="s">
        <v>2097</v>
      </c>
      <c r="C16" s="349" t="s">
        <v>2098</v>
      </c>
      <c r="D16" s="106"/>
      <c r="E16" s="106"/>
      <c r="F16" s="106"/>
      <c r="G16" s="106"/>
      <c r="H16" s="419"/>
      <c r="I16" s="419"/>
      <c r="J16" s="419"/>
      <c r="K16" s="419"/>
      <c r="L16" s="419"/>
      <c r="M16" s="419"/>
      <c r="N16" s="419"/>
      <c r="O16" s="419"/>
      <c r="P16" s="419"/>
      <c r="Q16" s="419"/>
      <c r="R16" s="419"/>
      <c r="S16" s="419"/>
      <c r="T16" s="419"/>
      <c r="U16" s="419"/>
      <c r="V16" s="419"/>
      <c r="W16" s="419"/>
      <c r="X16" s="419"/>
      <c r="Y16" s="419"/>
      <c r="Z16" s="419"/>
    </row>
    <row r="17" spans="1:26" ht="15.75" hidden="1" customHeight="1">
      <c r="A17" s="419"/>
      <c r="B17" s="349" t="s">
        <v>2412</v>
      </c>
      <c r="C17" s="349" t="s">
        <v>2413</v>
      </c>
      <c r="D17" s="106"/>
      <c r="E17" s="106"/>
      <c r="F17" s="106"/>
      <c r="G17" s="106"/>
      <c r="H17" s="419"/>
      <c r="I17" s="419"/>
      <c r="J17" s="419"/>
      <c r="K17" s="419"/>
      <c r="L17" s="419"/>
      <c r="M17" s="419"/>
      <c r="N17" s="419"/>
      <c r="O17" s="419"/>
      <c r="P17" s="419"/>
      <c r="Q17" s="419"/>
      <c r="R17" s="419"/>
      <c r="S17" s="419"/>
      <c r="T17" s="419"/>
      <c r="U17" s="419"/>
      <c r="V17" s="419"/>
      <c r="W17" s="419"/>
      <c r="X17" s="419"/>
      <c r="Y17" s="419"/>
      <c r="Z17" s="419"/>
    </row>
    <row r="18" spans="1:26" ht="15.75" hidden="1" customHeight="1">
      <c r="A18" s="419"/>
      <c r="B18" s="349" t="s">
        <v>2099</v>
      </c>
      <c r="C18" s="349" t="s">
        <v>2100</v>
      </c>
      <c r="D18" s="106"/>
      <c r="E18" s="106"/>
      <c r="F18" s="106"/>
      <c r="G18" s="106"/>
      <c r="H18" s="419"/>
      <c r="I18" s="419"/>
      <c r="J18" s="419"/>
      <c r="K18" s="419"/>
      <c r="L18" s="419"/>
      <c r="M18" s="419"/>
      <c r="N18" s="419"/>
      <c r="O18" s="419"/>
      <c r="P18" s="419"/>
      <c r="Q18" s="419"/>
      <c r="R18" s="419"/>
      <c r="S18" s="419"/>
      <c r="T18" s="419"/>
      <c r="U18" s="419"/>
      <c r="V18" s="419"/>
      <c r="W18" s="419"/>
      <c r="X18" s="419"/>
      <c r="Y18" s="419"/>
      <c r="Z18" s="419"/>
    </row>
    <row r="19" spans="1:26" ht="15.75" hidden="1" customHeight="1">
      <c r="A19" s="419"/>
      <c r="B19" s="540">
        <v>2210206</v>
      </c>
      <c r="C19" s="540" t="s">
        <v>3017</v>
      </c>
      <c r="D19" s="106"/>
      <c r="E19" s="106"/>
      <c r="F19" s="106"/>
      <c r="G19" s="106"/>
      <c r="H19" s="419"/>
      <c r="I19" s="419"/>
      <c r="J19" s="419"/>
      <c r="K19" s="419"/>
      <c r="L19" s="419"/>
      <c r="M19" s="419"/>
      <c r="N19" s="419"/>
      <c r="O19" s="419"/>
      <c r="P19" s="419"/>
      <c r="Q19" s="419"/>
      <c r="R19" s="419"/>
      <c r="S19" s="419"/>
      <c r="T19" s="419"/>
      <c r="U19" s="419"/>
      <c r="V19" s="419"/>
      <c r="W19" s="419"/>
      <c r="X19" s="419"/>
      <c r="Y19" s="419"/>
      <c r="Z19" s="419"/>
    </row>
    <row r="20" spans="1:26" ht="15.75" hidden="1" customHeight="1">
      <c r="A20" s="419"/>
      <c r="B20" s="479" t="s">
        <v>250</v>
      </c>
      <c r="C20" s="479"/>
      <c r="D20" s="480">
        <f>SUM(D19)</f>
        <v>0</v>
      </c>
      <c r="E20" s="480"/>
      <c r="F20" s="480">
        <f>SUM(F19)</f>
        <v>0</v>
      </c>
      <c r="G20" s="480"/>
      <c r="H20" s="419"/>
      <c r="I20" s="419"/>
      <c r="J20" s="419"/>
      <c r="K20" s="419"/>
      <c r="L20" s="419"/>
      <c r="M20" s="419"/>
      <c r="N20" s="419"/>
      <c r="O20" s="419"/>
      <c r="P20" s="419"/>
      <c r="Q20" s="419"/>
      <c r="R20" s="419"/>
      <c r="S20" s="419"/>
      <c r="T20" s="419"/>
      <c r="U20" s="419"/>
      <c r="V20" s="419"/>
      <c r="W20" s="419"/>
      <c r="X20" s="419"/>
      <c r="Y20" s="419"/>
      <c r="Z20" s="419"/>
    </row>
    <row r="21" spans="1:26" ht="15.75" customHeight="1">
      <c r="A21" s="419"/>
      <c r="B21" s="540"/>
      <c r="C21" s="950"/>
      <c r="D21" s="106"/>
      <c r="E21" s="106"/>
      <c r="F21" s="106"/>
      <c r="G21" s="106"/>
      <c r="H21" s="419"/>
      <c r="I21" s="419"/>
      <c r="J21" s="419"/>
      <c r="K21" s="419"/>
      <c r="L21" s="419"/>
      <c r="M21" s="419"/>
      <c r="N21" s="419"/>
      <c r="O21" s="419"/>
      <c r="P21" s="419"/>
      <c r="Q21" s="419"/>
      <c r="R21" s="419"/>
      <c r="S21" s="419"/>
      <c r="T21" s="419"/>
      <c r="U21" s="419"/>
      <c r="V21" s="419"/>
      <c r="W21" s="419"/>
      <c r="X21" s="419"/>
      <c r="Y21" s="419"/>
      <c r="Z21" s="419"/>
    </row>
    <row r="22" spans="1:26" ht="15.75" customHeight="1">
      <c r="A22" s="419"/>
      <c r="B22" s="659">
        <v>2200000</v>
      </c>
      <c r="C22" s="1012" t="s">
        <v>2090</v>
      </c>
      <c r="D22" s="106"/>
      <c r="E22" s="106"/>
      <c r="F22" s="106"/>
      <c r="G22" s="106"/>
      <c r="H22" s="419"/>
      <c r="I22" s="419"/>
      <c r="J22" s="419"/>
      <c r="K22" s="419"/>
      <c r="L22" s="419"/>
      <c r="M22" s="419"/>
      <c r="N22" s="419"/>
      <c r="O22" s="419"/>
      <c r="P22" s="419"/>
      <c r="Q22" s="419"/>
      <c r="R22" s="419"/>
      <c r="S22" s="419"/>
      <c r="T22" s="419"/>
      <c r="U22" s="419"/>
      <c r="V22" s="419"/>
      <c r="W22" s="419"/>
      <c r="X22" s="419"/>
      <c r="Y22" s="419"/>
      <c r="Z22" s="419"/>
    </row>
    <row r="23" spans="1:26" ht="15.75" customHeight="1">
      <c r="A23" s="419"/>
      <c r="B23" s="540"/>
      <c r="C23" s="950"/>
      <c r="D23" s="106"/>
      <c r="E23" s="106"/>
      <c r="F23" s="106"/>
      <c r="G23" s="106"/>
      <c r="H23" s="419"/>
      <c r="I23" s="419"/>
      <c r="J23" s="419"/>
      <c r="K23" s="419"/>
      <c r="L23" s="419"/>
      <c r="M23" s="419"/>
      <c r="N23" s="419"/>
      <c r="O23" s="419"/>
      <c r="P23" s="419"/>
      <c r="Q23" s="419"/>
      <c r="R23" s="419"/>
      <c r="S23" s="419"/>
      <c r="T23" s="419"/>
      <c r="U23" s="419"/>
      <c r="V23" s="419"/>
      <c r="W23" s="419"/>
      <c r="X23" s="419"/>
      <c r="Y23" s="419"/>
      <c r="Z23" s="419"/>
    </row>
    <row r="24" spans="1:26" ht="15.75" customHeight="1">
      <c r="A24" s="419"/>
      <c r="B24" s="540"/>
      <c r="C24" s="950" t="s">
        <v>2855</v>
      </c>
      <c r="D24" s="106"/>
      <c r="E24" s="106"/>
      <c r="F24" s="106"/>
      <c r="G24" s="106"/>
      <c r="H24" s="419"/>
      <c r="I24" s="419"/>
      <c r="J24" s="419"/>
      <c r="K24" s="419"/>
      <c r="L24" s="419"/>
      <c r="M24" s="419"/>
      <c r="N24" s="419"/>
      <c r="O24" s="419"/>
      <c r="P24" s="419"/>
      <c r="Q24" s="419"/>
      <c r="R24" s="419"/>
      <c r="S24" s="419"/>
      <c r="T24" s="419"/>
      <c r="U24" s="419"/>
      <c r="V24" s="419"/>
      <c r="W24" s="419"/>
      <c r="X24" s="419"/>
      <c r="Y24" s="419"/>
      <c r="Z24" s="419"/>
    </row>
    <row r="25" spans="1:26" ht="15.75" customHeight="1">
      <c r="A25" s="419"/>
      <c r="B25" s="540" t="s">
        <v>2102</v>
      </c>
      <c r="C25" s="540" t="s">
        <v>2103</v>
      </c>
      <c r="D25" s="551">
        <v>30140000</v>
      </c>
      <c r="E25" s="551">
        <v>1000000</v>
      </c>
      <c r="F25" s="551">
        <f t="shared" ref="F25:F27" si="0">SUM(D25:E25)</f>
        <v>31140000</v>
      </c>
      <c r="G25" s="551">
        <v>17760000</v>
      </c>
      <c r="H25" s="419"/>
      <c r="I25" s="419"/>
      <c r="J25" s="419"/>
      <c r="K25" s="419"/>
      <c r="L25" s="419"/>
      <c r="M25" s="419"/>
      <c r="N25" s="419"/>
      <c r="O25" s="419"/>
      <c r="P25" s="419"/>
      <c r="Q25" s="419"/>
      <c r="R25" s="419"/>
      <c r="S25" s="419"/>
      <c r="T25" s="419"/>
      <c r="U25" s="419"/>
      <c r="V25" s="419"/>
      <c r="W25" s="419"/>
      <c r="X25" s="419"/>
      <c r="Y25" s="419"/>
      <c r="Z25" s="419"/>
    </row>
    <row r="26" spans="1:26" ht="15.75" customHeight="1">
      <c r="A26" s="419"/>
      <c r="B26" s="540" t="s">
        <v>2104</v>
      </c>
      <c r="C26" s="540" t="s">
        <v>2105</v>
      </c>
      <c r="D26" s="551">
        <v>80180853</v>
      </c>
      <c r="E26" s="551">
        <v>1500000</v>
      </c>
      <c r="F26" s="551">
        <f t="shared" si="0"/>
        <v>81680853</v>
      </c>
      <c r="G26" s="551">
        <v>72240000</v>
      </c>
      <c r="H26" s="419"/>
      <c r="I26" s="419"/>
      <c r="J26" s="419"/>
      <c r="K26" s="419"/>
      <c r="L26" s="419"/>
      <c r="M26" s="419"/>
      <c r="N26" s="419"/>
      <c r="O26" s="419"/>
      <c r="P26" s="419"/>
      <c r="Q26" s="419"/>
      <c r="R26" s="419"/>
      <c r="S26" s="419"/>
      <c r="T26" s="419"/>
      <c r="U26" s="419"/>
      <c r="V26" s="419"/>
      <c r="W26" s="419"/>
      <c r="X26" s="419"/>
      <c r="Y26" s="419"/>
      <c r="Z26" s="419"/>
    </row>
    <row r="27" spans="1:26" ht="15.75" customHeight="1">
      <c r="A27" s="419"/>
      <c r="B27" s="540" t="s">
        <v>2106</v>
      </c>
      <c r="C27" s="540" t="s">
        <v>2107</v>
      </c>
      <c r="D27" s="551">
        <v>80180853</v>
      </c>
      <c r="E27" s="551">
        <v>1500000</v>
      </c>
      <c r="F27" s="551">
        <f t="shared" si="0"/>
        <v>81680853</v>
      </c>
      <c r="G27" s="551">
        <v>72240000</v>
      </c>
      <c r="H27" s="419"/>
      <c r="I27" s="419"/>
      <c r="J27" s="419"/>
      <c r="K27" s="419"/>
      <c r="L27" s="419"/>
      <c r="M27" s="419"/>
      <c r="N27" s="419"/>
      <c r="O27" s="419"/>
      <c r="P27" s="419"/>
      <c r="Q27" s="419"/>
      <c r="R27" s="419"/>
      <c r="S27" s="419"/>
      <c r="T27" s="419"/>
      <c r="U27" s="419"/>
      <c r="V27" s="419"/>
      <c r="W27" s="419"/>
      <c r="X27" s="419"/>
      <c r="Y27" s="419"/>
      <c r="Z27" s="419"/>
    </row>
    <row r="28" spans="1:26" ht="15.75" customHeight="1">
      <c r="A28" s="419"/>
      <c r="B28" s="479" t="s">
        <v>250</v>
      </c>
      <c r="C28" s="479"/>
      <c r="D28" s="480">
        <f t="shared" ref="D28:G28" si="1">SUM(D25:D27)</f>
        <v>190501706</v>
      </c>
      <c r="E28" s="480">
        <f t="shared" si="1"/>
        <v>4000000</v>
      </c>
      <c r="F28" s="480">
        <f t="shared" si="1"/>
        <v>194501706</v>
      </c>
      <c r="G28" s="480">
        <f t="shared" si="1"/>
        <v>162240000</v>
      </c>
      <c r="H28" s="419"/>
      <c r="I28" s="419"/>
      <c r="J28" s="419"/>
      <c r="K28" s="419"/>
      <c r="L28" s="419"/>
      <c r="M28" s="419"/>
      <c r="N28" s="419"/>
      <c r="O28" s="419"/>
      <c r="P28" s="419"/>
      <c r="Q28" s="419"/>
      <c r="R28" s="419"/>
      <c r="S28" s="419"/>
      <c r="T28" s="419"/>
      <c r="U28" s="419"/>
      <c r="V28" s="419"/>
      <c r="W28" s="419"/>
      <c r="X28" s="419"/>
      <c r="Y28" s="419"/>
      <c r="Z28" s="419"/>
    </row>
    <row r="29" spans="1:26" ht="15.75" customHeight="1">
      <c r="A29" s="419"/>
      <c r="B29" s="659"/>
      <c r="C29" s="950" t="s">
        <v>2110</v>
      </c>
      <c r="D29" s="106"/>
      <c r="E29" s="106"/>
      <c r="F29" s="551"/>
      <c r="G29" s="551"/>
      <c r="H29" s="419"/>
      <c r="I29" s="419"/>
      <c r="J29" s="419"/>
      <c r="K29" s="419"/>
      <c r="L29" s="419"/>
      <c r="M29" s="419"/>
      <c r="N29" s="419"/>
      <c r="O29" s="419"/>
      <c r="P29" s="419"/>
      <c r="Q29" s="419"/>
      <c r="R29" s="419"/>
      <c r="S29" s="419"/>
      <c r="T29" s="419"/>
      <c r="U29" s="419"/>
      <c r="V29" s="419"/>
      <c r="W29" s="419"/>
      <c r="X29" s="419"/>
      <c r="Y29" s="419"/>
      <c r="Z29" s="419"/>
    </row>
    <row r="30" spans="1:26" ht="15.75" customHeight="1">
      <c r="A30" s="419"/>
      <c r="B30" s="540" t="s">
        <v>2111</v>
      </c>
      <c r="C30" s="540" t="s">
        <v>2112</v>
      </c>
      <c r="D30" s="551">
        <v>1820000</v>
      </c>
      <c r="E30" s="551"/>
      <c r="F30" s="551">
        <f t="shared" ref="F30:F32" si="2">SUM(D30:E30)</f>
        <v>1820000</v>
      </c>
      <c r="G30" s="551">
        <v>4000000</v>
      </c>
      <c r="H30" s="419"/>
      <c r="I30" s="419"/>
      <c r="J30" s="419"/>
      <c r="K30" s="419"/>
      <c r="L30" s="419"/>
      <c r="M30" s="419"/>
      <c r="N30" s="419"/>
      <c r="O30" s="419"/>
      <c r="P30" s="419"/>
      <c r="Q30" s="419"/>
      <c r="R30" s="419"/>
      <c r="S30" s="419"/>
      <c r="T30" s="419"/>
      <c r="U30" s="419"/>
      <c r="V30" s="419"/>
      <c r="W30" s="419"/>
      <c r="X30" s="419"/>
      <c r="Y30" s="419"/>
      <c r="Z30" s="419"/>
    </row>
    <row r="31" spans="1:26" ht="15.75" customHeight="1">
      <c r="A31" s="419"/>
      <c r="B31" s="540" t="s">
        <v>2113</v>
      </c>
      <c r="C31" s="540" t="s">
        <v>2114</v>
      </c>
      <c r="D31" s="551">
        <v>10022202</v>
      </c>
      <c r="E31" s="551"/>
      <c r="F31" s="551">
        <f t="shared" si="2"/>
        <v>10022202</v>
      </c>
      <c r="G31" s="551">
        <v>8500000</v>
      </c>
      <c r="H31" s="419"/>
      <c r="I31" s="419"/>
      <c r="J31" s="419"/>
      <c r="K31" s="419"/>
      <c r="L31" s="419"/>
      <c r="M31" s="419"/>
      <c r="N31" s="419"/>
      <c r="O31" s="419"/>
      <c r="P31" s="419"/>
      <c r="Q31" s="419"/>
      <c r="R31" s="419"/>
      <c r="S31" s="419"/>
      <c r="T31" s="419"/>
      <c r="U31" s="419"/>
      <c r="V31" s="419"/>
      <c r="W31" s="419"/>
      <c r="X31" s="419"/>
      <c r="Y31" s="419"/>
      <c r="Z31" s="419"/>
    </row>
    <row r="32" spans="1:26" ht="15.75" customHeight="1">
      <c r="A32" s="419"/>
      <c r="B32" s="540" t="s">
        <v>2115</v>
      </c>
      <c r="C32" s="540" t="s">
        <v>2107</v>
      </c>
      <c r="D32" s="551">
        <v>10022202</v>
      </c>
      <c r="E32" s="551"/>
      <c r="F32" s="551">
        <f t="shared" si="2"/>
        <v>10022202</v>
      </c>
      <c r="G32" s="551">
        <v>8500000</v>
      </c>
      <c r="H32" s="419"/>
      <c r="I32" s="419"/>
      <c r="J32" s="419"/>
      <c r="K32" s="419"/>
      <c r="L32" s="419"/>
      <c r="M32" s="419"/>
      <c r="N32" s="419"/>
      <c r="O32" s="419"/>
      <c r="P32" s="419"/>
      <c r="Q32" s="419"/>
      <c r="R32" s="419"/>
      <c r="S32" s="419"/>
      <c r="T32" s="419"/>
      <c r="U32" s="419"/>
      <c r="V32" s="419"/>
      <c r="W32" s="419"/>
      <c r="X32" s="419"/>
      <c r="Y32" s="419"/>
      <c r="Z32" s="419"/>
    </row>
    <row r="33" spans="1:26" ht="15.75" customHeight="1">
      <c r="A33" s="419"/>
      <c r="B33" s="479" t="s">
        <v>250</v>
      </c>
      <c r="C33" s="479"/>
      <c r="D33" s="480">
        <f t="shared" ref="D33:G33" si="3">SUM(D30:D32)</f>
        <v>21864404</v>
      </c>
      <c r="E33" s="480">
        <f t="shared" si="3"/>
        <v>0</v>
      </c>
      <c r="F33" s="480">
        <f t="shared" si="3"/>
        <v>21864404</v>
      </c>
      <c r="G33" s="480">
        <f t="shared" si="3"/>
        <v>21000000</v>
      </c>
      <c r="H33" s="419"/>
      <c r="I33" s="419"/>
      <c r="J33" s="419"/>
      <c r="K33" s="419"/>
      <c r="L33" s="419"/>
      <c r="M33" s="419"/>
      <c r="N33" s="419"/>
      <c r="O33" s="419"/>
      <c r="P33" s="419"/>
      <c r="Q33" s="419"/>
      <c r="R33" s="419"/>
      <c r="S33" s="419"/>
      <c r="T33" s="419"/>
      <c r="U33" s="419"/>
      <c r="V33" s="419"/>
      <c r="W33" s="419"/>
      <c r="X33" s="419"/>
      <c r="Y33" s="419"/>
      <c r="Z33" s="419"/>
    </row>
    <row r="34" spans="1:26" ht="15.75" hidden="1" customHeight="1">
      <c r="A34" s="419"/>
      <c r="B34" s="659"/>
      <c r="C34" s="950" t="s">
        <v>2118</v>
      </c>
      <c r="D34" s="106"/>
      <c r="E34" s="106"/>
      <c r="F34" s="551">
        <f t="shared" ref="F34:F43" si="4">SUM(D34:E34)</f>
        <v>0</v>
      </c>
      <c r="G34" s="551"/>
      <c r="H34" s="419"/>
      <c r="I34" s="419"/>
      <c r="J34" s="419"/>
      <c r="K34" s="419"/>
      <c r="L34" s="419"/>
      <c r="M34" s="419"/>
      <c r="N34" s="419"/>
      <c r="O34" s="419"/>
      <c r="P34" s="419"/>
      <c r="Q34" s="419"/>
      <c r="R34" s="419"/>
      <c r="S34" s="419"/>
      <c r="T34" s="419"/>
      <c r="U34" s="419"/>
      <c r="V34" s="419"/>
      <c r="W34" s="419"/>
      <c r="X34" s="419"/>
      <c r="Y34" s="419"/>
      <c r="Z34" s="419"/>
    </row>
    <row r="35" spans="1:26" ht="15.75" hidden="1" customHeight="1">
      <c r="A35" s="419"/>
      <c r="B35" s="540" t="s">
        <v>2119</v>
      </c>
      <c r="C35" s="540" t="s">
        <v>2120</v>
      </c>
      <c r="D35" s="106"/>
      <c r="E35" s="106"/>
      <c r="F35" s="551">
        <f t="shared" si="4"/>
        <v>0</v>
      </c>
      <c r="G35" s="551"/>
      <c r="H35" s="419"/>
      <c r="I35" s="419"/>
      <c r="J35" s="419"/>
      <c r="K35" s="419"/>
      <c r="L35" s="419"/>
      <c r="M35" s="419"/>
      <c r="N35" s="419"/>
      <c r="O35" s="419"/>
      <c r="P35" s="419"/>
      <c r="Q35" s="419"/>
      <c r="R35" s="419"/>
      <c r="S35" s="419"/>
      <c r="T35" s="419"/>
      <c r="U35" s="419"/>
      <c r="V35" s="419"/>
      <c r="W35" s="419"/>
      <c r="X35" s="419"/>
      <c r="Y35" s="419"/>
      <c r="Z35" s="419"/>
    </row>
    <row r="36" spans="1:26" ht="15.75" hidden="1" customHeight="1">
      <c r="A36" s="419"/>
      <c r="B36" s="540">
        <v>2210503</v>
      </c>
      <c r="C36" s="540" t="s">
        <v>2122</v>
      </c>
      <c r="D36" s="106"/>
      <c r="E36" s="106"/>
      <c r="F36" s="551">
        <f t="shared" si="4"/>
        <v>0</v>
      </c>
      <c r="G36" s="551"/>
      <c r="H36" s="419"/>
      <c r="I36" s="419"/>
      <c r="J36" s="419"/>
      <c r="K36" s="419"/>
      <c r="L36" s="419"/>
      <c r="M36" s="419"/>
      <c r="N36" s="419"/>
      <c r="O36" s="419"/>
      <c r="P36" s="419"/>
      <c r="Q36" s="419"/>
      <c r="R36" s="419"/>
      <c r="S36" s="419"/>
      <c r="T36" s="419"/>
      <c r="U36" s="419"/>
      <c r="V36" s="419"/>
      <c r="W36" s="419"/>
      <c r="X36" s="419"/>
      <c r="Y36" s="419"/>
      <c r="Z36" s="419"/>
    </row>
    <row r="37" spans="1:26" ht="15.75" hidden="1" customHeight="1">
      <c r="A37" s="419"/>
      <c r="B37" s="540" t="s">
        <v>2123</v>
      </c>
      <c r="C37" s="540" t="s">
        <v>2124</v>
      </c>
      <c r="D37" s="106"/>
      <c r="E37" s="106"/>
      <c r="F37" s="551">
        <f t="shared" si="4"/>
        <v>0</v>
      </c>
      <c r="G37" s="551"/>
      <c r="H37" s="419"/>
      <c r="I37" s="419"/>
      <c r="J37" s="419"/>
      <c r="K37" s="419"/>
      <c r="L37" s="419"/>
      <c r="M37" s="419"/>
      <c r="N37" s="419"/>
      <c r="O37" s="419"/>
      <c r="P37" s="419"/>
      <c r="Q37" s="419"/>
      <c r="R37" s="419"/>
      <c r="S37" s="419"/>
      <c r="T37" s="419"/>
      <c r="U37" s="419"/>
      <c r="V37" s="419"/>
      <c r="W37" s="419"/>
      <c r="X37" s="419"/>
      <c r="Y37" s="419"/>
      <c r="Z37" s="419"/>
    </row>
    <row r="38" spans="1:26" ht="15.75" hidden="1" customHeight="1">
      <c r="A38" s="419"/>
      <c r="B38" s="540"/>
      <c r="C38" s="540" t="s">
        <v>3018</v>
      </c>
      <c r="D38" s="106">
        <v>0</v>
      </c>
      <c r="E38" s="106"/>
      <c r="F38" s="551">
        <f t="shared" si="4"/>
        <v>0</v>
      </c>
      <c r="G38" s="551"/>
      <c r="H38" s="419"/>
      <c r="I38" s="419"/>
      <c r="J38" s="419"/>
      <c r="K38" s="419"/>
      <c r="L38" s="419"/>
      <c r="M38" s="419"/>
      <c r="N38" s="419"/>
      <c r="O38" s="419"/>
      <c r="P38" s="419"/>
      <c r="Q38" s="419"/>
      <c r="R38" s="419"/>
      <c r="S38" s="419"/>
      <c r="T38" s="419"/>
      <c r="U38" s="419"/>
      <c r="V38" s="419"/>
      <c r="W38" s="419"/>
      <c r="X38" s="419"/>
      <c r="Y38" s="419"/>
      <c r="Z38" s="419"/>
    </row>
    <row r="39" spans="1:26" ht="15.75" hidden="1" customHeight="1">
      <c r="A39" s="419"/>
      <c r="B39" s="479" t="s">
        <v>250</v>
      </c>
      <c r="C39" s="479"/>
      <c r="D39" s="480">
        <f>SUM(D35:D38)</f>
        <v>0</v>
      </c>
      <c r="E39" s="480"/>
      <c r="F39" s="551">
        <f t="shared" si="4"/>
        <v>0</v>
      </c>
      <c r="G39" s="551"/>
      <c r="H39" s="419"/>
      <c r="I39" s="419"/>
      <c r="J39" s="419"/>
      <c r="K39" s="419"/>
      <c r="L39" s="419"/>
      <c r="M39" s="419"/>
      <c r="N39" s="419"/>
      <c r="O39" s="419"/>
      <c r="P39" s="419"/>
      <c r="Q39" s="419"/>
      <c r="R39" s="419"/>
      <c r="S39" s="419"/>
      <c r="T39" s="419"/>
      <c r="U39" s="419"/>
      <c r="V39" s="419"/>
      <c r="W39" s="419"/>
      <c r="X39" s="419"/>
      <c r="Y39" s="419"/>
      <c r="Z39" s="419"/>
    </row>
    <row r="40" spans="1:26" ht="15.75" hidden="1" customHeight="1">
      <c r="A40" s="419"/>
      <c r="B40" s="659"/>
      <c r="C40" s="950" t="s">
        <v>2125</v>
      </c>
      <c r="D40" s="106"/>
      <c r="E40" s="106"/>
      <c r="F40" s="551">
        <f t="shared" si="4"/>
        <v>0</v>
      </c>
      <c r="G40" s="551"/>
      <c r="H40" s="419"/>
      <c r="I40" s="419"/>
      <c r="J40" s="419"/>
      <c r="K40" s="419"/>
      <c r="L40" s="419"/>
      <c r="M40" s="419"/>
      <c r="N40" s="419"/>
      <c r="O40" s="419"/>
      <c r="P40" s="419"/>
      <c r="Q40" s="419"/>
      <c r="R40" s="419"/>
      <c r="S40" s="419"/>
      <c r="T40" s="419"/>
      <c r="U40" s="419"/>
      <c r="V40" s="419"/>
      <c r="W40" s="419"/>
      <c r="X40" s="419"/>
      <c r="Y40" s="419"/>
      <c r="Z40" s="419"/>
    </row>
    <row r="41" spans="1:26" ht="15.75" hidden="1" customHeight="1">
      <c r="A41" s="419"/>
      <c r="B41" s="540">
        <v>2210604</v>
      </c>
      <c r="C41" s="540" t="s">
        <v>2591</v>
      </c>
      <c r="D41" s="106">
        <v>0</v>
      </c>
      <c r="E41" s="106"/>
      <c r="F41" s="551">
        <f t="shared" si="4"/>
        <v>0</v>
      </c>
      <c r="G41" s="551"/>
      <c r="H41" s="419"/>
      <c r="I41" s="419"/>
      <c r="J41" s="419"/>
      <c r="K41" s="419"/>
      <c r="L41" s="419"/>
      <c r="M41" s="419"/>
      <c r="N41" s="419"/>
      <c r="O41" s="419"/>
      <c r="P41" s="419"/>
      <c r="Q41" s="419"/>
      <c r="R41" s="419"/>
      <c r="S41" s="419"/>
      <c r="T41" s="419"/>
      <c r="U41" s="419"/>
      <c r="V41" s="419"/>
      <c r="W41" s="419"/>
      <c r="X41" s="419"/>
      <c r="Y41" s="419"/>
      <c r="Z41" s="419"/>
    </row>
    <row r="42" spans="1:26" ht="15.75" hidden="1" customHeight="1">
      <c r="A42" s="419"/>
      <c r="B42" s="540"/>
      <c r="C42" s="540"/>
      <c r="D42" s="106">
        <v>0</v>
      </c>
      <c r="E42" s="106"/>
      <c r="F42" s="551">
        <f t="shared" si="4"/>
        <v>0</v>
      </c>
      <c r="G42" s="551"/>
      <c r="H42" s="419"/>
      <c r="I42" s="419"/>
      <c r="J42" s="419"/>
      <c r="K42" s="419"/>
      <c r="L42" s="419"/>
      <c r="M42" s="419"/>
      <c r="N42" s="419"/>
      <c r="O42" s="419"/>
      <c r="P42" s="419"/>
      <c r="Q42" s="419"/>
      <c r="R42" s="419"/>
      <c r="S42" s="419"/>
      <c r="T42" s="419"/>
      <c r="U42" s="419"/>
      <c r="V42" s="419"/>
      <c r="W42" s="419"/>
      <c r="X42" s="419"/>
      <c r="Y42" s="419"/>
      <c r="Z42" s="419"/>
    </row>
    <row r="43" spans="1:26" ht="15.75" hidden="1" customHeight="1">
      <c r="A43" s="419"/>
      <c r="B43" s="479" t="s">
        <v>250</v>
      </c>
      <c r="C43" s="479"/>
      <c r="D43" s="480">
        <f>SUM(D41:D42)</f>
        <v>0</v>
      </c>
      <c r="E43" s="480"/>
      <c r="F43" s="551">
        <f t="shared" si="4"/>
        <v>0</v>
      </c>
      <c r="G43" s="551"/>
      <c r="H43" s="419"/>
      <c r="I43" s="419"/>
      <c r="J43" s="419"/>
      <c r="K43" s="419"/>
      <c r="L43" s="419"/>
      <c r="M43" s="419"/>
      <c r="N43" s="419"/>
      <c r="O43" s="419"/>
      <c r="P43" s="419"/>
      <c r="Q43" s="419"/>
      <c r="R43" s="419"/>
      <c r="S43" s="419"/>
      <c r="T43" s="419"/>
      <c r="U43" s="419"/>
      <c r="V43" s="419"/>
      <c r="W43" s="419"/>
      <c r="X43" s="419"/>
      <c r="Y43" s="419"/>
      <c r="Z43" s="419"/>
    </row>
    <row r="44" spans="1:26" ht="15.75" customHeight="1">
      <c r="A44" s="419"/>
      <c r="B44" s="659"/>
      <c r="C44" s="950" t="s">
        <v>2128</v>
      </c>
      <c r="D44" s="106"/>
      <c r="E44" s="106"/>
      <c r="F44" s="551"/>
      <c r="G44" s="551"/>
      <c r="H44" s="419"/>
      <c r="I44" s="419"/>
      <c r="J44" s="419"/>
      <c r="K44" s="419"/>
      <c r="L44" s="419"/>
      <c r="M44" s="419"/>
      <c r="N44" s="419"/>
      <c r="O44" s="419"/>
      <c r="P44" s="419"/>
      <c r="Q44" s="419"/>
      <c r="R44" s="419"/>
      <c r="S44" s="419"/>
      <c r="T44" s="419"/>
      <c r="U44" s="419"/>
      <c r="V44" s="419"/>
      <c r="W44" s="419"/>
      <c r="X44" s="419"/>
      <c r="Y44" s="419"/>
      <c r="Z44" s="419"/>
    </row>
    <row r="45" spans="1:26" ht="15.75" hidden="1" customHeight="1">
      <c r="A45" s="419"/>
      <c r="B45" s="540" t="s">
        <v>2129</v>
      </c>
      <c r="C45" s="540" t="s">
        <v>2130</v>
      </c>
      <c r="D45" s="106">
        <v>0</v>
      </c>
      <c r="E45" s="106"/>
      <c r="F45" s="551">
        <f>SUM(D45:E45)</f>
        <v>0</v>
      </c>
      <c r="G45" s="551"/>
      <c r="H45" s="419"/>
      <c r="I45" s="419"/>
      <c r="J45" s="419"/>
      <c r="K45" s="419"/>
      <c r="L45" s="419"/>
      <c r="M45" s="419"/>
      <c r="N45" s="419"/>
      <c r="O45" s="419"/>
      <c r="P45" s="419"/>
      <c r="Q45" s="419"/>
      <c r="R45" s="419"/>
      <c r="S45" s="419"/>
      <c r="T45" s="419"/>
      <c r="U45" s="419"/>
      <c r="V45" s="419"/>
      <c r="W45" s="419"/>
      <c r="X45" s="419"/>
      <c r="Y45" s="419"/>
      <c r="Z45" s="419"/>
    </row>
    <row r="46" spans="1:26" ht="15.75" customHeight="1">
      <c r="A46" s="419"/>
      <c r="B46" s="540">
        <v>2210701</v>
      </c>
      <c r="C46" s="540" t="s">
        <v>2130</v>
      </c>
      <c r="D46" s="551"/>
      <c r="E46" s="551"/>
      <c r="F46" s="551"/>
      <c r="G46" s="551">
        <v>300000</v>
      </c>
      <c r="H46" s="419"/>
      <c r="I46" s="419"/>
      <c r="J46" s="419"/>
      <c r="K46" s="419"/>
      <c r="L46" s="419"/>
      <c r="M46" s="419"/>
      <c r="N46" s="419"/>
      <c r="O46" s="419"/>
      <c r="P46" s="419"/>
      <c r="Q46" s="419"/>
      <c r="R46" s="419"/>
      <c r="S46" s="419"/>
      <c r="T46" s="419"/>
      <c r="U46" s="419"/>
      <c r="V46" s="419"/>
      <c r="W46" s="419"/>
      <c r="X46" s="419"/>
      <c r="Y46" s="419"/>
      <c r="Z46" s="419"/>
    </row>
    <row r="47" spans="1:26" ht="15.75" customHeight="1">
      <c r="A47" s="419"/>
      <c r="B47" s="540" t="s">
        <v>2241</v>
      </c>
      <c r="C47" s="540" t="s">
        <v>2242</v>
      </c>
      <c r="D47" s="551">
        <v>6095350</v>
      </c>
      <c r="E47" s="551">
        <v>0</v>
      </c>
      <c r="F47" s="551">
        <f t="shared" ref="F47:F50" si="5">SUM(D47:E47)</f>
        <v>6095350</v>
      </c>
      <c r="G47" s="551">
        <v>3045280</v>
      </c>
      <c r="H47" s="419"/>
      <c r="I47" s="419"/>
      <c r="J47" s="419"/>
      <c r="K47" s="419"/>
      <c r="L47" s="419"/>
      <c r="M47" s="419"/>
      <c r="N47" s="419"/>
      <c r="O47" s="419"/>
      <c r="P47" s="419"/>
      <c r="Q47" s="419"/>
      <c r="R47" s="419"/>
      <c r="S47" s="419"/>
      <c r="T47" s="419"/>
      <c r="U47" s="419"/>
      <c r="V47" s="419"/>
      <c r="W47" s="419"/>
      <c r="X47" s="419"/>
      <c r="Y47" s="419"/>
      <c r="Z47" s="419"/>
    </row>
    <row r="48" spans="1:26" ht="15.75" customHeight="1">
      <c r="A48" s="419"/>
      <c r="B48" s="540" t="s">
        <v>2131</v>
      </c>
      <c r="C48" s="540" t="s">
        <v>2132</v>
      </c>
      <c r="D48" s="551">
        <v>300000</v>
      </c>
      <c r="E48" s="551">
        <v>0</v>
      </c>
      <c r="F48" s="551">
        <f t="shared" si="5"/>
        <v>300000</v>
      </c>
      <c r="G48" s="551">
        <v>396738</v>
      </c>
      <c r="H48" s="419"/>
      <c r="I48" s="419"/>
      <c r="J48" s="419"/>
      <c r="K48" s="419"/>
      <c r="L48" s="419"/>
      <c r="M48" s="419"/>
      <c r="N48" s="419"/>
      <c r="O48" s="419"/>
      <c r="P48" s="419"/>
      <c r="Q48" s="419"/>
      <c r="R48" s="419"/>
      <c r="S48" s="419"/>
      <c r="T48" s="419"/>
      <c r="U48" s="419"/>
      <c r="V48" s="419"/>
      <c r="W48" s="419"/>
      <c r="X48" s="419"/>
      <c r="Y48" s="419"/>
      <c r="Z48" s="419"/>
    </row>
    <row r="49" spans="1:26" ht="15.75" customHeight="1">
      <c r="A49" s="419"/>
      <c r="B49" s="349" t="s">
        <v>2520</v>
      </c>
      <c r="C49" s="349" t="s">
        <v>2521</v>
      </c>
      <c r="D49" s="551">
        <v>1257849</v>
      </c>
      <c r="E49" s="551">
        <v>-1000000</v>
      </c>
      <c r="F49" s="551">
        <f t="shared" si="5"/>
        <v>257849</v>
      </c>
      <c r="G49" s="551">
        <v>1098543</v>
      </c>
      <c r="H49" s="419"/>
      <c r="I49" s="419"/>
      <c r="J49" s="419"/>
      <c r="K49" s="419"/>
      <c r="L49" s="419"/>
      <c r="M49" s="419"/>
      <c r="N49" s="419"/>
      <c r="O49" s="419"/>
      <c r="P49" s="419"/>
      <c r="Q49" s="419"/>
      <c r="R49" s="419"/>
      <c r="S49" s="419"/>
      <c r="T49" s="419"/>
      <c r="U49" s="419"/>
      <c r="V49" s="419"/>
      <c r="W49" s="419"/>
      <c r="X49" s="419"/>
      <c r="Y49" s="419"/>
      <c r="Z49" s="419"/>
    </row>
    <row r="50" spans="1:26" ht="15.75" customHeight="1">
      <c r="A50" s="419"/>
      <c r="B50" s="948">
        <v>2210708</v>
      </c>
      <c r="C50" s="551" t="s">
        <v>2857</v>
      </c>
      <c r="D50" s="551">
        <v>1200000</v>
      </c>
      <c r="E50" s="551">
        <v>-700000</v>
      </c>
      <c r="F50" s="551">
        <f t="shared" si="5"/>
        <v>500000</v>
      </c>
      <c r="G50" s="551">
        <v>600000</v>
      </c>
      <c r="H50" s="419"/>
      <c r="I50" s="419"/>
      <c r="J50" s="419"/>
      <c r="K50" s="419"/>
      <c r="L50" s="419"/>
      <c r="M50" s="419"/>
      <c r="N50" s="419"/>
      <c r="O50" s="419"/>
      <c r="P50" s="419"/>
      <c r="Q50" s="419"/>
      <c r="R50" s="419"/>
      <c r="S50" s="419"/>
      <c r="T50" s="419"/>
      <c r="U50" s="419"/>
      <c r="V50" s="419"/>
      <c r="W50" s="419"/>
      <c r="X50" s="419"/>
      <c r="Y50" s="419"/>
      <c r="Z50" s="419"/>
    </row>
    <row r="51" spans="1:26" ht="15.75" customHeight="1">
      <c r="A51" s="419"/>
      <c r="B51" s="479" t="s">
        <v>250</v>
      </c>
      <c r="C51" s="479"/>
      <c r="D51" s="480">
        <f t="shared" ref="D51:G51" si="6">SUM(D45:D50)</f>
        <v>8853199</v>
      </c>
      <c r="E51" s="480">
        <f t="shared" si="6"/>
        <v>-1700000</v>
      </c>
      <c r="F51" s="480">
        <f t="shared" si="6"/>
        <v>7153199</v>
      </c>
      <c r="G51" s="480">
        <f t="shared" si="6"/>
        <v>5440561</v>
      </c>
      <c r="H51" s="419"/>
      <c r="I51" s="419"/>
      <c r="J51" s="419"/>
      <c r="K51" s="419"/>
      <c r="L51" s="419"/>
      <c r="M51" s="419"/>
      <c r="N51" s="419"/>
      <c r="O51" s="419"/>
      <c r="P51" s="419"/>
      <c r="Q51" s="419"/>
      <c r="R51" s="419"/>
      <c r="S51" s="419"/>
      <c r="T51" s="419"/>
      <c r="U51" s="419"/>
      <c r="V51" s="419"/>
      <c r="W51" s="419"/>
      <c r="X51" s="419"/>
      <c r="Y51" s="419"/>
      <c r="Z51" s="419"/>
    </row>
    <row r="52" spans="1:26" ht="15.75" customHeight="1">
      <c r="A52" s="419"/>
      <c r="B52" s="659"/>
      <c r="C52" s="950" t="s">
        <v>2138</v>
      </c>
      <c r="D52" s="106"/>
      <c r="E52" s="106"/>
      <c r="F52" s="551"/>
      <c r="G52" s="551"/>
      <c r="H52" s="419"/>
      <c r="I52" s="419"/>
      <c r="J52" s="419"/>
      <c r="K52" s="419"/>
      <c r="L52" s="419"/>
      <c r="M52" s="419"/>
      <c r="N52" s="419"/>
      <c r="O52" s="419"/>
      <c r="P52" s="419"/>
      <c r="Q52" s="419"/>
      <c r="R52" s="419"/>
      <c r="S52" s="419"/>
      <c r="T52" s="419"/>
      <c r="U52" s="419"/>
      <c r="V52" s="419"/>
      <c r="W52" s="419"/>
      <c r="X52" s="419"/>
      <c r="Y52" s="419"/>
      <c r="Z52" s="419"/>
    </row>
    <row r="53" spans="1:26" ht="15.75" customHeight="1">
      <c r="A53" s="419"/>
      <c r="B53" s="540" t="s">
        <v>2139</v>
      </c>
      <c r="C53" s="540" t="s">
        <v>2140</v>
      </c>
      <c r="D53" s="551">
        <v>6985480</v>
      </c>
      <c r="E53" s="551">
        <v>3000000</v>
      </c>
      <c r="F53" s="551">
        <f t="shared" ref="F53:F55" si="7">SUM(D53:E53)</f>
        <v>9985480</v>
      </c>
      <c r="G53" s="551">
        <v>15096710</v>
      </c>
      <c r="H53" s="419"/>
      <c r="I53" s="419"/>
      <c r="J53" s="419"/>
      <c r="K53" s="419"/>
      <c r="L53" s="419"/>
      <c r="M53" s="419"/>
      <c r="N53" s="419"/>
      <c r="O53" s="419"/>
      <c r="P53" s="419"/>
      <c r="Q53" s="419"/>
      <c r="R53" s="419"/>
      <c r="S53" s="419"/>
      <c r="T53" s="419"/>
      <c r="U53" s="419"/>
      <c r="V53" s="419"/>
      <c r="W53" s="419"/>
      <c r="X53" s="419"/>
      <c r="Y53" s="419"/>
      <c r="Z53" s="419"/>
    </row>
    <row r="54" spans="1:26" ht="15.75" customHeight="1">
      <c r="A54" s="419"/>
      <c r="B54" s="540" t="s">
        <v>2141</v>
      </c>
      <c r="C54" s="540" t="s">
        <v>2142</v>
      </c>
      <c r="D54" s="551">
        <v>13050080</v>
      </c>
      <c r="E54" s="551">
        <v>2600000</v>
      </c>
      <c r="F54" s="551">
        <f t="shared" si="7"/>
        <v>15650080</v>
      </c>
      <c r="G54" s="551">
        <v>11724000</v>
      </c>
      <c r="H54" s="419"/>
      <c r="I54" s="419"/>
      <c r="J54" s="419"/>
      <c r="K54" s="419"/>
      <c r="L54" s="419"/>
      <c r="M54" s="419"/>
      <c r="N54" s="419"/>
      <c r="O54" s="419"/>
      <c r="P54" s="419"/>
      <c r="Q54" s="419"/>
      <c r="R54" s="419"/>
      <c r="S54" s="419"/>
      <c r="T54" s="419"/>
      <c r="U54" s="419"/>
      <c r="V54" s="419"/>
      <c r="W54" s="419"/>
      <c r="X54" s="419"/>
      <c r="Y54" s="419"/>
      <c r="Z54" s="419"/>
    </row>
    <row r="55" spans="1:26" ht="15.75" customHeight="1">
      <c r="A55" s="419"/>
      <c r="B55" s="540" t="s">
        <v>2144</v>
      </c>
      <c r="C55" s="540" t="s">
        <v>3019</v>
      </c>
      <c r="D55" s="551">
        <v>13228000</v>
      </c>
      <c r="E55" s="551">
        <v>-5500000</v>
      </c>
      <c r="F55" s="551">
        <f t="shared" si="7"/>
        <v>7728000</v>
      </c>
      <c r="G55" s="551">
        <v>0</v>
      </c>
      <c r="H55" s="419"/>
      <c r="I55" s="419"/>
      <c r="J55" s="419"/>
      <c r="K55" s="419"/>
      <c r="L55" s="419"/>
      <c r="M55" s="419"/>
      <c r="N55" s="419"/>
      <c r="O55" s="419"/>
      <c r="P55" s="419"/>
      <c r="Q55" s="419"/>
      <c r="R55" s="419"/>
      <c r="S55" s="419"/>
      <c r="T55" s="419"/>
      <c r="U55" s="419"/>
      <c r="V55" s="419"/>
      <c r="W55" s="419"/>
      <c r="X55" s="419"/>
      <c r="Y55" s="419"/>
      <c r="Z55" s="419"/>
    </row>
    <row r="56" spans="1:26" ht="15.75" customHeight="1">
      <c r="A56" s="419"/>
      <c r="B56" s="479" t="s">
        <v>250</v>
      </c>
      <c r="C56" s="479"/>
      <c r="D56" s="480">
        <f t="shared" ref="D56:G56" si="8">SUM(D53:D55)</f>
        <v>33263560</v>
      </c>
      <c r="E56" s="480">
        <f t="shared" si="8"/>
        <v>100000</v>
      </c>
      <c r="F56" s="480">
        <f t="shared" si="8"/>
        <v>33363560</v>
      </c>
      <c r="G56" s="480">
        <f t="shared" si="8"/>
        <v>26820710</v>
      </c>
      <c r="H56" s="419"/>
      <c r="I56" s="419"/>
      <c r="J56" s="419"/>
      <c r="K56" s="419"/>
      <c r="L56" s="419"/>
      <c r="M56" s="419"/>
      <c r="N56" s="419"/>
      <c r="O56" s="419"/>
      <c r="P56" s="419"/>
      <c r="Q56" s="419"/>
      <c r="R56" s="419"/>
      <c r="S56" s="419"/>
      <c r="T56" s="419"/>
      <c r="U56" s="419"/>
      <c r="V56" s="419"/>
      <c r="W56" s="419"/>
      <c r="X56" s="419"/>
      <c r="Y56" s="419"/>
      <c r="Z56" s="419"/>
    </row>
    <row r="57" spans="1:26" ht="15.75" customHeight="1">
      <c r="A57" s="419"/>
      <c r="B57" s="435"/>
      <c r="C57" s="955" t="s">
        <v>2350</v>
      </c>
      <c r="D57" s="112"/>
      <c r="E57" s="112"/>
      <c r="F57" s="551"/>
      <c r="G57" s="551"/>
      <c r="H57" s="419"/>
      <c r="I57" s="419"/>
      <c r="J57" s="419"/>
      <c r="K57" s="419"/>
      <c r="L57" s="419"/>
      <c r="M57" s="419"/>
      <c r="N57" s="419"/>
      <c r="O57" s="419"/>
      <c r="P57" s="419"/>
      <c r="Q57" s="419"/>
      <c r="R57" s="419"/>
      <c r="S57" s="419"/>
      <c r="T57" s="419"/>
      <c r="U57" s="419"/>
      <c r="V57" s="419"/>
      <c r="W57" s="419"/>
      <c r="X57" s="419"/>
      <c r="Y57" s="419"/>
      <c r="Z57" s="419"/>
    </row>
    <row r="58" spans="1:26" ht="15.75" customHeight="1">
      <c r="A58" s="419"/>
      <c r="B58" s="349" t="s">
        <v>2351</v>
      </c>
      <c r="C58" s="349" t="s">
        <v>2352</v>
      </c>
      <c r="D58" s="106">
        <v>10534267</v>
      </c>
      <c r="E58" s="106"/>
      <c r="F58" s="551">
        <f t="shared" ref="F58:F62" si="9">SUM(D58:E58)</f>
        <v>10534267</v>
      </c>
      <c r="G58" s="551">
        <v>9076521</v>
      </c>
      <c r="H58" s="419"/>
      <c r="I58" s="419"/>
      <c r="J58" s="419"/>
      <c r="K58" s="419"/>
      <c r="L58" s="419"/>
      <c r="M58" s="419"/>
      <c r="N58" s="419"/>
      <c r="O58" s="419"/>
      <c r="P58" s="419"/>
      <c r="Q58" s="419"/>
      <c r="R58" s="419"/>
      <c r="S58" s="419"/>
      <c r="T58" s="419"/>
      <c r="U58" s="419"/>
      <c r="V58" s="419"/>
      <c r="W58" s="419"/>
      <c r="X58" s="419"/>
      <c r="Y58" s="419"/>
      <c r="Z58" s="419"/>
    </row>
    <row r="59" spans="1:26" ht="15.75" hidden="1" customHeight="1">
      <c r="A59" s="419"/>
      <c r="B59" s="349" t="s">
        <v>2353</v>
      </c>
      <c r="C59" s="349" t="s">
        <v>2354</v>
      </c>
      <c r="D59" s="112"/>
      <c r="E59" s="112"/>
      <c r="F59" s="551">
        <f t="shared" si="9"/>
        <v>0</v>
      </c>
      <c r="G59" s="551"/>
      <c r="H59" s="419"/>
      <c r="I59" s="419"/>
      <c r="J59" s="419"/>
      <c r="K59" s="419"/>
      <c r="L59" s="419"/>
      <c r="M59" s="419"/>
      <c r="N59" s="419"/>
      <c r="O59" s="419"/>
      <c r="P59" s="419"/>
      <c r="Q59" s="419"/>
      <c r="R59" s="419"/>
      <c r="S59" s="419"/>
      <c r="T59" s="419"/>
      <c r="U59" s="419"/>
      <c r="V59" s="419"/>
      <c r="W59" s="419"/>
      <c r="X59" s="419"/>
      <c r="Y59" s="419"/>
      <c r="Z59" s="419"/>
    </row>
    <row r="60" spans="1:26" ht="15.75" hidden="1" customHeight="1">
      <c r="A60" s="419"/>
      <c r="B60" s="349">
        <v>2210902</v>
      </c>
      <c r="C60" s="349" t="s">
        <v>2355</v>
      </c>
      <c r="D60" s="112"/>
      <c r="E60" s="112"/>
      <c r="F60" s="551">
        <f t="shared" si="9"/>
        <v>0</v>
      </c>
      <c r="G60" s="551"/>
      <c r="H60" s="419"/>
      <c r="I60" s="419"/>
      <c r="J60" s="419"/>
      <c r="K60" s="419"/>
      <c r="L60" s="419"/>
      <c r="M60" s="419"/>
      <c r="N60" s="419"/>
      <c r="O60" s="419"/>
      <c r="P60" s="419"/>
      <c r="Q60" s="419"/>
      <c r="R60" s="419"/>
      <c r="S60" s="419"/>
      <c r="T60" s="419"/>
      <c r="U60" s="419"/>
      <c r="V60" s="419"/>
      <c r="W60" s="419"/>
      <c r="X60" s="419"/>
      <c r="Y60" s="419"/>
      <c r="Z60" s="419"/>
    </row>
    <row r="61" spans="1:26" ht="15.75" hidden="1" customHeight="1">
      <c r="A61" s="419"/>
      <c r="B61" s="349" t="s">
        <v>2356</v>
      </c>
      <c r="C61" s="349" t="s">
        <v>2357</v>
      </c>
      <c r="D61" s="112"/>
      <c r="E61" s="112"/>
      <c r="F61" s="551">
        <f t="shared" si="9"/>
        <v>0</v>
      </c>
      <c r="G61" s="551"/>
      <c r="H61" s="419"/>
      <c r="I61" s="419"/>
      <c r="J61" s="419"/>
      <c r="K61" s="419"/>
      <c r="L61" s="419"/>
      <c r="M61" s="419"/>
      <c r="N61" s="419"/>
      <c r="O61" s="419"/>
      <c r="P61" s="419"/>
      <c r="Q61" s="419"/>
      <c r="R61" s="419"/>
      <c r="S61" s="419"/>
      <c r="T61" s="419"/>
      <c r="U61" s="419"/>
      <c r="V61" s="419"/>
      <c r="W61" s="419"/>
      <c r="X61" s="419"/>
      <c r="Y61" s="419"/>
      <c r="Z61" s="419"/>
    </row>
    <row r="62" spans="1:26" ht="15.75" customHeight="1">
      <c r="A62" s="419"/>
      <c r="B62" s="349" t="s">
        <v>2358</v>
      </c>
      <c r="C62" s="349" t="s">
        <v>2359</v>
      </c>
      <c r="D62" s="106">
        <v>20372980</v>
      </c>
      <c r="E62" s="106">
        <v>-2000000</v>
      </c>
      <c r="F62" s="551">
        <f t="shared" si="9"/>
        <v>18372980</v>
      </c>
      <c r="G62" s="551">
        <v>18321964</v>
      </c>
      <c r="H62" s="419"/>
      <c r="I62" s="419"/>
      <c r="J62" s="419"/>
      <c r="K62" s="419"/>
      <c r="L62" s="419"/>
      <c r="M62" s="419"/>
      <c r="N62" s="419"/>
      <c r="O62" s="419"/>
      <c r="P62" s="419"/>
      <c r="Q62" s="419"/>
      <c r="R62" s="419"/>
      <c r="S62" s="419"/>
      <c r="T62" s="419"/>
      <c r="U62" s="419"/>
      <c r="V62" s="419"/>
      <c r="W62" s="419"/>
      <c r="X62" s="419"/>
      <c r="Y62" s="419"/>
      <c r="Z62" s="419"/>
    </row>
    <row r="63" spans="1:26" ht="15.75" customHeight="1">
      <c r="A63" s="419"/>
      <c r="B63" s="479" t="s">
        <v>250</v>
      </c>
      <c r="C63" s="479"/>
      <c r="D63" s="480">
        <f t="shared" ref="D63:G63" si="10">SUM(D58:D62)</f>
        <v>30907247</v>
      </c>
      <c r="E63" s="480">
        <f t="shared" si="10"/>
        <v>-2000000</v>
      </c>
      <c r="F63" s="480">
        <f t="shared" si="10"/>
        <v>28907247</v>
      </c>
      <c r="G63" s="480">
        <f t="shared" si="10"/>
        <v>27398485</v>
      </c>
      <c r="H63" s="419"/>
      <c r="I63" s="419"/>
      <c r="J63" s="419"/>
      <c r="K63" s="419"/>
      <c r="L63" s="419"/>
      <c r="M63" s="419"/>
      <c r="N63" s="419"/>
      <c r="O63" s="419"/>
      <c r="P63" s="419"/>
      <c r="Q63" s="419"/>
      <c r="R63" s="419"/>
      <c r="S63" s="419"/>
      <c r="T63" s="419"/>
      <c r="U63" s="419"/>
      <c r="V63" s="419"/>
      <c r="W63" s="419"/>
      <c r="X63" s="419"/>
      <c r="Y63" s="419"/>
      <c r="Z63" s="419"/>
    </row>
    <row r="64" spans="1:26" ht="15.75" customHeight="1">
      <c r="A64" s="419"/>
      <c r="B64" s="922"/>
      <c r="C64" s="923" t="s">
        <v>2244</v>
      </c>
      <c r="D64" s="503"/>
      <c r="E64" s="503"/>
      <c r="F64" s="551"/>
      <c r="G64" s="551"/>
      <c r="H64" s="419"/>
      <c r="I64" s="419"/>
      <c r="J64" s="419"/>
      <c r="K64" s="419"/>
      <c r="L64" s="419"/>
      <c r="M64" s="419"/>
      <c r="N64" s="419"/>
      <c r="O64" s="419"/>
      <c r="P64" s="419"/>
      <c r="Q64" s="419"/>
      <c r="R64" s="419"/>
      <c r="S64" s="419"/>
      <c r="T64" s="419"/>
      <c r="U64" s="419"/>
      <c r="V64" s="419"/>
      <c r="W64" s="419"/>
      <c r="X64" s="419"/>
      <c r="Y64" s="419"/>
      <c r="Z64" s="419"/>
    </row>
    <row r="65" spans="1:26" ht="15.75" customHeight="1">
      <c r="A65" s="419"/>
      <c r="B65" s="540">
        <v>2211016</v>
      </c>
      <c r="C65" s="914" t="s">
        <v>2864</v>
      </c>
      <c r="D65" s="503">
        <v>2867432</v>
      </c>
      <c r="E65" s="503"/>
      <c r="F65" s="551">
        <f>SUM(D65:E65)</f>
        <v>2867432</v>
      </c>
      <c r="G65" s="551">
        <v>8094176</v>
      </c>
      <c r="H65" s="419"/>
      <c r="I65" s="419"/>
      <c r="J65" s="419"/>
      <c r="K65" s="419"/>
      <c r="L65" s="419"/>
      <c r="M65" s="419"/>
      <c r="N65" s="419"/>
      <c r="O65" s="419"/>
      <c r="P65" s="419"/>
      <c r="Q65" s="419"/>
      <c r="R65" s="419"/>
      <c r="S65" s="419"/>
      <c r="T65" s="419"/>
      <c r="U65" s="419"/>
      <c r="V65" s="419"/>
      <c r="W65" s="419"/>
      <c r="X65" s="419"/>
      <c r="Y65" s="419"/>
      <c r="Z65" s="419"/>
    </row>
    <row r="66" spans="1:26" ht="15.75" customHeight="1">
      <c r="A66" s="419"/>
      <c r="B66" s="479" t="s">
        <v>250</v>
      </c>
      <c r="C66" s="1013"/>
      <c r="D66" s="521">
        <f t="shared" ref="D66:G66" si="11">SUM(D65)</f>
        <v>2867432</v>
      </c>
      <c r="E66" s="521">
        <f t="shared" si="11"/>
        <v>0</v>
      </c>
      <c r="F66" s="521">
        <f t="shared" si="11"/>
        <v>2867432</v>
      </c>
      <c r="G66" s="521">
        <f t="shared" si="11"/>
        <v>8094176</v>
      </c>
      <c r="H66" s="419"/>
      <c r="I66" s="419"/>
      <c r="J66" s="419"/>
      <c r="K66" s="419"/>
      <c r="L66" s="419"/>
      <c r="M66" s="419"/>
      <c r="N66" s="419"/>
      <c r="O66" s="419"/>
      <c r="P66" s="419"/>
      <c r="Q66" s="419"/>
      <c r="R66" s="419"/>
      <c r="S66" s="419"/>
      <c r="T66" s="419"/>
      <c r="U66" s="419"/>
      <c r="V66" s="419"/>
      <c r="W66" s="419"/>
      <c r="X66" s="419"/>
      <c r="Y66" s="419"/>
      <c r="Z66" s="419"/>
    </row>
    <row r="67" spans="1:26" ht="15.75" hidden="1" customHeight="1">
      <c r="A67" s="419"/>
      <c r="B67" s="659"/>
      <c r="C67" s="950" t="s">
        <v>2153</v>
      </c>
      <c r="D67" s="106"/>
      <c r="E67" s="106"/>
      <c r="F67" s="551">
        <f t="shared" ref="F67:F70" si="12">SUM(D67:E67)</f>
        <v>0</v>
      </c>
      <c r="G67" s="551"/>
      <c r="H67" s="419"/>
      <c r="I67" s="419"/>
      <c r="J67" s="419"/>
      <c r="K67" s="419"/>
      <c r="L67" s="419"/>
      <c r="M67" s="419"/>
      <c r="N67" s="419"/>
      <c r="O67" s="419"/>
      <c r="P67" s="419"/>
      <c r="Q67" s="419"/>
      <c r="R67" s="419"/>
      <c r="S67" s="419"/>
      <c r="T67" s="419"/>
      <c r="U67" s="419"/>
      <c r="V67" s="419"/>
      <c r="W67" s="419"/>
      <c r="X67" s="419"/>
      <c r="Y67" s="419"/>
      <c r="Z67" s="419"/>
    </row>
    <row r="68" spans="1:26" ht="15.75" hidden="1" customHeight="1">
      <c r="A68" s="419"/>
      <c r="B68" s="540" t="s">
        <v>2154</v>
      </c>
      <c r="C68" s="540" t="s">
        <v>2155</v>
      </c>
      <c r="D68" s="106">
        <v>0</v>
      </c>
      <c r="E68" s="106"/>
      <c r="F68" s="551">
        <f t="shared" si="12"/>
        <v>0</v>
      </c>
      <c r="G68" s="551"/>
      <c r="H68" s="419"/>
      <c r="I68" s="419"/>
      <c r="J68" s="419"/>
      <c r="K68" s="419"/>
      <c r="L68" s="419"/>
      <c r="M68" s="419"/>
      <c r="N68" s="419"/>
      <c r="O68" s="419"/>
      <c r="P68" s="419"/>
      <c r="Q68" s="419"/>
      <c r="R68" s="419"/>
      <c r="S68" s="419"/>
      <c r="T68" s="419"/>
      <c r="U68" s="419"/>
      <c r="V68" s="419"/>
      <c r="W68" s="419"/>
      <c r="X68" s="419"/>
      <c r="Y68" s="419"/>
      <c r="Z68" s="419"/>
    </row>
    <row r="69" spans="1:26" ht="15.75" hidden="1" customHeight="1">
      <c r="A69" s="419"/>
      <c r="B69" s="540" t="s">
        <v>2156</v>
      </c>
      <c r="C69" s="540" t="s">
        <v>2867</v>
      </c>
      <c r="D69" s="106">
        <v>0</v>
      </c>
      <c r="E69" s="106"/>
      <c r="F69" s="551">
        <f t="shared" si="12"/>
        <v>0</v>
      </c>
      <c r="G69" s="551"/>
      <c r="H69" s="419"/>
      <c r="I69" s="419"/>
      <c r="J69" s="419"/>
      <c r="K69" s="419"/>
      <c r="L69" s="419"/>
      <c r="M69" s="419"/>
      <c r="N69" s="419"/>
      <c r="O69" s="419"/>
      <c r="P69" s="419"/>
      <c r="Q69" s="419"/>
      <c r="R69" s="419"/>
      <c r="S69" s="419"/>
      <c r="T69" s="419"/>
      <c r="U69" s="419"/>
      <c r="V69" s="419"/>
      <c r="W69" s="419"/>
      <c r="X69" s="419"/>
      <c r="Y69" s="419"/>
      <c r="Z69" s="419"/>
    </row>
    <row r="70" spans="1:26" ht="15.75" hidden="1" customHeight="1">
      <c r="A70" s="419"/>
      <c r="B70" s="479" t="s">
        <v>250</v>
      </c>
      <c r="C70" s="479"/>
      <c r="D70" s="480">
        <f>SUM(D68:D69)</f>
        <v>0</v>
      </c>
      <c r="E70" s="480"/>
      <c r="F70" s="551">
        <f t="shared" si="12"/>
        <v>0</v>
      </c>
      <c r="G70" s="551"/>
      <c r="H70" s="419"/>
      <c r="I70" s="419"/>
      <c r="J70" s="419"/>
      <c r="K70" s="419"/>
      <c r="L70" s="419"/>
      <c r="M70" s="419"/>
      <c r="N70" s="419"/>
      <c r="O70" s="419"/>
      <c r="P70" s="419"/>
      <c r="Q70" s="419"/>
      <c r="R70" s="419"/>
      <c r="S70" s="419"/>
      <c r="T70" s="419"/>
      <c r="U70" s="419"/>
      <c r="V70" s="419"/>
      <c r="W70" s="419"/>
      <c r="X70" s="419"/>
      <c r="Y70" s="419"/>
      <c r="Z70" s="419"/>
    </row>
    <row r="71" spans="1:26" ht="15.75" customHeight="1">
      <c r="A71" s="419"/>
      <c r="B71" s="659"/>
      <c r="C71" s="950" t="s">
        <v>2158</v>
      </c>
      <c r="D71" s="106"/>
      <c r="E71" s="106"/>
      <c r="F71" s="551"/>
      <c r="G71" s="551"/>
      <c r="H71" s="419"/>
      <c r="I71" s="419"/>
      <c r="J71" s="419"/>
      <c r="K71" s="419"/>
      <c r="L71" s="419"/>
      <c r="M71" s="419"/>
      <c r="N71" s="419"/>
      <c r="O71" s="419"/>
      <c r="P71" s="419"/>
      <c r="Q71" s="419"/>
      <c r="R71" s="419"/>
      <c r="S71" s="419"/>
      <c r="T71" s="419"/>
      <c r="U71" s="419"/>
      <c r="V71" s="419"/>
      <c r="W71" s="419"/>
      <c r="X71" s="419"/>
      <c r="Y71" s="419"/>
      <c r="Z71" s="419"/>
    </row>
    <row r="72" spans="1:26" ht="15.75" hidden="1" customHeight="1">
      <c r="A72" s="419"/>
      <c r="B72" s="540" t="s">
        <v>2760</v>
      </c>
      <c r="C72" s="540" t="s">
        <v>2761</v>
      </c>
      <c r="D72" s="106">
        <v>0</v>
      </c>
      <c r="E72" s="106"/>
      <c r="F72" s="551">
        <f t="shared" ref="F72:F79" si="13">SUM(D72:E72)</f>
        <v>0</v>
      </c>
      <c r="G72" s="551"/>
      <c r="H72" s="419"/>
      <c r="I72" s="419"/>
      <c r="J72" s="419"/>
      <c r="K72" s="419"/>
      <c r="L72" s="419"/>
      <c r="M72" s="419"/>
      <c r="N72" s="419"/>
      <c r="O72" s="419"/>
      <c r="P72" s="419"/>
      <c r="Q72" s="419"/>
      <c r="R72" s="419"/>
      <c r="S72" s="419"/>
      <c r="T72" s="419"/>
      <c r="U72" s="419"/>
      <c r="V72" s="419"/>
      <c r="W72" s="419"/>
      <c r="X72" s="419"/>
      <c r="Y72" s="419"/>
      <c r="Z72" s="419"/>
    </row>
    <row r="73" spans="1:26" ht="15.75" customHeight="1">
      <c r="A73" s="419"/>
      <c r="B73" s="540" t="s">
        <v>2159</v>
      </c>
      <c r="C73" s="540" t="s">
        <v>2160</v>
      </c>
      <c r="D73" s="106">
        <v>5000000</v>
      </c>
      <c r="E73" s="106">
        <v>-2000000</v>
      </c>
      <c r="F73" s="551">
        <f t="shared" si="13"/>
        <v>3000000</v>
      </c>
      <c r="G73" s="551">
        <v>5000000</v>
      </c>
      <c r="H73" s="419"/>
      <c r="I73" s="419"/>
      <c r="J73" s="419"/>
      <c r="K73" s="419"/>
      <c r="L73" s="419"/>
      <c r="M73" s="419"/>
      <c r="N73" s="419"/>
      <c r="O73" s="419"/>
      <c r="P73" s="419"/>
      <c r="Q73" s="419"/>
      <c r="R73" s="419"/>
      <c r="S73" s="419"/>
      <c r="T73" s="419"/>
      <c r="U73" s="419"/>
      <c r="V73" s="419"/>
      <c r="W73" s="419"/>
      <c r="X73" s="419"/>
      <c r="Y73" s="419"/>
      <c r="Z73" s="419"/>
    </row>
    <row r="74" spans="1:26" ht="15.75" hidden="1" customHeight="1">
      <c r="A74" s="419"/>
      <c r="B74" s="540">
        <v>2211307</v>
      </c>
      <c r="C74" s="540" t="s">
        <v>3020</v>
      </c>
      <c r="D74" s="106"/>
      <c r="E74" s="106"/>
      <c r="F74" s="551">
        <f t="shared" si="13"/>
        <v>0</v>
      </c>
      <c r="G74" s="551"/>
      <c r="H74" s="419"/>
      <c r="I74" s="419"/>
      <c r="J74" s="419"/>
      <c r="K74" s="419"/>
      <c r="L74" s="419"/>
      <c r="M74" s="419"/>
      <c r="N74" s="419"/>
      <c r="O74" s="419"/>
      <c r="P74" s="419"/>
      <c r="Q74" s="419"/>
      <c r="R74" s="419"/>
      <c r="S74" s="419"/>
      <c r="T74" s="419"/>
      <c r="U74" s="419"/>
      <c r="V74" s="419"/>
      <c r="W74" s="419"/>
      <c r="X74" s="419"/>
      <c r="Y74" s="419"/>
      <c r="Z74" s="419"/>
    </row>
    <row r="75" spans="1:26" ht="15.75" hidden="1" customHeight="1">
      <c r="A75" s="419"/>
      <c r="B75" s="540">
        <v>2211308</v>
      </c>
      <c r="C75" s="540" t="s">
        <v>3021</v>
      </c>
      <c r="D75" s="106"/>
      <c r="E75" s="106"/>
      <c r="F75" s="551">
        <f t="shared" si="13"/>
        <v>0</v>
      </c>
      <c r="G75" s="551"/>
      <c r="H75" s="419"/>
      <c r="I75" s="419"/>
      <c r="J75" s="419"/>
      <c r="K75" s="419"/>
      <c r="L75" s="419"/>
      <c r="M75" s="419"/>
      <c r="N75" s="419"/>
      <c r="O75" s="419"/>
      <c r="P75" s="419"/>
      <c r="Q75" s="419"/>
      <c r="R75" s="419"/>
      <c r="S75" s="419"/>
      <c r="T75" s="419"/>
      <c r="U75" s="419"/>
      <c r="V75" s="419"/>
      <c r="W75" s="419"/>
      <c r="X75" s="419"/>
      <c r="Y75" s="419"/>
      <c r="Z75" s="419"/>
    </row>
    <row r="76" spans="1:26" ht="15.75" customHeight="1">
      <c r="A76" s="419"/>
      <c r="B76" s="349" t="s">
        <v>2596</v>
      </c>
      <c r="C76" s="349" t="s">
        <v>2597</v>
      </c>
      <c r="D76" s="551">
        <v>3500000</v>
      </c>
      <c r="E76" s="551"/>
      <c r="F76" s="551">
        <f t="shared" si="13"/>
        <v>3500000</v>
      </c>
      <c r="G76" s="551"/>
      <c r="H76" s="419"/>
      <c r="I76" s="419"/>
      <c r="J76" s="419"/>
      <c r="K76" s="419"/>
      <c r="L76" s="419"/>
      <c r="M76" s="419"/>
      <c r="N76" s="419"/>
      <c r="O76" s="419"/>
      <c r="P76" s="419"/>
      <c r="Q76" s="419"/>
      <c r="R76" s="419"/>
      <c r="S76" s="419"/>
      <c r="T76" s="419"/>
      <c r="U76" s="419"/>
      <c r="V76" s="419"/>
      <c r="W76" s="419"/>
      <c r="X76" s="419"/>
      <c r="Y76" s="419"/>
      <c r="Z76" s="419"/>
    </row>
    <row r="77" spans="1:26" ht="15.75" hidden="1" customHeight="1">
      <c r="A77" s="419"/>
      <c r="B77" s="349" t="s">
        <v>2168</v>
      </c>
      <c r="C77" s="349" t="s">
        <v>2169</v>
      </c>
      <c r="D77" s="551">
        <v>0</v>
      </c>
      <c r="E77" s="551"/>
      <c r="F77" s="551">
        <f t="shared" si="13"/>
        <v>0</v>
      </c>
      <c r="G77" s="551"/>
      <c r="H77" s="419"/>
      <c r="I77" s="419"/>
      <c r="J77" s="419"/>
      <c r="K77" s="419"/>
      <c r="L77" s="419"/>
      <c r="M77" s="419"/>
      <c r="N77" s="419"/>
      <c r="O77" s="419"/>
      <c r="P77" s="419"/>
      <c r="Q77" s="419"/>
      <c r="R77" s="419"/>
      <c r="S77" s="419"/>
      <c r="T77" s="419"/>
      <c r="U77" s="419"/>
      <c r="V77" s="419"/>
      <c r="W77" s="419"/>
      <c r="X77" s="419"/>
      <c r="Y77" s="419"/>
      <c r="Z77" s="419"/>
    </row>
    <row r="78" spans="1:26" ht="15.75" customHeight="1">
      <c r="A78" s="419"/>
      <c r="B78" s="540">
        <v>2211325</v>
      </c>
      <c r="C78" s="540" t="s">
        <v>2912</v>
      </c>
      <c r="D78" s="106">
        <v>23266416</v>
      </c>
      <c r="E78" s="106"/>
      <c r="F78" s="551">
        <f t="shared" si="13"/>
        <v>23266416</v>
      </c>
      <c r="G78" s="551">
        <v>23266416</v>
      </c>
      <c r="H78" s="419"/>
      <c r="I78" s="419"/>
      <c r="J78" s="419"/>
      <c r="K78" s="419"/>
      <c r="L78" s="419"/>
      <c r="M78" s="419"/>
      <c r="N78" s="419"/>
      <c r="O78" s="419"/>
      <c r="P78" s="419"/>
      <c r="Q78" s="419"/>
      <c r="R78" s="419"/>
      <c r="S78" s="419"/>
      <c r="T78" s="419"/>
      <c r="U78" s="419"/>
      <c r="V78" s="419"/>
      <c r="W78" s="419"/>
      <c r="X78" s="419"/>
      <c r="Y78" s="419"/>
      <c r="Z78" s="419"/>
    </row>
    <row r="79" spans="1:26" ht="15.75" hidden="1" customHeight="1">
      <c r="A79" s="419"/>
      <c r="B79" s="349" t="s">
        <v>2170</v>
      </c>
      <c r="C79" s="349" t="s">
        <v>2171</v>
      </c>
      <c r="D79" s="106"/>
      <c r="E79" s="106"/>
      <c r="F79" s="551">
        <f t="shared" si="13"/>
        <v>0</v>
      </c>
      <c r="G79" s="551"/>
      <c r="H79" s="419"/>
      <c r="I79" s="419"/>
      <c r="J79" s="419"/>
      <c r="K79" s="419"/>
      <c r="L79" s="419"/>
      <c r="M79" s="419"/>
      <c r="N79" s="419"/>
      <c r="O79" s="419"/>
      <c r="P79" s="419"/>
      <c r="Q79" s="419"/>
      <c r="R79" s="419"/>
      <c r="S79" s="419"/>
      <c r="T79" s="419"/>
      <c r="U79" s="419"/>
      <c r="V79" s="419"/>
      <c r="W79" s="419"/>
      <c r="X79" s="419"/>
      <c r="Y79" s="419"/>
      <c r="Z79" s="419"/>
    </row>
    <row r="80" spans="1:26" ht="15.75" customHeight="1">
      <c r="A80" s="419"/>
      <c r="B80" s="540">
        <v>2211322</v>
      </c>
      <c r="C80" s="540" t="s">
        <v>2171</v>
      </c>
      <c r="D80" s="660"/>
      <c r="E80" s="660"/>
      <c r="F80" s="551"/>
      <c r="G80" s="551">
        <v>900000</v>
      </c>
      <c r="H80" s="419"/>
      <c r="I80" s="419"/>
      <c r="J80" s="419"/>
      <c r="K80" s="419"/>
      <c r="L80" s="419"/>
      <c r="M80" s="419"/>
      <c r="N80" s="419"/>
      <c r="O80" s="419"/>
      <c r="P80" s="419"/>
      <c r="Q80" s="419"/>
      <c r="R80" s="419"/>
      <c r="S80" s="419"/>
      <c r="T80" s="419"/>
      <c r="U80" s="419"/>
      <c r="V80" s="419"/>
      <c r="W80" s="419"/>
      <c r="X80" s="419"/>
      <c r="Y80" s="419"/>
      <c r="Z80" s="419"/>
    </row>
    <row r="81" spans="1:26" ht="15.75" customHeight="1">
      <c r="A81" s="419"/>
      <c r="B81" s="479" t="s">
        <v>250</v>
      </c>
      <c r="C81" s="479"/>
      <c r="D81" s="480">
        <f t="shared" ref="D81:F81" si="14">SUM(D73:D79)</f>
        <v>31766416</v>
      </c>
      <c r="E81" s="480">
        <f t="shared" si="14"/>
        <v>-2000000</v>
      </c>
      <c r="F81" s="480">
        <f t="shared" si="14"/>
        <v>29766416</v>
      </c>
      <c r="G81" s="480">
        <f>SUM(G73:G80)</f>
        <v>29166416</v>
      </c>
      <c r="H81" s="419"/>
      <c r="I81" s="419"/>
      <c r="J81" s="419"/>
      <c r="K81" s="419"/>
      <c r="L81" s="419"/>
      <c r="M81" s="419"/>
      <c r="N81" s="419"/>
      <c r="O81" s="419"/>
      <c r="P81" s="419"/>
      <c r="Q81" s="419"/>
      <c r="R81" s="419"/>
      <c r="S81" s="419"/>
      <c r="T81" s="419"/>
      <c r="U81" s="419"/>
      <c r="V81" s="419"/>
      <c r="W81" s="419"/>
      <c r="X81" s="419"/>
      <c r="Y81" s="419"/>
      <c r="Z81" s="419"/>
    </row>
    <row r="82" spans="1:26" ht="15.75" hidden="1" customHeight="1">
      <c r="A82" s="419"/>
      <c r="B82" s="435"/>
      <c r="C82" s="426" t="s">
        <v>2250</v>
      </c>
      <c r="D82" s="112"/>
      <c r="E82" s="112"/>
      <c r="F82" s="112"/>
      <c r="G82" s="112"/>
      <c r="H82" s="419"/>
      <c r="I82" s="419"/>
      <c r="J82" s="419"/>
      <c r="K82" s="419"/>
      <c r="L82" s="419"/>
      <c r="M82" s="419"/>
      <c r="N82" s="419"/>
      <c r="O82" s="419"/>
      <c r="P82" s="419"/>
      <c r="Q82" s="419"/>
      <c r="R82" s="419"/>
      <c r="S82" s="419"/>
      <c r="T82" s="419"/>
      <c r="U82" s="419"/>
      <c r="V82" s="419"/>
      <c r="W82" s="419"/>
      <c r="X82" s="419"/>
      <c r="Y82" s="419"/>
      <c r="Z82" s="419"/>
    </row>
    <row r="83" spans="1:26" ht="15.75" hidden="1" customHeight="1">
      <c r="A83" s="419"/>
      <c r="B83" s="349" t="s">
        <v>2204</v>
      </c>
      <c r="C83" s="349" t="s">
        <v>2163</v>
      </c>
      <c r="D83" s="106">
        <v>0</v>
      </c>
      <c r="E83" s="106">
        <v>1</v>
      </c>
      <c r="F83" s="106">
        <v>2</v>
      </c>
      <c r="G83" s="106">
        <v>3</v>
      </c>
      <c r="H83" s="419"/>
      <c r="I83" s="419"/>
      <c r="J83" s="419"/>
      <c r="K83" s="419"/>
      <c r="L83" s="419"/>
      <c r="M83" s="419"/>
      <c r="N83" s="419"/>
      <c r="O83" s="419"/>
      <c r="P83" s="419"/>
      <c r="Q83" s="419"/>
      <c r="R83" s="419"/>
      <c r="S83" s="419"/>
      <c r="T83" s="419"/>
      <c r="U83" s="419"/>
      <c r="V83" s="419"/>
      <c r="W83" s="419"/>
      <c r="X83" s="419"/>
      <c r="Y83" s="419"/>
      <c r="Z83" s="419"/>
    </row>
    <row r="84" spans="1:26" ht="15.75" hidden="1" customHeight="1">
      <c r="A84" s="419"/>
      <c r="B84" s="349"/>
      <c r="C84" s="349"/>
      <c r="D84" s="106"/>
      <c r="E84" s="106"/>
      <c r="F84" s="106"/>
      <c r="G84" s="106"/>
      <c r="H84" s="419"/>
      <c r="I84" s="419"/>
      <c r="J84" s="419"/>
      <c r="K84" s="419"/>
      <c r="L84" s="419"/>
      <c r="M84" s="419"/>
      <c r="N84" s="419"/>
      <c r="O84" s="419"/>
      <c r="P84" s="419"/>
      <c r="Q84" s="419"/>
      <c r="R84" s="419"/>
      <c r="S84" s="419"/>
      <c r="T84" s="419"/>
      <c r="U84" s="419"/>
      <c r="V84" s="419"/>
      <c r="W84" s="419"/>
      <c r="X84" s="419"/>
      <c r="Y84" s="419"/>
      <c r="Z84" s="419"/>
    </row>
    <row r="85" spans="1:26" ht="15.75" hidden="1" customHeight="1">
      <c r="A85" s="419"/>
      <c r="B85" s="479" t="s">
        <v>250</v>
      </c>
      <c r="C85" s="479"/>
      <c r="D85" s="480">
        <f t="shared" ref="D85:G85" si="15">SUM(D83)</f>
        <v>0</v>
      </c>
      <c r="E85" s="480">
        <f t="shared" si="15"/>
        <v>1</v>
      </c>
      <c r="F85" s="480">
        <f t="shared" si="15"/>
        <v>2</v>
      </c>
      <c r="G85" s="480">
        <f t="shared" si="15"/>
        <v>3</v>
      </c>
      <c r="H85" s="419"/>
      <c r="I85" s="419"/>
      <c r="J85" s="419"/>
      <c r="K85" s="419"/>
      <c r="L85" s="419"/>
      <c r="M85" s="419"/>
      <c r="N85" s="419"/>
      <c r="O85" s="419"/>
      <c r="P85" s="419"/>
      <c r="Q85" s="419"/>
      <c r="R85" s="419"/>
      <c r="S85" s="419"/>
      <c r="T85" s="419"/>
      <c r="U85" s="419"/>
      <c r="V85" s="419"/>
      <c r="W85" s="419"/>
      <c r="X85" s="419"/>
      <c r="Y85" s="419"/>
      <c r="Z85" s="419"/>
    </row>
    <row r="86" spans="1:26" ht="15.75" customHeight="1">
      <c r="A86" s="419"/>
      <c r="B86" s="1014"/>
      <c r="C86" s="1015" t="s">
        <v>3022</v>
      </c>
      <c r="D86" s="1016">
        <f>D14+D20+D28+D33+D39+D43+D51+D56+D63+D66+D81+D85</f>
        <v>320023964</v>
      </c>
      <c r="E86" s="1016">
        <f t="shared" ref="E86:G86" si="16">E81+E66+E63+E56+E51+E33+E28</f>
        <v>-1600000</v>
      </c>
      <c r="F86" s="1016">
        <f t="shared" si="16"/>
        <v>318423964</v>
      </c>
      <c r="G86" s="1016">
        <f t="shared" si="16"/>
        <v>280160348</v>
      </c>
      <c r="H86" s="419"/>
      <c r="I86" s="419"/>
      <c r="J86" s="419"/>
      <c r="K86" s="419"/>
      <c r="L86" s="419"/>
      <c r="M86" s="419"/>
      <c r="N86" s="419"/>
      <c r="O86" s="419"/>
      <c r="P86" s="419"/>
      <c r="Q86" s="419"/>
      <c r="R86" s="419"/>
      <c r="S86" s="419"/>
      <c r="T86" s="419"/>
      <c r="U86" s="419"/>
      <c r="V86" s="419"/>
      <c r="W86" s="419"/>
      <c r="X86" s="419"/>
      <c r="Y86" s="419"/>
      <c r="Z86" s="419"/>
    </row>
    <row r="87" spans="1:26" ht="15.75" hidden="1" customHeight="1">
      <c r="A87" s="419"/>
      <c r="B87" s="1017"/>
      <c r="C87" s="1018"/>
      <c r="D87" s="1019"/>
      <c r="E87" s="1019"/>
      <c r="F87" s="1019"/>
      <c r="G87" s="1019"/>
      <c r="H87" s="419"/>
      <c r="I87" s="419"/>
      <c r="J87" s="419"/>
      <c r="K87" s="419"/>
      <c r="L87" s="419"/>
      <c r="M87" s="419"/>
      <c r="N87" s="419"/>
      <c r="O87" s="419"/>
      <c r="P87" s="419"/>
      <c r="Q87" s="419"/>
      <c r="R87" s="419"/>
      <c r="S87" s="419"/>
      <c r="T87" s="419"/>
      <c r="U87" s="419"/>
      <c r="V87" s="419"/>
      <c r="W87" s="419"/>
      <c r="X87" s="419"/>
      <c r="Y87" s="419"/>
      <c r="Z87" s="419"/>
    </row>
    <row r="88" spans="1:26" ht="15.75" hidden="1" customHeight="1">
      <c r="A88" s="419"/>
      <c r="B88" s="659"/>
      <c r="C88" s="1020"/>
      <c r="D88" s="660"/>
      <c r="E88" s="660"/>
      <c r="F88" s="660"/>
      <c r="G88" s="660"/>
      <c r="H88" s="419"/>
      <c r="I88" s="419"/>
      <c r="J88" s="419"/>
      <c r="K88" s="419"/>
      <c r="L88" s="419"/>
      <c r="M88" s="419"/>
      <c r="N88" s="419"/>
      <c r="O88" s="419"/>
      <c r="P88" s="419"/>
      <c r="Q88" s="419"/>
      <c r="R88" s="419"/>
      <c r="S88" s="419"/>
      <c r="T88" s="419"/>
      <c r="U88" s="419"/>
      <c r="V88" s="419"/>
      <c r="W88" s="419"/>
      <c r="X88" s="419"/>
      <c r="Y88" s="419"/>
      <c r="Z88" s="419"/>
    </row>
    <row r="89" spans="1:26" ht="14.25" customHeight="1">
      <c r="A89" s="419"/>
      <c r="B89" s="484">
        <v>10102</v>
      </c>
      <c r="C89" s="484" t="s">
        <v>3023</v>
      </c>
      <c r="D89" s="1010"/>
      <c r="E89" s="1010"/>
      <c r="F89" s="1010"/>
      <c r="G89" s="1010"/>
      <c r="H89" s="419"/>
      <c r="I89" s="419"/>
      <c r="J89" s="419"/>
      <c r="K89" s="419"/>
      <c r="L89" s="419"/>
      <c r="M89" s="419"/>
      <c r="N89" s="419"/>
      <c r="O89" s="419"/>
      <c r="P89" s="419"/>
      <c r="Q89" s="419"/>
      <c r="R89" s="419"/>
      <c r="S89" s="419"/>
      <c r="T89" s="419"/>
      <c r="U89" s="419"/>
      <c r="V89" s="419"/>
      <c r="W89" s="419"/>
      <c r="X89" s="419"/>
      <c r="Y89" s="419"/>
      <c r="Z89" s="419"/>
    </row>
    <row r="90" spans="1:26" ht="15.75" hidden="1" customHeight="1">
      <c r="A90" s="419"/>
      <c r="B90" s="659"/>
      <c r="C90" s="659"/>
      <c r="D90" s="660"/>
      <c r="E90" s="660"/>
      <c r="F90" s="551">
        <f>SUM(D90:E90)</f>
        <v>0</v>
      </c>
      <c r="G90" s="551"/>
      <c r="H90" s="419"/>
      <c r="I90" s="419"/>
      <c r="J90" s="419"/>
      <c r="K90" s="419"/>
      <c r="L90" s="419"/>
      <c r="M90" s="419"/>
      <c r="N90" s="419"/>
      <c r="O90" s="419"/>
      <c r="P90" s="419"/>
      <c r="Q90" s="419"/>
      <c r="R90" s="419"/>
      <c r="S90" s="419"/>
      <c r="T90" s="419"/>
      <c r="U90" s="419"/>
      <c r="V90" s="419"/>
      <c r="W90" s="419"/>
      <c r="X90" s="419"/>
      <c r="Y90" s="419"/>
      <c r="Z90" s="419"/>
    </row>
    <row r="91" spans="1:26" ht="15.75" customHeight="1">
      <c r="A91" s="419"/>
      <c r="B91" s="659">
        <v>2100000</v>
      </c>
      <c r="C91" s="171" t="s">
        <v>2072</v>
      </c>
      <c r="D91" s="106"/>
      <c r="E91" s="106"/>
      <c r="F91" s="551"/>
      <c r="G91" s="551"/>
      <c r="H91" s="419"/>
      <c r="I91" s="419"/>
      <c r="J91" s="419"/>
      <c r="K91" s="419"/>
      <c r="L91" s="419"/>
      <c r="M91" s="419"/>
      <c r="N91" s="419"/>
      <c r="O91" s="419"/>
      <c r="P91" s="419"/>
      <c r="Q91" s="419"/>
      <c r="R91" s="419"/>
      <c r="S91" s="419"/>
      <c r="T91" s="419"/>
      <c r="U91" s="419"/>
      <c r="V91" s="419"/>
      <c r="W91" s="419"/>
      <c r="X91" s="419"/>
      <c r="Y91" s="419"/>
      <c r="Z91" s="419"/>
    </row>
    <row r="92" spans="1:26" ht="15.75" customHeight="1">
      <c r="A92" s="419"/>
      <c r="B92" s="540">
        <v>2110101</v>
      </c>
      <c r="C92" s="551" t="s">
        <v>2843</v>
      </c>
      <c r="D92" s="106">
        <v>233853929</v>
      </c>
      <c r="E92" s="106">
        <v>13552992</v>
      </c>
      <c r="F92" s="551">
        <f t="shared" ref="F92:F103" si="17">SUM(D92:E92)</f>
        <v>247406921</v>
      </c>
      <c r="G92" s="551">
        <v>262796427</v>
      </c>
      <c r="H92" s="419"/>
      <c r="I92" s="419"/>
      <c r="J92" s="419"/>
      <c r="K92" s="419"/>
      <c r="L92" s="419"/>
      <c r="M92" s="419"/>
      <c r="N92" s="419"/>
      <c r="O92" s="419"/>
      <c r="P92" s="419"/>
      <c r="Q92" s="419"/>
      <c r="R92" s="419"/>
      <c r="S92" s="419"/>
      <c r="T92" s="419"/>
      <c r="U92" s="419"/>
      <c r="V92" s="419"/>
      <c r="W92" s="419"/>
      <c r="X92" s="419"/>
      <c r="Y92" s="419"/>
      <c r="Z92" s="419"/>
    </row>
    <row r="93" spans="1:26" ht="15.75" customHeight="1">
      <c r="A93" s="419"/>
      <c r="B93" s="540">
        <v>2110201</v>
      </c>
      <c r="C93" s="551" t="s">
        <v>2844</v>
      </c>
      <c r="D93" s="106">
        <v>79252000</v>
      </c>
      <c r="E93" s="106"/>
      <c r="F93" s="551">
        <f t="shared" si="17"/>
        <v>79252000</v>
      </c>
      <c r="G93" s="551">
        <v>65014528</v>
      </c>
      <c r="H93" s="419"/>
      <c r="I93" s="419"/>
      <c r="J93" s="419"/>
      <c r="K93" s="419"/>
      <c r="L93" s="419"/>
      <c r="M93" s="419"/>
      <c r="N93" s="419"/>
      <c r="O93" s="419"/>
      <c r="P93" s="419"/>
      <c r="Q93" s="419"/>
      <c r="R93" s="419"/>
      <c r="S93" s="419"/>
      <c r="T93" s="419"/>
      <c r="U93" s="419"/>
      <c r="V93" s="419"/>
      <c r="W93" s="419"/>
      <c r="X93" s="419"/>
      <c r="Y93" s="419"/>
      <c r="Z93" s="419"/>
    </row>
    <row r="94" spans="1:26" ht="15.75" customHeight="1">
      <c r="A94" s="419"/>
      <c r="B94" s="948">
        <v>2110301</v>
      </c>
      <c r="C94" s="551" t="s">
        <v>2079</v>
      </c>
      <c r="D94" s="106">
        <v>81727260</v>
      </c>
      <c r="E94" s="106"/>
      <c r="F94" s="551">
        <f t="shared" si="17"/>
        <v>81727260</v>
      </c>
      <c r="G94" s="551">
        <v>65001254</v>
      </c>
      <c r="H94" s="419"/>
      <c r="I94" s="419"/>
      <c r="J94" s="419"/>
      <c r="K94" s="419"/>
      <c r="L94" s="419"/>
      <c r="M94" s="419"/>
      <c r="N94" s="419"/>
      <c r="O94" s="419"/>
      <c r="P94" s="419"/>
      <c r="Q94" s="419"/>
      <c r="R94" s="419"/>
      <c r="S94" s="419"/>
      <c r="T94" s="419"/>
      <c r="U94" s="419"/>
      <c r="V94" s="419"/>
      <c r="W94" s="419"/>
      <c r="X94" s="419"/>
      <c r="Y94" s="419"/>
      <c r="Z94" s="419"/>
    </row>
    <row r="95" spans="1:26" ht="15.75" customHeight="1">
      <c r="A95" s="419"/>
      <c r="B95" s="948">
        <v>2110312</v>
      </c>
      <c r="C95" s="551" t="s">
        <v>2847</v>
      </c>
      <c r="D95" s="106">
        <v>16015200</v>
      </c>
      <c r="E95" s="106"/>
      <c r="F95" s="551">
        <f t="shared" si="17"/>
        <v>16015200</v>
      </c>
      <c r="G95" s="551">
        <v>19150201</v>
      </c>
      <c r="H95" s="419"/>
      <c r="I95" s="419"/>
      <c r="J95" s="419"/>
      <c r="K95" s="419"/>
      <c r="L95" s="419"/>
      <c r="M95" s="419"/>
      <c r="N95" s="419"/>
      <c r="O95" s="419"/>
      <c r="P95" s="419"/>
      <c r="Q95" s="419"/>
      <c r="R95" s="419"/>
      <c r="S95" s="419"/>
      <c r="T95" s="419"/>
      <c r="U95" s="419"/>
      <c r="V95" s="419"/>
      <c r="W95" s="419"/>
      <c r="X95" s="419"/>
      <c r="Y95" s="419"/>
      <c r="Z95" s="419"/>
    </row>
    <row r="96" spans="1:26" ht="15.75" customHeight="1">
      <c r="A96" s="419"/>
      <c r="B96" s="948">
        <v>2110314</v>
      </c>
      <c r="C96" s="551" t="s">
        <v>3024</v>
      </c>
      <c r="D96" s="106">
        <v>45313896</v>
      </c>
      <c r="E96" s="106"/>
      <c r="F96" s="551">
        <f t="shared" si="17"/>
        <v>45313896</v>
      </c>
      <c r="G96" s="551">
        <v>45550312</v>
      </c>
      <c r="H96" s="419"/>
      <c r="I96" s="419"/>
      <c r="J96" s="419"/>
      <c r="K96" s="419"/>
      <c r="L96" s="419"/>
      <c r="M96" s="419"/>
      <c r="N96" s="419"/>
      <c r="O96" s="419"/>
      <c r="P96" s="419"/>
      <c r="Q96" s="419"/>
      <c r="R96" s="419"/>
      <c r="S96" s="419"/>
      <c r="T96" s="419"/>
      <c r="U96" s="419"/>
      <c r="V96" s="419"/>
      <c r="W96" s="419"/>
      <c r="X96" s="419"/>
      <c r="Y96" s="419"/>
      <c r="Z96" s="419"/>
    </row>
    <row r="97" spans="1:26" ht="15.75" customHeight="1">
      <c r="A97" s="419"/>
      <c r="B97" s="948">
        <v>2110325</v>
      </c>
      <c r="C97" s="551" t="s">
        <v>3025</v>
      </c>
      <c r="D97" s="106">
        <v>25340280</v>
      </c>
      <c r="E97" s="106"/>
      <c r="F97" s="551">
        <f t="shared" si="17"/>
        <v>25340280</v>
      </c>
      <c r="G97" s="551">
        <v>26200003</v>
      </c>
      <c r="H97" s="419"/>
      <c r="I97" s="419"/>
      <c r="J97" s="419"/>
      <c r="K97" s="419"/>
      <c r="L97" s="419"/>
      <c r="M97" s="419"/>
      <c r="N97" s="419"/>
      <c r="O97" s="419"/>
      <c r="P97" s="419"/>
      <c r="Q97" s="419"/>
      <c r="R97" s="419"/>
      <c r="S97" s="419"/>
      <c r="T97" s="419"/>
      <c r="U97" s="419"/>
      <c r="V97" s="419"/>
      <c r="W97" s="419"/>
      <c r="X97" s="419"/>
      <c r="Y97" s="419"/>
      <c r="Z97" s="419"/>
    </row>
    <row r="98" spans="1:26" ht="15.75" customHeight="1">
      <c r="A98" s="419"/>
      <c r="B98" s="540">
        <v>2110328</v>
      </c>
      <c r="C98" s="551" t="s">
        <v>2846</v>
      </c>
      <c r="D98" s="106">
        <v>64396800</v>
      </c>
      <c r="E98" s="106"/>
      <c r="F98" s="551">
        <f t="shared" si="17"/>
        <v>64396800</v>
      </c>
      <c r="G98" s="551">
        <v>65500710</v>
      </c>
      <c r="H98" s="419"/>
      <c r="I98" s="419"/>
      <c r="J98" s="419"/>
      <c r="K98" s="419"/>
      <c r="L98" s="419"/>
      <c r="M98" s="419"/>
      <c r="N98" s="419"/>
      <c r="O98" s="419"/>
      <c r="P98" s="419"/>
      <c r="Q98" s="419"/>
      <c r="R98" s="419"/>
      <c r="S98" s="419"/>
      <c r="T98" s="419"/>
      <c r="U98" s="419"/>
      <c r="V98" s="419"/>
      <c r="W98" s="419"/>
      <c r="X98" s="419"/>
      <c r="Y98" s="419"/>
      <c r="Z98" s="419"/>
    </row>
    <row r="99" spans="1:26" ht="15.75" customHeight="1">
      <c r="A99" s="419"/>
      <c r="B99" s="948">
        <v>2110399</v>
      </c>
      <c r="C99" s="551" t="s">
        <v>3026</v>
      </c>
      <c r="D99" s="106">
        <v>4198200</v>
      </c>
      <c r="E99" s="106"/>
      <c r="F99" s="551">
        <f t="shared" si="17"/>
        <v>4198200</v>
      </c>
      <c r="G99" s="551">
        <v>12163295</v>
      </c>
      <c r="H99" s="419"/>
      <c r="I99" s="419"/>
      <c r="J99" s="419"/>
      <c r="K99" s="419"/>
      <c r="L99" s="419"/>
      <c r="M99" s="419"/>
      <c r="N99" s="419"/>
      <c r="O99" s="419"/>
      <c r="P99" s="419"/>
      <c r="Q99" s="419"/>
      <c r="R99" s="419"/>
      <c r="S99" s="419"/>
      <c r="T99" s="419"/>
      <c r="U99" s="419"/>
      <c r="V99" s="419"/>
      <c r="W99" s="419"/>
      <c r="X99" s="419"/>
      <c r="Y99" s="419"/>
      <c r="Z99" s="419"/>
    </row>
    <row r="100" spans="1:26" ht="15.75" hidden="1" customHeight="1">
      <c r="A100" s="419"/>
      <c r="B100" s="948">
        <v>2110403</v>
      </c>
      <c r="C100" s="551" t="s">
        <v>3027</v>
      </c>
      <c r="D100" s="106">
        <v>0</v>
      </c>
      <c r="E100" s="106"/>
      <c r="F100" s="551">
        <f t="shared" si="17"/>
        <v>0</v>
      </c>
      <c r="G100" s="551"/>
      <c r="H100" s="419"/>
      <c r="I100" s="419"/>
      <c r="J100" s="419"/>
      <c r="K100" s="419"/>
      <c r="L100" s="419"/>
      <c r="M100" s="419"/>
      <c r="N100" s="419"/>
      <c r="O100" s="419"/>
      <c r="P100" s="419"/>
      <c r="Q100" s="419"/>
      <c r="R100" s="419"/>
      <c r="S100" s="419"/>
      <c r="T100" s="419"/>
      <c r="U100" s="419"/>
      <c r="V100" s="419"/>
      <c r="W100" s="419"/>
      <c r="X100" s="419"/>
      <c r="Y100" s="419"/>
      <c r="Z100" s="419"/>
    </row>
    <row r="101" spans="1:26" ht="15.75" customHeight="1">
      <c r="A101" s="419"/>
      <c r="B101" s="948">
        <v>2110404</v>
      </c>
      <c r="C101" s="551" t="s">
        <v>2849</v>
      </c>
      <c r="D101" s="106">
        <v>992000</v>
      </c>
      <c r="E101" s="106"/>
      <c r="F101" s="551">
        <f t="shared" si="17"/>
        <v>992000</v>
      </c>
      <c r="G101" s="551">
        <v>13102346</v>
      </c>
      <c r="H101" s="419"/>
      <c r="I101" s="419"/>
      <c r="J101" s="419"/>
      <c r="K101" s="419"/>
      <c r="L101" s="419"/>
      <c r="M101" s="419"/>
      <c r="N101" s="419"/>
      <c r="O101" s="419"/>
      <c r="P101" s="419"/>
      <c r="Q101" s="419"/>
      <c r="R101" s="419"/>
      <c r="S101" s="419"/>
      <c r="T101" s="419"/>
      <c r="U101" s="419"/>
      <c r="V101" s="419"/>
      <c r="W101" s="419"/>
      <c r="X101" s="419"/>
      <c r="Y101" s="419"/>
      <c r="Z101" s="419"/>
    </row>
    <row r="102" spans="1:26" ht="15.75" customHeight="1">
      <c r="A102" s="419"/>
      <c r="B102" s="948">
        <v>2110405</v>
      </c>
      <c r="C102" s="551" t="s">
        <v>2850</v>
      </c>
      <c r="D102" s="106">
        <v>8432100</v>
      </c>
      <c r="E102" s="106"/>
      <c r="F102" s="551">
        <f t="shared" si="17"/>
        <v>8432100</v>
      </c>
      <c r="G102" s="551">
        <v>13190000</v>
      </c>
      <c r="H102" s="419"/>
      <c r="I102" s="419"/>
      <c r="J102" s="419"/>
      <c r="K102" s="419"/>
      <c r="L102" s="419"/>
      <c r="M102" s="419"/>
      <c r="N102" s="419"/>
      <c r="O102" s="419"/>
      <c r="P102" s="419"/>
      <c r="Q102" s="419"/>
      <c r="R102" s="419"/>
      <c r="S102" s="419"/>
      <c r="T102" s="419"/>
      <c r="U102" s="419"/>
      <c r="V102" s="419"/>
      <c r="W102" s="419"/>
      <c r="X102" s="419"/>
      <c r="Y102" s="419"/>
      <c r="Z102" s="419"/>
    </row>
    <row r="103" spans="1:26" ht="15.75" customHeight="1">
      <c r="A103" s="419"/>
      <c r="B103" s="948">
        <v>2120103</v>
      </c>
      <c r="C103" s="551" t="s">
        <v>3028</v>
      </c>
      <c r="D103" s="106">
        <v>62549568</v>
      </c>
      <c r="E103" s="106">
        <v>6881784</v>
      </c>
      <c r="F103" s="551">
        <f t="shared" si="17"/>
        <v>69431352</v>
      </c>
      <c r="G103" s="551">
        <v>65532975</v>
      </c>
      <c r="H103" s="419"/>
      <c r="I103" s="419"/>
      <c r="J103" s="419"/>
      <c r="K103" s="419"/>
      <c r="L103" s="419"/>
      <c r="M103" s="419"/>
      <c r="N103" s="419"/>
      <c r="O103" s="419"/>
      <c r="P103" s="419"/>
      <c r="Q103" s="419"/>
      <c r="R103" s="419"/>
      <c r="S103" s="419"/>
      <c r="T103" s="419"/>
      <c r="U103" s="419"/>
      <c r="V103" s="419"/>
      <c r="W103" s="419"/>
      <c r="X103" s="419"/>
      <c r="Y103" s="419"/>
      <c r="Z103" s="419"/>
    </row>
    <row r="104" spans="1:26" ht="15.75" customHeight="1">
      <c r="A104" s="419"/>
      <c r="B104" s="481" t="s">
        <v>250</v>
      </c>
      <c r="C104" s="481"/>
      <c r="D104" s="1021">
        <f t="shared" ref="D104:G104" si="18">SUM(D92:D103)</f>
        <v>622071233</v>
      </c>
      <c r="E104" s="1021">
        <f t="shared" si="18"/>
        <v>20434776</v>
      </c>
      <c r="F104" s="1021">
        <f t="shared" si="18"/>
        <v>642506009</v>
      </c>
      <c r="G104" s="1021">
        <f t="shared" si="18"/>
        <v>653202051</v>
      </c>
      <c r="H104" s="419"/>
      <c r="I104" s="419"/>
      <c r="J104" s="419"/>
      <c r="K104" s="419"/>
      <c r="L104" s="419"/>
      <c r="M104" s="419"/>
      <c r="N104" s="419"/>
      <c r="O104" s="419"/>
      <c r="P104" s="419"/>
      <c r="Q104" s="419"/>
      <c r="R104" s="419"/>
      <c r="S104" s="419"/>
      <c r="T104" s="419"/>
      <c r="U104" s="419"/>
      <c r="V104" s="419"/>
      <c r="W104" s="419"/>
      <c r="X104" s="419"/>
      <c r="Y104" s="419"/>
      <c r="Z104" s="419"/>
    </row>
    <row r="105" spans="1:26" ht="15.75" hidden="1" customHeight="1">
      <c r="A105" s="419"/>
      <c r="B105" s="435"/>
      <c r="C105" s="435"/>
      <c r="D105" s="1011"/>
      <c r="E105" s="1011"/>
      <c r="F105" s="551">
        <f>SUM(D105:E105)</f>
        <v>0</v>
      </c>
      <c r="G105" s="551"/>
      <c r="H105" s="419"/>
      <c r="I105" s="419"/>
      <c r="J105" s="419"/>
      <c r="K105" s="419"/>
      <c r="L105" s="419"/>
      <c r="M105" s="419"/>
      <c r="N105" s="419"/>
      <c r="O105" s="419"/>
      <c r="P105" s="419"/>
      <c r="Q105" s="419"/>
      <c r="R105" s="419"/>
      <c r="S105" s="419"/>
      <c r="T105" s="419"/>
      <c r="U105" s="419"/>
      <c r="V105" s="419"/>
      <c r="W105" s="419"/>
      <c r="X105" s="419"/>
      <c r="Y105" s="419"/>
      <c r="Z105" s="419"/>
    </row>
    <row r="106" spans="1:26" ht="15.75" customHeight="1">
      <c r="A106" s="419"/>
      <c r="B106" s="659">
        <v>2200000</v>
      </c>
      <c r="C106" s="659" t="s">
        <v>2090</v>
      </c>
      <c r="D106" s="1011"/>
      <c r="E106" s="1011"/>
      <c r="F106" s="551"/>
      <c r="G106" s="551"/>
      <c r="H106" s="419"/>
      <c r="I106" s="419"/>
      <c r="J106" s="419"/>
      <c r="K106" s="419"/>
      <c r="L106" s="419"/>
      <c r="M106" s="419"/>
      <c r="N106" s="419"/>
      <c r="O106" s="419"/>
      <c r="P106" s="419"/>
      <c r="Q106" s="419"/>
      <c r="R106" s="419"/>
      <c r="S106" s="419"/>
      <c r="T106" s="419"/>
      <c r="U106" s="419"/>
      <c r="V106" s="419"/>
      <c r="W106" s="419"/>
      <c r="X106" s="419"/>
      <c r="Y106" s="419"/>
      <c r="Z106" s="419"/>
    </row>
    <row r="107" spans="1:26" ht="15.75" hidden="1" customHeight="1">
      <c r="A107" s="419"/>
      <c r="B107" s="435"/>
      <c r="C107" s="435"/>
      <c r="D107" s="1011"/>
      <c r="E107" s="1011"/>
      <c r="F107" s="551"/>
      <c r="G107" s="551"/>
      <c r="H107" s="419"/>
      <c r="I107" s="419"/>
      <c r="J107" s="419"/>
      <c r="K107" s="419"/>
      <c r="L107" s="419"/>
      <c r="M107" s="419"/>
      <c r="N107" s="419"/>
      <c r="O107" s="419"/>
      <c r="P107" s="419"/>
      <c r="Q107" s="419"/>
      <c r="R107" s="419"/>
      <c r="S107" s="419"/>
      <c r="T107" s="419"/>
      <c r="U107" s="419"/>
      <c r="V107" s="419"/>
      <c r="W107" s="419"/>
      <c r="X107" s="419"/>
      <c r="Y107" s="419"/>
      <c r="Z107" s="419"/>
    </row>
    <row r="108" spans="1:26" ht="15.75" customHeight="1">
      <c r="A108" s="419"/>
      <c r="B108" s="659"/>
      <c r="C108" s="950" t="s">
        <v>2091</v>
      </c>
      <c r="D108" s="106"/>
      <c r="E108" s="106"/>
      <c r="F108" s="551"/>
      <c r="G108" s="551"/>
      <c r="H108" s="419"/>
      <c r="I108" s="419"/>
      <c r="J108" s="419"/>
      <c r="K108" s="419"/>
      <c r="L108" s="419"/>
      <c r="M108" s="419"/>
      <c r="N108" s="419"/>
      <c r="O108" s="419"/>
      <c r="P108" s="419"/>
      <c r="Q108" s="419"/>
      <c r="R108" s="419"/>
      <c r="S108" s="419"/>
      <c r="T108" s="419"/>
      <c r="U108" s="419"/>
      <c r="V108" s="419"/>
      <c r="W108" s="419"/>
      <c r="X108" s="419"/>
      <c r="Y108" s="419"/>
      <c r="Z108" s="419"/>
    </row>
    <row r="109" spans="1:26" ht="15.75" customHeight="1">
      <c r="A109" s="419"/>
      <c r="B109" s="540" t="s">
        <v>2092</v>
      </c>
      <c r="C109" s="540" t="s">
        <v>2093</v>
      </c>
      <c r="D109" s="551">
        <v>1300000</v>
      </c>
      <c r="E109" s="551">
        <v>300000</v>
      </c>
      <c r="F109" s="551">
        <f t="shared" ref="F109:F110" si="19">SUM(D109:E109)</f>
        <v>1600000</v>
      </c>
      <c r="G109" s="551">
        <v>1960000</v>
      </c>
      <c r="H109" s="419"/>
      <c r="I109" s="419"/>
      <c r="J109" s="419"/>
      <c r="K109" s="419"/>
      <c r="L109" s="419"/>
      <c r="M109" s="419"/>
      <c r="N109" s="419"/>
      <c r="O109" s="419"/>
      <c r="P109" s="419"/>
      <c r="Q109" s="419"/>
      <c r="R109" s="419"/>
      <c r="S109" s="419"/>
      <c r="T109" s="419"/>
      <c r="U109" s="419"/>
      <c r="V109" s="419"/>
      <c r="W109" s="419"/>
      <c r="X109" s="419"/>
      <c r="Y109" s="419"/>
      <c r="Z109" s="419"/>
    </row>
    <row r="110" spans="1:26" ht="15.75" customHeight="1">
      <c r="A110" s="419"/>
      <c r="B110" s="540" t="s">
        <v>2094</v>
      </c>
      <c r="C110" s="540" t="s">
        <v>2095</v>
      </c>
      <c r="D110" s="551">
        <v>120000</v>
      </c>
      <c r="E110" s="551">
        <v>-100000</v>
      </c>
      <c r="F110" s="551">
        <f t="shared" si="19"/>
        <v>20000</v>
      </c>
      <c r="G110" s="551">
        <v>40000</v>
      </c>
      <c r="H110" s="419"/>
      <c r="I110" s="419"/>
      <c r="J110" s="419"/>
      <c r="K110" s="419"/>
      <c r="L110" s="419"/>
      <c r="M110" s="419"/>
      <c r="N110" s="419"/>
      <c r="O110" s="419"/>
      <c r="P110" s="419"/>
      <c r="Q110" s="419"/>
      <c r="R110" s="419"/>
      <c r="S110" s="419"/>
      <c r="T110" s="419"/>
      <c r="U110" s="419"/>
      <c r="V110" s="419"/>
      <c r="W110" s="419"/>
      <c r="X110" s="419"/>
      <c r="Y110" s="419"/>
      <c r="Z110" s="419"/>
    </row>
    <row r="111" spans="1:26" ht="15.75" customHeight="1">
      <c r="A111" s="419"/>
      <c r="B111" s="479" t="s">
        <v>250</v>
      </c>
      <c r="C111" s="479"/>
      <c r="D111" s="480">
        <f t="shared" ref="D111:G111" si="20">SUM(D109:D110)</f>
        <v>1420000</v>
      </c>
      <c r="E111" s="480">
        <f t="shared" si="20"/>
        <v>200000</v>
      </c>
      <c r="F111" s="480">
        <f t="shared" si="20"/>
        <v>1620000</v>
      </c>
      <c r="G111" s="480">
        <f t="shared" si="20"/>
        <v>2000000</v>
      </c>
      <c r="H111" s="419"/>
      <c r="I111" s="419"/>
      <c r="J111" s="419"/>
      <c r="K111" s="419"/>
      <c r="L111" s="419"/>
      <c r="M111" s="419"/>
      <c r="N111" s="419"/>
      <c r="O111" s="419"/>
      <c r="P111" s="419"/>
      <c r="Q111" s="419"/>
      <c r="R111" s="419"/>
      <c r="S111" s="419"/>
      <c r="T111" s="419"/>
      <c r="U111" s="419"/>
      <c r="V111" s="419"/>
      <c r="W111" s="419"/>
      <c r="X111" s="419"/>
      <c r="Y111" s="419"/>
      <c r="Z111" s="419"/>
    </row>
    <row r="112" spans="1:26" ht="15.75" customHeight="1">
      <c r="A112" s="419"/>
      <c r="B112" s="659"/>
      <c r="C112" s="950" t="s">
        <v>2096</v>
      </c>
      <c r="D112" s="106"/>
      <c r="E112" s="106"/>
      <c r="F112" s="551"/>
      <c r="G112" s="551"/>
      <c r="H112" s="419"/>
      <c r="I112" s="419"/>
      <c r="J112" s="419"/>
      <c r="K112" s="419"/>
      <c r="L112" s="419"/>
      <c r="M112" s="419"/>
      <c r="N112" s="419"/>
      <c r="O112" s="419"/>
      <c r="P112" s="419"/>
      <c r="Q112" s="419"/>
      <c r="R112" s="419"/>
      <c r="S112" s="419"/>
      <c r="T112" s="419"/>
      <c r="U112" s="419"/>
      <c r="V112" s="419"/>
      <c r="W112" s="419"/>
      <c r="X112" s="419"/>
      <c r="Y112" s="419"/>
      <c r="Z112" s="419"/>
    </row>
    <row r="113" spans="1:26" ht="15.75" customHeight="1">
      <c r="A113" s="419"/>
      <c r="B113" s="349" t="s">
        <v>2097</v>
      </c>
      <c r="C113" s="349" t="s">
        <v>2098</v>
      </c>
      <c r="D113" s="551">
        <v>30000</v>
      </c>
      <c r="E113" s="551">
        <v>-20000</v>
      </c>
      <c r="F113" s="551">
        <f t="shared" ref="F113:F115" si="21">SUM(D113:E113)</f>
        <v>10000</v>
      </c>
      <c r="G113" s="551">
        <v>12000</v>
      </c>
      <c r="H113" s="419"/>
      <c r="I113" s="419"/>
      <c r="J113" s="419"/>
      <c r="K113" s="419"/>
      <c r="L113" s="419"/>
      <c r="M113" s="419"/>
      <c r="N113" s="419"/>
      <c r="O113" s="419"/>
      <c r="P113" s="419"/>
      <c r="Q113" s="419"/>
      <c r="R113" s="419"/>
      <c r="S113" s="419"/>
      <c r="T113" s="419"/>
      <c r="U113" s="419"/>
      <c r="V113" s="419"/>
      <c r="W113" s="419"/>
      <c r="X113" s="419"/>
      <c r="Y113" s="419"/>
      <c r="Z113" s="419"/>
    </row>
    <row r="114" spans="1:26" ht="15.75" customHeight="1">
      <c r="A114" s="419"/>
      <c r="B114" s="349" t="s">
        <v>2412</v>
      </c>
      <c r="C114" s="349" t="s">
        <v>2413</v>
      </c>
      <c r="D114" s="551">
        <v>2048765</v>
      </c>
      <c r="E114" s="551"/>
      <c r="F114" s="551">
        <f t="shared" si="21"/>
        <v>2048765</v>
      </c>
      <c r="G114" s="551">
        <v>1899908</v>
      </c>
      <c r="H114" s="419"/>
      <c r="I114" s="419"/>
      <c r="J114" s="419"/>
      <c r="K114" s="419"/>
      <c r="L114" s="419"/>
      <c r="M114" s="419"/>
      <c r="N114" s="419"/>
      <c r="O114" s="419"/>
      <c r="P114" s="419"/>
      <c r="Q114" s="419"/>
      <c r="R114" s="419"/>
      <c r="S114" s="419"/>
      <c r="T114" s="419"/>
      <c r="U114" s="419"/>
      <c r="V114" s="419"/>
      <c r="W114" s="419"/>
      <c r="X114" s="419"/>
      <c r="Y114" s="419"/>
      <c r="Z114" s="419"/>
    </row>
    <row r="115" spans="1:26" ht="15.75" customHeight="1">
      <c r="A115" s="419"/>
      <c r="B115" s="349" t="s">
        <v>2099</v>
      </c>
      <c r="C115" s="349" t="s">
        <v>2100</v>
      </c>
      <c r="D115" s="551">
        <v>102000</v>
      </c>
      <c r="E115" s="551">
        <v>-90000</v>
      </c>
      <c r="F115" s="551">
        <f t="shared" si="21"/>
        <v>12000</v>
      </c>
      <c r="G115" s="551">
        <v>24000</v>
      </c>
      <c r="H115" s="419"/>
      <c r="I115" s="419"/>
      <c r="J115" s="419"/>
      <c r="K115" s="419"/>
      <c r="L115" s="419"/>
      <c r="M115" s="419"/>
      <c r="N115" s="419"/>
      <c r="O115" s="419"/>
      <c r="P115" s="419"/>
      <c r="Q115" s="419"/>
      <c r="R115" s="419"/>
      <c r="S115" s="419"/>
      <c r="T115" s="419"/>
      <c r="U115" s="419"/>
      <c r="V115" s="419"/>
      <c r="W115" s="419"/>
      <c r="X115" s="419"/>
      <c r="Y115" s="419"/>
      <c r="Z115" s="419"/>
    </row>
    <row r="116" spans="1:26" ht="15.75" customHeight="1">
      <c r="A116" s="419"/>
      <c r="B116" s="479" t="s">
        <v>250</v>
      </c>
      <c r="C116" s="479"/>
      <c r="D116" s="480">
        <f t="shared" ref="D116:G116" si="22">SUM(D113:D115)</f>
        <v>2180765</v>
      </c>
      <c r="E116" s="480">
        <f t="shared" si="22"/>
        <v>-110000</v>
      </c>
      <c r="F116" s="480">
        <f t="shared" si="22"/>
        <v>2070765</v>
      </c>
      <c r="G116" s="480">
        <f t="shared" si="22"/>
        <v>1935908</v>
      </c>
      <c r="H116" s="419"/>
      <c r="I116" s="419"/>
      <c r="J116" s="419"/>
      <c r="K116" s="419"/>
      <c r="L116" s="419"/>
      <c r="M116" s="419"/>
      <c r="N116" s="419"/>
      <c r="O116" s="419"/>
      <c r="P116" s="419"/>
      <c r="Q116" s="419"/>
      <c r="R116" s="419"/>
      <c r="S116" s="419"/>
      <c r="T116" s="419"/>
      <c r="U116" s="419"/>
      <c r="V116" s="419"/>
      <c r="W116" s="419"/>
      <c r="X116" s="419"/>
      <c r="Y116" s="419"/>
      <c r="Z116" s="419"/>
    </row>
    <row r="117" spans="1:26" ht="15.75" customHeight="1">
      <c r="A117" s="419"/>
      <c r="B117" s="540"/>
      <c r="C117" s="950" t="s">
        <v>2855</v>
      </c>
      <c r="D117" s="106"/>
      <c r="E117" s="106"/>
      <c r="F117" s="551"/>
      <c r="G117" s="551"/>
      <c r="H117" s="419"/>
      <c r="I117" s="419"/>
      <c r="J117" s="419"/>
      <c r="K117" s="419"/>
      <c r="L117" s="419"/>
      <c r="M117" s="419"/>
      <c r="N117" s="419"/>
      <c r="O117" s="419"/>
      <c r="P117" s="419"/>
      <c r="Q117" s="419"/>
      <c r="R117" s="419"/>
      <c r="S117" s="419"/>
      <c r="T117" s="419"/>
      <c r="U117" s="419"/>
      <c r="V117" s="419"/>
      <c r="W117" s="419"/>
      <c r="X117" s="419"/>
      <c r="Y117" s="419"/>
      <c r="Z117" s="419"/>
    </row>
    <row r="118" spans="1:26" ht="15.75" customHeight="1">
      <c r="A118" s="419"/>
      <c r="B118" s="540" t="s">
        <v>2102</v>
      </c>
      <c r="C118" s="540" t="s">
        <v>2103</v>
      </c>
      <c r="D118" s="551">
        <v>3320000</v>
      </c>
      <c r="E118" s="551">
        <v>0</v>
      </c>
      <c r="F118" s="551">
        <f t="shared" ref="F118:F120" si="23">SUM(D118:E118)</f>
        <v>3320000</v>
      </c>
      <c r="G118" s="551">
        <v>7020000</v>
      </c>
      <c r="H118" s="419"/>
      <c r="I118" s="419"/>
      <c r="J118" s="419"/>
      <c r="K118" s="419"/>
      <c r="L118" s="419"/>
      <c r="M118" s="419"/>
      <c r="N118" s="419"/>
      <c r="O118" s="419"/>
      <c r="P118" s="419"/>
      <c r="Q118" s="419"/>
      <c r="R118" s="419"/>
      <c r="S118" s="419"/>
      <c r="T118" s="419"/>
      <c r="U118" s="419"/>
      <c r="V118" s="419"/>
      <c r="W118" s="419"/>
      <c r="X118" s="419"/>
      <c r="Y118" s="419"/>
      <c r="Z118" s="419"/>
    </row>
    <row r="119" spans="1:26" ht="15.75" customHeight="1">
      <c r="A119" s="419"/>
      <c r="B119" s="540" t="s">
        <v>2104</v>
      </c>
      <c r="C119" s="540" t="s">
        <v>2105</v>
      </c>
      <c r="D119" s="551">
        <v>13624000</v>
      </c>
      <c r="E119" s="551">
        <v>0</v>
      </c>
      <c r="F119" s="551">
        <f t="shared" si="23"/>
        <v>13624000</v>
      </c>
      <c r="G119" s="551">
        <v>13060000</v>
      </c>
      <c r="H119" s="419"/>
      <c r="I119" s="419"/>
      <c r="J119" s="419"/>
      <c r="K119" s="419"/>
      <c r="L119" s="419"/>
      <c r="M119" s="419"/>
      <c r="N119" s="419"/>
      <c r="O119" s="419"/>
      <c r="P119" s="419"/>
      <c r="Q119" s="419"/>
      <c r="R119" s="419"/>
      <c r="S119" s="419"/>
      <c r="T119" s="419"/>
      <c r="U119" s="419"/>
      <c r="V119" s="419"/>
      <c r="W119" s="419"/>
      <c r="X119" s="419"/>
      <c r="Y119" s="419"/>
      <c r="Z119" s="419"/>
    </row>
    <row r="120" spans="1:26" ht="15.75" customHeight="1">
      <c r="A120" s="419"/>
      <c r="B120" s="540" t="s">
        <v>2106</v>
      </c>
      <c r="C120" s="540" t="s">
        <v>2107</v>
      </c>
      <c r="D120" s="551">
        <v>13624000</v>
      </c>
      <c r="E120" s="551">
        <v>0</v>
      </c>
      <c r="F120" s="551">
        <f t="shared" si="23"/>
        <v>13624000</v>
      </c>
      <c r="G120" s="551">
        <v>13060000</v>
      </c>
      <c r="H120" s="419"/>
      <c r="I120" s="419"/>
      <c r="J120" s="419"/>
      <c r="K120" s="419"/>
      <c r="L120" s="419"/>
      <c r="M120" s="419"/>
      <c r="N120" s="419"/>
      <c r="O120" s="419"/>
      <c r="P120" s="419"/>
      <c r="Q120" s="419"/>
      <c r="R120" s="419"/>
      <c r="S120" s="419"/>
      <c r="T120" s="419"/>
      <c r="U120" s="419"/>
      <c r="V120" s="419"/>
      <c r="W120" s="419"/>
      <c r="X120" s="419"/>
      <c r="Y120" s="419"/>
      <c r="Z120" s="419"/>
    </row>
    <row r="121" spans="1:26" ht="15.75" customHeight="1">
      <c r="A121" s="419"/>
      <c r="B121" s="479" t="s">
        <v>250</v>
      </c>
      <c r="C121" s="479"/>
      <c r="D121" s="480">
        <f t="shared" ref="D121:G121" si="24">SUM(D118:D120)</f>
        <v>30568000</v>
      </c>
      <c r="E121" s="480">
        <f t="shared" si="24"/>
        <v>0</v>
      </c>
      <c r="F121" s="480">
        <f t="shared" si="24"/>
        <v>30568000</v>
      </c>
      <c r="G121" s="480">
        <f t="shared" si="24"/>
        <v>33140000</v>
      </c>
      <c r="H121" s="419"/>
      <c r="I121" s="419"/>
      <c r="J121" s="419"/>
      <c r="K121" s="419"/>
      <c r="L121" s="419"/>
      <c r="M121" s="419"/>
      <c r="N121" s="419"/>
      <c r="O121" s="419"/>
      <c r="P121" s="419"/>
      <c r="Q121" s="419"/>
      <c r="R121" s="419"/>
      <c r="S121" s="419"/>
      <c r="T121" s="419"/>
      <c r="U121" s="419"/>
      <c r="V121" s="419"/>
      <c r="W121" s="419"/>
      <c r="X121" s="419"/>
      <c r="Y121" s="419"/>
      <c r="Z121" s="419"/>
    </row>
    <row r="122" spans="1:26" ht="15.75" customHeight="1">
      <c r="A122" s="419"/>
      <c r="B122" s="659"/>
      <c r="C122" s="950" t="s">
        <v>2110</v>
      </c>
      <c r="D122" s="106"/>
      <c r="E122" s="106"/>
      <c r="F122" s="551"/>
      <c r="G122" s="551"/>
      <c r="H122" s="419"/>
      <c r="I122" s="419"/>
      <c r="J122" s="419"/>
      <c r="K122" s="419"/>
      <c r="L122" s="419"/>
      <c r="M122" s="419"/>
      <c r="N122" s="419"/>
      <c r="O122" s="419"/>
      <c r="P122" s="419"/>
      <c r="Q122" s="419"/>
      <c r="R122" s="419"/>
      <c r="S122" s="419"/>
      <c r="T122" s="419"/>
      <c r="U122" s="419"/>
      <c r="V122" s="419"/>
      <c r="W122" s="419"/>
      <c r="X122" s="419"/>
      <c r="Y122" s="419"/>
      <c r="Z122" s="419"/>
    </row>
    <row r="123" spans="1:26" ht="15.75" customHeight="1">
      <c r="A123" s="419"/>
      <c r="B123" s="540" t="s">
        <v>2111</v>
      </c>
      <c r="C123" s="540" t="s">
        <v>2112</v>
      </c>
      <c r="D123" s="551">
        <v>1560000</v>
      </c>
      <c r="E123" s="551">
        <v>1000000</v>
      </c>
      <c r="F123" s="551">
        <f t="shared" ref="F123:F125" si="25">SUM(D123:E123)</f>
        <v>2560000</v>
      </c>
      <c r="G123" s="551">
        <v>2000000</v>
      </c>
      <c r="H123" s="419"/>
      <c r="I123" s="419"/>
      <c r="J123" s="419"/>
      <c r="K123" s="419"/>
      <c r="L123" s="419"/>
      <c r="M123" s="419"/>
      <c r="N123" s="419"/>
      <c r="O123" s="419"/>
      <c r="P123" s="419"/>
      <c r="Q123" s="419"/>
      <c r="R123" s="419"/>
      <c r="S123" s="419"/>
      <c r="T123" s="419"/>
      <c r="U123" s="419"/>
      <c r="V123" s="419"/>
      <c r="W123" s="419"/>
      <c r="X123" s="419"/>
      <c r="Y123" s="419"/>
      <c r="Z123" s="419"/>
    </row>
    <row r="124" spans="1:26" ht="15.75" customHeight="1">
      <c r="A124" s="419"/>
      <c r="B124" s="540" t="s">
        <v>2113</v>
      </c>
      <c r="C124" s="540" t="s">
        <v>2114</v>
      </c>
      <c r="D124" s="551">
        <v>5137260</v>
      </c>
      <c r="E124" s="551">
        <v>-3000000</v>
      </c>
      <c r="F124" s="551">
        <f t="shared" si="25"/>
        <v>2137260</v>
      </c>
      <c r="G124" s="551">
        <v>3500000</v>
      </c>
      <c r="H124" s="419"/>
      <c r="I124" s="419"/>
      <c r="J124" s="419"/>
      <c r="K124" s="419"/>
      <c r="L124" s="419"/>
      <c r="M124" s="419"/>
      <c r="N124" s="419"/>
      <c r="O124" s="419"/>
      <c r="P124" s="419"/>
      <c r="Q124" s="419"/>
      <c r="R124" s="419"/>
      <c r="S124" s="419"/>
      <c r="T124" s="419"/>
      <c r="U124" s="419"/>
      <c r="V124" s="419"/>
      <c r="W124" s="419"/>
      <c r="X124" s="419"/>
      <c r="Y124" s="419"/>
      <c r="Z124" s="419"/>
    </row>
    <row r="125" spans="1:26" ht="15.75" customHeight="1">
      <c r="A125" s="419"/>
      <c r="B125" s="540" t="s">
        <v>2115</v>
      </c>
      <c r="C125" s="540" t="s">
        <v>2107</v>
      </c>
      <c r="D125" s="551">
        <v>5137260</v>
      </c>
      <c r="E125" s="551">
        <v>-3000000</v>
      </c>
      <c r="F125" s="551">
        <f t="shared" si="25"/>
        <v>2137260</v>
      </c>
      <c r="G125" s="551">
        <v>3500000</v>
      </c>
      <c r="H125" s="419"/>
      <c r="I125" s="419"/>
      <c r="J125" s="419"/>
      <c r="K125" s="419"/>
      <c r="L125" s="419"/>
      <c r="M125" s="419"/>
      <c r="N125" s="419"/>
      <c r="O125" s="419"/>
      <c r="P125" s="419"/>
      <c r="Q125" s="419"/>
      <c r="R125" s="419"/>
      <c r="S125" s="419"/>
      <c r="T125" s="419"/>
      <c r="U125" s="419"/>
      <c r="V125" s="419"/>
      <c r="W125" s="419"/>
      <c r="X125" s="419"/>
      <c r="Y125" s="419"/>
      <c r="Z125" s="419"/>
    </row>
    <row r="126" spans="1:26" ht="15.75" customHeight="1">
      <c r="A126" s="419"/>
      <c r="B126" s="479" t="s">
        <v>250</v>
      </c>
      <c r="C126" s="479"/>
      <c r="D126" s="480">
        <f t="shared" ref="D126:G126" si="26">SUM(D123:D125)</f>
        <v>11834520</v>
      </c>
      <c r="E126" s="480">
        <f t="shared" si="26"/>
        <v>-5000000</v>
      </c>
      <c r="F126" s="480">
        <f t="shared" si="26"/>
        <v>6834520</v>
      </c>
      <c r="G126" s="480">
        <f t="shared" si="26"/>
        <v>9000000</v>
      </c>
      <c r="H126" s="419"/>
      <c r="I126" s="419"/>
      <c r="J126" s="419"/>
      <c r="K126" s="419"/>
      <c r="L126" s="419"/>
      <c r="M126" s="419"/>
      <c r="N126" s="419"/>
      <c r="O126" s="419"/>
      <c r="P126" s="419"/>
      <c r="Q126" s="419"/>
      <c r="R126" s="419"/>
      <c r="S126" s="419"/>
      <c r="T126" s="419"/>
      <c r="U126" s="419"/>
      <c r="V126" s="419"/>
      <c r="W126" s="419"/>
      <c r="X126" s="419"/>
      <c r="Y126" s="419"/>
      <c r="Z126" s="419"/>
    </row>
    <row r="127" spans="1:26" ht="15.75" customHeight="1">
      <c r="A127" s="419"/>
      <c r="B127" s="659"/>
      <c r="C127" s="950" t="s">
        <v>2118</v>
      </c>
      <c r="D127" s="106"/>
      <c r="E127" s="106"/>
      <c r="F127" s="551"/>
      <c r="G127" s="551"/>
      <c r="H127" s="419"/>
      <c r="I127" s="419"/>
      <c r="J127" s="419"/>
      <c r="K127" s="419"/>
      <c r="L127" s="419"/>
      <c r="M127" s="419"/>
      <c r="N127" s="419"/>
      <c r="O127" s="419"/>
      <c r="P127" s="419"/>
      <c r="Q127" s="419"/>
      <c r="R127" s="419"/>
      <c r="S127" s="419"/>
      <c r="T127" s="419"/>
      <c r="U127" s="419"/>
      <c r="V127" s="419"/>
      <c r="W127" s="419"/>
      <c r="X127" s="419"/>
      <c r="Y127" s="419"/>
      <c r="Z127" s="419"/>
    </row>
    <row r="128" spans="1:26" ht="15.75" customHeight="1">
      <c r="A128" s="419"/>
      <c r="B128" s="540" t="s">
        <v>2119</v>
      </c>
      <c r="C128" s="540" t="s">
        <v>2120</v>
      </c>
      <c r="D128" s="106">
        <v>600000</v>
      </c>
      <c r="E128" s="106"/>
      <c r="F128" s="551">
        <f t="shared" ref="F128:F131" si="27">SUM(D128:E128)</f>
        <v>600000</v>
      </c>
      <c r="G128" s="551">
        <v>240000</v>
      </c>
      <c r="H128" s="419"/>
      <c r="I128" s="419"/>
      <c r="J128" s="419"/>
      <c r="K128" s="419"/>
      <c r="L128" s="419"/>
      <c r="M128" s="419"/>
      <c r="N128" s="419"/>
      <c r="O128" s="419"/>
      <c r="P128" s="419"/>
      <c r="Q128" s="419"/>
      <c r="R128" s="419"/>
      <c r="S128" s="419"/>
      <c r="T128" s="419"/>
      <c r="U128" s="419"/>
      <c r="V128" s="419"/>
      <c r="W128" s="419"/>
      <c r="X128" s="419"/>
      <c r="Y128" s="419"/>
      <c r="Z128" s="419"/>
    </row>
    <row r="129" spans="1:26" ht="15.75" customHeight="1">
      <c r="A129" s="419"/>
      <c r="B129" s="540">
        <v>2210503</v>
      </c>
      <c r="C129" s="540" t="s">
        <v>2122</v>
      </c>
      <c r="D129" s="106">
        <v>712800</v>
      </c>
      <c r="E129" s="106">
        <v>-300000</v>
      </c>
      <c r="F129" s="551">
        <f t="shared" si="27"/>
        <v>412800</v>
      </c>
      <c r="G129" s="551">
        <v>712800</v>
      </c>
      <c r="H129" s="419"/>
      <c r="I129" s="419"/>
      <c r="J129" s="419"/>
      <c r="K129" s="419"/>
      <c r="L129" s="419"/>
      <c r="M129" s="419"/>
      <c r="N129" s="419"/>
      <c r="O129" s="419"/>
      <c r="P129" s="419"/>
      <c r="Q129" s="419"/>
      <c r="R129" s="419"/>
      <c r="S129" s="419"/>
      <c r="T129" s="419"/>
      <c r="U129" s="419"/>
      <c r="V129" s="419"/>
      <c r="W129" s="419"/>
      <c r="X129" s="419"/>
      <c r="Y129" s="419"/>
      <c r="Z129" s="419"/>
    </row>
    <row r="130" spans="1:26" ht="15.75" customHeight="1">
      <c r="A130" s="419"/>
      <c r="B130" s="540" t="s">
        <v>2123</v>
      </c>
      <c r="C130" s="540" t="s">
        <v>2124</v>
      </c>
      <c r="D130" s="106">
        <v>3480000</v>
      </c>
      <c r="E130" s="106">
        <v>-1439326</v>
      </c>
      <c r="F130" s="551">
        <f t="shared" si="27"/>
        <v>2040674</v>
      </c>
      <c r="G130" s="551">
        <v>3107654</v>
      </c>
      <c r="H130" s="419"/>
      <c r="I130" s="419"/>
      <c r="J130" s="419"/>
      <c r="K130" s="419"/>
      <c r="L130" s="419"/>
      <c r="M130" s="419"/>
      <c r="N130" s="419"/>
      <c r="O130" s="419"/>
      <c r="P130" s="419"/>
      <c r="Q130" s="419"/>
      <c r="R130" s="419"/>
      <c r="S130" s="419"/>
      <c r="T130" s="419"/>
      <c r="U130" s="419"/>
      <c r="V130" s="419"/>
      <c r="W130" s="419"/>
      <c r="X130" s="419"/>
      <c r="Y130" s="419"/>
      <c r="Z130" s="419"/>
    </row>
    <row r="131" spans="1:26" ht="15.75" customHeight="1">
      <c r="A131" s="419"/>
      <c r="B131" s="540">
        <v>2210505</v>
      </c>
      <c r="C131" s="540" t="s">
        <v>2258</v>
      </c>
      <c r="D131" s="106">
        <v>60000</v>
      </c>
      <c r="E131" s="106"/>
      <c r="F131" s="551">
        <f t="shared" si="27"/>
        <v>60000</v>
      </c>
      <c r="G131" s="551">
        <v>80000</v>
      </c>
      <c r="H131" s="419"/>
      <c r="I131" s="419"/>
      <c r="J131" s="419"/>
      <c r="K131" s="419"/>
      <c r="L131" s="419"/>
      <c r="M131" s="419"/>
      <c r="N131" s="419"/>
      <c r="O131" s="419"/>
      <c r="P131" s="419"/>
      <c r="Q131" s="419"/>
      <c r="R131" s="419"/>
      <c r="S131" s="419"/>
      <c r="T131" s="419"/>
      <c r="U131" s="419"/>
      <c r="V131" s="419"/>
      <c r="W131" s="419"/>
      <c r="X131" s="419"/>
      <c r="Y131" s="419"/>
      <c r="Z131" s="419"/>
    </row>
    <row r="132" spans="1:26" ht="15.75" customHeight="1">
      <c r="A132" s="419"/>
      <c r="B132" s="479" t="s">
        <v>250</v>
      </c>
      <c r="C132" s="479"/>
      <c r="D132" s="480">
        <f t="shared" ref="D132:G132" si="28">SUM(D128:D131)</f>
        <v>4852800</v>
      </c>
      <c r="E132" s="480">
        <f t="shared" si="28"/>
        <v>-1739326</v>
      </c>
      <c r="F132" s="480">
        <f t="shared" si="28"/>
        <v>3113474</v>
      </c>
      <c r="G132" s="480">
        <f t="shared" si="28"/>
        <v>4140454</v>
      </c>
      <c r="H132" s="419"/>
      <c r="I132" s="419"/>
      <c r="J132" s="419"/>
      <c r="K132" s="419"/>
      <c r="L132" s="419"/>
      <c r="M132" s="419"/>
      <c r="N132" s="419"/>
      <c r="O132" s="419"/>
      <c r="P132" s="419"/>
      <c r="Q132" s="419"/>
      <c r="R132" s="419"/>
      <c r="S132" s="419"/>
      <c r="T132" s="419"/>
      <c r="U132" s="419"/>
      <c r="V132" s="419"/>
      <c r="W132" s="419"/>
      <c r="X132" s="419"/>
      <c r="Y132" s="419"/>
      <c r="Z132" s="419"/>
    </row>
    <row r="133" spans="1:26" ht="15.75" customHeight="1">
      <c r="A133" s="419"/>
      <c r="B133" s="659"/>
      <c r="C133" s="950" t="s">
        <v>2125</v>
      </c>
      <c r="D133" s="106"/>
      <c r="E133" s="106"/>
      <c r="F133" s="551"/>
      <c r="G133" s="551"/>
      <c r="H133" s="419"/>
      <c r="I133" s="419"/>
      <c r="J133" s="419"/>
      <c r="K133" s="419"/>
      <c r="L133" s="419"/>
      <c r="M133" s="419"/>
      <c r="N133" s="419"/>
      <c r="O133" s="419"/>
      <c r="P133" s="419"/>
      <c r="Q133" s="419"/>
      <c r="R133" s="419"/>
      <c r="S133" s="419"/>
      <c r="T133" s="419"/>
      <c r="U133" s="419"/>
      <c r="V133" s="419"/>
      <c r="W133" s="419"/>
      <c r="X133" s="419"/>
      <c r="Y133" s="419"/>
      <c r="Z133" s="419"/>
    </row>
    <row r="134" spans="1:26" ht="15.75" customHeight="1">
      <c r="A134" s="419"/>
      <c r="B134" s="540">
        <v>2210604</v>
      </c>
      <c r="C134" s="540" t="s">
        <v>2591</v>
      </c>
      <c r="D134" s="106">
        <v>2400000</v>
      </c>
      <c r="E134" s="106">
        <v>-800000</v>
      </c>
      <c r="F134" s="551">
        <f>SUM(D134:E134)</f>
        <v>1600000</v>
      </c>
      <c r="G134" s="551">
        <v>1500000</v>
      </c>
      <c r="H134" s="419"/>
      <c r="I134" s="419"/>
      <c r="J134" s="419"/>
      <c r="K134" s="419"/>
      <c r="L134" s="419"/>
      <c r="M134" s="419"/>
      <c r="N134" s="419"/>
      <c r="O134" s="419"/>
      <c r="P134" s="419"/>
      <c r="Q134" s="419"/>
      <c r="R134" s="419"/>
      <c r="S134" s="419"/>
      <c r="T134" s="419"/>
      <c r="U134" s="419"/>
      <c r="V134" s="419"/>
      <c r="W134" s="419"/>
      <c r="X134" s="419"/>
      <c r="Y134" s="419"/>
      <c r="Z134" s="419"/>
    </row>
    <row r="135" spans="1:26" ht="15.75" customHeight="1">
      <c r="A135" s="419"/>
      <c r="B135" s="479" t="s">
        <v>250</v>
      </c>
      <c r="C135" s="479"/>
      <c r="D135" s="480">
        <f t="shared" ref="D135:G135" si="29">SUM(D134)</f>
        <v>2400000</v>
      </c>
      <c r="E135" s="480">
        <f t="shared" si="29"/>
        <v>-800000</v>
      </c>
      <c r="F135" s="480">
        <f t="shared" si="29"/>
        <v>1600000</v>
      </c>
      <c r="G135" s="480">
        <f t="shared" si="29"/>
        <v>1500000</v>
      </c>
      <c r="H135" s="419"/>
      <c r="I135" s="419"/>
      <c r="J135" s="419"/>
      <c r="K135" s="419"/>
      <c r="L135" s="419"/>
      <c r="M135" s="419"/>
      <c r="N135" s="419"/>
      <c r="O135" s="419"/>
      <c r="P135" s="419"/>
      <c r="Q135" s="419"/>
      <c r="R135" s="419"/>
      <c r="S135" s="419"/>
      <c r="T135" s="419"/>
      <c r="U135" s="419"/>
      <c r="V135" s="419"/>
      <c r="W135" s="419"/>
      <c r="X135" s="419"/>
      <c r="Y135" s="419"/>
      <c r="Z135" s="419"/>
    </row>
    <row r="136" spans="1:26" ht="15.75" customHeight="1">
      <c r="A136" s="419"/>
      <c r="B136" s="659"/>
      <c r="C136" s="950" t="s">
        <v>2128</v>
      </c>
      <c r="D136" s="106"/>
      <c r="E136" s="106"/>
      <c r="F136" s="551"/>
      <c r="G136" s="551"/>
      <c r="H136" s="419"/>
      <c r="I136" s="419"/>
      <c r="J136" s="419"/>
      <c r="K136" s="419"/>
      <c r="L136" s="419"/>
      <c r="M136" s="419"/>
      <c r="N136" s="419"/>
      <c r="O136" s="419"/>
      <c r="P136" s="419"/>
      <c r="Q136" s="419"/>
      <c r="R136" s="419"/>
      <c r="S136" s="419"/>
      <c r="T136" s="419"/>
      <c r="U136" s="419"/>
      <c r="V136" s="419"/>
      <c r="W136" s="419"/>
      <c r="X136" s="419"/>
      <c r="Y136" s="419"/>
      <c r="Z136" s="419"/>
    </row>
    <row r="137" spans="1:26" ht="15.75" customHeight="1">
      <c r="A137" s="419"/>
      <c r="B137" s="540" t="s">
        <v>2129</v>
      </c>
      <c r="C137" s="540" t="s">
        <v>2130</v>
      </c>
      <c r="D137" s="551">
        <v>1500000</v>
      </c>
      <c r="E137" s="551"/>
      <c r="F137" s="551">
        <f t="shared" ref="F137:F142" si="30">SUM(D137:E137)</f>
        <v>1500000</v>
      </c>
      <c r="G137" s="551"/>
      <c r="H137" s="419"/>
      <c r="I137" s="419"/>
      <c r="J137" s="419"/>
      <c r="K137" s="419"/>
      <c r="L137" s="419"/>
      <c r="M137" s="419"/>
      <c r="N137" s="419"/>
      <c r="O137" s="419"/>
      <c r="P137" s="419"/>
      <c r="Q137" s="419"/>
      <c r="R137" s="419"/>
      <c r="S137" s="419"/>
      <c r="T137" s="419"/>
      <c r="U137" s="419"/>
      <c r="V137" s="419"/>
      <c r="W137" s="419"/>
      <c r="X137" s="419"/>
      <c r="Y137" s="419"/>
      <c r="Z137" s="419"/>
    </row>
    <row r="138" spans="1:26" ht="15.75" customHeight="1">
      <c r="A138" s="419"/>
      <c r="B138" s="540" t="s">
        <v>2241</v>
      </c>
      <c r="C138" s="540" t="s">
        <v>2242</v>
      </c>
      <c r="D138" s="106">
        <v>1295420</v>
      </c>
      <c r="E138" s="106">
        <v>-600000</v>
      </c>
      <c r="F138" s="551">
        <f t="shared" si="30"/>
        <v>695420</v>
      </c>
      <c r="G138" s="551"/>
      <c r="H138" s="419"/>
      <c r="I138" s="419"/>
      <c r="J138" s="419"/>
      <c r="K138" s="419"/>
      <c r="L138" s="419"/>
      <c r="M138" s="419"/>
      <c r="N138" s="419"/>
      <c r="O138" s="419"/>
      <c r="P138" s="419"/>
      <c r="Q138" s="419"/>
      <c r="R138" s="419"/>
      <c r="S138" s="419"/>
      <c r="T138" s="419"/>
      <c r="U138" s="419"/>
      <c r="V138" s="419"/>
      <c r="W138" s="419"/>
      <c r="X138" s="419"/>
      <c r="Y138" s="419"/>
      <c r="Z138" s="419"/>
    </row>
    <row r="139" spans="1:26" ht="15.75" customHeight="1">
      <c r="A139" s="419"/>
      <c r="B139" s="540" t="s">
        <v>2131</v>
      </c>
      <c r="C139" s="540" t="s">
        <v>2132</v>
      </c>
      <c r="D139" s="106">
        <v>420000</v>
      </c>
      <c r="E139" s="106">
        <v>-300000</v>
      </c>
      <c r="F139" s="551">
        <f t="shared" si="30"/>
        <v>120000</v>
      </c>
      <c r="G139" s="551"/>
      <c r="H139" s="419"/>
      <c r="I139" s="419"/>
      <c r="J139" s="419"/>
      <c r="K139" s="419"/>
      <c r="L139" s="419"/>
      <c r="M139" s="419"/>
      <c r="N139" s="419"/>
      <c r="O139" s="419"/>
      <c r="P139" s="419"/>
      <c r="Q139" s="419"/>
      <c r="R139" s="419"/>
      <c r="S139" s="419"/>
      <c r="T139" s="419"/>
      <c r="U139" s="419"/>
      <c r="V139" s="419"/>
      <c r="W139" s="419"/>
      <c r="X139" s="419"/>
      <c r="Y139" s="419"/>
      <c r="Z139" s="419"/>
    </row>
    <row r="140" spans="1:26" ht="15.75" customHeight="1">
      <c r="A140" s="419"/>
      <c r="B140" s="349" t="s">
        <v>2520</v>
      </c>
      <c r="C140" s="349" t="s">
        <v>2521</v>
      </c>
      <c r="D140" s="106">
        <v>1850030</v>
      </c>
      <c r="E140" s="106">
        <v>-1000000</v>
      </c>
      <c r="F140" s="551">
        <f t="shared" si="30"/>
        <v>850030</v>
      </c>
      <c r="G140" s="551">
        <v>2398765</v>
      </c>
      <c r="H140" s="419"/>
      <c r="I140" s="419"/>
      <c r="J140" s="419"/>
      <c r="K140" s="419"/>
      <c r="L140" s="419"/>
      <c r="M140" s="419"/>
      <c r="N140" s="419"/>
      <c r="O140" s="419"/>
      <c r="P140" s="419"/>
      <c r="Q140" s="419"/>
      <c r="R140" s="419"/>
      <c r="S140" s="419"/>
      <c r="T140" s="419"/>
      <c r="U140" s="419"/>
      <c r="V140" s="419"/>
      <c r="W140" s="419"/>
      <c r="X140" s="419"/>
      <c r="Y140" s="419"/>
      <c r="Z140" s="419"/>
    </row>
    <row r="141" spans="1:26" ht="15.75" customHeight="1">
      <c r="A141" s="419"/>
      <c r="B141" s="349">
        <v>2210708</v>
      </c>
      <c r="C141" s="349" t="s">
        <v>2857</v>
      </c>
      <c r="D141" s="106">
        <v>1400950</v>
      </c>
      <c r="E141" s="106">
        <v>-700000</v>
      </c>
      <c r="F141" s="551">
        <f t="shared" si="30"/>
        <v>700950</v>
      </c>
      <c r="G141" s="551"/>
      <c r="H141" s="419"/>
      <c r="I141" s="419"/>
      <c r="J141" s="419"/>
      <c r="K141" s="419"/>
      <c r="L141" s="419"/>
      <c r="M141" s="419"/>
      <c r="N141" s="419"/>
      <c r="O141" s="419"/>
      <c r="P141" s="419"/>
      <c r="Q141" s="419"/>
      <c r="R141" s="419"/>
      <c r="S141" s="419"/>
      <c r="T141" s="419"/>
      <c r="U141" s="419"/>
      <c r="V141" s="419"/>
      <c r="W141" s="419"/>
      <c r="X141" s="419"/>
      <c r="Y141" s="419"/>
      <c r="Z141" s="419"/>
    </row>
    <row r="142" spans="1:26" ht="15.75" customHeight="1">
      <c r="A142" s="419"/>
      <c r="B142" s="349">
        <v>2210799</v>
      </c>
      <c r="C142" s="349" t="s">
        <v>3029</v>
      </c>
      <c r="D142" s="106">
        <v>1500000</v>
      </c>
      <c r="E142" s="106">
        <v>-500000</v>
      </c>
      <c r="F142" s="551">
        <f t="shared" si="30"/>
        <v>1000000</v>
      </c>
      <c r="G142" s="551">
        <v>2490560</v>
      </c>
      <c r="H142" s="419"/>
      <c r="I142" s="419"/>
      <c r="J142" s="419"/>
      <c r="K142" s="419"/>
      <c r="L142" s="419"/>
      <c r="M142" s="419"/>
      <c r="N142" s="419"/>
      <c r="O142" s="419"/>
      <c r="P142" s="419"/>
      <c r="Q142" s="419"/>
      <c r="R142" s="419"/>
      <c r="S142" s="419"/>
      <c r="T142" s="419"/>
      <c r="U142" s="419"/>
      <c r="V142" s="419"/>
      <c r="W142" s="419"/>
      <c r="X142" s="419"/>
      <c r="Y142" s="419"/>
      <c r="Z142" s="419"/>
    </row>
    <row r="143" spans="1:26" ht="15.75" customHeight="1">
      <c r="A143" s="419"/>
      <c r="B143" s="479" t="s">
        <v>250</v>
      </c>
      <c r="C143" s="479"/>
      <c r="D143" s="480">
        <f t="shared" ref="D143:G143" si="31">SUM(D137:D142)</f>
        <v>7966400</v>
      </c>
      <c r="E143" s="480">
        <f t="shared" si="31"/>
        <v>-3100000</v>
      </c>
      <c r="F143" s="480">
        <f t="shared" si="31"/>
        <v>4866400</v>
      </c>
      <c r="G143" s="480">
        <f t="shared" si="31"/>
        <v>4889325</v>
      </c>
      <c r="H143" s="419"/>
      <c r="I143" s="419"/>
      <c r="J143" s="419"/>
      <c r="K143" s="419"/>
      <c r="L143" s="419"/>
      <c r="M143" s="419"/>
      <c r="N143" s="419"/>
      <c r="O143" s="419"/>
      <c r="P143" s="419"/>
      <c r="Q143" s="419"/>
      <c r="R143" s="419"/>
      <c r="S143" s="419"/>
      <c r="T143" s="419"/>
      <c r="U143" s="419"/>
      <c r="V143" s="419"/>
      <c r="W143" s="419"/>
      <c r="X143" s="419"/>
      <c r="Y143" s="419"/>
      <c r="Z143" s="419"/>
    </row>
    <row r="144" spans="1:26" ht="15.75" customHeight="1">
      <c r="A144" s="419"/>
      <c r="B144" s="659"/>
      <c r="C144" s="950" t="s">
        <v>2138</v>
      </c>
      <c r="D144" s="106"/>
      <c r="E144" s="106"/>
      <c r="F144" s="551"/>
      <c r="G144" s="551"/>
      <c r="H144" s="419"/>
      <c r="I144" s="419"/>
      <c r="J144" s="419"/>
      <c r="K144" s="419"/>
      <c r="L144" s="419"/>
      <c r="M144" s="419"/>
      <c r="N144" s="419"/>
      <c r="O144" s="419"/>
      <c r="P144" s="419"/>
      <c r="Q144" s="419"/>
      <c r="R144" s="419"/>
      <c r="S144" s="419"/>
      <c r="T144" s="419"/>
      <c r="U144" s="419"/>
      <c r="V144" s="419"/>
      <c r="W144" s="419"/>
      <c r="X144" s="419"/>
      <c r="Y144" s="419"/>
      <c r="Z144" s="419"/>
    </row>
    <row r="145" spans="1:26" ht="15.75" customHeight="1">
      <c r="A145" s="419"/>
      <c r="B145" s="540" t="s">
        <v>2139</v>
      </c>
      <c r="C145" s="540" t="s">
        <v>2140</v>
      </c>
      <c r="D145" s="106">
        <v>11085480</v>
      </c>
      <c r="E145" s="106">
        <v>0</v>
      </c>
      <c r="F145" s="551">
        <f t="shared" ref="F145:F147" si="32">SUM(D145:E145)</f>
        <v>11085480</v>
      </c>
      <c r="G145" s="551">
        <v>18039052</v>
      </c>
      <c r="H145" s="419"/>
      <c r="I145" s="419"/>
      <c r="J145" s="419"/>
      <c r="K145" s="419"/>
      <c r="L145" s="419"/>
      <c r="M145" s="419"/>
      <c r="N145" s="419"/>
      <c r="O145" s="419"/>
      <c r="P145" s="419"/>
      <c r="Q145" s="419"/>
      <c r="R145" s="419"/>
      <c r="S145" s="419"/>
      <c r="T145" s="419"/>
      <c r="U145" s="419"/>
      <c r="V145" s="419"/>
      <c r="W145" s="419"/>
      <c r="X145" s="419"/>
      <c r="Y145" s="419"/>
      <c r="Z145" s="419"/>
    </row>
    <row r="146" spans="1:26" ht="15.75" customHeight="1">
      <c r="A146" s="419"/>
      <c r="B146" s="540" t="s">
        <v>2141</v>
      </c>
      <c r="C146" s="540" t="s">
        <v>2142</v>
      </c>
      <c r="D146" s="106">
        <v>6000000</v>
      </c>
      <c r="E146" s="106">
        <v>0</v>
      </c>
      <c r="F146" s="551">
        <f t="shared" si="32"/>
        <v>6000000</v>
      </c>
      <c r="G146" s="551">
        <v>6937034</v>
      </c>
      <c r="H146" s="419"/>
      <c r="I146" s="419"/>
      <c r="J146" s="419"/>
      <c r="K146" s="419"/>
      <c r="L146" s="419"/>
      <c r="M146" s="419"/>
      <c r="N146" s="419"/>
      <c r="O146" s="419"/>
      <c r="P146" s="419"/>
      <c r="Q146" s="419"/>
      <c r="R146" s="419"/>
      <c r="S146" s="419"/>
      <c r="T146" s="419"/>
      <c r="U146" s="419"/>
      <c r="V146" s="419"/>
      <c r="W146" s="419"/>
      <c r="X146" s="419"/>
      <c r="Y146" s="419"/>
      <c r="Z146" s="419"/>
    </row>
    <row r="147" spans="1:26" ht="15.75" customHeight="1">
      <c r="A147" s="419"/>
      <c r="B147" s="540" t="s">
        <v>2144</v>
      </c>
      <c r="C147" s="540" t="s">
        <v>3019</v>
      </c>
      <c r="D147" s="106">
        <v>12700000</v>
      </c>
      <c r="E147" s="106">
        <v>-8000000</v>
      </c>
      <c r="F147" s="551">
        <f t="shared" si="32"/>
        <v>4700000</v>
      </c>
      <c r="G147" s="551">
        <v>12100000</v>
      </c>
      <c r="H147" s="419"/>
      <c r="I147" s="419"/>
      <c r="J147" s="419"/>
      <c r="K147" s="419"/>
      <c r="L147" s="419"/>
      <c r="M147" s="419"/>
      <c r="N147" s="419"/>
      <c r="O147" s="419"/>
      <c r="P147" s="419"/>
      <c r="Q147" s="419"/>
      <c r="R147" s="419"/>
      <c r="S147" s="419"/>
      <c r="T147" s="419"/>
      <c r="U147" s="419"/>
      <c r="V147" s="419"/>
      <c r="W147" s="419"/>
      <c r="X147" s="419"/>
      <c r="Y147" s="419"/>
      <c r="Z147" s="419"/>
    </row>
    <row r="148" spans="1:26" ht="15.75" customHeight="1">
      <c r="A148" s="419"/>
      <c r="B148" s="479" t="s">
        <v>250</v>
      </c>
      <c r="C148" s="479"/>
      <c r="D148" s="480">
        <f t="shared" ref="D148:G148" si="33">SUM(D145:D147)</f>
        <v>29785480</v>
      </c>
      <c r="E148" s="480">
        <f t="shared" si="33"/>
        <v>-8000000</v>
      </c>
      <c r="F148" s="480">
        <f t="shared" si="33"/>
        <v>21785480</v>
      </c>
      <c r="G148" s="480">
        <f t="shared" si="33"/>
        <v>37076086</v>
      </c>
      <c r="H148" s="419"/>
      <c r="I148" s="419"/>
      <c r="J148" s="419"/>
      <c r="K148" s="419"/>
      <c r="L148" s="419"/>
      <c r="M148" s="419"/>
      <c r="N148" s="419"/>
      <c r="O148" s="419"/>
      <c r="P148" s="419"/>
      <c r="Q148" s="419"/>
      <c r="R148" s="419"/>
      <c r="S148" s="419"/>
      <c r="T148" s="419"/>
      <c r="U148" s="419"/>
      <c r="V148" s="419"/>
      <c r="W148" s="419"/>
      <c r="X148" s="419"/>
      <c r="Y148" s="419"/>
      <c r="Z148" s="419"/>
    </row>
    <row r="149" spans="1:26" ht="15.75" customHeight="1">
      <c r="A149" s="419"/>
      <c r="B149" s="435"/>
      <c r="C149" s="955" t="s">
        <v>2350</v>
      </c>
      <c r="D149" s="112"/>
      <c r="E149" s="112"/>
      <c r="F149" s="551"/>
      <c r="G149" s="551"/>
      <c r="H149" s="419"/>
      <c r="I149" s="419"/>
      <c r="J149" s="419"/>
      <c r="K149" s="419"/>
      <c r="L149" s="419"/>
      <c r="M149" s="419"/>
      <c r="N149" s="419"/>
      <c r="O149" s="419"/>
      <c r="P149" s="419"/>
      <c r="Q149" s="419"/>
      <c r="R149" s="419"/>
      <c r="S149" s="419"/>
      <c r="T149" s="419"/>
      <c r="U149" s="419"/>
      <c r="V149" s="419"/>
      <c r="W149" s="419"/>
      <c r="X149" s="419"/>
      <c r="Y149" s="419"/>
      <c r="Z149" s="419"/>
    </row>
    <row r="150" spans="1:26" ht="15.75" hidden="1" customHeight="1">
      <c r="A150" s="419"/>
      <c r="B150" s="349" t="s">
        <v>2351</v>
      </c>
      <c r="C150" s="349" t="s">
        <v>2352</v>
      </c>
      <c r="D150" s="551"/>
      <c r="E150" s="551"/>
      <c r="F150" s="551">
        <f t="shared" ref="F150:F154" si="34">SUM(D150:E150)</f>
        <v>0</v>
      </c>
      <c r="G150" s="551"/>
      <c r="H150" s="419"/>
      <c r="I150" s="419"/>
      <c r="J150" s="419"/>
      <c r="K150" s="419"/>
      <c r="L150" s="419"/>
      <c r="M150" s="419"/>
      <c r="N150" s="419"/>
      <c r="O150" s="419"/>
      <c r="P150" s="419"/>
      <c r="Q150" s="419"/>
      <c r="R150" s="419"/>
      <c r="S150" s="419"/>
      <c r="T150" s="419"/>
      <c r="U150" s="419"/>
      <c r="V150" s="419"/>
      <c r="W150" s="419"/>
      <c r="X150" s="419"/>
      <c r="Y150" s="419"/>
      <c r="Z150" s="419"/>
    </row>
    <row r="151" spans="1:26" ht="15.75" hidden="1" customHeight="1">
      <c r="A151" s="419"/>
      <c r="B151" s="349" t="s">
        <v>2353</v>
      </c>
      <c r="C151" s="349" t="s">
        <v>2354</v>
      </c>
      <c r="D151" s="551"/>
      <c r="E151" s="551"/>
      <c r="F151" s="551">
        <f t="shared" si="34"/>
        <v>0</v>
      </c>
      <c r="G151" s="551"/>
      <c r="H151" s="419"/>
      <c r="I151" s="419"/>
      <c r="J151" s="419"/>
      <c r="K151" s="419"/>
      <c r="L151" s="419"/>
      <c r="M151" s="419"/>
      <c r="N151" s="419"/>
      <c r="O151" s="419"/>
      <c r="P151" s="419"/>
      <c r="Q151" s="419"/>
      <c r="R151" s="419"/>
      <c r="S151" s="419"/>
      <c r="T151" s="419"/>
      <c r="U151" s="419"/>
      <c r="V151" s="419"/>
      <c r="W151" s="419"/>
      <c r="X151" s="419"/>
      <c r="Y151" s="419"/>
      <c r="Z151" s="419"/>
    </row>
    <row r="152" spans="1:26" ht="15.75" customHeight="1">
      <c r="A152" s="419"/>
      <c r="B152" s="349">
        <v>2210902</v>
      </c>
      <c r="C152" s="349" t="s">
        <v>2355</v>
      </c>
      <c r="D152" s="551">
        <v>1500000</v>
      </c>
      <c r="E152" s="551"/>
      <c r="F152" s="551">
        <f t="shared" si="34"/>
        <v>1500000</v>
      </c>
      <c r="G152" s="551">
        <v>1500000</v>
      </c>
      <c r="H152" s="419"/>
      <c r="I152" s="419"/>
      <c r="J152" s="419"/>
      <c r="K152" s="419"/>
      <c r="L152" s="419"/>
      <c r="M152" s="419"/>
      <c r="N152" s="419"/>
      <c r="O152" s="419"/>
      <c r="P152" s="419"/>
      <c r="Q152" s="419"/>
      <c r="R152" s="419"/>
      <c r="S152" s="419"/>
      <c r="T152" s="419"/>
      <c r="U152" s="419"/>
      <c r="V152" s="419"/>
      <c r="W152" s="419"/>
      <c r="X152" s="419"/>
      <c r="Y152" s="419"/>
      <c r="Z152" s="419"/>
    </row>
    <row r="153" spans="1:26" ht="15.75" customHeight="1">
      <c r="A153" s="419"/>
      <c r="B153" s="349" t="s">
        <v>2356</v>
      </c>
      <c r="C153" s="349" t="s">
        <v>2357</v>
      </c>
      <c r="D153" s="551">
        <v>2500000</v>
      </c>
      <c r="E153" s="551">
        <v>-500000</v>
      </c>
      <c r="F153" s="551">
        <f t="shared" si="34"/>
        <v>2000000</v>
      </c>
      <c r="G153" s="551">
        <v>2400000</v>
      </c>
      <c r="H153" s="419"/>
      <c r="I153" s="419"/>
      <c r="J153" s="419"/>
      <c r="K153" s="419"/>
      <c r="L153" s="419"/>
      <c r="M153" s="419"/>
      <c r="N153" s="419"/>
      <c r="O153" s="419"/>
      <c r="P153" s="419"/>
      <c r="Q153" s="419"/>
      <c r="R153" s="419"/>
      <c r="S153" s="419"/>
      <c r="T153" s="419"/>
      <c r="U153" s="419"/>
      <c r="V153" s="419"/>
      <c r="W153" s="419"/>
      <c r="X153" s="419"/>
      <c r="Y153" s="419"/>
      <c r="Z153" s="419"/>
    </row>
    <row r="154" spans="1:26" ht="15.75" customHeight="1">
      <c r="A154" s="419"/>
      <c r="B154" s="349" t="s">
        <v>2358</v>
      </c>
      <c r="C154" s="349" t="s">
        <v>2359</v>
      </c>
      <c r="D154" s="551">
        <v>21937659</v>
      </c>
      <c r="E154" s="551">
        <v>0</v>
      </c>
      <c r="F154" s="551">
        <f t="shared" si="34"/>
        <v>21937659</v>
      </c>
      <c r="G154" s="551">
        <v>22078930</v>
      </c>
      <c r="H154" s="419"/>
      <c r="I154" s="419"/>
      <c r="J154" s="419"/>
      <c r="K154" s="419"/>
      <c r="L154" s="419"/>
      <c r="M154" s="419"/>
      <c r="N154" s="419"/>
      <c r="O154" s="419"/>
      <c r="P154" s="419"/>
      <c r="Q154" s="419"/>
      <c r="R154" s="419"/>
      <c r="S154" s="419"/>
      <c r="T154" s="419"/>
      <c r="U154" s="419"/>
      <c r="V154" s="419"/>
      <c r="W154" s="419"/>
      <c r="X154" s="419"/>
      <c r="Y154" s="419"/>
      <c r="Z154" s="419"/>
    </row>
    <row r="155" spans="1:26" ht="15.75" customHeight="1">
      <c r="A155" s="419"/>
      <c r="B155" s="479" t="s">
        <v>250</v>
      </c>
      <c r="C155" s="479"/>
      <c r="D155" s="480">
        <f t="shared" ref="D155:G155" si="35">SUM(D150:D154)</f>
        <v>25937659</v>
      </c>
      <c r="E155" s="480">
        <f t="shared" si="35"/>
        <v>-500000</v>
      </c>
      <c r="F155" s="480">
        <f t="shared" si="35"/>
        <v>25437659</v>
      </c>
      <c r="G155" s="480">
        <f t="shared" si="35"/>
        <v>25978930</v>
      </c>
      <c r="H155" s="419"/>
      <c r="I155" s="419"/>
      <c r="J155" s="419"/>
      <c r="K155" s="419"/>
      <c r="L155" s="419"/>
      <c r="M155" s="419"/>
      <c r="N155" s="419"/>
      <c r="O155" s="419"/>
      <c r="P155" s="419"/>
      <c r="Q155" s="419"/>
      <c r="R155" s="419"/>
      <c r="S155" s="419"/>
      <c r="T155" s="419"/>
      <c r="U155" s="419"/>
      <c r="V155" s="419"/>
      <c r="W155" s="419"/>
      <c r="X155" s="419"/>
      <c r="Y155" s="419"/>
      <c r="Z155" s="419"/>
    </row>
    <row r="156" spans="1:26" ht="15.75" customHeight="1">
      <c r="A156" s="419"/>
      <c r="B156" s="922"/>
      <c r="C156" s="923" t="s">
        <v>2244</v>
      </c>
      <c r="D156" s="112"/>
      <c r="E156" s="112"/>
      <c r="F156" s="551"/>
      <c r="G156" s="551"/>
      <c r="H156" s="419"/>
      <c r="I156" s="419"/>
      <c r="J156" s="419"/>
      <c r="K156" s="419"/>
      <c r="L156" s="419"/>
      <c r="M156" s="419"/>
      <c r="N156" s="419"/>
      <c r="O156" s="419"/>
      <c r="P156" s="419"/>
      <c r="Q156" s="419"/>
      <c r="R156" s="419"/>
      <c r="S156" s="419"/>
      <c r="T156" s="419"/>
      <c r="U156" s="419"/>
      <c r="V156" s="419"/>
      <c r="W156" s="419"/>
      <c r="X156" s="419"/>
      <c r="Y156" s="419"/>
      <c r="Z156" s="419"/>
    </row>
    <row r="157" spans="1:26" ht="15.75" customHeight="1">
      <c r="A157" s="419"/>
      <c r="B157" s="540">
        <v>2211004</v>
      </c>
      <c r="C157" s="551" t="s">
        <v>3030</v>
      </c>
      <c r="D157" s="106">
        <v>241643</v>
      </c>
      <c r="E157" s="106">
        <v>-200000</v>
      </c>
      <c r="F157" s="551">
        <f t="shared" ref="F157:F159" si="36">SUM(D157:E157)</f>
        <v>41643</v>
      </c>
      <c r="G157" s="551"/>
      <c r="H157" s="419"/>
      <c r="I157" s="419"/>
      <c r="J157" s="419"/>
      <c r="K157" s="419"/>
      <c r="L157" s="419"/>
      <c r="M157" s="419"/>
      <c r="N157" s="419"/>
      <c r="O157" s="419"/>
      <c r="P157" s="419"/>
      <c r="Q157" s="419"/>
      <c r="R157" s="419"/>
      <c r="S157" s="419"/>
      <c r="T157" s="419"/>
      <c r="U157" s="419"/>
      <c r="V157" s="419"/>
      <c r="W157" s="419"/>
      <c r="X157" s="419"/>
      <c r="Y157" s="419"/>
      <c r="Z157" s="419"/>
    </row>
    <row r="158" spans="1:26" ht="15.75" hidden="1" customHeight="1">
      <c r="A158" s="419"/>
      <c r="B158" s="540">
        <v>2211009</v>
      </c>
      <c r="C158" s="914" t="s">
        <v>2475</v>
      </c>
      <c r="D158" s="551">
        <v>0</v>
      </c>
      <c r="E158" s="551"/>
      <c r="F158" s="551">
        <f t="shared" si="36"/>
        <v>0</v>
      </c>
      <c r="G158" s="551"/>
      <c r="H158" s="419"/>
      <c r="I158" s="419"/>
      <c r="J158" s="419"/>
      <c r="K158" s="419"/>
      <c r="L158" s="419"/>
      <c r="M158" s="419"/>
      <c r="N158" s="419"/>
      <c r="O158" s="419"/>
      <c r="P158" s="419"/>
      <c r="Q158" s="419"/>
      <c r="R158" s="419"/>
      <c r="S158" s="419"/>
      <c r="T158" s="419"/>
      <c r="U158" s="419"/>
      <c r="V158" s="419"/>
      <c r="W158" s="419"/>
      <c r="X158" s="419"/>
      <c r="Y158" s="419"/>
      <c r="Z158" s="419"/>
    </row>
    <row r="159" spans="1:26" ht="15.75" hidden="1" customHeight="1">
      <c r="A159" s="419"/>
      <c r="B159" s="540">
        <v>2211011</v>
      </c>
      <c r="C159" s="914" t="s">
        <v>2863</v>
      </c>
      <c r="D159" s="551"/>
      <c r="E159" s="551"/>
      <c r="F159" s="551">
        <f t="shared" si="36"/>
        <v>0</v>
      </c>
      <c r="G159" s="551"/>
      <c r="H159" s="419"/>
      <c r="I159" s="419"/>
      <c r="J159" s="419"/>
      <c r="K159" s="419"/>
      <c r="L159" s="419"/>
      <c r="M159" s="419"/>
      <c r="N159" s="419"/>
      <c r="O159" s="419"/>
      <c r="P159" s="419"/>
      <c r="Q159" s="419"/>
      <c r="R159" s="419"/>
      <c r="S159" s="419"/>
      <c r="T159" s="419"/>
      <c r="U159" s="419"/>
      <c r="V159" s="419"/>
      <c r="W159" s="419"/>
      <c r="X159" s="419"/>
      <c r="Y159" s="419"/>
      <c r="Z159" s="419"/>
    </row>
    <row r="160" spans="1:26" ht="15.75" customHeight="1">
      <c r="A160" s="419"/>
      <c r="B160" s="540">
        <v>2211009</v>
      </c>
      <c r="C160" s="914" t="s">
        <v>2475</v>
      </c>
      <c r="D160" s="551"/>
      <c r="E160" s="551"/>
      <c r="F160" s="551"/>
      <c r="G160" s="551">
        <v>300000</v>
      </c>
      <c r="H160" s="419"/>
      <c r="I160" s="419"/>
      <c r="J160" s="419"/>
      <c r="K160" s="419"/>
      <c r="L160" s="419"/>
      <c r="M160" s="419"/>
      <c r="N160" s="419"/>
      <c r="O160" s="419"/>
      <c r="P160" s="419"/>
      <c r="Q160" s="419"/>
      <c r="R160" s="419"/>
      <c r="S160" s="419"/>
      <c r="T160" s="419"/>
      <c r="U160" s="419"/>
      <c r="V160" s="419"/>
      <c r="W160" s="419"/>
      <c r="X160" s="419"/>
      <c r="Y160" s="419"/>
      <c r="Z160" s="419"/>
    </row>
    <row r="161" spans="1:26" ht="15.75" customHeight="1">
      <c r="A161" s="419"/>
      <c r="B161" s="540">
        <v>2211016</v>
      </c>
      <c r="C161" s="914" t="s">
        <v>2913</v>
      </c>
      <c r="D161" s="551">
        <v>1850000</v>
      </c>
      <c r="E161" s="551"/>
      <c r="F161" s="551">
        <f t="shared" ref="F161:F162" si="37">SUM(D161:E161)</f>
        <v>1850000</v>
      </c>
      <c r="G161" s="551">
        <v>4000000</v>
      </c>
      <c r="H161" s="419"/>
      <c r="I161" s="419"/>
      <c r="J161" s="419"/>
      <c r="K161" s="419"/>
      <c r="L161" s="419"/>
      <c r="M161" s="419"/>
      <c r="N161" s="419"/>
      <c r="O161" s="419"/>
      <c r="P161" s="419"/>
      <c r="Q161" s="419"/>
      <c r="R161" s="419"/>
      <c r="S161" s="419"/>
      <c r="T161" s="419"/>
      <c r="U161" s="419"/>
      <c r="V161" s="419"/>
      <c r="W161" s="419"/>
      <c r="X161" s="419"/>
      <c r="Y161" s="419"/>
      <c r="Z161" s="419"/>
    </row>
    <row r="162" spans="1:26" ht="15.75" hidden="1" customHeight="1">
      <c r="A162" s="419"/>
      <c r="B162" s="540">
        <v>2211029</v>
      </c>
      <c r="C162" s="914" t="s">
        <v>3031</v>
      </c>
      <c r="D162" s="551"/>
      <c r="E162" s="551"/>
      <c r="F162" s="551">
        <f t="shared" si="37"/>
        <v>0</v>
      </c>
      <c r="G162" s="551"/>
      <c r="H162" s="419"/>
      <c r="I162" s="419"/>
      <c r="J162" s="419"/>
      <c r="K162" s="419"/>
      <c r="L162" s="419"/>
      <c r="M162" s="419"/>
      <c r="N162" s="419"/>
      <c r="O162" s="419"/>
      <c r="P162" s="419"/>
      <c r="Q162" s="419"/>
      <c r="R162" s="419"/>
      <c r="S162" s="419"/>
      <c r="T162" s="419"/>
      <c r="U162" s="419"/>
      <c r="V162" s="419"/>
      <c r="W162" s="419"/>
      <c r="X162" s="419"/>
      <c r="Y162" s="419"/>
      <c r="Z162" s="419"/>
    </row>
    <row r="163" spans="1:26" ht="15.75" customHeight="1">
      <c r="A163" s="419"/>
      <c r="B163" s="479" t="s">
        <v>250</v>
      </c>
      <c r="C163" s="479"/>
      <c r="D163" s="480">
        <f t="shared" ref="D163:F163" si="38">D157+D158+D159+D161+D162</f>
        <v>2091643</v>
      </c>
      <c r="E163" s="480">
        <f t="shared" si="38"/>
        <v>-200000</v>
      </c>
      <c r="F163" s="480">
        <f t="shared" si="38"/>
        <v>1891643</v>
      </c>
      <c r="G163" s="480">
        <f>G157+G158+G159+G160+G161+G162</f>
        <v>4300000</v>
      </c>
      <c r="H163" s="419"/>
      <c r="I163" s="419"/>
      <c r="J163" s="419"/>
      <c r="K163" s="419"/>
      <c r="L163" s="419"/>
      <c r="M163" s="419"/>
      <c r="N163" s="419"/>
      <c r="O163" s="419"/>
      <c r="P163" s="419"/>
      <c r="Q163" s="419"/>
      <c r="R163" s="419"/>
      <c r="S163" s="419"/>
      <c r="T163" s="419"/>
      <c r="U163" s="419"/>
      <c r="V163" s="419"/>
      <c r="W163" s="419"/>
      <c r="X163" s="419"/>
      <c r="Y163" s="419"/>
      <c r="Z163" s="419"/>
    </row>
    <row r="164" spans="1:26" ht="15.75" customHeight="1">
      <c r="A164" s="419"/>
      <c r="B164" s="919"/>
      <c r="C164" s="920" t="s">
        <v>2146</v>
      </c>
      <c r="D164" s="112"/>
      <c r="E164" s="112"/>
      <c r="F164" s="551"/>
      <c r="G164" s="551"/>
      <c r="H164" s="419"/>
      <c r="I164" s="419"/>
      <c r="J164" s="419"/>
      <c r="K164" s="419"/>
      <c r="L164" s="419"/>
      <c r="M164" s="419"/>
      <c r="N164" s="419"/>
      <c r="O164" s="419"/>
      <c r="P164" s="419"/>
      <c r="Q164" s="419"/>
      <c r="R164" s="419"/>
      <c r="S164" s="419"/>
      <c r="T164" s="419"/>
      <c r="U164" s="419"/>
      <c r="V164" s="419"/>
      <c r="W164" s="419"/>
      <c r="X164" s="419"/>
      <c r="Y164" s="419"/>
      <c r="Z164" s="419"/>
    </row>
    <row r="165" spans="1:26" ht="15.75" customHeight="1">
      <c r="A165" s="419"/>
      <c r="B165" s="914" t="s">
        <v>2147</v>
      </c>
      <c r="C165" s="551" t="s">
        <v>2148</v>
      </c>
      <c r="D165" s="106">
        <v>11687650</v>
      </c>
      <c r="E165" s="106">
        <v>2500000</v>
      </c>
      <c r="F165" s="551">
        <f t="shared" ref="F165:F167" si="39">SUM(D165:E165)</f>
        <v>14187650</v>
      </c>
      <c r="G165" s="551">
        <v>19905679</v>
      </c>
      <c r="H165" s="419"/>
      <c r="I165" s="419"/>
      <c r="J165" s="419"/>
      <c r="K165" s="419"/>
      <c r="L165" s="419"/>
      <c r="M165" s="419"/>
      <c r="N165" s="419"/>
      <c r="O165" s="419"/>
      <c r="P165" s="419"/>
      <c r="Q165" s="419"/>
      <c r="R165" s="419"/>
      <c r="S165" s="419"/>
      <c r="T165" s="419"/>
      <c r="U165" s="419"/>
      <c r="V165" s="419"/>
      <c r="W165" s="419"/>
      <c r="X165" s="419"/>
      <c r="Y165" s="419"/>
      <c r="Z165" s="419"/>
    </row>
    <row r="166" spans="1:26" ht="15.75" customHeight="1">
      <c r="A166" s="419"/>
      <c r="B166" s="914" t="s">
        <v>2149</v>
      </c>
      <c r="C166" s="551" t="s">
        <v>2150</v>
      </c>
      <c r="D166" s="106">
        <v>11998948</v>
      </c>
      <c r="E166" s="106">
        <v>2500000</v>
      </c>
      <c r="F166" s="551">
        <f t="shared" si="39"/>
        <v>14498948</v>
      </c>
      <c r="G166" s="551">
        <v>21905321</v>
      </c>
      <c r="H166" s="419"/>
      <c r="I166" s="419"/>
      <c r="J166" s="419"/>
      <c r="K166" s="419"/>
      <c r="L166" s="419"/>
      <c r="M166" s="419"/>
      <c r="N166" s="419"/>
      <c r="O166" s="419"/>
      <c r="P166" s="419"/>
      <c r="Q166" s="419"/>
      <c r="R166" s="419"/>
      <c r="S166" s="419"/>
      <c r="T166" s="419"/>
      <c r="U166" s="419"/>
      <c r="V166" s="419"/>
      <c r="W166" s="419"/>
      <c r="X166" s="419"/>
      <c r="Y166" s="419"/>
      <c r="Z166" s="419"/>
    </row>
    <row r="167" spans="1:26" ht="15.75" hidden="1" customHeight="1">
      <c r="A167" s="419"/>
      <c r="B167" s="914" t="s">
        <v>2151</v>
      </c>
      <c r="C167" s="551" t="s">
        <v>2866</v>
      </c>
      <c r="D167" s="106"/>
      <c r="E167" s="106"/>
      <c r="F167" s="551">
        <f t="shared" si="39"/>
        <v>0</v>
      </c>
      <c r="G167" s="551"/>
      <c r="H167" s="419"/>
      <c r="I167" s="419"/>
      <c r="J167" s="419"/>
      <c r="K167" s="419"/>
      <c r="L167" s="419"/>
      <c r="M167" s="419"/>
      <c r="N167" s="419"/>
      <c r="O167" s="419"/>
      <c r="P167" s="419"/>
      <c r="Q167" s="419"/>
      <c r="R167" s="419"/>
      <c r="S167" s="419"/>
      <c r="T167" s="419"/>
      <c r="U167" s="419"/>
      <c r="V167" s="419"/>
      <c r="W167" s="419"/>
      <c r="X167" s="419"/>
      <c r="Y167" s="419"/>
      <c r="Z167" s="419"/>
    </row>
    <row r="168" spans="1:26" ht="15.75" customHeight="1">
      <c r="A168" s="419"/>
      <c r="B168" s="1200" t="s">
        <v>250</v>
      </c>
      <c r="C168" s="1156"/>
      <c r="D168" s="480">
        <f t="shared" ref="D168:G168" si="40">SUM(D165:D167)</f>
        <v>23686598</v>
      </c>
      <c r="E168" s="480">
        <f t="shared" si="40"/>
        <v>5000000</v>
      </c>
      <c r="F168" s="480">
        <f t="shared" si="40"/>
        <v>28686598</v>
      </c>
      <c r="G168" s="480">
        <f t="shared" si="40"/>
        <v>41811000</v>
      </c>
      <c r="H168" s="419"/>
      <c r="I168" s="419"/>
      <c r="J168" s="419"/>
      <c r="K168" s="419"/>
      <c r="L168" s="419"/>
      <c r="M168" s="419"/>
      <c r="N168" s="419"/>
      <c r="O168" s="419"/>
      <c r="P168" s="419"/>
      <c r="Q168" s="419"/>
      <c r="R168" s="419"/>
      <c r="S168" s="419"/>
      <c r="T168" s="419"/>
      <c r="U168" s="419"/>
      <c r="V168" s="419"/>
      <c r="W168" s="419"/>
      <c r="X168" s="419"/>
      <c r="Y168" s="419"/>
      <c r="Z168" s="419"/>
    </row>
    <row r="169" spans="1:26" ht="15.75" customHeight="1">
      <c r="A169" s="419"/>
      <c r="B169" s="659"/>
      <c r="C169" s="950" t="s">
        <v>2153</v>
      </c>
      <c r="D169" s="106"/>
      <c r="E169" s="106"/>
      <c r="F169" s="551"/>
      <c r="G169" s="551"/>
      <c r="H169" s="419"/>
      <c r="I169" s="419"/>
      <c r="J169" s="419"/>
      <c r="K169" s="419"/>
      <c r="L169" s="419"/>
      <c r="M169" s="419"/>
      <c r="N169" s="419"/>
      <c r="O169" s="419"/>
      <c r="P169" s="419"/>
      <c r="Q169" s="419"/>
      <c r="R169" s="419"/>
      <c r="S169" s="419"/>
      <c r="T169" s="419"/>
      <c r="U169" s="419"/>
      <c r="V169" s="419"/>
      <c r="W169" s="419"/>
      <c r="X169" s="419"/>
      <c r="Y169" s="419"/>
      <c r="Z169" s="419"/>
    </row>
    <row r="170" spans="1:26" ht="15.75" customHeight="1">
      <c r="A170" s="419"/>
      <c r="B170" s="540" t="s">
        <v>2154</v>
      </c>
      <c r="C170" s="540" t="s">
        <v>2155</v>
      </c>
      <c r="D170" s="551">
        <v>4098114</v>
      </c>
      <c r="E170" s="551">
        <v>2500000</v>
      </c>
      <c r="F170" s="551">
        <f t="shared" ref="F170:F171" si="41">SUM(D170:E170)</f>
        <v>6598114</v>
      </c>
      <c r="G170" s="551">
        <v>8068540</v>
      </c>
      <c r="H170" s="419"/>
      <c r="I170" s="419"/>
      <c r="J170" s="419"/>
      <c r="K170" s="419"/>
      <c r="L170" s="419"/>
      <c r="M170" s="419"/>
      <c r="N170" s="419"/>
      <c r="O170" s="419"/>
      <c r="P170" s="419"/>
      <c r="Q170" s="419"/>
      <c r="R170" s="419"/>
      <c r="S170" s="419"/>
      <c r="T170" s="419"/>
      <c r="U170" s="419"/>
      <c r="V170" s="419"/>
      <c r="W170" s="419"/>
      <c r="X170" s="419"/>
      <c r="Y170" s="419"/>
      <c r="Z170" s="419"/>
    </row>
    <row r="171" spans="1:26" ht="15.75" customHeight="1">
      <c r="A171" s="419"/>
      <c r="B171" s="540" t="s">
        <v>2156</v>
      </c>
      <c r="C171" s="540" t="s">
        <v>2867</v>
      </c>
      <c r="D171" s="551">
        <v>300000</v>
      </c>
      <c r="E171" s="551"/>
      <c r="F171" s="551">
        <f t="shared" si="41"/>
        <v>300000</v>
      </c>
      <c r="G171" s="551">
        <v>100000</v>
      </c>
      <c r="H171" s="419"/>
      <c r="I171" s="419"/>
      <c r="J171" s="419"/>
      <c r="K171" s="419"/>
      <c r="L171" s="419"/>
      <c r="M171" s="419"/>
      <c r="N171" s="419"/>
      <c r="O171" s="419"/>
      <c r="P171" s="419"/>
      <c r="Q171" s="419"/>
      <c r="R171" s="419"/>
      <c r="S171" s="419"/>
      <c r="T171" s="419"/>
      <c r="U171" s="419"/>
      <c r="V171" s="419"/>
      <c r="W171" s="419"/>
      <c r="X171" s="419"/>
      <c r="Y171" s="419"/>
      <c r="Z171" s="419"/>
    </row>
    <row r="172" spans="1:26" ht="15.75" customHeight="1">
      <c r="A172" s="419"/>
      <c r="B172" s="883" t="s">
        <v>250</v>
      </c>
      <c r="C172" s="958"/>
      <c r="D172" s="480">
        <f t="shared" ref="D172:G172" si="42">SUM(D170:D171)</f>
        <v>4398114</v>
      </c>
      <c r="E172" s="480">
        <f t="shared" si="42"/>
        <v>2500000</v>
      </c>
      <c r="F172" s="480">
        <f t="shared" si="42"/>
        <v>6898114</v>
      </c>
      <c r="G172" s="480">
        <f t="shared" si="42"/>
        <v>8168540</v>
      </c>
      <c r="H172" s="419"/>
      <c r="I172" s="419"/>
      <c r="J172" s="419"/>
      <c r="K172" s="419"/>
      <c r="L172" s="419"/>
      <c r="M172" s="419"/>
      <c r="N172" s="419"/>
      <c r="O172" s="419"/>
      <c r="P172" s="419"/>
      <c r="Q172" s="419"/>
      <c r="R172" s="419"/>
      <c r="S172" s="419"/>
      <c r="T172" s="419"/>
      <c r="U172" s="419"/>
      <c r="V172" s="419"/>
      <c r="W172" s="419"/>
      <c r="X172" s="419"/>
      <c r="Y172" s="419"/>
      <c r="Z172" s="419"/>
    </row>
    <row r="173" spans="1:26" ht="15.75" customHeight="1">
      <c r="A173" s="419"/>
      <c r="B173" s="659"/>
      <c r="C173" s="950" t="s">
        <v>2158</v>
      </c>
      <c r="D173" s="106"/>
      <c r="E173" s="106"/>
      <c r="F173" s="551"/>
      <c r="G173" s="551"/>
      <c r="H173" s="419"/>
      <c r="I173" s="419"/>
      <c r="J173" s="419"/>
      <c r="K173" s="419"/>
      <c r="L173" s="419"/>
      <c r="M173" s="419"/>
      <c r="N173" s="419"/>
      <c r="O173" s="419"/>
      <c r="P173" s="419"/>
      <c r="Q173" s="419"/>
      <c r="R173" s="419"/>
      <c r="S173" s="419"/>
      <c r="T173" s="419"/>
      <c r="U173" s="419"/>
      <c r="V173" s="419"/>
      <c r="W173" s="419"/>
      <c r="X173" s="419"/>
      <c r="Y173" s="419"/>
      <c r="Z173" s="419"/>
    </row>
    <row r="174" spans="1:26" ht="15.75" customHeight="1">
      <c r="A174" s="419"/>
      <c r="B174" s="914" t="s">
        <v>2760</v>
      </c>
      <c r="C174" s="551" t="s">
        <v>2761</v>
      </c>
      <c r="D174" s="551">
        <v>30900</v>
      </c>
      <c r="E174" s="551"/>
      <c r="F174" s="551">
        <f t="shared" ref="F174:F183" si="43">SUM(D174:E174)</f>
        <v>30900</v>
      </c>
      <c r="G174" s="551"/>
      <c r="H174" s="419"/>
      <c r="I174" s="419"/>
      <c r="J174" s="419"/>
      <c r="K174" s="419"/>
      <c r="L174" s="419"/>
      <c r="M174" s="419"/>
      <c r="N174" s="419"/>
      <c r="O174" s="419"/>
      <c r="P174" s="419"/>
      <c r="Q174" s="419"/>
      <c r="R174" s="419"/>
      <c r="S174" s="419"/>
      <c r="T174" s="419"/>
      <c r="U174" s="419"/>
      <c r="V174" s="419"/>
      <c r="W174" s="419"/>
      <c r="X174" s="419"/>
      <c r="Y174" s="419"/>
      <c r="Z174" s="419"/>
    </row>
    <row r="175" spans="1:26" ht="15.75" customHeight="1">
      <c r="A175" s="419"/>
      <c r="B175" s="540">
        <v>2211305</v>
      </c>
      <c r="C175" s="551" t="s">
        <v>3032</v>
      </c>
      <c r="D175" s="551">
        <v>6595651</v>
      </c>
      <c r="E175" s="551"/>
      <c r="F175" s="551">
        <f t="shared" si="43"/>
        <v>6595651</v>
      </c>
      <c r="G175" s="551">
        <v>8998523</v>
      </c>
      <c r="H175" s="419"/>
      <c r="I175" s="419"/>
      <c r="J175" s="419"/>
      <c r="K175" s="419"/>
      <c r="L175" s="419"/>
      <c r="M175" s="419"/>
      <c r="N175" s="419"/>
      <c r="O175" s="419"/>
      <c r="P175" s="419"/>
      <c r="Q175" s="419"/>
      <c r="R175" s="419"/>
      <c r="S175" s="419"/>
      <c r="T175" s="419"/>
      <c r="U175" s="419"/>
      <c r="V175" s="419"/>
      <c r="W175" s="419"/>
      <c r="X175" s="419"/>
      <c r="Y175" s="419"/>
      <c r="Z175" s="419"/>
    </row>
    <row r="176" spans="1:26" ht="15.75" customHeight="1">
      <c r="A176" s="419"/>
      <c r="B176" s="914" t="s">
        <v>2159</v>
      </c>
      <c r="C176" s="551" t="s">
        <v>2160</v>
      </c>
      <c r="D176" s="551">
        <v>1824000</v>
      </c>
      <c r="E176" s="551">
        <v>0</v>
      </c>
      <c r="F176" s="551">
        <f t="shared" si="43"/>
        <v>1824000</v>
      </c>
      <c r="G176" s="551">
        <v>1250000</v>
      </c>
      <c r="H176" s="419"/>
      <c r="I176" s="419"/>
      <c r="J176" s="419"/>
      <c r="K176" s="419"/>
      <c r="L176" s="419"/>
      <c r="M176" s="419"/>
      <c r="N176" s="419"/>
      <c r="O176" s="419"/>
      <c r="P176" s="419"/>
      <c r="Q176" s="419"/>
      <c r="R176" s="419"/>
      <c r="S176" s="419"/>
      <c r="T176" s="419"/>
      <c r="U176" s="419"/>
      <c r="V176" s="419"/>
      <c r="W176" s="419"/>
      <c r="X176" s="419"/>
      <c r="Y176" s="419"/>
      <c r="Z176" s="419"/>
    </row>
    <row r="177" spans="1:26" ht="15.75" customHeight="1">
      <c r="A177" s="419"/>
      <c r="B177" s="948">
        <v>2211307</v>
      </c>
      <c r="C177" s="551" t="s">
        <v>2869</v>
      </c>
      <c r="D177" s="551">
        <v>24000</v>
      </c>
      <c r="E177" s="551">
        <v>-20000</v>
      </c>
      <c r="F177" s="551">
        <f t="shared" si="43"/>
        <v>4000</v>
      </c>
      <c r="G177" s="551"/>
      <c r="H177" s="419"/>
      <c r="I177" s="419"/>
      <c r="J177" s="419"/>
      <c r="K177" s="419"/>
      <c r="L177" s="419"/>
      <c r="M177" s="419"/>
      <c r="N177" s="419"/>
      <c r="O177" s="419"/>
      <c r="P177" s="419"/>
      <c r="Q177" s="419"/>
      <c r="R177" s="419"/>
      <c r="S177" s="419"/>
      <c r="T177" s="419"/>
      <c r="U177" s="419"/>
      <c r="V177" s="419"/>
      <c r="W177" s="419"/>
      <c r="X177" s="419"/>
      <c r="Y177" s="419"/>
      <c r="Z177" s="419"/>
    </row>
    <row r="178" spans="1:26" ht="15.75" customHeight="1">
      <c r="A178" s="419"/>
      <c r="B178" s="948">
        <v>2211308</v>
      </c>
      <c r="C178" s="551" t="s">
        <v>3021</v>
      </c>
      <c r="D178" s="551">
        <v>3500000</v>
      </c>
      <c r="E178" s="551"/>
      <c r="F178" s="551">
        <f t="shared" si="43"/>
        <v>3500000</v>
      </c>
      <c r="G178" s="551">
        <v>26560000</v>
      </c>
      <c r="H178" s="419"/>
      <c r="I178" s="419"/>
      <c r="J178" s="419"/>
      <c r="K178" s="419"/>
      <c r="L178" s="419"/>
      <c r="M178" s="419"/>
      <c r="N178" s="419"/>
      <c r="O178" s="419"/>
      <c r="P178" s="419"/>
      <c r="Q178" s="419"/>
      <c r="R178" s="419"/>
      <c r="S178" s="419"/>
      <c r="T178" s="419"/>
      <c r="U178" s="419"/>
      <c r="V178" s="419"/>
      <c r="W178" s="419"/>
      <c r="X178" s="419"/>
      <c r="Y178" s="419"/>
      <c r="Z178" s="419"/>
    </row>
    <row r="179" spans="1:26" ht="15.75" customHeight="1">
      <c r="A179" s="419"/>
      <c r="B179" s="948">
        <v>2211310</v>
      </c>
      <c r="C179" s="551" t="s">
        <v>3033</v>
      </c>
      <c r="D179" s="551">
        <v>4065450</v>
      </c>
      <c r="E179" s="551">
        <v>-4065450</v>
      </c>
      <c r="F179" s="551">
        <f t="shared" si="43"/>
        <v>0</v>
      </c>
      <c r="G179" s="551">
        <v>6397655</v>
      </c>
      <c r="H179" s="419"/>
      <c r="I179" s="419"/>
      <c r="J179" s="419"/>
      <c r="K179" s="419"/>
      <c r="L179" s="419"/>
      <c r="M179" s="419"/>
      <c r="N179" s="419"/>
      <c r="O179" s="419"/>
      <c r="P179" s="419"/>
      <c r="Q179" s="419"/>
      <c r="R179" s="419"/>
      <c r="S179" s="419"/>
      <c r="T179" s="419"/>
      <c r="U179" s="419"/>
      <c r="V179" s="419"/>
      <c r="W179" s="419"/>
      <c r="X179" s="419"/>
      <c r="Y179" s="419"/>
      <c r="Z179" s="419"/>
    </row>
    <row r="180" spans="1:26" ht="15.75" hidden="1" customHeight="1">
      <c r="A180" s="419"/>
      <c r="B180" s="948">
        <v>2211311</v>
      </c>
      <c r="C180" s="551" t="s">
        <v>2767</v>
      </c>
      <c r="D180" s="551">
        <v>0</v>
      </c>
      <c r="E180" s="551"/>
      <c r="F180" s="551">
        <f t="shared" si="43"/>
        <v>0</v>
      </c>
      <c r="G180" s="551"/>
      <c r="H180" s="419"/>
      <c r="I180" s="419"/>
      <c r="J180" s="419"/>
      <c r="K180" s="419"/>
      <c r="L180" s="419"/>
      <c r="M180" s="419"/>
      <c r="N180" s="419"/>
      <c r="O180" s="419"/>
      <c r="P180" s="419"/>
      <c r="Q180" s="419"/>
      <c r="R180" s="419"/>
      <c r="S180" s="419"/>
      <c r="T180" s="419"/>
      <c r="U180" s="419"/>
      <c r="V180" s="419"/>
      <c r="W180" s="419"/>
      <c r="X180" s="419"/>
      <c r="Y180" s="419"/>
      <c r="Z180" s="419"/>
    </row>
    <row r="181" spans="1:26" ht="15.75" customHeight="1">
      <c r="A181" s="419"/>
      <c r="B181" s="948">
        <v>2211313</v>
      </c>
      <c r="C181" s="551" t="s">
        <v>2169</v>
      </c>
      <c r="D181" s="551">
        <v>3572000</v>
      </c>
      <c r="E181" s="551"/>
      <c r="F181" s="551">
        <f t="shared" si="43"/>
        <v>3572000</v>
      </c>
      <c r="G181" s="551">
        <v>3572000</v>
      </c>
      <c r="H181" s="419"/>
      <c r="I181" s="419"/>
      <c r="J181" s="419"/>
      <c r="K181" s="419"/>
      <c r="L181" s="419"/>
      <c r="M181" s="419"/>
      <c r="N181" s="419"/>
      <c r="O181" s="419"/>
      <c r="P181" s="419"/>
      <c r="Q181" s="419"/>
      <c r="R181" s="419"/>
      <c r="S181" s="419"/>
      <c r="T181" s="419"/>
      <c r="U181" s="419"/>
      <c r="V181" s="419"/>
      <c r="W181" s="419"/>
      <c r="X181" s="419"/>
      <c r="Y181" s="419"/>
      <c r="Z181" s="419"/>
    </row>
    <row r="182" spans="1:26" ht="15.75" customHeight="1">
      <c r="A182" s="419"/>
      <c r="B182" s="948">
        <v>2211322</v>
      </c>
      <c r="C182" s="551" t="s">
        <v>2873</v>
      </c>
      <c r="D182" s="551">
        <v>300000</v>
      </c>
      <c r="E182" s="551">
        <v>-300000</v>
      </c>
      <c r="F182" s="551">
        <f t="shared" si="43"/>
        <v>0</v>
      </c>
      <c r="G182" s="551">
        <v>900000</v>
      </c>
      <c r="H182" s="419"/>
      <c r="I182" s="419"/>
      <c r="J182" s="419"/>
      <c r="K182" s="419"/>
      <c r="L182" s="419"/>
      <c r="M182" s="419"/>
      <c r="N182" s="419"/>
      <c r="O182" s="419"/>
      <c r="P182" s="419"/>
      <c r="Q182" s="419"/>
      <c r="R182" s="419"/>
      <c r="S182" s="419"/>
      <c r="T182" s="419"/>
      <c r="U182" s="419"/>
      <c r="V182" s="419"/>
      <c r="W182" s="419"/>
      <c r="X182" s="419"/>
      <c r="Y182" s="419"/>
      <c r="Z182" s="419"/>
    </row>
    <row r="183" spans="1:26" ht="15.75" hidden="1" customHeight="1">
      <c r="A183" s="419"/>
      <c r="B183" s="948"/>
      <c r="C183" s="551"/>
      <c r="D183" s="551"/>
      <c r="E183" s="551"/>
      <c r="F183" s="551">
        <f t="shared" si="43"/>
        <v>0</v>
      </c>
      <c r="G183" s="551"/>
      <c r="H183" s="419"/>
      <c r="I183" s="419"/>
      <c r="J183" s="419"/>
      <c r="K183" s="419"/>
      <c r="L183" s="419"/>
      <c r="M183" s="419"/>
      <c r="N183" s="419"/>
      <c r="O183" s="419"/>
      <c r="P183" s="419"/>
      <c r="Q183" s="419"/>
      <c r="R183" s="419"/>
      <c r="S183" s="419"/>
      <c r="T183" s="419"/>
      <c r="U183" s="419"/>
      <c r="V183" s="419"/>
      <c r="W183" s="419"/>
      <c r="X183" s="419"/>
      <c r="Y183" s="419"/>
      <c r="Z183" s="419"/>
    </row>
    <row r="184" spans="1:26" ht="15.75" customHeight="1">
      <c r="A184" s="419"/>
      <c r="B184" s="479" t="s">
        <v>250</v>
      </c>
      <c r="C184" s="479"/>
      <c r="D184" s="480">
        <f t="shared" ref="D184:F184" si="44">SUM(D174:D183)</f>
        <v>19912001</v>
      </c>
      <c r="E184" s="480">
        <f t="shared" si="44"/>
        <v>-4385450</v>
      </c>
      <c r="F184" s="480">
        <f t="shared" si="44"/>
        <v>15526551</v>
      </c>
      <c r="G184" s="480">
        <f>SUM(G174:G182)</f>
        <v>47678178</v>
      </c>
      <c r="H184" s="419"/>
      <c r="I184" s="419"/>
      <c r="J184" s="419"/>
      <c r="K184" s="419"/>
      <c r="L184" s="419"/>
      <c r="M184" s="419"/>
      <c r="N184" s="419"/>
      <c r="O184" s="419"/>
      <c r="P184" s="419"/>
      <c r="Q184" s="419"/>
      <c r="R184" s="419"/>
      <c r="S184" s="419"/>
      <c r="T184" s="419"/>
      <c r="U184" s="419"/>
      <c r="V184" s="419"/>
      <c r="W184" s="419"/>
      <c r="X184" s="419"/>
      <c r="Y184" s="419"/>
      <c r="Z184" s="419"/>
    </row>
    <row r="185" spans="1:26" ht="15.75" customHeight="1">
      <c r="A185" s="419"/>
      <c r="B185" s="479"/>
      <c r="C185" s="479"/>
      <c r="D185" s="480"/>
      <c r="E185" s="480"/>
      <c r="F185" s="480"/>
      <c r="G185" s="480"/>
      <c r="H185" s="419"/>
      <c r="I185" s="419"/>
      <c r="J185" s="419"/>
      <c r="K185" s="419"/>
      <c r="L185" s="419"/>
      <c r="M185" s="419"/>
      <c r="N185" s="419"/>
      <c r="O185" s="419"/>
      <c r="P185" s="419"/>
      <c r="Q185" s="419"/>
      <c r="R185" s="419"/>
      <c r="S185" s="419"/>
      <c r="T185" s="419"/>
      <c r="U185" s="419"/>
      <c r="V185" s="419"/>
      <c r="W185" s="419"/>
      <c r="X185" s="419"/>
      <c r="Y185" s="419"/>
      <c r="Z185" s="419"/>
    </row>
    <row r="186" spans="1:26" ht="15.75" customHeight="1">
      <c r="A186" s="419"/>
      <c r="B186" s="435"/>
      <c r="C186" s="426" t="s">
        <v>2173</v>
      </c>
      <c r="D186" s="112"/>
      <c r="E186" s="112"/>
      <c r="F186" s="551"/>
      <c r="G186" s="551"/>
      <c r="H186" s="419"/>
      <c r="I186" s="419"/>
      <c r="J186" s="419"/>
      <c r="K186" s="419"/>
      <c r="L186" s="419"/>
      <c r="M186" s="419"/>
      <c r="N186" s="419"/>
      <c r="O186" s="419"/>
      <c r="P186" s="419"/>
      <c r="Q186" s="419"/>
      <c r="R186" s="419"/>
      <c r="S186" s="419"/>
      <c r="T186" s="419"/>
      <c r="U186" s="419"/>
      <c r="V186" s="419"/>
      <c r="W186" s="419"/>
      <c r="X186" s="419"/>
      <c r="Y186" s="419"/>
      <c r="Z186" s="419"/>
    </row>
    <row r="187" spans="1:26" ht="15.75" customHeight="1">
      <c r="A187" s="419"/>
      <c r="B187" s="349" t="s">
        <v>2174</v>
      </c>
      <c r="C187" s="349" t="s">
        <v>2175</v>
      </c>
      <c r="D187" s="106">
        <v>2620591</v>
      </c>
      <c r="E187" s="106"/>
      <c r="F187" s="551">
        <f>SUM(D187:E187)</f>
        <v>2620591</v>
      </c>
      <c r="G187" s="551">
        <v>4508654</v>
      </c>
      <c r="H187" s="419"/>
      <c r="I187" s="419"/>
      <c r="J187" s="419"/>
      <c r="K187" s="419"/>
      <c r="L187" s="419"/>
      <c r="M187" s="419"/>
      <c r="N187" s="419"/>
      <c r="O187" s="419"/>
      <c r="P187" s="419"/>
      <c r="Q187" s="419"/>
      <c r="R187" s="419"/>
      <c r="S187" s="419"/>
      <c r="T187" s="419"/>
      <c r="U187" s="419"/>
      <c r="V187" s="419"/>
      <c r="W187" s="419"/>
      <c r="X187" s="419"/>
      <c r="Y187" s="419"/>
      <c r="Z187" s="419"/>
    </row>
    <row r="188" spans="1:26" ht="15.75" customHeight="1">
      <c r="A188" s="419"/>
      <c r="B188" s="479" t="s">
        <v>250</v>
      </c>
      <c r="C188" s="479"/>
      <c r="D188" s="480">
        <f t="shared" ref="D188:G188" si="45">SUM(D187)</f>
        <v>2620591</v>
      </c>
      <c r="E188" s="480">
        <f t="shared" si="45"/>
        <v>0</v>
      </c>
      <c r="F188" s="480">
        <f t="shared" si="45"/>
        <v>2620591</v>
      </c>
      <c r="G188" s="480">
        <f t="shared" si="45"/>
        <v>4508654</v>
      </c>
      <c r="H188" s="419"/>
      <c r="I188" s="419"/>
      <c r="J188" s="419"/>
      <c r="K188" s="419"/>
      <c r="L188" s="419"/>
      <c r="M188" s="419"/>
      <c r="N188" s="419"/>
      <c r="O188" s="419"/>
      <c r="P188" s="419"/>
      <c r="Q188" s="419"/>
      <c r="R188" s="419"/>
      <c r="S188" s="419"/>
      <c r="T188" s="419"/>
      <c r="U188" s="419"/>
      <c r="V188" s="419"/>
      <c r="W188" s="419"/>
      <c r="X188" s="419"/>
      <c r="Y188" s="419"/>
      <c r="Z188" s="419"/>
    </row>
    <row r="189" spans="1:26" ht="15.75" customHeight="1">
      <c r="A189" s="419"/>
      <c r="B189" s="435"/>
      <c r="C189" s="426" t="s">
        <v>2176</v>
      </c>
      <c r="D189" s="112"/>
      <c r="E189" s="112"/>
      <c r="F189" s="551"/>
      <c r="G189" s="551"/>
      <c r="H189" s="419"/>
      <c r="I189" s="419"/>
      <c r="J189" s="419"/>
      <c r="K189" s="419"/>
      <c r="L189" s="419"/>
      <c r="M189" s="419"/>
      <c r="N189" s="419"/>
      <c r="O189" s="419"/>
      <c r="P189" s="419"/>
      <c r="Q189" s="419"/>
      <c r="R189" s="419"/>
      <c r="S189" s="419"/>
      <c r="T189" s="419"/>
      <c r="U189" s="419"/>
      <c r="V189" s="419"/>
      <c r="W189" s="419"/>
      <c r="X189" s="419"/>
      <c r="Y189" s="419"/>
      <c r="Z189" s="419"/>
    </row>
    <row r="190" spans="1:26" ht="15.75" customHeight="1">
      <c r="A190" s="419"/>
      <c r="B190" s="948">
        <v>2220202</v>
      </c>
      <c r="C190" s="551" t="s">
        <v>2875</v>
      </c>
      <c r="D190" s="551">
        <v>700000</v>
      </c>
      <c r="E190" s="551"/>
      <c r="F190" s="551">
        <f t="shared" ref="F190:F192" si="46">SUM(D190:E190)</f>
        <v>700000</v>
      </c>
      <c r="G190" s="551">
        <v>2011764</v>
      </c>
      <c r="H190" s="419"/>
      <c r="I190" s="419"/>
      <c r="J190" s="419"/>
      <c r="K190" s="419"/>
      <c r="L190" s="419"/>
      <c r="M190" s="419"/>
      <c r="N190" s="419"/>
      <c r="O190" s="419"/>
      <c r="P190" s="419"/>
      <c r="Q190" s="419"/>
      <c r="R190" s="419"/>
      <c r="S190" s="419"/>
      <c r="T190" s="419"/>
      <c r="U190" s="419"/>
      <c r="V190" s="419"/>
      <c r="W190" s="419"/>
      <c r="X190" s="419"/>
      <c r="Y190" s="419"/>
      <c r="Z190" s="419"/>
    </row>
    <row r="191" spans="1:26" ht="15.75" customHeight="1">
      <c r="A191" s="419"/>
      <c r="B191" s="948">
        <v>2220205</v>
      </c>
      <c r="C191" s="551" t="s">
        <v>3034</v>
      </c>
      <c r="D191" s="551">
        <v>1500000</v>
      </c>
      <c r="E191" s="551"/>
      <c r="F191" s="551">
        <f t="shared" si="46"/>
        <v>1500000</v>
      </c>
      <c r="G191" s="551">
        <v>3351749</v>
      </c>
      <c r="H191" s="419"/>
      <c r="I191" s="419"/>
      <c r="J191" s="419"/>
      <c r="K191" s="419"/>
      <c r="L191" s="419"/>
      <c r="M191" s="419"/>
      <c r="N191" s="419"/>
      <c r="O191" s="419"/>
      <c r="P191" s="419"/>
      <c r="Q191" s="419"/>
      <c r="R191" s="419"/>
      <c r="S191" s="419"/>
      <c r="T191" s="419"/>
      <c r="U191" s="419"/>
      <c r="V191" s="419"/>
      <c r="W191" s="419"/>
      <c r="X191" s="419"/>
      <c r="Y191" s="419"/>
      <c r="Z191" s="419"/>
    </row>
    <row r="192" spans="1:26" ht="15.75" customHeight="1">
      <c r="A192" s="419"/>
      <c r="B192" s="948">
        <v>2220210</v>
      </c>
      <c r="C192" s="551" t="s">
        <v>2877</v>
      </c>
      <c r="D192" s="551">
        <v>3800000</v>
      </c>
      <c r="E192" s="551"/>
      <c r="F192" s="551">
        <f t="shared" si="46"/>
        <v>3800000</v>
      </c>
      <c r="G192" s="551">
        <v>8167800</v>
      </c>
      <c r="H192" s="419"/>
      <c r="I192" s="419"/>
      <c r="J192" s="419"/>
      <c r="K192" s="419"/>
      <c r="L192" s="419"/>
      <c r="M192" s="419"/>
      <c r="N192" s="419"/>
      <c r="O192" s="419"/>
      <c r="P192" s="419"/>
      <c r="Q192" s="419"/>
      <c r="R192" s="419"/>
      <c r="S192" s="419"/>
      <c r="T192" s="419"/>
      <c r="U192" s="419"/>
      <c r="V192" s="419"/>
      <c r="W192" s="419"/>
      <c r="X192" s="419"/>
      <c r="Y192" s="419"/>
      <c r="Z192" s="419"/>
    </row>
    <row r="193" spans="1:26" ht="15.75" customHeight="1">
      <c r="A193" s="419"/>
      <c r="B193" s="479" t="s">
        <v>250</v>
      </c>
      <c r="C193" s="479"/>
      <c r="D193" s="480">
        <f t="shared" ref="D193:G193" si="47">SUM(D190:D192)</f>
        <v>6000000</v>
      </c>
      <c r="E193" s="480">
        <f t="shared" si="47"/>
        <v>0</v>
      </c>
      <c r="F193" s="480">
        <f t="shared" si="47"/>
        <v>6000000</v>
      </c>
      <c r="G193" s="480">
        <f t="shared" si="47"/>
        <v>13531313</v>
      </c>
      <c r="H193" s="419"/>
      <c r="I193" s="419"/>
      <c r="J193" s="419"/>
      <c r="K193" s="419"/>
      <c r="L193" s="419"/>
      <c r="M193" s="419"/>
      <c r="N193" s="419"/>
      <c r="O193" s="419"/>
      <c r="P193" s="419"/>
      <c r="Q193" s="419"/>
      <c r="R193" s="419"/>
      <c r="S193" s="419"/>
      <c r="T193" s="419"/>
      <c r="U193" s="419"/>
      <c r="V193" s="419"/>
      <c r="W193" s="419"/>
      <c r="X193" s="419"/>
      <c r="Y193" s="419"/>
      <c r="Z193" s="419"/>
    </row>
    <row r="194" spans="1:26" ht="15.75" hidden="1" customHeight="1">
      <c r="A194" s="419"/>
      <c r="B194" s="659"/>
      <c r="C194" s="659"/>
      <c r="D194" s="660"/>
      <c r="E194" s="660"/>
      <c r="F194" s="551">
        <f t="shared" ref="F194:F198" si="48">SUM(D194:E194)</f>
        <v>0</v>
      </c>
      <c r="G194" s="551"/>
      <c r="H194" s="419"/>
      <c r="I194" s="419"/>
      <c r="J194" s="419"/>
      <c r="K194" s="419"/>
      <c r="L194" s="419"/>
      <c r="M194" s="419"/>
      <c r="N194" s="419"/>
      <c r="O194" s="419"/>
      <c r="P194" s="419"/>
      <c r="Q194" s="419"/>
      <c r="R194" s="419"/>
      <c r="S194" s="419"/>
      <c r="T194" s="419"/>
      <c r="U194" s="419"/>
      <c r="V194" s="419"/>
      <c r="W194" s="419"/>
      <c r="X194" s="419"/>
      <c r="Y194" s="419"/>
      <c r="Z194" s="419"/>
    </row>
    <row r="195" spans="1:26" ht="15.75" hidden="1" customHeight="1">
      <c r="A195" s="419"/>
      <c r="B195" s="659">
        <v>2630104</v>
      </c>
      <c r="C195" s="659" t="s">
        <v>3035</v>
      </c>
      <c r="D195" s="660">
        <v>0</v>
      </c>
      <c r="E195" s="660"/>
      <c r="F195" s="551">
        <f t="shared" si="48"/>
        <v>0</v>
      </c>
      <c r="G195" s="551"/>
      <c r="H195" s="419"/>
      <c r="I195" s="419"/>
      <c r="J195" s="419"/>
      <c r="K195" s="419"/>
      <c r="L195" s="419"/>
      <c r="M195" s="419"/>
      <c r="N195" s="419"/>
      <c r="O195" s="419"/>
      <c r="P195" s="419"/>
      <c r="Q195" s="419"/>
      <c r="R195" s="419"/>
      <c r="S195" s="419"/>
      <c r="T195" s="419"/>
      <c r="U195" s="419"/>
      <c r="V195" s="419"/>
      <c r="W195" s="419"/>
      <c r="X195" s="419"/>
      <c r="Y195" s="419"/>
      <c r="Z195" s="419"/>
    </row>
    <row r="196" spans="1:26" ht="15.75" hidden="1" customHeight="1">
      <c r="A196" s="419"/>
      <c r="B196" s="659"/>
      <c r="C196" s="426" t="s">
        <v>2878</v>
      </c>
      <c r="D196" s="660"/>
      <c r="E196" s="660"/>
      <c r="F196" s="551">
        <f t="shared" si="48"/>
        <v>0</v>
      </c>
      <c r="G196" s="551"/>
      <c r="H196" s="419"/>
      <c r="I196" s="419"/>
      <c r="J196" s="419"/>
      <c r="K196" s="419"/>
      <c r="L196" s="419"/>
      <c r="M196" s="419"/>
      <c r="N196" s="419"/>
      <c r="O196" s="419"/>
      <c r="P196" s="419"/>
      <c r="Q196" s="419"/>
      <c r="R196" s="419"/>
      <c r="S196" s="419"/>
      <c r="T196" s="419"/>
      <c r="U196" s="419"/>
      <c r="V196" s="419"/>
      <c r="W196" s="419"/>
      <c r="X196" s="419"/>
      <c r="Y196" s="419"/>
      <c r="Z196" s="419"/>
    </row>
    <row r="197" spans="1:26" ht="15.75" hidden="1" customHeight="1">
      <c r="A197" s="419"/>
      <c r="B197" s="540">
        <v>2640102</v>
      </c>
      <c r="C197" s="349" t="s">
        <v>2878</v>
      </c>
      <c r="D197" s="551">
        <v>0</v>
      </c>
      <c r="E197" s="551"/>
      <c r="F197" s="551">
        <f t="shared" si="48"/>
        <v>0</v>
      </c>
      <c r="G197" s="551"/>
      <c r="H197" s="419"/>
      <c r="I197" s="419"/>
      <c r="J197" s="419"/>
      <c r="K197" s="419"/>
      <c r="L197" s="419"/>
      <c r="M197" s="419"/>
      <c r="N197" s="419"/>
      <c r="O197" s="419"/>
      <c r="P197" s="419"/>
      <c r="Q197" s="419"/>
      <c r="R197" s="419"/>
      <c r="S197" s="419"/>
      <c r="T197" s="419"/>
      <c r="U197" s="419"/>
      <c r="V197" s="419"/>
      <c r="W197" s="419"/>
      <c r="X197" s="419"/>
      <c r="Y197" s="419"/>
      <c r="Z197" s="419"/>
    </row>
    <row r="198" spans="1:26" ht="15.75" hidden="1" customHeight="1">
      <c r="A198" s="419"/>
      <c r="B198" s="479" t="s">
        <v>250</v>
      </c>
      <c r="C198" s="479"/>
      <c r="D198" s="480">
        <f>D197</f>
        <v>0</v>
      </c>
      <c r="E198" s="480"/>
      <c r="F198" s="551">
        <f t="shared" si="48"/>
        <v>0</v>
      </c>
      <c r="G198" s="551"/>
      <c r="H198" s="419"/>
      <c r="I198" s="419"/>
      <c r="J198" s="419"/>
      <c r="K198" s="419"/>
      <c r="L198" s="419"/>
      <c r="M198" s="419"/>
      <c r="N198" s="419"/>
      <c r="O198" s="419"/>
      <c r="P198" s="419"/>
      <c r="Q198" s="419"/>
      <c r="R198" s="419"/>
      <c r="S198" s="419"/>
      <c r="T198" s="419"/>
      <c r="U198" s="419"/>
      <c r="V198" s="419"/>
      <c r="W198" s="419"/>
      <c r="X198" s="419"/>
      <c r="Y198" s="419"/>
      <c r="Z198" s="419"/>
    </row>
    <row r="199" spans="1:26" ht="15.75" customHeight="1">
      <c r="A199" s="419"/>
      <c r="B199" s="659"/>
      <c r="C199" s="426" t="s">
        <v>2250</v>
      </c>
      <c r="D199" s="660"/>
      <c r="E199" s="660"/>
      <c r="F199" s="551"/>
      <c r="G199" s="551"/>
      <c r="H199" s="419"/>
      <c r="I199" s="419"/>
      <c r="J199" s="419"/>
      <c r="K199" s="419"/>
      <c r="L199" s="419"/>
      <c r="M199" s="419"/>
      <c r="N199" s="419"/>
      <c r="O199" s="419"/>
      <c r="P199" s="419"/>
      <c r="Q199" s="419"/>
      <c r="R199" s="419"/>
      <c r="S199" s="419"/>
      <c r="T199" s="419"/>
      <c r="U199" s="419"/>
      <c r="V199" s="419"/>
      <c r="W199" s="419"/>
      <c r="X199" s="419"/>
      <c r="Y199" s="419"/>
      <c r="Z199" s="419"/>
    </row>
    <row r="200" spans="1:26" ht="15.75" hidden="1" customHeight="1">
      <c r="A200" s="419"/>
      <c r="B200" s="659">
        <v>3110701</v>
      </c>
      <c r="C200" s="914" t="s">
        <v>2880</v>
      </c>
      <c r="D200" s="551"/>
      <c r="E200" s="551"/>
      <c r="F200" s="551">
        <f t="shared" ref="F200:F207" si="49">SUM(D200:E200)</f>
        <v>0</v>
      </c>
      <c r="G200" s="551"/>
      <c r="H200" s="419"/>
      <c r="I200" s="419"/>
      <c r="J200" s="419"/>
      <c r="K200" s="419"/>
      <c r="L200" s="419"/>
      <c r="M200" s="419"/>
      <c r="N200" s="419"/>
      <c r="O200" s="419"/>
      <c r="P200" s="419"/>
      <c r="Q200" s="419"/>
      <c r="R200" s="419"/>
      <c r="S200" s="419"/>
      <c r="T200" s="419"/>
      <c r="U200" s="419"/>
      <c r="V200" s="419"/>
      <c r="W200" s="419"/>
      <c r="X200" s="419"/>
      <c r="Y200" s="419"/>
      <c r="Z200" s="419"/>
    </row>
    <row r="201" spans="1:26" ht="15.75" hidden="1" customHeight="1">
      <c r="A201" s="419"/>
      <c r="B201" s="659">
        <v>3110902</v>
      </c>
      <c r="C201" s="963" t="s">
        <v>3036</v>
      </c>
      <c r="D201" s="551">
        <v>0</v>
      </c>
      <c r="E201" s="551"/>
      <c r="F201" s="551">
        <f t="shared" si="49"/>
        <v>0</v>
      </c>
      <c r="G201" s="551"/>
      <c r="H201" s="419"/>
      <c r="I201" s="419"/>
      <c r="J201" s="419"/>
      <c r="K201" s="419"/>
      <c r="L201" s="419"/>
      <c r="M201" s="419"/>
      <c r="N201" s="419"/>
      <c r="O201" s="419"/>
      <c r="P201" s="419"/>
      <c r="Q201" s="419"/>
      <c r="R201" s="419"/>
      <c r="S201" s="419"/>
      <c r="T201" s="419"/>
      <c r="U201" s="419"/>
      <c r="V201" s="419"/>
      <c r="W201" s="419"/>
      <c r="X201" s="419"/>
      <c r="Y201" s="419"/>
      <c r="Z201" s="419"/>
    </row>
    <row r="202" spans="1:26" ht="15.75" customHeight="1">
      <c r="A202" s="419"/>
      <c r="B202" s="659">
        <v>3111002</v>
      </c>
      <c r="C202" s="963" t="s">
        <v>3037</v>
      </c>
      <c r="D202" s="551">
        <v>2240975</v>
      </c>
      <c r="E202" s="551"/>
      <c r="F202" s="551">
        <f t="shared" si="49"/>
        <v>2240975</v>
      </c>
      <c r="G202" s="551"/>
      <c r="H202" s="419"/>
      <c r="I202" s="419"/>
      <c r="J202" s="419"/>
      <c r="K202" s="419"/>
      <c r="L202" s="419"/>
      <c r="M202" s="419"/>
      <c r="N202" s="419"/>
      <c r="O202" s="419"/>
      <c r="P202" s="419"/>
      <c r="Q202" s="419"/>
      <c r="R202" s="419"/>
      <c r="S202" s="419"/>
      <c r="T202" s="419"/>
      <c r="U202" s="419"/>
      <c r="V202" s="419"/>
      <c r="W202" s="419"/>
      <c r="X202" s="419"/>
      <c r="Y202" s="419"/>
      <c r="Z202" s="419"/>
    </row>
    <row r="203" spans="1:26" ht="15.75" customHeight="1">
      <c r="A203" s="419"/>
      <c r="B203" s="659">
        <v>3111001</v>
      </c>
      <c r="C203" s="914" t="s">
        <v>2914</v>
      </c>
      <c r="D203" s="551">
        <v>10200000</v>
      </c>
      <c r="E203" s="551"/>
      <c r="F203" s="551">
        <f t="shared" si="49"/>
        <v>10200000</v>
      </c>
      <c r="G203" s="551">
        <v>5060023</v>
      </c>
      <c r="H203" s="419"/>
      <c r="I203" s="419"/>
      <c r="J203" s="419"/>
      <c r="K203" s="419"/>
      <c r="L203" s="419"/>
      <c r="M203" s="419"/>
      <c r="N203" s="419"/>
      <c r="O203" s="419"/>
      <c r="P203" s="419"/>
      <c r="Q203" s="419"/>
      <c r="R203" s="419"/>
      <c r="S203" s="419"/>
      <c r="T203" s="419"/>
      <c r="U203" s="419"/>
      <c r="V203" s="419"/>
      <c r="W203" s="419"/>
      <c r="X203" s="419"/>
      <c r="Y203" s="419"/>
      <c r="Z203" s="419"/>
    </row>
    <row r="204" spans="1:26" ht="15.75" customHeight="1">
      <c r="A204" s="419"/>
      <c r="B204" s="659">
        <v>3111001</v>
      </c>
      <c r="C204" s="914" t="s">
        <v>3038</v>
      </c>
      <c r="D204" s="551">
        <v>1200000</v>
      </c>
      <c r="E204" s="551">
        <v>-1200000</v>
      </c>
      <c r="F204" s="551">
        <f t="shared" si="49"/>
        <v>0</v>
      </c>
      <c r="G204" s="551"/>
      <c r="H204" s="419"/>
      <c r="I204" s="419"/>
      <c r="J204" s="419"/>
      <c r="K204" s="419"/>
      <c r="L204" s="419"/>
      <c r="M204" s="419"/>
      <c r="N204" s="419"/>
      <c r="O204" s="419"/>
      <c r="P204" s="419"/>
      <c r="Q204" s="419"/>
      <c r="R204" s="419"/>
      <c r="S204" s="419"/>
      <c r="T204" s="419"/>
      <c r="U204" s="419"/>
      <c r="V204" s="419"/>
      <c r="W204" s="419"/>
      <c r="X204" s="419"/>
      <c r="Y204" s="419"/>
      <c r="Z204" s="419"/>
    </row>
    <row r="205" spans="1:26" ht="15.75" hidden="1" customHeight="1">
      <c r="A205" s="419"/>
      <c r="B205" s="659">
        <v>3111111</v>
      </c>
      <c r="C205" s="963" t="s">
        <v>3039</v>
      </c>
      <c r="D205" s="551">
        <v>0</v>
      </c>
      <c r="E205" s="551"/>
      <c r="F205" s="551">
        <f t="shared" si="49"/>
        <v>0</v>
      </c>
      <c r="G205" s="551"/>
      <c r="H205" s="419"/>
      <c r="I205" s="419"/>
      <c r="J205" s="419"/>
      <c r="K205" s="419"/>
      <c r="L205" s="419"/>
      <c r="M205" s="419"/>
      <c r="N205" s="419"/>
      <c r="O205" s="419"/>
      <c r="P205" s="419"/>
      <c r="Q205" s="419"/>
      <c r="R205" s="419"/>
      <c r="S205" s="419"/>
      <c r="T205" s="419"/>
      <c r="U205" s="419"/>
      <c r="V205" s="419"/>
      <c r="W205" s="419"/>
      <c r="X205" s="419"/>
      <c r="Y205" s="419"/>
      <c r="Z205" s="419"/>
    </row>
    <row r="206" spans="1:26" ht="15.75" customHeight="1">
      <c r="A206" s="419"/>
      <c r="B206" s="659">
        <v>3111111</v>
      </c>
      <c r="C206" s="962" t="s">
        <v>3040</v>
      </c>
      <c r="D206" s="551">
        <v>1500000</v>
      </c>
      <c r="E206" s="551">
        <v>-1500000</v>
      </c>
      <c r="F206" s="551">
        <f t="shared" si="49"/>
        <v>0</v>
      </c>
      <c r="G206" s="551">
        <v>5032190</v>
      </c>
      <c r="H206" s="419"/>
      <c r="I206" s="419"/>
      <c r="J206" s="419"/>
      <c r="K206" s="419"/>
      <c r="L206" s="419"/>
      <c r="M206" s="419"/>
      <c r="N206" s="419"/>
      <c r="O206" s="419"/>
      <c r="P206" s="419"/>
      <c r="Q206" s="419"/>
      <c r="R206" s="419"/>
      <c r="S206" s="419"/>
      <c r="T206" s="419"/>
      <c r="U206" s="419"/>
      <c r="V206" s="419"/>
      <c r="W206" s="419"/>
      <c r="X206" s="419"/>
      <c r="Y206" s="419"/>
      <c r="Z206" s="419"/>
    </row>
    <row r="207" spans="1:26" ht="15.75" hidden="1" customHeight="1">
      <c r="A207" s="419"/>
      <c r="B207" s="659">
        <v>3111112</v>
      </c>
      <c r="C207" s="963" t="s">
        <v>2929</v>
      </c>
      <c r="D207" s="551"/>
      <c r="E207" s="551"/>
      <c r="F207" s="551">
        <f t="shared" si="49"/>
        <v>0</v>
      </c>
      <c r="G207" s="551"/>
      <c r="H207" s="419"/>
      <c r="I207" s="419"/>
      <c r="J207" s="419"/>
      <c r="K207" s="419"/>
      <c r="L207" s="419"/>
      <c r="M207" s="419"/>
      <c r="N207" s="419"/>
      <c r="O207" s="419"/>
      <c r="P207" s="419"/>
      <c r="Q207" s="419"/>
      <c r="R207" s="419"/>
      <c r="S207" s="419"/>
      <c r="T207" s="419"/>
      <c r="U207" s="419"/>
      <c r="V207" s="419"/>
      <c r="W207" s="419"/>
      <c r="X207" s="419"/>
      <c r="Y207" s="419"/>
      <c r="Z207" s="419"/>
    </row>
    <row r="208" spans="1:26" ht="15.75" customHeight="1">
      <c r="A208" s="419"/>
      <c r="B208" s="479" t="s">
        <v>250</v>
      </c>
      <c r="C208" s="479"/>
      <c r="D208" s="480">
        <f t="shared" ref="D208:G208" si="50">SUM(D200:D207)</f>
        <v>15140975</v>
      </c>
      <c r="E208" s="480">
        <f t="shared" si="50"/>
        <v>-2700000</v>
      </c>
      <c r="F208" s="480">
        <f t="shared" si="50"/>
        <v>12440975</v>
      </c>
      <c r="G208" s="480">
        <f t="shared" si="50"/>
        <v>10092213</v>
      </c>
      <c r="H208" s="419"/>
      <c r="I208" s="419"/>
      <c r="J208" s="419"/>
      <c r="K208" s="419"/>
      <c r="L208" s="419"/>
      <c r="M208" s="419"/>
      <c r="N208" s="419"/>
      <c r="O208" s="419"/>
      <c r="P208" s="419"/>
      <c r="Q208" s="419"/>
      <c r="R208" s="419"/>
      <c r="S208" s="419"/>
      <c r="T208" s="419"/>
      <c r="U208" s="419"/>
      <c r="V208" s="419"/>
      <c r="W208" s="419"/>
      <c r="X208" s="419"/>
      <c r="Y208" s="419"/>
      <c r="Z208" s="419"/>
    </row>
    <row r="209" spans="1:26" ht="15.75" customHeight="1">
      <c r="A209" s="419"/>
      <c r="B209" s="697"/>
      <c r="C209" s="964" t="s">
        <v>3041</v>
      </c>
      <c r="D209" s="1022">
        <f t="shared" ref="D209:G209" si="51">D111+D116+D121+D126+D132+D135+D143+D148+D155+D163+D168+D172+D184+D188+D193+D198+D208</f>
        <v>190795546</v>
      </c>
      <c r="E209" s="1022">
        <f t="shared" si="51"/>
        <v>-18834776</v>
      </c>
      <c r="F209" s="1022">
        <f t="shared" si="51"/>
        <v>171960770</v>
      </c>
      <c r="G209" s="1022">
        <f t="shared" si="51"/>
        <v>249750601</v>
      </c>
      <c r="H209" s="419"/>
      <c r="I209" s="419"/>
      <c r="J209" s="419"/>
      <c r="K209" s="419"/>
      <c r="L209" s="419"/>
      <c r="M209" s="419"/>
      <c r="N209" s="419"/>
      <c r="O209" s="419"/>
      <c r="P209" s="419"/>
      <c r="Q209" s="419"/>
      <c r="R209" s="419"/>
      <c r="S209" s="419"/>
      <c r="T209" s="419"/>
      <c r="U209" s="419"/>
      <c r="V209" s="419"/>
      <c r="W209" s="419"/>
      <c r="X209" s="419"/>
      <c r="Y209" s="419"/>
      <c r="Z209" s="419"/>
    </row>
    <row r="210" spans="1:26" ht="15.75" customHeight="1">
      <c r="A210" s="419"/>
      <c r="B210" s="1014"/>
      <c r="C210" s="1023" t="s">
        <v>3042</v>
      </c>
      <c r="D210" s="1016">
        <f t="shared" ref="D210:G210" si="52">D104+D209</f>
        <v>812866779</v>
      </c>
      <c r="E210" s="1016">
        <f t="shared" si="52"/>
        <v>1600000</v>
      </c>
      <c r="F210" s="1016">
        <f t="shared" si="52"/>
        <v>814466779</v>
      </c>
      <c r="G210" s="1016">
        <f t="shared" si="52"/>
        <v>902952652</v>
      </c>
      <c r="H210" s="419"/>
      <c r="I210" s="419"/>
      <c r="J210" s="419"/>
      <c r="K210" s="419"/>
      <c r="L210" s="419"/>
      <c r="M210" s="419"/>
      <c r="N210" s="419"/>
      <c r="O210" s="419"/>
      <c r="P210" s="419"/>
      <c r="Q210" s="419"/>
      <c r="R210" s="419"/>
      <c r="S210" s="419"/>
      <c r="T210" s="419"/>
      <c r="U210" s="419"/>
      <c r="V210" s="419"/>
      <c r="W210" s="419"/>
      <c r="X210" s="419"/>
      <c r="Y210" s="419"/>
      <c r="Z210" s="419"/>
    </row>
    <row r="211" spans="1:26" ht="15.75" hidden="1" customHeight="1">
      <c r="A211" s="419"/>
      <c r="B211" s="1017"/>
      <c r="C211" s="1024"/>
      <c r="D211" s="1019"/>
      <c r="E211" s="1019"/>
      <c r="F211" s="1019"/>
      <c r="G211" s="1019"/>
      <c r="H211" s="419"/>
      <c r="I211" s="419"/>
      <c r="J211" s="419"/>
      <c r="K211" s="419"/>
      <c r="L211" s="419"/>
      <c r="M211" s="419"/>
      <c r="N211" s="419"/>
      <c r="O211" s="419"/>
      <c r="P211" s="419"/>
      <c r="Q211" s="419"/>
      <c r="R211" s="419"/>
      <c r="S211" s="419"/>
      <c r="T211" s="419"/>
      <c r="U211" s="419"/>
      <c r="V211" s="419"/>
      <c r="W211" s="419"/>
      <c r="X211" s="419"/>
      <c r="Y211" s="419"/>
      <c r="Z211" s="419"/>
    </row>
    <row r="212" spans="1:26" ht="15.75" hidden="1" customHeight="1">
      <c r="A212" s="419"/>
      <c r="B212" s="659"/>
      <c r="C212" s="884"/>
      <c r="D212" s="660"/>
      <c r="E212" s="660"/>
      <c r="F212" s="660"/>
      <c r="G212" s="660"/>
      <c r="H212" s="419"/>
      <c r="I212" s="419"/>
      <c r="J212" s="419"/>
      <c r="K212" s="419"/>
      <c r="L212" s="419"/>
      <c r="M212" s="419"/>
      <c r="N212" s="419"/>
      <c r="O212" s="419"/>
      <c r="P212" s="419"/>
      <c r="Q212" s="419"/>
      <c r="R212" s="419"/>
      <c r="S212" s="419"/>
      <c r="T212" s="419"/>
      <c r="U212" s="419"/>
      <c r="V212" s="419"/>
      <c r="W212" s="419"/>
      <c r="X212" s="419"/>
      <c r="Y212" s="419"/>
      <c r="Z212" s="419"/>
    </row>
    <row r="213" spans="1:26" ht="15.75" customHeight="1">
      <c r="A213" s="419"/>
      <c r="B213" s="481"/>
      <c r="C213" s="1025" t="s">
        <v>3043</v>
      </c>
      <c r="D213" s="482">
        <f t="shared" ref="D213:G213" si="53">D86+D210</f>
        <v>1132890743</v>
      </c>
      <c r="E213" s="482">
        <f t="shared" si="53"/>
        <v>0</v>
      </c>
      <c r="F213" s="482">
        <f t="shared" si="53"/>
        <v>1132890743</v>
      </c>
      <c r="G213" s="482">
        <f t="shared" si="53"/>
        <v>1183113000</v>
      </c>
      <c r="H213" s="419"/>
      <c r="I213" s="419"/>
      <c r="J213" s="419"/>
      <c r="K213" s="419"/>
      <c r="L213" s="419"/>
      <c r="M213" s="419"/>
      <c r="N213" s="419"/>
      <c r="O213" s="419"/>
      <c r="P213" s="419"/>
      <c r="Q213" s="419"/>
      <c r="R213" s="419"/>
      <c r="S213" s="419"/>
      <c r="T213" s="419"/>
      <c r="U213" s="419"/>
      <c r="V213" s="419"/>
      <c r="W213" s="419"/>
      <c r="X213" s="419"/>
      <c r="Y213" s="419"/>
      <c r="Z213" s="419"/>
    </row>
    <row r="214" spans="1:26" ht="15.75" hidden="1" customHeight="1">
      <c r="A214" s="419"/>
      <c r="B214" s="659"/>
      <c r="C214" s="884"/>
      <c r="D214" s="660"/>
      <c r="E214" s="660"/>
      <c r="F214" s="551">
        <f t="shared" ref="F214:F217" si="54">SUM(D214:E214)</f>
        <v>0</v>
      </c>
      <c r="G214" s="551"/>
      <c r="H214" s="419"/>
      <c r="I214" s="419"/>
      <c r="J214" s="419"/>
      <c r="K214" s="419"/>
      <c r="L214" s="419"/>
      <c r="M214" s="419"/>
      <c r="N214" s="419"/>
      <c r="O214" s="419"/>
      <c r="P214" s="419"/>
      <c r="Q214" s="419"/>
      <c r="R214" s="419"/>
      <c r="S214" s="419"/>
      <c r="T214" s="419"/>
      <c r="U214" s="419"/>
      <c r="V214" s="419"/>
      <c r="W214" s="419"/>
      <c r="X214" s="419"/>
      <c r="Y214" s="419"/>
      <c r="Z214" s="419"/>
    </row>
    <row r="215" spans="1:26" ht="15.75" customHeight="1">
      <c r="A215" s="419"/>
      <c r="B215" s="659"/>
      <c r="C215" s="660" t="s">
        <v>2891</v>
      </c>
      <c r="D215" s="660">
        <v>100000000</v>
      </c>
      <c r="E215" s="660"/>
      <c r="F215" s="551">
        <f t="shared" si="54"/>
        <v>100000000</v>
      </c>
      <c r="G215" s="551"/>
      <c r="H215" s="419"/>
      <c r="I215" s="419"/>
      <c r="J215" s="419"/>
      <c r="K215" s="419"/>
      <c r="L215" s="419"/>
      <c r="M215" s="419"/>
      <c r="N215" s="419"/>
      <c r="O215" s="419"/>
      <c r="P215" s="419"/>
      <c r="Q215" s="419"/>
      <c r="R215" s="419"/>
      <c r="S215" s="419"/>
      <c r="T215" s="419"/>
      <c r="U215" s="419"/>
      <c r="V215" s="419"/>
      <c r="W215" s="419"/>
      <c r="X215" s="419"/>
      <c r="Y215" s="419"/>
      <c r="Z215" s="419"/>
    </row>
    <row r="216" spans="1:26" ht="15.75" hidden="1" customHeight="1">
      <c r="A216" s="419"/>
      <c r="B216" s="659"/>
      <c r="C216" s="934"/>
      <c r="D216" s="660">
        <v>0</v>
      </c>
      <c r="E216" s="660"/>
      <c r="F216" s="551">
        <f t="shared" si="54"/>
        <v>0</v>
      </c>
      <c r="G216" s="551"/>
      <c r="H216" s="419"/>
      <c r="I216" s="419"/>
      <c r="J216" s="419"/>
      <c r="K216" s="419"/>
      <c r="L216" s="419"/>
      <c r="M216" s="419"/>
      <c r="N216" s="419"/>
      <c r="O216" s="419"/>
      <c r="P216" s="419"/>
      <c r="Q216" s="419"/>
      <c r="R216" s="419"/>
      <c r="S216" s="419"/>
      <c r="T216" s="419"/>
      <c r="U216" s="419"/>
      <c r="V216" s="419"/>
      <c r="W216" s="419"/>
      <c r="X216" s="419"/>
      <c r="Y216" s="419"/>
      <c r="Z216" s="419"/>
    </row>
    <row r="217" spans="1:26" ht="15.75" hidden="1" customHeight="1">
      <c r="A217" s="419"/>
      <c r="B217" s="659"/>
      <c r="C217" s="952"/>
      <c r="D217" s="551"/>
      <c r="E217" s="551"/>
      <c r="F217" s="551">
        <f t="shared" si="54"/>
        <v>0</v>
      </c>
      <c r="G217" s="551"/>
      <c r="H217" s="419"/>
      <c r="I217" s="419"/>
      <c r="J217" s="419"/>
      <c r="K217" s="419"/>
      <c r="L217" s="419"/>
      <c r="M217" s="419"/>
      <c r="N217" s="419"/>
      <c r="O217" s="419"/>
      <c r="P217" s="419"/>
      <c r="Q217" s="419"/>
      <c r="R217" s="419"/>
      <c r="S217" s="419"/>
      <c r="T217" s="419"/>
      <c r="U217" s="419"/>
      <c r="V217" s="419"/>
      <c r="W217" s="419"/>
      <c r="X217" s="419"/>
      <c r="Y217" s="419"/>
      <c r="Z217" s="419"/>
    </row>
    <row r="218" spans="1:26" ht="15.75" customHeight="1">
      <c r="A218" s="419"/>
      <c r="B218" s="484"/>
      <c r="C218" s="1026" t="s">
        <v>202</v>
      </c>
      <c r="D218" s="446"/>
      <c r="E218" s="446"/>
      <c r="F218" s="446"/>
      <c r="G218" s="446"/>
      <c r="H218" s="419"/>
      <c r="I218" s="419"/>
      <c r="J218" s="419"/>
      <c r="K218" s="419"/>
      <c r="L218" s="419"/>
      <c r="M218" s="419"/>
      <c r="N218" s="419"/>
      <c r="O218" s="419"/>
      <c r="P218" s="419"/>
      <c r="Q218" s="419"/>
      <c r="R218" s="419"/>
      <c r="S218" s="419"/>
      <c r="T218" s="419"/>
      <c r="U218" s="419"/>
      <c r="V218" s="419"/>
      <c r="W218" s="419"/>
      <c r="X218" s="419"/>
      <c r="Y218" s="419"/>
      <c r="Z218" s="419"/>
    </row>
    <row r="219" spans="1:26" ht="15.75" customHeight="1">
      <c r="A219" s="419"/>
      <c r="B219" s="540">
        <v>3110202</v>
      </c>
      <c r="C219" s="349" t="s">
        <v>2937</v>
      </c>
      <c r="D219" s="1027">
        <v>100000000</v>
      </c>
      <c r="E219" s="1027">
        <v>-50000000</v>
      </c>
      <c r="F219" s="551">
        <f t="shared" ref="F219:F225" si="55">SUM(D219:E219)</f>
        <v>50000000</v>
      </c>
      <c r="G219" s="551">
        <v>0</v>
      </c>
      <c r="H219" s="419"/>
      <c r="I219" s="419"/>
      <c r="J219" s="419"/>
      <c r="K219" s="419"/>
      <c r="L219" s="419"/>
      <c r="M219" s="419"/>
      <c r="N219" s="419"/>
      <c r="O219" s="419"/>
      <c r="P219" s="419"/>
      <c r="Q219" s="419"/>
      <c r="R219" s="419"/>
      <c r="S219" s="419"/>
      <c r="T219" s="419"/>
      <c r="U219" s="419"/>
      <c r="V219" s="419"/>
      <c r="W219" s="419"/>
      <c r="X219" s="419"/>
      <c r="Y219" s="419"/>
      <c r="Z219" s="419"/>
    </row>
    <row r="220" spans="1:26" ht="15.75" customHeight="1">
      <c r="A220" s="419"/>
      <c r="B220" s="540"/>
      <c r="C220" s="349" t="s">
        <v>2938</v>
      </c>
      <c r="D220" s="1027">
        <v>35000000</v>
      </c>
      <c r="E220" s="1027"/>
      <c r="F220" s="551">
        <f t="shared" si="55"/>
        <v>35000000</v>
      </c>
      <c r="G220" s="551">
        <v>15940348</v>
      </c>
      <c r="H220" s="419"/>
      <c r="I220" s="419"/>
      <c r="J220" s="419"/>
      <c r="K220" s="419"/>
      <c r="L220" s="419"/>
      <c r="M220" s="419"/>
      <c r="N220" s="419"/>
      <c r="O220" s="419"/>
      <c r="P220" s="419"/>
      <c r="Q220" s="419"/>
      <c r="R220" s="419"/>
      <c r="S220" s="419"/>
      <c r="T220" s="419"/>
      <c r="U220" s="419"/>
      <c r="V220" s="419"/>
      <c r="W220" s="419"/>
      <c r="X220" s="419"/>
      <c r="Y220" s="419"/>
      <c r="Z220" s="419"/>
    </row>
    <row r="221" spans="1:26" ht="15.75" customHeight="1">
      <c r="A221" s="419"/>
      <c r="B221" s="540"/>
      <c r="C221" s="349" t="s">
        <v>2939</v>
      </c>
      <c r="D221" s="1027">
        <v>12237326</v>
      </c>
      <c r="E221" s="1027"/>
      <c r="F221" s="551">
        <f t="shared" si="55"/>
        <v>12237326</v>
      </c>
      <c r="G221" s="551">
        <v>0</v>
      </c>
      <c r="H221" s="419"/>
      <c r="I221" s="419"/>
      <c r="J221" s="419"/>
      <c r="K221" s="419"/>
      <c r="L221" s="419"/>
      <c r="M221" s="419"/>
      <c r="N221" s="419"/>
      <c r="O221" s="419"/>
      <c r="P221" s="419"/>
      <c r="Q221" s="419"/>
      <c r="R221" s="419"/>
      <c r="S221" s="419"/>
      <c r="T221" s="419"/>
      <c r="U221" s="419"/>
      <c r="V221" s="419"/>
      <c r="W221" s="419"/>
      <c r="X221" s="419"/>
      <c r="Y221" s="419"/>
      <c r="Z221" s="419"/>
    </row>
    <row r="222" spans="1:26" ht="15.75" customHeight="1">
      <c r="A222" s="419"/>
      <c r="B222" s="540"/>
      <c r="C222" s="349" t="s">
        <v>2935</v>
      </c>
      <c r="D222" s="1027">
        <v>43113139</v>
      </c>
      <c r="E222" s="1027">
        <v>-20000000</v>
      </c>
      <c r="F222" s="551">
        <f t="shared" si="55"/>
        <v>23113139</v>
      </c>
      <c r="G222" s="551">
        <v>1113139</v>
      </c>
      <c r="H222" s="419"/>
      <c r="I222" s="419"/>
      <c r="J222" s="419"/>
      <c r="K222" s="419"/>
      <c r="L222" s="419"/>
      <c r="M222" s="419"/>
      <c r="N222" s="419"/>
      <c r="O222" s="419"/>
      <c r="P222" s="419"/>
      <c r="Q222" s="419"/>
      <c r="R222" s="419"/>
      <c r="S222" s="419"/>
      <c r="T222" s="419"/>
      <c r="U222" s="419"/>
      <c r="V222" s="419"/>
      <c r="W222" s="419"/>
      <c r="X222" s="419"/>
      <c r="Y222" s="419"/>
      <c r="Z222" s="419"/>
    </row>
    <row r="223" spans="1:26" ht="15.75" customHeight="1">
      <c r="A223" s="419"/>
      <c r="B223" s="540">
        <v>3110302</v>
      </c>
      <c r="C223" s="349" t="s">
        <v>3044</v>
      </c>
      <c r="D223" s="1027">
        <v>17946513</v>
      </c>
      <c r="E223" s="1027"/>
      <c r="F223" s="551">
        <f t="shared" si="55"/>
        <v>17946513</v>
      </c>
      <c r="G223" s="551">
        <v>12946513</v>
      </c>
      <c r="H223" s="419"/>
      <c r="I223" s="419"/>
      <c r="J223" s="419"/>
      <c r="K223" s="419"/>
      <c r="L223" s="419"/>
      <c r="M223" s="419"/>
      <c r="N223" s="419"/>
      <c r="O223" s="419"/>
      <c r="P223" s="419"/>
      <c r="Q223" s="419"/>
      <c r="R223" s="419"/>
      <c r="S223" s="419"/>
      <c r="T223" s="419"/>
      <c r="U223" s="419"/>
      <c r="V223" s="419"/>
      <c r="W223" s="419"/>
      <c r="X223" s="419"/>
      <c r="Y223" s="419"/>
      <c r="Z223" s="419"/>
    </row>
    <row r="224" spans="1:26" ht="15.75" customHeight="1">
      <c r="A224" s="419"/>
      <c r="B224" s="540"/>
      <c r="C224" s="349" t="s">
        <v>2940</v>
      </c>
      <c r="D224" s="1027">
        <v>10194253</v>
      </c>
      <c r="E224" s="1027"/>
      <c r="F224" s="551">
        <f t="shared" si="55"/>
        <v>10194253</v>
      </c>
      <c r="G224" s="551">
        <v>0</v>
      </c>
      <c r="H224" s="419"/>
      <c r="I224" s="419"/>
      <c r="J224" s="419"/>
      <c r="K224" s="419"/>
      <c r="L224" s="419"/>
      <c r="M224" s="419"/>
      <c r="N224" s="419"/>
      <c r="O224" s="419"/>
      <c r="P224" s="419"/>
      <c r="Q224" s="419"/>
      <c r="R224" s="419"/>
      <c r="S224" s="419"/>
      <c r="T224" s="419"/>
      <c r="U224" s="419"/>
      <c r="V224" s="419"/>
      <c r="W224" s="419"/>
      <c r="X224" s="419"/>
      <c r="Y224" s="419"/>
      <c r="Z224" s="419"/>
    </row>
    <row r="225" spans="1:26" ht="15.75" customHeight="1">
      <c r="A225" s="419"/>
      <c r="B225" s="540"/>
      <c r="C225" s="926" t="s">
        <v>3045</v>
      </c>
      <c r="D225" s="1027">
        <v>6000000</v>
      </c>
      <c r="E225" s="1027"/>
      <c r="F225" s="551">
        <f t="shared" si="55"/>
        <v>6000000</v>
      </c>
      <c r="G225" s="551">
        <v>0</v>
      </c>
      <c r="H225" s="419"/>
      <c r="I225" s="419"/>
      <c r="J225" s="419"/>
      <c r="K225" s="419"/>
      <c r="L225" s="419"/>
      <c r="M225" s="419"/>
      <c r="N225" s="419"/>
      <c r="O225" s="419"/>
      <c r="P225" s="419"/>
      <c r="Q225" s="419"/>
      <c r="R225" s="419"/>
      <c r="S225" s="419"/>
      <c r="T225" s="419"/>
      <c r="U225" s="419"/>
      <c r="V225" s="419"/>
      <c r="W225" s="419"/>
      <c r="X225" s="419"/>
      <c r="Y225" s="419"/>
      <c r="Z225" s="419"/>
    </row>
    <row r="226" spans="1:26" ht="15.75" customHeight="1">
      <c r="A226" s="419"/>
      <c r="B226" s="1028"/>
      <c r="C226" s="481" t="s">
        <v>2941</v>
      </c>
      <c r="D226" s="482">
        <f t="shared" ref="D226:G226" si="56">SUM(D219:D225)</f>
        <v>224491231</v>
      </c>
      <c r="E226" s="482">
        <f t="shared" si="56"/>
        <v>-70000000</v>
      </c>
      <c r="F226" s="482">
        <f t="shared" si="56"/>
        <v>154491231</v>
      </c>
      <c r="G226" s="482">
        <f t="shared" si="56"/>
        <v>30000000</v>
      </c>
      <c r="H226" s="419"/>
      <c r="I226" s="419"/>
      <c r="J226" s="419"/>
      <c r="K226" s="419"/>
      <c r="L226" s="419"/>
      <c r="M226" s="419"/>
      <c r="N226" s="419"/>
      <c r="O226" s="419"/>
      <c r="P226" s="419"/>
      <c r="Q226" s="419"/>
      <c r="R226" s="419"/>
      <c r="S226" s="419"/>
      <c r="T226" s="419"/>
      <c r="U226" s="419"/>
      <c r="V226" s="419"/>
      <c r="W226" s="419"/>
      <c r="X226" s="419"/>
      <c r="Y226" s="419"/>
      <c r="Z226" s="419"/>
    </row>
    <row r="227" spans="1:26" ht="15.75" hidden="1" customHeight="1">
      <c r="A227" s="419"/>
      <c r="B227" s="540"/>
      <c r="C227" s="659"/>
      <c r="D227" s="660"/>
      <c r="E227" s="660"/>
      <c r="F227" s="660"/>
      <c r="G227" s="660"/>
      <c r="H227" s="419"/>
      <c r="I227" s="419"/>
      <c r="J227" s="419"/>
      <c r="K227" s="419"/>
      <c r="L227" s="419"/>
      <c r="M227" s="419"/>
      <c r="N227" s="419"/>
      <c r="O227" s="419"/>
      <c r="P227" s="419"/>
      <c r="Q227" s="419"/>
      <c r="R227" s="419"/>
      <c r="S227" s="419"/>
      <c r="T227" s="419"/>
      <c r="U227" s="419"/>
      <c r="V227" s="419"/>
      <c r="W227" s="419"/>
      <c r="X227" s="419"/>
      <c r="Y227" s="419"/>
      <c r="Z227" s="419"/>
    </row>
    <row r="228" spans="1:26" ht="15.75" customHeight="1">
      <c r="A228" s="419"/>
      <c r="B228" s="1029"/>
      <c r="C228" s="1030" t="s">
        <v>3046</v>
      </c>
      <c r="D228" s="1031">
        <f t="shared" ref="D228:G228" si="57">D213+D215+D216+D226</f>
        <v>1457381974</v>
      </c>
      <c r="E228" s="1031">
        <f t="shared" si="57"/>
        <v>-70000000</v>
      </c>
      <c r="F228" s="1031">
        <f t="shared" si="57"/>
        <v>1387381974</v>
      </c>
      <c r="G228" s="1031">
        <f t="shared" si="57"/>
        <v>1213113000</v>
      </c>
      <c r="H228" s="419"/>
      <c r="I228" s="419"/>
      <c r="J228" s="419"/>
      <c r="K228" s="419"/>
      <c r="L228" s="419"/>
      <c r="M228" s="419"/>
      <c r="N228" s="419"/>
      <c r="O228" s="419"/>
      <c r="P228" s="419"/>
      <c r="Q228" s="419"/>
      <c r="R228" s="419"/>
      <c r="S228" s="419"/>
      <c r="T228" s="419"/>
      <c r="U228" s="419"/>
      <c r="V228" s="419"/>
      <c r="W228" s="419"/>
      <c r="X228" s="419"/>
      <c r="Y228" s="419"/>
      <c r="Z228" s="419"/>
    </row>
    <row r="229" spans="1:26" ht="14.25" customHeight="1">
      <c r="A229" s="419"/>
      <c r="B229" s="419"/>
      <c r="C229" s="419"/>
      <c r="D229" s="419"/>
      <c r="E229" s="419"/>
      <c r="F229" s="419"/>
      <c r="G229" s="419"/>
      <c r="H229" s="419"/>
      <c r="I229" s="419"/>
      <c r="J229" s="419"/>
      <c r="K229" s="419"/>
      <c r="L229" s="419"/>
      <c r="M229" s="419"/>
      <c r="N229" s="419"/>
      <c r="O229" s="419"/>
      <c r="P229" s="419"/>
      <c r="Q229" s="419"/>
      <c r="R229" s="419"/>
      <c r="S229" s="419"/>
      <c r="T229" s="419"/>
      <c r="U229" s="419"/>
      <c r="V229" s="419"/>
      <c r="W229" s="419"/>
      <c r="X229" s="419"/>
      <c r="Y229" s="419"/>
      <c r="Z229" s="419"/>
    </row>
    <row r="230" spans="1:26" ht="14.25" customHeight="1">
      <c r="A230" s="419"/>
      <c r="B230" s="419"/>
      <c r="C230" s="419"/>
      <c r="D230" s="419"/>
      <c r="E230" s="419"/>
      <c r="F230" s="419"/>
      <c r="G230" s="419"/>
      <c r="H230" s="419"/>
      <c r="I230" s="419"/>
      <c r="J230" s="419"/>
      <c r="K230" s="419"/>
      <c r="L230" s="419"/>
      <c r="M230" s="419"/>
      <c r="N230" s="419"/>
      <c r="O230" s="419"/>
      <c r="P230" s="419"/>
      <c r="Q230" s="419"/>
      <c r="R230" s="419"/>
      <c r="S230" s="419"/>
      <c r="T230" s="419"/>
      <c r="U230" s="419"/>
      <c r="V230" s="419"/>
      <c r="W230" s="419"/>
      <c r="X230" s="419"/>
      <c r="Y230" s="419"/>
      <c r="Z230" s="419"/>
    </row>
    <row r="231" spans="1:26" ht="14.25" customHeight="1">
      <c r="A231" s="419"/>
      <c r="B231" s="419"/>
      <c r="C231" s="419"/>
      <c r="D231" s="419"/>
      <c r="E231" s="419"/>
      <c r="F231" s="419"/>
      <c r="G231" s="419"/>
      <c r="H231" s="419"/>
      <c r="I231" s="419"/>
      <c r="J231" s="419"/>
      <c r="K231" s="419"/>
      <c r="L231" s="419"/>
      <c r="M231" s="419"/>
      <c r="N231" s="419"/>
      <c r="O231" s="419"/>
      <c r="P231" s="419"/>
      <c r="Q231" s="419"/>
      <c r="R231" s="419"/>
      <c r="S231" s="419"/>
      <c r="T231" s="419"/>
      <c r="U231" s="419"/>
      <c r="V231" s="419"/>
      <c r="W231" s="419"/>
      <c r="X231" s="419"/>
      <c r="Y231" s="419"/>
      <c r="Z231" s="419"/>
    </row>
    <row r="232" spans="1:26" ht="14.25" customHeight="1">
      <c r="A232" s="419"/>
      <c r="B232" s="419"/>
      <c r="C232" s="419"/>
      <c r="D232" s="419"/>
      <c r="E232" s="419"/>
      <c r="F232" s="419"/>
      <c r="G232" s="419"/>
      <c r="H232" s="419"/>
      <c r="I232" s="419"/>
      <c r="J232" s="419"/>
      <c r="K232" s="419"/>
      <c r="L232" s="419"/>
      <c r="M232" s="419"/>
      <c r="N232" s="419"/>
      <c r="O232" s="419"/>
      <c r="P232" s="419"/>
      <c r="Q232" s="419"/>
      <c r="R232" s="419"/>
      <c r="S232" s="419"/>
      <c r="T232" s="419"/>
      <c r="U232" s="419"/>
      <c r="V232" s="419"/>
      <c r="W232" s="419"/>
      <c r="X232" s="419"/>
      <c r="Y232" s="419"/>
      <c r="Z232" s="419"/>
    </row>
    <row r="233" spans="1:26" ht="14.25" customHeight="1">
      <c r="A233" s="419"/>
      <c r="B233" s="419"/>
      <c r="C233" s="419"/>
      <c r="D233" s="419"/>
      <c r="E233" s="419"/>
      <c r="F233" s="419"/>
      <c r="G233" s="419"/>
      <c r="H233" s="419"/>
      <c r="I233" s="419"/>
      <c r="J233" s="419"/>
      <c r="K233" s="419"/>
      <c r="L233" s="419"/>
      <c r="M233" s="419"/>
      <c r="N233" s="419"/>
      <c r="O233" s="419"/>
      <c r="P233" s="419"/>
      <c r="Q233" s="419"/>
      <c r="R233" s="419"/>
      <c r="S233" s="419"/>
      <c r="T233" s="419"/>
      <c r="U233" s="419"/>
      <c r="V233" s="419"/>
      <c r="W233" s="419"/>
      <c r="X233" s="419"/>
      <c r="Y233" s="419"/>
      <c r="Z233" s="419"/>
    </row>
    <row r="234" spans="1:26" ht="14.25" customHeight="1">
      <c r="A234" s="419"/>
      <c r="B234" s="419"/>
      <c r="C234" s="419"/>
      <c r="D234" s="419"/>
      <c r="E234" s="419"/>
      <c r="F234" s="419"/>
      <c r="G234" s="419"/>
      <c r="H234" s="419"/>
      <c r="I234" s="419"/>
      <c r="J234" s="419"/>
      <c r="K234" s="419"/>
      <c r="L234" s="419"/>
      <c r="M234" s="419"/>
      <c r="N234" s="419"/>
      <c r="O234" s="419"/>
      <c r="P234" s="419"/>
      <c r="Q234" s="419"/>
      <c r="R234" s="419"/>
      <c r="S234" s="419"/>
      <c r="T234" s="419"/>
      <c r="U234" s="419"/>
      <c r="V234" s="419"/>
      <c r="W234" s="419"/>
      <c r="X234" s="419"/>
      <c r="Y234" s="419"/>
      <c r="Z234" s="419"/>
    </row>
    <row r="235" spans="1:26" ht="14.25" customHeight="1">
      <c r="A235" s="419"/>
      <c r="B235" s="419"/>
      <c r="C235" s="419"/>
      <c r="D235" s="419"/>
      <c r="E235" s="419"/>
      <c r="F235" s="419"/>
      <c r="G235" s="419"/>
      <c r="H235" s="419"/>
      <c r="I235" s="419"/>
      <c r="J235" s="419"/>
      <c r="K235" s="419"/>
      <c r="L235" s="419"/>
      <c r="M235" s="419"/>
      <c r="N235" s="419"/>
      <c r="O235" s="419"/>
      <c r="P235" s="419"/>
      <c r="Q235" s="419"/>
      <c r="R235" s="419"/>
      <c r="S235" s="419"/>
      <c r="T235" s="419"/>
      <c r="U235" s="419"/>
      <c r="V235" s="419"/>
      <c r="W235" s="419"/>
      <c r="X235" s="419"/>
      <c r="Y235" s="419"/>
      <c r="Z235" s="419"/>
    </row>
    <row r="236" spans="1:26" ht="14.25" customHeight="1">
      <c r="A236" s="419"/>
      <c r="B236" s="419"/>
      <c r="C236" s="419"/>
      <c r="D236" s="419"/>
      <c r="E236" s="419"/>
      <c r="F236" s="419"/>
      <c r="G236" s="419"/>
      <c r="H236" s="419"/>
      <c r="I236" s="419"/>
      <c r="J236" s="419"/>
      <c r="K236" s="419"/>
      <c r="L236" s="419"/>
      <c r="M236" s="419"/>
      <c r="N236" s="419"/>
      <c r="O236" s="419"/>
      <c r="P236" s="419"/>
      <c r="Q236" s="419"/>
      <c r="R236" s="419"/>
      <c r="S236" s="419"/>
      <c r="T236" s="419"/>
      <c r="U236" s="419"/>
      <c r="V236" s="419"/>
      <c r="W236" s="419"/>
      <c r="X236" s="419"/>
      <c r="Y236" s="419"/>
      <c r="Z236" s="419"/>
    </row>
    <row r="237" spans="1:26" ht="14.25" customHeight="1">
      <c r="A237" s="419"/>
      <c r="B237" s="419"/>
      <c r="C237" s="419"/>
      <c r="D237" s="419"/>
      <c r="E237" s="419"/>
      <c r="F237" s="419"/>
      <c r="G237" s="419"/>
      <c r="H237" s="419"/>
      <c r="I237" s="419"/>
      <c r="J237" s="419"/>
      <c r="K237" s="419"/>
      <c r="L237" s="419"/>
      <c r="M237" s="419"/>
      <c r="N237" s="419"/>
      <c r="O237" s="419"/>
      <c r="P237" s="419"/>
      <c r="Q237" s="419"/>
      <c r="R237" s="419"/>
      <c r="S237" s="419"/>
      <c r="T237" s="419"/>
      <c r="U237" s="419"/>
      <c r="V237" s="419"/>
      <c r="W237" s="419"/>
      <c r="X237" s="419"/>
      <c r="Y237" s="419"/>
      <c r="Z237" s="419"/>
    </row>
    <row r="238" spans="1:26" ht="14.25" customHeight="1">
      <c r="A238" s="419"/>
      <c r="B238" s="419"/>
      <c r="C238" s="419"/>
      <c r="D238" s="419"/>
      <c r="E238" s="419"/>
      <c r="F238" s="419"/>
      <c r="G238" s="419"/>
      <c r="H238" s="419"/>
      <c r="I238" s="419"/>
      <c r="J238" s="419"/>
      <c r="K238" s="419"/>
      <c r="L238" s="419"/>
      <c r="M238" s="419"/>
      <c r="N238" s="419"/>
      <c r="O238" s="419"/>
      <c r="P238" s="419"/>
      <c r="Q238" s="419"/>
      <c r="R238" s="419"/>
      <c r="S238" s="419"/>
      <c r="T238" s="419"/>
      <c r="U238" s="419"/>
      <c r="V238" s="419"/>
      <c r="W238" s="419"/>
      <c r="X238" s="419"/>
      <c r="Y238" s="419"/>
      <c r="Z238" s="419"/>
    </row>
    <row r="239" spans="1:26" ht="14.25" customHeight="1">
      <c r="A239" s="419"/>
      <c r="B239" s="419"/>
      <c r="C239" s="419"/>
      <c r="D239" s="419"/>
      <c r="E239" s="419"/>
      <c r="F239" s="419"/>
      <c r="G239" s="419"/>
      <c r="H239" s="419"/>
      <c r="I239" s="419"/>
      <c r="J239" s="419"/>
      <c r="K239" s="419"/>
      <c r="L239" s="419"/>
      <c r="M239" s="419"/>
      <c r="N239" s="419"/>
      <c r="O239" s="419"/>
      <c r="P239" s="419"/>
      <c r="Q239" s="419"/>
      <c r="R239" s="419"/>
      <c r="S239" s="419"/>
      <c r="T239" s="419"/>
      <c r="U239" s="419"/>
      <c r="V239" s="419"/>
      <c r="W239" s="419"/>
      <c r="X239" s="419"/>
      <c r="Y239" s="419"/>
      <c r="Z239" s="419"/>
    </row>
    <row r="240" spans="1:26" ht="14.25" customHeight="1">
      <c r="A240" s="419"/>
      <c r="B240" s="419"/>
      <c r="C240" s="419"/>
      <c r="D240" s="419"/>
      <c r="E240" s="419"/>
      <c r="F240" s="419"/>
      <c r="G240" s="419"/>
      <c r="H240" s="419"/>
      <c r="I240" s="419"/>
      <c r="J240" s="419"/>
      <c r="K240" s="419"/>
      <c r="L240" s="419"/>
      <c r="M240" s="419"/>
      <c r="N240" s="419"/>
      <c r="O240" s="419"/>
      <c r="P240" s="419"/>
      <c r="Q240" s="419"/>
      <c r="R240" s="419"/>
      <c r="S240" s="419"/>
      <c r="T240" s="419"/>
      <c r="U240" s="419"/>
      <c r="V240" s="419"/>
      <c r="W240" s="419"/>
      <c r="X240" s="419"/>
      <c r="Y240" s="419"/>
      <c r="Z240" s="419"/>
    </row>
    <row r="241" spans="1:26" ht="14.25" customHeight="1">
      <c r="A241" s="419"/>
      <c r="B241" s="419"/>
      <c r="C241" s="419"/>
      <c r="D241" s="419"/>
      <c r="E241" s="419"/>
      <c r="F241" s="419"/>
      <c r="G241" s="419"/>
      <c r="H241" s="419"/>
      <c r="I241" s="419"/>
      <c r="J241" s="419"/>
      <c r="K241" s="419"/>
      <c r="L241" s="419"/>
      <c r="M241" s="419"/>
      <c r="N241" s="419"/>
      <c r="O241" s="419"/>
      <c r="P241" s="419"/>
      <c r="Q241" s="419"/>
      <c r="R241" s="419"/>
      <c r="S241" s="419"/>
      <c r="T241" s="419"/>
      <c r="U241" s="419"/>
      <c r="V241" s="419"/>
      <c r="W241" s="419"/>
      <c r="X241" s="419"/>
      <c r="Y241" s="419"/>
      <c r="Z241" s="419"/>
    </row>
    <row r="242" spans="1:26" ht="14.25" customHeight="1">
      <c r="A242" s="419"/>
      <c r="B242" s="419"/>
      <c r="C242" s="419"/>
      <c r="D242" s="419"/>
      <c r="E242" s="419"/>
      <c r="F242" s="419"/>
      <c r="G242" s="419"/>
      <c r="H242" s="419"/>
      <c r="I242" s="419"/>
      <c r="J242" s="419"/>
      <c r="K242" s="419"/>
      <c r="L242" s="419"/>
      <c r="M242" s="419"/>
      <c r="N242" s="419"/>
      <c r="O242" s="419"/>
      <c r="P242" s="419"/>
      <c r="Q242" s="419"/>
      <c r="R242" s="419"/>
      <c r="S242" s="419"/>
      <c r="T242" s="419"/>
      <c r="U242" s="419"/>
      <c r="V242" s="419"/>
      <c r="W242" s="419"/>
      <c r="X242" s="419"/>
      <c r="Y242" s="419"/>
      <c r="Z242" s="419"/>
    </row>
    <row r="243" spans="1:26" ht="14.25" customHeight="1">
      <c r="A243" s="419"/>
      <c r="B243" s="419"/>
      <c r="C243" s="419"/>
      <c r="D243" s="419"/>
      <c r="E243" s="419"/>
      <c r="F243" s="419"/>
      <c r="G243" s="419"/>
      <c r="H243" s="419"/>
      <c r="I243" s="419"/>
      <c r="J243" s="419"/>
      <c r="K243" s="419"/>
      <c r="L243" s="419"/>
      <c r="M243" s="419"/>
      <c r="N243" s="419"/>
      <c r="O243" s="419"/>
      <c r="P243" s="419"/>
      <c r="Q243" s="419"/>
      <c r="R243" s="419"/>
      <c r="S243" s="419"/>
      <c r="T243" s="419"/>
      <c r="U243" s="419"/>
      <c r="V243" s="419"/>
      <c r="W243" s="419"/>
      <c r="X243" s="419"/>
      <c r="Y243" s="419"/>
      <c r="Z243" s="419"/>
    </row>
    <row r="244" spans="1:26" ht="14.25" customHeight="1">
      <c r="A244" s="419"/>
      <c r="B244" s="419"/>
      <c r="C244" s="419"/>
      <c r="D244" s="419"/>
      <c r="E244" s="419"/>
      <c r="F244" s="419"/>
      <c r="G244" s="419"/>
      <c r="H244" s="419"/>
      <c r="I244" s="419"/>
      <c r="J244" s="419"/>
      <c r="K244" s="419"/>
      <c r="L244" s="419"/>
      <c r="M244" s="419"/>
      <c r="N244" s="419"/>
      <c r="O244" s="419"/>
      <c r="P244" s="419"/>
      <c r="Q244" s="419"/>
      <c r="R244" s="419"/>
      <c r="S244" s="419"/>
      <c r="T244" s="419"/>
      <c r="U244" s="419"/>
      <c r="V244" s="419"/>
      <c r="W244" s="419"/>
      <c r="X244" s="419"/>
      <c r="Y244" s="419"/>
      <c r="Z244" s="419"/>
    </row>
    <row r="245" spans="1:26" ht="14.25" customHeight="1">
      <c r="A245" s="419"/>
      <c r="B245" s="419"/>
      <c r="C245" s="419"/>
      <c r="D245" s="419"/>
      <c r="E245" s="419"/>
      <c r="F245" s="419"/>
      <c r="G245" s="419"/>
      <c r="H245" s="419"/>
      <c r="I245" s="419"/>
      <c r="J245" s="419"/>
      <c r="K245" s="419"/>
      <c r="L245" s="419"/>
      <c r="M245" s="419"/>
      <c r="N245" s="419"/>
      <c r="O245" s="419"/>
      <c r="P245" s="419"/>
      <c r="Q245" s="419"/>
      <c r="R245" s="419"/>
      <c r="S245" s="419"/>
      <c r="T245" s="419"/>
      <c r="U245" s="419"/>
      <c r="V245" s="419"/>
      <c r="W245" s="419"/>
      <c r="X245" s="419"/>
      <c r="Y245" s="419"/>
      <c r="Z245" s="419"/>
    </row>
    <row r="246" spans="1:26" ht="14.25" customHeight="1">
      <c r="A246" s="419"/>
      <c r="B246" s="419"/>
      <c r="C246" s="419"/>
      <c r="D246" s="419"/>
      <c r="E246" s="419"/>
      <c r="F246" s="419"/>
      <c r="G246" s="419"/>
      <c r="H246" s="419"/>
      <c r="I246" s="419"/>
      <c r="J246" s="419"/>
      <c r="K246" s="419"/>
      <c r="L246" s="419"/>
      <c r="M246" s="419"/>
      <c r="N246" s="419"/>
      <c r="O246" s="419"/>
      <c r="P246" s="419"/>
      <c r="Q246" s="419"/>
      <c r="R246" s="419"/>
      <c r="S246" s="419"/>
      <c r="T246" s="419"/>
      <c r="U246" s="419"/>
      <c r="V246" s="419"/>
      <c r="W246" s="419"/>
      <c r="X246" s="419"/>
      <c r="Y246" s="419"/>
      <c r="Z246" s="419"/>
    </row>
    <row r="247" spans="1:26" ht="14.25" customHeight="1">
      <c r="A247" s="419"/>
      <c r="B247" s="419"/>
      <c r="C247" s="419"/>
      <c r="D247" s="419"/>
      <c r="E247" s="419"/>
      <c r="F247" s="419"/>
      <c r="G247" s="419"/>
      <c r="H247" s="419"/>
      <c r="I247" s="419"/>
      <c r="J247" s="419"/>
      <c r="K247" s="419"/>
      <c r="L247" s="419"/>
      <c r="M247" s="419"/>
      <c r="N247" s="419"/>
      <c r="O247" s="419"/>
      <c r="P247" s="419"/>
      <c r="Q247" s="419"/>
      <c r="R247" s="419"/>
      <c r="S247" s="419"/>
      <c r="T247" s="419"/>
      <c r="U247" s="419"/>
      <c r="V247" s="419"/>
      <c r="W247" s="419"/>
      <c r="X247" s="419"/>
      <c r="Y247" s="419"/>
      <c r="Z247" s="419"/>
    </row>
    <row r="248" spans="1:26" ht="14.25" customHeight="1">
      <c r="A248" s="419"/>
      <c r="B248" s="419"/>
      <c r="C248" s="419"/>
      <c r="D248" s="419"/>
      <c r="E248" s="419"/>
      <c r="F248" s="419"/>
      <c r="G248" s="419"/>
      <c r="H248" s="419"/>
      <c r="I248" s="419"/>
      <c r="J248" s="419"/>
      <c r="K248" s="419"/>
      <c r="L248" s="419"/>
      <c r="M248" s="419"/>
      <c r="N248" s="419"/>
      <c r="O248" s="419"/>
      <c r="P248" s="419"/>
      <c r="Q248" s="419"/>
      <c r="R248" s="419"/>
      <c r="S248" s="419"/>
      <c r="T248" s="419"/>
      <c r="U248" s="419"/>
      <c r="V248" s="419"/>
      <c r="W248" s="419"/>
      <c r="X248" s="419"/>
      <c r="Y248" s="419"/>
      <c r="Z248" s="419"/>
    </row>
    <row r="249" spans="1:26" ht="14.25" customHeight="1">
      <c r="A249" s="419"/>
      <c r="B249" s="419"/>
      <c r="C249" s="419"/>
      <c r="D249" s="419"/>
      <c r="E249" s="419"/>
      <c r="F249" s="419"/>
      <c r="G249" s="419"/>
      <c r="H249" s="419"/>
      <c r="I249" s="419"/>
      <c r="J249" s="419"/>
      <c r="K249" s="419"/>
      <c r="L249" s="419"/>
      <c r="M249" s="419"/>
      <c r="N249" s="419"/>
      <c r="O249" s="419"/>
      <c r="P249" s="419"/>
      <c r="Q249" s="419"/>
      <c r="R249" s="419"/>
      <c r="S249" s="419"/>
      <c r="T249" s="419"/>
      <c r="U249" s="419"/>
      <c r="V249" s="419"/>
      <c r="W249" s="419"/>
      <c r="X249" s="419"/>
      <c r="Y249" s="419"/>
      <c r="Z249" s="419"/>
    </row>
    <row r="250" spans="1:26" ht="14.25" customHeight="1">
      <c r="A250" s="419"/>
      <c r="B250" s="419"/>
      <c r="C250" s="419"/>
      <c r="D250" s="419"/>
      <c r="E250" s="419"/>
      <c r="F250" s="419"/>
      <c r="G250" s="419"/>
      <c r="H250" s="419"/>
      <c r="I250" s="419"/>
      <c r="J250" s="419"/>
      <c r="K250" s="419"/>
      <c r="L250" s="419"/>
      <c r="M250" s="419"/>
      <c r="N250" s="419"/>
      <c r="O250" s="419"/>
      <c r="P250" s="419"/>
      <c r="Q250" s="419"/>
      <c r="R250" s="419"/>
      <c r="S250" s="419"/>
      <c r="T250" s="419"/>
      <c r="U250" s="419"/>
      <c r="V250" s="419"/>
      <c r="W250" s="419"/>
      <c r="X250" s="419"/>
      <c r="Y250" s="419"/>
      <c r="Z250" s="419"/>
    </row>
    <row r="251" spans="1:26" ht="14.25" customHeight="1">
      <c r="A251" s="419"/>
      <c r="B251" s="419"/>
      <c r="C251" s="419"/>
      <c r="D251" s="419"/>
      <c r="E251" s="419"/>
      <c r="F251" s="419"/>
      <c r="G251" s="419"/>
      <c r="H251" s="419"/>
      <c r="I251" s="419"/>
      <c r="J251" s="419"/>
      <c r="K251" s="419"/>
      <c r="L251" s="419"/>
      <c r="M251" s="419"/>
      <c r="N251" s="419"/>
      <c r="O251" s="419"/>
      <c r="P251" s="419"/>
      <c r="Q251" s="419"/>
      <c r="R251" s="419"/>
      <c r="S251" s="419"/>
      <c r="T251" s="419"/>
      <c r="U251" s="419"/>
      <c r="V251" s="419"/>
      <c r="W251" s="419"/>
      <c r="X251" s="419"/>
      <c r="Y251" s="419"/>
      <c r="Z251" s="419"/>
    </row>
    <row r="252" spans="1:26" ht="14.25" customHeight="1">
      <c r="A252" s="419"/>
      <c r="B252" s="419"/>
      <c r="C252" s="419"/>
      <c r="D252" s="419"/>
      <c r="E252" s="419"/>
      <c r="F252" s="419"/>
      <c r="G252" s="419"/>
      <c r="H252" s="419"/>
      <c r="I252" s="419"/>
      <c r="J252" s="419"/>
      <c r="K252" s="419"/>
      <c r="L252" s="419"/>
      <c r="M252" s="419"/>
      <c r="N252" s="419"/>
      <c r="O252" s="419"/>
      <c r="P252" s="419"/>
      <c r="Q252" s="419"/>
      <c r="R252" s="419"/>
      <c r="S252" s="419"/>
      <c r="T252" s="419"/>
      <c r="U252" s="419"/>
      <c r="V252" s="419"/>
      <c r="W252" s="419"/>
      <c r="X252" s="419"/>
      <c r="Y252" s="419"/>
      <c r="Z252" s="419"/>
    </row>
    <row r="253" spans="1:26" ht="14.25" customHeight="1">
      <c r="A253" s="419"/>
      <c r="B253" s="419"/>
      <c r="C253" s="419"/>
      <c r="D253" s="419"/>
      <c r="E253" s="419"/>
      <c r="F253" s="419"/>
      <c r="G253" s="419"/>
      <c r="H253" s="419"/>
      <c r="I253" s="419"/>
      <c r="J253" s="419"/>
      <c r="K253" s="419"/>
      <c r="L253" s="419"/>
      <c r="M253" s="419"/>
      <c r="N253" s="419"/>
      <c r="O253" s="419"/>
      <c r="P253" s="419"/>
      <c r="Q253" s="419"/>
      <c r="R253" s="419"/>
      <c r="S253" s="419"/>
      <c r="T253" s="419"/>
      <c r="U253" s="419"/>
      <c r="V253" s="419"/>
      <c r="W253" s="419"/>
      <c r="X253" s="419"/>
      <c r="Y253" s="419"/>
      <c r="Z253" s="419"/>
    </row>
    <row r="254" spans="1:26" ht="14.25" customHeight="1">
      <c r="A254" s="419"/>
      <c r="B254" s="419"/>
      <c r="C254" s="419"/>
      <c r="D254" s="419"/>
      <c r="E254" s="419"/>
      <c r="F254" s="419"/>
      <c r="G254" s="419"/>
      <c r="H254" s="419"/>
      <c r="I254" s="419"/>
      <c r="J254" s="419"/>
      <c r="K254" s="419"/>
      <c r="L254" s="419"/>
      <c r="M254" s="419"/>
      <c r="N254" s="419"/>
      <c r="O254" s="419"/>
      <c r="P254" s="419"/>
      <c r="Q254" s="419"/>
      <c r="R254" s="419"/>
      <c r="S254" s="419"/>
      <c r="T254" s="419"/>
      <c r="U254" s="419"/>
      <c r="V254" s="419"/>
      <c r="W254" s="419"/>
      <c r="X254" s="419"/>
      <c r="Y254" s="419"/>
      <c r="Z254" s="419"/>
    </row>
    <row r="255" spans="1:26" ht="14.25" customHeight="1">
      <c r="A255" s="419"/>
      <c r="B255" s="419"/>
      <c r="C255" s="419"/>
      <c r="D255" s="419"/>
      <c r="E255" s="419"/>
      <c r="F255" s="419"/>
      <c r="G255" s="419"/>
      <c r="H255" s="419"/>
      <c r="I255" s="419"/>
      <c r="J255" s="419"/>
      <c r="K255" s="419"/>
      <c r="L255" s="419"/>
      <c r="M255" s="419"/>
      <c r="N255" s="419"/>
      <c r="O255" s="419"/>
      <c r="P255" s="419"/>
      <c r="Q255" s="419"/>
      <c r="R255" s="419"/>
      <c r="S255" s="419"/>
      <c r="T255" s="419"/>
      <c r="U255" s="419"/>
      <c r="V255" s="419"/>
      <c r="W255" s="419"/>
      <c r="X255" s="419"/>
      <c r="Y255" s="419"/>
      <c r="Z255" s="419"/>
    </row>
    <row r="256" spans="1:26" ht="14.25" customHeight="1">
      <c r="A256" s="419"/>
      <c r="B256" s="419"/>
      <c r="C256" s="419"/>
      <c r="D256" s="419"/>
      <c r="E256" s="419"/>
      <c r="F256" s="419"/>
      <c r="G256" s="419"/>
      <c r="H256" s="419"/>
      <c r="I256" s="419"/>
      <c r="J256" s="419"/>
      <c r="K256" s="419"/>
      <c r="L256" s="419"/>
      <c r="M256" s="419"/>
      <c r="N256" s="419"/>
      <c r="O256" s="419"/>
      <c r="P256" s="419"/>
      <c r="Q256" s="419"/>
      <c r="R256" s="419"/>
      <c r="S256" s="419"/>
      <c r="T256" s="419"/>
      <c r="U256" s="419"/>
      <c r="V256" s="419"/>
      <c r="W256" s="419"/>
      <c r="X256" s="419"/>
      <c r="Y256" s="419"/>
      <c r="Z256" s="419"/>
    </row>
    <row r="257" spans="1:26" ht="14.25" customHeight="1">
      <c r="A257" s="419"/>
      <c r="B257" s="419"/>
      <c r="C257" s="419"/>
      <c r="D257" s="419"/>
      <c r="E257" s="419"/>
      <c r="F257" s="419"/>
      <c r="G257" s="419"/>
      <c r="H257" s="419"/>
      <c r="I257" s="419"/>
      <c r="J257" s="419"/>
      <c r="K257" s="419"/>
      <c r="L257" s="419"/>
      <c r="M257" s="419"/>
      <c r="N257" s="419"/>
      <c r="O257" s="419"/>
      <c r="P257" s="419"/>
      <c r="Q257" s="419"/>
      <c r="R257" s="419"/>
      <c r="S257" s="419"/>
      <c r="T257" s="419"/>
      <c r="U257" s="419"/>
      <c r="V257" s="419"/>
      <c r="W257" s="419"/>
      <c r="X257" s="419"/>
      <c r="Y257" s="419"/>
      <c r="Z257" s="419"/>
    </row>
    <row r="258" spans="1:26" ht="14.25" customHeight="1">
      <c r="A258" s="419"/>
      <c r="B258" s="419"/>
      <c r="C258" s="419"/>
      <c r="D258" s="419"/>
      <c r="E258" s="419"/>
      <c r="F258" s="419"/>
      <c r="G258" s="419"/>
      <c r="H258" s="419"/>
      <c r="I258" s="419"/>
      <c r="J258" s="419"/>
      <c r="K258" s="419"/>
      <c r="L258" s="419"/>
      <c r="M258" s="419"/>
      <c r="N258" s="419"/>
      <c r="O258" s="419"/>
      <c r="P258" s="419"/>
      <c r="Q258" s="419"/>
      <c r="R258" s="419"/>
      <c r="S258" s="419"/>
      <c r="T258" s="419"/>
      <c r="U258" s="419"/>
      <c r="V258" s="419"/>
      <c r="W258" s="419"/>
      <c r="X258" s="419"/>
      <c r="Y258" s="419"/>
      <c r="Z258" s="419"/>
    </row>
    <row r="259" spans="1:26" ht="14.25" customHeight="1">
      <c r="A259" s="419"/>
      <c r="B259" s="419"/>
      <c r="C259" s="419"/>
      <c r="D259" s="419"/>
      <c r="E259" s="419"/>
      <c r="F259" s="419"/>
      <c r="G259" s="419"/>
      <c r="H259" s="419"/>
      <c r="I259" s="419"/>
      <c r="J259" s="419"/>
      <c r="K259" s="419"/>
      <c r="L259" s="419"/>
      <c r="M259" s="419"/>
      <c r="N259" s="419"/>
      <c r="O259" s="419"/>
      <c r="P259" s="419"/>
      <c r="Q259" s="419"/>
      <c r="R259" s="419"/>
      <c r="S259" s="419"/>
      <c r="T259" s="419"/>
      <c r="U259" s="419"/>
      <c r="V259" s="419"/>
      <c r="W259" s="419"/>
      <c r="X259" s="419"/>
      <c r="Y259" s="419"/>
      <c r="Z259" s="419"/>
    </row>
    <row r="260" spans="1:26" ht="14.25" customHeight="1">
      <c r="A260" s="419"/>
      <c r="B260" s="419"/>
      <c r="C260" s="419"/>
      <c r="D260" s="419"/>
      <c r="E260" s="419"/>
      <c r="F260" s="419"/>
      <c r="G260" s="419"/>
      <c r="H260" s="419"/>
      <c r="I260" s="419"/>
      <c r="J260" s="419"/>
      <c r="K260" s="419"/>
      <c r="L260" s="419"/>
      <c r="M260" s="419"/>
      <c r="N260" s="419"/>
      <c r="O260" s="419"/>
      <c r="P260" s="419"/>
      <c r="Q260" s="419"/>
      <c r="R260" s="419"/>
      <c r="S260" s="419"/>
      <c r="T260" s="419"/>
      <c r="U260" s="419"/>
      <c r="V260" s="419"/>
      <c r="W260" s="419"/>
      <c r="X260" s="419"/>
      <c r="Y260" s="419"/>
      <c r="Z260" s="419"/>
    </row>
    <row r="261" spans="1:26" ht="14.25" customHeight="1">
      <c r="A261" s="419"/>
      <c r="B261" s="419"/>
      <c r="C261" s="419"/>
      <c r="D261" s="419"/>
      <c r="E261" s="419"/>
      <c r="F261" s="419"/>
      <c r="G261" s="419"/>
      <c r="H261" s="419"/>
      <c r="I261" s="419"/>
      <c r="J261" s="419"/>
      <c r="K261" s="419"/>
      <c r="L261" s="419"/>
      <c r="M261" s="419"/>
      <c r="N261" s="419"/>
      <c r="O261" s="419"/>
      <c r="P261" s="419"/>
      <c r="Q261" s="419"/>
      <c r="R261" s="419"/>
      <c r="S261" s="419"/>
      <c r="T261" s="419"/>
      <c r="U261" s="419"/>
      <c r="V261" s="419"/>
      <c r="W261" s="419"/>
      <c r="X261" s="419"/>
      <c r="Y261" s="419"/>
      <c r="Z261" s="419"/>
    </row>
    <row r="262" spans="1:26" ht="14.25" customHeight="1">
      <c r="A262" s="419"/>
      <c r="B262" s="419"/>
      <c r="C262" s="419"/>
      <c r="D262" s="419"/>
      <c r="E262" s="419"/>
      <c r="F262" s="419"/>
      <c r="G262" s="419"/>
      <c r="H262" s="419"/>
      <c r="I262" s="419"/>
      <c r="J262" s="419"/>
      <c r="K262" s="419"/>
      <c r="L262" s="419"/>
      <c r="M262" s="419"/>
      <c r="N262" s="419"/>
      <c r="O262" s="419"/>
      <c r="P262" s="419"/>
      <c r="Q262" s="419"/>
      <c r="R262" s="419"/>
      <c r="S262" s="419"/>
      <c r="T262" s="419"/>
      <c r="U262" s="419"/>
      <c r="V262" s="419"/>
      <c r="W262" s="419"/>
      <c r="X262" s="419"/>
      <c r="Y262" s="419"/>
      <c r="Z262" s="419"/>
    </row>
    <row r="263" spans="1:26" ht="14.25" customHeight="1">
      <c r="A263" s="419"/>
      <c r="B263" s="419"/>
      <c r="C263" s="419"/>
      <c r="D263" s="419"/>
      <c r="E263" s="419"/>
      <c r="F263" s="419"/>
      <c r="G263" s="419"/>
      <c r="H263" s="419"/>
      <c r="I263" s="419"/>
      <c r="J263" s="419"/>
      <c r="K263" s="419"/>
      <c r="L263" s="419"/>
      <c r="M263" s="419"/>
      <c r="N263" s="419"/>
      <c r="O263" s="419"/>
      <c r="P263" s="419"/>
      <c r="Q263" s="419"/>
      <c r="R263" s="419"/>
      <c r="S263" s="419"/>
      <c r="T263" s="419"/>
      <c r="U263" s="419"/>
      <c r="V263" s="419"/>
      <c r="W263" s="419"/>
      <c r="X263" s="419"/>
      <c r="Y263" s="419"/>
      <c r="Z263" s="419"/>
    </row>
    <row r="264" spans="1:26" ht="14.25" customHeight="1">
      <c r="A264" s="419"/>
      <c r="B264" s="419"/>
      <c r="C264" s="419"/>
      <c r="D264" s="419"/>
      <c r="E264" s="419"/>
      <c r="F264" s="419"/>
      <c r="G264" s="419"/>
      <c r="H264" s="419"/>
      <c r="I264" s="419"/>
      <c r="J264" s="419"/>
      <c r="K264" s="419"/>
      <c r="L264" s="419"/>
      <c r="M264" s="419"/>
      <c r="N264" s="419"/>
      <c r="O264" s="419"/>
      <c r="P264" s="419"/>
      <c r="Q264" s="419"/>
      <c r="R264" s="419"/>
      <c r="S264" s="419"/>
      <c r="T264" s="419"/>
      <c r="U264" s="419"/>
      <c r="V264" s="419"/>
      <c r="W264" s="419"/>
      <c r="X264" s="419"/>
      <c r="Y264" s="419"/>
      <c r="Z264" s="419"/>
    </row>
    <row r="265" spans="1:26" ht="14.25" customHeight="1">
      <c r="A265" s="419"/>
      <c r="B265" s="419"/>
      <c r="C265" s="419"/>
      <c r="D265" s="419"/>
      <c r="E265" s="419"/>
      <c r="F265" s="419"/>
      <c r="G265" s="419"/>
      <c r="H265" s="419"/>
      <c r="I265" s="419"/>
      <c r="J265" s="419"/>
      <c r="K265" s="419"/>
      <c r="L265" s="419"/>
      <c r="M265" s="419"/>
      <c r="N265" s="419"/>
      <c r="O265" s="419"/>
      <c r="P265" s="419"/>
      <c r="Q265" s="419"/>
      <c r="R265" s="419"/>
      <c r="S265" s="419"/>
      <c r="T265" s="419"/>
      <c r="U265" s="419"/>
      <c r="V265" s="419"/>
      <c r="W265" s="419"/>
      <c r="X265" s="419"/>
      <c r="Y265" s="419"/>
      <c r="Z265" s="419"/>
    </row>
    <row r="266" spans="1:26" ht="14.25" customHeight="1">
      <c r="A266" s="419"/>
      <c r="B266" s="419"/>
      <c r="C266" s="419"/>
      <c r="D266" s="419"/>
      <c r="E266" s="419"/>
      <c r="F266" s="419"/>
      <c r="G266" s="419"/>
      <c r="H266" s="419"/>
      <c r="I266" s="419"/>
      <c r="J266" s="419"/>
      <c r="K266" s="419"/>
      <c r="L266" s="419"/>
      <c r="M266" s="419"/>
      <c r="N266" s="419"/>
      <c r="O266" s="419"/>
      <c r="P266" s="419"/>
      <c r="Q266" s="419"/>
      <c r="R266" s="419"/>
      <c r="S266" s="419"/>
      <c r="T266" s="419"/>
      <c r="U266" s="419"/>
      <c r="V266" s="419"/>
      <c r="W266" s="419"/>
      <c r="X266" s="419"/>
      <c r="Y266" s="419"/>
      <c r="Z266" s="419"/>
    </row>
    <row r="267" spans="1:26" ht="14.25" customHeight="1">
      <c r="A267" s="419"/>
      <c r="B267" s="419"/>
      <c r="C267" s="419"/>
      <c r="D267" s="419"/>
      <c r="E267" s="419"/>
      <c r="F267" s="419"/>
      <c r="G267" s="419"/>
      <c r="H267" s="419"/>
      <c r="I267" s="419"/>
      <c r="J267" s="419"/>
      <c r="K267" s="419"/>
      <c r="L267" s="419"/>
      <c r="M267" s="419"/>
      <c r="N267" s="419"/>
      <c r="O267" s="419"/>
      <c r="P267" s="419"/>
      <c r="Q267" s="419"/>
      <c r="R267" s="419"/>
      <c r="S267" s="419"/>
      <c r="T267" s="419"/>
      <c r="U267" s="419"/>
      <c r="V267" s="419"/>
      <c r="W267" s="419"/>
      <c r="X267" s="419"/>
      <c r="Y267" s="419"/>
      <c r="Z267" s="419"/>
    </row>
    <row r="268" spans="1:26" ht="14.25" customHeight="1">
      <c r="A268" s="419"/>
      <c r="B268" s="419"/>
      <c r="C268" s="419"/>
      <c r="D268" s="419"/>
      <c r="E268" s="419"/>
      <c r="F268" s="419"/>
      <c r="G268" s="419"/>
      <c r="H268" s="419"/>
      <c r="I268" s="419"/>
      <c r="J268" s="419"/>
      <c r="K268" s="419"/>
      <c r="L268" s="419"/>
      <c r="M268" s="419"/>
      <c r="N268" s="419"/>
      <c r="O268" s="419"/>
      <c r="P268" s="419"/>
      <c r="Q268" s="419"/>
      <c r="R268" s="419"/>
      <c r="S268" s="419"/>
      <c r="T268" s="419"/>
      <c r="U268" s="419"/>
      <c r="V268" s="419"/>
      <c r="W268" s="419"/>
      <c r="X268" s="419"/>
      <c r="Y268" s="419"/>
      <c r="Z268" s="419"/>
    </row>
    <row r="269" spans="1:26" ht="14.25" customHeight="1">
      <c r="A269" s="419"/>
      <c r="B269" s="419"/>
      <c r="C269" s="419"/>
      <c r="D269" s="419"/>
      <c r="E269" s="419"/>
      <c r="F269" s="419"/>
      <c r="G269" s="419"/>
      <c r="H269" s="419"/>
      <c r="I269" s="419"/>
      <c r="J269" s="419"/>
      <c r="K269" s="419"/>
      <c r="L269" s="419"/>
      <c r="M269" s="419"/>
      <c r="N269" s="419"/>
      <c r="O269" s="419"/>
      <c r="P269" s="419"/>
      <c r="Q269" s="419"/>
      <c r="R269" s="419"/>
      <c r="S269" s="419"/>
      <c r="T269" s="419"/>
      <c r="U269" s="419"/>
      <c r="V269" s="419"/>
      <c r="W269" s="419"/>
      <c r="X269" s="419"/>
      <c r="Y269" s="419"/>
      <c r="Z269" s="419"/>
    </row>
    <row r="270" spans="1:26" ht="14.25" customHeight="1">
      <c r="A270" s="419"/>
      <c r="B270" s="419"/>
      <c r="C270" s="419"/>
      <c r="D270" s="419"/>
      <c r="E270" s="419"/>
      <c r="F270" s="419"/>
      <c r="G270" s="419"/>
      <c r="H270" s="419"/>
      <c r="I270" s="419"/>
      <c r="J270" s="419"/>
      <c r="K270" s="419"/>
      <c r="L270" s="419"/>
      <c r="M270" s="419"/>
      <c r="N270" s="419"/>
      <c r="O270" s="419"/>
      <c r="P270" s="419"/>
      <c r="Q270" s="419"/>
      <c r="R270" s="419"/>
      <c r="S270" s="419"/>
      <c r="T270" s="419"/>
      <c r="U270" s="419"/>
      <c r="V270" s="419"/>
      <c r="W270" s="419"/>
      <c r="X270" s="419"/>
      <c r="Y270" s="419"/>
      <c r="Z270" s="419"/>
    </row>
    <row r="271" spans="1:26" ht="14.25" customHeight="1">
      <c r="A271" s="419"/>
      <c r="B271" s="419"/>
      <c r="C271" s="419"/>
      <c r="D271" s="419"/>
      <c r="E271" s="419"/>
      <c r="F271" s="419"/>
      <c r="G271" s="419"/>
      <c r="H271" s="419"/>
      <c r="I271" s="419"/>
      <c r="J271" s="419"/>
      <c r="K271" s="419"/>
      <c r="L271" s="419"/>
      <c r="M271" s="419"/>
      <c r="N271" s="419"/>
      <c r="O271" s="419"/>
      <c r="P271" s="419"/>
      <c r="Q271" s="419"/>
      <c r="R271" s="419"/>
      <c r="S271" s="419"/>
      <c r="T271" s="419"/>
      <c r="U271" s="419"/>
      <c r="V271" s="419"/>
      <c r="W271" s="419"/>
      <c r="X271" s="419"/>
      <c r="Y271" s="419"/>
      <c r="Z271" s="419"/>
    </row>
    <row r="272" spans="1:26" ht="14.25" customHeight="1">
      <c r="A272" s="419"/>
      <c r="B272" s="419"/>
      <c r="C272" s="419"/>
      <c r="D272" s="419"/>
      <c r="E272" s="419"/>
      <c r="F272" s="419"/>
      <c r="G272" s="419"/>
      <c r="H272" s="419"/>
      <c r="I272" s="419"/>
      <c r="J272" s="419"/>
      <c r="K272" s="419"/>
      <c r="L272" s="419"/>
      <c r="M272" s="419"/>
      <c r="N272" s="419"/>
      <c r="O272" s="419"/>
      <c r="P272" s="419"/>
      <c r="Q272" s="419"/>
      <c r="R272" s="419"/>
      <c r="S272" s="419"/>
      <c r="T272" s="419"/>
      <c r="U272" s="419"/>
      <c r="V272" s="419"/>
      <c r="W272" s="419"/>
      <c r="X272" s="419"/>
      <c r="Y272" s="419"/>
      <c r="Z272" s="419"/>
    </row>
    <row r="273" spans="1:26" ht="14.25" customHeight="1">
      <c r="A273" s="419"/>
      <c r="B273" s="419"/>
      <c r="C273" s="419"/>
      <c r="D273" s="419"/>
      <c r="E273" s="419"/>
      <c r="F273" s="419"/>
      <c r="G273" s="419"/>
      <c r="H273" s="419"/>
      <c r="I273" s="419"/>
      <c r="J273" s="419"/>
      <c r="K273" s="419"/>
      <c r="L273" s="419"/>
      <c r="M273" s="419"/>
      <c r="N273" s="419"/>
      <c r="O273" s="419"/>
      <c r="P273" s="419"/>
      <c r="Q273" s="419"/>
      <c r="R273" s="419"/>
      <c r="S273" s="419"/>
      <c r="T273" s="419"/>
      <c r="U273" s="419"/>
      <c r="V273" s="419"/>
      <c r="W273" s="419"/>
      <c r="X273" s="419"/>
      <c r="Y273" s="419"/>
      <c r="Z273" s="419"/>
    </row>
    <row r="274" spans="1:26" ht="14.25" customHeight="1">
      <c r="A274" s="419"/>
      <c r="B274" s="419"/>
      <c r="C274" s="419"/>
      <c r="D274" s="419"/>
      <c r="E274" s="419"/>
      <c r="F274" s="419"/>
      <c r="G274" s="419"/>
      <c r="H274" s="419"/>
      <c r="I274" s="419"/>
      <c r="J274" s="419"/>
      <c r="K274" s="419"/>
      <c r="L274" s="419"/>
      <c r="M274" s="419"/>
      <c r="N274" s="419"/>
      <c r="O274" s="419"/>
      <c r="P274" s="419"/>
      <c r="Q274" s="419"/>
      <c r="R274" s="419"/>
      <c r="S274" s="419"/>
      <c r="T274" s="419"/>
      <c r="U274" s="419"/>
      <c r="V274" s="419"/>
      <c r="W274" s="419"/>
      <c r="X274" s="419"/>
      <c r="Y274" s="419"/>
      <c r="Z274" s="419"/>
    </row>
    <row r="275" spans="1:26" ht="14.25" customHeight="1">
      <c r="A275" s="419"/>
      <c r="B275" s="419"/>
      <c r="C275" s="419"/>
      <c r="D275" s="419"/>
      <c r="E275" s="419"/>
      <c r="F275" s="419"/>
      <c r="G275" s="419"/>
      <c r="H275" s="419"/>
      <c r="I275" s="419"/>
      <c r="J275" s="419"/>
      <c r="K275" s="419"/>
      <c r="L275" s="419"/>
      <c r="M275" s="419"/>
      <c r="N275" s="419"/>
      <c r="O275" s="419"/>
      <c r="P275" s="419"/>
      <c r="Q275" s="419"/>
      <c r="R275" s="419"/>
      <c r="S275" s="419"/>
      <c r="T275" s="419"/>
      <c r="U275" s="419"/>
      <c r="V275" s="419"/>
      <c r="W275" s="419"/>
      <c r="X275" s="419"/>
      <c r="Y275" s="419"/>
      <c r="Z275" s="419"/>
    </row>
    <row r="276" spans="1:26" ht="14.25" customHeight="1">
      <c r="A276" s="419"/>
      <c r="B276" s="419"/>
      <c r="C276" s="419"/>
      <c r="D276" s="419"/>
      <c r="E276" s="419"/>
      <c r="F276" s="419"/>
      <c r="G276" s="419"/>
      <c r="H276" s="419"/>
      <c r="I276" s="419"/>
      <c r="J276" s="419"/>
      <c r="K276" s="419"/>
      <c r="L276" s="419"/>
      <c r="M276" s="419"/>
      <c r="N276" s="419"/>
      <c r="O276" s="419"/>
      <c r="P276" s="419"/>
      <c r="Q276" s="419"/>
      <c r="R276" s="419"/>
      <c r="S276" s="419"/>
      <c r="T276" s="419"/>
      <c r="U276" s="419"/>
      <c r="V276" s="419"/>
      <c r="W276" s="419"/>
      <c r="X276" s="419"/>
      <c r="Y276" s="419"/>
      <c r="Z276" s="419"/>
    </row>
    <row r="277" spans="1:26" ht="14.25" customHeight="1">
      <c r="A277" s="419"/>
      <c r="B277" s="419"/>
      <c r="C277" s="419"/>
      <c r="D277" s="419"/>
      <c r="E277" s="419"/>
      <c r="F277" s="419"/>
      <c r="G277" s="419"/>
      <c r="H277" s="419"/>
      <c r="I277" s="419"/>
      <c r="J277" s="419"/>
      <c r="K277" s="419"/>
      <c r="L277" s="419"/>
      <c r="M277" s="419"/>
      <c r="N277" s="419"/>
      <c r="O277" s="419"/>
      <c r="P277" s="419"/>
      <c r="Q277" s="419"/>
      <c r="R277" s="419"/>
      <c r="S277" s="419"/>
      <c r="T277" s="419"/>
      <c r="U277" s="419"/>
      <c r="V277" s="419"/>
      <c r="W277" s="419"/>
      <c r="X277" s="419"/>
      <c r="Y277" s="419"/>
      <c r="Z277" s="419"/>
    </row>
    <row r="278" spans="1:26" ht="14.25" customHeight="1">
      <c r="A278" s="419"/>
      <c r="B278" s="419"/>
      <c r="C278" s="419"/>
      <c r="D278" s="419"/>
      <c r="E278" s="419"/>
      <c r="F278" s="419"/>
      <c r="G278" s="419"/>
      <c r="H278" s="419"/>
      <c r="I278" s="419"/>
      <c r="J278" s="419"/>
      <c r="K278" s="419"/>
      <c r="L278" s="419"/>
      <c r="M278" s="419"/>
      <c r="N278" s="419"/>
      <c r="O278" s="419"/>
      <c r="P278" s="419"/>
      <c r="Q278" s="419"/>
      <c r="R278" s="419"/>
      <c r="S278" s="419"/>
      <c r="T278" s="419"/>
      <c r="U278" s="419"/>
      <c r="V278" s="419"/>
      <c r="W278" s="419"/>
      <c r="X278" s="419"/>
      <c r="Y278" s="419"/>
      <c r="Z278" s="419"/>
    </row>
    <row r="279" spans="1:26" ht="14.25" customHeight="1">
      <c r="A279" s="419"/>
      <c r="B279" s="419"/>
      <c r="C279" s="419"/>
      <c r="D279" s="419"/>
      <c r="E279" s="419"/>
      <c r="F279" s="419"/>
      <c r="G279" s="419"/>
      <c r="H279" s="419"/>
      <c r="I279" s="419"/>
      <c r="J279" s="419"/>
      <c r="K279" s="419"/>
      <c r="L279" s="419"/>
      <c r="M279" s="419"/>
      <c r="N279" s="419"/>
      <c r="O279" s="419"/>
      <c r="P279" s="419"/>
      <c r="Q279" s="419"/>
      <c r="R279" s="419"/>
      <c r="S279" s="419"/>
      <c r="T279" s="419"/>
      <c r="U279" s="419"/>
      <c r="V279" s="419"/>
      <c r="W279" s="419"/>
      <c r="X279" s="419"/>
      <c r="Y279" s="419"/>
      <c r="Z279" s="419"/>
    </row>
    <row r="280" spans="1:26" ht="14.25" customHeight="1">
      <c r="A280" s="419"/>
      <c r="B280" s="419"/>
      <c r="C280" s="419"/>
      <c r="D280" s="419"/>
      <c r="E280" s="419"/>
      <c r="F280" s="419"/>
      <c r="G280" s="419"/>
      <c r="H280" s="419"/>
      <c r="I280" s="419"/>
      <c r="J280" s="419"/>
      <c r="K280" s="419"/>
      <c r="L280" s="419"/>
      <c r="M280" s="419"/>
      <c r="N280" s="419"/>
      <c r="O280" s="419"/>
      <c r="P280" s="419"/>
      <c r="Q280" s="419"/>
      <c r="R280" s="419"/>
      <c r="S280" s="419"/>
      <c r="T280" s="419"/>
      <c r="U280" s="419"/>
      <c r="V280" s="419"/>
      <c r="W280" s="419"/>
      <c r="X280" s="419"/>
      <c r="Y280" s="419"/>
      <c r="Z280" s="419"/>
    </row>
    <row r="281" spans="1:26" ht="14.25" customHeight="1">
      <c r="A281" s="419"/>
      <c r="B281" s="419"/>
      <c r="C281" s="419"/>
      <c r="D281" s="419"/>
      <c r="E281" s="419"/>
      <c r="F281" s="419"/>
      <c r="G281" s="419"/>
      <c r="H281" s="419"/>
      <c r="I281" s="419"/>
      <c r="J281" s="419"/>
      <c r="K281" s="419"/>
      <c r="L281" s="419"/>
      <c r="M281" s="419"/>
      <c r="N281" s="419"/>
      <c r="O281" s="419"/>
      <c r="P281" s="419"/>
      <c r="Q281" s="419"/>
      <c r="R281" s="419"/>
      <c r="S281" s="419"/>
      <c r="T281" s="419"/>
      <c r="U281" s="419"/>
      <c r="V281" s="419"/>
      <c r="W281" s="419"/>
      <c r="X281" s="419"/>
      <c r="Y281" s="419"/>
      <c r="Z281" s="419"/>
    </row>
    <row r="282" spans="1:26" ht="14.25" customHeight="1">
      <c r="A282" s="419"/>
      <c r="B282" s="419"/>
      <c r="C282" s="419"/>
      <c r="D282" s="419"/>
      <c r="E282" s="419"/>
      <c r="F282" s="419"/>
      <c r="G282" s="419"/>
      <c r="H282" s="419"/>
      <c r="I282" s="419"/>
      <c r="J282" s="419"/>
      <c r="K282" s="419"/>
      <c r="L282" s="419"/>
      <c r="M282" s="419"/>
      <c r="N282" s="419"/>
      <c r="O282" s="419"/>
      <c r="P282" s="419"/>
      <c r="Q282" s="419"/>
      <c r="R282" s="419"/>
      <c r="S282" s="419"/>
      <c r="T282" s="419"/>
      <c r="U282" s="419"/>
      <c r="V282" s="419"/>
      <c r="W282" s="419"/>
      <c r="X282" s="419"/>
      <c r="Y282" s="419"/>
      <c r="Z282" s="419"/>
    </row>
    <row r="283" spans="1:26" ht="14.25" customHeight="1">
      <c r="A283" s="419"/>
      <c r="B283" s="419"/>
      <c r="C283" s="419"/>
      <c r="D283" s="419"/>
      <c r="E283" s="419"/>
      <c r="F283" s="419"/>
      <c r="G283" s="419"/>
      <c r="H283" s="419"/>
      <c r="I283" s="419"/>
      <c r="J283" s="419"/>
      <c r="K283" s="419"/>
      <c r="L283" s="419"/>
      <c r="M283" s="419"/>
      <c r="N283" s="419"/>
      <c r="O283" s="419"/>
      <c r="P283" s="419"/>
      <c r="Q283" s="419"/>
      <c r="R283" s="419"/>
      <c r="S283" s="419"/>
      <c r="T283" s="419"/>
      <c r="U283" s="419"/>
      <c r="V283" s="419"/>
      <c r="W283" s="419"/>
      <c r="X283" s="419"/>
      <c r="Y283" s="419"/>
      <c r="Z283" s="419"/>
    </row>
    <row r="284" spans="1:26" ht="14.25" customHeight="1">
      <c r="A284" s="419"/>
      <c r="B284" s="419"/>
      <c r="C284" s="419"/>
      <c r="D284" s="419"/>
      <c r="E284" s="419"/>
      <c r="F284" s="419"/>
      <c r="G284" s="419"/>
      <c r="H284" s="419"/>
      <c r="I284" s="419"/>
      <c r="J284" s="419"/>
      <c r="K284" s="419"/>
      <c r="L284" s="419"/>
      <c r="M284" s="419"/>
      <c r="N284" s="419"/>
      <c r="O284" s="419"/>
      <c r="P284" s="419"/>
      <c r="Q284" s="419"/>
      <c r="R284" s="419"/>
      <c r="S284" s="419"/>
      <c r="T284" s="419"/>
      <c r="U284" s="419"/>
      <c r="V284" s="419"/>
      <c r="W284" s="419"/>
      <c r="X284" s="419"/>
      <c r="Y284" s="419"/>
      <c r="Z284" s="419"/>
    </row>
    <row r="285" spans="1:26" ht="14.25" customHeight="1">
      <c r="A285" s="419"/>
      <c r="B285" s="419"/>
      <c r="C285" s="419"/>
      <c r="D285" s="419"/>
      <c r="E285" s="419"/>
      <c r="F285" s="419"/>
      <c r="G285" s="419"/>
      <c r="H285" s="419"/>
      <c r="I285" s="419"/>
      <c r="J285" s="419"/>
      <c r="K285" s="419"/>
      <c r="L285" s="419"/>
      <c r="M285" s="419"/>
      <c r="N285" s="419"/>
      <c r="O285" s="419"/>
      <c r="P285" s="419"/>
      <c r="Q285" s="419"/>
      <c r="R285" s="419"/>
      <c r="S285" s="419"/>
      <c r="T285" s="419"/>
      <c r="U285" s="419"/>
      <c r="V285" s="419"/>
      <c r="W285" s="419"/>
      <c r="X285" s="419"/>
      <c r="Y285" s="419"/>
      <c r="Z285" s="419"/>
    </row>
    <row r="286" spans="1:26" ht="14.25" customHeight="1">
      <c r="A286" s="419"/>
      <c r="B286" s="419"/>
      <c r="C286" s="419"/>
      <c r="D286" s="419"/>
      <c r="E286" s="419"/>
      <c r="F286" s="419"/>
      <c r="G286" s="419"/>
      <c r="H286" s="419"/>
      <c r="I286" s="419"/>
      <c r="J286" s="419"/>
      <c r="K286" s="419"/>
      <c r="L286" s="419"/>
      <c r="M286" s="419"/>
      <c r="N286" s="419"/>
      <c r="O286" s="419"/>
      <c r="P286" s="419"/>
      <c r="Q286" s="419"/>
      <c r="R286" s="419"/>
      <c r="S286" s="419"/>
      <c r="T286" s="419"/>
      <c r="U286" s="419"/>
      <c r="V286" s="419"/>
      <c r="W286" s="419"/>
      <c r="X286" s="419"/>
      <c r="Y286" s="419"/>
      <c r="Z286" s="419"/>
    </row>
    <row r="287" spans="1:26" ht="14.25" customHeight="1">
      <c r="A287" s="419"/>
      <c r="B287" s="419"/>
      <c r="C287" s="419"/>
      <c r="D287" s="419"/>
      <c r="E287" s="419"/>
      <c r="F287" s="419"/>
      <c r="G287" s="419"/>
      <c r="H287" s="419"/>
      <c r="I287" s="419"/>
      <c r="J287" s="419"/>
      <c r="K287" s="419"/>
      <c r="L287" s="419"/>
      <c r="M287" s="419"/>
      <c r="N287" s="419"/>
      <c r="O287" s="419"/>
      <c r="P287" s="419"/>
      <c r="Q287" s="419"/>
      <c r="R287" s="419"/>
      <c r="S287" s="419"/>
      <c r="T287" s="419"/>
      <c r="U287" s="419"/>
      <c r="V287" s="419"/>
      <c r="W287" s="419"/>
      <c r="X287" s="419"/>
      <c r="Y287" s="419"/>
      <c r="Z287" s="419"/>
    </row>
    <row r="288" spans="1:26" ht="14.25" customHeight="1">
      <c r="A288" s="419"/>
      <c r="B288" s="419"/>
      <c r="C288" s="419"/>
      <c r="D288" s="419"/>
      <c r="E288" s="419"/>
      <c r="F288" s="419"/>
      <c r="G288" s="419"/>
      <c r="H288" s="419"/>
      <c r="I288" s="419"/>
      <c r="J288" s="419"/>
      <c r="K288" s="419"/>
      <c r="L288" s="419"/>
      <c r="M288" s="419"/>
      <c r="N288" s="419"/>
      <c r="O288" s="419"/>
      <c r="P288" s="419"/>
      <c r="Q288" s="419"/>
      <c r="R288" s="419"/>
      <c r="S288" s="419"/>
      <c r="T288" s="419"/>
      <c r="U288" s="419"/>
      <c r="V288" s="419"/>
      <c r="W288" s="419"/>
      <c r="X288" s="419"/>
      <c r="Y288" s="419"/>
      <c r="Z288" s="419"/>
    </row>
    <row r="289" spans="1:26" ht="14.25" customHeight="1">
      <c r="A289" s="419"/>
      <c r="B289" s="419"/>
      <c r="C289" s="419"/>
      <c r="D289" s="419"/>
      <c r="E289" s="419"/>
      <c r="F289" s="419"/>
      <c r="G289" s="419"/>
      <c r="H289" s="419"/>
      <c r="I289" s="419"/>
      <c r="J289" s="419"/>
      <c r="K289" s="419"/>
      <c r="L289" s="419"/>
      <c r="M289" s="419"/>
      <c r="N289" s="419"/>
      <c r="O289" s="419"/>
      <c r="P289" s="419"/>
      <c r="Q289" s="419"/>
      <c r="R289" s="419"/>
      <c r="S289" s="419"/>
      <c r="T289" s="419"/>
      <c r="U289" s="419"/>
      <c r="V289" s="419"/>
      <c r="W289" s="419"/>
      <c r="X289" s="419"/>
      <c r="Y289" s="419"/>
      <c r="Z289" s="419"/>
    </row>
    <row r="290" spans="1:26" ht="14.25" customHeight="1">
      <c r="A290" s="419"/>
      <c r="B290" s="419"/>
      <c r="C290" s="419"/>
      <c r="D290" s="419"/>
      <c r="E290" s="419"/>
      <c r="F290" s="419"/>
      <c r="G290" s="419"/>
      <c r="H290" s="419"/>
      <c r="I290" s="419"/>
      <c r="J290" s="419"/>
      <c r="K290" s="419"/>
      <c r="L290" s="419"/>
      <c r="M290" s="419"/>
      <c r="N290" s="419"/>
      <c r="O290" s="419"/>
      <c r="P290" s="419"/>
      <c r="Q290" s="419"/>
      <c r="R290" s="419"/>
      <c r="S290" s="419"/>
      <c r="T290" s="419"/>
      <c r="U290" s="419"/>
      <c r="V290" s="419"/>
      <c r="W290" s="419"/>
      <c r="X290" s="419"/>
      <c r="Y290" s="419"/>
      <c r="Z290" s="419"/>
    </row>
    <row r="291" spans="1:26" ht="14.25" customHeight="1">
      <c r="A291" s="419"/>
      <c r="B291" s="419"/>
      <c r="C291" s="419"/>
      <c r="D291" s="419"/>
      <c r="E291" s="419"/>
      <c r="F291" s="419"/>
      <c r="G291" s="419"/>
      <c r="H291" s="419"/>
      <c r="I291" s="419"/>
      <c r="J291" s="419"/>
      <c r="K291" s="419"/>
      <c r="L291" s="419"/>
      <c r="M291" s="419"/>
      <c r="N291" s="419"/>
      <c r="O291" s="419"/>
      <c r="P291" s="419"/>
      <c r="Q291" s="419"/>
      <c r="R291" s="419"/>
      <c r="S291" s="419"/>
      <c r="T291" s="419"/>
      <c r="U291" s="419"/>
      <c r="V291" s="419"/>
      <c r="W291" s="419"/>
      <c r="X291" s="419"/>
      <c r="Y291" s="419"/>
      <c r="Z291" s="419"/>
    </row>
    <row r="292" spans="1:26" ht="14.25" customHeight="1">
      <c r="A292" s="419"/>
      <c r="B292" s="419"/>
      <c r="C292" s="419"/>
      <c r="D292" s="419"/>
      <c r="E292" s="419"/>
      <c r="F292" s="419"/>
      <c r="G292" s="419"/>
      <c r="H292" s="419"/>
      <c r="I292" s="419"/>
      <c r="J292" s="419"/>
      <c r="K292" s="419"/>
      <c r="L292" s="419"/>
      <c r="M292" s="419"/>
      <c r="N292" s="419"/>
      <c r="O292" s="419"/>
      <c r="P292" s="419"/>
      <c r="Q292" s="419"/>
      <c r="R292" s="419"/>
      <c r="S292" s="419"/>
      <c r="T292" s="419"/>
      <c r="U292" s="419"/>
      <c r="V292" s="419"/>
      <c r="W292" s="419"/>
      <c r="X292" s="419"/>
      <c r="Y292" s="419"/>
      <c r="Z292" s="419"/>
    </row>
    <row r="293" spans="1:26" ht="14.25" customHeight="1">
      <c r="A293" s="419"/>
      <c r="B293" s="419"/>
      <c r="C293" s="419"/>
      <c r="D293" s="419"/>
      <c r="E293" s="419"/>
      <c r="F293" s="419"/>
      <c r="G293" s="419"/>
      <c r="H293" s="419"/>
      <c r="I293" s="419"/>
      <c r="J293" s="419"/>
      <c r="K293" s="419"/>
      <c r="L293" s="419"/>
      <c r="M293" s="419"/>
      <c r="N293" s="419"/>
      <c r="O293" s="419"/>
      <c r="P293" s="419"/>
      <c r="Q293" s="419"/>
      <c r="R293" s="419"/>
      <c r="S293" s="419"/>
      <c r="T293" s="419"/>
      <c r="U293" s="419"/>
      <c r="V293" s="419"/>
      <c r="W293" s="419"/>
      <c r="X293" s="419"/>
      <c r="Y293" s="419"/>
      <c r="Z293" s="419"/>
    </row>
    <row r="294" spans="1:26" ht="14.25" customHeight="1">
      <c r="A294" s="419"/>
      <c r="B294" s="419"/>
      <c r="C294" s="419"/>
      <c r="D294" s="419"/>
      <c r="E294" s="419"/>
      <c r="F294" s="419"/>
      <c r="G294" s="419"/>
      <c r="H294" s="419"/>
      <c r="I294" s="419"/>
      <c r="J294" s="419"/>
      <c r="K294" s="419"/>
      <c r="L294" s="419"/>
      <c r="M294" s="419"/>
      <c r="N294" s="419"/>
      <c r="O294" s="419"/>
      <c r="P294" s="419"/>
      <c r="Q294" s="419"/>
      <c r="R294" s="419"/>
      <c r="S294" s="419"/>
      <c r="T294" s="419"/>
      <c r="U294" s="419"/>
      <c r="V294" s="419"/>
      <c r="W294" s="419"/>
      <c r="X294" s="419"/>
      <c r="Y294" s="419"/>
      <c r="Z294" s="419"/>
    </row>
    <row r="295" spans="1:26" ht="14.25" customHeight="1">
      <c r="A295" s="419"/>
      <c r="B295" s="419"/>
      <c r="C295" s="419"/>
      <c r="D295" s="419"/>
      <c r="E295" s="419"/>
      <c r="F295" s="419"/>
      <c r="G295" s="419"/>
      <c r="H295" s="419"/>
      <c r="I295" s="419"/>
      <c r="J295" s="419"/>
      <c r="K295" s="419"/>
      <c r="L295" s="419"/>
      <c r="M295" s="419"/>
      <c r="N295" s="419"/>
      <c r="O295" s="419"/>
      <c r="P295" s="419"/>
      <c r="Q295" s="419"/>
      <c r="R295" s="419"/>
      <c r="S295" s="419"/>
      <c r="T295" s="419"/>
      <c r="U295" s="419"/>
      <c r="V295" s="419"/>
      <c r="W295" s="419"/>
      <c r="X295" s="419"/>
      <c r="Y295" s="419"/>
      <c r="Z295" s="419"/>
    </row>
    <row r="296" spans="1:26" ht="14.25" customHeight="1">
      <c r="A296" s="419"/>
      <c r="B296" s="419"/>
      <c r="C296" s="419"/>
      <c r="D296" s="419"/>
      <c r="E296" s="419"/>
      <c r="F296" s="419"/>
      <c r="G296" s="419"/>
      <c r="H296" s="419"/>
      <c r="I296" s="419"/>
      <c r="J296" s="419"/>
      <c r="K296" s="419"/>
      <c r="L296" s="419"/>
      <c r="M296" s="419"/>
      <c r="N296" s="419"/>
      <c r="O296" s="419"/>
      <c r="P296" s="419"/>
      <c r="Q296" s="419"/>
      <c r="R296" s="419"/>
      <c r="S296" s="419"/>
      <c r="T296" s="419"/>
      <c r="U296" s="419"/>
      <c r="V296" s="419"/>
      <c r="W296" s="419"/>
      <c r="X296" s="419"/>
      <c r="Y296" s="419"/>
      <c r="Z296" s="419"/>
    </row>
    <row r="297" spans="1:26" ht="14.25" customHeight="1">
      <c r="A297" s="419"/>
      <c r="B297" s="419"/>
      <c r="C297" s="419"/>
      <c r="D297" s="419"/>
      <c r="E297" s="419"/>
      <c r="F297" s="419"/>
      <c r="G297" s="419"/>
      <c r="H297" s="419"/>
      <c r="I297" s="419"/>
      <c r="J297" s="419"/>
      <c r="K297" s="419"/>
      <c r="L297" s="419"/>
      <c r="M297" s="419"/>
      <c r="N297" s="419"/>
      <c r="O297" s="419"/>
      <c r="P297" s="419"/>
      <c r="Q297" s="419"/>
      <c r="R297" s="419"/>
      <c r="S297" s="419"/>
      <c r="T297" s="419"/>
      <c r="U297" s="419"/>
      <c r="V297" s="419"/>
      <c r="W297" s="419"/>
      <c r="X297" s="419"/>
      <c r="Y297" s="419"/>
      <c r="Z297" s="419"/>
    </row>
    <row r="298" spans="1:26" ht="14.25" customHeight="1">
      <c r="A298" s="419"/>
      <c r="B298" s="419"/>
      <c r="C298" s="419"/>
      <c r="D298" s="419"/>
      <c r="E298" s="419"/>
      <c r="F298" s="419"/>
      <c r="G298" s="419"/>
      <c r="H298" s="419"/>
      <c r="I298" s="419"/>
      <c r="J298" s="419"/>
      <c r="K298" s="419"/>
      <c r="L298" s="419"/>
      <c r="M298" s="419"/>
      <c r="N298" s="419"/>
      <c r="O298" s="419"/>
      <c r="P298" s="419"/>
      <c r="Q298" s="419"/>
      <c r="R298" s="419"/>
      <c r="S298" s="419"/>
      <c r="T298" s="419"/>
      <c r="U298" s="419"/>
      <c r="V298" s="419"/>
      <c r="W298" s="419"/>
      <c r="X298" s="419"/>
      <c r="Y298" s="419"/>
      <c r="Z298" s="419"/>
    </row>
    <row r="299" spans="1:26" ht="14.25" customHeight="1">
      <c r="A299" s="419"/>
      <c r="B299" s="419"/>
      <c r="C299" s="419"/>
      <c r="D299" s="419"/>
      <c r="E299" s="419"/>
      <c r="F299" s="419"/>
      <c r="G299" s="419"/>
      <c r="H299" s="419"/>
      <c r="I299" s="419"/>
      <c r="J299" s="419"/>
      <c r="K299" s="419"/>
      <c r="L299" s="419"/>
      <c r="M299" s="419"/>
      <c r="N299" s="419"/>
      <c r="O299" s="419"/>
      <c r="P299" s="419"/>
      <c r="Q299" s="419"/>
      <c r="R299" s="419"/>
      <c r="S299" s="419"/>
      <c r="T299" s="419"/>
      <c r="U299" s="419"/>
      <c r="V299" s="419"/>
      <c r="W299" s="419"/>
      <c r="X299" s="419"/>
      <c r="Y299" s="419"/>
      <c r="Z299" s="419"/>
    </row>
    <row r="300" spans="1:26" ht="14.25" customHeight="1">
      <c r="A300" s="419"/>
      <c r="B300" s="419"/>
      <c r="C300" s="419"/>
      <c r="D300" s="419"/>
      <c r="E300" s="419"/>
      <c r="F300" s="419"/>
      <c r="G300" s="419"/>
      <c r="H300" s="419"/>
      <c r="I300" s="419"/>
      <c r="J300" s="419"/>
      <c r="K300" s="419"/>
      <c r="L300" s="419"/>
      <c r="M300" s="419"/>
      <c r="N300" s="419"/>
      <c r="O300" s="419"/>
      <c r="P300" s="419"/>
      <c r="Q300" s="419"/>
      <c r="R300" s="419"/>
      <c r="S300" s="419"/>
      <c r="T300" s="419"/>
      <c r="U300" s="419"/>
      <c r="V300" s="419"/>
      <c r="W300" s="419"/>
      <c r="X300" s="419"/>
      <c r="Y300" s="419"/>
      <c r="Z300" s="419"/>
    </row>
    <row r="301" spans="1:26" ht="14.25" customHeight="1">
      <c r="A301" s="419"/>
      <c r="B301" s="419"/>
      <c r="C301" s="419"/>
      <c r="D301" s="419"/>
      <c r="E301" s="419"/>
      <c r="F301" s="419"/>
      <c r="G301" s="419"/>
      <c r="H301" s="419"/>
      <c r="I301" s="419"/>
      <c r="J301" s="419"/>
      <c r="K301" s="419"/>
      <c r="L301" s="419"/>
      <c r="M301" s="419"/>
      <c r="N301" s="419"/>
      <c r="O301" s="419"/>
      <c r="P301" s="419"/>
      <c r="Q301" s="419"/>
      <c r="R301" s="419"/>
      <c r="S301" s="419"/>
      <c r="T301" s="419"/>
      <c r="U301" s="419"/>
      <c r="V301" s="419"/>
      <c r="W301" s="419"/>
      <c r="X301" s="419"/>
      <c r="Y301" s="419"/>
      <c r="Z301" s="419"/>
    </row>
    <row r="302" spans="1:26" ht="14.25" customHeight="1">
      <c r="A302" s="419"/>
      <c r="B302" s="419"/>
      <c r="C302" s="419"/>
      <c r="D302" s="419"/>
      <c r="E302" s="419"/>
      <c r="F302" s="419"/>
      <c r="G302" s="419"/>
      <c r="H302" s="419"/>
      <c r="I302" s="419"/>
      <c r="J302" s="419"/>
      <c r="K302" s="419"/>
      <c r="L302" s="419"/>
      <c r="M302" s="419"/>
      <c r="N302" s="419"/>
      <c r="O302" s="419"/>
      <c r="P302" s="419"/>
      <c r="Q302" s="419"/>
      <c r="R302" s="419"/>
      <c r="S302" s="419"/>
      <c r="T302" s="419"/>
      <c r="U302" s="419"/>
      <c r="V302" s="419"/>
      <c r="W302" s="419"/>
      <c r="X302" s="419"/>
      <c r="Y302" s="419"/>
      <c r="Z302" s="419"/>
    </row>
    <row r="303" spans="1:26" ht="14.25" customHeight="1">
      <c r="A303" s="419"/>
      <c r="B303" s="419"/>
      <c r="C303" s="419"/>
      <c r="D303" s="419"/>
      <c r="E303" s="419"/>
      <c r="F303" s="419"/>
      <c r="G303" s="419"/>
      <c r="H303" s="419"/>
      <c r="I303" s="419"/>
      <c r="J303" s="419"/>
      <c r="K303" s="419"/>
      <c r="L303" s="419"/>
      <c r="M303" s="419"/>
      <c r="N303" s="419"/>
      <c r="O303" s="419"/>
      <c r="P303" s="419"/>
      <c r="Q303" s="419"/>
      <c r="R303" s="419"/>
      <c r="S303" s="419"/>
      <c r="T303" s="419"/>
      <c r="U303" s="419"/>
      <c r="V303" s="419"/>
      <c r="W303" s="419"/>
      <c r="X303" s="419"/>
      <c r="Y303" s="419"/>
      <c r="Z303" s="419"/>
    </row>
    <row r="304" spans="1:26" ht="14.25" customHeight="1">
      <c r="A304" s="419"/>
      <c r="B304" s="419"/>
      <c r="C304" s="419"/>
      <c r="D304" s="419"/>
      <c r="E304" s="419"/>
      <c r="F304" s="419"/>
      <c r="G304" s="419"/>
      <c r="H304" s="419"/>
      <c r="I304" s="419"/>
      <c r="J304" s="419"/>
      <c r="K304" s="419"/>
      <c r="L304" s="419"/>
      <c r="M304" s="419"/>
      <c r="N304" s="419"/>
      <c r="O304" s="419"/>
      <c r="P304" s="419"/>
      <c r="Q304" s="419"/>
      <c r="R304" s="419"/>
      <c r="S304" s="419"/>
      <c r="T304" s="419"/>
      <c r="U304" s="419"/>
      <c r="V304" s="419"/>
      <c r="W304" s="419"/>
      <c r="X304" s="419"/>
      <c r="Y304" s="419"/>
      <c r="Z304" s="419"/>
    </row>
    <row r="305" spans="1:26" ht="14.25" customHeight="1">
      <c r="A305" s="419"/>
      <c r="B305" s="419"/>
      <c r="C305" s="419"/>
      <c r="D305" s="419"/>
      <c r="E305" s="419"/>
      <c r="F305" s="419"/>
      <c r="G305" s="419"/>
      <c r="H305" s="419"/>
      <c r="I305" s="419"/>
      <c r="J305" s="419"/>
      <c r="K305" s="419"/>
      <c r="L305" s="419"/>
      <c r="M305" s="419"/>
      <c r="N305" s="419"/>
      <c r="O305" s="419"/>
      <c r="P305" s="419"/>
      <c r="Q305" s="419"/>
      <c r="R305" s="419"/>
      <c r="S305" s="419"/>
      <c r="T305" s="419"/>
      <c r="U305" s="419"/>
      <c r="V305" s="419"/>
      <c r="W305" s="419"/>
      <c r="X305" s="419"/>
      <c r="Y305" s="419"/>
      <c r="Z305" s="419"/>
    </row>
    <row r="306" spans="1:26" ht="14.25" customHeight="1">
      <c r="A306" s="419"/>
      <c r="B306" s="419"/>
      <c r="C306" s="419"/>
      <c r="D306" s="419"/>
      <c r="E306" s="419"/>
      <c r="F306" s="419"/>
      <c r="G306" s="419"/>
      <c r="H306" s="419"/>
      <c r="I306" s="419"/>
      <c r="J306" s="419"/>
      <c r="K306" s="419"/>
      <c r="L306" s="419"/>
      <c r="M306" s="419"/>
      <c r="N306" s="419"/>
      <c r="O306" s="419"/>
      <c r="P306" s="419"/>
      <c r="Q306" s="419"/>
      <c r="R306" s="419"/>
      <c r="S306" s="419"/>
      <c r="T306" s="419"/>
      <c r="U306" s="419"/>
      <c r="V306" s="419"/>
      <c r="W306" s="419"/>
      <c r="X306" s="419"/>
      <c r="Y306" s="419"/>
      <c r="Z306" s="419"/>
    </row>
    <row r="307" spans="1:26" ht="14.25" customHeight="1">
      <c r="A307" s="419"/>
      <c r="B307" s="419"/>
      <c r="C307" s="419"/>
      <c r="D307" s="419"/>
      <c r="E307" s="419"/>
      <c r="F307" s="419"/>
      <c r="G307" s="419"/>
      <c r="H307" s="419"/>
      <c r="I307" s="419"/>
      <c r="J307" s="419"/>
      <c r="K307" s="419"/>
      <c r="L307" s="419"/>
      <c r="M307" s="419"/>
      <c r="N307" s="419"/>
      <c r="O307" s="419"/>
      <c r="P307" s="419"/>
      <c r="Q307" s="419"/>
      <c r="R307" s="419"/>
      <c r="S307" s="419"/>
      <c r="T307" s="419"/>
      <c r="U307" s="419"/>
      <c r="V307" s="419"/>
      <c r="W307" s="419"/>
      <c r="X307" s="419"/>
      <c r="Y307" s="419"/>
      <c r="Z307" s="419"/>
    </row>
    <row r="308" spans="1:26" ht="14.25" customHeight="1">
      <c r="A308" s="419"/>
      <c r="B308" s="419"/>
      <c r="C308" s="419"/>
      <c r="D308" s="419"/>
      <c r="E308" s="419"/>
      <c r="F308" s="419"/>
      <c r="G308" s="419"/>
      <c r="H308" s="419"/>
      <c r="I308" s="419"/>
      <c r="J308" s="419"/>
      <c r="K308" s="419"/>
      <c r="L308" s="419"/>
      <c r="M308" s="419"/>
      <c r="N308" s="419"/>
      <c r="O308" s="419"/>
      <c r="P308" s="419"/>
      <c r="Q308" s="419"/>
      <c r="R308" s="419"/>
      <c r="S308" s="419"/>
      <c r="T308" s="419"/>
      <c r="U308" s="419"/>
      <c r="V308" s="419"/>
      <c r="W308" s="419"/>
      <c r="X308" s="419"/>
      <c r="Y308" s="419"/>
      <c r="Z308" s="419"/>
    </row>
    <row r="309" spans="1:26" ht="14.25" customHeight="1">
      <c r="A309" s="419"/>
      <c r="B309" s="419"/>
      <c r="C309" s="419"/>
      <c r="D309" s="419"/>
      <c r="E309" s="419"/>
      <c r="F309" s="419"/>
      <c r="G309" s="419"/>
      <c r="H309" s="419"/>
      <c r="I309" s="419"/>
      <c r="J309" s="419"/>
      <c r="K309" s="419"/>
      <c r="L309" s="419"/>
      <c r="M309" s="419"/>
      <c r="N309" s="419"/>
      <c r="O309" s="419"/>
      <c r="P309" s="419"/>
      <c r="Q309" s="419"/>
      <c r="R309" s="419"/>
      <c r="S309" s="419"/>
      <c r="T309" s="419"/>
      <c r="U309" s="419"/>
      <c r="V309" s="419"/>
      <c r="W309" s="419"/>
      <c r="X309" s="419"/>
      <c r="Y309" s="419"/>
      <c r="Z309" s="419"/>
    </row>
    <row r="310" spans="1:26" ht="14.25" customHeight="1">
      <c r="A310" s="419"/>
      <c r="B310" s="419"/>
      <c r="C310" s="419"/>
      <c r="D310" s="419"/>
      <c r="E310" s="419"/>
      <c r="F310" s="419"/>
      <c r="G310" s="419"/>
      <c r="H310" s="419"/>
      <c r="I310" s="419"/>
      <c r="J310" s="419"/>
      <c r="K310" s="419"/>
      <c r="L310" s="419"/>
      <c r="M310" s="419"/>
      <c r="N310" s="419"/>
      <c r="O310" s="419"/>
      <c r="P310" s="419"/>
      <c r="Q310" s="419"/>
      <c r="R310" s="419"/>
      <c r="S310" s="419"/>
      <c r="T310" s="419"/>
      <c r="U310" s="419"/>
      <c r="V310" s="419"/>
      <c r="W310" s="419"/>
      <c r="X310" s="419"/>
      <c r="Y310" s="419"/>
      <c r="Z310" s="419"/>
    </row>
    <row r="311" spans="1:26" ht="14.25" customHeight="1">
      <c r="A311" s="419"/>
      <c r="B311" s="419"/>
      <c r="C311" s="419"/>
      <c r="D311" s="419"/>
      <c r="E311" s="419"/>
      <c r="F311" s="419"/>
      <c r="G311" s="419"/>
      <c r="H311" s="419"/>
      <c r="I311" s="419"/>
      <c r="J311" s="419"/>
      <c r="K311" s="419"/>
      <c r="L311" s="419"/>
      <c r="M311" s="419"/>
      <c r="N311" s="419"/>
      <c r="O311" s="419"/>
      <c r="P311" s="419"/>
      <c r="Q311" s="419"/>
      <c r="R311" s="419"/>
      <c r="S311" s="419"/>
      <c r="T311" s="419"/>
      <c r="U311" s="419"/>
      <c r="V311" s="419"/>
      <c r="W311" s="419"/>
      <c r="X311" s="419"/>
      <c r="Y311" s="419"/>
      <c r="Z311" s="419"/>
    </row>
    <row r="312" spans="1:26" ht="14.25" customHeight="1">
      <c r="A312" s="419"/>
      <c r="B312" s="419"/>
      <c r="C312" s="419"/>
      <c r="D312" s="419"/>
      <c r="E312" s="419"/>
      <c r="F312" s="419"/>
      <c r="G312" s="419"/>
      <c r="H312" s="419"/>
      <c r="I312" s="419"/>
      <c r="J312" s="419"/>
      <c r="K312" s="419"/>
      <c r="L312" s="419"/>
      <c r="M312" s="419"/>
      <c r="N312" s="419"/>
      <c r="O312" s="419"/>
      <c r="P312" s="419"/>
      <c r="Q312" s="419"/>
      <c r="R312" s="419"/>
      <c r="S312" s="419"/>
      <c r="T312" s="419"/>
      <c r="U312" s="419"/>
      <c r="V312" s="419"/>
      <c r="W312" s="419"/>
      <c r="X312" s="419"/>
      <c r="Y312" s="419"/>
      <c r="Z312" s="419"/>
    </row>
    <row r="313" spans="1:26" ht="14.25" customHeight="1">
      <c r="A313" s="419"/>
      <c r="B313" s="419"/>
      <c r="C313" s="419"/>
      <c r="D313" s="419"/>
      <c r="E313" s="419"/>
      <c r="F313" s="419"/>
      <c r="G313" s="419"/>
      <c r="H313" s="419"/>
      <c r="I313" s="419"/>
      <c r="J313" s="419"/>
      <c r="K313" s="419"/>
      <c r="L313" s="419"/>
      <c r="M313" s="419"/>
      <c r="N313" s="419"/>
      <c r="O313" s="419"/>
      <c r="P313" s="419"/>
      <c r="Q313" s="419"/>
      <c r="R313" s="419"/>
      <c r="S313" s="419"/>
      <c r="T313" s="419"/>
      <c r="U313" s="419"/>
      <c r="V313" s="419"/>
      <c r="W313" s="419"/>
      <c r="X313" s="419"/>
      <c r="Y313" s="419"/>
      <c r="Z313" s="419"/>
    </row>
    <row r="314" spans="1:26" ht="14.25" customHeight="1">
      <c r="A314" s="419"/>
      <c r="B314" s="419"/>
      <c r="C314" s="419"/>
      <c r="D314" s="419"/>
      <c r="E314" s="419"/>
      <c r="F314" s="419"/>
      <c r="G314" s="419"/>
      <c r="H314" s="419"/>
      <c r="I314" s="419"/>
      <c r="J314" s="419"/>
      <c r="K314" s="419"/>
      <c r="L314" s="419"/>
      <c r="M314" s="419"/>
      <c r="N314" s="419"/>
      <c r="O314" s="419"/>
      <c r="P314" s="419"/>
      <c r="Q314" s="419"/>
      <c r="R314" s="419"/>
      <c r="S314" s="419"/>
      <c r="T314" s="419"/>
      <c r="U314" s="419"/>
      <c r="V314" s="419"/>
      <c r="W314" s="419"/>
      <c r="X314" s="419"/>
      <c r="Y314" s="419"/>
      <c r="Z314" s="419"/>
    </row>
    <row r="315" spans="1:26" ht="14.25" customHeight="1">
      <c r="A315" s="419"/>
      <c r="B315" s="419"/>
      <c r="C315" s="419"/>
      <c r="D315" s="419"/>
      <c r="E315" s="419"/>
      <c r="F315" s="419"/>
      <c r="G315" s="419"/>
      <c r="H315" s="419"/>
      <c r="I315" s="419"/>
      <c r="J315" s="419"/>
      <c r="K315" s="419"/>
      <c r="L315" s="419"/>
      <c r="M315" s="419"/>
      <c r="N315" s="419"/>
      <c r="O315" s="419"/>
      <c r="P315" s="419"/>
      <c r="Q315" s="419"/>
      <c r="R315" s="419"/>
      <c r="S315" s="419"/>
      <c r="T315" s="419"/>
      <c r="U315" s="419"/>
      <c r="V315" s="419"/>
      <c r="W315" s="419"/>
      <c r="X315" s="419"/>
      <c r="Y315" s="419"/>
      <c r="Z315" s="419"/>
    </row>
    <row r="316" spans="1:26" ht="14.25" customHeight="1">
      <c r="A316" s="419"/>
      <c r="B316" s="419"/>
      <c r="C316" s="419"/>
      <c r="D316" s="419"/>
      <c r="E316" s="419"/>
      <c r="F316" s="419"/>
      <c r="G316" s="419"/>
      <c r="H316" s="419"/>
      <c r="I316" s="419"/>
      <c r="J316" s="419"/>
      <c r="K316" s="419"/>
      <c r="L316" s="419"/>
      <c r="M316" s="419"/>
      <c r="N316" s="419"/>
      <c r="O316" s="419"/>
      <c r="P316" s="419"/>
      <c r="Q316" s="419"/>
      <c r="R316" s="419"/>
      <c r="S316" s="419"/>
      <c r="T316" s="419"/>
      <c r="U316" s="419"/>
      <c r="V316" s="419"/>
      <c r="W316" s="419"/>
      <c r="X316" s="419"/>
      <c r="Y316" s="419"/>
      <c r="Z316" s="419"/>
    </row>
    <row r="317" spans="1:26" ht="14.25" customHeight="1">
      <c r="A317" s="419"/>
      <c r="B317" s="419"/>
      <c r="C317" s="419"/>
      <c r="D317" s="419"/>
      <c r="E317" s="419"/>
      <c r="F317" s="419"/>
      <c r="G317" s="419"/>
      <c r="H317" s="419"/>
      <c r="I317" s="419"/>
      <c r="J317" s="419"/>
      <c r="K317" s="419"/>
      <c r="L317" s="419"/>
      <c r="M317" s="419"/>
      <c r="N317" s="419"/>
      <c r="O317" s="419"/>
      <c r="P317" s="419"/>
      <c r="Q317" s="419"/>
      <c r="R317" s="419"/>
      <c r="S317" s="419"/>
      <c r="T317" s="419"/>
      <c r="U317" s="419"/>
      <c r="V317" s="419"/>
      <c r="W317" s="419"/>
      <c r="X317" s="419"/>
      <c r="Y317" s="419"/>
      <c r="Z317" s="419"/>
    </row>
    <row r="318" spans="1:26" ht="14.25" customHeight="1">
      <c r="A318" s="419"/>
      <c r="B318" s="419"/>
      <c r="C318" s="419"/>
      <c r="D318" s="419"/>
      <c r="E318" s="419"/>
      <c r="F318" s="419"/>
      <c r="G318" s="419"/>
      <c r="H318" s="419"/>
      <c r="I318" s="419"/>
      <c r="J318" s="419"/>
      <c r="K318" s="419"/>
      <c r="L318" s="419"/>
      <c r="M318" s="419"/>
      <c r="N318" s="419"/>
      <c r="O318" s="419"/>
      <c r="P318" s="419"/>
      <c r="Q318" s="419"/>
      <c r="R318" s="419"/>
      <c r="S318" s="419"/>
      <c r="T318" s="419"/>
      <c r="U318" s="419"/>
      <c r="V318" s="419"/>
      <c r="W318" s="419"/>
      <c r="X318" s="419"/>
      <c r="Y318" s="419"/>
      <c r="Z318" s="419"/>
    </row>
    <row r="319" spans="1:26" ht="14.25" customHeight="1">
      <c r="A319" s="419"/>
      <c r="B319" s="419"/>
      <c r="C319" s="419"/>
      <c r="D319" s="419"/>
      <c r="E319" s="419"/>
      <c r="F319" s="419"/>
      <c r="G319" s="419"/>
      <c r="H319" s="419"/>
      <c r="I319" s="419"/>
      <c r="J319" s="419"/>
      <c r="K319" s="419"/>
      <c r="L319" s="419"/>
      <c r="M319" s="419"/>
      <c r="N319" s="419"/>
      <c r="O319" s="419"/>
      <c r="P319" s="419"/>
      <c r="Q319" s="419"/>
      <c r="R319" s="419"/>
      <c r="S319" s="419"/>
      <c r="T319" s="419"/>
      <c r="U319" s="419"/>
      <c r="V319" s="419"/>
      <c r="W319" s="419"/>
      <c r="X319" s="419"/>
      <c r="Y319" s="419"/>
      <c r="Z319" s="419"/>
    </row>
    <row r="320" spans="1:26" ht="14.25" customHeight="1">
      <c r="A320" s="419"/>
      <c r="B320" s="419"/>
      <c r="C320" s="419"/>
      <c r="D320" s="419"/>
      <c r="E320" s="419"/>
      <c r="F320" s="419"/>
      <c r="G320" s="419"/>
      <c r="H320" s="419"/>
      <c r="I320" s="419"/>
      <c r="J320" s="419"/>
      <c r="K320" s="419"/>
      <c r="L320" s="419"/>
      <c r="M320" s="419"/>
      <c r="N320" s="419"/>
      <c r="O320" s="419"/>
      <c r="P320" s="419"/>
      <c r="Q320" s="419"/>
      <c r="R320" s="419"/>
      <c r="S320" s="419"/>
      <c r="T320" s="419"/>
      <c r="U320" s="419"/>
      <c r="V320" s="419"/>
      <c r="W320" s="419"/>
      <c r="X320" s="419"/>
      <c r="Y320" s="419"/>
      <c r="Z320" s="419"/>
    </row>
    <row r="321" spans="1:26" ht="14.25" customHeight="1">
      <c r="A321" s="419"/>
      <c r="B321" s="419"/>
      <c r="C321" s="419"/>
      <c r="D321" s="419"/>
      <c r="E321" s="419"/>
      <c r="F321" s="419"/>
      <c r="G321" s="419"/>
      <c r="H321" s="419"/>
      <c r="I321" s="419"/>
      <c r="J321" s="419"/>
      <c r="K321" s="419"/>
      <c r="L321" s="419"/>
      <c r="M321" s="419"/>
      <c r="N321" s="419"/>
      <c r="O321" s="419"/>
      <c r="P321" s="419"/>
      <c r="Q321" s="419"/>
      <c r="R321" s="419"/>
      <c r="S321" s="419"/>
      <c r="T321" s="419"/>
      <c r="U321" s="419"/>
      <c r="V321" s="419"/>
      <c r="W321" s="419"/>
      <c r="X321" s="419"/>
      <c r="Y321" s="419"/>
      <c r="Z321" s="419"/>
    </row>
    <row r="322" spans="1:26" ht="14.25" customHeight="1">
      <c r="A322" s="419"/>
      <c r="B322" s="419"/>
      <c r="C322" s="419"/>
      <c r="D322" s="419"/>
      <c r="E322" s="419"/>
      <c r="F322" s="419"/>
      <c r="G322" s="419"/>
      <c r="H322" s="419"/>
      <c r="I322" s="419"/>
      <c r="J322" s="419"/>
      <c r="K322" s="419"/>
      <c r="L322" s="419"/>
      <c r="M322" s="419"/>
      <c r="N322" s="419"/>
      <c r="O322" s="419"/>
      <c r="P322" s="419"/>
      <c r="Q322" s="419"/>
      <c r="R322" s="419"/>
      <c r="S322" s="419"/>
      <c r="T322" s="419"/>
      <c r="U322" s="419"/>
      <c r="V322" s="419"/>
      <c r="W322" s="419"/>
      <c r="X322" s="419"/>
      <c r="Y322" s="419"/>
      <c r="Z322" s="419"/>
    </row>
    <row r="323" spans="1:26" ht="14.25" customHeight="1">
      <c r="A323" s="419"/>
      <c r="B323" s="419"/>
      <c r="C323" s="419"/>
      <c r="D323" s="419"/>
      <c r="E323" s="419"/>
      <c r="F323" s="419"/>
      <c r="G323" s="419"/>
      <c r="H323" s="419"/>
      <c r="I323" s="419"/>
      <c r="J323" s="419"/>
      <c r="K323" s="419"/>
      <c r="L323" s="419"/>
      <c r="M323" s="419"/>
      <c r="N323" s="419"/>
      <c r="O323" s="419"/>
      <c r="P323" s="419"/>
      <c r="Q323" s="419"/>
      <c r="R323" s="419"/>
      <c r="S323" s="419"/>
      <c r="T323" s="419"/>
      <c r="U323" s="419"/>
      <c r="V323" s="419"/>
      <c r="W323" s="419"/>
      <c r="X323" s="419"/>
      <c r="Y323" s="419"/>
      <c r="Z323" s="419"/>
    </row>
    <row r="324" spans="1:26" ht="14.25" customHeight="1">
      <c r="A324" s="419"/>
      <c r="B324" s="419"/>
      <c r="C324" s="419"/>
      <c r="D324" s="419"/>
      <c r="E324" s="419"/>
      <c r="F324" s="419"/>
      <c r="G324" s="419"/>
      <c r="H324" s="419"/>
      <c r="I324" s="419"/>
      <c r="J324" s="419"/>
      <c r="K324" s="419"/>
      <c r="L324" s="419"/>
      <c r="M324" s="419"/>
      <c r="N324" s="419"/>
      <c r="O324" s="419"/>
      <c r="P324" s="419"/>
      <c r="Q324" s="419"/>
      <c r="R324" s="419"/>
      <c r="S324" s="419"/>
      <c r="T324" s="419"/>
      <c r="U324" s="419"/>
      <c r="V324" s="419"/>
      <c r="W324" s="419"/>
      <c r="X324" s="419"/>
      <c r="Y324" s="419"/>
      <c r="Z324" s="419"/>
    </row>
    <row r="325" spans="1:26" ht="14.25" customHeight="1">
      <c r="A325" s="419"/>
      <c r="B325" s="419"/>
      <c r="C325" s="419"/>
      <c r="D325" s="419"/>
      <c r="E325" s="419"/>
      <c r="F325" s="419"/>
      <c r="G325" s="419"/>
      <c r="H325" s="419"/>
      <c r="I325" s="419"/>
      <c r="J325" s="419"/>
      <c r="K325" s="419"/>
      <c r="L325" s="419"/>
      <c r="M325" s="419"/>
      <c r="N325" s="419"/>
      <c r="O325" s="419"/>
      <c r="P325" s="419"/>
      <c r="Q325" s="419"/>
      <c r="R325" s="419"/>
      <c r="S325" s="419"/>
      <c r="T325" s="419"/>
      <c r="U325" s="419"/>
      <c r="V325" s="419"/>
      <c r="W325" s="419"/>
      <c r="X325" s="419"/>
      <c r="Y325" s="419"/>
      <c r="Z325" s="419"/>
    </row>
    <row r="326" spans="1:26" ht="14.25" customHeight="1">
      <c r="A326" s="419"/>
      <c r="B326" s="419"/>
      <c r="C326" s="419"/>
      <c r="D326" s="419"/>
      <c r="E326" s="419"/>
      <c r="F326" s="419"/>
      <c r="G326" s="419"/>
      <c r="H326" s="419"/>
      <c r="I326" s="419"/>
      <c r="J326" s="419"/>
      <c r="K326" s="419"/>
      <c r="L326" s="419"/>
      <c r="M326" s="419"/>
      <c r="N326" s="419"/>
      <c r="O326" s="419"/>
      <c r="P326" s="419"/>
      <c r="Q326" s="419"/>
      <c r="R326" s="419"/>
      <c r="S326" s="419"/>
      <c r="T326" s="419"/>
      <c r="U326" s="419"/>
      <c r="V326" s="419"/>
      <c r="W326" s="419"/>
      <c r="X326" s="419"/>
      <c r="Y326" s="419"/>
      <c r="Z326" s="419"/>
    </row>
    <row r="327" spans="1:26" ht="14.25" customHeight="1">
      <c r="A327" s="419"/>
      <c r="B327" s="419"/>
      <c r="C327" s="419"/>
      <c r="D327" s="419"/>
      <c r="E327" s="419"/>
      <c r="F327" s="419"/>
      <c r="G327" s="419"/>
      <c r="H327" s="419"/>
      <c r="I327" s="419"/>
      <c r="J327" s="419"/>
      <c r="K327" s="419"/>
      <c r="L327" s="419"/>
      <c r="M327" s="419"/>
      <c r="N327" s="419"/>
      <c r="O327" s="419"/>
      <c r="P327" s="419"/>
      <c r="Q327" s="419"/>
      <c r="R327" s="419"/>
      <c r="S327" s="419"/>
      <c r="T327" s="419"/>
      <c r="U327" s="419"/>
      <c r="V327" s="419"/>
      <c r="W327" s="419"/>
      <c r="X327" s="419"/>
      <c r="Y327" s="419"/>
      <c r="Z327" s="419"/>
    </row>
    <row r="328" spans="1:26" ht="14.25" customHeight="1">
      <c r="A328" s="419"/>
      <c r="B328" s="419"/>
      <c r="C328" s="419"/>
      <c r="D328" s="419"/>
      <c r="E328" s="419"/>
      <c r="F328" s="419"/>
      <c r="G328" s="419"/>
      <c r="H328" s="419"/>
      <c r="I328" s="419"/>
      <c r="J328" s="419"/>
      <c r="K328" s="419"/>
      <c r="L328" s="419"/>
      <c r="M328" s="419"/>
      <c r="N328" s="419"/>
      <c r="O328" s="419"/>
      <c r="P328" s="419"/>
      <c r="Q328" s="419"/>
      <c r="R328" s="419"/>
      <c r="S328" s="419"/>
      <c r="T328" s="419"/>
      <c r="U328" s="419"/>
      <c r="V328" s="419"/>
      <c r="W328" s="419"/>
      <c r="X328" s="419"/>
      <c r="Y328" s="419"/>
      <c r="Z328" s="419"/>
    </row>
    <row r="329" spans="1:26" ht="14.25" customHeight="1">
      <c r="A329" s="419"/>
      <c r="B329" s="419"/>
      <c r="C329" s="419"/>
      <c r="D329" s="419"/>
      <c r="E329" s="419"/>
      <c r="F329" s="419"/>
      <c r="G329" s="419"/>
      <c r="H329" s="419"/>
      <c r="I329" s="419"/>
      <c r="J329" s="419"/>
      <c r="K329" s="419"/>
      <c r="L329" s="419"/>
      <c r="M329" s="419"/>
      <c r="N329" s="419"/>
      <c r="O329" s="419"/>
      <c r="P329" s="419"/>
      <c r="Q329" s="419"/>
      <c r="R329" s="419"/>
      <c r="S329" s="419"/>
      <c r="T329" s="419"/>
      <c r="U329" s="419"/>
      <c r="V329" s="419"/>
      <c r="W329" s="419"/>
      <c r="X329" s="419"/>
      <c r="Y329" s="419"/>
      <c r="Z329" s="419"/>
    </row>
    <row r="330" spans="1:26" ht="14.25" customHeight="1">
      <c r="A330" s="419"/>
      <c r="B330" s="419"/>
      <c r="C330" s="419"/>
      <c r="D330" s="419"/>
      <c r="E330" s="419"/>
      <c r="F330" s="419"/>
      <c r="G330" s="419"/>
      <c r="H330" s="419"/>
      <c r="I330" s="419"/>
      <c r="J330" s="419"/>
      <c r="K330" s="419"/>
      <c r="L330" s="419"/>
      <c r="M330" s="419"/>
      <c r="N330" s="419"/>
      <c r="O330" s="419"/>
      <c r="P330" s="419"/>
      <c r="Q330" s="419"/>
      <c r="R330" s="419"/>
      <c r="S330" s="419"/>
      <c r="T330" s="419"/>
      <c r="U330" s="419"/>
      <c r="V330" s="419"/>
      <c r="W330" s="419"/>
      <c r="X330" s="419"/>
      <c r="Y330" s="419"/>
      <c r="Z330" s="419"/>
    </row>
    <row r="331" spans="1:26" ht="14.25" customHeight="1">
      <c r="A331" s="419"/>
      <c r="B331" s="419"/>
      <c r="C331" s="419"/>
      <c r="D331" s="419"/>
      <c r="E331" s="419"/>
      <c r="F331" s="419"/>
      <c r="G331" s="419"/>
      <c r="H331" s="419"/>
      <c r="I331" s="419"/>
      <c r="J331" s="419"/>
      <c r="K331" s="419"/>
      <c r="L331" s="419"/>
      <c r="M331" s="419"/>
      <c r="N331" s="419"/>
      <c r="O331" s="419"/>
      <c r="P331" s="419"/>
      <c r="Q331" s="419"/>
      <c r="R331" s="419"/>
      <c r="S331" s="419"/>
      <c r="T331" s="419"/>
      <c r="U331" s="419"/>
      <c r="V331" s="419"/>
      <c r="W331" s="419"/>
      <c r="X331" s="419"/>
      <c r="Y331" s="419"/>
      <c r="Z331" s="419"/>
    </row>
    <row r="332" spans="1:26" ht="14.25" customHeight="1">
      <c r="A332" s="419"/>
      <c r="B332" s="419"/>
      <c r="C332" s="419"/>
      <c r="D332" s="419"/>
      <c r="E332" s="419"/>
      <c r="F332" s="419"/>
      <c r="G332" s="419"/>
      <c r="H332" s="419"/>
      <c r="I332" s="419"/>
      <c r="J332" s="419"/>
      <c r="K332" s="419"/>
      <c r="L332" s="419"/>
      <c r="M332" s="419"/>
      <c r="N332" s="419"/>
      <c r="O332" s="419"/>
      <c r="P332" s="419"/>
      <c r="Q332" s="419"/>
      <c r="R332" s="419"/>
      <c r="S332" s="419"/>
      <c r="T332" s="419"/>
      <c r="U332" s="419"/>
      <c r="V332" s="419"/>
      <c r="W332" s="419"/>
      <c r="X332" s="419"/>
      <c r="Y332" s="419"/>
      <c r="Z332" s="419"/>
    </row>
    <row r="333" spans="1:26" ht="14.25" customHeight="1">
      <c r="A333" s="419"/>
      <c r="B333" s="419"/>
      <c r="C333" s="419"/>
      <c r="D333" s="419"/>
      <c r="E333" s="419"/>
      <c r="F333" s="419"/>
      <c r="G333" s="419"/>
      <c r="H333" s="419"/>
      <c r="I333" s="419"/>
      <c r="J333" s="419"/>
      <c r="K333" s="419"/>
      <c r="L333" s="419"/>
      <c r="M333" s="419"/>
      <c r="N333" s="419"/>
      <c r="O333" s="419"/>
      <c r="P333" s="419"/>
      <c r="Q333" s="419"/>
      <c r="R333" s="419"/>
      <c r="S333" s="419"/>
      <c r="T333" s="419"/>
      <c r="U333" s="419"/>
      <c r="V333" s="419"/>
      <c r="W333" s="419"/>
      <c r="X333" s="419"/>
      <c r="Y333" s="419"/>
      <c r="Z333" s="419"/>
    </row>
    <row r="334" spans="1:26" ht="14.25" customHeight="1">
      <c r="A334" s="419"/>
      <c r="B334" s="419"/>
      <c r="C334" s="419"/>
      <c r="D334" s="419"/>
      <c r="E334" s="419"/>
      <c r="F334" s="419"/>
      <c r="G334" s="419"/>
      <c r="H334" s="419"/>
      <c r="I334" s="419"/>
      <c r="J334" s="419"/>
      <c r="K334" s="419"/>
      <c r="L334" s="419"/>
      <c r="M334" s="419"/>
      <c r="N334" s="419"/>
      <c r="O334" s="419"/>
      <c r="P334" s="419"/>
      <c r="Q334" s="419"/>
      <c r="R334" s="419"/>
      <c r="S334" s="419"/>
      <c r="T334" s="419"/>
      <c r="U334" s="419"/>
      <c r="V334" s="419"/>
      <c r="W334" s="419"/>
      <c r="X334" s="419"/>
      <c r="Y334" s="419"/>
      <c r="Z334" s="419"/>
    </row>
    <row r="335" spans="1:26" ht="14.25" customHeight="1">
      <c r="A335" s="419"/>
      <c r="B335" s="419"/>
      <c r="C335" s="419"/>
      <c r="D335" s="419"/>
      <c r="E335" s="419"/>
      <c r="F335" s="419"/>
      <c r="G335" s="419"/>
      <c r="H335" s="419"/>
      <c r="I335" s="419"/>
      <c r="J335" s="419"/>
      <c r="K335" s="419"/>
      <c r="L335" s="419"/>
      <c r="M335" s="419"/>
      <c r="N335" s="419"/>
      <c r="O335" s="419"/>
      <c r="P335" s="419"/>
      <c r="Q335" s="419"/>
      <c r="R335" s="419"/>
      <c r="S335" s="419"/>
      <c r="T335" s="419"/>
      <c r="U335" s="419"/>
      <c r="V335" s="419"/>
      <c r="W335" s="419"/>
      <c r="X335" s="419"/>
      <c r="Y335" s="419"/>
      <c r="Z335" s="419"/>
    </row>
    <row r="336" spans="1:26" ht="14.25" customHeight="1">
      <c r="A336" s="419"/>
      <c r="B336" s="419"/>
      <c r="C336" s="419"/>
      <c r="D336" s="419"/>
      <c r="E336" s="419"/>
      <c r="F336" s="419"/>
      <c r="G336" s="419"/>
      <c r="H336" s="419"/>
      <c r="I336" s="419"/>
      <c r="J336" s="419"/>
      <c r="K336" s="419"/>
      <c r="L336" s="419"/>
      <c r="M336" s="419"/>
      <c r="N336" s="419"/>
      <c r="O336" s="419"/>
      <c r="P336" s="419"/>
      <c r="Q336" s="419"/>
      <c r="R336" s="419"/>
      <c r="S336" s="419"/>
      <c r="T336" s="419"/>
      <c r="U336" s="419"/>
      <c r="V336" s="419"/>
      <c r="W336" s="419"/>
      <c r="X336" s="419"/>
      <c r="Y336" s="419"/>
      <c r="Z336" s="419"/>
    </row>
    <row r="337" spans="1:26" ht="14.25" customHeight="1">
      <c r="A337" s="419"/>
      <c r="B337" s="419"/>
      <c r="C337" s="419"/>
      <c r="D337" s="419"/>
      <c r="E337" s="419"/>
      <c r="F337" s="419"/>
      <c r="G337" s="419"/>
      <c r="H337" s="419"/>
      <c r="I337" s="419"/>
      <c r="J337" s="419"/>
      <c r="K337" s="419"/>
      <c r="L337" s="419"/>
      <c r="M337" s="419"/>
      <c r="N337" s="419"/>
      <c r="O337" s="419"/>
      <c r="P337" s="419"/>
      <c r="Q337" s="419"/>
      <c r="R337" s="419"/>
      <c r="S337" s="419"/>
      <c r="T337" s="419"/>
      <c r="U337" s="419"/>
      <c r="V337" s="419"/>
      <c r="W337" s="419"/>
      <c r="X337" s="419"/>
      <c r="Y337" s="419"/>
      <c r="Z337" s="419"/>
    </row>
    <row r="338" spans="1:26" ht="14.25" customHeight="1">
      <c r="A338" s="419"/>
      <c r="B338" s="419"/>
      <c r="C338" s="419"/>
      <c r="D338" s="419"/>
      <c r="E338" s="419"/>
      <c r="F338" s="419"/>
      <c r="G338" s="419"/>
      <c r="H338" s="419"/>
      <c r="I338" s="419"/>
      <c r="J338" s="419"/>
      <c r="K338" s="419"/>
      <c r="L338" s="419"/>
      <c r="M338" s="419"/>
      <c r="N338" s="419"/>
      <c r="O338" s="419"/>
      <c r="P338" s="419"/>
      <c r="Q338" s="419"/>
      <c r="R338" s="419"/>
      <c r="S338" s="419"/>
      <c r="T338" s="419"/>
      <c r="U338" s="419"/>
      <c r="V338" s="419"/>
      <c r="W338" s="419"/>
      <c r="X338" s="419"/>
      <c r="Y338" s="419"/>
      <c r="Z338" s="419"/>
    </row>
    <row r="339" spans="1:26" ht="14.25" customHeight="1">
      <c r="A339" s="419"/>
      <c r="B339" s="419"/>
      <c r="C339" s="419"/>
      <c r="D339" s="419"/>
      <c r="E339" s="419"/>
      <c r="F339" s="419"/>
      <c r="G339" s="419"/>
      <c r="H339" s="419"/>
      <c r="I339" s="419"/>
      <c r="J339" s="419"/>
      <c r="K339" s="419"/>
      <c r="L339" s="419"/>
      <c r="M339" s="419"/>
      <c r="N339" s="419"/>
      <c r="O339" s="419"/>
      <c r="P339" s="419"/>
      <c r="Q339" s="419"/>
      <c r="R339" s="419"/>
      <c r="S339" s="419"/>
      <c r="T339" s="419"/>
      <c r="U339" s="419"/>
      <c r="V339" s="419"/>
      <c r="W339" s="419"/>
      <c r="X339" s="419"/>
      <c r="Y339" s="419"/>
      <c r="Z339" s="419"/>
    </row>
    <row r="340" spans="1:26" ht="14.25" customHeight="1">
      <c r="A340" s="419"/>
      <c r="B340" s="419"/>
      <c r="C340" s="419"/>
      <c r="D340" s="419"/>
      <c r="E340" s="419"/>
      <c r="F340" s="419"/>
      <c r="G340" s="419"/>
      <c r="H340" s="419"/>
      <c r="I340" s="419"/>
      <c r="J340" s="419"/>
      <c r="K340" s="419"/>
      <c r="L340" s="419"/>
      <c r="M340" s="419"/>
      <c r="N340" s="419"/>
      <c r="O340" s="419"/>
      <c r="P340" s="419"/>
      <c r="Q340" s="419"/>
      <c r="R340" s="419"/>
      <c r="S340" s="419"/>
      <c r="T340" s="419"/>
      <c r="U340" s="419"/>
      <c r="V340" s="419"/>
      <c r="W340" s="419"/>
      <c r="X340" s="419"/>
      <c r="Y340" s="419"/>
      <c r="Z340" s="419"/>
    </row>
    <row r="341" spans="1:26" ht="14.25" customHeight="1">
      <c r="A341" s="419"/>
      <c r="B341" s="419"/>
      <c r="C341" s="419"/>
      <c r="D341" s="419"/>
      <c r="E341" s="419"/>
      <c r="F341" s="419"/>
      <c r="G341" s="419"/>
      <c r="H341" s="419"/>
      <c r="I341" s="419"/>
      <c r="J341" s="419"/>
      <c r="K341" s="419"/>
      <c r="L341" s="419"/>
      <c r="M341" s="419"/>
      <c r="N341" s="419"/>
      <c r="O341" s="419"/>
      <c r="P341" s="419"/>
      <c r="Q341" s="419"/>
      <c r="R341" s="419"/>
      <c r="S341" s="419"/>
      <c r="T341" s="419"/>
      <c r="U341" s="419"/>
      <c r="V341" s="419"/>
      <c r="W341" s="419"/>
      <c r="X341" s="419"/>
      <c r="Y341" s="419"/>
      <c r="Z341" s="419"/>
    </row>
    <row r="342" spans="1:26" ht="14.25" customHeight="1">
      <c r="A342" s="419"/>
      <c r="B342" s="419"/>
      <c r="C342" s="419"/>
      <c r="D342" s="419"/>
      <c r="E342" s="419"/>
      <c r="F342" s="419"/>
      <c r="G342" s="419"/>
      <c r="H342" s="419"/>
      <c r="I342" s="419"/>
      <c r="J342" s="419"/>
      <c r="K342" s="419"/>
      <c r="L342" s="419"/>
      <c r="M342" s="419"/>
      <c r="N342" s="419"/>
      <c r="O342" s="419"/>
      <c r="P342" s="419"/>
      <c r="Q342" s="419"/>
      <c r="R342" s="419"/>
      <c r="S342" s="419"/>
      <c r="T342" s="419"/>
      <c r="U342" s="419"/>
      <c r="V342" s="419"/>
      <c r="W342" s="419"/>
      <c r="X342" s="419"/>
      <c r="Y342" s="419"/>
      <c r="Z342" s="419"/>
    </row>
    <row r="343" spans="1:26" ht="14.25" customHeight="1">
      <c r="A343" s="419"/>
      <c r="B343" s="419"/>
      <c r="C343" s="419"/>
      <c r="D343" s="419"/>
      <c r="E343" s="419"/>
      <c r="F343" s="419"/>
      <c r="G343" s="419"/>
      <c r="H343" s="419"/>
      <c r="I343" s="419"/>
      <c r="J343" s="419"/>
      <c r="K343" s="419"/>
      <c r="L343" s="419"/>
      <c r="M343" s="419"/>
      <c r="N343" s="419"/>
      <c r="O343" s="419"/>
      <c r="P343" s="419"/>
      <c r="Q343" s="419"/>
      <c r="R343" s="419"/>
      <c r="S343" s="419"/>
      <c r="T343" s="419"/>
      <c r="U343" s="419"/>
      <c r="V343" s="419"/>
      <c r="W343" s="419"/>
      <c r="X343" s="419"/>
      <c r="Y343" s="419"/>
      <c r="Z343" s="419"/>
    </row>
    <row r="344" spans="1:26" ht="14.25" customHeight="1">
      <c r="A344" s="419"/>
      <c r="B344" s="419"/>
      <c r="C344" s="419"/>
      <c r="D344" s="419"/>
      <c r="E344" s="419"/>
      <c r="F344" s="419"/>
      <c r="G344" s="419"/>
      <c r="H344" s="419"/>
      <c r="I344" s="419"/>
      <c r="J344" s="419"/>
      <c r="K344" s="419"/>
      <c r="L344" s="419"/>
      <c r="M344" s="419"/>
      <c r="N344" s="419"/>
      <c r="O344" s="419"/>
      <c r="P344" s="419"/>
      <c r="Q344" s="419"/>
      <c r="R344" s="419"/>
      <c r="S344" s="419"/>
      <c r="T344" s="419"/>
      <c r="U344" s="419"/>
      <c r="V344" s="419"/>
      <c r="W344" s="419"/>
      <c r="X344" s="419"/>
      <c r="Y344" s="419"/>
      <c r="Z344" s="419"/>
    </row>
    <row r="345" spans="1:26" ht="14.25" customHeight="1">
      <c r="A345" s="419"/>
      <c r="B345" s="419"/>
      <c r="C345" s="419"/>
      <c r="D345" s="419"/>
      <c r="E345" s="419"/>
      <c r="F345" s="419"/>
      <c r="G345" s="419"/>
      <c r="H345" s="419"/>
      <c r="I345" s="419"/>
      <c r="J345" s="419"/>
      <c r="K345" s="419"/>
      <c r="L345" s="419"/>
      <c r="M345" s="419"/>
      <c r="N345" s="419"/>
      <c r="O345" s="419"/>
      <c r="P345" s="419"/>
      <c r="Q345" s="419"/>
      <c r="R345" s="419"/>
      <c r="S345" s="419"/>
      <c r="T345" s="419"/>
      <c r="U345" s="419"/>
      <c r="V345" s="419"/>
      <c r="W345" s="419"/>
      <c r="X345" s="419"/>
      <c r="Y345" s="419"/>
      <c r="Z345" s="419"/>
    </row>
    <row r="346" spans="1:26" ht="14.25" customHeight="1">
      <c r="A346" s="419"/>
      <c r="B346" s="419"/>
      <c r="C346" s="419"/>
      <c r="D346" s="419"/>
      <c r="E346" s="419"/>
      <c r="F346" s="419"/>
      <c r="G346" s="419"/>
      <c r="H346" s="419"/>
      <c r="I346" s="419"/>
      <c r="J346" s="419"/>
      <c r="K346" s="419"/>
      <c r="L346" s="419"/>
      <c r="M346" s="419"/>
      <c r="N346" s="419"/>
      <c r="O346" s="419"/>
      <c r="P346" s="419"/>
      <c r="Q346" s="419"/>
      <c r="R346" s="419"/>
      <c r="S346" s="419"/>
      <c r="T346" s="419"/>
      <c r="U346" s="419"/>
      <c r="V346" s="419"/>
      <c r="W346" s="419"/>
      <c r="X346" s="419"/>
      <c r="Y346" s="419"/>
      <c r="Z346" s="419"/>
    </row>
    <row r="347" spans="1:26" ht="14.25" customHeight="1">
      <c r="A347" s="419"/>
      <c r="B347" s="419"/>
      <c r="C347" s="419"/>
      <c r="D347" s="419"/>
      <c r="E347" s="419"/>
      <c r="F347" s="419"/>
      <c r="G347" s="419"/>
      <c r="H347" s="419"/>
      <c r="I347" s="419"/>
      <c r="J347" s="419"/>
      <c r="K347" s="419"/>
      <c r="L347" s="419"/>
      <c r="M347" s="419"/>
      <c r="N347" s="419"/>
      <c r="O347" s="419"/>
      <c r="P347" s="419"/>
      <c r="Q347" s="419"/>
      <c r="R347" s="419"/>
      <c r="S347" s="419"/>
      <c r="T347" s="419"/>
      <c r="U347" s="419"/>
      <c r="V347" s="419"/>
      <c r="W347" s="419"/>
      <c r="X347" s="419"/>
      <c r="Y347" s="419"/>
      <c r="Z347" s="419"/>
    </row>
    <row r="348" spans="1:26" ht="14.25" customHeight="1">
      <c r="A348" s="419"/>
      <c r="B348" s="419"/>
      <c r="C348" s="419"/>
      <c r="D348" s="419"/>
      <c r="E348" s="419"/>
      <c r="F348" s="419"/>
      <c r="G348" s="419"/>
      <c r="H348" s="419"/>
      <c r="I348" s="419"/>
      <c r="J348" s="419"/>
      <c r="K348" s="419"/>
      <c r="L348" s="419"/>
      <c r="M348" s="419"/>
      <c r="N348" s="419"/>
      <c r="O348" s="419"/>
      <c r="P348" s="419"/>
      <c r="Q348" s="419"/>
      <c r="R348" s="419"/>
      <c r="S348" s="419"/>
      <c r="T348" s="419"/>
      <c r="U348" s="419"/>
      <c r="V348" s="419"/>
      <c r="W348" s="419"/>
      <c r="X348" s="419"/>
      <c r="Y348" s="419"/>
      <c r="Z348" s="419"/>
    </row>
    <row r="349" spans="1:26" ht="14.25" customHeight="1">
      <c r="A349" s="419"/>
      <c r="B349" s="419"/>
      <c r="C349" s="419"/>
      <c r="D349" s="419"/>
      <c r="E349" s="419"/>
      <c r="F349" s="419"/>
      <c r="G349" s="419"/>
      <c r="H349" s="419"/>
      <c r="I349" s="419"/>
      <c r="J349" s="419"/>
      <c r="K349" s="419"/>
      <c r="L349" s="419"/>
      <c r="M349" s="419"/>
      <c r="N349" s="419"/>
      <c r="O349" s="419"/>
      <c r="P349" s="419"/>
      <c r="Q349" s="419"/>
      <c r="R349" s="419"/>
      <c r="S349" s="419"/>
      <c r="T349" s="419"/>
      <c r="U349" s="419"/>
      <c r="V349" s="419"/>
      <c r="W349" s="419"/>
      <c r="X349" s="419"/>
      <c r="Y349" s="419"/>
      <c r="Z349" s="419"/>
    </row>
    <row r="350" spans="1:26" ht="14.25" customHeight="1">
      <c r="A350" s="419"/>
      <c r="B350" s="419"/>
      <c r="C350" s="419"/>
      <c r="D350" s="419"/>
      <c r="E350" s="419"/>
      <c r="F350" s="419"/>
      <c r="G350" s="419"/>
      <c r="H350" s="419"/>
      <c r="I350" s="419"/>
      <c r="J350" s="419"/>
      <c r="K350" s="419"/>
      <c r="L350" s="419"/>
      <c r="M350" s="419"/>
      <c r="N350" s="419"/>
      <c r="O350" s="419"/>
      <c r="P350" s="419"/>
      <c r="Q350" s="419"/>
      <c r="R350" s="419"/>
      <c r="S350" s="419"/>
      <c r="T350" s="419"/>
      <c r="U350" s="419"/>
      <c r="V350" s="419"/>
      <c r="W350" s="419"/>
      <c r="X350" s="419"/>
      <c r="Y350" s="419"/>
      <c r="Z350" s="419"/>
    </row>
    <row r="351" spans="1:26" ht="14.25" customHeight="1">
      <c r="A351" s="419"/>
      <c r="B351" s="419"/>
      <c r="C351" s="419"/>
      <c r="D351" s="419"/>
      <c r="E351" s="419"/>
      <c r="F351" s="419"/>
      <c r="G351" s="419"/>
      <c r="H351" s="419"/>
      <c r="I351" s="419"/>
      <c r="J351" s="419"/>
      <c r="K351" s="419"/>
      <c r="L351" s="419"/>
      <c r="M351" s="419"/>
      <c r="N351" s="419"/>
      <c r="O351" s="419"/>
      <c r="P351" s="419"/>
      <c r="Q351" s="419"/>
      <c r="R351" s="419"/>
      <c r="S351" s="419"/>
      <c r="T351" s="419"/>
      <c r="U351" s="419"/>
      <c r="V351" s="419"/>
      <c r="W351" s="419"/>
      <c r="X351" s="419"/>
      <c r="Y351" s="419"/>
      <c r="Z351" s="419"/>
    </row>
    <row r="352" spans="1:26" ht="14.25" customHeight="1">
      <c r="A352" s="419"/>
      <c r="B352" s="419"/>
      <c r="C352" s="419"/>
      <c r="D352" s="419"/>
      <c r="E352" s="419"/>
      <c r="F352" s="419"/>
      <c r="G352" s="419"/>
      <c r="H352" s="419"/>
      <c r="I352" s="419"/>
      <c r="J352" s="419"/>
      <c r="K352" s="419"/>
      <c r="L352" s="419"/>
      <c r="M352" s="419"/>
      <c r="N352" s="419"/>
      <c r="O352" s="419"/>
      <c r="P352" s="419"/>
      <c r="Q352" s="419"/>
      <c r="R352" s="419"/>
      <c r="S352" s="419"/>
      <c r="T352" s="419"/>
      <c r="U352" s="419"/>
      <c r="V352" s="419"/>
      <c r="W352" s="419"/>
      <c r="X352" s="419"/>
      <c r="Y352" s="419"/>
      <c r="Z352" s="419"/>
    </row>
    <row r="353" spans="1:26" ht="14.25" customHeight="1">
      <c r="A353" s="419"/>
      <c r="B353" s="419"/>
      <c r="C353" s="419"/>
      <c r="D353" s="419"/>
      <c r="E353" s="419"/>
      <c r="F353" s="419"/>
      <c r="G353" s="419"/>
      <c r="H353" s="419"/>
      <c r="I353" s="419"/>
      <c r="J353" s="419"/>
      <c r="K353" s="419"/>
      <c r="L353" s="419"/>
      <c r="M353" s="419"/>
      <c r="N353" s="419"/>
      <c r="O353" s="419"/>
      <c r="P353" s="419"/>
      <c r="Q353" s="419"/>
      <c r="R353" s="419"/>
      <c r="S353" s="419"/>
      <c r="T353" s="419"/>
      <c r="U353" s="419"/>
      <c r="V353" s="419"/>
      <c r="W353" s="419"/>
      <c r="X353" s="419"/>
      <c r="Y353" s="419"/>
      <c r="Z353" s="419"/>
    </row>
    <row r="354" spans="1:26" ht="14.25" customHeight="1">
      <c r="A354" s="419"/>
      <c r="B354" s="419"/>
      <c r="C354" s="419"/>
      <c r="D354" s="419"/>
      <c r="E354" s="419"/>
      <c r="F354" s="419"/>
      <c r="G354" s="419"/>
      <c r="H354" s="419"/>
      <c r="I354" s="419"/>
      <c r="J354" s="419"/>
      <c r="K354" s="419"/>
      <c r="L354" s="419"/>
      <c r="M354" s="419"/>
      <c r="N354" s="419"/>
      <c r="O354" s="419"/>
      <c r="P354" s="419"/>
      <c r="Q354" s="419"/>
      <c r="R354" s="419"/>
      <c r="S354" s="419"/>
      <c r="T354" s="419"/>
      <c r="U354" s="419"/>
      <c r="V354" s="419"/>
      <c r="W354" s="419"/>
      <c r="X354" s="419"/>
      <c r="Y354" s="419"/>
      <c r="Z354" s="419"/>
    </row>
    <row r="355" spans="1:26" ht="14.25" customHeight="1">
      <c r="A355" s="419"/>
      <c r="B355" s="419"/>
      <c r="C355" s="419"/>
      <c r="D355" s="419"/>
      <c r="E355" s="419"/>
      <c r="F355" s="419"/>
      <c r="G355" s="419"/>
      <c r="H355" s="419"/>
      <c r="I355" s="419"/>
      <c r="J355" s="419"/>
      <c r="K355" s="419"/>
      <c r="L355" s="419"/>
      <c r="M355" s="419"/>
      <c r="N355" s="419"/>
      <c r="O355" s="419"/>
      <c r="P355" s="419"/>
      <c r="Q355" s="419"/>
      <c r="R355" s="419"/>
      <c r="S355" s="419"/>
      <c r="T355" s="419"/>
      <c r="U355" s="419"/>
      <c r="V355" s="419"/>
      <c r="W355" s="419"/>
      <c r="X355" s="419"/>
      <c r="Y355" s="419"/>
      <c r="Z355" s="419"/>
    </row>
    <row r="356" spans="1:26" ht="14.25" customHeight="1">
      <c r="A356" s="419"/>
      <c r="B356" s="419"/>
      <c r="C356" s="419"/>
      <c r="D356" s="419"/>
      <c r="E356" s="419"/>
      <c r="F356" s="419"/>
      <c r="G356" s="419"/>
      <c r="H356" s="419"/>
      <c r="I356" s="419"/>
      <c r="J356" s="419"/>
      <c r="K356" s="419"/>
      <c r="L356" s="419"/>
      <c r="M356" s="419"/>
      <c r="N356" s="419"/>
      <c r="O356" s="419"/>
      <c r="P356" s="419"/>
      <c r="Q356" s="419"/>
      <c r="R356" s="419"/>
      <c r="S356" s="419"/>
      <c r="T356" s="419"/>
      <c r="U356" s="419"/>
      <c r="V356" s="419"/>
      <c r="W356" s="419"/>
      <c r="X356" s="419"/>
      <c r="Y356" s="419"/>
      <c r="Z356" s="419"/>
    </row>
    <row r="357" spans="1:26" ht="14.25" customHeight="1">
      <c r="A357" s="419"/>
      <c r="B357" s="419"/>
      <c r="C357" s="419"/>
      <c r="D357" s="419"/>
      <c r="E357" s="419"/>
      <c r="F357" s="419"/>
      <c r="G357" s="419"/>
      <c r="H357" s="419"/>
      <c r="I357" s="419"/>
      <c r="J357" s="419"/>
      <c r="K357" s="419"/>
      <c r="L357" s="419"/>
      <c r="M357" s="419"/>
      <c r="N357" s="419"/>
      <c r="O357" s="419"/>
      <c r="P357" s="419"/>
      <c r="Q357" s="419"/>
      <c r="R357" s="419"/>
      <c r="S357" s="419"/>
      <c r="T357" s="419"/>
      <c r="U357" s="419"/>
      <c r="V357" s="419"/>
      <c r="W357" s="419"/>
      <c r="X357" s="419"/>
      <c r="Y357" s="419"/>
      <c r="Z357" s="419"/>
    </row>
    <row r="358" spans="1:26" ht="14.25" customHeight="1">
      <c r="A358" s="419"/>
      <c r="B358" s="419"/>
      <c r="C358" s="419"/>
      <c r="D358" s="419"/>
      <c r="E358" s="419"/>
      <c r="F358" s="419"/>
      <c r="G358" s="419"/>
      <c r="H358" s="419"/>
      <c r="I358" s="419"/>
      <c r="J358" s="419"/>
      <c r="K358" s="419"/>
      <c r="L358" s="419"/>
      <c r="M358" s="419"/>
      <c r="N358" s="419"/>
      <c r="O358" s="419"/>
      <c r="P358" s="419"/>
      <c r="Q358" s="419"/>
      <c r="R358" s="419"/>
      <c r="S358" s="419"/>
      <c r="T358" s="419"/>
      <c r="U358" s="419"/>
      <c r="V358" s="419"/>
      <c r="W358" s="419"/>
      <c r="X358" s="419"/>
      <c r="Y358" s="419"/>
      <c r="Z358" s="419"/>
    </row>
    <row r="359" spans="1:26" ht="14.25" customHeight="1">
      <c r="A359" s="419"/>
      <c r="B359" s="419"/>
      <c r="C359" s="419"/>
      <c r="D359" s="419"/>
      <c r="E359" s="419"/>
      <c r="F359" s="419"/>
      <c r="G359" s="419"/>
      <c r="H359" s="419"/>
      <c r="I359" s="419"/>
      <c r="J359" s="419"/>
      <c r="K359" s="419"/>
      <c r="L359" s="419"/>
      <c r="M359" s="419"/>
      <c r="N359" s="419"/>
      <c r="O359" s="419"/>
      <c r="P359" s="419"/>
      <c r="Q359" s="419"/>
      <c r="R359" s="419"/>
      <c r="S359" s="419"/>
      <c r="T359" s="419"/>
      <c r="U359" s="419"/>
      <c r="V359" s="419"/>
      <c r="W359" s="419"/>
      <c r="X359" s="419"/>
      <c r="Y359" s="419"/>
      <c r="Z359" s="419"/>
    </row>
    <row r="360" spans="1:26" ht="14.25" customHeight="1">
      <c r="A360" s="419"/>
      <c r="B360" s="419"/>
      <c r="C360" s="419"/>
      <c r="D360" s="419"/>
      <c r="E360" s="419"/>
      <c r="F360" s="419"/>
      <c r="G360" s="419"/>
      <c r="H360" s="419"/>
      <c r="I360" s="419"/>
      <c r="J360" s="419"/>
      <c r="K360" s="419"/>
      <c r="L360" s="419"/>
      <c r="M360" s="419"/>
      <c r="N360" s="419"/>
      <c r="O360" s="419"/>
      <c r="P360" s="419"/>
      <c r="Q360" s="419"/>
      <c r="R360" s="419"/>
      <c r="S360" s="419"/>
      <c r="T360" s="419"/>
      <c r="U360" s="419"/>
      <c r="V360" s="419"/>
      <c r="W360" s="419"/>
      <c r="X360" s="419"/>
      <c r="Y360" s="419"/>
      <c r="Z360" s="419"/>
    </row>
    <row r="361" spans="1:26" ht="14.25" customHeight="1">
      <c r="A361" s="419"/>
      <c r="B361" s="419"/>
      <c r="C361" s="419"/>
      <c r="D361" s="419"/>
      <c r="E361" s="419"/>
      <c r="F361" s="419"/>
      <c r="G361" s="419"/>
      <c r="H361" s="419"/>
      <c r="I361" s="419"/>
      <c r="J361" s="419"/>
      <c r="K361" s="419"/>
      <c r="L361" s="419"/>
      <c r="M361" s="419"/>
      <c r="N361" s="419"/>
      <c r="O361" s="419"/>
      <c r="P361" s="419"/>
      <c r="Q361" s="419"/>
      <c r="R361" s="419"/>
      <c r="S361" s="419"/>
      <c r="T361" s="419"/>
      <c r="U361" s="419"/>
      <c r="V361" s="419"/>
      <c r="W361" s="419"/>
      <c r="X361" s="419"/>
      <c r="Y361" s="419"/>
      <c r="Z361" s="419"/>
    </row>
    <row r="362" spans="1:26" ht="14.25" customHeight="1">
      <c r="A362" s="419"/>
      <c r="B362" s="419"/>
      <c r="C362" s="419"/>
      <c r="D362" s="419"/>
      <c r="E362" s="419"/>
      <c r="F362" s="419"/>
      <c r="G362" s="419"/>
      <c r="H362" s="419"/>
      <c r="I362" s="419"/>
      <c r="J362" s="419"/>
      <c r="K362" s="419"/>
      <c r="L362" s="419"/>
      <c r="M362" s="419"/>
      <c r="N362" s="419"/>
      <c r="O362" s="419"/>
      <c r="P362" s="419"/>
      <c r="Q362" s="419"/>
      <c r="R362" s="419"/>
      <c r="S362" s="419"/>
      <c r="T362" s="419"/>
      <c r="U362" s="419"/>
      <c r="V362" s="419"/>
      <c r="W362" s="419"/>
      <c r="X362" s="419"/>
      <c r="Y362" s="419"/>
      <c r="Z362" s="419"/>
    </row>
    <row r="363" spans="1:26" ht="14.25" customHeight="1">
      <c r="A363" s="419"/>
      <c r="B363" s="419"/>
      <c r="C363" s="419"/>
      <c r="D363" s="419"/>
      <c r="E363" s="419"/>
      <c r="F363" s="419"/>
      <c r="G363" s="419"/>
      <c r="H363" s="419"/>
      <c r="I363" s="419"/>
      <c r="J363" s="419"/>
      <c r="K363" s="419"/>
      <c r="L363" s="419"/>
      <c r="M363" s="419"/>
      <c r="N363" s="419"/>
      <c r="O363" s="419"/>
      <c r="P363" s="419"/>
      <c r="Q363" s="419"/>
      <c r="R363" s="419"/>
      <c r="S363" s="419"/>
      <c r="T363" s="419"/>
      <c r="U363" s="419"/>
      <c r="V363" s="419"/>
      <c r="W363" s="419"/>
      <c r="X363" s="419"/>
      <c r="Y363" s="419"/>
      <c r="Z363" s="419"/>
    </row>
    <row r="364" spans="1:26" ht="14.25" customHeight="1">
      <c r="A364" s="419"/>
      <c r="B364" s="419"/>
      <c r="C364" s="419"/>
      <c r="D364" s="419"/>
      <c r="E364" s="419"/>
      <c r="F364" s="419"/>
      <c r="G364" s="419"/>
      <c r="H364" s="419"/>
      <c r="I364" s="419"/>
      <c r="J364" s="419"/>
      <c r="K364" s="419"/>
      <c r="L364" s="419"/>
      <c r="M364" s="419"/>
      <c r="N364" s="419"/>
      <c r="O364" s="419"/>
      <c r="P364" s="419"/>
      <c r="Q364" s="419"/>
      <c r="R364" s="419"/>
      <c r="S364" s="419"/>
      <c r="T364" s="419"/>
      <c r="U364" s="419"/>
      <c r="V364" s="419"/>
      <c r="W364" s="419"/>
      <c r="X364" s="419"/>
      <c r="Y364" s="419"/>
      <c r="Z364" s="419"/>
    </row>
    <row r="365" spans="1:26" ht="14.25" customHeight="1">
      <c r="A365" s="419"/>
      <c r="B365" s="419"/>
      <c r="C365" s="419"/>
      <c r="D365" s="419"/>
      <c r="E365" s="419"/>
      <c r="F365" s="419"/>
      <c r="G365" s="419"/>
      <c r="H365" s="419"/>
      <c r="I365" s="419"/>
      <c r="J365" s="419"/>
      <c r="K365" s="419"/>
      <c r="L365" s="419"/>
      <c r="M365" s="419"/>
      <c r="N365" s="419"/>
      <c r="O365" s="419"/>
      <c r="P365" s="419"/>
      <c r="Q365" s="419"/>
      <c r="R365" s="419"/>
      <c r="S365" s="419"/>
      <c r="T365" s="419"/>
      <c r="U365" s="419"/>
      <c r="V365" s="419"/>
      <c r="W365" s="419"/>
      <c r="X365" s="419"/>
      <c r="Y365" s="419"/>
      <c r="Z365" s="419"/>
    </row>
    <row r="366" spans="1:26" ht="14.25" customHeight="1">
      <c r="A366" s="419"/>
      <c r="B366" s="419"/>
      <c r="C366" s="419"/>
      <c r="D366" s="419"/>
      <c r="E366" s="419"/>
      <c r="F366" s="419"/>
      <c r="G366" s="419"/>
      <c r="H366" s="419"/>
      <c r="I366" s="419"/>
      <c r="J366" s="419"/>
      <c r="K366" s="419"/>
      <c r="L366" s="419"/>
      <c r="M366" s="419"/>
      <c r="N366" s="419"/>
      <c r="O366" s="419"/>
      <c r="P366" s="419"/>
      <c r="Q366" s="419"/>
      <c r="R366" s="419"/>
      <c r="S366" s="419"/>
      <c r="T366" s="419"/>
      <c r="U366" s="419"/>
      <c r="V366" s="419"/>
      <c r="W366" s="419"/>
      <c r="X366" s="419"/>
      <c r="Y366" s="419"/>
      <c r="Z366" s="419"/>
    </row>
    <row r="367" spans="1:26" ht="14.25" customHeight="1">
      <c r="A367" s="419"/>
      <c r="B367" s="419"/>
      <c r="C367" s="419"/>
      <c r="D367" s="419"/>
      <c r="E367" s="419"/>
      <c r="F367" s="419"/>
      <c r="G367" s="419"/>
      <c r="H367" s="419"/>
      <c r="I367" s="419"/>
      <c r="J367" s="419"/>
      <c r="K367" s="419"/>
      <c r="L367" s="419"/>
      <c r="M367" s="419"/>
      <c r="N367" s="419"/>
      <c r="O367" s="419"/>
      <c r="P367" s="419"/>
      <c r="Q367" s="419"/>
      <c r="R367" s="419"/>
      <c r="S367" s="419"/>
      <c r="T367" s="419"/>
      <c r="U367" s="419"/>
      <c r="V367" s="419"/>
      <c r="W367" s="419"/>
      <c r="X367" s="419"/>
      <c r="Y367" s="419"/>
      <c r="Z367" s="419"/>
    </row>
    <row r="368" spans="1:26" ht="14.25" customHeight="1">
      <c r="A368" s="419"/>
      <c r="B368" s="419"/>
      <c r="C368" s="419"/>
      <c r="D368" s="419"/>
      <c r="E368" s="419"/>
      <c r="F368" s="419"/>
      <c r="G368" s="419"/>
      <c r="H368" s="419"/>
      <c r="I368" s="419"/>
      <c r="J368" s="419"/>
      <c r="K368" s="419"/>
      <c r="L368" s="419"/>
      <c r="M368" s="419"/>
      <c r="N368" s="419"/>
      <c r="O368" s="419"/>
      <c r="P368" s="419"/>
      <c r="Q368" s="419"/>
      <c r="R368" s="419"/>
      <c r="S368" s="419"/>
      <c r="T368" s="419"/>
      <c r="U368" s="419"/>
      <c r="V368" s="419"/>
      <c r="W368" s="419"/>
      <c r="X368" s="419"/>
      <c r="Y368" s="419"/>
      <c r="Z368" s="419"/>
    </row>
    <row r="369" spans="1:26" ht="14.25" customHeight="1">
      <c r="A369" s="419"/>
      <c r="B369" s="419"/>
      <c r="C369" s="419"/>
      <c r="D369" s="419"/>
      <c r="E369" s="419"/>
      <c r="F369" s="419"/>
      <c r="G369" s="419"/>
      <c r="H369" s="419"/>
      <c r="I369" s="419"/>
      <c r="J369" s="419"/>
      <c r="K369" s="419"/>
      <c r="L369" s="419"/>
      <c r="M369" s="419"/>
      <c r="N369" s="419"/>
      <c r="O369" s="419"/>
      <c r="P369" s="419"/>
      <c r="Q369" s="419"/>
      <c r="R369" s="419"/>
      <c r="S369" s="419"/>
      <c r="T369" s="419"/>
      <c r="U369" s="419"/>
      <c r="V369" s="419"/>
      <c r="W369" s="419"/>
      <c r="X369" s="419"/>
      <c r="Y369" s="419"/>
      <c r="Z369" s="419"/>
    </row>
    <row r="370" spans="1:26" ht="14.25" customHeight="1">
      <c r="A370" s="419"/>
      <c r="B370" s="419"/>
      <c r="C370" s="419"/>
      <c r="D370" s="419"/>
      <c r="E370" s="419"/>
      <c r="F370" s="419"/>
      <c r="G370" s="419"/>
      <c r="H370" s="419"/>
      <c r="I370" s="419"/>
      <c r="J370" s="419"/>
      <c r="K370" s="419"/>
      <c r="L370" s="419"/>
      <c r="M370" s="419"/>
      <c r="N370" s="419"/>
      <c r="O370" s="419"/>
      <c r="P370" s="419"/>
      <c r="Q370" s="419"/>
      <c r="R370" s="419"/>
      <c r="S370" s="419"/>
      <c r="T370" s="419"/>
      <c r="U370" s="419"/>
      <c r="V370" s="419"/>
      <c r="W370" s="419"/>
      <c r="X370" s="419"/>
      <c r="Y370" s="419"/>
      <c r="Z370" s="419"/>
    </row>
    <row r="371" spans="1:26" ht="14.25" customHeight="1">
      <c r="A371" s="419"/>
      <c r="B371" s="419"/>
      <c r="C371" s="419"/>
      <c r="D371" s="419"/>
      <c r="E371" s="419"/>
      <c r="F371" s="419"/>
      <c r="G371" s="419"/>
      <c r="H371" s="419"/>
      <c r="I371" s="419"/>
      <c r="J371" s="419"/>
      <c r="K371" s="419"/>
      <c r="L371" s="419"/>
      <c r="M371" s="419"/>
      <c r="N371" s="419"/>
      <c r="O371" s="419"/>
      <c r="P371" s="419"/>
      <c r="Q371" s="419"/>
      <c r="R371" s="419"/>
      <c r="S371" s="419"/>
      <c r="T371" s="419"/>
      <c r="U371" s="419"/>
      <c r="V371" s="419"/>
      <c r="W371" s="419"/>
      <c r="X371" s="419"/>
      <c r="Y371" s="419"/>
      <c r="Z371" s="419"/>
    </row>
    <row r="372" spans="1:26" ht="14.25" customHeight="1">
      <c r="A372" s="419"/>
      <c r="B372" s="419"/>
      <c r="C372" s="419"/>
      <c r="D372" s="419"/>
      <c r="E372" s="419"/>
      <c r="F372" s="419"/>
      <c r="G372" s="419"/>
      <c r="H372" s="419"/>
      <c r="I372" s="419"/>
      <c r="J372" s="419"/>
      <c r="K372" s="419"/>
      <c r="L372" s="419"/>
      <c r="M372" s="419"/>
      <c r="N372" s="419"/>
      <c r="O372" s="419"/>
      <c r="P372" s="419"/>
      <c r="Q372" s="419"/>
      <c r="R372" s="419"/>
      <c r="S372" s="419"/>
      <c r="T372" s="419"/>
      <c r="U372" s="419"/>
      <c r="V372" s="419"/>
      <c r="W372" s="419"/>
      <c r="X372" s="419"/>
      <c r="Y372" s="419"/>
      <c r="Z372" s="419"/>
    </row>
    <row r="373" spans="1:26" ht="14.25" customHeight="1">
      <c r="A373" s="419"/>
      <c r="B373" s="419"/>
      <c r="C373" s="419"/>
      <c r="D373" s="419"/>
      <c r="E373" s="419"/>
      <c r="F373" s="419"/>
      <c r="G373" s="419"/>
      <c r="H373" s="419"/>
      <c r="I373" s="419"/>
      <c r="J373" s="419"/>
      <c r="K373" s="419"/>
      <c r="L373" s="419"/>
      <c r="M373" s="419"/>
      <c r="N373" s="419"/>
      <c r="O373" s="419"/>
      <c r="P373" s="419"/>
      <c r="Q373" s="419"/>
      <c r="R373" s="419"/>
      <c r="S373" s="419"/>
      <c r="T373" s="419"/>
      <c r="U373" s="419"/>
      <c r="V373" s="419"/>
      <c r="W373" s="419"/>
      <c r="X373" s="419"/>
      <c r="Y373" s="419"/>
      <c r="Z373" s="419"/>
    </row>
    <row r="374" spans="1:26" ht="14.25" customHeight="1">
      <c r="A374" s="419"/>
      <c r="B374" s="419"/>
      <c r="C374" s="419"/>
      <c r="D374" s="419"/>
      <c r="E374" s="419"/>
      <c r="F374" s="419"/>
      <c r="G374" s="419"/>
      <c r="H374" s="419"/>
      <c r="I374" s="419"/>
      <c r="J374" s="419"/>
      <c r="K374" s="419"/>
      <c r="L374" s="419"/>
      <c r="M374" s="419"/>
      <c r="N374" s="419"/>
      <c r="O374" s="419"/>
      <c r="P374" s="419"/>
      <c r="Q374" s="419"/>
      <c r="R374" s="419"/>
      <c r="S374" s="419"/>
      <c r="T374" s="419"/>
      <c r="U374" s="419"/>
      <c r="V374" s="419"/>
      <c r="W374" s="419"/>
      <c r="X374" s="419"/>
      <c r="Y374" s="419"/>
      <c r="Z374" s="419"/>
    </row>
    <row r="375" spans="1:26" ht="14.25" customHeight="1">
      <c r="A375" s="419"/>
      <c r="B375" s="419"/>
      <c r="C375" s="419"/>
      <c r="D375" s="419"/>
      <c r="E375" s="419"/>
      <c r="F375" s="419"/>
      <c r="G375" s="419"/>
      <c r="H375" s="419"/>
      <c r="I375" s="419"/>
      <c r="J375" s="419"/>
      <c r="K375" s="419"/>
      <c r="L375" s="419"/>
      <c r="M375" s="419"/>
      <c r="N375" s="419"/>
      <c r="O375" s="419"/>
      <c r="P375" s="419"/>
      <c r="Q375" s="419"/>
      <c r="R375" s="419"/>
      <c r="S375" s="419"/>
      <c r="T375" s="419"/>
      <c r="U375" s="419"/>
      <c r="V375" s="419"/>
      <c r="W375" s="419"/>
      <c r="X375" s="419"/>
      <c r="Y375" s="419"/>
      <c r="Z375" s="419"/>
    </row>
    <row r="376" spans="1:26" ht="14.25" customHeight="1">
      <c r="A376" s="419"/>
      <c r="B376" s="419"/>
      <c r="C376" s="419"/>
      <c r="D376" s="419"/>
      <c r="E376" s="419"/>
      <c r="F376" s="419"/>
      <c r="G376" s="419"/>
      <c r="H376" s="419"/>
      <c r="I376" s="419"/>
      <c r="J376" s="419"/>
      <c r="K376" s="419"/>
      <c r="L376" s="419"/>
      <c r="M376" s="419"/>
      <c r="N376" s="419"/>
      <c r="O376" s="419"/>
      <c r="P376" s="419"/>
      <c r="Q376" s="419"/>
      <c r="R376" s="419"/>
      <c r="S376" s="419"/>
      <c r="T376" s="419"/>
      <c r="U376" s="419"/>
      <c r="V376" s="419"/>
      <c r="W376" s="419"/>
      <c r="X376" s="419"/>
      <c r="Y376" s="419"/>
      <c r="Z376" s="419"/>
    </row>
    <row r="377" spans="1:26" ht="14.25" customHeight="1">
      <c r="A377" s="419"/>
      <c r="B377" s="419"/>
      <c r="C377" s="419"/>
      <c r="D377" s="419"/>
      <c r="E377" s="419"/>
      <c r="F377" s="419"/>
      <c r="G377" s="419"/>
      <c r="H377" s="419"/>
      <c r="I377" s="419"/>
      <c r="J377" s="419"/>
      <c r="K377" s="419"/>
      <c r="L377" s="419"/>
      <c r="M377" s="419"/>
      <c r="N377" s="419"/>
      <c r="O377" s="419"/>
      <c r="P377" s="419"/>
      <c r="Q377" s="419"/>
      <c r="R377" s="419"/>
      <c r="S377" s="419"/>
      <c r="T377" s="419"/>
      <c r="U377" s="419"/>
      <c r="V377" s="419"/>
      <c r="W377" s="419"/>
      <c r="X377" s="419"/>
      <c r="Y377" s="419"/>
      <c r="Z377" s="419"/>
    </row>
    <row r="378" spans="1:26" ht="14.25" customHeight="1">
      <c r="A378" s="419"/>
      <c r="B378" s="419"/>
      <c r="C378" s="419"/>
      <c r="D378" s="419"/>
      <c r="E378" s="419"/>
      <c r="F378" s="419"/>
      <c r="G378" s="419"/>
      <c r="H378" s="419"/>
      <c r="I378" s="419"/>
      <c r="J378" s="419"/>
      <c r="K378" s="419"/>
      <c r="L378" s="419"/>
      <c r="M378" s="419"/>
      <c r="N378" s="419"/>
      <c r="O378" s="419"/>
      <c r="P378" s="419"/>
      <c r="Q378" s="419"/>
      <c r="R378" s="419"/>
      <c r="S378" s="419"/>
      <c r="T378" s="419"/>
      <c r="U378" s="419"/>
      <c r="V378" s="419"/>
      <c r="W378" s="419"/>
      <c r="X378" s="419"/>
      <c r="Y378" s="419"/>
      <c r="Z378" s="419"/>
    </row>
    <row r="379" spans="1:26" ht="14.25" customHeight="1">
      <c r="A379" s="419"/>
      <c r="B379" s="419"/>
      <c r="C379" s="419"/>
      <c r="D379" s="419"/>
      <c r="E379" s="419"/>
      <c r="F379" s="419"/>
      <c r="G379" s="419"/>
      <c r="H379" s="419"/>
      <c r="I379" s="419"/>
      <c r="J379" s="419"/>
      <c r="K379" s="419"/>
      <c r="L379" s="419"/>
      <c r="M379" s="419"/>
      <c r="N379" s="419"/>
      <c r="O379" s="419"/>
      <c r="P379" s="419"/>
      <c r="Q379" s="419"/>
      <c r="R379" s="419"/>
      <c r="S379" s="419"/>
      <c r="T379" s="419"/>
      <c r="U379" s="419"/>
      <c r="V379" s="419"/>
      <c r="W379" s="419"/>
      <c r="X379" s="419"/>
      <c r="Y379" s="419"/>
      <c r="Z379" s="419"/>
    </row>
    <row r="380" spans="1:26" ht="14.25" customHeight="1">
      <c r="A380" s="419"/>
      <c r="B380" s="419"/>
      <c r="C380" s="419"/>
      <c r="D380" s="419"/>
      <c r="E380" s="419"/>
      <c r="F380" s="419"/>
      <c r="G380" s="419"/>
      <c r="H380" s="419"/>
      <c r="I380" s="419"/>
      <c r="J380" s="419"/>
      <c r="K380" s="419"/>
      <c r="L380" s="419"/>
      <c r="M380" s="419"/>
      <c r="N380" s="419"/>
      <c r="O380" s="419"/>
      <c r="P380" s="419"/>
      <c r="Q380" s="419"/>
      <c r="R380" s="419"/>
      <c r="S380" s="419"/>
      <c r="T380" s="419"/>
      <c r="U380" s="419"/>
      <c r="V380" s="419"/>
      <c r="W380" s="419"/>
      <c r="X380" s="419"/>
      <c r="Y380" s="419"/>
      <c r="Z380" s="419"/>
    </row>
    <row r="381" spans="1:26" ht="14.25" customHeight="1">
      <c r="A381" s="419"/>
      <c r="B381" s="419"/>
      <c r="C381" s="419"/>
      <c r="D381" s="419"/>
      <c r="E381" s="419"/>
      <c r="F381" s="419"/>
      <c r="G381" s="419"/>
      <c r="H381" s="419"/>
      <c r="I381" s="419"/>
      <c r="J381" s="419"/>
      <c r="K381" s="419"/>
      <c r="L381" s="419"/>
      <c r="M381" s="419"/>
      <c r="N381" s="419"/>
      <c r="O381" s="419"/>
      <c r="P381" s="419"/>
      <c r="Q381" s="419"/>
      <c r="R381" s="419"/>
      <c r="S381" s="419"/>
      <c r="T381" s="419"/>
      <c r="U381" s="419"/>
      <c r="V381" s="419"/>
      <c r="W381" s="419"/>
      <c r="X381" s="419"/>
      <c r="Y381" s="419"/>
      <c r="Z381" s="419"/>
    </row>
    <row r="382" spans="1:26" ht="14.25" customHeight="1">
      <c r="A382" s="419"/>
      <c r="B382" s="419"/>
      <c r="C382" s="419"/>
      <c r="D382" s="419"/>
      <c r="E382" s="419"/>
      <c r="F382" s="419"/>
      <c r="G382" s="419"/>
      <c r="H382" s="419"/>
      <c r="I382" s="419"/>
      <c r="J382" s="419"/>
      <c r="K382" s="419"/>
      <c r="L382" s="419"/>
      <c r="M382" s="419"/>
      <c r="N382" s="419"/>
      <c r="O382" s="419"/>
      <c r="P382" s="419"/>
      <c r="Q382" s="419"/>
      <c r="R382" s="419"/>
      <c r="S382" s="419"/>
      <c r="T382" s="419"/>
      <c r="U382" s="419"/>
      <c r="V382" s="419"/>
      <c r="W382" s="419"/>
      <c r="X382" s="419"/>
      <c r="Y382" s="419"/>
      <c r="Z382" s="419"/>
    </row>
    <row r="383" spans="1:26" ht="14.25" customHeight="1">
      <c r="A383" s="419"/>
      <c r="B383" s="419"/>
      <c r="C383" s="419"/>
      <c r="D383" s="419"/>
      <c r="E383" s="419"/>
      <c r="F383" s="419"/>
      <c r="G383" s="419"/>
      <c r="H383" s="419"/>
      <c r="I383" s="419"/>
      <c r="J383" s="419"/>
      <c r="K383" s="419"/>
      <c r="L383" s="419"/>
      <c r="M383" s="419"/>
      <c r="N383" s="419"/>
      <c r="O383" s="419"/>
      <c r="P383" s="419"/>
      <c r="Q383" s="419"/>
      <c r="R383" s="419"/>
      <c r="S383" s="419"/>
      <c r="T383" s="419"/>
      <c r="U383" s="419"/>
      <c r="V383" s="419"/>
      <c r="W383" s="419"/>
      <c r="X383" s="419"/>
      <c r="Y383" s="419"/>
      <c r="Z383" s="419"/>
    </row>
    <row r="384" spans="1:26" ht="14.25" customHeight="1">
      <c r="A384" s="419"/>
      <c r="B384" s="419"/>
      <c r="C384" s="419"/>
      <c r="D384" s="419"/>
      <c r="E384" s="419"/>
      <c r="F384" s="419"/>
      <c r="G384" s="419"/>
      <c r="H384" s="419"/>
      <c r="I384" s="419"/>
      <c r="J384" s="419"/>
      <c r="K384" s="419"/>
      <c r="L384" s="419"/>
      <c r="M384" s="419"/>
      <c r="N384" s="419"/>
      <c r="O384" s="419"/>
      <c r="P384" s="419"/>
      <c r="Q384" s="419"/>
      <c r="R384" s="419"/>
      <c r="S384" s="419"/>
      <c r="T384" s="419"/>
      <c r="U384" s="419"/>
      <c r="V384" s="419"/>
      <c r="W384" s="419"/>
      <c r="X384" s="419"/>
      <c r="Y384" s="419"/>
      <c r="Z384" s="419"/>
    </row>
    <row r="385" spans="1:26" ht="14.25" customHeight="1">
      <c r="A385" s="419"/>
      <c r="B385" s="419"/>
      <c r="C385" s="419"/>
      <c r="D385" s="419"/>
      <c r="E385" s="419"/>
      <c r="F385" s="419"/>
      <c r="G385" s="419"/>
      <c r="H385" s="419"/>
      <c r="I385" s="419"/>
      <c r="J385" s="419"/>
      <c r="K385" s="419"/>
      <c r="L385" s="419"/>
      <c r="M385" s="419"/>
      <c r="N385" s="419"/>
      <c r="O385" s="419"/>
      <c r="P385" s="419"/>
      <c r="Q385" s="419"/>
      <c r="R385" s="419"/>
      <c r="S385" s="419"/>
      <c r="T385" s="419"/>
      <c r="U385" s="419"/>
      <c r="V385" s="419"/>
      <c r="W385" s="419"/>
      <c r="X385" s="419"/>
      <c r="Y385" s="419"/>
      <c r="Z385" s="419"/>
    </row>
    <row r="386" spans="1:26" ht="14.25" customHeight="1">
      <c r="A386" s="419"/>
      <c r="B386" s="419"/>
      <c r="C386" s="419"/>
      <c r="D386" s="419"/>
      <c r="E386" s="419"/>
      <c r="F386" s="419"/>
      <c r="G386" s="419"/>
      <c r="H386" s="419"/>
      <c r="I386" s="419"/>
      <c r="J386" s="419"/>
      <c r="K386" s="419"/>
      <c r="L386" s="419"/>
      <c r="M386" s="419"/>
      <c r="N386" s="419"/>
      <c r="O386" s="419"/>
      <c r="P386" s="419"/>
      <c r="Q386" s="419"/>
      <c r="R386" s="419"/>
      <c r="S386" s="419"/>
      <c r="T386" s="419"/>
      <c r="U386" s="419"/>
      <c r="V386" s="419"/>
      <c r="W386" s="419"/>
      <c r="X386" s="419"/>
      <c r="Y386" s="419"/>
      <c r="Z386" s="419"/>
    </row>
    <row r="387" spans="1:26" ht="14.25" customHeight="1">
      <c r="A387" s="419"/>
      <c r="B387" s="419"/>
      <c r="C387" s="419"/>
      <c r="D387" s="419"/>
      <c r="E387" s="419"/>
      <c r="F387" s="419"/>
      <c r="G387" s="419"/>
      <c r="H387" s="419"/>
      <c r="I387" s="419"/>
      <c r="J387" s="419"/>
      <c r="K387" s="419"/>
      <c r="L387" s="419"/>
      <c r="M387" s="419"/>
      <c r="N387" s="419"/>
      <c r="O387" s="419"/>
      <c r="P387" s="419"/>
      <c r="Q387" s="419"/>
      <c r="R387" s="419"/>
      <c r="S387" s="419"/>
      <c r="T387" s="419"/>
      <c r="U387" s="419"/>
      <c r="V387" s="419"/>
      <c r="W387" s="419"/>
      <c r="X387" s="419"/>
      <c r="Y387" s="419"/>
      <c r="Z387" s="419"/>
    </row>
    <row r="388" spans="1:26" ht="14.25" customHeight="1">
      <c r="A388" s="419"/>
      <c r="B388" s="419"/>
      <c r="C388" s="419"/>
      <c r="D388" s="419"/>
      <c r="E388" s="419"/>
      <c r="F388" s="419"/>
      <c r="G388" s="419"/>
      <c r="H388" s="419"/>
      <c r="I388" s="419"/>
      <c r="J388" s="419"/>
      <c r="K388" s="419"/>
      <c r="L388" s="419"/>
      <c r="M388" s="419"/>
      <c r="N388" s="419"/>
      <c r="O388" s="419"/>
      <c r="P388" s="419"/>
      <c r="Q388" s="419"/>
      <c r="R388" s="419"/>
      <c r="S388" s="419"/>
      <c r="T388" s="419"/>
      <c r="U388" s="419"/>
      <c r="V388" s="419"/>
      <c r="W388" s="419"/>
      <c r="X388" s="419"/>
      <c r="Y388" s="419"/>
      <c r="Z388" s="419"/>
    </row>
    <row r="389" spans="1:26" ht="14.25" customHeight="1">
      <c r="A389" s="419"/>
      <c r="B389" s="419"/>
      <c r="C389" s="419"/>
      <c r="D389" s="419"/>
      <c r="E389" s="419"/>
      <c r="F389" s="419"/>
      <c r="G389" s="419"/>
      <c r="H389" s="419"/>
      <c r="I389" s="419"/>
      <c r="J389" s="419"/>
      <c r="K389" s="419"/>
      <c r="L389" s="419"/>
      <c r="M389" s="419"/>
      <c r="N389" s="419"/>
      <c r="O389" s="419"/>
      <c r="P389" s="419"/>
      <c r="Q389" s="419"/>
      <c r="R389" s="419"/>
      <c r="S389" s="419"/>
      <c r="T389" s="419"/>
      <c r="U389" s="419"/>
      <c r="V389" s="419"/>
      <c r="W389" s="419"/>
      <c r="X389" s="419"/>
      <c r="Y389" s="419"/>
      <c r="Z389" s="419"/>
    </row>
    <row r="390" spans="1:26" ht="14.25" customHeight="1">
      <c r="A390" s="419"/>
      <c r="B390" s="419"/>
      <c r="C390" s="419"/>
      <c r="D390" s="419"/>
      <c r="E390" s="419"/>
      <c r="F390" s="419"/>
      <c r="G390" s="419"/>
      <c r="H390" s="419"/>
      <c r="I390" s="419"/>
      <c r="J390" s="419"/>
      <c r="K390" s="419"/>
      <c r="L390" s="419"/>
      <c r="M390" s="419"/>
      <c r="N390" s="419"/>
      <c r="O390" s="419"/>
      <c r="P390" s="419"/>
      <c r="Q390" s="419"/>
      <c r="R390" s="419"/>
      <c r="S390" s="419"/>
      <c r="T390" s="419"/>
      <c r="U390" s="419"/>
      <c r="V390" s="419"/>
      <c r="W390" s="419"/>
      <c r="X390" s="419"/>
      <c r="Y390" s="419"/>
      <c r="Z390" s="419"/>
    </row>
    <row r="391" spans="1:26" ht="14.25" customHeight="1">
      <c r="A391" s="419"/>
      <c r="B391" s="419"/>
      <c r="C391" s="419"/>
      <c r="D391" s="419"/>
      <c r="E391" s="419"/>
      <c r="F391" s="419"/>
      <c r="G391" s="419"/>
      <c r="H391" s="419"/>
      <c r="I391" s="419"/>
      <c r="J391" s="419"/>
      <c r="K391" s="419"/>
      <c r="L391" s="419"/>
      <c r="M391" s="419"/>
      <c r="N391" s="419"/>
      <c r="O391" s="419"/>
      <c r="P391" s="419"/>
      <c r="Q391" s="419"/>
      <c r="R391" s="419"/>
      <c r="S391" s="419"/>
      <c r="T391" s="419"/>
      <c r="U391" s="419"/>
      <c r="V391" s="419"/>
      <c r="W391" s="419"/>
      <c r="X391" s="419"/>
      <c r="Y391" s="419"/>
      <c r="Z391" s="419"/>
    </row>
    <row r="392" spans="1:26" ht="14.25" customHeight="1">
      <c r="A392" s="419"/>
      <c r="B392" s="419"/>
      <c r="C392" s="419"/>
      <c r="D392" s="419"/>
      <c r="E392" s="419"/>
      <c r="F392" s="419"/>
      <c r="G392" s="419"/>
      <c r="H392" s="419"/>
      <c r="I392" s="419"/>
      <c r="J392" s="419"/>
      <c r="K392" s="419"/>
      <c r="L392" s="419"/>
      <c r="M392" s="419"/>
      <c r="N392" s="419"/>
      <c r="O392" s="419"/>
      <c r="P392" s="419"/>
      <c r="Q392" s="419"/>
      <c r="R392" s="419"/>
      <c r="S392" s="419"/>
      <c r="T392" s="419"/>
      <c r="U392" s="419"/>
      <c r="V392" s="419"/>
      <c r="W392" s="419"/>
      <c r="X392" s="419"/>
      <c r="Y392" s="419"/>
      <c r="Z392" s="419"/>
    </row>
    <row r="393" spans="1:26" ht="14.25" customHeight="1">
      <c r="A393" s="419"/>
      <c r="B393" s="419"/>
      <c r="C393" s="419"/>
      <c r="D393" s="419"/>
      <c r="E393" s="419"/>
      <c r="F393" s="419"/>
      <c r="G393" s="419"/>
      <c r="H393" s="419"/>
      <c r="I393" s="419"/>
      <c r="J393" s="419"/>
      <c r="K393" s="419"/>
      <c r="L393" s="419"/>
      <c r="M393" s="419"/>
      <c r="N393" s="419"/>
      <c r="O393" s="419"/>
      <c r="P393" s="419"/>
      <c r="Q393" s="419"/>
      <c r="R393" s="419"/>
      <c r="S393" s="419"/>
      <c r="T393" s="419"/>
      <c r="U393" s="419"/>
      <c r="V393" s="419"/>
      <c r="W393" s="419"/>
      <c r="X393" s="419"/>
      <c r="Y393" s="419"/>
      <c r="Z393" s="419"/>
    </row>
    <row r="394" spans="1:26" ht="14.25" customHeight="1">
      <c r="A394" s="419"/>
      <c r="B394" s="419"/>
      <c r="C394" s="419"/>
      <c r="D394" s="419"/>
      <c r="E394" s="419"/>
      <c r="F394" s="419"/>
      <c r="G394" s="419"/>
      <c r="H394" s="419"/>
      <c r="I394" s="419"/>
      <c r="J394" s="419"/>
      <c r="K394" s="419"/>
      <c r="L394" s="419"/>
      <c r="M394" s="419"/>
      <c r="N394" s="419"/>
      <c r="O394" s="419"/>
      <c r="P394" s="419"/>
      <c r="Q394" s="419"/>
      <c r="R394" s="419"/>
      <c r="S394" s="419"/>
      <c r="T394" s="419"/>
      <c r="U394" s="419"/>
      <c r="V394" s="419"/>
      <c r="W394" s="419"/>
      <c r="X394" s="419"/>
      <c r="Y394" s="419"/>
      <c r="Z394" s="419"/>
    </row>
    <row r="395" spans="1:26" ht="14.25" customHeight="1">
      <c r="A395" s="419"/>
      <c r="B395" s="419"/>
      <c r="C395" s="419"/>
      <c r="D395" s="419"/>
      <c r="E395" s="419"/>
      <c r="F395" s="419"/>
      <c r="G395" s="419"/>
      <c r="H395" s="419"/>
      <c r="I395" s="419"/>
      <c r="J395" s="419"/>
      <c r="K395" s="419"/>
      <c r="L395" s="419"/>
      <c r="M395" s="419"/>
      <c r="N395" s="419"/>
      <c r="O395" s="419"/>
      <c r="P395" s="419"/>
      <c r="Q395" s="419"/>
      <c r="R395" s="419"/>
      <c r="S395" s="419"/>
      <c r="T395" s="419"/>
      <c r="U395" s="419"/>
      <c r="V395" s="419"/>
      <c r="W395" s="419"/>
      <c r="X395" s="419"/>
      <c r="Y395" s="419"/>
      <c r="Z395" s="419"/>
    </row>
    <row r="396" spans="1:26" ht="14.25" customHeight="1">
      <c r="A396" s="419"/>
      <c r="B396" s="419"/>
      <c r="C396" s="419"/>
      <c r="D396" s="419"/>
      <c r="E396" s="419"/>
      <c r="F396" s="419"/>
      <c r="G396" s="419"/>
      <c r="H396" s="419"/>
      <c r="I396" s="419"/>
      <c r="J396" s="419"/>
      <c r="K396" s="419"/>
      <c r="L396" s="419"/>
      <c r="M396" s="419"/>
      <c r="N396" s="419"/>
      <c r="O396" s="419"/>
      <c r="P396" s="419"/>
      <c r="Q396" s="419"/>
      <c r="R396" s="419"/>
      <c r="S396" s="419"/>
      <c r="T396" s="419"/>
      <c r="U396" s="419"/>
      <c r="V396" s="419"/>
      <c r="W396" s="419"/>
      <c r="X396" s="419"/>
      <c r="Y396" s="419"/>
      <c r="Z396" s="419"/>
    </row>
    <row r="397" spans="1:26" ht="14.25" customHeight="1">
      <c r="A397" s="419"/>
      <c r="B397" s="419"/>
      <c r="C397" s="419"/>
      <c r="D397" s="419"/>
      <c r="E397" s="419"/>
      <c r="F397" s="419"/>
      <c r="G397" s="419"/>
      <c r="H397" s="419"/>
      <c r="I397" s="419"/>
      <c r="J397" s="419"/>
      <c r="K397" s="419"/>
      <c r="L397" s="419"/>
      <c r="M397" s="419"/>
      <c r="N397" s="419"/>
      <c r="O397" s="419"/>
      <c r="P397" s="419"/>
      <c r="Q397" s="419"/>
      <c r="R397" s="419"/>
      <c r="S397" s="419"/>
      <c r="T397" s="419"/>
      <c r="U397" s="419"/>
      <c r="V397" s="419"/>
      <c r="W397" s="419"/>
      <c r="X397" s="419"/>
      <c r="Y397" s="419"/>
      <c r="Z397" s="419"/>
    </row>
    <row r="398" spans="1:26" ht="14.25" customHeight="1">
      <c r="A398" s="419"/>
      <c r="B398" s="419"/>
      <c r="C398" s="419"/>
      <c r="D398" s="419"/>
      <c r="E398" s="419"/>
      <c r="F398" s="419"/>
      <c r="G398" s="419"/>
      <c r="H398" s="419"/>
      <c r="I398" s="419"/>
      <c r="J398" s="419"/>
      <c r="K398" s="419"/>
      <c r="L398" s="419"/>
      <c r="M398" s="419"/>
      <c r="N398" s="419"/>
      <c r="O398" s="419"/>
      <c r="P398" s="419"/>
      <c r="Q398" s="419"/>
      <c r="R398" s="419"/>
      <c r="S398" s="419"/>
      <c r="T398" s="419"/>
      <c r="U398" s="419"/>
      <c r="V398" s="419"/>
      <c r="W398" s="419"/>
      <c r="X398" s="419"/>
      <c r="Y398" s="419"/>
      <c r="Z398" s="419"/>
    </row>
    <row r="399" spans="1:26" ht="14.25" customHeight="1">
      <c r="A399" s="419"/>
      <c r="B399" s="419"/>
      <c r="C399" s="419"/>
      <c r="D399" s="419"/>
      <c r="E399" s="419"/>
      <c r="F399" s="419"/>
      <c r="G399" s="419"/>
      <c r="H399" s="419"/>
      <c r="I399" s="419"/>
      <c r="J399" s="419"/>
      <c r="K399" s="419"/>
      <c r="L399" s="419"/>
      <c r="M399" s="419"/>
      <c r="N399" s="419"/>
      <c r="O399" s="419"/>
      <c r="P399" s="419"/>
      <c r="Q399" s="419"/>
      <c r="R399" s="419"/>
      <c r="S399" s="419"/>
      <c r="T399" s="419"/>
      <c r="U399" s="419"/>
      <c r="V399" s="419"/>
      <c r="W399" s="419"/>
      <c r="X399" s="419"/>
      <c r="Y399" s="419"/>
      <c r="Z399" s="419"/>
    </row>
    <row r="400" spans="1:26" ht="14.25" customHeight="1">
      <c r="A400" s="419"/>
      <c r="B400" s="419"/>
      <c r="C400" s="419"/>
      <c r="D400" s="419"/>
      <c r="E400" s="419"/>
      <c r="F400" s="419"/>
      <c r="G400" s="419"/>
      <c r="H400" s="419"/>
      <c r="I400" s="419"/>
      <c r="J400" s="419"/>
      <c r="K400" s="419"/>
      <c r="L400" s="419"/>
      <c r="M400" s="419"/>
      <c r="N400" s="419"/>
      <c r="O400" s="419"/>
      <c r="P400" s="419"/>
      <c r="Q400" s="419"/>
      <c r="R400" s="419"/>
      <c r="S400" s="419"/>
      <c r="T400" s="419"/>
      <c r="U400" s="419"/>
      <c r="V400" s="419"/>
      <c r="W400" s="419"/>
      <c r="X400" s="419"/>
      <c r="Y400" s="419"/>
      <c r="Z400" s="419"/>
    </row>
    <row r="401" spans="1:26" ht="14.25" customHeight="1">
      <c r="A401" s="419"/>
      <c r="B401" s="419"/>
      <c r="C401" s="419"/>
      <c r="D401" s="419"/>
      <c r="E401" s="419"/>
      <c r="F401" s="419"/>
      <c r="G401" s="419"/>
      <c r="H401" s="419"/>
      <c r="I401" s="419"/>
      <c r="J401" s="419"/>
      <c r="K401" s="419"/>
      <c r="L401" s="419"/>
      <c r="M401" s="419"/>
      <c r="N401" s="419"/>
      <c r="O401" s="419"/>
      <c r="P401" s="419"/>
      <c r="Q401" s="419"/>
      <c r="R401" s="419"/>
      <c r="S401" s="419"/>
      <c r="T401" s="419"/>
      <c r="U401" s="419"/>
      <c r="V401" s="419"/>
      <c r="W401" s="419"/>
      <c r="X401" s="419"/>
      <c r="Y401" s="419"/>
      <c r="Z401" s="419"/>
    </row>
    <row r="402" spans="1:26" ht="14.25" customHeight="1">
      <c r="A402" s="419"/>
      <c r="B402" s="419"/>
      <c r="C402" s="419"/>
      <c r="D402" s="419"/>
      <c r="E402" s="419"/>
      <c r="F402" s="419"/>
      <c r="G402" s="419"/>
      <c r="H402" s="419"/>
      <c r="I402" s="419"/>
      <c r="J402" s="419"/>
      <c r="K402" s="419"/>
      <c r="L402" s="419"/>
      <c r="M402" s="419"/>
      <c r="N402" s="419"/>
      <c r="O402" s="419"/>
      <c r="P402" s="419"/>
      <c r="Q402" s="419"/>
      <c r="R402" s="419"/>
      <c r="S402" s="419"/>
      <c r="T402" s="419"/>
      <c r="U402" s="419"/>
      <c r="V402" s="419"/>
      <c r="W402" s="419"/>
      <c r="X402" s="419"/>
      <c r="Y402" s="419"/>
      <c r="Z402" s="419"/>
    </row>
    <row r="403" spans="1:26" ht="14.25" customHeight="1">
      <c r="A403" s="419"/>
      <c r="B403" s="419"/>
      <c r="C403" s="419"/>
      <c r="D403" s="419"/>
      <c r="E403" s="419"/>
      <c r="F403" s="419"/>
      <c r="G403" s="419"/>
      <c r="H403" s="419"/>
      <c r="I403" s="419"/>
      <c r="J403" s="419"/>
      <c r="K403" s="419"/>
      <c r="L403" s="419"/>
      <c r="M403" s="419"/>
      <c r="N403" s="419"/>
      <c r="O403" s="419"/>
      <c r="P403" s="419"/>
      <c r="Q403" s="419"/>
      <c r="R403" s="419"/>
      <c r="S403" s="419"/>
      <c r="T403" s="419"/>
      <c r="U403" s="419"/>
      <c r="V403" s="419"/>
      <c r="W403" s="419"/>
      <c r="X403" s="419"/>
      <c r="Y403" s="419"/>
      <c r="Z403" s="419"/>
    </row>
    <row r="404" spans="1:26" ht="14.25" customHeight="1">
      <c r="A404" s="419"/>
      <c r="B404" s="419"/>
      <c r="C404" s="419"/>
      <c r="D404" s="419"/>
      <c r="E404" s="419"/>
      <c r="F404" s="419"/>
      <c r="G404" s="419"/>
      <c r="H404" s="419"/>
      <c r="I404" s="419"/>
      <c r="J404" s="419"/>
      <c r="K404" s="419"/>
      <c r="L404" s="419"/>
      <c r="M404" s="419"/>
      <c r="N404" s="419"/>
      <c r="O404" s="419"/>
      <c r="P404" s="419"/>
      <c r="Q404" s="419"/>
      <c r="R404" s="419"/>
      <c r="S404" s="419"/>
      <c r="T404" s="419"/>
      <c r="U404" s="419"/>
      <c r="V404" s="419"/>
      <c r="W404" s="419"/>
      <c r="X404" s="419"/>
      <c r="Y404" s="419"/>
      <c r="Z404" s="419"/>
    </row>
    <row r="405" spans="1:26" ht="14.25" customHeight="1">
      <c r="A405" s="419"/>
      <c r="B405" s="419"/>
      <c r="C405" s="419"/>
      <c r="D405" s="419"/>
      <c r="E405" s="419"/>
      <c r="F405" s="419"/>
      <c r="G405" s="419"/>
      <c r="H405" s="419"/>
      <c r="I405" s="419"/>
      <c r="J405" s="419"/>
      <c r="K405" s="419"/>
      <c r="L405" s="419"/>
      <c r="M405" s="419"/>
      <c r="N405" s="419"/>
      <c r="O405" s="419"/>
      <c r="P405" s="419"/>
      <c r="Q405" s="419"/>
      <c r="R405" s="419"/>
      <c r="S405" s="419"/>
      <c r="T405" s="419"/>
      <c r="U405" s="419"/>
      <c r="V405" s="419"/>
      <c r="W405" s="419"/>
      <c r="X405" s="419"/>
      <c r="Y405" s="419"/>
      <c r="Z405" s="419"/>
    </row>
    <row r="406" spans="1:26" ht="14.25" customHeight="1">
      <c r="A406" s="419"/>
      <c r="B406" s="419"/>
      <c r="C406" s="419"/>
      <c r="D406" s="419"/>
      <c r="E406" s="419"/>
      <c r="F406" s="419"/>
      <c r="G406" s="419"/>
      <c r="H406" s="419"/>
      <c r="I406" s="419"/>
      <c r="J406" s="419"/>
      <c r="K406" s="419"/>
      <c r="L406" s="419"/>
      <c r="M406" s="419"/>
      <c r="N406" s="419"/>
      <c r="O406" s="419"/>
      <c r="P406" s="419"/>
      <c r="Q406" s="419"/>
      <c r="R406" s="419"/>
      <c r="S406" s="419"/>
      <c r="T406" s="419"/>
      <c r="U406" s="419"/>
      <c r="V406" s="419"/>
      <c r="W406" s="419"/>
      <c r="X406" s="419"/>
      <c r="Y406" s="419"/>
      <c r="Z406" s="419"/>
    </row>
    <row r="407" spans="1:26" ht="14.25" customHeight="1">
      <c r="A407" s="419"/>
      <c r="B407" s="419"/>
      <c r="C407" s="419"/>
      <c r="D407" s="419"/>
      <c r="E407" s="419"/>
      <c r="F407" s="419"/>
      <c r="G407" s="419"/>
      <c r="H407" s="419"/>
      <c r="I407" s="419"/>
      <c r="J407" s="419"/>
      <c r="K407" s="419"/>
      <c r="L407" s="419"/>
      <c r="M407" s="419"/>
      <c r="N407" s="419"/>
      <c r="O407" s="419"/>
      <c r="P407" s="419"/>
      <c r="Q407" s="419"/>
      <c r="R407" s="419"/>
      <c r="S407" s="419"/>
      <c r="T407" s="419"/>
      <c r="U407" s="419"/>
      <c r="V407" s="419"/>
      <c r="W407" s="419"/>
      <c r="X407" s="419"/>
      <c r="Y407" s="419"/>
      <c r="Z407" s="419"/>
    </row>
    <row r="408" spans="1:26" ht="14.25" customHeight="1">
      <c r="A408" s="419"/>
      <c r="B408" s="419"/>
      <c r="C408" s="419"/>
      <c r="D408" s="419"/>
      <c r="E408" s="419"/>
      <c r="F408" s="419"/>
      <c r="G408" s="419"/>
      <c r="H408" s="419"/>
      <c r="I408" s="419"/>
      <c r="J408" s="419"/>
      <c r="K408" s="419"/>
      <c r="L408" s="419"/>
      <c r="M408" s="419"/>
      <c r="N408" s="419"/>
      <c r="O408" s="419"/>
      <c r="P408" s="419"/>
      <c r="Q408" s="419"/>
      <c r="R408" s="419"/>
      <c r="S408" s="419"/>
      <c r="T408" s="419"/>
      <c r="U408" s="419"/>
      <c r="V408" s="419"/>
      <c r="W408" s="419"/>
      <c r="X408" s="419"/>
      <c r="Y408" s="419"/>
      <c r="Z408" s="419"/>
    </row>
    <row r="409" spans="1:26" ht="14.25" customHeight="1">
      <c r="A409" s="419"/>
      <c r="B409" s="419"/>
      <c r="C409" s="419"/>
      <c r="D409" s="419"/>
      <c r="E409" s="419"/>
      <c r="F409" s="419"/>
      <c r="G409" s="419"/>
      <c r="H409" s="419"/>
      <c r="I409" s="419"/>
      <c r="J409" s="419"/>
      <c r="K409" s="419"/>
      <c r="L409" s="419"/>
      <c r="M409" s="419"/>
      <c r="N409" s="419"/>
      <c r="O409" s="419"/>
      <c r="P409" s="419"/>
      <c r="Q409" s="419"/>
      <c r="R409" s="419"/>
      <c r="S409" s="419"/>
      <c r="T409" s="419"/>
      <c r="U409" s="419"/>
      <c r="V409" s="419"/>
      <c r="W409" s="419"/>
      <c r="X409" s="419"/>
      <c r="Y409" s="419"/>
      <c r="Z409" s="419"/>
    </row>
    <row r="410" spans="1:26" ht="14.25" customHeight="1">
      <c r="A410" s="419"/>
      <c r="B410" s="419"/>
      <c r="C410" s="419"/>
      <c r="D410" s="419"/>
      <c r="E410" s="419"/>
      <c r="F410" s="419"/>
      <c r="G410" s="419"/>
      <c r="H410" s="419"/>
      <c r="I410" s="419"/>
      <c r="J410" s="419"/>
      <c r="K410" s="419"/>
      <c r="L410" s="419"/>
      <c r="M410" s="419"/>
      <c r="N410" s="419"/>
      <c r="O410" s="419"/>
      <c r="P410" s="419"/>
      <c r="Q410" s="419"/>
      <c r="R410" s="419"/>
      <c r="S410" s="419"/>
      <c r="T410" s="419"/>
      <c r="U410" s="419"/>
      <c r="V410" s="419"/>
      <c r="W410" s="419"/>
      <c r="X410" s="419"/>
      <c r="Y410" s="419"/>
      <c r="Z410" s="419"/>
    </row>
    <row r="411" spans="1:26" ht="14.25" customHeight="1">
      <c r="A411" s="419"/>
      <c r="B411" s="419"/>
      <c r="C411" s="419"/>
      <c r="D411" s="419"/>
      <c r="E411" s="419"/>
      <c r="F411" s="419"/>
      <c r="G411" s="419"/>
      <c r="H411" s="419"/>
      <c r="I411" s="419"/>
      <c r="J411" s="419"/>
      <c r="K411" s="419"/>
      <c r="L411" s="419"/>
      <c r="M411" s="419"/>
      <c r="N411" s="419"/>
      <c r="O411" s="419"/>
      <c r="P411" s="419"/>
      <c r="Q411" s="419"/>
      <c r="R411" s="419"/>
      <c r="S411" s="419"/>
      <c r="T411" s="419"/>
      <c r="U411" s="419"/>
      <c r="V411" s="419"/>
      <c r="W411" s="419"/>
      <c r="X411" s="419"/>
      <c r="Y411" s="419"/>
      <c r="Z411" s="419"/>
    </row>
    <row r="412" spans="1:26" ht="14.25" customHeight="1">
      <c r="A412" s="419"/>
      <c r="B412" s="419"/>
      <c r="C412" s="419"/>
      <c r="D412" s="419"/>
      <c r="E412" s="419"/>
      <c r="F412" s="419"/>
      <c r="G412" s="419"/>
      <c r="H412" s="419"/>
      <c r="I412" s="419"/>
      <c r="J412" s="419"/>
      <c r="K412" s="419"/>
      <c r="L412" s="419"/>
      <c r="M412" s="419"/>
      <c r="N412" s="419"/>
      <c r="O412" s="419"/>
      <c r="P412" s="419"/>
      <c r="Q412" s="419"/>
      <c r="R412" s="419"/>
      <c r="S412" s="419"/>
      <c r="T412" s="419"/>
      <c r="U412" s="419"/>
      <c r="V412" s="419"/>
      <c r="W412" s="419"/>
      <c r="X412" s="419"/>
      <c r="Y412" s="419"/>
      <c r="Z412" s="419"/>
    </row>
    <row r="413" spans="1:26" ht="14.25" customHeight="1">
      <c r="A413" s="419"/>
      <c r="B413" s="419"/>
      <c r="C413" s="419"/>
      <c r="D413" s="419"/>
      <c r="E413" s="419"/>
      <c r="F413" s="419"/>
      <c r="G413" s="419"/>
      <c r="H413" s="419"/>
      <c r="I413" s="419"/>
      <c r="J413" s="419"/>
      <c r="K413" s="419"/>
      <c r="L413" s="419"/>
      <c r="M413" s="419"/>
      <c r="N413" s="419"/>
      <c r="O413" s="419"/>
      <c r="P413" s="419"/>
      <c r="Q413" s="419"/>
      <c r="R413" s="419"/>
      <c r="S413" s="419"/>
      <c r="T413" s="419"/>
      <c r="U413" s="419"/>
      <c r="V413" s="419"/>
      <c r="W413" s="419"/>
      <c r="X413" s="419"/>
      <c r="Y413" s="419"/>
      <c r="Z413" s="419"/>
    </row>
    <row r="414" spans="1:26" ht="14.25" customHeight="1">
      <c r="A414" s="419"/>
      <c r="B414" s="419"/>
      <c r="C414" s="419"/>
      <c r="D414" s="419"/>
      <c r="E414" s="419"/>
      <c r="F414" s="419"/>
      <c r="G414" s="419"/>
      <c r="H414" s="419"/>
      <c r="I414" s="419"/>
      <c r="J414" s="419"/>
      <c r="K414" s="419"/>
      <c r="L414" s="419"/>
      <c r="M414" s="419"/>
      <c r="N414" s="419"/>
      <c r="O414" s="419"/>
      <c r="P414" s="419"/>
      <c r="Q414" s="419"/>
      <c r="R414" s="419"/>
      <c r="S414" s="419"/>
      <c r="T414" s="419"/>
      <c r="U414" s="419"/>
      <c r="V414" s="419"/>
      <c r="W414" s="419"/>
      <c r="X414" s="419"/>
      <c r="Y414" s="419"/>
      <c r="Z414" s="419"/>
    </row>
    <row r="415" spans="1:26" ht="14.25" customHeight="1">
      <c r="A415" s="419"/>
      <c r="B415" s="419"/>
      <c r="C415" s="419"/>
      <c r="D415" s="419"/>
      <c r="E415" s="419"/>
      <c r="F415" s="419"/>
      <c r="G415" s="419"/>
      <c r="H415" s="419"/>
      <c r="I415" s="419"/>
      <c r="J415" s="419"/>
      <c r="K415" s="419"/>
      <c r="L415" s="419"/>
      <c r="M415" s="419"/>
      <c r="N415" s="419"/>
      <c r="O415" s="419"/>
      <c r="P415" s="419"/>
      <c r="Q415" s="419"/>
      <c r="R415" s="419"/>
      <c r="S415" s="419"/>
      <c r="T415" s="419"/>
      <c r="U415" s="419"/>
      <c r="V415" s="419"/>
      <c r="W415" s="419"/>
      <c r="X415" s="419"/>
      <c r="Y415" s="419"/>
      <c r="Z415" s="419"/>
    </row>
    <row r="416" spans="1:26" ht="14.25" customHeight="1">
      <c r="A416" s="419"/>
      <c r="B416" s="419"/>
      <c r="C416" s="419"/>
      <c r="D416" s="419"/>
      <c r="E416" s="419"/>
      <c r="F416" s="419"/>
      <c r="G416" s="419"/>
      <c r="H416" s="419"/>
      <c r="I416" s="419"/>
      <c r="J416" s="419"/>
      <c r="K416" s="419"/>
      <c r="L416" s="419"/>
      <c r="M416" s="419"/>
      <c r="N416" s="419"/>
      <c r="O416" s="419"/>
      <c r="P416" s="419"/>
      <c r="Q416" s="419"/>
      <c r="R416" s="419"/>
      <c r="S416" s="419"/>
      <c r="T416" s="419"/>
      <c r="U416" s="419"/>
      <c r="V416" s="419"/>
      <c r="W416" s="419"/>
      <c r="X416" s="419"/>
      <c r="Y416" s="419"/>
      <c r="Z416" s="419"/>
    </row>
    <row r="417" spans="1:26" ht="14.25" customHeight="1">
      <c r="A417" s="419"/>
      <c r="B417" s="419"/>
      <c r="C417" s="419"/>
      <c r="D417" s="419"/>
      <c r="E417" s="419"/>
      <c r="F417" s="419"/>
      <c r="G417" s="419"/>
      <c r="H417" s="419"/>
      <c r="I417" s="419"/>
      <c r="J417" s="419"/>
      <c r="K417" s="419"/>
      <c r="L417" s="419"/>
      <c r="M417" s="419"/>
      <c r="N417" s="419"/>
      <c r="O417" s="419"/>
      <c r="P417" s="419"/>
      <c r="Q417" s="419"/>
      <c r="R417" s="419"/>
      <c r="S417" s="419"/>
      <c r="T417" s="419"/>
      <c r="U417" s="419"/>
      <c r="V417" s="419"/>
      <c r="W417" s="419"/>
      <c r="X417" s="419"/>
      <c r="Y417" s="419"/>
      <c r="Z417" s="419"/>
    </row>
    <row r="418" spans="1:26" ht="14.25" customHeight="1">
      <c r="A418" s="419"/>
      <c r="B418" s="419"/>
      <c r="C418" s="419"/>
      <c r="D418" s="419"/>
      <c r="E418" s="419"/>
      <c r="F418" s="419"/>
      <c r="G418" s="419"/>
      <c r="H418" s="419"/>
      <c r="I418" s="419"/>
      <c r="J418" s="419"/>
      <c r="K418" s="419"/>
      <c r="L418" s="419"/>
      <c r="M418" s="419"/>
      <c r="N418" s="419"/>
      <c r="O418" s="419"/>
      <c r="P418" s="419"/>
      <c r="Q418" s="419"/>
      <c r="R418" s="419"/>
      <c r="S418" s="419"/>
      <c r="T418" s="419"/>
      <c r="U418" s="419"/>
      <c r="V418" s="419"/>
      <c r="W418" s="419"/>
      <c r="X418" s="419"/>
      <c r="Y418" s="419"/>
      <c r="Z418" s="419"/>
    </row>
    <row r="419" spans="1:26" ht="14.25" customHeight="1">
      <c r="A419" s="419"/>
      <c r="B419" s="419"/>
      <c r="C419" s="419"/>
      <c r="D419" s="419"/>
      <c r="E419" s="419"/>
      <c r="F419" s="419"/>
      <c r="G419" s="419"/>
      <c r="H419" s="419"/>
      <c r="I419" s="419"/>
      <c r="J419" s="419"/>
      <c r="K419" s="419"/>
      <c r="L419" s="419"/>
      <c r="M419" s="419"/>
      <c r="N419" s="419"/>
      <c r="O419" s="419"/>
      <c r="P419" s="419"/>
      <c r="Q419" s="419"/>
      <c r="R419" s="419"/>
      <c r="S419" s="419"/>
      <c r="T419" s="419"/>
      <c r="U419" s="419"/>
      <c r="V419" s="419"/>
      <c r="W419" s="419"/>
      <c r="X419" s="419"/>
      <c r="Y419" s="419"/>
      <c r="Z419" s="419"/>
    </row>
    <row r="420" spans="1:26" ht="14.25" customHeight="1">
      <c r="A420" s="419"/>
      <c r="B420" s="419"/>
      <c r="C420" s="419"/>
      <c r="D420" s="419"/>
      <c r="E420" s="419"/>
      <c r="F420" s="419"/>
      <c r="G420" s="419"/>
      <c r="H420" s="419"/>
      <c r="I420" s="419"/>
      <c r="J420" s="419"/>
      <c r="K420" s="419"/>
      <c r="L420" s="419"/>
      <c r="M420" s="419"/>
      <c r="N420" s="419"/>
      <c r="O420" s="419"/>
      <c r="P420" s="419"/>
      <c r="Q420" s="419"/>
      <c r="R420" s="419"/>
      <c r="S420" s="419"/>
      <c r="T420" s="419"/>
      <c r="U420" s="419"/>
      <c r="V420" s="419"/>
      <c r="W420" s="419"/>
      <c r="X420" s="419"/>
      <c r="Y420" s="419"/>
      <c r="Z420" s="419"/>
    </row>
    <row r="421" spans="1:26" ht="14.25" customHeight="1">
      <c r="A421" s="419"/>
      <c r="B421" s="419"/>
      <c r="C421" s="419"/>
      <c r="D421" s="419"/>
      <c r="E421" s="419"/>
      <c r="F421" s="419"/>
      <c r="G421" s="419"/>
      <c r="H421" s="419"/>
      <c r="I421" s="419"/>
      <c r="J421" s="419"/>
      <c r="K421" s="419"/>
      <c r="L421" s="419"/>
      <c r="M421" s="419"/>
      <c r="N421" s="419"/>
      <c r="O421" s="419"/>
      <c r="P421" s="419"/>
      <c r="Q421" s="419"/>
      <c r="R421" s="419"/>
      <c r="S421" s="419"/>
      <c r="T421" s="419"/>
      <c r="U421" s="419"/>
      <c r="V421" s="419"/>
      <c r="W421" s="419"/>
      <c r="X421" s="419"/>
      <c r="Y421" s="419"/>
      <c r="Z421" s="419"/>
    </row>
    <row r="422" spans="1:26" ht="14.25" customHeight="1">
      <c r="A422" s="419"/>
      <c r="B422" s="419"/>
      <c r="C422" s="419"/>
      <c r="D422" s="419"/>
      <c r="E422" s="419"/>
      <c r="F422" s="419"/>
      <c r="G422" s="419"/>
      <c r="H422" s="419"/>
      <c r="I422" s="419"/>
      <c r="J422" s="419"/>
      <c r="K422" s="419"/>
      <c r="L422" s="419"/>
      <c r="M422" s="419"/>
      <c r="N422" s="419"/>
      <c r="O422" s="419"/>
      <c r="P422" s="419"/>
      <c r="Q422" s="419"/>
      <c r="R422" s="419"/>
      <c r="S422" s="419"/>
      <c r="T422" s="419"/>
      <c r="U422" s="419"/>
      <c r="V422" s="419"/>
      <c r="W422" s="419"/>
      <c r="X422" s="419"/>
      <c r="Y422" s="419"/>
      <c r="Z422" s="419"/>
    </row>
    <row r="423" spans="1:26" ht="14.25" customHeight="1">
      <c r="A423" s="419"/>
      <c r="B423" s="419"/>
      <c r="C423" s="419"/>
      <c r="D423" s="419"/>
      <c r="E423" s="419"/>
      <c r="F423" s="419"/>
      <c r="G423" s="419"/>
      <c r="H423" s="419"/>
      <c r="I423" s="419"/>
      <c r="J423" s="419"/>
      <c r="K423" s="419"/>
      <c r="L423" s="419"/>
      <c r="M423" s="419"/>
      <c r="N423" s="419"/>
      <c r="O423" s="419"/>
      <c r="P423" s="419"/>
      <c r="Q423" s="419"/>
      <c r="R423" s="419"/>
      <c r="S423" s="419"/>
      <c r="T423" s="419"/>
      <c r="U423" s="419"/>
      <c r="V423" s="419"/>
      <c r="W423" s="419"/>
      <c r="X423" s="419"/>
      <c r="Y423" s="419"/>
      <c r="Z423" s="419"/>
    </row>
    <row r="424" spans="1:26" ht="14.25" customHeight="1">
      <c r="A424" s="419"/>
      <c r="B424" s="419"/>
      <c r="C424" s="419"/>
      <c r="D424" s="419"/>
      <c r="E424" s="419"/>
      <c r="F424" s="419"/>
      <c r="G424" s="419"/>
      <c r="H424" s="419"/>
      <c r="I424" s="419"/>
      <c r="J424" s="419"/>
      <c r="K424" s="419"/>
      <c r="L424" s="419"/>
      <c r="M424" s="419"/>
      <c r="N424" s="419"/>
      <c r="O424" s="419"/>
      <c r="P424" s="419"/>
      <c r="Q424" s="419"/>
      <c r="R424" s="419"/>
      <c r="S424" s="419"/>
      <c r="T424" s="419"/>
      <c r="U424" s="419"/>
      <c r="V424" s="419"/>
      <c r="W424" s="419"/>
      <c r="X424" s="419"/>
      <c r="Y424" s="419"/>
      <c r="Z424" s="419"/>
    </row>
    <row r="425" spans="1:26" ht="14.25" customHeight="1">
      <c r="A425" s="419"/>
      <c r="B425" s="419"/>
      <c r="C425" s="419"/>
      <c r="D425" s="419"/>
      <c r="E425" s="419"/>
      <c r="F425" s="419"/>
      <c r="G425" s="419"/>
      <c r="H425" s="419"/>
      <c r="I425" s="419"/>
      <c r="J425" s="419"/>
      <c r="K425" s="419"/>
      <c r="L425" s="419"/>
      <c r="M425" s="419"/>
      <c r="N425" s="419"/>
      <c r="O425" s="419"/>
      <c r="P425" s="419"/>
      <c r="Q425" s="419"/>
      <c r="R425" s="419"/>
      <c r="S425" s="419"/>
      <c r="T425" s="419"/>
      <c r="U425" s="419"/>
      <c r="V425" s="419"/>
      <c r="W425" s="419"/>
      <c r="X425" s="419"/>
      <c r="Y425" s="419"/>
      <c r="Z425" s="419"/>
    </row>
    <row r="426" spans="1:26" ht="14.25" customHeight="1">
      <c r="A426" s="419"/>
      <c r="B426" s="419"/>
      <c r="C426" s="419"/>
      <c r="D426" s="419"/>
      <c r="E426" s="419"/>
      <c r="F426" s="419"/>
      <c r="G426" s="419"/>
      <c r="H426" s="419"/>
      <c r="I426" s="419"/>
      <c r="J426" s="419"/>
      <c r="K426" s="419"/>
      <c r="L426" s="419"/>
      <c r="M426" s="419"/>
      <c r="N426" s="419"/>
      <c r="O426" s="419"/>
      <c r="P426" s="419"/>
      <c r="Q426" s="419"/>
      <c r="R426" s="419"/>
      <c r="S426" s="419"/>
      <c r="T426" s="419"/>
      <c r="U426" s="419"/>
      <c r="V426" s="419"/>
      <c r="W426" s="419"/>
      <c r="X426" s="419"/>
      <c r="Y426" s="419"/>
      <c r="Z426" s="419"/>
    </row>
    <row r="427" spans="1:26" ht="14.25" customHeight="1">
      <c r="A427" s="419"/>
      <c r="B427" s="419"/>
      <c r="C427" s="419"/>
      <c r="D427" s="419"/>
      <c r="E427" s="419"/>
      <c r="F427" s="419"/>
      <c r="G427" s="419"/>
      <c r="H427" s="419"/>
      <c r="I427" s="419"/>
      <c r="J427" s="419"/>
      <c r="K427" s="419"/>
      <c r="L427" s="419"/>
      <c r="M427" s="419"/>
      <c r="N427" s="419"/>
      <c r="O427" s="419"/>
      <c r="P427" s="419"/>
      <c r="Q427" s="419"/>
      <c r="R427" s="419"/>
      <c r="S427" s="419"/>
      <c r="T427" s="419"/>
      <c r="U427" s="419"/>
      <c r="V427" s="419"/>
      <c r="W427" s="419"/>
      <c r="X427" s="419"/>
      <c r="Y427" s="419"/>
      <c r="Z427" s="419"/>
    </row>
    <row r="428" spans="1:26" ht="14.25" customHeight="1">
      <c r="A428" s="419"/>
      <c r="B428" s="419"/>
      <c r="C428" s="419"/>
      <c r="D428" s="419"/>
      <c r="E428" s="419"/>
      <c r="F428" s="419"/>
      <c r="G428" s="419"/>
      <c r="H428" s="419"/>
      <c r="I428" s="419"/>
      <c r="J428" s="419"/>
      <c r="K428" s="419"/>
      <c r="L428" s="419"/>
      <c r="M428" s="419"/>
      <c r="N428" s="419"/>
      <c r="O428" s="419"/>
      <c r="P428" s="419"/>
      <c r="Q428" s="419"/>
      <c r="R428" s="419"/>
      <c r="S428" s="419"/>
      <c r="T428" s="419"/>
      <c r="U428" s="419"/>
      <c r="V428" s="419"/>
      <c r="W428" s="419"/>
      <c r="X428" s="419"/>
      <c r="Y428" s="419"/>
      <c r="Z428" s="419"/>
    </row>
    <row r="429" spans="1:26" ht="15.75" customHeight="1">
      <c r="A429" s="419"/>
      <c r="B429" s="419"/>
      <c r="C429" s="419"/>
      <c r="D429" s="419"/>
      <c r="E429" s="419"/>
      <c r="F429" s="419"/>
      <c r="G429" s="419"/>
      <c r="H429" s="419"/>
      <c r="I429" s="419"/>
      <c r="J429" s="419"/>
      <c r="K429" s="419"/>
      <c r="L429" s="419"/>
      <c r="M429" s="419"/>
      <c r="N429" s="419"/>
      <c r="O429" s="419"/>
      <c r="P429" s="419"/>
      <c r="Q429" s="419"/>
      <c r="R429" s="419"/>
      <c r="S429" s="419"/>
      <c r="T429" s="419"/>
      <c r="U429" s="419"/>
      <c r="V429" s="419"/>
      <c r="W429" s="419"/>
      <c r="X429" s="419"/>
      <c r="Y429" s="419"/>
      <c r="Z429" s="419"/>
    </row>
    <row r="430" spans="1:26" ht="15.75" customHeight="1">
      <c r="A430" s="419"/>
      <c r="B430" s="419"/>
      <c r="C430" s="419"/>
      <c r="D430" s="419"/>
      <c r="E430" s="419"/>
      <c r="F430" s="419"/>
      <c r="G430" s="419"/>
      <c r="H430" s="419"/>
      <c r="I430" s="419"/>
      <c r="J430" s="419"/>
      <c r="K430" s="419"/>
      <c r="L430" s="419"/>
      <c r="M430" s="419"/>
      <c r="N430" s="419"/>
      <c r="O430" s="419"/>
      <c r="P430" s="419"/>
      <c r="Q430" s="419"/>
      <c r="R430" s="419"/>
      <c r="S430" s="419"/>
      <c r="T430" s="419"/>
      <c r="U430" s="419"/>
      <c r="V430" s="419"/>
      <c r="W430" s="419"/>
      <c r="X430" s="419"/>
      <c r="Y430" s="419"/>
      <c r="Z430" s="419"/>
    </row>
    <row r="431" spans="1:26" ht="15.75" customHeight="1">
      <c r="A431" s="419"/>
      <c r="B431" s="419"/>
      <c r="C431" s="419"/>
      <c r="D431" s="419"/>
      <c r="E431" s="419"/>
      <c r="F431" s="419"/>
      <c r="G431" s="419"/>
      <c r="H431" s="419"/>
      <c r="I431" s="419"/>
      <c r="J431" s="419"/>
      <c r="K431" s="419"/>
      <c r="L431" s="419"/>
      <c r="M431" s="419"/>
      <c r="N431" s="419"/>
      <c r="O431" s="419"/>
      <c r="P431" s="419"/>
      <c r="Q431" s="419"/>
      <c r="R431" s="419"/>
      <c r="S431" s="419"/>
      <c r="T431" s="419"/>
      <c r="U431" s="419"/>
      <c r="V431" s="419"/>
      <c r="W431" s="419"/>
      <c r="X431" s="419"/>
      <c r="Y431" s="419"/>
      <c r="Z431" s="419"/>
    </row>
    <row r="432" spans="1:26" ht="15.75" customHeight="1">
      <c r="A432" s="419"/>
      <c r="B432" s="419"/>
      <c r="C432" s="419"/>
      <c r="D432" s="419"/>
      <c r="E432" s="419"/>
      <c r="F432" s="419"/>
      <c r="G432" s="419"/>
      <c r="H432" s="419"/>
      <c r="I432" s="419"/>
      <c r="J432" s="419"/>
      <c r="K432" s="419"/>
      <c r="L432" s="419"/>
      <c r="M432" s="419"/>
      <c r="N432" s="419"/>
      <c r="O432" s="419"/>
      <c r="P432" s="419"/>
      <c r="Q432" s="419"/>
      <c r="R432" s="419"/>
      <c r="S432" s="419"/>
      <c r="T432" s="419"/>
      <c r="U432" s="419"/>
      <c r="V432" s="419"/>
      <c r="W432" s="419"/>
      <c r="X432" s="419"/>
      <c r="Y432" s="419"/>
      <c r="Z432" s="419"/>
    </row>
    <row r="433" spans="1:26" ht="15.75" customHeight="1">
      <c r="A433" s="419"/>
      <c r="B433" s="419"/>
      <c r="C433" s="419"/>
      <c r="D433" s="419"/>
      <c r="E433" s="419"/>
      <c r="F433" s="419"/>
      <c r="G433" s="419"/>
      <c r="H433" s="419"/>
      <c r="I433" s="419"/>
      <c r="J433" s="419"/>
      <c r="K433" s="419"/>
      <c r="L433" s="419"/>
      <c r="M433" s="419"/>
      <c r="N433" s="419"/>
      <c r="O433" s="419"/>
      <c r="P433" s="419"/>
      <c r="Q433" s="419"/>
      <c r="R433" s="419"/>
      <c r="S433" s="419"/>
      <c r="T433" s="419"/>
      <c r="U433" s="419"/>
      <c r="V433" s="419"/>
      <c r="W433" s="419"/>
      <c r="X433" s="419"/>
      <c r="Y433" s="419"/>
      <c r="Z433" s="419"/>
    </row>
    <row r="434" spans="1:26" ht="15.75" customHeight="1">
      <c r="A434" s="419"/>
      <c r="B434" s="419"/>
      <c r="C434" s="419"/>
      <c r="D434" s="419"/>
      <c r="E434" s="419"/>
      <c r="F434" s="419"/>
      <c r="G434" s="419"/>
      <c r="H434" s="419"/>
      <c r="I434" s="419"/>
      <c r="J434" s="419"/>
      <c r="K434" s="419"/>
      <c r="L434" s="419"/>
      <c r="M434" s="419"/>
      <c r="N434" s="419"/>
      <c r="O434" s="419"/>
      <c r="P434" s="419"/>
      <c r="Q434" s="419"/>
      <c r="R434" s="419"/>
      <c r="S434" s="419"/>
      <c r="T434" s="419"/>
      <c r="U434" s="419"/>
      <c r="V434" s="419"/>
      <c r="W434" s="419"/>
      <c r="X434" s="419"/>
      <c r="Y434" s="419"/>
      <c r="Z434" s="419"/>
    </row>
    <row r="435" spans="1:26" ht="15.75" customHeight="1">
      <c r="A435" s="419"/>
      <c r="B435" s="419"/>
      <c r="C435" s="419"/>
      <c r="D435" s="419"/>
      <c r="E435" s="419"/>
      <c r="F435" s="419"/>
      <c r="G435" s="419"/>
      <c r="H435" s="419"/>
      <c r="I435" s="419"/>
      <c r="J435" s="419"/>
      <c r="K435" s="419"/>
      <c r="L435" s="419"/>
      <c r="M435" s="419"/>
      <c r="N435" s="419"/>
      <c r="O435" s="419"/>
      <c r="P435" s="419"/>
      <c r="Q435" s="419"/>
      <c r="R435" s="419"/>
      <c r="S435" s="419"/>
      <c r="T435" s="419"/>
      <c r="U435" s="419"/>
      <c r="V435" s="419"/>
      <c r="W435" s="419"/>
      <c r="X435" s="419"/>
      <c r="Y435" s="419"/>
      <c r="Z435" s="419"/>
    </row>
    <row r="436" spans="1:26" ht="15.75" customHeight="1">
      <c r="A436" s="419"/>
      <c r="B436" s="419"/>
      <c r="C436" s="419"/>
      <c r="D436" s="419"/>
      <c r="E436" s="419"/>
      <c r="F436" s="419"/>
      <c r="G436" s="419"/>
      <c r="H436" s="419"/>
      <c r="I436" s="419"/>
      <c r="J436" s="419"/>
      <c r="K436" s="419"/>
      <c r="L436" s="419"/>
      <c r="M436" s="419"/>
      <c r="N436" s="419"/>
      <c r="O436" s="419"/>
      <c r="P436" s="419"/>
      <c r="Q436" s="419"/>
      <c r="R436" s="419"/>
      <c r="S436" s="419"/>
      <c r="T436" s="419"/>
      <c r="U436" s="419"/>
      <c r="V436" s="419"/>
      <c r="W436" s="419"/>
      <c r="X436" s="419"/>
      <c r="Y436" s="419"/>
      <c r="Z436" s="419"/>
    </row>
    <row r="437" spans="1:26" ht="15.75" customHeight="1">
      <c r="A437" s="419"/>
      <c r="B437" s="419"/>
      <c r="C437" s="419"/>
      <c r="D437" s="419"/>
      <c r="E437" s="419"/>
      <c r="F437" s="419"/>
      <c r="G437" s="419"/>
      <c r="H437" s="419"/>
      <c r="I437" s="419"/>
      <c r="J437" s="419"/>
      <c r="K437" s="419"/>
      <c r="L437" s="419"/>
      <c r="M437" s="419"/>
      <c r="N437" s="419"/>
      <c r="O437" s="419"/>
      <c r="P437" s="419"/>
      <c r="Q437" s="419"/>
      <c r="R437" s="419"/>
      <c r="S437" s="419"/>
      <c r="T437" s="419"/>
      <c r="U437" s="419"/>
      <c r="V437" s="419"/>
      <c r="W437" s="419"/>
      <c r="X437" s="419"/>
      <c r="Y437" s="419"/>
      <c r="Z437" s="419"/>
    </row>
    <row r="438" spans="1:26" ht="15.75" customHeight="1">
      <c r="A438" s="419"/>
      <c r="B438" s="419"/>
      <c r="C438" s="419"/>
      <c r="D438" s="419"/>
      <c r="E438" s="419"/>
      <c r="F438" s="419"/>
      <c r="G438" s="419"/>
      <c r="H438" s="419"/>
      <c r="I438" s="419"/>
      <c r="J438" s="419"/>
      <c r="K438" s="419"/>
      <c r="L438" s="419"/>
      <c r="M438" s="419"/>
      <c r="N438" s="419"/>
      <c r="O438" s="419"/>
      <c r="P438" s="419"/>
      <c r="Q438" s="419"/>
      <c r="R438" s="419"/>
      <c r="S438" s="419"/>
      <c r="T438" s="419"/>
      <c r="U438" s="419"/>
      <c r="V438" s="419"/>
      <c r="W438" s="419"/>
      <c r="X438" s="419"/>
      <c r="Y438" s="419"/>
      <c r="Z438" s="419"/>
    </row>
    <row r="439" spans="1:26" ht="15.75" customHeight="1">
      <c r="A439" s="419"/>
      <c r="B439" s="419"/>
      <c r="C439" s="419"/>
      <c r="D439" s="419"/>
      <c r="E439" s="419"/>
      <c r="F439" s="419"/>
      <c r="G439" s="419"/>
      <c r="H439" s="419"/>
      <c r="I439" s="419"/>
      <c r="J439" s="419"/>
      <c r="K439" s="419"/>
      <c r="L439" s="419"/>
      <c r="M439" s="419"/>
      <c r="N439" s="419"/>
      <c r="O439" s="419"/>
      <c r="P439" s="419"/>
      <c r="Q439" s="419"/>
      <c r="R439" s="419"/>
      <c r="S439" s="419"/>
      <c r="T439" s="419"/>
      <c r="U439" s="419"/>
      <c r="V439" s="419"/>
      <c r="W439" s="419"/>
      <c r="X439" s="419"/>
      <c r="Y439" s="419"/>
      <c r="Z439" s="419"/>
    </row>
    <row r="440" spans="1:26" ht="15.75" customHeight="1">
      <c r="A440" s="419"/>
      <c r="B440" s="419"/>
      <c r="C440" s="419"/>
      <c r="D440" s="419"/>
      <c r="E440" s="419"/>
      <c r="F440" s="419"/>
      <c r="G440" s="419"/>
      <c r="H440" s="419"/>
      <c r="I440" s="419"/>
      <c r="J440" s="419"/>
      <c r="K440" s="419"/>
      <c r="L440" s="419"/>
      <c r="M440" s="419"/>
      <c r="N440" s="419"/>
      <c r="O440" s="419"/>
      <c r="P440" s="419"/>
      <c r="Q440" s="419"/>
      <c r="R440" s="419"/>
      <c r="S440" s="419"/>
      <c r="T440" s="419"/>
      <c r="U440" s="419"/>
      <c r="V440" s="419"/>
      <c r="W440" s="419"/>
      <c r="X440" s="419"/>
      <c r="Y440" s="419"/>
      <c r="Z440" s="419"/>
    </row>
    <row r="441" spans="1:26" ht="15.75" customHeight="1">
      <c r="A441" s="419"/>
      <c r="B441" s="419"/>
      <c r="C441" s="419"/>
      <c r="D441" s="419"/>
      <c r="E441" s="419"/>
      <c r="F441" s="419"/>
      <c r="G441" s="419"/>
      <c r="H441" s="419"/>
      <c r="I441" s="419"/>
      <c r="J441" s="419"/>
      <c r="K441" s="419"/>
      <c r="L441" s="419"/>
      <c r="M441" s="419"/>
      <c r="N441" s="419"/>
      <c r="O441" s="419"/>
      <c r="P441" s="419"/>
      <c r="Q441" s="419"/>
      <c r="R441" s="419"/>
      <c r="S441" s="419"/>
      <c r="T441" s="419"/>
      <c r="U441" s="419"/>
      <c r="V441" s="419"/>
      <c r="W441" s="419"/>
      <c r="X441" s="419"/>
      <c r="Y441" s="419"/>
      <c r="Z441" s="419"/>
    </row>
    <row r="442" spans="1:26" ht="15.75" customHeight="1">
      <c r="A442" s="419"/>
      <c r="B442" s="419"/>
      <c r="C442" s="419"/>
      <c r="D442" s="419"/>
      <c r="E442" s="419"/>
      <c r="F442" s="419"/>
      <c r="G442" s="419"/>
      <c r="H442" s="419"/>
      <c r="I442" s="419"/>
      <c r="J442" s="419"/>
      <c r="K442" s="419"/>
      <c r="L442" s="419"/>
      <c r="M442" s="419"/>
      <c r="N442" s="419"/>
      <c r="O442" s="419"/>
      <c r="P442" s="419"/>
      <c r="Q442" s="419"/>
      <c r="R442" s="419"/>
      <c r="S442" s="419"/>
      <c r="T442" s="419"/>
      <c r="U442" s="419"/>
      <c r="V442" s="419"/>
      <c r="W442" s="419"/>
      <c r="X442" s="419"/>
      <c r="Y442" s="419"/>
      <c r="Z442" s="419"/>
    </row>
    <row r="443" spans="1:26" ht="15.75" customHeight="1">
      <c r="A443" s="419"/>
      <c r="B443" s="419"/>
      <c r="C443" s="419"/>
      <c r="D443" s="419"/>
      <c r="E443" s="419"/>
      <c r="F443" s="419"/>
      <c r="G443" s="419"/>
      <c r="H443" s="419"/>
      <c r="I443" s="419"/>
      <c r="J443" s="419"/>
      <c r="K443" s="419"/>
      <c r="L443" s="419"/>
      <c r="M443" s="419"/>
      <c r="N443" s="419"/>
      <c r="O443" s="419"/>
      <c r="P443" s="419"/>
      <c r="Q443" s="419"/>
      <c r="R443" s="419"/>
      <c r="S443" s="419"/>
      <c r="T443" s="419"/>
      <c r="U443" s="419"/>
      <c r="V443" s="419"/>
      <c r="W443" s="419"/>
      <c r="X443" s="419"/>
      <c r="Y443" s="419"/>
      <c r="Z443" s="419"/>
    </row>
    <row r="444" spans="1:26" ht="15.75" customHeight="1">
      <c r="A444" s="419"/>
      <c r="B444" s="419"/>
      <c r="C444" s="419"/>
      <c r="D444" s="419"/>
      <c r="E444" s="419"/>
      <c r="F444" s="419"/>
      <c r="G444" s="419"/>
      <c r="H444" s="419"/>
      <c r="I444" s="419"/>
      <c r="J444" s="419"/>
      <c r="K444" s="419"/>
      <c r="L444" s="419"/>
      <c r="M444" s="419"/>
      <c r="N444" s="419"/>
      <c r="O444" s="419"/>
      <c r="P444" s="419"/>
      <c r="Q444" s="419"/>
      <c r="R444" s="419"/>
      <c r="S444" s="419"/>
      <c r="T444" s="419"/>
      <c r="U444" s="419"/>
      <c r="V444" s="419"/>
      <c r="W444" s="419"/>
      <c r="X444" s="419"/>
      <c r="Y444" s="419"/>
      <c r="Z444" s="419"/>
    </row>
    <row r="445" spans="1:26" ht="15.75" customHeight="1">
      <c r="A445" s="419"/>
      <c r="B445" s="419"/>
      <c r="C445" s="419"/>
      <c r="D445" s="419"/>
      <c r="E445" s="419"/>
      <c r="F445" s="419"/>
      <c r="G445" s="419"/>
      <c r="H445" s="419"/>
      <c r="I445" s="419"/>
      <c r="J445" s="419"/>
      <c r="K445" s="419"/>
      <c r="L445" s="419"/>
      <c r="M445" s="419"/>
      <c r="N445" s="419"/>
      <c r="O445" s="419"/>
      <c r="P445" s="419"/>
      <c r="Q445" s="419"/>
      <c r="R445" s="419"/>
      <c r="S445" s="419"/>
      <c r="T445" s="419"/>
      <c r="U445" s="419"/>
      <c r="V445" s="419"/>
      <c r="W445" s="419"/>
      <c r="X445" s="419"/>
      <c r="Y445" s="419"/>
      <c r="Z445" s="419"/>
    </row>
    <row r="446" spans="1:26" ht="15.75" customHeight="1">
      <c r="A446" s="419"/>
      <c r="B446" s="419"/>
      <c r="C446" s="419"/>
      <c r="D446" s="419"/>
      <c r="E446" s="419"/>
      <c r="F446" s="419"/>
      <c r="G446" s="419"/>
      <c r="H446" s="419"/>
      <c r="I446" s="419"/>
      <c r="J446" s="419"/>
      <c r="K446" s="419"/>
      <c r="L446" s="419"/>
      <c r="M446" s="419"/>
      <c r="N446" s="419"/>
      <c r="O446" s="419"/>
      <c r="P446" s="419"/>
      <c r="Q446" s="419"/>
      <c r="R446" s="419"/>
      <c r="S446" s="419"/>
      <c r="T446" s="419"/>
      <c r="U446" s="419"/>
      <c r="V446" s="419"/>
      <c r="W446" s="419"/>
      <c r="X446" s="419"/>
      <c r="Y446" s="419"/>
      <c r="Z446" s="419"/>
    </row>
    <row r="447" spans="1:26" ht="15.75" customHeight="1">
      <c r="A447" s="419"/>
      <c r="B447" s="419"/>
      <c r="C447" s="419"/>
      <c r="D447" s="419"/>
      <c r="E447" s="419"/>
      <c r="F447" s="419"/>
      <c r="G447" s="419"/>
      <c r="H447" s="419"/>
      <c r="I447" s="419"/>
      <c r="J447" s="419"/>
      <c r="K447" s="419"/>
      <c r="L447" s="419"/>
      <c r="M447" s="419"/>
      <c r="N447" s="419"/>
      <c r="O447" s="419"/>
      <c r="P447" s="419"/>
      <c r="Q447" s="419"/>
      <c r="R447" s="419"/>
      <c r="S447" s="419"/>
      <c r="T447" s="419"/>
      <c r="U447" s="419"/>
      <c r="V447" s="419"/>
      <c r="W447" s="419"/>
      <c r="X447" s="419"/>
      <c r="Y447" s="419"/>
      <c r="Z447" s="419"/>
    </row>
    <row r="448" spans="1:26" ht="15.75" customHeight="1">
      <c r="A448" s="419"/>
      <c r="B448" s="419"/>
      <c r="C448" s="419"/>
      <c r="D448" s="419"/>
      <c r="E448" s="419"/>
      <c r="F448" s="419"/>
      <c r="G448" s="419"/>
      <c r="H448" s="419"/>
      <c r="I448" s="419"/>
      <c r="J448" s="419"/>
      <c r="K448" s="419"/>
      <c r="L448" s="419"/>
      <c r="M448" s="419"/>
      <c r="N448" s="419"/>
      <c r="O448" s="419"/>
      <c r="P448" s="419"/>
      <c r="Q448" s="419"/>
      <c r="R448" s="419"/>
      <c r="S448" s="419"/>
      <c r="T448" s="419"/>
      <c r="U448" s="419"/>
      <c r="V448" s="419"/>
      <c r="W448" s="419"/>
      <c r="X448" s="419"/>
      <c r="Y448" s="419"/>
      <c r="Z448" s="419"/>
    </row>
    <row r="449" spans="1:26" ht="15.75" customHeight="1">
      <c r="A449" s="419"/>
      <c r="B449" s="419"/>
      <c r="C449" s="419"/>
      <c r="D449" s="419"/>
      <c r="E449" s="419"/>
      <c r="F449" s="419"/>
      <c r="G449" s="419"/>
      <c r="H449" s="419"/>
      <c r="I449" s="419"/>
      <c r="J449" s="419"/>
      <c r="K449" s="419"/>
      <c r="L449" s="419"/>
      <c r="M449" s="419"/>
      <c r="N449" s="419"/>
      <c r="O449" s="419"/>
      <c r="P449" s="419"/>
      <c r="Q449" s="419"/>
      <c r="R449" s="419"/>
      <c r="S449" s="419"/>
      <c r="T449" s="419"/>
      <c r="U449" s="419"/>
      <c r="V449" s="419"/>
      <c r="W449" s="419"/>
      <c r="X449" s="419"/>
      <c r="Y449" s="419"/>
      <c r="Z449" s="419"/>
    </row>
    <row r="450" spans="1:26" ht="15.75" customHeight="1">
      <c r="A450" s="419"/>
      <c r="B450" s="419"/>
      <c r="C450" s="419"/>
      <c r="D450" s="419"/>
      <c r="E450" s="419"/>
      <c r="F450" s="419"/>
      <c r="G450" s="419"/>
      <c r="H450" s="419"/>
      <c r="I450" s="419"/>
      <c r="J450" s="419"/>
      <c r="K450" s="419"/>
      <c r="L450" s="419"/>
      <c r="M450" s="419"/>
      <c r="N450" s="419"/>
      <c r="O450" s="419"/>
      <c r="P450" s="419"/>
      <c r="Q450" s="419"/>
      <c r="R450" s="419"/>
      <c r="S450" s="419"/>
      <c r="T450" s="419"/>
      <c r="U450" s="419"/>
      <c r="V450" s="419"/>
      <c r="W450" s="419"/>
      <c r="X450" s="419"/>
      <c r="Y450" s="419"/>
      <c r="Z450" s="419"/>
    </row>
    <row r="451" spans="1:26" ht="15.75" customHeight="1">
      <c r="A451" s="419"/>
      <c r="B451" s="419"/>
      <c r="C451" s="419"/>
      <c r="D451" s="419"/>
      <c r="E451" s="419"/>
      <c r="F451" s="419"/>
      <c r="G451" s="419"/>
      <c r="H451" s="419"/>
      <c r="I451" s="419"/>
      <c r="J451" s="419"/>
      <c r="K451" s="419"/>
      <c r="L451" s="419"/>
      <c r="M451" s="419"/>
      <c r="N451" s="419"/>
      <c r="O451" s="419"/>
      <c r="P451" s="419"/>
      <c r="Q451" s="419"/>
      <c r="R451" s="419"/>
      <c r="S451" s="419"/>
      <c r="T451" s="419"/>
      <c r="U451" s="419"/>
      <c r="V451" s="419"/>
      <c r="W451" s="419"/>
      <c r="X451" s="419"/>
      <c r="Y451" s="419"/>
      <c r="Z451" s="419"/>
    </row>
    <row r="452" spans="1:26" ht="15.75" customHeight="1">
      <c r="A452" s="419"/>
      <c r="B452" s="419"/>
      <c r="C452" s="419"/>
      <c r="D452" s="419"/>
      <c r="E452" s="419"/>
      <c r="F452" s="419"/>
      <c r="G452" s="419"/>
      <c r="H452" s="419"/>
      <c r="I452" s="419"/>
      <c r="J452" s="419"/>
      <c r="K452" s="419"/>
      <c r="L452" s="419"/>
      <c r="M452" s="419"/>
      <c r="N452" s="419"/>
      <c r="O452" s="419"/>
      <c r="P452" s="419"/>
      <c r="Q452" s="419"/>
      <c r="R452" s="419"/>
      <c r="S452" s="419"/>
      <c r="T452" s="419"/>
      <c r="U452" s="419"/>
      <c r="V452" s="419"/>
      <c r="W452" s="419"/>
      <c r="X452" s="419"/>
      <c r="Y452" s="419"/>
      <c r="Z452" s="419"/>
    </row>
    <row r="453" spans="1:26" ht="15.75" customHeight="1">
      <c r="A453" s="419"/>
      <c r="B453" s="419"/>
      <c r="C453" s="419"/>
      <c r="D453" s="419"/>
      <c r="E453" s="419"/>
      <c r="F453" s="419"/>
      <c r="G453" s="419"/>
      <c r="H453" s="419"/>
      <c r="I453" s="419"/>
      <c r="J453" s="419"/>
      <c r="K453" s="419"/>
      <c r="L453" s="419"/>
      <c r="M453" s="419"/>
      <c r="N453" s="419"/>
      <c r="O453" s="419"/>
      <c r="P453" s="419"/>
      <c r="Q453" s="419"/>
      <c r="R453" s="419"/>
      <c r="S453" s="419"/>
      <c r="T453" s="419"/>
      <c r="U453" s="419"/>
      <c r="V453" s="419"/>
      <c r="W453" s="419"/>
      <c r="X453" s="419"/>
      <c r="Y453" s="419"/>
      <c r="Z453" s="419"/>
    </row>
    <row r="454" spans="1:26" ht="15.75" customHeight="1">
      <c r="A454" s="419"/>
      <c r="B454" s="419"/>
      <c r="C454" s="419"/>
      <c r="D454" s="419"/>
      <c r="E454" s="419"/>
      <c r="F454" s="419"/>
      <c r="G454" s="419"/>
      <c r="H454" s="419"/>
      <c r="I454" s="419"/>
      <c r="J454" s="419"/>
      <c r="K454" s="419"/>
      <c r="L454" s="419"/>
      <c r="M454" s="419"/>
      <c r="N454" s="419"/>
      <c r="O454" s="419"/>
      <c r="P454" s="419"/>
      <c r="Q454" s="419"/>
      <c r="R454" s="419"/>
      <c r="S454" s="419"/>
      <c r="T454" s="419"/>
      <c r="U454" s="419"/>
      <c r="V454" s="419"/>
      <c r="W454" s="419"/>
      <c r="X454" s="419"/>
      <c r="Y454" s="419"/>
      <c r="Z454" s="419"/>
    </row>
    <row r="455" spans="1:26" ht="15.75" customHeight="1">
      <c r="A455" s="419"/>
      <c r="B455" s="419"/>
      <c r="C455" s="419"/>
      <c r="D455" s="419"/>
      <c r="E455" s="419"/>
      <c r="F455" s="419"/>
      <c r="G455" s="419"/>
      <c r="H455" s="419"/>
      <c r="I455" s="419"/>
      <c r="J455" s="419"/>
      <c r="K455" s="419"/>
      <c r="L455" s="419"/>
      <c r="M455" s="419"/>
      <c r="N455" s="419"/>
      <c r="O455" s="419"/>
      <c r="P455" s="419"/>
      <c r="Q455" s="419"/>
      <c r="R455" s="419"/>
      <c r="S455" s="419"/>
      <c r="T455" s="419"/>
      <c r="U455" s="419"/>
      <c r="V455" s="419"/>
      <c r="W455" s="419"/>
      <c r="X455" s="419"/>
      <c r="Y455" s="419"/>
      <c r="Z455" s="419"/>
    </row>
    <row r="456" spans="1:26" ht="15.75" customHeight="1">
      <c r="A456" s="419"/>
      <c r="B456" s="419"/>
      <c r="C456" s="419"/>
      <c r="D456" s="419"/>
      <c r="E456" s="419"/>
      <c r="F456" s="419"/>
      <c r="G456" s="419"/>
      <c r="H456" s="419"/>
      <c r="I456" s="419"/>
      <c r="J456" s="419"/>
      <c r="K456" s="419"/>
      <c r="L456" s="419"/>
      <c r="M456" s="419"/>
      <c r="N456" s="419"/>
      <c r="O456" s="419"/>
      <c r="P456" s="419"/>
      <c r="Q456" s="419"/>
      <c r="R456" s="419"/>
      <c r="S456" s="419"/>
      <c r="T456" s="419"/>
      <c r="U456" s="419"/>
      <c r="V456" s="419"/>
      <c r="W456" s="419"/>
      <c r="X456" s="419"/>
      <c r="Y456" s="419"/>
      <c r="Z456" s="419"/>
    </row>
    <row r="457" spans="1:26" ht="15.75" customHeight="1">
      <c r="A457" s="419"/>
      <c r="B457" s="419"/>
      <c r="C457" s="419"/>
      <c r="D457" s="419"/>
      <c r="E457" s="419"/>
      <c r="F457" s="419"/>
      <c r="G457" s="419"/>
      <c r="H457" s="419"/>
      <c r="I457" s="419"/>
      <c r="J457" s="419"/>
      <c r="K457" s="419"/>
      <c r="L457" s="419"/>
      <c r="M457" s="419"/>
      <c r="N457" s="419"/>
      <c r="O457" s="419"/>
      <c r="P457" s="419"/>
      <c r="Q457" s="419"/>
      <c r="R457" s="419"/>
      <c r="S457" s="419"/>
      <c r="T457" s="419"/>
      <c r="U457" s="419"/>
      <c r="V457" s="419"/>
      <c r="W457" s="419"/>
      <c r="X457" s="419"/>
      <c r="Y457" s="419"/>
      <c r="Z457" s="419"/>
    </row>
    <row r="458" spans="1:26" ht="15.75" customHeight="1">
      <c r="A458" s="419"/>
      <c r="B458" s="419"/>
      <c r="C458" s="419"/>
      <c r="D458" s="419"/>
      <c r="E458" s="419"/>
      <c r="F458" s="419"/>
      <c r="G458" s="419"/>
      <c r="H458" s="419"/>
      <c r="I458" s="419"/>
      <c r="J458" s="419"/>
      <c r="K458" s="419"/>
      <c r="L458" s="419"/>
      <c r="M458" s="419"/>
      <c r="N458" s="419"/>
      <c r="O458" s="419"/>
      <c r="P458" s="419"/>
      <c r="Q458" s="419"/>
      <c r="R458" s="419"/>
      <c r="S458" s="419"/>
      <c r="T458" s="419"/>
      <c r="U458" s="419"/>
      <c r="V458" s="419"/>
      <c r="W458" s="419"/>
      <c r="X458" s="419"/>
      <c r="Y458" s="419"/>
      <c r="Z458" s="419"/>
    </row>
    <row r="459" spans="1:26" ht="15.75" customHeight="1">
      <c r="A459" s="419"/>
      <c r="B459" s="419"/>
      <c r="C459" s="419"/>
      <c r="D459" s="419"/>
      <c r="E459" s="419"/>
      <c r="F459" s="419"/>
      <c r="G459" s="419"/>
      <c r="H459" s="419"/>
      <c r="I459" s="419"/>
      <c r="J459" s="419"/>
      <c r="K459" s="419"/>
      <c r="L459" s="419"/>
      <c r="M459" s="419"/>
      <c r="N459" s="419"/>
      <c r="O459" s="419"/>
      <c r="P459" s="419"/>
      <c r="Q459" s="419"/>
      <c r="R459" s="419"/>
      <c r="S459" s="419"/>
      <c r="T459" s="419"/>
      <c r="U459" s="419"/>
      <c r="V459" s="419"/>
      <c r="W459" s="419"/>
      <c r="X459" s="419"/>
      <c r="Y459" s="419"/>
      <c r="Z459" s="419"/>
    </row>
    <row r="460" spans="1:26" ht="15.75" customHeight="1">
      <c r="A460" s="419"/>
      <c r="B460" s="419"/>
      <c r="C460" s="419"/>
      <c r="D460" s="419"/>
      <c r="E460" s="419"/>
      <c r="F460" s="419"/>
      <c r="G460" s="419"/>
      <c r="H460" s="419"/>
      <c r="I460" s="419"/>
      <c r="J460" s="419"/>
      <c r="K460" s="419"/>
      <c r="L460" s="419"/>
      <c r="M460" s="419"/>
      <c r="N460" s="419"/>
      <c r="O460" s="419"/>
      <c r="P460" s="419"/>
      <c r="Q460" s="419"/>
      <c r="R460" s="419"/>
      <c r="S460" s="419"/>
      <c r="T460" s="419"/>
      <c r="U460" s="419"/>
      <c r="V460" s="419"/>
      <c r="W460" s="419"/>
      <c r="X460" s="419"/>
      <c r="Y460" s="419"/>
      <c r="Z460" s="419"/>
    </row>
    <row r="461" spans="1:26" ht="15.75" customHeight="1">
      <c r="A461" s="419"/>
      <c r="B461" s="419"/>
      <c r="C461" s="419"/>
      <c r="D461" s="419"/>
      <c r="E461" s="419"/>
      <c r="F461" s="419"/>
      <c r="G461" s="419"/>
      <c r="H461" s="419"/>
      <c r="I461" s="419"/>
      <c r="J461" s="419"/>
      <c r="K461" s="419"/>
      <c r="L461" s="419"/>
      <c r="M461" s="419"/>
      <c r="N461" s="419"/>
      <c r="O461" s="419"/>
      <c r="P461" s="419"/>
      <c r="Q461" s="419"/>
      <c r="R461" s="419"/>
      <c r="S461" s="419"/>
      <c r="T461" s="419"/>
      <c r="U461" s="419"/>
      <c r="V461" s="419"/>
      <c r="W461" s="419"/>
      <c r="X461" s="419"/>
      <c r="Y461" s="419"/>
      <c r="Z461" s="419"/>
    </row>
    <row r="462" spans="1:26" ht="15.75" customHeight="1">
      <c r="A462" s="419"/>
      <c r="B462" s="419"/>
      <c r="C462" s="419"/>
      <c r="D462" s="419"/>
      <c r="E462" s="419"/>
      <c r="F462" s="419"/>
      <c r="G462" s="419"/>
      <c r="H462" s="419"/>
      <c r="I462" s="419"/>
      <c r="J462" s="419"/>
      <c r="K462" s="419"/>
      <c r="L462" s="419"/>
      <c r="M462" s="419"/>
      <c r="N462" s="419"/>
      <c r="O462" s="419"/>
      <c r="P462" s="419"/>
      <c r="Q462" s="419"/>
      <c r="R462" s="419"/>
      <c r="S462" s="419"/>
      <c r="T462" s="419"/>
      <c r="U462" s="419"/>
      <c r="V462" s="419"/>
      <c r="W462" s="419"/>
      <c r="X462" s="419"/>
      <c r="Y462" s="419"/>
      <c r="Z462" s="419"/>
    </row>
    <row r="463" spans="1:26" ht="15.75" customHeight="1">
      <c r="A463" s="419"/>
      <c r="B463" s="419"/>
      <c r="C463" s="419"/>
      <c r="D463" s="419"/>
      <c r="E463" s="419"/>
      <c r="F463" s="419"/>
      <c r="G463" s="419"/>
      <c r="H463" s="419"/>
      <c r="I463" s="419"/>
      <c r="J463" s="419"/>
      <c r="K463" s="419"/>
      <c r="L463" s="419"/>
      <c r="M463" s="419"/>
      <c r="N463" s="419"/>
      <c r="O463" s="419"/>
      <c r="P463" s="419"/>
      <c r="Q463" s="419"/>
      <c r="R463" s="419"/>
      <c r="S463" s="419"/>
      <c r="T463" s="419"/>
      <c r="U463" s="419"/>
      <c r="V463" s="419"/>
      <c r="W463" s="419"/>
      <c r="X463" s="419"/>
      <c r="Y463" s="419"/>
      <c r="Z463" s="419"/>
    </row>
    <row r="464" spans="1:26" ht="15.75" customHeight="1">
      <c r="A464" s="419"/>
      <c r="B464" s="419"/>
      <c r="C464" s="419"/>
      <c r="D464" s="419"/>
      <c r="E464" s="419"/>
      <c r="F464" s="419"/>
      <c r="G464" s="419"/>
      <c r="H464" s="419"/>
      <c r="I464" s="419"/>
      <c r="J464" s="419"/>
      <c r="K464" s="419"/>
      <c r="L464" s="419"/>
      <c r="M464" s="419"/>
      <c r="N464" s="419"/>
      <c r="O464" s="419"/>
      <c r="P464" s="419"/>
      <c r="Q464" s="419"/>
      <c r="R464" s="419"/>
      <c r="S464" s="419"/>
      <c r="T464" s="419"/>
      <c r="U464" s="419"/>
      <c r="V464" s="419"/>
      <c r="W464" s="419"/>
      <c r="X464" s="419"/>
      <c r="Y464" s="419"/>
      <c r="Z464" s="419"/>
    </row>
    <row r="465" spans="1:26" ht="15.75" customHeight="1">
      <c r="A465" s="419"/>
      <c r="B465" s="419"/>
      <c r="C465" s="419"/>
      <c r="D465" s="419"/>
      <c r="E465" s="419"/>
      <c r="F465" s="419"/>
      <c r="G465" s="419"/>
      <c r="H465" s="419"/>
      <c r="I465" s="419"/>
      <c r="J465" s="419"/>
      <c r="K465" s="419"/>
      <c r="L465" s="419"/>
      <c r="M465" s="419"/>
      <c r="N465" s="419"/>
      <c r="O465" s="419"/>
      <c r="P465" s="419"/>
      <c r="Q465" s="419"/>
      <c r="R465" s="419"/>
      <c r="S465" s="419"/>
      <c r="T465" s="419"/>
      <c r="U465" s="419"/>
      <c r="V465" s="419"/>
      <c r="W465" s="419"/>
      <c r="X465" s="419"/>
      <c r="Y465" s="419"/>
      <c r="Z465" s="419"/>
    </row>
    <row r="466" spans="1:26" ht="15.75" customHeight="1">
      <c r="A466" s="419"/>
      <c r="B466" s="419"/>
      <c r="C466" s="419"/>
      <c r="D466" s="419"/>
      <c r="E466" s="419"/>
      <c r="F466" s="419"/>
      <c r="G466" s="419"/>
      <c r="H466" s="419"/>
      <c r="I466" s="419"/>
      <c r="J466" s="419"/>
      <c r="K466" s="419"/>
      <c r="L466" s="419"/>
      <c r="M466" s="419"/>
      <c r="N466" s="419"/>
      <c r="O466" s="419"/>
      <c r="P466" s="419"/>
      <c r="Q466" s="419"/>
      <c r="R466" s="419"/>
      <c r="S466" s="419"/>
      <c r="T466" s="419"/>
      <c r="U466" s="419"/>
      <c r="V466" s="419"/>
      <c r="W466" s="419"/>
      <c r="X466" s="419"/>
      <c r="Y466" s="419"/>
      <c r="Z466" s="419"/>
    </row>
    <row r="467" spans="1:26" ht="15.75" customHeight="1">
      <c r="A467" s="419"/>
      <c r="B467" s="419"/>
      <c r="C467" s="419"/>
      <c r="D467" s="419"/>
      <c r="E467" s="419"/>
      <c r="F467" s="419"/>
      <c r="G467" s="419"/>
      <c r="H467" s="419"/>
      <c r="I467" s="419"/>
      <c r="J467" s="419"/>
      <c r="K467" s="419"/>
      <c r="L467" s="419"/>
      <c r="M467" s="419"/>
      <c r="N467" s="419"/>
      <c r="O467" s="419"/>
      <c r="P467" s="419"/>
      <c r="Q467" s="419"/>
      <c r="R467" s="419"/>
      <c r="S467" s="419"/>
      <c r="T467" s="419"/>
      <c r="U467" s="419"/>
      <c r="V467" s="419"/>
      <c r="W467" s="419"/>
      <c r="X467" s="419"/>
      <c r="Y467" s="419"/>
      <c r="Z467" s="419"/>
    </row>
    <row r="468" spans="1:26" ht="15.75" customHeight="1">
      <c r="A468" s="419"/>
      <c r="B468" s="419"/>
      <c r="C468" s="419"/>
      <c r="D468" s="419"/>
      <c r="E468" s="419"/>
      <c r="F468" s="419"/>
      <c r="G468" s="419"/>
      <c r="H468" s="419"/>
      <c r="I468" s="419"/>
      <c r="J468" s="419"/>
      <c r="K468" s="419"/>
      <c r="L468" s="419"/>
      <c r="M468" s="419"/>
      <c r="N468" s="419"/>
      <c r="O468" s="419"/>
      <c r="P468" s="419"/>
      <c r="Q468" s="419"/>
      <c r="R468" s="419"/>
      <c r="S468" s="419"/>
      <c r="T468" s="419"/>
      <c r="U468" s="419"/>
      <c r="V468" s="419"/>
      <c r="W468" s="419"/>
      <c r="X468" s="419"/>
      <c r="Y468" s="419"/>
      <c r="Z468" s="419"/>
    </row>
    <row r="469" spans="1:26" ht="15.75" customHeight="1">
      <c r="A469" s="419"/>
      <c r="B469" s="419"/>
      <c r="C469" s="419"/>
      <c r="D469" s="419"/>
      <c r="E469" s="419"/>
      <c r="F469" s="419"/>
      <c r="G469" s="419"/>
      <c r="H469" s="419"/>
      <c r="I469" s="419"/>
      <c r="J469" s="419"/>
      <c r="K469" s="419"/>
      <c r="L469" s="419"/>
      <c r="M469" s="419"/>
      <c r="N469" s="419"/>
      <c r="O469" s="419"/>
      <c r="P469" s="419"/>
      <c r="Q469" s="419"/>
      <c r="R469" s="419"/>
      <c r="S469" s="419"/>
      <c r="T469" s="419"/>
      <c r="U469" s="419"/>
      <c r="V469" s="419"/>
      <c r="W469" s="419"/>
      <c r="X469" s="419"/>
      <c r="Y469" s="419"/>
      <c r="Z469" s="419"/>
    </row>
    <row r="470" spans="1:26" ht="15.75" customHeight="1">
      <c r="A470" s="419"/>
      <c r="B470" s="419"/>
      <c r="C470" s="419"/>
      <c r="D470" s="419"/>
      <c r="E470" s="419"/>
      <c r="F470" s="419"/>
      <c r="G470" s="419"/>
      <c r="H470" s="419"/>
      <c r="I470" s="419"/>
      <c r="J470" s="419"/>
      <c r="K470" s="419"/>
      <c r="L470" s="419"/>
      <c r="M470" s="419"/>
      <c r="N470" s="419"/>
      <c r="O470" s="419"/>
      <c r="P470" s="419"/>
      <c r="Q470" s="419"/>
      <c r="R470" s="419"/>
      <c r="S470" s="419"/>
      <c r="T470" s="419"/>
      <c r="U470" s="419"/>
      <c r="V470" s="419"/>
      <c r="W470" s="419"/>
      <c r="X470" s="419"/>
      <c r="Y470" s="419"/>
      <c r="Z470" s="419"/>
    </row>
    <row r="471" spans="1:26" ht="15.75" customHeight="1">
      <c r="A471" s="419"/>
      <c r="B471" s="419"/>
      <c r="C471" s="419"/>
      <c r="D471" s="419"/>
      <c r="E471" s="419"/>
      <c r="F471" s="419"/>
      <c r="G471" s="419"/>
      <c r="H471" s="419"/>
      <c r="I471" s="419"/>
      <c r="J471" s="419"/>
      <c r="K471" s="419"/>
      <c r="L471" s="419"/>
      <c r="M471" s="419"/>
      <c r="N471" s="419"/>
      <c r="O471" s="419"/>
      <c r="P471" s="419"/>
      <c r="Q471" s="419"/>
      <c r="R471" s="419"/>
      <c r="S471" s="419"/>
      <c r="T471" s="419"/>
      <c r="U471" s="419"/>
      <c r="V471" s="419"/>
      <c r="W471" s="419"/>
      <c r="X471" s="419"/>
      <c r="Y471" s="419"/>
      <c r="Z471" s="419"/>
    </row>
    <row r="472" spans="1:26" ht="15.75" customHeight="1">
      <c r="A472" s="419"/>
      <c r="B472" s="419"/>
      <c r="C472" s="419"/>
      <c r="D472" s="419"/>
      <c r="E472" s="419"/>
      <c r="F472" s="419"/>
      <c r="G472" s="419"/>
      <c r="H472" s="419"/>
      <c r="I472" s="419"/>
      <c r="J472" s="419"/>
      <c r="K472" s="419"/>
      <c r="L472" s="419"/>
      <c r="M472" s="419"/>
      <c r="N472" s="419"/>
      <c r="O472" s="419"/>
      <c r="P472" s="419"/>
      <c r="Q472" s="419"/>
      <c r="R472" s="419"/>
      <c r="S472" s="419"/>
      <c r="T472" s="419"/>
      <c r="U472" s="419"/>
      <c r="V472" s="419"/>
      <c r="W472" s="419"/>
      <c r="X472" s="419"/>
      <c r="Y472" s="419"/>
      <c r="Z472" s="419"/>
    </row>
    <row r="473" spans="1:26" ht="15.75" customHeight="1">
      <c r="A473" s="419"/>
      <c r="B473" s="419"/>
      <c r="C473" s="419"/>
      <c r="D473" s="419"/>
      <c r="E473" s="419"/>
      <c r="F473" s="419"/>
      <c r="G473" s="419"/>
      <c r="H473" s="419"/>
      <c r="I473" s="419"/>
      <c r="J473" s="419"/>
      <c r="K473" s="419"/>
      <c r="L473" s="419"/>
      <c r="M473" s="419"/>
      <c r="N473" s="419"/>
      <c r="O473" s="419"/>
      <c r="P473" s="419"/>
      <c r="Q473" s="419"/>
      <c r="R473" s="419"/>
      <c r="S473" s="419"/>
      <c r="T473" s="419"/>
      <c r="U473" s="419"/>
      <c r="V473" s="419"/>
      <c r="W473" s="419"/>
      <c r="X473" s="419"/>
      <c r="Y473" s="419"/>
      <c r="Z473" s="419"/>
    </row>
    <row r="474" spans="1:26" ht="15.75" customHeight="1">
      <c r="A474" s="419"/>
      <c r="B474" s="419"/>
      <c r="C474" s="419"/>
      <c r="D474" s="419"/>
      <c r="E474" s="419"/>
      <c r="F474" s="419"/>
      <c r="G474" s="419"/>
      <c r="H474" s="419"/>
      <c r="I474" s="419"/>
      <c r="J474" s="419"/>
      <c r="K474" s="419"/>
      <c r="L474" s="419"/>
      <c r="M474" s="419"/>
      <c r="N474" s="419"/>
      <c r="O474" s="419"/>
      <c r="P474" s="419"/>
      <c r="Q474" s="419"/>
      <c r="R474" s="419"/>
      <c r="S474" s="419"/>
      <c r="T474" s="419"/>
      <c r="U474" s="419"/>
      <c r="V474" s="419"/>
      <c r="W474" s="419"/>
      <c r="X474" s="419"/>
      <c r="Y474" s="419"/>
      <c r="Z474" s="419"/>
    </row>
    <row r="475" spans="1:26" ht="15.75" customHeight="1">
      <c r="A475" s="419"/>
      <c r="B475" s="419"/>
      <c r="C475" s="419"/>
      <c r="D475" s="419"/>
      <c r="E475" s="419"/>
      <c r="F475" s="419"/>
      <c r="G475" s="419"/>
      <c r="H475" s="419"/>
      <c r="I475" s="419"/>
      <c r="J475" s="419"/>
      <c r="K475" s="419"/>
      <c r="L475" s="419"/>
      <c r="M475" s="419"/>
      <c r="N475" s="419"/>
      <c r="O475" s="419"/>
      <c r="P475" s="419"/>
      <c r="Q475" s="419"/>
      <c r="R475" s="419"/>
      <c r="S475" s="419"/>
      <c r="T475" s="419"/>
      <c r="U475" s="419"/>
      <c r="V475" s="419"/>
      <c r="W475" s="419"/>
      <c r="X475" s="419"/>
      <c r="Y475" s="419"/>
      <c r="Z475" s="419"/>
    </row>
    <row r="476" spans="1:26" ht="15.75" customHeight="1">
      <c r="A476" s="419"/>
      <c r="B476" s="419"/>
      <c r="C476" s="419"/>
      <c r="D476" s="419"/>
      <c r="E476" s="419"/>
      <c r="F476" s="419"/>
      <c r="G476" s="419"/>
      <c r="H476" s="419"/>
      <c r="I476" s="419"/>
      <c r="J476" s="419"/>
      <c r="K476" s="419"/>
      <c r="L476" s="419"/>
      <c r="M476" s="419"/>
      <c r="N476" s="419"/>
      <c r="O476" s="419"/>
      <c r="P476" s="419"/>
      <c r="Q476" s="419"/>
      <c r="R476" s="419"/>
      <c r="S476" s="419"/>
      <c r="T476" s="419"/>
      <c r="U476" s="419"/>
      <c r="V476" s="419"/>
      <c r="W476" s="419"/>
      <c r="X476" s="419"/>
      <c r="Y476" s="419"/>
      <c r="Z476" s="419"/>
    </row>
    <row r="477" spans="1:26" ht="15.75" customHeight="1">
      <c r="A477" s="419"/>
      <c r="B477" s="419"/>
      <c r="C477" s="419"/>
      <c r="D477" s="419"/>
      <c r="E477" s="419"/>
      <c r="F477" s="419"/>
      <c r="G477" s="419"/>
      <c r="H477" s="419"/>
      <c r="I477" s="419"/>
      <c r="J477" s="419"/>
      <c r="K477" s="419"/>
      <c r="L477" s="419"/>
      <c r="M477" s="419"/>
      <c r="N477" s="419"/>
      <c r="O477" s="419"/>
      <c r="P477" s="419"/>
      <c r="Q477" s="419"/>
      <c r="R477" s="419"/>
      <c r="S477" s="419"/>
      <c r="T477" s="419"/>
      <c r="U477" s="419"/>
      <c r="V477" s="419"/>
      <c r="W477" s="419"/>
      <c r="X477" s="419"/>
      <c r="Y477" s="419"/>
      <c r="Z477" s="419"/>
    </row>
    <row r="478" spans="1:26" ht="15.75" customHeight="1">
      <c r="A478" s="419"/>
      <c r="B478" s="419"/>
      <c r="C478" s="419"/>
      <c r="D478" s="419"/>
      <c r="E478" s="419"/>
      <c r="F478" s="419"/>
      <c r="G478" s="419"/>
      <c r="H478" s="419"/>
      <c r="I478" s="419"/>
      <c r="J478" s="419"/>
      <c r="K478" s="419"/>
      <c r="L478" s="419"/>
      <c r="M478" s="419"/>
      <c r="N478" s="419"/>
      <c r="O478" s="419"/>
      <c r="P478" s="419"/>
      <c r="Q478" s="419"/>
      <c r="R478" s="419"/>
      <c r="S478" s="419"/>
      <c r="T478" s="419"/>
      <c r="U478" s="419"/>
      <c r="V478" s="419"/>
      <c r="W478" s="419"/>
      <c r="X478" s="419"/>
      <c r="Y478" s="419"/>
      <c r="Z478" s="419"/>
    </row>
    <row r="479" spans="1:26" ht="15.75" customHeight="1">
      <c r="A479" s="419"/>
      <c r="B479" s="419"/>
      <c r="C479" s="419"/>
      <c r="D479" s="419"/>
      <c r="E479" s="419"/>
      <c r="F479" s="419"/>
      <c r="G479" s="419"/>
      <c r="H479" s="419"/>
      <c r="I479" s="419"/>
      <c r="J479" s="419"/>
      <c r="K479" s="419"/>
      <c r="L479" s="419"/>
      <c r="M479" s="419"/>
      <c r="N479" s="419"/>
      <c r="O479" s="419"/>
      <c r="P479" s="419"/>
      <c r="Q479" s="419"/>
      <c r="R479" s="419"/>
      <c r="S479" s="419"/>
      <c r="T479" s="419"/>
      <c r="U479" s="419"/>
      <c r="V479" s="419"/>
      <c r="W479" s="419"/>
      <c r="X479" s="419"/>
      <c r="Y479" s="419"/>
      <c r="Z479" s="419"/>
    </row>
    <row r="480" spans="1:26" ht="15.75" customHeight="1">
      <c r="A480" s="419"/>
      <c r="B480" s="419"/>
      <c r="C480" s="419"/>
      <c r="D480" s="419"/>
      <c r="E480" s="419"/>
      <c r="F480" s="419"/>
      <c r="G480" s="419"/>
      <c r="H480" s="419"/>
      <c r="I480" s="419"/>
      <c r="J480" s="419"/>
      <c r="K480" s="419"/>
      <c r="L480" s="419"/>
      <c r="M480" s="419"/>
      <c r="N480" s="419"/>
      <c r="O480" s="419"/>
      <c r="P480" s="419"/>
      <c r="Q480" s="419"/>
      <c r="R480" s="419"/>
      <c r="S480" s="419"/>
      <c r="T480" s="419"/>
      <c r="U480" s="419"/>
      <c r="V480" s="419"/>
      <c r="W480" s="419"/>
      <c r="X480" s="419"/>
      <c r="Y480" s="419"/>
      <c r="Z480" s="419"/>
    </row>
    <row r="481" spans="1:26" ht="15.75" customHeight="1">
      <c r="A481" s="419"/>
      <c r="B481" s="419"/>
      <c r="C481" s="419"/>
      <c r="D481" s="419"/>
      <c r="E481" s="419"/>
      <c r="F481" s="419"/>
      <c r="G481" s="419"/>
      <c r="H481" s="419"/>
      <c r="I481" s="419"/>
      <c r="J481" s="419"/>
      <c r="K481" s="419"/>
      <c r="L481" s="419"/>
      <c r="M481" s="419"/>
      <c r="N481" s="419"/>
      <c r="O481" s="419"/>
      <c r="P481" s="419"/>
      <c r="Q481" s="419"/>
      <c r="R481" s="419"/>
      <c r="S481" s="419"/>
      <c r="T481" s="419"/>
      <c r="U481" s="419"/>
      <c r="V481" s="419"/>
      <c r="W481" s="419"/>
      <c r="X481" s="419"/>
      <c r="Y481" s="419"/>
      <c r="Z481" s="419"/>
    </row>
    <row r="482" spans="1:26" ht="15.75" customHeight="1">
      <c r="A482" s="419"/>
      <c r="B482" s="419"/>
      <c r="C482" s="419"/>
      <c r="D482" s="419"/>
      <c r="E482" s="419"/>
      <c r="F482" s="419"/>
      <c r="G482" s="419"/>
      <c r="H482" s="419"/>
      <c r="I482" s="419"/>
      <c r="J482" s="419"/>
      <c r="K482" s="419"/>
      <c r="L482" s="419"/>
      <c r="M482" s="419"/>
      <c r="N482" s="419"/>
      <c r="O482" s="419"/>
      <c r="P482" s="419"/>
      <c r="Q482" s="419"/>
      <c r="R482" s="419"/>
      <c r="S482" s="419"/>
      <c r="T482" s="419"/>
      <c r="U482" s="419"/>
      <c r="V482" s="419"/>
      <c r="W482" s="419"/>
      <c r="X482" s="419"/>
      <c r="Y482" s="419"/>
      <c r="Z482" s="419"/>
    </row>
    <row r="483" spans="1:26" ht="15.75" customHeight="1">
      <c r="A483" s="419"/>
      <c r="B483" s="419"/>
      <c r="C483" s="419"/>
      <c r="D483" s="419"/>
      <c r="E483" s="419"/>
      <c r="F483" s="419"/>
      <c r="G483" s="419"/>
      <c r="H483" s="419"/>
      <c r="I483" s="419"/>
      <c r="J483" s="419"/>
      <c r="K483" s="419"/>
      <c r="L483" s="419"/>
      <c r="M483" s="419"/>
      <c r="N483" s="419"/>
      <c r="O483" s="419"/>
      <c r="P483" s="419"/>
      <c r="Q483" s="419"/>
      <c r="R483" s="419"/>
      <c r="S483" s="419"/>
      <c r="T483" s="419"/>
      <c r="U483" s="419"/>
      <c r="V483" s="419"/>
      <c r="W483" s="419"/>
      <c r="X483" s="419"/>
      <c r="Y483" s="419"/>
      <c r="Z483" s="419"/>
    </row>
    <row r="484" spans="1:26" ht="15.75" customHeight="1">
      <c r="A484" s="419"/>
      <c r="B484" s="419"/>
      <c r="C484" s="419"/>
      <c r="D484" s="419"/>
      <c r="E484" s="419"/>
      <c r="F484" s="419"/>
      <c r="G484" s="419"/>
      <c r="H484" s="419"/>
      <c r="I484" s="419"/>
      <c r="J484" s="419"/>
      <c r="K484" s="419"/>
      <c r="L484" s="419"/>
      <c r="M484" s="419"/>
      <c r="N484" s="419"/>
      <c r="O484" s="419"/>
      <c r="P484" s="419"/>
      <c r="Q484" s="419"/>
      <c r="R484" s="419"/>
      <c r="S484" s="419"/>
      <c r="T484" s="419"/>
      <c r="U484" s="419"/>
      <c r="V484" s="419"/>
      <c r="W484" s="419"/>
      <c r="X484" s="419"/>
      <c r="Y484" s="419"/>
      <c r="Z484" s="419"/>
    </row>
    <row r="485" spans="1:26" ht="15.75" customHeight="1">
      <c r="A485" s="419"/>
      <c r="B485" s="419"/>
      <c r="C485" s="419"/>
      <c r="D485" s="419"/>
      <c r="E485" s="419"/>
      <c r="F485" s="419"/>
      <c r="G485" s="419"/>
      <c r="H485" s="419"/>
      <c r="I485" s="419"/>
      <c r="J485" s="419"/>
      <c r="K485" s="419"/>
      <c r="L485" s="419"/>
      <c r="M485" s="419"/>
      <c r="N485" s="419"/>
      <c r="O485" s="419"/>
      <c r="P485" s="419"/>
      <c r="Q485" s="419"/>
      <c r="R485" s="419"/>
      <c r="S485" s="419"/>
      <c r="T485" s="419"/>
      <c r="U485" s="419"/>
      <c r="V485" s="419"/>
      <c r="W485" s="419"/>
      <c r="X485" s="419"/>
      <c r="Y485" s="419"/>
      <c r="Z485" s="419"/>
    </row>
    <row r="486" spans="1:26" ht="15.75" customHeight="1">
      <c r="A486" s="419"/>
      <c r="B486" s="419"/>
      <c r="C486" s="419"/>
      <c r="D486" s="419"/>
      <c r="E486" s="419"/>
      <c r="F486" s="419"/>
      <c r="G486" s="419"/>
      <c r="H486" s="419"/>
      <c r="I486" s="419"/>
      <c r="J486" s="419"/>
      <c r="K486" s="419"/>
      <c r="L486" s="419"/>
      <c r="M486" s="419"/>
      <c r="N486" s="419"/>
      <c r="O486" s="419"/>
      <c r="P486" s="419"/>
      <c r="Q486" s="419"/>
      <c r="R486" s="419"/>
      <c r="S486" s="419"/>
      <c r="T486" s="419"/>
      <c r="U486" s="419"/>
      <c r="V486" s="419"/>
      <c r="W486" s="419"/>
      <c r="X486" s="419"/>
      <c r="Y486" s="419"/>
      <c r="Z486" s="419"/>
    </row>
    <row r="487" spans="1:26" ht="15.75" customHeight="1">
      <c r="A487" s="419"/>
      <c r="B487" s="419"/>
      <c r="C487" s="419"/>
      <c r="D487" s="419"/>
      <c r="E487" s="419"/>
      <c r="F487" s="419"/>
      <c r="G487" s="419"/>
      <c r="H487" s="419"/>
      <c r="I487" s="419"/>
      <c r="J487" s="419"/>
      <c r="K487" s="419"/>
      <c r="L487" s="419"/>
      <c r="M487" s="419"/>
      <c r="N487" s="419"/>
      <c r="O487" s="419"/>
      <c r="P487" s="419"/>
      <c r="Q487" s="419"/>
      <c r="R487" s="419"/>
      <c r="S487" s="419"/>
      <c r="T487" s="419"/>
      <c r="U487" s="419"/>
      <c r="V487" s="419"/>
      <c r="W487" s="419"/>
      <c r="X487" s="419"/>
      <c r="Y487" s="419"/>
      <c r="Z487" s="419"/>
    </row>
    <row r="488" spans="1:26" ht="15.75" customHeight="1">
      <c r="A488" s="419"/>
      <c r="B488" s="419"/>
      <c r="C488" s="419"/>
      <c r="D488" s="419"/>
      <c r="E488" s="419"/>
      <c r="F488" s="419"/>
      <c r="G488" s="419"/>
      <c r="H488" s="419"/>
      <c r="I488" s="419"/>
      <c r="J488" s="419"/>
      <c r="K488" s="419"/>
      <c r="L488" s="419"/>
      <c r="M488" s="419"/>
      <c r="N488" s="419"/>
      <c r="O488" s="419"/>
      <c r="P488" s="419"/>
      <c r="Q488" s="419"/>
      <c r="R488" s="419"/>
      <c r="S488" s="419"/>
      <c r="T488" s="419"/>
      <c r="U488" s="419"/>
      <c r="V488" s="419"/>
      <c r="W488" s="419"/>
      <c r="X488" s="419"/>
      <c r="Y488" s="419"/>
      <c r="Z488" s="419"/>
    </row>
    <row r="489" spans="1:26" ht="15.75" customHeight="1">
      <c r="A489" s="419"/>
      <c r="B489" s="419"/>
      <c r="C489" s="419"/>
      <c r="D489" s="419"/>
      <c r="E489" s="419"/>
      <c r="F489" s="419"/>
      <c r="G489" s="419"/>
      <c r="H489" s="419"/>
      <c r="I489" s="419"/>
      <c r="J489" s="419"/>
      <c r="K489" s="419"/>
      <c r="L489" s="419"/>
      <c r="M489" s="419"/>
      <c r="N489" s="419"/>
      <c r="O489" s="419"/>
      <c r="P489" s="419"/>
      <c r="Q489" s="419"/>
      <c r="R489" s="419"/>
      <c r="S489" s="419"/>
      <c r="T489" s="419"/>
      <c r="U489" s="419"/>
      <c r="V489" s="419"/>
      <c r="W489" s="419"/>
      <c r="X489" s="419"/>
      <c r="Y489" s="419"/>
      <c r="Z489" s="419"/>
    </row>
    <row r="490" spans="1:26" ht="15.75" customHeight="1">
      <c r="A490" s="419"/>
      <c r="B490" s="419"/>
      <c r="C490" s="419"/>
      <c r="D490" s="419"/>
      <c r="E490" s="419"/>
      <c r="F490" s="419"/>
      <c r="G490" s="419"/>
      <c r="H490" s="419"/>
      <c r="I490" s="419"/>
      <c r="J490" s="419"/>
      <c r="K490" s="419"/>
      <c r="L490" s="419"/>
      <c r="M490" s="419"/>
      <c r="N490" s="419"/>
      <c r="O490" s="419"/>
      <c r="P490" s="419"/>
      <c r="Q490" s="419"/>
      <c r="R490" s="419"/>
      <c r="S490" s="419"/>
      <c r="T490" s="419"/>
      <c r="U490" s="419"/>
      <c r="V490" s="419"/>
      <c r="W490" s="419"/>
      <c r="X490" s="419"/>
      <c r="Y490" s="419"/>
      <c r="Z490" s="419"/>
    </row>
    <row r="491" spans="1:26" ht="15.75" customHeight="1">
      <c r="A491" s="419"/>
      <c r="B491" s="419"/>
      <c r="C491" s="419"/>
      <c r="D491" s="419"/>
      <c r="E491" s="419"/>
      <c r="F491" s="419"/>
      <c r="G491" s="419"/>
      <c r="H491" s="419"/>
      <c r="I491" s="419"/>
      <c r="J491" s="419"/>
      <c r="K491" s="419"/>
      <c r="L491" s="419"/>
      <c r="M491" s="419"/>
      <c r="N491" s="419"/>
      <c r="O491" s="419"/>
      <c r="P491" s="419"/>
      <c r="Q491" s="419"/>
      <c r="R491" s="419"/>
      <c r="S491" s="419"/>
      <c r="T491" s="419"/>
      <c r="U491" s="419"/>
      <c r="V491" s="419"/>
      <c r="W491" s="419"/>
      <c r="X491" s="419"/>
      <c r="Y491" s="419"/>
      <c r="Z491" s="419"/>
    </row>
    <row r="492" spans="1:26" ht="15.75" customHeight="1">
      <c r="A492" s="419"/>
      <c r="B492" s="419"/>
      <c r="C492" s="419"/>
      <c r="D492" s="419"/>
      <c r="E492" s="419"/>
      <c r="F492" s="419"/>
      <c r="G492" s="419"/>
      <c r="H492" s="419"/>
      <c r="I492" s="419"/>
      <c r="J492" s="419"/>
      <c r="K492" s="419"/>
      <c r="L492" s="419"/>
      <c r="M492" s="419"/>
      <c r="N492" s="419"/>
      <c r="O492" s="419"/>
      <c r="P492" s="419"/>
      <c r="Q492" s="419"/>
      <c r="R492" s="419"/>
      <c r="S492" s="419"/>
      <c r="T492" s="419"/>
      <c r="U492" s="419"/>
      <c r="V492" s="419"/>
      <c r="W492" s="419"/>
      <c r="X492" s="419"/>
      <c r="Y492" s="419"/>
      <c r="Z492" s="419"/>
    </row>
    <row r="493" spans="1:26" ht="15.75" customHeight="1">
      <c r="A493" s="419"/>
      <c r="B493" s="419"/>
      <c r="C493" s="419"/>
      <c r="D493" s="419"/>
      <c r="E493" s="419"/>
      <c r="F493" s="419"/>
      <c r="G493" s="419"/>
      <c r="H493" s="419"/>
      <c r="I493" s="419"/>
      <c r="J493" s="419"/>
      <c r="K493" s="419"/>
      <c r="L493" s="419"/>
      <c r="M493" s="419"/>
      <c r="N493" s="419"/>
      <c r="O493" s="419"/>
      <c r="P493" s="419"/>
      <c r="Q493" s="419"/>
      <c r="R493" s="419"/>
      <c r="S493" s="419"/>
      <c r="T493" s="419"/>
      <c r="U493" s="419"/>
      <c r="V493" s="419"/>
      <c r="W493" s="419"/>
      <c r="X493" s="419"/>
      <c r="Y493" s="419"/>
      <c r="Z493" s="419"/>
    </row>
    <row r="494" spans="1:26" ht="15.75" customHeight="1">
      <c r="A494" s="419"/>
      <c r="B494" s="419"/>
      <c r="C494" s="419"/>
      <c r="D494" s="419"/>
      <c r="E494" s="419"/>
      <c r="F494" s="419"/>
      <c r="G494" s="419"/>
      <c r="H494" s="419"/>
      <c r="I494" s="419"/>
      <c r="J494" s="419"/>
      <c r="K494" s="419"/>
      <c r="L494" s="419"/>
      <c r="M494" s="419"/>
      <c r="N494" s="419"/>
      <c r="O494" s="419"/>
      <c r="P494" s="419"/>
      <c r="Q494" s="419"/>
      <c r="R494" s="419"/>
      <c r="S494" s="419"/>
      <c r="T494" s="419"/>
      <c r="U494" s="419"/>
      <c r="V494" s="419"/>
      <c r="W494" s="419"/>
      <c r="X494" s="419"/>
      <c r="Y494" s="419"/>
      <c r="Z494" s="419"/>
    </row>
    <row r="495" spans="1:26" ht="15.75" customHeight="1">
      <c r="A495" s="419"/>
      <c r="B495" s="419"/>
      <c r="C495" s="419"/>
      <c r="D495" s="419"/>
      <c r="E495" s="419"/>
      <c r="F495" s="419"/>
      <c r="G495" s="419"/>
      <c r="H495" s="419"/>
      <c r="I495" s="419"/>
      <c r="J495" s="419"/>
      <c r="K495" s="419"/>
      <c r="L495" s="419"/>
      <c r="M495" s="419"/>
      <c r="N495" s="419"/>
      <c r="O495" s="419"/>
      <c r="P495" s="419"/>
      <c r="Q495" s="419"/>
      <c r="R495" s="419"/>
      <c r="S495" s="419"/>
      <c r="T495" s="419"/>
      <c r="U495" s="419"/>
      <c r="V495" s="419"/>
      <c r="W495" s="419"/>
      <c r="X495" s="419"/>
      <c r="Y495" s="419"/>
      <c r="Z495" s="419"/>
    </row>
    <row r="496" spans="1:26" ht="15.75" customHeight="1">
      <c r="A496" s="419"/>
      <c r="B496" s="419"/>
      <c r="C496" s="419"/>
      <c r="D496" s="419"/>
      <c r="E496" s="419"/>
      <c r="F496" s="419"/>
      <c r="G496" s="419"/>
      <c r="H496" s="419"/>
      <c r="I496" s="419"/>
      <c r="J496" s="419"/>
      <c r="K496" s="419"/>
      <c r="L496" s="419"/>
      <c r="M496" s="419"/>
      <c r="N496" s="419"/>
      <c r="O496" s="419"/>
      <c r="P496" s="419"/>
      <c r="Q496" s="419"/>
      <c r="R496" s="419"/>
      <c r="S496" s="419"/>
      <c r="T496" s="419"/>
      <c r="U496" s="419"/>
      <c r="V496" s="419"/>
      <c r="W496" s="419"/>
      <c r="X496" s="419"/>
      <c r="Y496" s="419"/>
      <c r="Z496" s="419"/>
    </row>
    <row r="497" spans="1:26" ht="15.75" customHeight="1">
      <c r="A497" s="419"/>
      <c r="B497" s="419"/>
      <c r="C497" s="419"/>
      <c r="D497" s="419"/>
      <c r="E497" s="419"/>
      <c r="F497" s="419"/>
      <c r="G497" s="419"/>
      <c r="H497" s="419"/>
      <c r="I497" s="419"/>
      <c r="J497" s="419"/>
      <c r="K497" s="419"/>
      <c r="L497" s="419"/>
      <c r="M497" s="419"/>
      <c r="N497" s="419"/>
      <c r="O497" s="419"/>
      <c r="P497" s="419"/>
      <c r="Q497" s="419"/>
      <c r="R497" s="419"/>
      <c r="S497" s="419"/>
      <c r="T497" s="419"/>
      <c r="U497" s="419"/>
      <c r="V497" s="419"/>
      <c r="W497" s="419"/>
      <c r="X497" s="419"/>
      <c r="Y497" s="419"/>
      <c r="Z497" s="419"/>
    </row>
    <row r="498" spans="1:26" ht="15.75" customHeight="1">
      <c r="A498" s="419"/>
      <c r="B498" s="419"/>
      <c r="C498" s="419"/>
      <c r="D498" s="419"/>
      <c r="E498" s="419"/>
      <c r="F498" s="419"/>
      <c r="G498" s="419"/>
      <c r="H498" s="419"/>
      <c r="I498" s="419"/>
      <c r="J498" s="419"/>
      <c r="K498" s="419"/>
      <c r="L498" s="419"/>
      <c r="M498" s="419"/>
      <c r="N498" s="419"/>
      <c r="O498" s="419"/>
      <c r="P498" s="419"/>
      <c r="Q498" s="419"/>
      <c r="R498" s="419"/>
      <c r="S498" s="419"/>
      <c r="T498" s="419"/>
      <c r="U498" s="419"/>
      <c r="V498" s="419"/>
      <c r="W498" s="419"/>
      <c r="X498" s="419"/>
      <c r="Y498" s="419"/>
      <c r="Z498" s="419"/>
    </row>
    <row r="499" spans="1:26" ht="15.75" customHeight="1">
      <c r="A499" s="419"/>
      <c r="B499" s="419"/>
      <c r="C499" s="419"/>
      <c r="D499" s="419"/>
      <c r="E499" s="419"/>
      <c r="F499" s="419"/>
      <c r="G499" s="419"/>
      <c r="H499" s="419"/>
      <c r="I499" s="419"/>
      <c r="J499" s="419"/>
      <c r="K499" s="419"/>
      <c r="L499" s="419"/>
      <c r="M499" s="419"/>
      <c r="N499" s="419"/>
      <c r="O499" s="419"/>
      <c r="P499" s="419"/>
      <c r="Q499" s="419"/>
      <c r="R499" s="419"/>
      <c r="S499" s="419"/>
      <c r="T499" s="419"/>
      <c r="U499" s="419"/>
      <c r="V499" s="419"/>
      <c r="W499" s="419"/>
      <c r="X499" s="419"/>
      <c r="Y499" s="419"/>
      <c r="Z499" s="419"/>
    </row>
    <row r="500" spans="1:26" ht="15.75" customHeight="1">
      <c r="A500" s="419"/>
      <c r="B500" s="419"/>
      <c r="C500" s="419"/>
      <c r="D500" s="419"/>
      <c r="E500" s="419"/>
      <c r="F500" s="419"/>
      <c r="G500" s="419"/>
      <c r="H500" s="419"/>
      <c r="I500" s="419"/>
      <c r="J500" s="419"/>
      <c r="K500" s="419"/>
      <c r="L500" s="419"/>
      <c r="M500" s="419"/>
      <c r="N500" s="419"/>
      <c r="O500" s="419"/>
      <c r="P500" s="419"/>
      <c r="Q500" s="419"/>
      <c r="R500" s="419"/>
      <c r="S500" s="419"/>
      <c r="T500" s="419"/>
      <c r="U500" s="419"/>
      <c r="V500" s="419"/>
      <c r="W500" s="419"/>
      <c r="X500" s="419"/>
      <c r="Y500" s="419"/>
      <c r="Z500" s="419"/>
    </row>
    <row r="501" spans="1:26" ht="15.75" customHeight="1">
      <c r="A501" s="419"/>
      <c r="B501" s="419"/>
      <c r="C501" s="419"/>
      <c r="D501" s="419"/>
      <c r="E501" s="419"/>
      <c r="F501" s="419"/>
      <c r="G501" s="419"/>
      <c r="H501" s="419"/>
      <c r="I501" s="419"/>
      <c r="J501" s="419"/>
      <c r="K501" s="419"/>
      <c r="L501" s="419"/>
      <c r="M501" s="419"/>
      <c r="N501" s="419"/>
      <c r="O501" s="419"/>
      <c r="P501" s="419"/>
      <c r="Q501" s="419"/>
      <c r="R501" s="419"/>
      <c r="S501" s="419"/>
      <c r="T501" s="419"/>
      <c r="U501" s="419"/>
      <c r="V501" s="419"/>
      <c r="W501" s="419"/>
      <c r="X501" s="419"/>
      <c r="Y501" s="419"/>
      <c r="Z501" s="419"/>
    </row>
    <row r="502" spans="1:26" ht="15.75" customHeight="1">
      <c r="A502" s="419"/>
      <c r="B502" s="419"/>
      <c r="C502" s="419"/>
      <c r="D502" s="419"/>
      <c r="E502" s="419"/>
      <c r="F502" s="419"/>
      <c r="G502" s="419"/>
      <c r="H502" s="419"/>
      <c r="I502" s="419"/>
      <c r="J502" s="419"/>
      <c r="K502" s="419"/>
      <c r="L502" s="419"/>
      <c r="M502" s="419"/>
      <c r="N502" s="419"/>
      <c r="O502" s="419"/>
      <c r="P502" s="419"/>
      <c r="Q502" s="419"/>
      <c r="R502" s="419"/>
      <c r="S502" s="419"/>
      <c r="T502" s="419"/>
      <c r="U502" s="419"/>
      <c r="V502" s="419"/>
      <c r="W502" s="419"/>
      <c r="X502" s="419"/>
      <c r="Y502" s="419"/>
      <c r="Z502" s="419"/>
    </row>
    <row r="503" spans="1:26" ht="15.75" customHeight="1">
      <c r="A503" s="419"/>
      <c r="B503" s="419"/>
      <c r="C503" s="419"/>
      <c r="D503" s="419"/>
      <c r="E503" s="419"/>
      <c r="F503" s="419"/>
      <c r="G503" s="419"/>
      <c r="H503" s="419"/>
      <c r="I503" s="419"/>
      <c r="J503" s="419"/>
      <c r="K503" s="419"/>
      <c r="L503" s="419"/>
      <c r="M503" s="419"/>
      <c r="N503" s="419"/>
      <c r="O503" s="419"/>
      <c r="P503" s="419"/>
      <c r="Q503" s="419"/>
      <c r="R503" s="419"/>
      <c r="S503" s="419"/>
      <c r="T503" s="419"/>
      <c r="U503" s="419"/>
      <c r="V503" s="419"/>
      <c r="W503" s="419"/>
      <c r="X503" s="419"/>
      <c r="Y503" s="419"/>
      <c r="Z503" s="419"/>
    </row>
    <row r="504" spans="1:26" ht="15.75" customHeight="1">
      <c r="A504" s="419"/>
      <c r="B504" s="419"/>
      <c r="C504" s="419"/>
      <c r="D504" s="419"/>
      <c r="E504" s="419"/>
      <c r="F504" s="419"/>
      <c r="G504" s="419"/>
      <c r="H504" s="419"/>
      <c r="I504" s="419"/>
      <c r="J504" s="419"/>
      <c r="K504" s="419"/>
      <c r="L504" s="419"/>
      <c r="M504" s="419"/>
      <c r="N504" s="419"/>
      <c r="O504" s="419"/>
      <c r="P504" s="419"/>
      <c r="Q504" s="419"/>
      <c r="R504" s="419"/>
      <c r="S504" s="419"/>
      <c r="T504" s="419"/>
      <c r="U504" s="419"/>
      <c r="V504" s="419"/>
      <c r="W504" s="419"/>
      <c r="X504" s="419"/>
      <c r="Y504" s="419"/>
      <c r="Z504" s="419"/>
    </row>
    <row r="505" spans="1:26" ht="15.75" customHeight="1">
      <c r="A505" s="419"/>
      <c r="B505" s="419"/>
      <c r="C505" s="419"/>
      <c r="D505" s="419"/>
      <c r="E505" s="419"/>
      <c r="F505" s="419"/>
      <c r="G505" s="419"/>
      <c r="H505" s="419"/>
      <c r="I505" s="419"/>
      <c r="J505" s="419"/>
      <c r="K505" s="419"/>
      <c r="L505" s="419"/>
      <c r="M505" s="419"/>
      <c r="N505" s="419"/>
      <c r="O505" s="419"/>
      <c r="P505" s="419"/>
      <c r="Q505" s="419"/>
      <c r="R505" s="419"/>
      <c r="S505" s="419"/>
      <c r="T505" s="419"/>
      <c r="U505" s="419"/>
      <c r="V505" s="419"/>
      <c r="W505" s="419"/>
      <c r="X505" s="419"/>
      <c r="Y505" s="419"/>
      <c r="Z505" s="419"/>
    </row>
    <row r="506" spans="1:26" ht="15.75" customHeight="1">
      <c r="A506" s="419"/>
      <c r="B506" s="419"/>
      <c r="C506" s="419"/>
      <c r="D506" s="419"/>
      <c r="E506" s="419"/>
      <c r="F506" s="419"/>
      <c r="G506" s="419"/>
      <c r="H506" s="419"/>
      <c r="I506" s="419"/>
      <c r="J506" s="419"/>
      <c r="K506" s="419"/>
      <c r="L506" s="419"/>
      <c r="M506" s="419"/>
      <c r="N506" s="419"/>
      <c r="O506" s="419"/>
      <c r="P506" s="419"/>
      <c r="Q506" s="419"/>
      <c r="R506" s="419"/>
      <c r="S506" s="419"/>
      <c r="T506" s="419"/>
      <c r="U506" s="419"/>
      <c r="V506" s="419"/>
      <c r="W506" s="419"/>
      <c r="X506" s="419"/>
      <c r="Y506" s="419"/>
      <c r="Z506" s="419"/>
    </row>
    <row r="507" spans="1:26" ht="15.75" customHeight="1">
      <c r="A507" s="419"/>
      <c r="B507" s="419"/>
      <c r="C507" s="419"/>
      <c r="D507" s="419"/>
      <c r="E507" s="419"/>
      <c r="F507" s="419"/>
      <c r="G507" s="419"/>
      <c r="H507" s="419"/>
      <c r="I507" s="419"/>
      <c r="J507" s="419"/>
      <c r="K507" s="419"/>
      <c r="L507" s="419"/>
      <c r="M507" s="419"/>
      <c r="N507" s="419"/>
      <c r="O507" s="419"/>
      <c r="P507" s="419"/>
      <c r="Q507" s="419"/>
      <c r="R507" s="419"/>
      <c r="S507" s="419"/>
      <c r="T507" s="419"/>
      <c r="U507" s="419"/>
      <c r="V507" s="419"/>
      <c r="W507" s="419"/>
      <c r="X507" s="419"/>
      <c r="Y507" s="419"/>
      <c r="Z507" s="419"/>
    </row>
    <row r="508" spans="1:26" ht="15.75" customHeight="1">
      <c r="A508" s="419"/>
      <c r="B508" s="419"/>
      <c r="C508" s="419"/>
      <c r="D508" s="419"/>
      <c r="E508" s="419"/>
      <c r="F508" s="419"/>
      <c r="G508" s="419"/>
      <c r="H508" s="419"/>
      <c r="I508" s="419"/>
      <c r="J508" s="419"/>
      <c r="K508" s="419"/>
      <c r="L508" s="419"/>
      <c r="M508" s="419"/>
      <c r="N508" s="419"/>
      <c r="O508" s="419"/>
      <c r="P508" s="419"/>
      <c r="Q508" s="419"/>
      <c r="R508" s="419"/>
      <c r="S508" s="419"/>
      <c r="T508" s="419"/>
      <c r="U508" s="419"/>
      <c r="V508" s="419"/>
      <c r="W508" s="419"/>
      <c r="X508" s="419"/>
      <c r="Y508" s="419"/>
      <c r="Z508" s="419"/>
    </row>
    <row r="509" spans="1:26" ht="15.75" customHeight="1">
      <c r="A509" s="419"/>
      <c r="B509" s="419"/>
      <c r="C509" s="419"/>
      <c r="D509" s="419"/>
      <c r="E509" s="419"/>
      <c r="F509" s="419"/>
      <c r="G509" s="419"/>
      <c r="H509" s="419"/>
      <c r="I509" s="419"/>
      <c r="J509" s="419"/>
      <c r="K509" s="419"/>
      <c r="L509" s="419"/>
      <c r="M509" s="419"/>
      <c r="N509" s="419"/>
      <c r="O509" s="419"/>
      <c r="P509" s="419"/>
      <c r="Q509" s="419"/>
      <c r="R509" s="419"/>
      <c r="S509" s="419"/>
      <c r="T509" s="419"/>
      <c r="U509" s="419"/>
      <c r="V509" s="419"/>
      <c r="W509" s="419"/>
      <c r="X509" s="419"/>
      <c r="Y509" s="419"/>
      <c r="Z509" s="419"/>
    </row>
    <row r="510" spans="1:26" ht="15.75" customHeight="1">
      <c r="A510" s="419"/>
      <c r="B510" s="419"/>
      <c r="C510" s="419"/>
      <c r="D510" s="419"/>
      <c r="E510" s="419"/>
      <c r="F510" s="419"/>
      <c r="G510" s="419"/>
      <c r="H510" s="419"/>
      <c r="I510" s="419"/>
      <c r="J510" s="419"/>
      <c r="K510" s="419"/>
      <c r="L510" s="419"/>
      <c r="M510" s="419"/>
      <c r="N510" s="419"/>
      <c r="O510" s="419"/>
      <c r="P510" s="419"/>
      <c r="Q510" s="419"/>
      <c r="R510" s="419"/>
      <c r="S510" s="419"/>
      <c r="T510" s="419"/>
      <c r="U510" s="419"/>
      <c r="V510" s="419"/>
      <c r="W510" s="419"/>
      <c r="X510" s="419"/>
      <c r="Y510" s="419"/>
      <c r="Z510" s="419"/>
    </row>
    <row r="511" spans="1:26" ht="15.75" customHeight="1">
      <c r="A511" s="419"/>
      <c r="B511" s="419"/>
      <c r="C511" s="419"/>
      <c r="D511" s="419"/>
      <c r="E511" s="419"/>
      <c r="F511" s="419"/>
      <c r="G511" s="419"/>
      <c r="H511" s="419"/>
      <c r="I511" s="419"/>
      <c r="J511" s="419"/>
      <c r="K511" s="419"/>
      <c r="L511" s="419"/>
      <c r="M511" s="419"/>
      <c r="N511" s="419"/>
      <c r="O511" s="419"/>
      <c r="P511" s="419"/>
      <c r="Q511" s="419"/>
      <c r="R511" s="419"/>
      <c r="S511" s="419"/>
      <c r="T511" s="419"/>
      <c r="U511" s="419"/>
      <c r="V511" s="419"/>
      <c r="W511" s="419"/>
      <c r="X511" s="419"/>
      <c r="Y511" s="419"/>
      <c r="Z511" s="419"/>
    </row>
    <row r="512" spans="1:26" ht="15.75" customHeight="1">
      <c r="A512" s="419"/>
      <c r="B512" s="419"/>
      <c r="C512" s="419"/>
      <c r="D512" s="419"/>
      <c r="E512" s="419"/>
      <c r="F512" s="419"/>
      <c r="G512" s="419"/>
      <c r="H512" s="419"/>
      <c r="I512" s="419"/>
      <c r="J512" s="419"/>
      <c r="K512" s="419"/>
      <c r="L512" s="419"/>
      <c r="M512" s="419"/>
      <c r="N512" s="419"/>
      <c r="O512" s="419"/>
      <c r="P512" s="419"/>
      <c r="Q512" s="419"/>
      <c r="R512" s="419"/>
      <c r="S512" s="419"/>
      <c r="T512" s="419"/>
      <c r="U512" s="419"/>
      <c r="V512" s="419"/>
      <c r="W512" s="419"/>
      <c r="X512" s="419"/>
      <c r="Y512" s="419"/>
      <c r="Z512" s="419"/>
    </row>
    <row r="513" spans="1:26" ht="15.75" customHeight="1">
      <c r="A513" s="419"/>
      <c r="B513" s="419"/>
      <c r="C513" s="419"/>
      <c r="D513" s="419"/>
      <c r="E513" s="419"/>
      <c r="F513" s="419"/>
      <c r="G513" s="419"/>
      <c r="H513" s="419"/>
      <c r="I513" s="419"/>
      <c r="J513" s="419"/>
      <c r="K513" s="419"/>
      <c r="L513" s="419"/>
      <c r="M513" s="419"/>
      <c r="N513" s="419"/>
      <c r="O513" s="419"/>
      <c r="P513" s="419"/>
      <c r="Q513" s="419"/>
      <c r="R513" s="419"/>
      <c r="S513" s="419"/>
      <c r="T513" s="419"/>
      <c r="U513" s="419"/>
      <c r="V513" s="419"/>
      <c r="W513" s="419"/>
      <c r="X513" s="419"/>
      <c r="Y513" s="419"/>
      <c r="Z513" s="419"/>
    </row>
    <row r="514" spans="1:26" ht="15.75" customHeight="1">
      <c r="A514" s="419"/>
      <c r="B514" s="419"/>
      <c r="C514" s="419"/>
      <c r="D514" s="419"/>
      <c r="E514" s="419"/>
      <c r="F514" s="419"/>
      <c r="G514" s="419"/>
      <c r="H514" s="419"/>
      <c r="I514" s="419"/>
      <c r="J514" s="419"/>
      <c r="K514" s="419"/>
      <c r="L514" s="419"/>
      <c r="M514" s="419"/>
      <c r="N514" s="419"/>
      <c r="O514" s="419"/>
      <c r="P514" s="419"/>
      <c r="Q514" s="419"/>
      <c r="R514" s="419"/>
      <c r="S514" s="419"/>
      <c r="T514" s="419"/>
      <c r="U514" s="419"/>
      <c r="V514" s="419"/>
      <c r="W514" s="419"/>
      <c r="X514" s="419"/>
      <c r="Y514" s="419"/>
      <c r="Z514" s="419"/>
    </row>
    <row r="515" spans="1:26" ht="15.75" customHeight="1">
      <c r="A515" s="419"/>
      <c r="B515" s="419"/>
      <c r="C515" s="419"/>
      <c r="D515" s="419"/>
      <c r="E515" s="419"/>
      <c r="F515" s="419"/>
      <c r="G515" s="419"/>
      <c r="H515" s="419"/>
      <c r="I515" s="419"/>
      <c r="J515" s="419"/>
      <c r="K515" s="419"/>
      <c r="L515" s="419"/>
      <c r="M515" s="419"/>
      <c r="N515" s="419"/>
      <c r="O515" s="419"/>
      <c r="P515" s="419"/>
      <c r="Q515" s="419"/>
      <c r="R515" s="419"/>
      <c r="S515" s="419"/>
      <c r="T515" s="419"/>
      <c r="U515" s="419"/>
      <c r="V515" s="419"/>
      <c r="W515" s="419"/>
      <c r="X515" s="419"/>
      <c r="Y515" s="419"/>
      <c r="Z515" s="419"/>
    </row>
    <row r="516" spans="1:26" ht="15.75" customHeight="1">
      <c r="A516" s="419"/>
      <c r="B516" s="419"/>
      <c r="C516" s="419"/>
      <c r="D516" s="419"/>
      <c r="E516" s="419"/>
      <c r="F516" s="419"/>
      <c r="G516" s="419"/>
      <c r="H516" s="419"/>
      <c r="I516" s="419"/>
      <c r="J516" s="419"/>
      <c r="K516" s="419"/>
      <c r="L516" s="419"/>
      <c r="M516" s="419"/>
      <c r="N516" s="419"/>
      <c r="O516" s="419"/>
      <c r="P516" s="419"/>
      <c r="Q516" s="419"/>
      <c r="R516" s="419"/>
      <c r="S516" s="419"/>
      <c r="T516" s="419"/>
      <c r="U516" s="419"/>
      <c r="V516" s="419"/>
      <c r="W516" s="419"/>
      <c r="X516" s="419"/>
      <c r="Y516" s="419"/>
      <c r="Z516" s="419"/>
    </row>
    <row r="517" spans="1:26" ht="15.75" customHeight="1">
      <c r="A517" s="419"/>
      <c r="B517" s="419"/>
      <c r="C517" s="419"/>
      <c r="D517" s="419"/>
      <c r="E517" s="419"/>
      <c r="F517" s="419"/>
      <c r="G517" s="419"/>
      <c r="H517" s="419"/>
      <c r="I517" s="419"/>
      <c r="J517" s="419"/>
      <c r="K517" s="419"/>
      <c r="L517" s="419"/>
      <c r="M517" s="419"/>
      <c r="N517" s="419"/>
      <c r="O517" s="419"/>
      <c r="P517" s="419"/>
      <c r="Q517" s="419"/>
      <c r="R517" s="419"/>
      <c r="S517" s="419"/>
      <c r="T517" s="419"/>
      <c r="U517" s="419"/>
      <c r="V517" s="419"/>
      <c r="W517" s="419"/>
      <c r="X517" s="419"/>
      <c r="Y517" s="419"/>
      <c r="Z517" s="419"/>
    </row>
    <row r="518" spans="1:26" ht="15.75" customHeight="1">
      <c r="A518" s="419"/>
      <c r="B518" s="419"/>
      <c r="C518" s="419"/>
      <c r="D518" s="419"/>
      <c r="E518" s="419"/>
      <c r="F518" s="419"/>
      <c r="G518" s="419"/>
      <c r="H518" s="419"/>
      <c r="I518" s="419"/>
      <c r="J518" s="419"/>
      <c r="K518" s="419"/>
      <c r="L518" s="419"/>
      <c r="M518" s="419"/>
      <c r="N518" s="419"/>
      <c r="O518" s="419"/>
      <c r="P518" s="419"/>
      <c r="Q518" s="419"/>
      <c r="R518" s="419"/>
      <c r="S518" s="419"/>
      <c r="T518" s="419"/>
      <c r="U518" s="419"/>
      <c r="V518" s="419"/>
      <c r="W518" s="419"/>
      <c r="X518" s="419"/>
      <c r="Y518" s="419"/>
      <c r="Z518" s="419"/>
    </row>
    <row r="519" spans="1:26" ht="15.75" customHeight="1">
      <c r="A519" s="419"/>
      <c r="B519" s="419"/>
      <c r="C519" s="419"/>
      <c r="D519" s="419"/>
      <c r="E519" s="419"/>
      <c r="F519" s="419"/>
      <c r="G519" s="419"/>
      <c r="H519" s="419"/>
      <c r="I519" s="419"/>
      <c r="J519" s="419"/>
      <c r="K519" s="419"/>
      <c r="L519" s="419"/>
      <c r="M519" s="419"/>
      <c r="N519" s="419"/>
      <c r="O519" s="419"/>
      <c r="P519" s="419"/>
      <c r="Q519" s="419"/>
      <c r="R519" s="419"/>
      <c r="S519" s="419"/>
      <c r="T519" s="419"/>
      <c r="U519" s="419"/>
      <c r="V519" s="419"/>
      <c r="W519" s="419"/>
      <c r="X519" s="419"/>
      <c r="Y519" s="419"/>
      <c r="Z519" s="419"/>
    </row>
    <row r="520" spans="1:26" ht="15.75" customHeight="1">
      <c r="A520" s="419"/>
      <c r="B520" s="419"/>
      <c r="C520" s="419"/>
      <c r="D520" s="419"/>
      <c r="E520" s="419"/>
      <c r="F520" s="419"/>
      <c r="G520" s="419"/>
      <c r="H520" s="419"/>
      <c r="I520" s="419"/>
      <c r="J520" s="419"/>
      <c r="K520" s="419"/>
      <c r="L520" s="419"/>
      <c r="M520" s="419"/>
      <c r="N520" s="419"/>
      <c r="O520" s="419"/>
      <c r="P520" s="419"/>
      <c r="Q520" s="419"/>
      <c r="R520" s="419"/>
      <c r="S520" s="419"/>
      <c r="T520" s="419"/>
      <c r="U520" s="419"/>
      <c r="V520" s="419"/>
      <c r="W520" s="419"/>
      <c r="X520" s="419"/>
      <c r="Y520" s="419"/>
      <c r="Z520" s="419"/>
    </row>
    <row r="521" spans="1:26" ht="15.75" customHeight="1">
      <c r="A521" s="419"/>
      <c r="B521" s="419"/>
      <c r="C521" s="419"/>
      <c r="D521" s="419"/>
      <c r="E521" s="419"/>
      <c r="F521" s="419"/>
      <c r="G521" s="419"/>
      <c r="H521" s="419"/>
      <c r="I521" s="419"/>
      <c r="J521" s="419"/>
      <c r="K521" s="419"/>
      <c r="L521" s="419"/>
      <c r="M521" s="419"/>
      <c r="N521" s="419"/>
      <c r="O521" s="419"/>
      <c r="P521" s="419"/>
      <c r="Q521" s="419"/>
      <c r="R521" s="419"/>
      <c r="S521" s="419"/>
      <c r="T521" s="419"/>
      <c r="U521" s="419"/>
      <c r="V521" s="419"/>
      <c r="W521" s="419"/>
      <c r="X521" s="419"/>
      <c r="Y521" s="419"/>
      <c r="Z521" s="419"/>
    </row>
    <row r="522" spans="1:26" ht="15.75" customHeight="1">
      <c r="A522" s="419"/>
      <c r="B522" s="419"/>
      <c r="C522" s="419"/>
      <c r="D522" s="419"/>
      <c r="E522" s="419"/>
      <c r="F522" s="419"/>
      <c r="G522" s="419"/>
      <c r="H522" s="419"/>
      <c r="I522" s="419"/>
      <c r="J522" s="419"/>
      <c r="K522" s="419"/>
      <c r="L522" s="419"/>
      <c r="M522" s="419"/>
      <c r="N522" s="419"/>
      <c r="O522" s="419"/>
      <c r="P522" s="419"/>
      <c r="Q522" s="419"/>
      <c r="R522" s="419"/>
      <c r="S522" s="419"/>
      <c r="T522" s="419"/>
      <c r="U522" s="419"/>
      <c r="V522" s="419"/>
      <c r="W522" s="419"/>
      <c r="X522" s="419"/>
      <c r="Y522" s="419"/>
      <c r="Z522" s="419"/>
    </row>
    <row r="523" spans="1:26" ht="15.75" customHeight="1">
      <c r="A523" s="419"/>
      <c r="B523" s="419"/>
      <c r="C523" s="419"/>
      <c r="D523" s="419"/>
      <c r="E523" s="419"/>
      <c r="F523" s="419"/>
      <c r="G523" s="419"/>
      <c r="H523" s="419"/>
      <c r="I523" s="419"/>
      <c r="J523" s="419"/>
      <c r="K523" s="419"/>
      <c r="L523" s="419"/>
      <c r="M523" s="419"/>
      <c r="N523" s="419"/>
      <c r="O523" s="419"/>
      <c r="P523" s="419"/>
      <c r="Q523" s="419"/>
      <c r="R523" s="419"/>
      <c r="S523" s="419"/>
      <c r="T523" s="419"/>
      <c r="U523" s="419"/>
      <c r="V523" s="419"/>
      <c r="W523" s="419"/>
      <c r="X523" s="419"/>
      <c r="Y523" s="419"/>
      <c r="Z523" s="419"/>
    </row>
    <row r="524" spans="1:26" ht="15.75" customHeight="1">
      <c r="A524" s="419"/>
      <c r="B524" s="419"/>
      <c r="C524" s="419"/>
      <c r="D524" s="419"/>
      <c r="E524" s="419"/>
      <c r="F524" s="419"/>
      <c r="G524" s="419"/>
      <c r="H524" s="419"/>
      <c r="I524" s="419"/>
      <c r="J524" s="419"/>
      <c r="K524" s="419"/>
      <c r="L524" s="419"/>
      <c r="M524" s="419"/>
      <c r="N524" s="419"/>
      <c r="O524" s="419"/>
      <c r="P524" s="419"/>
      <c r="Q524" s="419"/>
      <c r="R524" s="419"/>
      <c r="S524" s="419"/>
      <c r="T524" s="419"/>
      <c r="U524" s="419"/>
      <c r="V524" s="419"/>
      <c r="W524" s="419"/>
      <c r="X524" s="419"/>
      <c r="Y524" s="419"/>
      <c r="Z524" s="419"/>
    </row>
    <row r="525" spans="1:26" ht="15.75" customHeight="1">
      <c r="A525" s="419"/>
      <c r="B525" s="419"/>
      <c r="C525" s="419"/>
      <c r="D525" s="419"/>
      <c r="E525" s="419"/>
      <c r="F525" s="419"/>
      <c r="G525" s="419"/>
      <c r="H525" s="419"/>
      <c r="I525" s="419"/>
      <c r="J525" s="419"/>
      <c r="K525" s="419"/>
      <c r="L525" s="419"/>
      <c r="M525" s="419"/>
      <c r="N525" s="419"/>
      <c r="O525" s="419"/>
      <c r="P525" s="419"/>
      <c r="Q525" s="419"/>
      <c r="R525" s="419"/>
      <c r="S525" s="419"/>
      <c r="T525" s="419"/>
      <c r="U525" s="419"/>
      <c r="V525" s="419"/>
      <c r="W525" s="419"/>
      <c r="X525" s="419"/>
      <c r="Y525" s="419"/>
      <c r="Z525" s="419"/>
    </row>
    <row r="526" spans="1:26" ht="15.75" customHeight="1">
      <c r="A526" s="419"/>
      <c r="B526" s="419"/>
      <c r="C526" s="419"/>
      <c r="D526" s="419"/>
      <c r="E526" s="419"/>
      <c r="F526" s="419"/>
      <c r="G526" s="419"/>
      <c r="H526" s="419"/>
      <c r="I526" s="419"/>
      <c r="J526" s="419"/>
      <c r="K526" s="419"/>
      <c r="L526" s="419"/>
      <c r="M526" s="419"/>
      <c r="N526" s="419"/>
      <c r="O526" s="419"/>
      <c r="P526" s="419"/>
      <c r="Q526" s="419"/>
      <c r="R526" s="419"/>
      <c r="S526" s="419"/>
      <c r="T526" s="419"/>
      <c r="U526" s="419"/>
      <c r="V526" s="419"/>
      <c r="W526" s="419"/>
      <c r="X526" s="419"/>
      <c r="Y526" s="419"/>
      <c r="Z526" s="419"/>
    </row>
    <row r="527" spans="1:26" ht="15.75" customHeight="1">
      <c r="A527" s="419"/>
      <c r="B527" s="419"/>
      <c r="C527" s="419"/>
      <c r="D527" s="419"/>
      <c r="E527" s="419"/>
      <c r="F527" s="419"/>
      <c r="G527" s="419"/>
      <c r="H527" s="419"/>
      <c r="I527" s="419"/>
      <c r="J527" s="419"/>
      <c r="K527" s="419"/>
      <c r="L527" s="419"/>
      <c r="M527" s="419"/>
      <c r="N527" s="419"/>
      <c r="O527" s="419"/>
      <c r="P527" s="419"/>
      <c r="Q527" s="419"/>
      <c r="R527" s="419"/>
      <c r="S527" s="419"/>
      <c r="T527" s="419"/>
      <c r="U527" s="419"/>
      <c r="V527" s="419"/>
      <c r="W527" s="419"/>
      <c r="X527" s="419"/>
      <c r="Y527" s="419"/>
      <c r="Z527" s="419"/>
    </row>
    <row r="528" spans="1:26" ht="15.75" customHeight="1">
      <c r="A528" s="419"/>
      <c r="B528" s="419"/>
      <c r="C528" s="419"/>
      <c r="D528" s="419"/>
      <c r="E528" s="419"/>
      <c r="F528" s="419"/>
      <c r="G528" s="419"/>
      <c r="H528" s="419"/>
      <c r="I528" s="419"/>
      <c r="J528" s="419"/>
      <c r="K528" s="419"/>
      <c r="L528" s="419"/>
      <c r="M528" s="419"/>
      <c r="N528" s="419"/>
      <c r="O528" s="419"/>
      <c r="P528" s="419"/>
      <c r="Q528" s="419"/>
      <c r="R528" s="419"/>
      <c r="S528" s="419"/>
      <c r="T528" s="419"/>
      <c r="U528" s="419"/>
      <c r="V528" s="419"/>
      <c r="W528" s="419"/>
      <c r="X528" s="419"/>
      <c r="Y528" s="419"/>
      <c r="Z528" s="419"/>
    </row>
    <row r="529" spans="1:26" ht="15.75" customHeight="1">
      <c r="A529" s="419"/>
      <c r="B529" s="419"/>
      <c r="C529" s="419"/>
      <c r="D529" s="419"/>
      <c r="E529" s="419"/>
      <c r="F529" s="419"/>
      <c r="G529" s="419"/>
      <c r="H529" s="419"/>
      <c r="I529" s="419"/>
      <c r="J529" s="419"/>
      <c r="K529" s="419"/>
      <c r="L529" s="419"/>
      <c r="M529" s="419"/>
      <c r="N529" s="419"/>
      <c r="O529" s="419"/>
      <c r="P529" s="419"/>
      <c r="Q529" s="419"/>
      <c r="R529" s="419"/>
      <c r="S529" s="419"/>
      <c r="T529" s="419"/>
      <c r="U529" s="419"/>
      <c r="V529" s="419"/>
      <c r="W529" s="419"/>
      <c r="X529" s="419"/>
      <c r="Y529" s="419"/>
      <c r="Z529" s="419"/>
    </row>
    <row r="530" spans="1:26" ht="15.75" customHeight="1">
      <c r="A530" s="419"/>
      <c r="B530" s="419"/>
      <c r="C530" s="419"/>
      <c r="D530" s="419"/>
      <c r="E530" s="419"/>
      <c r="F530" s="419"/>
      <c r="G530" s="419"/>
      <c r="H530" s="419"/>
      <c r="I530" s="419"/>
      <c r="J530" s="419"/>
      <c r="K530" s="419"/>
      <c r="L530" s="419"/>
      <c r="M530" s="419"/>
      <c r="N530" s="419"/>
      <c r="O530" s="419"/>
      <c r="P530" s="419"/>
      <c r="Q530" s="419"/>
      <c r="R530" s="419"/>
      <c r="S530" s="419"/>
      <c r="T530" s="419"/>
      <c r="U530" s="419"/>
      <c r="V530" s="419"/>
      <c r="W530" s="419"/>
      <c r="X530" s="419"/>
      <c r="Y530" s="419"/>
      <c r="Z530" s="419"/>
    </row>
    <row r="531" spans="1:26" ht="15.75" customHeight="1">
      <c r="A531" s="419"/>
      <c r="B531" s="419"/>
      <c r="C531" s="419"/>
      <c r="D531" s="419"/>
      <c r="E531" s="419"/>
      <c r="F531" s="419"/>
      <c r="G531" s="419"/>
      <c r="H531" s="419"/>
      <c r="I531" s="419"/>
      <c r="J531" s="419"/>
      <c r="K531" s="419"/>
      <c r="L531" s="419"/>
      <c r="M531" s="419"/>
      <c r="N531" s="419"/>
      <c r="O531" s="419"/>
      <c r="P531" s="419"/>
      <c r="Q531" s="419"/>
      <c r="R531" s="419"/>
      <c r="S531" s="419"/>
      <c r="T531" s="419"/>
      <c r="U531" s="419"/>
      <c r="V531" s="419"/>
      <c r="W531" s="419"/>
      <c r="X531" s="419"/>
      <c r="Y531" s="419"/>
      <c r="Z531" s="419"/>
    </row>
    <row r="532" spans="1:26" ht="15.75" customHeight="1">
      <c r="A532" s="419"/>
      <c r="B532" s="419"/>
      <c r="C532" s="419"/>
      <c r="D532" s="419"/>
      <c r="E532" s="419"/>
      <c r="F532" s="419"/>
      <c r="G532" s="419"/>
      <c r="H532" s="419"/>
      <c r="I532" s="419"/>
      <c r="J532" s="419"/>
      <c r="K532" s="419"/>
      <c r="L532" s="419"/>
      <c r="M532" s="419"/>
      <c r="N532" s="419"/>
      <c r="O532" s="419"/>
      <c r="P532" s="419"/>
      <c r="Q532" s="419"/>
      <c r="R532" s="419"/>
      <c r="S532" s="419"/>
      <c r="T532" s="419"/>
      <c r="U532" s="419"/>
      <c r="V532" s="419"/>
      <c r="W532" s="419"/>
      <c r="X532" s="419"/>
      <c r="Y532" s="419"/>
      <c r="Z532" s="419"/>
    </row>
    <row r="533" spans="1:26" ht="15.75" customHeight="1">
      <c r="A533" s="419"/>
      <c r="B533" s="419"/>
      <c r="C533" s="419"/>
      <c r="D533" s="419"/>
      <c r="E533" s="419"/>
      <c r="F533" s="419"/>
      <c r="G533" s="419"/>
      <c r="H533" s="419"/>
      <c r="I533" s="419"/>
      <c r="J533" s="419"/>
      <c r="K533" s="419"/>
      <c r="L533" s="419"/>
      <c r="M533" s="419"/>
      <c r="N533" s="419"/>
      <c r="O533" s="419"/>
      <c r="P533" s="419"/>
      <c r="Q533" s="419"/>
      <c r="R533" s="419"/>
      <c r="S533" s="419"/>
      <c r="T533" s="419"/>
      <c r="U533" s="419"/>
      <c r="V533" s="419"/>
      <c r="W533" s="419"/>
      <c r="X533" s="419"/>
      <c r="Y533" s="419"/>
      <c r="Z533" s="419"/>
    </row>
    <row r="534" spans="1:26" ht="15.75" customHeight="1">
      <c r="A534" s="419"/>
      <c r="B534" s="419"/>
      <c r="C534" s="419"/>
      <c r="D534" s="419"/>
      <c r="E534" s="419"/>
      <c r="F534" s="419"/>
      <c r="G534" s="419"/>
      <c r="H534" s="419"/>
      <c r="I534" s="419"/>
      <c r="J534" s="419"/>
      <c r="K534" s="419"/>
      <c r="L534" s="419"/>
      <c r="M534" s="419"/>
      <c r="N534" s="419"/>
      <c r="O534" s="419"/>
      <c r="P534" s="419"/>
      <c r="Q534" s="419"/>
      <c r="R534" s="419"/>
      <c r="S534" s="419"/>
      <c r="T534" s="419"/>
      <c r="U534" s="419"/>
      <c r="V534" s="419"/>
      <c r="W534" s="419"/>
      <c r="X534" s="419"/>
      <c r="Y534" s="419"/>
      <c r="Z534" s="419"/>
    </row>
    <row r="535" spans="1:26" ht="15.75" customHeight="1">
      <c r="A535" s="419"/>
      <c r="B535" s="419"/>
      <c r="C535" s="419"/>
      <c r="D535" s="419"/>
      <c r="E535" s="419"/>
      <c r="F535" s="419"/>
      <c r="G535" s="419"/>
      <c r="H535" s="419"/>
      <c r="I535" s="419"/>
      <c r="J535" s="419"/>
      <c r="K535" s="419"/>
      <c r="L535" s="419"/>
      <c r="M535" s="419"/>
      <c r="N535" s="419"/>
      <c r="O535" s="419"/>
      <c r="P535" s="419"/>
      <c r="Q535" s="419"/>
      <c r="R535" s="419"/>
      <c r="S535" s="419"/>
      <c r="T535" s="419"/>
      <c r="U535" s="419"/>
      <c r="V535" s="419"/>
      <c r="W535" s="419"/>
      <c r="X535" s="419"/>
      <c r="Y535" s="419"/>
      <c r="Z535" s="419"/>
    </row>
    <row r="536" spans="1:26" ht="15.75" customHeight="1">
      <c r="A536" s="419"/>
      <c r="B536" s="419"/>
      <c r="C536" s="419"/>
      <c r="D536" s="419"/>
      <c r="E536" s="419"/>
      <c r="F536" s="419"/>
      <c r="G536" s="419"/>
      <c r="H536" s="419"/>
      <c r="I536" s="419"/>
      <c r="J536" s="419"/>
      <c r="K536" s="419"/>
      <c r="L536" s="419"/>
      <c r="M536" s="419"/>
      <c r="N536" s="419"/>
      <c r="O536" s="419"/>
      <c r="P536" s="419"/>
      <c r="Q536" s="419"/>
      <c r="R536" s="419"/>
      <c r="S536" s="419"/>
      <c r="T536" s="419"/>
      <c r="U536" s="419"/>
      <c r="V536" s="419"/>
      <c r="W536" s="419"/>
      <c r="X536" s="419"/>
      <c r="Y536" s="419"/>
      <c r="Z536" s="419"/>
    </row>
    <row r="537" spans="1:26" ht="15.75" customHeight="1">
      <c r="A537" s="419"/>
      <c r="B537" s="419"/>
      <c r="C537" s="419"/>
      <c r="D537" s="419"/>
      <c r="E537" s="419"/>
      <c r="F537" s="419"/>
      <c r="G537" s="419"/>
      <c r="H537" s="419"/>
      <c r="I537" s="419"/>
      <c r="J537" s="419"/>
      <c r="K537" s="419"/>
      <c r="L537" s="419"/>
      <c r="M537" s="419"/>
      <c r="N537" s="419"/>
      <c r="O537" s="419"/>
      <c r="P537" s="419"/>
      <c r="Q537" s="419"/>
      <c r="R537" s="419"/>
      <c r="S537" s="419"/>
      <c r="T537" s="419"/>
      <c r="U537" s="419"/>
      <c r="V537" s="419"/>
      <c r="W537" s="419"/>
      <c r="X537" s="419"/>
      <c r="Y537" s="419"/>
      <c r="Z537" s="419"/>
    </row>
    <row r="538" spans="1:26" ht="15.75" customHeight="1">
      <c r="A538" s="419"/>
      <c r="B538" s="419"/>
      <c r="C538" s="419"/>
      <c r="D538" s="419"/>
      <c r="E538" s="419"/>
      <c r="F538" s="419"/>
      <c r="G538" s="419"/>
      <c r="H538" s="419"/>
      <c r="I538" s="419"/>
      <c r="J538" s="419"/>
      <c r="K538" s="419"/>
      <c r="L538" s="419"/>
      <c r="M538" s="419"/>
      <c r="N538" s="419"/>
      <c r="O538" s="419"/>
      <c r="P538" s="419"/>
      <c r="Q538" s="419"/>
      <c r="R538" s="419"/>
      <c r="S538" s="419"/>
      <c r="T538" s="419"/>
      <c r="U538" s="419"/>
      <c r="V538" s="419"/>
      <c r="W538" s="419"/>
      <c r="X538" s="419"/>
      <c r="Y538" s="419"/>
      <c r="Z538" s="419"/>
    </row>
    <row r="539" spans="1:26" ht="15.75" customHeight="1">
      <c r="A539" s="419"/>
      <c r="B539" s="419"/>
      <c r="C539" s="419"/>
      <c r="D539" s="419"/>
      <c r="E539" s="419"/>
      <c r="F539" s="419"/>
      <c r="G539" s="419"/>
      <c r="H539" s="419"/>
      <c r="I539" s="419"/>
      <c r="J539" s="419"/>
      <c r="K539" s="419"/>
      <c r="L539" s="419"/>
      <c r="M539" s="419"/>
      <c r="N539" s="419"/>
      <c r="O539" s="419"/>
      <c r="P539" s="419"/>
      <c r="Q539" s="419"/>
      <c r="R539" s="419"/>
      <c r="S539" s="419"/>
      <c r="T539" s="419"/>
      <c r="U539" s="419"/>
      <c r="V539" s="419"/>
      <c r="W539" s="419"/>
      <c r="X539" s="419"/>
      <c r="Y539" s="419"/>
      <c r="Z539" s="419"/>
    </row>
    <row r="540" spans="1:26" ht="15.75" customHeight="1">
      <c r="A540" s="419"/>
      <c r="B540" s="419"/>
      <c r="C540" s="419"/>
      <c r="D540" s="419"/>
      <c r="E540" s="419"/>
      <c r="F540" s="419"/>
      <c r="G540" s="419"/>
      <c r="H540" s="419"/>
      <c r="I540" s="419"/>
      <c r="J540" s="419"/>
      <c r="K540" s="419"/>
      <c r="L540" s="419"/>
      <c r="M540" s="419"/>
      <c r="N540" s="419"/>
      <c r="O540" s="419"/>
      <c r="P540" s="419"/>
      <c r="Q540" s="419"/>
      <c r="R540" s="419"/>
      <c r="S540" s="419"/>
      <c r="T540" s="419"/>
      <c r="U540" s="419"/>
      <c r="V540" s="419"/>
      <c r="W540" s="419"/>
      <c r="X540" s="419"/>
      <c r="Y540" s="419"/>
      <c r="Z540" s="419"/>
    </row>
    <row r="541" spans="1:26" ht="15.75" customHeight="1">
      <c r="A541" s="419"/>
      <c r="B541" s="419"/>
      <c r="C541" s="419"/>
      <c r="D541" s="419"/>
      <c r="E541" s="419"/>
      <c r="F541" s="419"/>
      <c r="G541" s="419"/>
      <c r="H541" s="419"/>
      <c r="I541" s="419"/>
      <c r="J541" s="419"/>
      <c r="K541" s="419"/>
      <c r="L541" s="419"/>
      <c r="M541" s="419"/>
      <c r="N541" s="419"/>
      <c r="O541" s="419"/>
      <c r="P541" s="419"/>
      <c r="Q541" s="419"/>
      <c r="R541" s="419"/>
      <c r="S541" s="419"/>
      <c r="T541" s="419"/>
      <c r="U541" s="419"/>
      <c r="V541" s="419"/>
      <c r="W541" s="419"/>
      <c r="X541" s="419"/>
      <c r="Y541" s="419"/>
      <c r="Z541" s="419"/>
    </row>
    <row r="542" spans="1:26" ht="15.75" customHeight="1">
      <c r="A542" s="419"/>
      <c r="B542" s="419"/>
      <c r="C542" s="419"/>
      <c r="D542" s="419"/>
      <c r="E542" s="419"/>
      <c r="F542" s="419"/>
      <c r="G542" s="419"/>
      <c r="H542" s="419"/>
      <c r="I542" s="419"/>
      <c r="J542" s="419"/>
      <c r="K542" s="419"/>
      <c r="L542" s="419"/>
      <c r="M542" s="419"/>
      <c r="N542" s="419"/>
      <c r="O542" s="419"/>
      <c r="P542" s="419"/>
      <c r="Q542" s="419"/>
      <c r="R542" s="419"/>
      <c r="S542" s="419"/>
      <c r="T542" s="419"/>
      <c r="U542" s="419"/>
      <c r="V542" s="419"/>
      <c r="W542" s="419"/>
      <c r="X542" s="419"/>
      <c r="Y542" s="419"/>
      <c r="Z542" s="419"/>
    </row>
    <row r="543" spans="1:26" ht="15.75" customHeight="1">
      <c r="A543" s="419"/>
      <c r="B543" s="419"/>
      <c r="C543" s="419"/>
      <c r="D543" s="419"/>
      <c r="E543" s="419"/>
      <c r="F543" s="419"/>
      <c r="G543" s="419"/>
      <c r="H543" s="419"/>
      <c r="I543" s="419"/>
      <c r="J543" s="419"/>
      <c r="K543" s="419"/>
      <c r="L543" s="419"/>
      <c r="M543" s="419"/>
      <c r="N543" s="419"/>
      <c r="O543" s="419"/>
      <c r="P543" s="419"/>
      <c r="Q543" s="419"/>
      <c r="R543" s="419"/>
      <c r="S543" s="419"/>
      <c r="T543" s="419"/>
      <c r="U543" s="419"/>
      <c r="V543" s="419"/>
      <c r="W543" s="419"/>
      <c r="X543" s="419"/>
      <c r="Y543" s="419"/>
      <c r="Z543" s="419"/>
    </row>
    <row r="544" spans="1:26" ht="15.75" customHeight="1">
      <c r="A544" s="419"/>
      <c r="B544" s="419"/>
      <c r="C544" s="419"/>
      <c r="D544" s="419"/>
      <c r="E544" s="419"/>
      <c r="F544" s="419"/>
      <c r="G544" s="419"/>
      <c r="H544" s="419"/>
      <c r="I544" s="419"/>
      <c r="J544" s="419"/>
      <c r="K544" s="419"/>
      <c r="L544" s="419"/>
      <c r="M544" s="419"/>
      <c r="N544" s="419"/>
      <c r="O544" s="419"/>
      <c r="P544" s="419"/>
      <c r="Q544" s="419"/>
      <c r="R544" s="419"/>
      <c r="S544" s="419"/>
      <c r="T544" s="419"/>
      <c r="U544" s="419"/>
      <c r="V544" s="419"/>
      <c r="W544" s="419"/>
      <c r="X544" s="419"/>
      <c r="Y544" s="419"/>
      <c r="Z544" s="419"/>
    </row>
    <row r="545" spans="1:26" ht="15.75" customHeight="1">
      <c r="A545" s="419"/>
      <c r="B545" s="419"/>
      <c r="C545" s="419"/>
      <c r="D545" s="419"/>
      <c r="E545" s="419"/>
      <c r="F545" s="419"/>
      <c r="G545" s="419"/>
      <c r="H545" s="419"/>
      <c r="I545" s="419"/>
      <c r="J545" s="419"/>
      <c r="K545" s="419"/>
      <c r="L545" s="419"/>
      <c r="M545" s="419"/>
      <c r="N545" s="419"/>
      <c r="O545" s="419"/>
      <c r="P545" s="419"/>
      <c r="Q545" s="419"/>
      <c r="R545" s="419"/>
      <c r="S545" s="419"/>
      <c r="T545" s="419"/>
      <c r="U545" s="419"/>
      <c r="V545" s="419"/>
      <c r="W545" s="419"/>
      <c r="X545" s="419"/>
      <c r="Y545" s="419"/>
      <c r="Z545" s="419"/>
    </row>
    <row r="546" spans="1:26" ht="15.75" customHeight="1">
      <c r="A546" s="419"/>
      <c r="B546" s="419"/>
      <c r="C546" s="419"/>
      <c r="D546" s="419"/>
      <c r="E546" s="419"/>
      <c r="F546" s="419"/>
      <c r="G546" s="419"/>
      <c r="H546" s="419"/>
      <c r="I546" s="419"/>
      <c r="J546" s="419"/>
      <c r="K546" s="419"/>
      <c r="L546" s="419"/>
      <c r="M546" s="419"/>
      <c r="N546" s="419"/>
      <c r="O546" s="419"/>
      <c r="P546" s="419"/>
      <c r="Q546" s="419"/>
      <c r="R546" s="419"/>
      <c r="S546" s="419"/>
      <c r="T546" s="419"/>
      <c r="U546" s="419"/>
      <c r="V546" s="419"/>
      <c r="W546" s="419"/>
      <c r="X546" s="419"/>
      <c r="Y546" s="419"/>
      <c r="Z546" s="419"/>
    </row>
    <row r="547" spans="1:26" ht="15.75" customHeight="1">
      <c r="A547" s="419"/>
      <c r="B547" s="419"/>
      <c r="C547" s="419"/>
      <c r="D547" s="419"/>
      <c r="E547" s="419"/>
      <c r="F547" s="419"/>
      <c r="G547" s="419"/>
      <c r="H547" s="419"/>
      <c r="I547" s="419"/>
      <c r="J547" s="419"/>
      <c r="K547" s="419"/>
      <c r="L547" s="419"/>
      <c r="M547" s="419"/>
      <c r="N547" s="419"/>
      <c r="O547" s="419"/>
      <c r="P547" s="419"/>
      <c r="Q547" s="419"/>
      <c r="R547" s="419"/>
      <c r="S547" s="419"/>
      <c r="T547" s="419"/>
      <c r="U547" s="419"/>
      <c r="V547" s="419"/>
      <c r="W547" s="419"/>
      <c r="X547" s="419"/>
      <c r="Y547" s="419"/>
      <c r="Z547" s="419"/>
    </row>
    <row r="548" spans="1:26" ht="15.75" customHeight="1">
      <c r="A548" s="419"/>
      <c r="B548" s="419"/>
      <c r="C548" s="419"/>
      <c r="D548" s="419"/>
      <c r="E548" s="419"/>
      <c r="F548" s="419"/>
      <c r="G548" s="419"/>
      <c r="H548" s="419"/>
      <c r="I548" s="419"/>
      <c r="J548" s="419"/>
      <c r="K548" s="419"/>
      <c r="L548" s="419"/>
      <c r="M548" s="419"/>
      <c r="N548" s="419"/>
      <c r="O548" s="419"/>
      <c r="P548" s="419"/>
      <c r="Q548" s="419"/>
      <c r="R548" s="419"/>
      <c r="S548" s="419"/>
      <c r="T548" s="419"/>
      <c r="U548" s="419"/>
      <c r="V548" s="419"/>
      <c r="W548" s="419"/>
      <c r="X548" s="419"/>
      <c r="Y548" s="419"/>
      <c r="Z548" s="419"/>
    </row>
    <row r="549" spans="1:26" ht="15.75" customHeight="1">
      <c r="A549" s="419"/>
      <c r="B549" s="419"/>
      <c r="C549" s="419"/>
      <c r="D549" s="419"/>
      <c r="E549" s="419"/>
      <c r="F549" s="419"/>
      <c r="G549" s="419"/>
      <c r="H549" s="419"/>
      <c r="I549" s="419"/>
      <c r="J549" s="419"/>
      <c r="K549" s="419"/>
      <c r="L549" s="419"/>
      <c r="M549" s="419"/>
      <c r="N549" s="419"/>
      <c r="O549" s="419"/>
      <c r="P549" s="419"/>
      <c r="Q549" s="419"/>
      <c r="R549" s="419"/>
      <c r="S549" s="419"/>
      <c r="T549" s="419"/>
      <c r="U549" s="419"/>
      <c r="V549" s="419"/>
      <c r="W549" s="419"/>
      <c r="X549" s="419"/>
      <c r="Y549" s="419"/>
      <c r="Z549" s="419"/>
    </row>
    <row r="550" spans="1:26" ht="15.75" customHeight="1">
      <c r="A550" s="419"/>
      <c r="B550" s="419"/>
      <c r="C550" s="419"/>
      <c r="D550" s="419"/>
      <c r="E550" s="419"/>
      <c r="F550" s="419"/>
      <c r="G550" s="419"/>
      <c r="H550" s="419"/>
      <c r="I550" s="419"/>
      <c r="J550" s="419"/>
      <c r="K550" s="419"/>
      <c r="L550" s="419"/>
      <c r="M550" s="419"/>
      <c r="N550" s="419"/>
      <c r="O550" s="419"/>
      <c r="P550" s="419"/>
      <c r="Q550" s="419"/>
      <c r="R550" s="419"/>
      <c r="S550" s="419"/>
      <c r="T550" s="419"/>
      <c r="U550" s="419"/>
      <c r="V550" s="419"/>
      <c r="W550" s="419"/>
      <c r="X550" s="419"/>
      <c r="Y550" s="419"/>
      <c r="Z550" s="419"/>
    </row>
    <row r="551" spans="1:26" ht="15.75" customHeight="1">
      <c r="A551" s="419"/>
      <c r="B551" s="419"/>
      <c r="C551" s="419"/>
      <c r="D551" s="419"/>
      <c r="E551" s="419"/>
      <c r="F551" s="419"/>
      <c r="G551" s="419"/>
      <c r="H551" s="419"/>
      <c r="I551" s="419"/>
      <c r="J551" s="419"/>
      <c r="K551" s="419"/>
      <c r="L551" s="419"/>
      <c r="M551" s="419"/>
      <c r="N551" s="419"/>
      <c r="O551" s="419"/>
      <c r="P551" s="419"/>
      <c r="Q551" s="419"/>
      <c r="R551" s="419"/>
      <c r="S551" s="419"/>
      <c r="T551" s="419"/>
      <c r="U551" s="419"/>
      <c r="V551" s="419"/>
      <c r="W551" s="419"/>
      <c r="X551" s="419"/>
      <c r="Y551" s="419"/>
      <c r="Z551" s="419"/>
    </row>
    <row r="552" spans="1:26" ht="15.75" customHeight="1">
      <c r="A552" s="419"/>
      <c r="B552" s="419"/>
      <c r="C552" s="419"/>
      <c r="D552" s="419"/>
      <c r="E552" s="419"/>
      <c r="F552" s="419"/>
      <c r="G552" s="419"/>
      <c r="H552" s="419"/>
      <c r="I552" s="419"/>
      <c r="J552" s="419"/>
      <c r="K552" s="419"/>
      <c r="L552" s="419"/>
      <c r="M552" s="419"/>
      <c r="N552" s="419"/>
      <c r="O552" s="419"/>
      <c r="P552" s="419"/>
      <c r="Q552" s="419"/>
      <c r="R552" s="419"/>
      <c r="S552" s="419"/>
      <c r="T552" s="419"/>
      <c r="U552" s="419"/>
      <c r="V552" s="419"/>
      <c r="W552" s="419"/>
      <c r="X552" s="419"/>
      <c r="Y552" s="419"/>
      <c r="Z552" s="419"/>
    </row>
    <row r="553" spans="1:26" ht="15.75" customHeight="1">
      <c r="A553" s="419"/>
      <c r="B553" s="419"/>
      <c r="C553" s="419"/>
      <c r="D553" s="419"/>
      <c r="E553" s="419"/>
      <c r="F553" s="419"/>
      <c r="G553" s="419"/>
      <c r="H553" s="419"/>
      <c r="I553" s="419"/>
      <c r="J553" s="419"/>
      <c r="K553" s="419"/>
      <c r="L553" s="419"/>
      <c r="M553" s="419"/>
      <c r="N553" s="419"/>
      <c r="O553" s="419"/>
      <c r="P553" s="419"/>
      <c r="Q553" s="419"/>
      <c r="R553" s="419"/>
      <c r="S553" s="419"/>
      <c r="T553" s="419"/>
      <c r="U553" s="419"/>
      <c r="V553" s="419"/>
      <c r="W553" s="419"/>
      <c r="X553" s="419"/>
      <c r="Y553" s="419"/>
      <c r="Z553" s="419"/>
    </row>
    <row r="554" spans="1:26" ht="15.75" customHeight="1">
      <c r="A554" s="419"/>
      <c r="B554" s="419"/>
      <c r="C554" s="419"/>
      <c r="D554" s="419"/>
      <c r="E554" s="419"/>
      <c r="F554" s="419"/>
      <c r="G554" s="419"/>
      <c r="H554" s="419"/>
      <c r="I554" s="419"/>
      <c r="J554" s="419"/>
      <c r="K554" s="419"/>
      <c r="L554" s="419"/>
      <c r="M554" s="419"/>
      <c r="N554" s="419"/>
      <c r="O554" s="419"/>
      <c r="P554" s="419"/>
      <c r="Q554" s="419"/>
      <c r="R554" s="419"/>
      <c r="S554" s="419"/>
      <c r="T554" s="419"/>
      <c r="U554" s="419"/>
      <c r="V554" s="419"/>
      <c r="W554" s="419"/>
      <c r="X554" s="419"/>
      <c r="Y554" s="419"/>
      <c r="Z554" s="419"/>
    </row>
    <row r="555" spans="1:26" ht="15.75" customHeight="1">
      <c r="A555" s="419"/>
      <c r="B555" s="419"/>
      <c r="C555" s="419"/>
      <c r="D555" s="419"/>
      <c r="E555" s="419"/>
      <c r="F555" s="419"/>
      <c r="G555" s="419"/>
      <c r="H555" s="419"/>
      <c r="I555" s="419"/>
      <c r="J555" s="419"/>
      <c r="K555" s="419"/>
      <c r="L555" s="419"/>
      <c r="M555" s="419"/>
      <c r="N555" s="419"/>
      <c r="O555" s="419"/>
      <c r="P555" s="419"/>
      <c r="Q555" s="419"/>
      <c r="R555" s="419"/>
      <c r="S555" s="419"/>
      <c r="T555" s="419"/>
      <c r="U555" s="419"/>
      <c r="V555" s="419"/>
      <c r="W555" s="419"/>
      <c r="X555" s="419"/>
      <c r="Y555" s="419"/>
      <c r="Z555" s="419"/>
    </row>
    <row r="556" spans="1:26" ht="15.75" customHeight="1">
      <c r="A556" s="419"/>
      <c r="B556" s="419"/>
      <c r="C556" s="419"/>
      <c r="D556" s="419"/>
      <c r="E556" s="419"/>
      <c r="F556" s="419"/>
      <c r="G556" s="419"/>
      <c r="H556" s="419"/>
      <c r="I556" s="419"/>
      <c r="J556" s="419"/>
      <c r="K556" s="419"/>
      <c r="L556" s="419"/>
      <c r="M556" s="419"/>
      <c r="N556" s="419"/>
      <c r="O556" s="419"/>
      <c r="P556" s="419"/>
      <c r="Q556" s="419"/>
      <c r="R556" s="419"/>
      <c r="S556" s="419"/>
      <c r="T556" s="419"/>
      <c r="U556" s="419"/>
      <c r="V556" s="419"/>
      <c r="W556" s="419"/>
      <c r="X556" s="419"/>
      <c r="Y556" s="419"/>
      <c r="Z556" s="419"/>
    </row>
    <row r="557" spans="1:26" ht="15.75" customHeight="1">
      <c r="A557" s="419"/>
      <c r="B557" s="419"/>
      <c r="C557" s="419"/>
      <c r="D557" s="419"/>
      <c r="E557" s="419"/>
      <c r="F557" s="419"/>
      <c r="G557" s="419"/>
      <c r="H557" s="419"/>
      <c r="I557" s="419"/>
      <c r="J557" s="419"/>
      <c r="K557" s="419"/>
      <c r="L557" s="419"/>
      <c r="M557" s="419"/>
      <c r="N557" s="419"/>
      <c r="O557" s="419"/>
      <c r="P557" s="419"/>
      <c r="Q557" s="419"/>
      <c r="R557" s="419"/>
      <c r="S557" s="419"/>
      <c r="T557" s="419"/>
      <c r="U557" s="419"/>
      <c r="V557" s="419"/>
      <c r="W557" s="419"/>
      <c r="X557" s="419"/>
      <c r="Y557" s="419"/>
      <c r="Z557" s="419"/>
    </row>
    <row r="558" spans="1:26" ht="15.75" customHeight="1">
      <c r="A558" s="419"/>
      <c r="B558" s="419"/>
      <c r="C558" s="419"/>
      <c r="D558" s="419"/>
      <c r="E558" s="419"/>
      <c r="F558" s="419"/>
      <c r="G558" s="419"/>
      <c r="H558" s="419"/>
      <c r="I558" s="419"/>
      <c r="J558" s="419"/>
      <c r="K558" s="419"/>
      <c r="L558" s="419"/>
      <c r="M558" s="419"/>
      <c r="N558" s="419"/>
      <c r="O558" s="419"/>
      <c r="P558" s="419"/>
      <c r="Q558" s="419"/>
      <c r="R558" s="419"/>
      <c r="S558" s="419"/>
      <c r="T558" s="419"/>
      <c r="U558" s="419"/>
      <c r="V558" s="419"/>
      <c r="W558" s="419"/>
      <c r="X558" s="419"/>
      <c r="Y558" s="419"/>
      <c r="Z558" s="419"/>
    </row>
    <row r="559" spans="1:26" ht="15.75" customHeight="1">
      <c r="A559" s="419"/>
      <c r="B559" s="419"/>
      <c r="C559" s="419"/>
      <c r="D559" s="419"/>
      <c r="E559" s="419"/>
      <c r="F559" s="419"/>
      <c r="G559" s="419"/>
      <c r="H559" s="419"/>
      <c r="I559" s="419"/>
      <c r="J559" s="419"/>
      <c r="K559" s="419"/>
      <c r="L559" s="419"/>
      <c r="M559" s="419"/>
      <c r="N559" s="419"/>
      <c r="O559" s="419"/>
      <c r="P559" s="419"/>
      <c r="Q559" s="419"/>
      <c r="R559" s="419"/>
      <c r="S559" s="419"/>
      <c r="T559" s="419"/>
      <c r="U559" s="419"/>
      <c r="V559" s="419"/>
      <c r="W559" s="419"/>
      <c r="X559" s="419"/>
      <c r="Y559" s="419"/>
      <c r="Z559" s="419"/>
    </row>
    <row r="560" spans="1:26" ht="15.75" customHeight="1">
      <c r="A560" s="419"/>
      <c r="B560" s="419"/>
      <c r="C560" s="419"/>
      <c r="D560" s="419"/>
      <c r="E560" s="419"/>
      <c r="F560" s="419"/>
      <c r="G560" s="419"/>
      <c r="H560" s="419"/>
      <c r="I560" s="419"/>
      <c r="J560" s="419"/>
      <c r="K560" s="419"/>
      <c r="L560" s="419"/>
      <c r="M560" s="419"/>
      <c r="N560" s="419"/>
      <c r="O560" s="419"/>
      <c r="P560" s="419"/>
      <c r="Q560" s="419"/>
      <c r="R560" s="419"/>
      <c r="S560" s="419"/>
      <c r="T560" s="419"/>
      <c r="U560" s="419"/>
      <c r="V560" s="419"/>
      <c r="W560" s="419"/>
      <c r="X560" s="419"/>
      <c r="Y560" s="419"/>
      <c r="Z560" s="419"/>
    </row>
    <row r="561" spans="1:26" ht="15.75" customHeight="1">
      <c r="A561" s="419"/>
      <c r="B561" s="419"/>
      <c r="C561" s="419"/>
      <c r="D561" s="419"/>
      <c r="E561" s="419"/>
      <c r="F561" s="419"/>
      <c r="G561" s="419"/>
      <c r="H561" s="419"/>
      <c r="I561" s="419"/>
      <c r="J561" s="419"/>
      <c r="K561" s="419"/>
      <c r="L561" s="419"/>
      <c r="M561" s="419"/>
      <c r="N561" s="419"/>
      <c r="O561" s="419"/>
      <c r="P561" s="419"/>
      <c r="Q561" s="419"/>
      <c r="R561" s="419"/>
      <c r="S561" s="419"/>
      <c r="T561" s="419"/>
      <c r="U561" s="419"/>
      <c r="V561" s="419"/>
      <c r="W561" s="419"/>
      <c r="X561" s="419"/>
      <c r="Y561" s="419"/>
      <c r="Z561" s="419"/>
    </row>
    <row r="562" spans="1:26" ht="15.75" customHeight="1">
      <c r="A562" s="419"/>
      <c r="B562" s="419"/>
      <c r="C562" s="419"/>
      <c r="D562" s="419"/>
      <c r="E562" s="419"/>
      <c r="F562" s="419"/>
      <c r="G562" s="419"/>
      <c r="H562" s="419"/>
      <c r="I562" s="419"/>
      <c r="J562" s="419"/>
      <c r="K562" s="419"/>
      <c r="L562" s="419"/>
      <c r="M562" s="419"/>
      <c r="N562" s="419"/>
      <c r="O562" s="419"/>
      <c r="P562" s="419"/>
      <c r="Q562" s="419"/>
      <c r="R562" s="419"/>
      <c r="S562" s="419"/>
      <c r="T562" s="419"/>
      <c r="U562" s="419"/>
      <c r="V562" s="419"/>
      <c r="W562" s="419"/>
      <c r="X562" s="419"/>
      <c r="Y562" s="419"/>
      <c r="Z562" s="419"/>
    </row>
    <row r="563" spans="1:26" ht="15.75" customHeight="1">
      <c r="A563" s="419"/>
      <c r="B563" s="419"/>
      <c r="C563" s="419"/>
      <c r="D563" s="419"/>
      <c r="E563" s="419"/>
      <c r="F563" s="419"/>
      <c r="G563" s="419"/>
      <c r="H563" s="419"/>
      <c r="I563" s="419"/>
      <c r="J563" s="419"/>
      <c r="K563" s="419"/>
      <c r="L563" s="419"/>
      <c r="M563" s="419"/>
      <c r="N563" s="419"/>
      <c r="O563" s="419"/>
      <c r="P563" s="419"/>
      <c r="Q563" s="419"/>
      <c r="R563" s="419"/>
      <c r="S563" s="419"/>
      <c r="T563" s="419"/>
      <c r="U563" s="419"/>
      <c r="V563" s="419"/>
      <c r="W563" s="419"/>
      <c r="X563" s="419"/>
      <c r="Y563" s="419"/>
      <c r="Z563" s="419"/>
    </row>
    <row r="564" spans="1:26" ht="15.75" customHeight="1">
      <c r="A564" s="419"/>
      <c r="B564" s="419"/>
      <c r="C564" s="419"/>
      <c r="D564" s="419"/>
      <c r="E564" s="419"/>
      <c r="F564" s="419"/>
      <c r="G564" s="419"/>
      <c r="H564" s="419"/>
      <c r="I564" s="419"/>
      <c r="J564" s="419"/>
      <c r="K564" s="419"/>
      <c r="L564" s="419"/>
      <c r="M564" s="419"/>
      <c r="N564" s="419"/>
      <c r="O564" s="419"/>
      <c r="P564" s="419"/>
      <c r="Q564" s="419"/>
      <c r="R564" s="419"/>
      <c r="S564" s="419"/>
      <c r="T564" s="419"/>
      <c r="U564" s="419"/>
      <c r="V564" s="419"/>
      <c r="W564" s="419"/>
      <c r="X564" s="419"/>
      <c r="Y564" s="419"/>
      <c r="Z564" s="419"/>
    </row>
    <row r="565" spans="1:26" ht="15.75" customHeight="1">
      <c r="A565" s="419"/>
      <c r="B565" s="419"/>
      <c r="C565" s="419"/>
      <c r="D565" s="419"/>
      <c r="E565" s="419"/>
      <c r="F565" s="419"/>
      <c r="G565" s="419"/>
      <c r="H565" s="419"/>
      <c r="I565" s="419"/>
      <c r="J565" s="419"/>
      <c r="K565" s="419"/>
      <c r="L565" s="419"/>
      <c r="M565" s="419"/>
      <c r="N565" s="419"/>
      <c r="O565" s="419"/>
      <c r="P565" s="419"/>
      <c r="Q565" s="419"/>
      <c r="R565" s="419"/>
      <c r="S565" s="419"/>
      <c r="T565" s="419"/>
      <c r="U565" s="419"/>
      <c r="V565" s="419"/>
      <c r="W565" s="419"/>
      <c r="X565" s="419"/>
      <c r="Y565" s="419"/>
      <c r="Z565" s="419"/>
    </row>
    <row r="566" spans="1:26" ht="15.75" customHeight="1">
      <c r="A566" s="419"/>
      <c r="B566" s="419"/>
      <c r="C566" s="419"/>
      <c r="D566" s="419"/>
      <c r="E566" s="419"/>
      <c r="F566" s="419"/>
      <c r="G566" s="419"/>
      <c r="H566" s="419"/>
      <c r="I566" s="419"/>
      <c r="J566" s="419"/>
      <c r="K566" s="419"/>
      <c r="L566" s="419"/>
      <c r="M566" s="419"/>
      <c r="N566" s="419"/>
      <c r="O566" s="419"/>
      <c r="P566" s="419"/>
      <c r="Q566" s="419"/>
      <c r="R566" s="419"/>
      <c r="S566" s="419"/>
      <c r="T566" s="419"/>
      <c r="U566" s="419"/>
      <c r="V566" s="419"/>
      <c r="W566" s="419"/>
      <c r="X566" s="419"/>
      <c r="Y566" s="419"/>
      <c r="Z566" s="419"/>
    </row>
    <row r="567" spans="1:26" ht="15.75" customHeight="1">
      <c r="A567" s="419"/>
      <c r="B567" s="419"/>
      <c r="C567" s="419"/>
      <c r="D567" s="419"/>
      <c r="E567" s="419"/>
      <c r="F567" s="419"/>
      <c r="G567" s="419"/>
      <c r="H567" s="419"/>
      <c r="I567" s="419"/>
      <c r="J567" s="419"/>
      <c r="K567" s="419"/>
      <c r="L567" s="419"/>
      <c r="M567" s="419"/>
      <c r="N567" s="419"/>
      <c r="O567" s="419"/>
      <c r="P567" s="419"/>
      <c r="Q567" s="419"/>
      <c r="R567" s="419"/>
      <c r="S567" s="419"/>
      <c r="T567" s="419"/>
      <c r="U567" s="419"/>
      <c r="V567" s="419"/>
      <c r="W567" s="419"/>
      <c r="X567" s="419"/>
      <c r="Y567" s="419"/>
      <c r="Z567" s="419"/>
    </row>
    <row r="568" spans="1:26" ht="15.75" customHeight="1">
      <c r="A568" s="419"/>
      <c r="B568" s="419"/>
      <c r="C568" s="419"/>
      <c r="D568" s="419"/>
      <c r="E568" s="419"/>
      <c r="F568" s="419"/>
      <c r="G568" s="419"/>
      <c r="H568" s="419"/>
      <c r="I568" s="419"/>
      <c r="J568" s="419"/>
      <c r="K568" s="419"/>
      <c r="L568" s="419"/>
      <c r="M568" s="419"/>
      <c r="N568" s="419"/>
      <c r="O568" s="419"/>
      <c r="P568" s="419"/>
      <c r="Q568" s="419"/>
      <c r="R568" s="419"/>
      <c r="S568" s="419"/>
      <c r="T568" s="419"/>
      <c r="U568" s="419"/>
      <c r="V568" s="419"/>
      <c r="W568" s="419"/>
      <c r="X568" s="419"/>
      <c r="Y568" s="419"/>
      <c r="Z568" s="419"/>
    </row>
    <row r="569" spans="1:26" ht="15.75" customHeight="1">
      <c r="A569" s="419"/>
      <c r="B569" s="419"/>
      <c r="C569" s="419"/>
      <c r="D569" s="419"/>
      <c r="E569" s="419"/>
      <c r="F569" s="419"/>
      <c r="G569" s="419"/>
      <c r="H569" s="419"/>
      <c r="I569" s="419"/>
      <c r="J569" s="419"/>
      <c r="K569" s="419"/>
      <c r="L569" s="419"/>
      <c r="M569" s="419"/>
      <c r="N569" s="419"/>
      <c r="O569" s="419"/>
      <c r="P569" s="419"/>
      <c r="Q569" s="419"/>
      <c r="R569" s="419"/>
      <c r="S569" s="419"/>
      <c r="T569" s="419"/>
      <c r="U569" s="419"/>
      <c r="V569" s="419"/>
      <c r="W569" s="419"/>
      <c r="X569" s="419"/>
      <c r="Y569" s="419"/>
      <c r="Z569" s="419"/>
    </row>
    <row r="570" spans="1:26" ht="15.75" customHeight="1">
      <c r="A570" s="419"/>
      <c r="B570" s="419"/>
      <c r="C570" s="419"/>
      <c r="D570" s="419"/>
      <c r="E570" s="419"/>
      <c r="F570" s="419"/>
      <c r="G570" s="419"/>
      <c r="H570" s="419"/>
      <c r="I570" s="419"/>
      <c r="J570" s="419"/>
      <c r="K570" s="419"/>
      <c r="L570" s="419"/>
      <c r="M570" s="419"/>
      <c r="N570" s="419"/>
      <c r="O570" s="419"/>
      <c r="P570" s="419"/>
      <c r="Q570" s="419"/>
      <c r="R570" s="419"/>
      <c r="S570" s="419"/>
      <c r="T570" s="419"/>
      <c r="U570" s="419"/>
      <c r="V570" s="419"/>
      <c r="W570" s="419"/>
      <c r="X570" s="419"/>
      <c r="Y570" s="419"/>
      <c r="Z570" s="419"/>
    </row>
    <row r="571" spans="1:26" ht="15.75" customHeight="1">
      <c r="A571" s="419"/>
      <c r="B571" s="419"/>
      <c r="C571" s="419"/>
      <c r="D571" s="419"/>
      <c r="E571" s="419"/>
      <c r="F571" s="419"/>
      <c r="G571" s="419"/>
      <c r="H571" s="419"/>
      <c r="I571" s="419"/>
      <c r="J571" s="419"/>
      <c r="K571" s="419"/>
      <c r="L571" s="419"/>
      <c r="M571" s="419"/>
      <c r="N571" s="419"/>
      <c r="O571" s="419"/>
      <c r="P571" s="419"/>
      <c r="Q571" s="419"/>
      <c r="R571" s="419"/>
      <c r="S571" s="419"/>
      <c r="T571" s="419"/>
      <c r="U571" s="419"/>
      <c r="V571" s="419"/>
      <c r="W571" s="419"/>
      <c r="X571" s="419"/>
      <c r="Y571" s="419"/>
      <c r="Z571" s="419"/>
    </row>
    <row r="572" spans="1:26" ht="15.75" customHeight="1">
      <c r="A572" s="419"/>
      <c r="B572" s="419"/>
      <c r="C572" s="419"/>
      <c r="D572" s="419"/>
      <c r="E572" s="419"/>
      <c r="F572" s="419"/>
      <c r="G572" s="419"/>
      <c r="H572" s="419"/>
      <c r="I572" s="419"/>
      <c r="J572" s="419"/>
      <c r="K572" s="419"/>
      <c r="L572" s="419"/>
      <c r="M572" s="419"/>
      <c r="N572" s="419"/>
      <c r="O572" s="419"/>
      <c r="P572" s="419"/>
      <c r="Q572" s="419"/>
      <c r="R572" s="419"/>
      <c r="S572" s="419"/>
      <c r="T572" s="419"/>
      <c r="U572" s="419"/>
      <c r="V572" s="419"/>
      <c r="W572" s="419"/>
      <c r="X572" s="419"/>
      <c r="Y572" s="419"/>
      <c r="Z572" s="419"/>
    </row>
    <row r="573" spans="1:26" ht="15.75" customHeight="1">
      <c r="A573" s="419"/>
      <c r="B573" s="419"/>
      <c r="C573" s="419"/>
      <c r="D573" s="419"/>
      <c r="E573" s="419"/>
      <c r="F573" s="419"/>
      <c r="G573" s="419"/>
      <c r="H573" s="419"/>
      <c r="I573" s="419"/>
      <c r="J573" s="419"/>
      <c r="K573" s="419"/>
      <c r="L573" s="419"/>
      <c r="M573" s="419"/>
      <c r="N573" s="419"/>
      <c r="O573" s="419"/>
      <c r="P573" s="419"/>
      <c r="Q573" s="419"/>
      <c r="R573" s="419"/>
      <c r="S573" s="419"/>
      <c r="T573" s="419"/>
      <c r="U573" s="419"/>
      <c r="V573" s="419"/>
      <c r="W573" s="419"/>
      <c r="X573" s="419"/>
      <c r="Y573" s="419"/>
      <c r="Z573" s="419"/>
    </row>
    <row r="574" spans="1:26" ht="15.75" customHeight="1">
      <c r="A574" s="419"/>
      <c r="B574" s="419"/>
      <c r="C574" s="419"/>
      <c r="D574" s="419"/>
      <c r="E574" s="419"/>
      <c r="F574" s="419"/>
      <c r="G574" s="419"/>
      <c r="H574" s="419"/>
      <c r="I574" s="419"/>
      <c r="J574" s="419"/>
      <c r="K574" s="419"/>
      <c r="L574" s="419"/>
      <c r="M574" s="419"/>
      <c r="N574" s="419"/>
      <c r="O574" s="419"/>
      <c r="P574" s="419"/>
      <c r="Q574" s="419"/>
      <c r="R574" s="419"/>
      <c r="S574" s="419"/>
      <c r="T574" s="419"/>
      <c r="U574" s="419"/>
      <c r="V574" s="419"/>
      <c r="W574" s="419"/>
      <c r="X574" s="419"/>
      <c r="Y574" s="419"/>
      <c r="Z574" s="419"/>
    </row>
    <row r="575" spans="1:26" ht="15.75" customHeight="1">
      <c r="A575" s="419"/>
      <c r="B575" s="419"/>
      <c r="C575" s="419"/>
      <c r="D575" s="419"/>
      <c r="E575" s="419"/>
      <c r="F575" s="419"/>
      <c r="G575" s="419"/>
      <c r="H575" s="419"/>
      <c r="I575" s="419"/>
      <c r="J575" s="419"/>
      <c r="K575" s="419"/>
      <c r="L575" s="419"/>
      <c r="M575" s="419"/>
      <c r="N575" s="419"/>
      <c r="O575" s="419"/>
      <c r="P575" s="419"/>
      <c r="Q575" s="419"/>
      <c r="R575" s="419"/>
      <c r="S575" s="419"/>
      <c r="T575" s="419"/>
      <c r="U575" s="419"/>
      <c r="V575" s="419"/>
      <c r="W575" s="419"/>
      <c r="X575" s="419"/>
      <c r="Y575" s="419"/>
      <c r="Z575" s="419"/>
    </row>
    <row r="576" spans="1:26" ht="15.75" customHeight="1">
      <c r="A576" s="419"/>
      <c r="B576" s="419"/>
      <c r="C576" s="419"/>
      <c r="D576" s="419"/>
      <c r="E576" s="419"/>
      <c r="F576" s="419"/>
      <c r="G576" s="419"/>
      <c r="H576" s="419"/>
      <c r="I576" s="419"/>
      <c r="J576" s="419"/>
      <c r="K576" s="419"/>
      <c r="L576" s="419"/>
      <c r="M576" s="419"/>
      <c r="N576" s="419"/>
      <c r="O576" s="419"/>
      <c r="P576" s="419"/>
      <c r="Q576" s="419"/>
      <c r="R576" s="419"/>
      <c r="S576" s="419"/>
      <c r="T576" s="419"/>
      <c r="U576" s="419"/>
      <c r="V576" s="419"/>
      <c r="W576" s="419"/>
      <c r="X576" s="419"/>
      <c r="Y576" s="419"/>
      <c r="Z576" s="419"/>
    </row>
    <row r="577" spans="1:26" ht="15.75" customHeight="1">
      <c r="A577" s="419"/>
      <c r="B577" s="419"/>
      <c r="C577" s="419"/>
      <c r="D577" s="419"/>
      <c r="E577" s="419"/>
      <c r="F577" s="419"/>
      <c r="G577" s="419"/>
      <c r="H577" s="419"/>
      <c r="I577" s="419"/>
      <c r="J577" s="419"/>
      <c r="K577" s="419"/>
      <c r="L577" s="419"/>
      <c r="M577" s="419"/>
      <c r="N577" s="419"/>
      <c r="O577" s="419"/>
      <c r="P577" s="419"/>
      <c r="Q577" s="419"/>
      <c r="R577" s="419"/>
      <c r="S577" s="419"/>
      <c r="T577" s="419"/>
      <c r="U577" s="419"/>
      <c r="V577" s="419"/>
      <c r="W577" s="419"/>
      <c r="X577" s="419"/>
      <c r="Y577" s="419"/>
      <c r="Z577" s="419"/>
    </row>
    <row r="578" spans="1:26" ht="15.75" customHeight="1">
      <c r="A578" s="419"/>
      <c r="B578" s="419"/>
      <c r="C578" s="419"/>
      <c r="D578" s="419"/>
      <c r="E578" s="419"/>
      <c r="F578" s="419"/>
      <c r="G578" s="419"/>
      <c r="H578" s="419"/>
      <c r="I578" s="419"/>
      <c r="J578" s="419"/>
      <c r="K578" s="419"/>
      <c r="L578" s="419"/>
      <c r="M578" s="419"/>
      <c r="N578" s="419"/>
      <c r="O578" s="419"/>
      <c r="P578" s="419"/>
      <c r="Q578" s="419"/>
      <c r="R578" s="419"/>
      <c r="S578" s="419"/>
      <c r="T578" s="419"/>
      <c r="U578" s="419"/>
      <c r="V578" s="419"/>
      <c r="W578" s="419"/>
      <c r="X578" s="419"/>
      <c r="Y578" s="419"/>
      <c r="Z578" s="419"/>
    </row>
    <row r="579" spans="1:26" ht="15.75" customHeight="1">
      <c r="A579" s="419"/>
      <c r="B579" s="419"/>
      <c r="C579" s="419"/>
      <c r="D579" s="419"/>
      <c r="E579" s="419"/>
      <c r="F579" s="419"/>
      <c r="G579" s="419"/>
      <c r="H579" s="419"/>
      <c r="I579" s="419"/>
      <c r="J579" s="419"/>
      <c r="K579" s="419"/>
      <c r="L579" s="419"/>
      <c r="M579" s="419"/>
      <c r="N579" s="419"/>
      <c r="O579" s="419"/>
      <c r="P579" s="419"/>
      <c r="Q579" s="419"/>
      <c r="R579" s="419"/>
      <c r="S579" s="419"/>
      <c r="T579" s="419"/>
      <c r="U579" s="419"/>
      <c r="V579" s="419"/>
      <c r="W579" s="419"/>
      <c r="X579" s="419"/>
      <c r="Y579" s="419"/>
      <c r="Z579" s="419"/>
    </row>
    <row r="580" spans="1:26" ht="15.75" customHeight="1">
      <c r="A580" s="419"/>
      <c r="B580" s="419"/>
      <c r="C580" s="419"/>
      <c r="D580" s="419"/>
      <c r="E580" s="419"/>
      <c r="F580" s="419"/>
      <c r="G580" s="419"/>
      <c r="H580" s="419"/>
      <c r="I580" s="419"/>
      <c r="J580" s="419"/>
      <c r="K580" s="419"/>
      <c r="L580" s="419"/>
      <c r="M580" s="419"/>
      <c r="N580" s="419"/>
      <c r="O580" s="419"/>
      <c r="P580" s="419"/>
      <c r="Q580" s="419"/>
      <c r="R580" s="419"/>
      <c r="S580" s="419"/>
      <c r="T580" s="419"/>
      <c r="U580" s="419"/>
      <c r="V580" s="419"/>
      <c r="W580" s="419"/>
      <c r="X580" s="419"/>
      <c r="Y580" s="419"/>
      <c r="Z580" s="419"/>
    </row>
    <row r="581" spans="1:26" ht="15.75" customHeight="1">
      <c r="A581" s="419"/>
      <c r="B581" s="419"/>
      <c r="C581" s="419"/>
      <c r="D581" s="419"/>
      <c r="E581" s="419"/>
      <c r="F581" s="419"/>
      <c r="G581" s="419"/>
      <c r="H581" s="419"/>
      <c r="I581" s="419"/>
      <c r="J581" s="419"/>
      <c r="K581" s="419"/>
      <c r="L581" s="419"/>
      <c r="M581" s="419"/>
      <c r="N581" s="419"/>
      <c r="O581" s="419"/>
      <c r="P581" s="419"/>
      <c r="Q581" s="419"/>
      <c r="R581" s="419"/>
      <c r="S581" s="419"/>
      <c r="T581" s="419"/>
      <c r="U581" s="419"/>
      <c r="V581" s="419"/>
      <c r="W581" s="419"/>
      <c r="X581" s="419"/>
      <c r="Y581" s="419"/>
      <c r="Z581" s="419"/>
    </row>
    <row r="582" spans="1:26" ht="15.75" customHeight="1">
      <c r="A582" s="419"/>
      <c r="B582" s="419"/>
      <c r="C582" s="419"/>
      <c r="D582" s="419"/>
      <c r="E582" s="419"/>
      <c r="F582" s="419"/>
      <c r="G582" s="419"/>
      <c r="H582" s="419"/>
      <c r="I582" s="419"/>
      <c r="J582" s="419"/>
      <c r="K582" s="419"/>
      <c r="L582" s="419"/>
      <c r="M582" s="419"/>
      <c r="N582" s="419"/>
      <c r="O582" s="419"/>
      <c r="P582" s="419"/>
      <c r="Q582" s="419"/>
      <c r="R582" s="419"/>
      <c r="S582" s="419"/>
      <c r="T582" s="419"/>
      <c r="U582" s="419"/>
      <c r="V582" s="419"/>
      <c r="W582" s="419"/>
      <c r="X582" s="419"/>
      <c r="Y582" s="419"/>
      <c r="Z582" s="419"/>
    </row>
    <row r="583" spans="1:26" ht="15.75" customHeight="1">
      <c r="A583" s="419"/>
      <c r="B583" s="419"/>
      <c r="C583" s="419"/>
      <c r="D583" s="419"/>
      <c r="E583" s="419"/>
      <c r="F583" s="419"/>
      <c r="G583" s="419"/>
      <c r="H583" s="419"/>
      <c r="I583" s="419"/>
      <c r="J583" s="419"/>
      <c r="K583" s="419"/>
      <c r="L583" s="419"/>
      <c r="M583" s="419"/>
      <c r="N583" s="419"/>
      <c r="O583" s="419"/>
      <c r="P583" s="419"/>
      <c r="Q583" s="419"/>
      <c r="R583" s="419"/>
      <c r="S583" s="419"/>
      <c r="T583" s="419"/>
      <c r="U583" s="419"/>
      <c r="V583" s="419"/>
      <c r="W583" s="419"/>
      <c r="X583" s="419"/>
      <c r="Y583" s="419"/>
      <c r="Z583" s="419"/>
    </row>
    <row r="584" spans="1:26" ht="15.75" customHeight="1">
      <c r="A584" s="419"/>
      <c r="B584" s="419"/>
      <c r="C584" s="419"/>
      <c r="D584" s="419"/>
      <c r="E584" s="419"/>
      <c r="F584" s="419"/>
      <c r="G584" s="419"/>
      <c r="H584" s="419"/>
      <c r="I584" s="419"/>
      <c r="J584" s="419"/>
      <c r="K584" s="419"/>
      <c r="L584" s="419"/>
      <c r="M584" s="419"/>
      <c r="N584" s="419"/>
      <c r="O584" s="419"/>
      <c r="P584" s="419"/>
      <c r="Q584" s="419"/>
      <c r="R584" s="419"/>
      <c r="S584" s="419"/>
      <c r="T584" s="419"/>
      <c r="U584" s="419"/>
      <c r="V584" s="419"/>
      <c r="W584" s="419"/>
      <c r="X584" s="419"/>
      <c r="Y584" s="419"/>
      <c r="Z584" s="419"/>
    </row>
    <row r="585" spans="1:26" ht="15.75" customHeight="1">
      <c r="A585" s="419"/>
      <c r="B585" s="419"/>
      <c r="C585" s="419"/>
      <c r="D585" s="419"/>
      <c r="E585" s="419"/>
      <c r="F585" s="419"/>
      <c r="G585" s="419"/>
      <c r="H585" s="419"/>
      <c r="I585" s="419"/>
      <c r="J585" s="419"/>
      <c r="K585" s="419"/>
      <c r="L585" s="419"/>
      <c r="M585" s="419"/>
      <c r="N585" s="419"/>
      <c r="O585" s="419"/>
      <c r="P585" s="419"/>
      <c r="Q585" s="419"/>
      <c r="R585" s="419"/>
      <c r="S585" s="419"/>
      <c r="T585" s="419"/>
      <c r="U585" s="419"/>
      <c r="V585" s="419"/>
      <c r="W585" s="419"/>
      <c r="X585" s="419"/>
      <c r="Y585" s="419"/>
      <c r="Z585" s="419"/>
    </row>
    <row r="586" spans="1:26" ht="15.75" customHeight="1">
      <c r="A586" s="419"/>
      <c r="B586" s="419"/>
      <c r="C586" s="419"/>
      <c r="D586" s="419"/>
      <c r="E586" s="419"/>
      <c r="F586" s="419"/>
      <c r="G586" s="419"/>
      <c r="H586" s="419"/>
      <c r="I586" s="419"/>
      <c r="J586" s="419"/>
      <c r="K586" s="419"/>
      <c r="L586" s="419"/>
      <c r="M586" s="419"/>
      <c r="N586" s="419"/>
      <c r="O586" s="419"/>
      <c r="P586" s="419"/>
      <c r="Q586" s="419"/>
      <c r="R586" s="419"/>
      <c r="S586" s="419"/>
      <c r="T586" s="419"/>
      <c r="U586" s="419"/>
      <c r="V586" s="419"/>
      <c r="W586" s="419"/>
      <c r="X586" s="419"/>
      <c r="Y586" s="419"/>
      <c r="Z586" s="419"/>
    </row>
    <row r="587" spans="1:26" ht="15.75" customHeight="1">
      <c r="A587" s="419"/>
      <c r="B587" s="419"/>
      <c r="C587" s="419"/>
      <c r="D587" s="419"/>
      <c r="E587" s="419"/>
      <c r="F587" s="419"/>
      <c r="G587" s="419"/>
      <c r="H587" s="419"/>
      <c r="I587" s="419"/>
      <c r="J587" s="419"/>
      <c r="K587" s="419"/>
      <c r="L587" s="419"/>
      <c r="M587" s="419"/>
      <c r="N587" s="419"/>
      <c r="O587" s="419"/>
      <c r="P587" s="419"/>
      <c r="Q587" s="419"/>
      <c r="R587" s="419"/>
      <c r="S587" s="419"/>
      <c r="T587" s="419"/>
      <c r="U587" s="419"/>
      <c r="V587" s="419"/>
      <c r="W587" s="419"/>
      <c r="X587" s="419"/>
      <c r="Y587" s="419"/>
      <c r="Z587" s="419"/>
    </row>
    <row r="588" spans="1:26" ht="15.75" customHeight="1">
      <c r="A588" s="419"/>
      <c r="B588" s="419"/>
      <c r="C588" s="419"/>
      <c r="D588" s="419"/>
      <c r="E588" s="419"/>
      <c r="F588" s="419"/>
      <c r="G588" s="419"/>
      <c r="H588" s="419"/>
      <c r="I588" s="419"/>
      <c r="J588" s="419"/>
      <c r="K588" s="419"/>
      <c r="L588" s="419"/>
      <c r="M588" s="419"/>
      <c r="N588" s="419"/>
      <c r="O588" s="419"/>
      <c r="P588" s="419"/>
      <c r="Q588" s="419"/>
      <c r="R588" s="419"/>
      <c r="S588" s="419"/>
      <c r="T588" s="419"/>
      <c r="U588" s="419"/>
      <c r="V588" s="419"/>
      <c r="W588" s="419"/>
      <c r="X588" s="419"/>
      <c r="Y588" s="419"/>
      <c r="Z588" s="419"/>
    </row>
    <row r="589" spans="1:26" ht="15.75" customHeight="1">
      <c r="A589" s="419"/>
      <c r="B589" s="419"/>
      <c r="C589" s="419"/>
      <c r="D589" s="419"/>
      <c r="E589" s="419"/>
      <c r="F589" s="419"/>
      <c r="G589" s="419"/>
      <c r="H589" s="419"/>
      <c r="I589" s="419"/>
      <c r="J589" s="419"/>
      <c r="K589" s="419"/>
      <c r="L589" s="419"/>
      <c r="M589" s="419"/>
      <c r="N589" s="419"/>
      <c r="O589" s="419"/>
      <c r="P589" s="419"/>
      <c r="Q589" s="419"/>
      <c r="R589" s="419"/>
      <c r="S589" s="419"/>
      <c r="T589" s="419"/>
      <c r="U589" s="419"/>
      <c r="V589" s="419"/>
      <c r="W589" s="419"/>
      <c r="X589" s="419"/>
      <c r="Y589" s="419"/>
      <c r="Z589" s="419"/>
    </row>
    <row r="590" spans="1:26" ht="15.75" customHeight="1">
      <c r="A590" s="419"/>
      <c r="B590" s="419"/>
      <c r="C590" s="419"/>
      <c r="D590" s="419"/>
      <c r="E590" s="419"/>
      <c r="F590" s="419"/>
      <c r="G590" s="419"/>
      <c r="H590" s="419"/>
      <c r="I590" s="419"/>
      <c r="J590" s="419"/>
      <c r="K590" s="419"/>
      <c r="L590" s="419"/>
      <c r="M590" s="419"/>
      <c r="N590" s="419"/>
      <c r="O590" s="419"/>
      <c r="P590" s="419"/>
      <c r="Q590" s="419"/>
      <c r="R590" s="419"/>
      <c r="S590" s="419"/>
      <c r="T590" s="419"/>
      <c r="U590" s="419"/>
      <c r="V590" s="419"/>
      <c r="W590" s="419"/>
      <c r="X590" s="419"/>
      <c r="Y590" s="419"/>
      <c r="Z590" s="419"/>
    </row>
    <row r="591" spans="1:26" ht="15.75" customHeight="1">
      <c r="A591" s="419"/>
      <c r="B591" s="419"/>
      <c r="C591" s="419"/>
      <c r="D591" s="419"/>
      <c r="E591" s="419"/>
      <c r="F591" s="419"/>
      <c r="G591" s="419"/>
      <c r="H591" s="419"/>
      <c r="I591" s="419"/>
      <c r="J591" s="419"/>
      <c r="K591" s="419"/>
      <c r="L591" s="419"/>
      <c r="M591" s="419"/>
      <c r="N591" s="419"/>
      <c r="O591" s="419"/>
      <c r="P591" s="419"/>
      <c r="Q591" s="419"/>
      <c r="R591" s="419"/>
      <c r="S591" s="419"/>
      <c r="T591" s="419"/>
      <c r="U591" s="419"/>
      <c r="V591" s="419"/>
      <c r="W591" s="419"/>
      <c r="X591" s="419"/>
      <c r="Y591" s="419"/>
      <c r="Z591" s="419"/>
    </row>
    <row r="592" spans="1:26" ht="15.75" customHeight="1">
      <c r="A592" s="419"/>
      <c r="B592" s="419"/>
      <c r="C592" s="419"/>
      <c r="D592" s="419"/>
      <c r="E592" s="419"/>
      <c r="F592" s="419"/>
      <c r="G592" s="419"/>
      <c r="H592" s="419"/>
      <c r="I592" s="419"/>
      <c r="J592" s="419"/>
      <c r="K592" s="419"/>
      <c r="L592" s="419"/>
      <c r="M592" s="419"/>
      <c r="N592" s="419"/>
      <c r="O592" s="419"/>
      <c r="P592" s="419"/>
      <c r="Q592" s="419"/>
      <c r="R592" s="419"/>
      <c r="S592" s="419"/>
      <c r="T592" s="419"/>
      <c r="U592" s="419"/>
      <c r="V592" s="419"/>
      <c r="W592" s="419"/>
      <c r="X592" s="419"/>
      <c r="Y592" s="419"/>
      <c r="Z592" s="419"/>
    </row>
    <row r="593" spans="1:26" ht="15.75" customHeight="1">
      <c r="A593" s="419"/>
      <c r="B593" s="419"/>
      <c r="C593" s="419"/>
      <c r="D593" s="419"/>
      <c r="E593" s="419"/>
      <c r="F593" s="419"/>
      <c r="G593" s="419"/>
      <c r="H593" s="419"/>
      <c r="I593" s="419"/>
      <c r="J593" s="419"/>
      <c r="K593" s="419"/>
      <c r="L593" s="419"/>
      <c r="M593" s="419"/>
      <c r="N593" s="419"/>
      <c r="O593" s="419"/>
      <c r="P593" s="419"/>
      <c r="Q593" s="419"/>
      <c r="R593" s="419"/>
      <c r="S593" s="419"/>
      <c r="T593" s="419"/>
      <c r="U593" s="419"/>
      <c r="V593" s="419"/>
      <c r="W593" s="419"/>
      <c r="X593" s="419"/>
      <c r="Y593" s="419"/>
      <c r="Z593" s="419"/>
    </row>
    <row r="594" spans="1:26" ht="15.75" customHeight="1">
      <c r="A594" s="419"/>
      <c r="B594" s="419"/>
      <c r="C594" s="419"/>
      <c r="D594" s="419"/>
      <c r="E594" s="419"/>
      <c r="F594" s="419"/>
      <c r="G594" s="419"/>
      <c r="H594" s="419"/>
      <c r="I594" s="419"/>
      <c r="J594" s="419"/>
      <c r="K594" s="419"/>
      <c r="L594" s="419"/>
      <c r="M594" s="419"/>
      <c r="N594" s="419"/>
      <c r="O594" s="419"/>
      <c r="P594" s="419"/>
      <c r="Q594" s="419"/>
      <c r="R594" s="419"/>
      <c r="S594" s="419"/>
      <c r="T594" s="419"/>
      <c r="U594" s="419"/>
      <c r="V594" s="419"/>
      <c r="W594" s="419"/>
      <c r="X594" s="419"/>
      <c r="Y594" s="419"/>
      <c r="Z594" s="419"/>
    </row>
    <row r="595" spans="1:26" ht="15.75" customHeight="1">
      <c r="A595" s="419"/>
      <c r="B595" s="419"/>
      <c r="C595" s="419"/>
      <c r="D595" s="419"/>
      <c r="E595" s="419"/>
      <c r="F595" s="419"/>
      <c r="G595" s="419"/>
      <c r="H595" s="419"/>
      <c r="I595" s="419"/>
      <c r="J595" s="419"/>
      <c r="K595" s="419"/>
      <c r="L595" s="419"/>
      <c r="M595" s="419"/>
      <c r="N595" s="419"/>
      <c r="O595" s="419"/>
      <c r="P595" s="419"/>
      <c r="Q595" s="419"/>
      <c r="R595" s="419"/>
      <c r="S595" s="419"/>
      <c r="T595" s="419"/>
      <c r="U595" s="419"/>
      <c r="V595" s="419"/>
      <c r="W595" s="419"/>
      <c r="X595" s="419"/>
      <c r="Y595" s="419"/>
      <c r="Z595" s="419"/>
    </row>
    <row r="596" spans="1:26" ht="15.75" customHeight="1">
      <c r="A596" s="419"/>
      <c r="B596" s="419"/>
      <c r="C596" s="419"/>
      <c r="D596" s="419"/>
      <c r="E596" s="419"/>
      <c r="F596" s="419"/>
      <c r="G596" s="419"/>
      <c r="H596" s="419"/>
      <c r="I596" s="419"/>
      <c r="J596" s="419"/>
      <c r="K596" s="419"/>
      <c r="L596" s="419"/>
      <c r="M596" s="419"/>
      <c r="N596" s="419"/>
      <c r="O596" s="419"/>
      <c r="P596" s="419"/>
      <c r="Q596" s="419"/>
      <c r="R596" s="419"/>
      <c r="S596" s="419"/>
      <c r="T596" s="419"/>
      <c r="U596" s="419"/>
      <c r="V596" s="419"/>
      <c r="W596" s="419"/>
      <c r="X596" s="419"/>
      <c r="Y596" s="419"/>
      <c r="Z596" s="419"/>
    </row>
    <row r="597" spans="1:26" ht="15.75" customHeight="1">
      <c r="A597" s="419"/>
      <c r="B597" s="419"/>
      <c r="C597" s="419"/>
      <c r="D597" s="419"/>
      <c r="E597" s="419"/>
      <c r="F597" s="419"/>
      <c r="G597" s="419"/>
      <c r="H597" s="419"/>
      <c r="I597" s="419"/>
      <c r="J597" s="419"/>
      <c r="K597" s="419"/>
      <c r="L597" s="419"/>
      <c r="M597" s="419"/>
      <c r="N597" s="419"/>
      <c r="O597" s="419"/>
      <c r="P597" s="419"/>
      <c r="Q597" s="419"/>
      <c r="R597" s="419"/>
      <c r="S597" s="419"/>
      <c r="T597" s="419"/>
      <c r="U597" s="419"/>
      <c r="V597" s="419"/>
      <c r="W597" s="419"/>
      <c r="X597" s="419"/>
      <c r="Y597" s="419"/>
      <c r="Z597" s="419"/>
    </row>
    <row r="598" spans="1:26" ht="15.75" customHeight="1">
      <c r="A598" s="419"/>
      <c r="B598" s="419"/>
      <c r="C598" s="419"/>
      <c r="D598" s="419"/>
      <c r="E598" s="419"/>
      <c r="F598" s="419"/>
      <c r="G598" s="419"/>
      <c r="H598" s="419"/>
      <c r="I598" s="419"/>
      <c r="J598" s="419"/>
      <c r="K598" s="419"/>
      <c r="L598" s="419"/>
      <c r="M598" s="419"/>
      <c r="N598" s="419"/>
      <c r="O598" s="419"/>
      <c r="P598" s="419"/>
      <c r="Q598" s="419"/>
      <c r="R598" s="419"/>
      <c r="S598" s="419"/>
      <c r="T598" s="419"/>
      <c r="U598" s="419"/>
      <c r="V598" s="419"/>
      <c r="W598" s="419"/>
      <c r="X598" s="419"/>
      <c r="Y598" s="419"/>
      <c r="Z598" s="419"/>
    </row>
    <row r="599" spans="1:26" ht="15.75" customHeight="1">
      <c r="A599" s="419"/>
      <c r="B599" s="419"/>
      <c r="C599" s="419"/>
      <c r="D599" s="419"/>
      <c r="E599" s="419"/>
      <c r="F599" s="419"/>
      <c r="G599" s="419"/>
      <c r="H599" s="419"/>
      <c r="I599" s="419"/>
      <c r="J599" s="419"/>
      <c r="K599" s="419"/>
      <c r="L599" s="419"/>
      <c r="M599" s="419"/>
      <c r="N599" s="419"/>
      <c r="O599" s="419"/>
      <c r="P599" s="419"/>
      <c r="Q599" s="419"/>
      <c r="R599" s="419"/>
      <c r="S599" s="419"/>
      <c r="T599" s="419"/>
      <c r="U599" s="419"/>
      <c r="V599" s="419"/>
      <c r="W599" s="419"/>
      <c r="X599" s="419"/>
      <c r="Y599" s="419"/>
      <c r="Z599" s="419"/>
    </row>
    <row r="600" spans="1:26" ht="15.75" customHeight="1">
      <c r="A600" s="419"/>
      <c r="B600" s="419"/>
      <c r="C600" s="419"/>
      <c r="D600" s="419"/>
      <c r="E600" s="419"/>
      <c r="F600" s="419"/>
      <c r="G600" s="419"/>
      <c r="H600" s="419"/>
      <c r="I600" s="419"/>
      <c r="J600" s="419"/>
      <c r="K600" s="419"/>
      <c r="L600" s="419"/>
      <c r="M600" s="419"/>
      <c r="N600" s="419"/>
      <c r="O600" s="419"/>
      <c r="P600" s="419"/>
      <c r="Q600" s="419"/>
      <c r="R600" s="419"/>
      <c r="S600" s="419"/>
      <c r="T600" s="419"/>
      <c r="U600" s="419"/>
      <c r="V600" s="419"/>
      <c r="W600" s="419"/>
      <c r="X600" s="419"/>
      <c r="Y600" s="419"/>
      <c r="Z600" s="419"/>
    </row>
    <row r="601" spans="1:26" ht="15.75" customHeight="1">
      <c r="A601" s="419"/>
      <c r="B601" s="419"/>
      <c r="C601" s="419"/>
      <c r="D601" s="419"/>
      <c r="E601" s="419"/>
      <c r="F601" s="419"/>
      <c r="G601" s="419"/>
      <c r="H601" s="419"/>
      <c r="I601" s="419"/>
      <c r="J601" s="419"/>
      <c r="K601" s="419"/>
      <c r="L601" s="419"/>
      <c r="M601" s="419"/>
      <c r="N601" s="419"/>
      <c r="O601" s="419"/>
      <c r="P601" s="419"/>
      <c r="Q601" s="419"/>
      <c r="R601" s="419"/>
      <c r="S601" s="419"/>
      <c r="T601" s="419"/>
      <c r="U601" s="419"/>
      <c r="V601" s="419"/>
      <c r="W601" s="419"/>
      <c r="X601" s="419"/>
      <c r="Y601" s="419"/>
      <c r="Z601" s="419"/>
    </row>
    <row r="602" spans="1:26" ht="15.75" customHeight="1">
      <c r="A602" s="419"/>
      <c r="B602" s="419"/>
      <c r="C602" s="419"/>
      <c r="D602" s="419"/>
      <c r="E602" s="419"/>
      <c r="F602" s="419"/>
      <c r="G602" s="419"/>
      <c r="H602" s="419"/>
      <c r="I602" s="419"/>
      <c r="J602" s="419"/>
      <c r="K602" s="419"/>
      <c r="L602" s="419"/>
      <c r="M602" s="419"/>
      <c r="N602" s="419"/>
      <c r="O602" s="419"/>
      <c r="P602" s="419"/>
      <c r="Q602" s="419"/>
      <c r="R602" s="419"/>
      <c r="S602" s="419"/>
      <c r="T602" s="419"/>
      <c r="U602" s="419"/>
      <c r="V602" s="419"/>
      <c r="W602" s="419"/>
      <c r="X602" s="419"/>
      <c r="Y602" s="419"/>
      <c r="Z602" s="419"/>
    </row>
    <row r="603" spans="1:26" ht="15.75" customHeight="1">
      <c r="A603" s="419"/>
      <c r="B603" s="419"/>
      <c r="C603" s="419"/>
      <c r="D603" s="419"/>
      <c r="E603" s="419"/>
      <c r="F603" s="419"/>
      <c r="G603" s="419"/>
      <c r="H603" s="419"/>
      <c r="I603" s="419"/>
      <c r="J603" s="419"/>
      <c r="K603" s="419"/>
      <c r="L603" s="419"/>
      <c r="M603" s="419"/>
      <c r="N603" s="419"/>
      <c r="O603" s="419"/>
      <c r="P603" s="419"/>
      <c r="Q603" s="419"/>
      <c r="R603" s="419"/>
      <c r="S603" s="419"/>
      <c r="T603" s="419"/>
      <c r="U603" s="419"/>
      <c r="V603" s="419"/>
      <c r="W603" s="419"/>
      <c r="X603" s="419"/>
      <c r="Y603" s="419"/>
      <c r="Z603" s="419"/>
    </row>
    <row r="604" spans="1:26" ht="15.75" customHeight="1">
      <c r="A604" s="419"/>
      <c r="B604" s="419"/>
      <c r="C604" s="419"/>
      <c r="D604" s="419"/>
      <c r="E604" s="419"/>
      <c r="F604" s="419"/>
      <c r="G604" s="419"/>
      <c r="H604" s="419"/>
      <c r="I604" s="419"/>
      <c r="J604" s="419"/>
      <c r="K604" s="419"/>
      <c r="L604" s="419"/>
      <c r="M604" s="419"/>
      <c r="N604" s="419"/>
      <c r="O604" s="419"/>
      <c r="P604" s="419"/>
      <c r="Q604" s="419"/>
      <c r="R604" s="419"/>
      <c r="S604" s="419"/>
      <c r="T604" s="419"/>
      <c r="U604" s="419"/>
      <c r="V604" s="419"/>
      <c r="W604" s="419"/>
      <c r="X604" s="419"/>
      <c r="Y604" s="419"/>
      <c r="Z604" s="419"/>
    </row>
    <row r="605" spans="1:26" ht="15.75" customHeight="1">
      <c r="A605" s="419"/>
      <c r="B605" s="419"/>
      <c r="C605" s="419"/>
      <c r="D605" s="419"/>
      <c r="E605" s="419"/>
      <c r="F605" s="419"/>
      <c r="G605" s="419"/>
      <c r="H605" s="419"/>
      <c r="I605" s="419"/>
      <c r="J605" s="419"/>
      <c r="K605" s="419"/>
      <c r="L605" s="419"/>
      <c r="M605" s="419"/>
      <c r="N605" s="419"/>
      <c r="O605" s="419"/>
      <c r="P605" s="419"/>
      <c r="Q605" s="419"/>
      <c r="R605" s="419"/>
      <c r="S605" s="419"/>
      <c r="T605" s="419"/>
      <c r="U605" s="419"/>
      <c r="V605" s="419"/>
      <c r="W605" s="419"/>
      <c r="X605" s="419"/>
      <c r="Y605" s="419"/>
      <c r="Z605" s="419"/>
    </row>
    <row r="606" spans="1:26" ht="15.75" customHeight="1">
      <c r="A606" s="419"/>
      <c r="B606" s="419"/>
      <c r="C606" s="419"/>
      <c r="D606" s="419"/>
      <c r="E606" s="419"/>
      <c r="F606" s="419"/>
      <c r="G606" s="419"/>
      <c r="H606" s="419"/>
      <c r="I606" s="419"/>
      <c r="J606" s="419"/>
      <c r="K606" s="419"/>
      <c r="L606" s="419"/>
      <c r="M606" s="419"/>
      <c r="N606" s="419"/>
      <c r="O606" s="419"/>
      <c r="P606" s="419"/>
      <c r="Q606" s="419"/>
      <c r="R606" s="419"/>
      <c r="S606" s="419"/>
      <c r="T606" s="419"/>
      <c r="U606" s="419"/>
      <c r="V606" s="419"/>
      <c r="W606" s="419"/>
      <c r="X606" s="419"/>
      <c r="Y606" s="419"/>
      <c r="Z606" s="419"/>
    </row>
    <row r="607" spans="1:26" ht="15.75" customHeight="1">
      <c r="A607" s="419"/>
      <c r="B607" s="419"/>
      <c r="C607" s="419"/>
      <c r="D607" s="419"/>
      <c r="E607" s="419"/>
      <c r="F607" s="419"/>
      <c r="G607" s="419"/>
      <c r="H607" s="419"/>
      <c r="I607" s="419"/>
      <c r="J607" s="419"/>
      <c r="K607" s="419"/>
      <c r="L607" s="419"/>
      <c r="M607" s="419"/>
      <c r="N607" s="419"/>
      <c r="O607" s="419"/>
      <c r="P607" s="419"/>
      <c r="Q607" s="419"/>
      <c r="R607" s="419"/>
      <c r="S607" s="419"/>
      <c r="T607" s="419"/>
      <c r="U607" s="419"/>
      <c r="V607" s="419"/>
      <c r="W607" s="419"/>
      <c r="X607" s="419"/>
      <c r="Y607" s="419"/>
      <c r="Z607" s="419"/>
    </row>
    <row r="608" spans="1:26" ht="15.75" customHeight="1">
      <c r="A608" s="419"/>
      <c r="B608" s="419"/>
      <c r="C608" s="419"/>
      <c r="D608" s="419"/>
      <c r="E608" s="419"/>
      <c r="F608" s="419"/>
      <c r="G608" s="419"/>
      <c r="H608" s="419"/>
      <c r="I608" s="419"/>
      <c r="J608" s="419"/>
      <c r="K608" s="419"/>
      <c r="L608" s="419"/>
      <c r="M608" s="419"/>
      <c r="N608" s="419"/>
      <c r="O608" s="419"/>
      <c r="P608" s="419"/>
      <c r="Q608" s="419"/>
      <c r="R608" s="419"/>
      <c r="S608" s="419"/>
      <c r="T608" s="419"/>
      <c r="U608" s="419"/>
      <c r="V608" s="419"/>
      <c r="W608" s="419"/>
      <c r="X608" s="419"/>
      <c r="Y608" s="419"/>
      <c r="Z608" s="419"/>
    </row>
    <row r="609" spans="1:26" ht="15.75" customHeight="1">
      <c r="A609" s="419"/>
      <c r="B609" s="419"/>
      <c r="C609" s="419"/>
      <c r="D609" s="419"/>
      <c r="E609" s="419"/>
      <c r="F609" s="419"/>
      <c r="G609" s="419"/>
      <c r="H609" s="419"/>
      <c r="I609" s="419"/>
      <c r="J609" s="419"/>
      <c r="K609" s="419"/>
      <c r="L609" s="419"/>
      <c r="M609" s="419"/>
      <c r="N609" s="419"/>
      <c r="O609" s="419"/>
      <c r="P609" s="419"/>
      <c r="Q609" s="419"/>
      <c r="R609" s="419"/>
      <c r="S609" s="419"/>
      <c r="T609" s="419"/>
      <c r="U609" s="419"/>
      <c r="V609" s="419"/>
      <c r="W609" s="419"/>
      <c r="X609" s="419"/>
      <c r="Y609" s="419"/>
      <c r="Z609" s="419"/>
    </row>
    <row r="610" spans="1:26" ht="15.75" customHeight="1">
      <c r="A610" s="419"/>
      <c r="B610" s="419"/>
      <c r="C610" s="419"/>
      <c r="D610" s="419"/>
      <c r="E610" s="419"/>
      <c r="F610" s="419"/>
      <c r="G610" s="419"/>
      <c r="H610" s="419"/>
      <c r="I610" s="419"/>
      <c r="J610" s="419"/>
      <c r="K610" s="419"/>
      <c r="L610" s="419"/>
      <c r="M610" s="419"/>
      <c r="N610" s="419"/>
      <c r="O610" s="419"/>
      <c r="P610" s="419"/>
      <c r="Q610" s="419"/>
      <c r="R610" s="419"/>
      <c r="S610" s="419"/>
      <c r="T610" s="419"/>
      <c r="U610" s="419"/>
      <c r="V610" s="419"/>
      <c r="W610" s="419"/>
      <c r="X610" s="419"/>
      <c r="Y610" s="419"/>
      <c r="Z610" s="419"/>
    </row>
    <row r="611" spans="1:26" ht="15.75" customHeight="1">
      <c r="A611" s="419"/>
      <c r="B611" s="419"/>
      <c r="C611" s="419"/>
      <c r="D611" s="419"/>
      <c r="E611" s="419"/>
      <c r="F611" s="419"/>
      <c r="G611" s="419"/>
      <c r="H611" s="419"/>
      <c r="I611" s="419"/>
      <c r="J611" s="419"/>
      <c r="K611" s="419"/>
      <c r="L611" s="419"/>
      <c r="M611" s="419"/>
      <c r="N611" s="419"/>
      <c r="O611" s="419"/>
      <c r="P611" s="419"/>
      <c r="Q611" s="419"/>
      <c r="R611" s="419"/>
      <c r="S611" s="419"/>
      <c r="T611" s="419"/>
      <c r="U611" s="419"/>
      <c r="V611" s="419"/>
      <c r="W611" s="419"/>
      <c r="X611" s="419"/>
      <c r="Y611" s="419"/>
      <c r="Z611" s="419"/>
    </row>
    <row r="612" spans="1:26" ht="15.75" customHeight="1">
      <c r="A612" s="419"/>
      <c r="B612" s="419"/>
      <c r="C612" s="419"/>
      <c r="D612" s="419"/>
      <c r="E612" s="419"/>
      <c r="F612" s="419"/>
      <c r="G612" s="419"/>
      <c r="H612" s="419"/>
      <c r="I612" s="419"/>
      <c r="J612" s="419"/>
      <c r="K612" s="419"/>
      <c r="L612" s="419"/>
      <c r="M612" s="419"/>
      <c r="N612" s="419"/>
      <c r="O612" s="419"/>
      <c r="P612" s="419"/>
      <c r="Q612" s="419"/>
      <c r="R612" s="419"/>
      <c r="S612" s="419"/>
      <c r="T612" s="419"/>
      <c r="U612" s="419"/>
      <c r="V612" s="419"/>
      <c r="W612" s="419"/>
      <c r="X612" s="419"/>
      <c r="Y612" s="419"/>
      <c r="Z612" s="419"/>
    </row>
    <row r="613" spans="1:26" ht="15.75" customHeight="1">
      <c r="A613" s="419"/>
      <c r="B613" s="419"/>
      <c r="C613" s="419"/>
      <c r="D613" s="419"/>
      <c r="E613" s="419"/>
      <c r="F613" s="419"/>
      <c r="G613" s="419"/>
      <c r="H613" s="419"/>
      <c r="I613" s="419"/>
      <c r="J613" s="419"/>
      <c r="K613" s="419"/>
      <c r="L613" s="419"/>
      <c r="M613" s="419"/>
      <c r="N613" s="419"/>
      <c r="O613" s="419"/>
      <c r="P613" s="419"/>
      <c r="Q613" s="419"/>
      <c r="R613" s="419"/>
      <c r="S613" s="419"/>
      <c r="T613" s="419"/>
      <c r="U613" s="419"/>
      <c r="V613" s="419"/>
      <c r="W613" s="419"/>
      <c r="X613" s="419"/>
      <c r="Y613" s="419"/>
      <c r="Z613" s="419"/>
    </row>
    <row r="614" spans="1:26" ht="15.75" customHeight="1">
      <c r="A614" s="419"/>
      <c r="B614" s="419"/>
      <c r="C614" s="419"/>
      <c r="D614" s="419"/>
      <c r="E614" s="419"/>
      <c r="F614" s="419"/>
      <c r="G614" s="419"/>
      <c r="H614" s="419"/>
      <c r="I614" s="419"/>
      <c r="J614" s="419"/>
      <c r="K614" s="419"/>
      <c r="L614" s="419"/>
      <c r="M614" s="419"/>
      <c r="N614" s="419"/>
      <c r="O614" s="419"/>
      <c r="P614" s="419"/>
      <c r="Q614" s="419"/>
      <c r="R614" s="419"/>
      <c r="S614" s="419"/>
      <c r="T614" s="419"/>
      <c r="U614" s="419"/>
      <c r="V614" s="419"/>
      <c r="W614" s="419"/>
      <c r="X614" s="419"/>
      <c r="Y614" s="419"/>
      <c r="Z614" s="419"/>
    </row>
    <row r="615" spans="1:26" ht="15.75" customHeight="1">
      <c r="A615" s="419"/>
      <c r="B615" s="419"/>
      <c r="C615" s="419"/>
      <c r="D615" s="419"/>
      <c r="E615" s="419"/>
      <c r="F615" s="419"/>
      <c r="G615" s="419"/>
      <c r="H615" s="419"/>
      <c r="I615" s="419"/>
      <c r="J615" s="419"/>
      <c r="K615" s="419"/>
      <c r="L615" s="419"/>
      <c r="M615" s="419"/>
      <c r="N615" s="419"/>
      <c r="O615" s="419"/>
      <c r="P615" s="419"/>
      <c r="Q615" s="419"/>
      <c r="R615" s="419"/>
      <c r="S615" s="419"/>
      <c r="T615" s="419"/>
      <c r="U615" s="419"/>
      <c r="V615" s="419"/>
      <c r="W615" s="419"/>
      <c r="X615" s="419"/>
      <c r="Y615" s="419"/>
      <c r="Z615" s="419"/>
    </row>
    <row r="616" spans="1:26" ht="15.75" customHeight="1">
      <c r="A616" s="419"/>
      <c r="B616" s="419"/>
      <c r="C616" s="419"/>
      <c r="D616" s="419"/>
      <c r="E616" s="419"/>
      <c r="F616" s="419"/>
      <c r="G616" s="419"/>
      <c r="H616" s="419"/>
      <c r="I616" s="419"/>
      <c r="J616" s="419"/>
      <c r="K616" s="419"/>
      <c r="L616" s="419"/>
      <c r="M616" s="419"/>
      <c r="N616" s="419"/>
      <c r="O616" s="419"/>
      <c r="P616" s="419"/>
      <c r="Q616" s="419"/>
      <c r="R616" s="419"/>
      <c r="S616" s="419"/>
      <c r="T616" s="419"/>
      <c r="U616" s="419"/>
      <c r="V616" s="419"/>
      <c r="W616" s="419"/>
      <c r="X616" s="419"/>
      <c r="Y616" s="419"/>
      <c r="Z616" s="419"/>
    </row>
    <row r="617" spans="1:26" ht="15.75" customHeight="1">
      <c r="A617" s="419"/>
      <c r="B617" s="419"/>
      <c r="C617" s="419"/>
      <c r="D617" s="419"/>
      <c r="E617" s="419"/>
      <c r="F617" s="419"/>
      <c r="G617" s="419"/>
      <c r="H617" s="419"/>
      <c r="I617" s="419"/>
      <c r="J617" s="419"/>
      <c r="K617" s="419"/>
      <c r="L617" s="419"/>
      <c r="M617" s="419"/>
      <c r="N617" s="419"/>
      <c r="O617" s="419"/>
      <c r="P617" s="419"/>
      <c r="Q617" s="419"/>
      <c r="R617" s="419"/>
      <c r="S617" s="419"/>
      <c r="T617" s="419"/>
      <c r="U617" s="419"/>
      <c r="V617" s="419"/>
      <c r="W617" s="419"/>
      <c r="X617" s="419"/>
      <c r="Y617" s="419"/>
      <c r="Z617" s="419"/>
    </row>
    <row r="618" spans="1:26" ht="15.75" customHeight="1">
      <c r="A618" s="419"/>
      <c r="B618" s="419"/>
      <c r="C618" s="419"/>
      <c r="D618" s="419"/>
      <c r="E618" s="419"/>
      <c r="F618" s="419"/>
      <c r="G618" s="419"/>
      <c r="H618" s="419"/>
      <c r="I618" s="419"/>
      <c r="J618" s="419"/>
      <c r="K618" s="419"/>
      <c r="L618" s="419"/>
      <c r="M618" s="419"/>
      <c r="N618" s="419"/>
      <c r="O618" s="419"/>
      <c r="P618" s="419"/>
      <c r="Q618" s="419"/>
      <c r="R618" s="419"/>
      <c r="S618" s="419"/>
      <c r="T618" s="419"/>
      <c r="U618" s="419"/>
      <c r="V618" s="419"/>
      <c r="W618" s="419"/>
      <c r="X618" s="419"/>
      <c r="Y618" s="419"/>
      <c r="Z618" s="419"/>
    </row>
    <row r="619" spans="1:26" ht="15.75" customHeight="1">
      <c r="A619" s="419"/>
      <c r="B619" s="419"/>
      <c r="C619" s="419"/>
      <c r="D619" s="419"/>
      <c r="E619" s="419"/>
      <c r="F619" s="419"/>
      <c r="G619" s="419"/>
      <c r="H619" s="419"/>
      <c r="I619" s="419"/>
      <c r="J619" s="419"/>
      <c r="K619" s="419"/>
      <c r="L619" s="419"/>
      <c r="M619" s="419"/>
      <c r="N619" s="419"/>
      <c r="O619" s="419"/>
      <c r="P619" s="419"/>
      <c r="Q619" s="419"/>
      <c r="R619" s="419"/>
      <c r="S619" s="419"/>
      <c r="T619" s="419"/>
      <c r="U619" s="419"/>
      <c r="V619" s="419"/>
      <c r="W619" s="419"/>
      <c r="X619" s="419"/>
      <c r="Y619" s="419"/>
      <c r="Z619" s="419"/>
    </row>
    <row r="620" spans="1:26" ht="15.75" customHeight="1">
      <c r="A620" s="419"/>
      <c r="B620" s="419"/>
      <c r="C620" s="419"/>
      <c r="D620" s="419"/>
      <c r="E620" s="419"/>
      <c r="F620" s="419"/>
      <c r="G620" s="419"/>
      <c r="H620" s="419"/>
      <c r="I620" s="419"/>
      <c r="J620" s="419"/>
      <c r="K620" s="419"/>
      <c r="L620" s="419"/>
      <c r="M620" s="419"/>
      <c r="N620" s="419"/>
      <c r="O620" s="419"/>
      <c r="P620" s="419"/>
      <c r="Q620" s="419"/>
      <c r="R620" s="419"/>
      <c r="S620" s="419"/>
      <c r="T620" s="419"/>
      <c r="U620" s="419"/>
      <c r="V620" s="419"/>
      <c r="W620" s="419"/>
      <c r="X620" s="419"/>
      <c r="Y620" s="419"/>
      <c r="Z620" s="419"/>
    </row>
    <row r="621" spans="1:26" ht="15.75" customHeight="1">
      <c r="A621" s="419"/>
      <c r="B621" s="419"/>
      <c r="C621" s="419"/>
      <c r="D621" s="419"/>
      <c r="E621" s="419"/>
      <c r="F621" s="419"/>
      <c r="G621" s="419"/>
      <c r="H621" s="419"/>
      <c r="I621" s="419"/>
      <c r="J621" s="419"/>
      <c r="K621" s="419"/>
      <c r="L621" s="419"/>
      <c r="M621" s="419"/>
      <c r="N621" s="419"/>
      <c r="O621" s="419"/>
      <c r="P621" s="419"/>
      <c r="Q621" s="419"/>
      <c r="R621" s="419"/>
      <c r="S621" s="419"/>
      <c r="T621" s="419"/>
      <c r="U621" s="419"/>
      <c r="V621" s="419"/>
      <c r="W621" s="419"/>
      <c r="X621" s="419"/>
      <c r="Y621" s="419"/>
      <c r="Z621" s="419"/>
    </row>
    <row r="622" spans="1:26" ht="15.75" customHeight="1">
      <c r="A622" s="419"/>
      <c r="B622" s="419"/>
      <c r="C622" s="419"/>
      <c r="D622" s="419"/>
      <c r="E622" s="419"/>
      <c r="F622" s="419"/>
      <c r="G622" s="419"/>
      <c r="H622" s="419"/>
      <c r="I622" s="419"/>
      <c r="J622" s="419"/>
      <c r="K622" s="419"/>
      <c r="L622" s="419"/>
      <c r="M622" s="419"/>
      <c r="N622" s="419"/>
      <c r="O622" s="419"/>
      <c r="P622" s="419"/>
      <c r="Q622" s="419"/>
      <c r="R622" s="419"/>
      <c r="S622" s="419"/>
      <c r="T622" s="419"/>
      <c r="U622" s="419"/>
      <c r="V622" s="419"/>
      <c r="W622" s="419"/>
      <c r="X622" s="419"/>
      <c r="Y622" s="419"/>
      <c r="Z622" s="419"/>
    </row>
    <row r="623" spans="1:26" ht="15.75" customHeight="1">
      <c r="A623" s="419"/>
      <c r="B623" s="419"/>
      <c r="C623" s="419"/>
      <c r="D623" s="419"/>
      <c r="E623" s="419"/>
      <c r="F623" s="419"/>
      <c r="G623" s="419"/>
      <c r="H623" s="419"/>
      <c r="I623" s="419"/>
      <c r="J623" s="419"/>
      <c r="K623" s="419"/>
      <c r="L623" s="419"/>
      <c r="M623" s="419"/>
      <c r="N623" s="419"/>
      <c r="O623" s="419"/>
      <c r="P623" s="419"/>
      <c r="Q623" s="419"/>
      <c r="R623" s="419"/>
      <c r="S623" s="419"/>
      <c r="T623" s="419"/>
      <c r="U623" s="419"/>
      <c r="V623" s="419"/>
      <c r="W623" s="419"/>
      <c r="X623" s="419"/>
      <c r="Y623" s="419"/>
      <c r="Z623" s="419"/>
    </row>
    <row r="624" spans="1:26" ht="15.75" customHeight="1">
      <c r="A624" s="419"/>
      <c r="B624" s="419"/>
      <c r="C624" s="419"/>
      <c r="D624" s="419"/>
      <c r="E624" s="419"/>
      <c r="F624" s="419"/>
      <c r="G624" s="419"/>
      <c r="H624" s="419"/>
      <c r="I624" s="419"/>
      <c r="J624" s="419"/>
      <c r="K624" s="419"/>
      <c r="L624" s="419"/>
      <c r="M624" s="419"/>
      <c r="N624" s="419"/>
      <c r="O624" s="419"/>
      <c r="P624" s="419"/>
      <c r="Q624" s="419"/>
      <c r="R624" s="419"/>
      <c r="S624" s="419"/>
      <c r="T624" s="419"/>
      <c r="U624" s="419"/>
      <c r="V624" s="419"/>
      <c r="W624" s="419"/>
      <c r="X624" s="419"/>
      <c r="Y624" s="419"/>
      <c r="Z624" s="419"/>
    </row>
    <row r="625" spans="1:26" ht="15.75" customHeight="1">
      <c r="A625" s="419"/>
      <c r="B625" s="419"/>
      <c r="C625" s="419"/>
      <c r="D625" s="419"/>
      <c r="E625" s="419"/>
      <c r="F625" s="419"/>
      <c r="G625" s="419"/>
      <c r="H625" s="419"/>
      <c r="I625" s="419"/>
      <c r="J625" s="419"/>
      <c r="K625" s="419"/>
      <c r="L625" s="419"/>
      <c r="M625" s="419"/>
      <c r="N625" s="419"/>
      <c r="O625" s="419"/>
      <c r="P625" s="419"/>
      <c r="Q625" s="419"/>
      <c r="R625" s="419"/>
      <c r="S625" s="419"/>
      <c r="T625" s="419"/>
      <c r="U625" s="419"/>
      <c r="V625" s="419"/>
      <c r="W625" s="419"/>
      <c r="X625" s="419"/>
      <c r="Y625" s="419"/>
      <c r="Z625" s="419"/>
    </row>
    <row r="626" spans="1:26" ht="15.75" customHeight="1">
      <c r="A626" s="419"/>
      <c r="B626" s="419"/>
      <c r="C626" s="419"/>
      <c r="D626" s="419"/>
      <c r="E626" s="419"/>
      <c r="F626" s="419"/>
      <c r="G626" s="419"/>
      <c r="H626" s="419"/>
      <c r="I626" s="419"/>
      <c r="J626" s="419"/>
      <c r="K626" s="419"/>
      <c r="L626" s="419"/>
      <c r="M626" s="419"/>
      <c r="N626" s="419"/>
      <c r="O626" s="419"/>
      <c r="P626" s="419"/>
      <c r="Q626" s="419"/>
      <c r="R626" s="419"/>
      <c r="S626" s="419"/>
      <c r="T626" s="419"/>
      <c r="U626" s="419"/>
      <c r="V626" s="419"/>
      <c r="W626" s="419"/>
      <c r="X626" s="419"/>
      <c r="Y626" s="419"/>
      <c r="Z626" s="419"/>
    </row>
    <row r="627" spans="1:26" ht="15.75" customHeight="1">
      <c r="A627" s="419"/>
      <c r="B627" s="419"/>
      <c r="C627" s="419"/>
      <c r="D627" s="419"/>
      <c r="E627" s="419"/>
      <c r="F627" s="419"/>
      <c r="G627" s="419"/>
      <c r="H627" s="419"/>
      <c r="I627" s="419"/>
      <c r="J627" s="419"/>
      <c r="K627" s="419"/>
      <c r="L627" s="419"/>
      <c r="M627" s="419"/>
      <c r="N627" s="419"/>
      <c r="O627" s="419"/>
      <c r="P627" s="419"/>
      <c r="Q627" s="419"/>
      <c r="R627" s="419"/>
      <c r="S627" s="419"/>
      <c r="T627" s="419"/>
      <c r="U627" s="419"/>
      <c r="V627" s="419"/>
      <c r="W627" s="419"/>
      <c r="X627" s="419"/>
      <c r="Y627" s="419"/>
      <c r="Z627" s="419"/>
    </row>
    <row r="628" spans="1:26" ht="15.75" customHeight="1">
      <c r="A628" s="419"/>
      <c r="B628" s="419"/>
      <c r="C628" s="419"/>
      <c r="D628" s="419"/>
      <c r="E628" s="419"/>
      <c r="F628" s="419"/>
      <c r="G628" s="419"/>
      <c r="H628" s="419"/>
      <c r="I628" s="419"/>
      <c r="J628" s="419"/>
      <c r="K628" s="419"/>
      <c r="L628" s="419"/>
      <c r="M628" s="419"/>
      <c r="N628" s="419"/>
      <c r="O628" s="419"/>
      <c r="P628" s="419"/>
      <c r="Q628" s="419"/>
      <c r="R628" s="419"/>
      <c r="S628" s="419"/>
      <c r="T628" s="419"/>
      <c r="U628" s="419"/>
      <c r="V628" s="419"/>
      <c r="W628" s="419"/>
      <c r="X628" s="419"/>
      <c r="Y628" s="419"/>
      <c r="Z628" s="419"/>
    </row>
    <row r="629" spans="1:26" ht="15.75" customHeight="1">
      <c r="A629" s="419"/>
      <c r="B629" s="419"/>
      <c r="C629" s="419"/>
      <c r="D629" s="419"/>
      <c r="E629" s="419"/>
      <c r="F629" s="419"/>
      <c r="G629" s="419"/>
      <c r="H629" s="419"/>
      <c r="I629" s="419"/>
      <c r="J629" s="419"/>
      <c r="K629" s="419"/>
      <c r="L629" s="419"/>
      <c r="M629" s="419"/>
      <c r="N629" s="419"/>
      <c r="O629" s="419"/>
      <c r="P629" s="419"/>
      <c r="Q629" s="419"/>
      <c r="R629" s="419"/>
      <c r="S629" s="419"/>
      <c r="T629" s="419"/>
      <c r="U629" s="419"/>
      <c r="V629" s="419"/>
      <c r="W629" s="419"/>
      <c r="X629" s="419"/>
      <c r="Y629" s="419"/>
      <c r="Z629" s="419"/>
    </row>
    <row r="630" spans="1:26" ht="15.75" customHeight="1">
      <c r="A630" s="419"/>
      <c r="B630" s="419"/>
      <c r="C630" s="419"/>
      <c r="D630" s="419"/>
      <c r="E630" s="419"/>
      <c r="F630" s="419"/>
      <c r="G630" s="419"/>
      <c r="H630" s="419"/>
      <c r="I630" s="419"/>
      <c r="J630" s="419"/>
      <c r="K630" s="419"/>
      <c r="L630" s="419"/>
      <c r="M630" s="419"/>
      <c r="N630" s="419"/>
      <c r="O630" s="419"/>
      <c r="P630" s="419"/>
      <c r="Q630" s="419"/>
      <c r="R630" s="419"/>
      <c r="S630" s="419"/>
      <c r="T630" s="419"/>
      <c r="U630" s="419"/>
      <c r="V630" s="419"/>
      <c r="W630" s="419"/>
      <c r="X630" s="419"/>
      <c r="Y630" s="419"/>
      <c r="Z630" s="419"/>
    </row>
    <row r="631" spans="1:26" ht="15.75" customHeight="1">
      <c r="A631" s="419"/>
      <c r="B631" s="419"/>
      <c r="C631" s="419"/>
      <c r="D631" s="419"/>
      <c r="E631" s="419"/>
      <c r="F631" s="419"/>
      <c r="G631" s="419"/>
      <c r="H631" s="419"/>
      <c r="I631" s="419"/>
      <c r="J631" s="419"/>
      <c r="K631" s="419"/>
      <c r="L631" s="419"/>
      <c r="M631" s="419"/>
      <c r="N631" s="419"/>
      <c r="O631" s="419"/>
      <c r="P631" s="419"/>
      <c r="Q631" s="419"/>
      <c r="R631" s="419"/>
      <c r="S631" s="419"/>
      <c r="T631" s="419"/>
      <c r="U631" s="419"/>
      <c r="V631" s="419"/>
      <c r="W631" s="419"/>
      <c r="X631" s="419"/>
      <c r="Y631" s="419"/>
      <c r="Z631" s="419"/>
    </row>
    <row r="632" spans="1:26" ht="15.75" customHeight="1">
      <c r="A632" s="419"/>
      <c r="B632" s="419"/>
      <c r="C632" s="419"/>
      <c r="D632" s="419"/>
      <c r="E632" s="419"/>
      <c r="F632" s="419"/>
      <c r="G632" s="419"/>
      <c r="H632" s="419"/>
      <c r="I632" s="419"/>
      <c r="J632" s="419"/>
      <c r="K632" s="419"/>
      <c r="L632" s="419"/>
      <c r="M632" s="419"/>
      <c r="N632" s="419"/>
      <c r="O632" s="419"/>
      <c r="P632" s="419"/>
      <c r="Q632" s="419"/>
      <c r="R632" s="419"/>
      <c r="S632" s="419"/>
      <c r="T632" s="419"/>
      <c r="U632" s="419"/>
      <c r="V632" s="419"/>
      <c r="W632" s="419"/>
      <c r="X632" s="419"/>
      <c r="Y632" s="419"/>
      <c r="Z632" s="419"/>
    </row>
    <row r="633" spans="1:26" ht="15.75" customHeight="1">
      <c r="A633" s="419"/>
      <c r="B633" s="419"/>
      <c r="C633" s="419"/>
      <c r="D633" s="419"/>
      <c r="E633" s="419"/>
      <c r="F633" s="419"/>
      <c r="G633" s="419"/>
      <c r="H633" s="419"/>
      <c r="I633" s="419"/>
      <c r="J633" s="419"/>
      <c r="K633" s="419"/>
      <c r="L633" s="419"/>
      <c r="M633" s="419"/>
      <c r="N633" s="419"/>
      <c r="O633" s="419"/>
      <c r="P633" s="419"/>
      <c r="Q633" s="419"/>
      <c r="R633" s="419"/>
      <c r="S633" s="419"/>
      <c r="T633" s="419"/>
      <c r="U633" s="419"/>
      <c r="V633" s="419"/>
      <c r="W633" s="419"/>
      <c r="X633" s="419"/>
      <c r="Y633" s="419"/>
      <c r="Z633" s="419"/>
    </row>
    <row r="634" spans="1:26" ht="15.75" customHeight="1">
      <c r="A634" s="419"/>
      <c r="B634" s="419"/>
      <c r="C634" s="419"/>
      <c r="D634" s="419"/>
      <c r="E634" s="419"/>
      <c r="F634" s="419"/>
      <c r="G634" s="419"/>
      <c r="H634" s="419"/>
      <c r="I634" s="419"/>
      <c r="J634" s="419"/>
      <c r="K634" s="419"/>
      <c r="L634" s="419"/>
      <c r="M634" s="419"/>
      <c r="N634" s="419"/>
      <c r="O634" s="419"/>
      <c r="P634" s="419"/>
      <c r="Q634" s="419"/>
      <c r="R634" s="419"/>
      <c r="S634" s="419"/>
      <c r="T634" s="419"/>
      <c r="U634" s="419"/>
      <c r="V634" s="419"/>
      <c r="W634" s="419"/>
      <c r="X634" s="419"/>
      <c r="Y634" s="419"/>
      <c r="Z634" s="419"/>
    </row>
    <row r="635" spans="1:26" ht="15.75" customHeight="1">
      <c r="A635" s="419"/>
      <c r="B635" s="419"/>
      <c r="C635" s="419"/>
      <c r="D635" s="419"/>
      <c r="E635" s="419"/>
      <c r="F635" s="419"/>
      <c r="G635" s="419"/>
      <c r="H635" s="419"/>
      <c r="I635" s="419"/>
      <c r="J635" s="419"/>
      <c r="K635" s="419"/>
      <c r="L635" s="419"/>
      <c r="M635" s="419"/>
      <c r="N635" s="419"/>
      <c r="O635" s="419"/>
      <c r="P635" s="419"/>
      <c r="Q635" s="419"/>
      <c r="R635" s="419"/>
      <c r="S635" s="419"/>
      <c r="T635" s="419"/>
      <c r="U635" s="419"/>
      <c r="V635" s="419"/>
      <c r="W635" s="419"/>
      <c r="X635" s="419"/>
      <c r="Y635" s="419"/>
      <c r="Z635" s="419"/>
    </row>
    <row r="636" spans="1:26" ht="15.75" customHeight="1">
      <c r="A636" s="419"/>
      <c r="B636" s="419"/>
      <c r="C636" s="419"/>
      <c r="D636" s="419"/>
      <c r="E636" s="419"/>
      <c r="F636" s="419"/>
      <c r="G636" s="419"/>
      <c r="H636" s="419"/>
      <c r="I636" s="419"/>
      <c r="J636" s="419"/>
      <c r="K636" s="419"/>
      <c r="L636" s="419"/>
      <c r="M636" s="419"/>
      <c r="N636" s="419"/>
      <c r="O636" s="419"/>
      <c r="P636" s="419"/>
      <c r="Q636" s="419"/>
      <c r="R636" s="419"/>
      <c r="S636" s="419"/>
      <c r="T636" s="419"/>
      <c r="U636" s="419"/>
      <c r="V636" s="419"/>
      <c r="W636" s="419"/>
      <c r="X636" s="419"/>
      <c r="Y636" s="419"/>
      <c r="Z636" s="419"/>
    </row>
    <row r="637" spans="1:26" ht="15.75" customHeight="1">
      <c r="A637" s="419"/>
      <c r="B637" s="419"/>
      <c r="C637" s="419"/>
      <c r="D637" s="419"/>
      <c r="E637" s="419"/>
      <c r="F637" s="419"/>
      <c r="G637" s="419"/>
      <c r="H637" s="419"/>
      <c r="I637" s="419"/>
      <c r="J637" s="419"/>
      <c r="K637" s="419"/>
      <c r="L637" s="419"/>
      <c r="M637" s="419"/>
      <c r="N637" s="419"/>
      <c r="O637" s="419"/>
      <c r="P637" s="419"/>
      <c r="Q637" s="419"/>
      <c r="R637" s="419"/>
      <c r="S637" s="419"/>
      <c r="T637" s="419"/>
      <c r="U637" s="419"/>
      <c r="V637" s="419"/>
      <c r="W637" s="419"/>
      <c r="X637" s="419"/>
      <c r="Y637" s="419"/>
      <c r="Z637" s="419"/>
    </row>
    <row r="638" spans="1:26" ht="15.75" customHeight="1">
      <c r="A638" s="419"/>
      <c r="B638" s="419"/>
      <c r="C638" s="419"/>
      <c r="D638" s="419"/>
      <c r="E638" s="419"/>
      <c r="F638" s="419"/>
      <c r="G638" s="419"/>
      <c r="H638" s="419"/>
      <c r="I638" s="419"/>
      <c r="J638" s="419"/>
      <c r="K638" s="419"/>
      <c r="L638" s="419"/>
      <c r="M638" s="419"/>
      <c r="N638" s="419"/>
      <c r="O638" s="419"/>
      <c r="P638" s="419"/>
      <c r="Q638" s="419"/>
      <c r="R638" s="419"/>
      <c r="S638" s="419"/>
      <c r="T638" s="419"/>
      <c r="U638" s="419"/>
      <c r="V638" s="419"/>
      <c r="W638" s="419"/>
      <c r="X638" s="419"/>
      <c r="Y638" s="419"/>
      <c r="Z638" s="419"/>
    </row>
    <row r="639" spans="1:26" ht="15.75" customHeight="1">
      <c r="A639" s="419"/>
      <c r="B639" s="419"/>
      <c r="C639" s="419"/>
      <c r="D639" s="419"/>
      <c r="E639" s="419"/>
      <c r="F639" s="419"/>
      <c r="G639" s="419"/>
      <c r="H639" s="419"/>
      <c r="I639" s="419"/>
      <c r="J639" s="419"/>
      <c r="K639" s="419"/>
      <c r="L639" s="419"/>
      <c r="M639" s="419"/>
      <c r="N639" s="419"/>
      <c r="O639" s="419"/>
      <c r="P639" s="419"/>
      <c r="Q639" s="419"/>
      <c r="R639" s="419"/>
      <c r="S639" s="419"/>
      <c r="T639" s="419"/>
      <c r="U639" s="419"/>
      <c r="V639" s="419"/>
      <c r="W639" s="419"/>
      <c r="X639" s="419"/>
      <c r="Y639" s="419"/>
      <c r="Z639" s="419"/>
    </row>
    <row r="640" spans="1:26" ht="15.75" customHeight="1">
      <c r="A640" s="419"/>
      <c r="B640" s="419"/>
      <c r="C640" s="419"/>
      <c r="D640" s="419"/>
      <c r="E640" s="419"/>
      <c r="F640" s="419"/>
      <c r="G640" s="419"/>
      <c r="H640" s="419"/>
      <c r="I640" s="419"/>
      <c r="J640" s="419"/>
      <c r="K640" s="419"/>
      <c r="L640" s="419"/>
      <c r="M640" s="419"/>
      <c r="N640" s="419"/>
      <c r="O640" s="419"/>
      <c r="P640" s="419"/>
      <c r="Q640" s="419"/>
      <c r="R640" s="419"/>
      <c r="S640" s="419"/>
      <c r="T640" s="419"/>
      <c r="U640" s="419"/>
      <c r="V640" s="419"/>
      <c r="W640" s="419"/>
      <c r="X640" s="419"/>
      <c r="Y640" s="419"/>
      <c r="Z640" s="419"/>
    </row>
    <row r="641" spans="1:26" ht="15.75" customHeight="1">
      <c r="A641" s="419"/>
      <c r="B641" s="419"/>
      <c r="C641" s="419"/>
      <c r="D641" s="419"/>
      <c r="E641" s="419"/>
      <c r="F641" s="419"/>
      <c r="G641" s="419"/>
      <c r="H641" s="419"/>
      <c r="I641" s="419"/>
      <c r="J641" s="419"/>
      <c r="K641" s="419"/>
      <c r="L641" s="419"/>
      <c r="M641" s="419"/>
      <c r="N641" s="419"/>
      <c r="O641" s="419"/>
      <c r="P641" s="419"/>
      <c r="Q641" s="419"/>
      <c r="R641" s="419"/>
      <c r="S641" s="419"/>
      <c r="T641" s="419"/>
      <c r="U641" s="419"/>
      <c r="V641" s="419"/>
      <c r="W641" s="419"/>
      <c r="X641" s="419"/>
      <c r="Y641" s="419"/>
      <c r="Z641" s="419"/>
    </row>
    <row r="642" spans="1:26" ht="15.75" customHeight="1">
      <c r="A642" s="419"/>
      <c r="B642" s="419"/>
      <c r="C642" s="419"/>
      <c r="D642" s="419"/>
      <c r="E642" s="419"/>
      <c r="F642" s="419"/>
      <c r="G642" s="419"/>
      <c r="H642" s="419"/>
      <c r="I642" s="419"/>
      <c r="J642" s="419"/>
      <c r="K642" s="419"/>
      <c r="L642" s="419"/>
      <c r="M642" s="419"/>
      <c r="N642" s="419"/>
      <c r="O642" s="419"/>
      <c r="P642" s="419"/>
      <c r="Q642" s="419"/>
      <c r="R642" s="419"/>
      <c r="S642" s="419"/>
      <c r="T642" s="419"/>
      <c r="U642" s="419"/>
      <c r="V642" s="419"/>
      <c r="W642" s="419"/>
      <c r="X642" s="419"/>
      <c r="Y642" s="419"/>
      <c r="Z642" s="419"/>
    </row>
    <row r="643" spans="1:26" ht="15.75" customHeight="1">
      <c r="A643" s="419"/>
      <c r="B643" s="419"/>
      <c r="C643" s="419"/>
      <c r="D643" s="419"/>
      <c r="E643" s="419"/>
      <c r="F643" s="419"/>
      <c r="G643" s="419"/>
      <c r="H643" s="419"/>
      <c r="I643" s="419"/>
      <c r="J643" s="419"/>
      <c r="K643" s="419"/>
      <c r="L643" s="419"/>
      <c r="M643" s="419"/>
      <c r="N643" s="419"/>
      <c r="O643" s="419"/>
      <c r="P643" s="419"/>
      <c r="Q643" s="419"/>
      <c r="R643" s="419"/>
      <c r="S643" s="419"/>
      <c r="T643" s="419"/>
      <c r="U643" s="419"/>
      <c r="V643" s="419"/>
      <c r="W643" s="419"/>
      <c r="X643" s="419"/>
      <c r="Y643" s="419"/>
      <c r="Z643" s="419"/>
    </row>
    <row r="644" spans="1:26" ht="15.75" customHeight="1">
      <c r="A644" s="419"/>
      <c r="B644" s="419"/>
      <c r="C644" s="419"/>
      <c r="D644" s="419"/>
      <c r="E644" s="419"/>
      <c r="F644" s="419"/>
      <c r="G644" s="419"/>
      <c r="H644" s="419"/>
      <c r="I644" s="419"/>
      <c r="J644" s="419"/>
      <c r="K644" s="419"/>
      <c r="L644" s="419"/>
      <c r="M644" s="419"/>
      <c r="N644" s="419"/>
      <c r="O644" s="419"/>
      <c r="P644" s="419"/>
      <c r="Q644" s="419"/>
      <c r="R644" s="419"/>
      <c r="S644" s="419"/>
      <c r="T644" s="419"/>
      <c r="U644" s="419"/>
      <c r="V644" s="419"/>
      <c r="W644" s="419"/>
      <c r="X644" s="419"/>
      <c r="Y644" s="419"/>
      <c r="Z644" s="419"/>
    </row>
    <row r="645" spans="1:26" ht="15.75" customHeight="1">
      <c r="A645" s="419"/>
      <c r="B645" s="419"/>
      <c r="C645" s="419"/>
      <c r="D645" s="419"/>
      <c r="E645" s="419"/>
      <c r="F645" s="419"/>
      <c r="G645" s="419"/>
      <c r="H645" s="419"/>
      <c r="I645" s="419"/>
      <c r="J645" s="419"/>
      <c r="K645" s="419"/>
      <c r="L645" s="419"/>
      <c r="M645" s="419"/>
      <c r="N645" s="419"/>
      <c r="O645" s="419"/>
      <c r="P645" s="419"/>
      <c r="Q645" s="419"/>
      <c r="R645" s="419"/>
      <c r="S645" s="419"/>
      <c r="T645" s="419"/>
      <c r="U645" s="419"/>
      <c r="V645" s="419"/>
      <c r="W645" s="419"/>
      <c r="X645" s="419"/>
      <c r="Y645" s="419"/>
      <c r="Z645" s="419"/>
    </row>
    <row r="646" spans="1:26" ht="15.75" customHeight="1">
      <c r="A646" s="419"/>
      <c r="B646" s="419"/>
      <c r="C646" s="419"/>
      <c r="D646" s="419"/>
      <c r="E646" s="419"/>
      <c r="F646" s="419"/>
      <c r="G646" s="419"/>
      <c r="H646" s="419"/>
      <c r="I646" s="419"/>
      <c r="J646" s="419"/>
      <c r="K646" s="419"/>
      <c r="L646" s="419"/>
      <c r="M646" s="419"/>
      <c r="N646" s="419"/>
      <c r="O646" s="419"/>
      <c r="P646" s="419"/>
      <c r="Q646" s="419"/>
      <c r="R646" s="419"/>
      <c r="S646" s="419"/>
      <c r="T646" s="419"/>
      <c r="U646" s="419"/>
      <c r="V646" s="419"/>
      <c r="W646" s="419"/>
      <c r="X646" s="419"/>
      <c r="Y646" s="419"/>
      <c r="Z646" s="419"/>
    </row>
    <row r="647" spans="1:26" ht="15.75" customHeight="1">
      <c r="A647" s="419"/>
      <c r="B647" s="419"/>
      <c r="C647" s="419"/>
      <c r="D647" s="419"/>
      <c r="E647" s="419"/>
      <c r="F647" s="419"/>
      <c r="G647" s="419"/>
      <c r="H647" s="419"/>
      <c r="I647" s="419"/>
      <c r="J647" s="419"/>
      <c r="K647" s="419"/>
      <c r="L647" s="419"/>
      <c r="M647" s="419"/>
      <c r="N647" s="419"/>
      <c r="O647" s="419"/>
      <c r="P647" s="419"/>
      <c r="Q647" s="419"/>
      <c r="R647" s="419"/>
      <c r="S647" s="419"/>
      <c r="T647" s="419"/>
      <c r="U647" s="419"/>
      <c r="V647" s="419"/>
      <c r="W647" s="419"/>
      <c r="X647" s="419"/>
      <c r="Y647" s="419"/>
      <c r="Z647" s="419"/>
    </row>
    <row r="648" spans="1:26" ht="15.75" customHeight="1">
      <c r="A648" s="419"/>
      <c r="B648" s="419"/>
      <c r="C648" s="419"/>
      <c r="D648" s="419"/>
      <c r="E648" s="419"/>
      <c r="F648" s="419"/>
      <c r="G648" s="419"/>
      <c r="H648" s="419"/>
      <c r="I648" s="419"/>
      <c r="J648" s="419"/>
      <c r="K648" s="419"/>
      <c r="L648" s="419"/>
      <c r="M648" s="419"/>
      <c r="N648" s="419"/>
      <c r="O648" s="419"/>
      <c r="P648" s="419"/>
      <c r="Q648" s="419"/>
      <c r="R648" s="419"/>
      <c r="S648" s="419"/>
      <c r="T648" s="419"/>
      <c r="U648" s="419"/>
      <c r="V648" s="419"/>
      <c r="W648" s="419"/>
      <c r="X648" s="419"/>
      <c r="Y648" s="419"/>
      <c r="Z648" s="419"/>
    </row>
    <row r="649" spans="1:26" ht="15.75" customHeight="1">
      <c r="A649" s="419"/>
      <c r="B649" s="419"/>
      <c r="C649" s="419"/>
      <c r="D649" s="419"/>
      <c r="E649" s="419"/>
      <c r="F649" s="419"/>
      <c r="G649" s="419"/>
      <c r="H649" s="419"/>
      <c r="I649" s="419"/>
      <c r="J649" s="419"/>
      <c r="K649" s="419"/>
      <c r="L649" s="419"/>
      <c r="M649" s="419"/>
      <c r="N649" s="419"/>
      <c r="O649" s="419"/>
      <c r="P649" s="419"/>
      <c r="Q649" s="419"/>
      <c r="R649" s="419"/>
      <c r="S649" s="419"/>
      <c r="T649" s="419"/>
      <c r="U649" s="419"/>
      <c r="V649" s="419"/>
      <c r="W649" s="419"/>
      <c r="X649" s="419"/>
      <c r="Y649" s="419"/>
      <c r="Z649" s="419"/>
    </row>
    <row r="650" spans="1:26" ht="15.75" customHeight="1">
      <c r="A650" s="419"/>
      <c r="B650" s="419"/>
      <c r="C650" s="419"/>
      <c r="D650" s="419"/>
      <c r="E650" s="419"/>
      <c r="F650" s="419"/>
      <c r="G650" s="419"/>
      <c r="H650" s="419"/>
      <c r="I650" s="419"/>
      <c r="J650" s="419"/>
      <c r="K650" s="419"/>
      <c r="L650" s="419"/>
      <c r="M650" s="419"/>
      <c r="N650" s="419"/>
      <c r="O650" s="419"/>
      <c r="P650" s="419"/>
      <c r="Q650" s="419"/>
      <c r="R650" s="419"/>
      <c r="S650" s="419"/>
      <c r="T650" s="419"/>
      <c r="U650" s="419"/>
      <c r="V650" s="419"/>
      <c r="W650" s="419"/>
      <c r="X650" s="419"/>
      <c r="Y650" s="419"/>
      <c r="Z650" s="419"/>
    </row>
    <row r="651" spans="1:26" ht="15.75" customHeight="1">
      <c r="A651" s="419"/>
      <c r="B651" s="419"/>
      <c r="C651" s="419"/>
      <c r="D651" s="419"/>
      <c r="E651" s="419"/>
      <c r="F651" s="419"/>
      <c r="G651" s="419"/>
      <c r="H651" s="419"/>
      <c r="I651" s="419"/>
      <c r="J651" s="419"/>
      <c r="K651" s="419"/>
      <c r="L651" s="419"/>
      <c r="M651" s="419"/>
      <c r="N651" s="419"/>
      <c r="O651" s="419"/>
      <c r="P651" s="419"/>
      <c r="Q651" s="419"/>
      <c r="R651" s="419"/>
      <c r="S651" s="419"/>
      <c r="T651" s="419"/>
      <c r="U651" s="419"/>
      <c r="V651" s="419"/>
      <c r="W651" s="419"/>
      <c r="X651" s="419"/>
      <c r="Y651" s="419"/>
      <c r="Z651" s="419"/>
    </row>
    <row r="652" spans="1:26" ht="15.75" customHeight="1">
      <c r="A652" s="419"/>
      <c r="B652" s="419"/>
      <c r="C652" s="419"/>
      <c r="D652" s="419"/>
      <c r="E652" s="419"/>
      <c r="F652" s="419"/>
      <c r="G652" s="419"/>
      <c r="H652" s="419"/>
      <c r="I652" s="419"/>
      <c r="J652" s="419"/>
      <c r="K652" s="419"/>
      <c r="L652" s="419"/>
      <c r="M652" s="419"/>
      <c r="N652" s="419"/>
      <c r="O652" s="419"/>
      <c r="P652" s="419"/>
      <c r="Q652" s="419"/>
      <c r="R652" s="419"/>
      <c r="S652" s="419"/>
      <c r="T652" s="419"/>
      <c r="U652" s="419"/>
      <c r="V652" s="419"/>
      <c r="W652" s="419"/>
      <c r="X652" s="419"/>
      <c r="Y652" s="419"/>
      <c r="Z652" s="419"/>
    </row>
    <row r="653" spans="1:26" ht="15.75" customHeight="1">
      <c r="A653" s="419"/>
      <c r="B653" s="419"/>
      <c r="C653" s="419"/>
      <c r="D653" s="419"/>
      <c r="E653" s="419"/>
      <c r="F653" s="419"/>
      <c r="G653" s="419"/>
      <c r="H653" s="419"/>
      <c r="I653" s="419"/>
      <c r="J653" s="419"/>
      <c r="K653" s="419"/>
      <c r="L653" s="419"/>
      <c r="M653" s="419"/>
      <c r="N653" s="419"/>
      <c r="O653" s="419"/>
      <c r="P653" s="419"/>
      <c r="Q653" s="419"/>
      <c r="R653" s="419"/>
      <c r="S653" s="419"/>
      <c r="T653" s="419"/>
      <c r="U653" s="419"/>
      <c r="V653" s="419"/>
      <c r="W653" s="419"/>
      <c r="X653" s="419"/>
      <c r="Y653" s="419"/>
      <c r="Z653" s="419"/>
    </row>
    <row r="654" spans="1:26" ht="15.75" customHeight="1">
      <c r="A654" s="419"/>
      <c r="B654" s="419"/>
      <c r="C654" s="419"/>
      <c r="D654" s="419"/>
      <c r="E654" s="419"/>
      <c r="F654" s="419"/>
      <c r="G654" s="419"/>
      <c r="H654" s="419"/>
      <c r="I654" s="419"/>
      <c r="J654" s="419"/>
      <c r="K654" s="419"/>
      <c r="L654" s="419"/>
      <c r="M654" s="419"/>
      <c r="N654" s="419"/>
      <c r="O654" s="419"/>
      <c r="P654" s="419"/>
      <c r="Q654" s="419"/>
      <c r="R654" s="419"/>
      <c r="S654" s="419"/>
      <c r="T654" s="419"/>
      <c r="U654" s="419"/>
      <c r="V654" s="419"/>
      <c r="W654" s="419"/>
      <c r="X654" s="419"/>
      <c r="Y654" s="419"/>
      <c r="Z654" s="419"/>
    </row>
    <row r="655" spans="1:26" ht="15.75" customHeight="1">
      <c r="A655" s="419"/>
      <c r="B655" s="419"/>
      <c r="C655" s="419"/>
      <c r="D655" s="419"/>
      <c r="E655" s="419"/>
      <c r="F655" s="419"/>
      <c r="G655" s="419"/>
      <c r="H655" s="419"/>
      <c r="I655" s="419"/>
      <c r="J655" s="419"/>
      <c r="K655" s="419"/>
      <c r="L655" s="419"/>
      <c r="M655" s="419"/>
      <c r="N655" s="419"/>
      <c r="O655" s="419"/>
      <c r="P655" s="419"/>
      <c r="Q655" s="419"/>
      <c r="R655" s="419"/>
      <c r="S655" s="419"/>
      <c r="T655" s="419"/>
      <c r="U655" s="419"/>
      <c r="V655" s="419"/>
      <c r="W655" s="419"/>
      <c r="X655" s="419"/>
      <c r="Y655" s="419"/>
      <c r="Z655" s="419"/>
    </row>
    <row r="656" spans="1:26" ht="15.75" customHeight="1">
      <c r="A656" s="419"/>
      <c r="B656" s="419"/>
      <c r="C656" s="419"/>
      <c r="D656" s="419"/>
      <c r="E656" s="419"/>
      <c r="F656" s="419"/>
      <c r="G656" s="419"/>
      <c r="H656" s="419"/>
      <c r="I656" s="419"/>
      <c r="J656" s="419"/>
      <c r="K656" s="419"/>
      <c r="L656" s="419"/>
      <c r="M656" s="419"/>
      <c r="N656" s="419"/>
      <c r="O656" s="419"/>
      <c r="P656" s="419"/>
      <c r="Q656" s="419"/>
      <c r="R656" s="419"/>
      <c r="S656" s="419"/>
      <c r="T656" s="419"/>
      <c r="U656" s="419"/>
      <c r="V656" s="419"/>
      <c r="W656" s="419"/>
      <c r="X656" s="419"/>
      <c r="Y656" s="419"/>
      <c r="Z656" s="419"/>
    </row>
    <row r="657" spans="1:26" ht="15.75" customHeight="1">
      <c r="A657" s="419"/>
      <c r="B657" s="419"/>
      <c r="C657" s="419"/>
      <c r="D657" s="419"/>
      <c r="E657" s="419"/>
      <c r="F657" s="419"/>
      <c r="G657" s="419"/>
      <c r="H657" s="419"/>
      <c r="I657" s="419"/>
      <c r="J657" s="419"/>
      <c r="K657" s="419"/>
      <c r="L657" s="419"/>
      <c r="M657" s="419"/>
      <c r="N657" s="419"/>
      <c r="O657" s="419"/>
      <c r="P657" s="419"/>
      <c r="Q657" s="419"/>
      <c r="R657" s="419"/>
      <c r="S657" s="419"/>
      <c r="T657" s="419"/>
      <c r="U657" s="419"/>
      <c r="V657" s="419"/>
      <c r="W657" s="419"/>
      <c r="X657" s="419"/>
      <c r="Y657" s="419"/>
      <c r="Z657" s="419"/>
    </row>
    <row r="658" spans="1:26" ht="15.75" customHeight="1">
      <c r="A658" s="419"/>
      <c r="B658" s="419"/>
      <c r="C658" s="419"/>
      <c r="D658" s="419"/>
      <c r="E658" s="419"/>
      <c r="F658" s="419"/>
      <c r="G658" s="419"/>
      <c r="H658" s="419"/>
      <c r="I658" s="419"/>
      <c r="J658" s="419"/>
      <c r="K658" s="419"/>
      <c r="L658" s="419"/>
      <c r="M658" s="419"/>
      <c r="N658" s="419"/>
      <c r="O658" s="419"/>
      <c r="P658" s="419"/>
      <c r="Q658" s="419"/>
      <c r="R658" s="419"/>
      <c r="S658" s="419"/>
      <c r="T658" s="419"/>
      <c r="U658" s="419"/>
      <c r="V658" s="419"/>
      <c r="W658" s="419"/>
      <c r="X658" s="419"/>
      <c r="Y658" s="419"/>
      <c r="Z658" s="419"/>
    </row>
    <row r="659" spans="1:26" ht="15.75" customHeight="1">
      <c r="A659" s="419"/>
      <c r="B659" s="419"/>
      <c r="C659" s="419"/>
      <c r="D659" s="419"/>
      <c r="E659" s="419"/>
      <c r="F659" s="419"/>
      <c r="G659" s="419"/>
      <c r="H659" s="419"/>
      <c r="I659" s="419"/>
      <c r="J659" s="419"/>
      <c r="K659" s="419"/>
      <c r="L659" s="419"/>
      <c r="M659" s="419"/>
      <c r="N659" s="419"/>
      <c r="O659" s="419"/>
      <c r="P659" s="419"/>
      <c r="Q659" s="419"/>
      <c r="R659" s="419"/>
      <c r="S659" s="419"/>
      <c r="T659" s="419"/>
      <c r="U659" s="419"/>
      <c r="V659" s="419"/>
      <c r="W659" s="419"/>
      <c r="X659" s="419"/>
      <c r="Y659" s="419"/>
      <c r="Z659" s="419"/>
    </row>
    <row r="660" spans="1:26" ht="15.75" customHeight="1">
      <c r="A660" s="419"/>
      <c r="B660" s="419"/>
      <c r="C660" s="419"/>
      <c r="D660" s="419"/>
      <c r="E660" s="419"/>
      <c r="F660" s="419"/>
      <c r="G660" s="419"/>
      <c r="H660" s="419"/>
      <c r="I660" s="419"/>
      <c r="J660" s="419"/>
      <c r="K660" s="419"/>
      <c r="L660" s="419"/>
      <c r="M660" s="419"/>
      <c r="N660" s="419"/>
      <c r="O660" s="419"/>
      <c r="P660" s="419"/>
      <c r="Q660" s="419"/>
      <c r="R660" s="419"/>
      <c r="S660" s="419"/>
      <c r="T660" s="419"/>
      <c r="U660" s="419"/>
      <c r="V660" s="419"/>
      <c r="W660" s="419"/>
      <c r="X660" s="419"/>
      <c r="Y660" s="419"/>
      <c r="Z660" s="419"/>
    </row>
    <row r="661" spans="1:26" ht="15.75" customHeight="1">
      <c r="A661" s="419"/>
      <c r="B661" s="419"/>
      <c r="C661" s="419"/>
      <c r="D661" s="419"/>
      <c r="E661" s="419"/>
      <c r="F661" s="419"/>
      <c r="G661" s="419"/>
      <c r="H661" s="419"/>
      <c r="I661" s="419"/>
      <c r="J661" s="419"/>
      <c r="K661" s="419"/>
      <c r="L661" s="419"/>
      <c r="M661" s="419"/>
      <c r="N661" s="419"/>
      <c r="O661" s="419"/>
      <c r="P661" s="419"/>
      <c r="Q661" s="419"/>
      <c r="R661" s="419"/>
      <c r="S661" s="419"/>
      <c r="T661" s="419"/>
      <c r="U661" s="419"/>
      <c r="V661" s="419"/>
      <c r="W661" s="419"/>
      <c r="X661" s="419"/>
      <c r="Y661" s="419"/>
      <c r="Z661" s="419"/>
    </row>
    <row r="662" spans="1:26" ht="15.75" customHeight="1">
      <c r="A662" s="419"/>
      <c r="B662" s="419"/>
      <c r="C662" s="419"/>
      <c r="D662" s="419"/>
      <c r="E662" s="419"/>
      <c r="F662" s="419"/>
      <c r="G662" s="419"/>
      <c r="H662" s="419"/>
      <c r="I662" s="419"/>
      <c r="J662" s="419"/>
      <c r="K662" s="419"/>
      <c r="L662" s="419"/>
      <c r="M662" s="419"/>
      <c r="N662" s="419"/>
      <c r="O662" s="419"/>
      <c r="P662" s="419"/>
      <c r="Q662" s="419"/>
      <c r="R662" s="419"/>
      <c r="S662" s="419"/>
      <c r="T662" s="419"/>
      <c r="U662" s="419"/>
      <c r="V662" s="419"/>
      <c r="W662" s="419"/>
      <c r="X662" s="419"/>
      <c r="Y662" s="419"/>
      <c r="Z662" s="419"/>
    </row>
    <row r="663" spans="1:26" ht="15.75" customHeight="1">
      <c r="A663" s="419"/>
      <c r="B663" s="419"/>
      <c r="C663" s="419"/>
      <c r="D663" s="419"/>
      <c r="E663" s="419"/>
      <c r="F663" s="419"/>
      <c r="G663" s="419"/>
      <c r="H663" s="419"/>
      <c r="I663" s="419"/>
      <c r="J663" s="419"/>
      <c r="K663" s="419"/>
      <c r="L663" s="419"/>
      <c r="M663" s="419"/>
      <c r="N663" s="419"/>
      <c r="O663" s="419"/>
      <c r="P663" s="419"/>
      <c r="Q663" s="419"/>
      <c r="R663" s="419"/>
      <c r="S663" s="419"/>
      <c r="T663" s="419"/>
      <c r="U663" s="419"/>
      <c r="V663" s="419"/>
      <c r="W663" s="419"/>
      <c r="X663" s="419"/>
      <c r="Y663" s="419"/>
      <c r="Z663" s="419"/>
    </row>
    <row r="664" spans="1:26" ht="15.75" customHeight="1">
      <c r="A664" s="419"/>
      <c r="B664" s="419"/>
      <c r="C664" s="419"/>
      <c r="D664" s="419"/>
      <c r="E664" s="419"/>
      <c r="F664" s="419"/>
      <c r="G664" s="419"/>
      <c r="H664" s="419"/>
      <c r="I664" s="419"/>
      <c r="J664" s="419"/>
      <c r="K664" s="419"/>
      <c r="L664" s="419"/>
      <c r="M664" s="419"/>
      <c r="N664" s="419"/>
      <c r="O664" s="419"/>
      <c r="P664" s="419"/>
      <c r="Q664" s="419"/>
      <c r="R664" s="419"/>
      <c r="S664" s="419"/>
      <c r="T664" s="419"/>
      <c r="U664" s="419"/>
      <c r="V664" s="419"/>
      <c r="W664" s="419"/>
      <c r="X664" s="419"/>
      <c r="Y664" s="419"/>
      <c r="Z664" s="419"/>
    </row>
    <row r="665" spans="1:26" ht="15.75" customHeight="1">
      <c r="A665" s="419"/>
      <c r="B665" s="419"/>
      <c r="C665" s="419"/>
      <c r="D665" s="419"/>
      <c r="E665" s="419"/>
      <c r="F665" s="419"/>
      <c r="G665" s="419"/>
      <c r="H665" s="419"/>
      <c r="I665" s="419"/>
      <c r="J665" s="419"/>
      <c r="K665" s="419"/>
      <c r="L665" s="419"/>
      <c r="M665" s="419"/>
      <c r="N665" s="419"/>
      <c r="O665" s="419"/>
      <c r="P665" s="419"/>
      <c r="Q665" s="419"/>
      <c r="R665" s="419"/>
      <c r="S665" s="419"/>
      <c r="T665" s="419"/>
      <c r="U665" s="419"/>
      <c r="V665" s="419"/>
      <c r="W665" s="419"/>
      <c r="X665" s="419"/>
      <c r="Y665" s="419"/>
      <c r="Z665" s="419"/>
    </row>
    <row r="666" spans="1:26" ht="15.75" customHeight="1">
      <c r="A666" s="419"/>
      <c r="B666" s="419"/>
      <c r="C666" s="419"/>
      <c r="D666" s="419"/>
      <c r="E666" s="419"/>
      <c r="F666" s="419"/>
      <c r="G666" s="419"/>
      <c r="H666" s="419"/>
      <c r="I666" s="419"/>
      <c r="J666" s="419"/>
      <c r="K666" s="419"/>
      <c r="L666" s="419"/>
      <c r="M666" s="419"/>
      <c r="N666" s="419"/>
      <c r="O666" s="419"/>
      <c r="P666" s="419"/>
      <c r="Q666" s="419"/>
      <c r="R666" s="419"/>
      <c r="S666" s="419"/>
      <c r="T666" s="419"/>
      <c r="U666" s="419"/>
      <c r="V666" s="419"/>
      <c r="W666" s="419"/>
      <c r="X666" s="419"/>
      <c r="Y666" s="419"/>
      <c r="Z666" s="419"/>
    </row>
    <row r="667" spans="1:26" ht="15.75" customHeight="1">
      <c r="A667" s="419"/>
      <c r="B667" s="419"/>
      <c r="C667" s="419"/>
      <c r="D667" s="419"/>
      <c r="E667" s="419"/>
      <c r="F667" s="419"/>
      <c r="G667" s="419"/>
      <c r="H667" s="419"/>
      <c r="I667" s="419"/>
      <c r="J667" s="419"/>
      <c r="K667" s="419"/>
      <c r="L667" s="419"/>
      <c r="M667" s="419"/>
      <c r="N667" s="419"/>
      <c r="O667" s="419"/>
      <c r="P667" s="419"/>
      <c r="Q667" s="419"/>
      <c r="R667" s="419"/>
      <c r="S667" s="419"/>
      <c r="T667" s="419"/>
      <c r="U667" s="419"/>
      <c r="V667" s="419"/>
      <c r="W667" s="419"/>
      <c r="X667" s="419"/>
      <c r="Y667" s="419"/>
      <c r="Z667" s="419"/>
    </row>
    <row r="668" spans="1:26" ht="15.75" customHeight="1">
      <c r="A668" s="419"/>
      <c r="B668" s="419"/>
      <c r="C668" s="419"/>
      <c r="D668" s="419"/>
      <c r="E668" s="419"/>
      <c r="F668" s="419"/>
      <c r="G668" s="419"/>
      <c r="H668" s="419"/>
      <c r="I668" s="419"/>
      <c r="J668" s="419"/>
      <c r="K668" s="419"/>
      <c r="L668" s="419"/>
      <c r="M668" s="419"/>
      <c r="N668" s="419"/>
      <c r="O668" s="419"/>
      <c r="P668" s="419"/>
      <c r="Q668" s="419"/>
      <c r="R668" s="419"/>
      <c r="S668" s="419"/>
      <c r="T668" s="419"/>
      <c r="U668" s="419"/>
      <c r="V668" s="419"/>
      <c r="W668" s="419"/>
      <c r="X668" s="419"/>
      <c r="Y668" s="419"/>
      <c r="Z668" s="419"/>
    </row>
    <row r="669" spans="1:26" ht="15.75" customHeight="1">
      <c r="A669" s="419"/>
      <c r="B669" s="419"/>
      <c r="C669" s="419"/>
      <c r="D669" s="419"/>
      <c r="E669" s="419"/>
      <c r="F669" s="419"/>
      <c r="G669" s="419"/>
      <c r="H669" s="419"/>
      <c r="I669" s="419"/>
      <c r="J669" s="419"/>
      <c r="K669" s="419"/>
      <c r="L669" s="419"/>
      <c r="M669" s="419"/>
      <c r="N669" s="419"/>
      <c r="O669" s="419"/>
      <c r="P669" s="419"/>
      <c r="Q669" s="419"/>
      <c r="R669" s="419"/>
      <c r="S669" s="419"/>
      <c r="T669" s="419"/>
      <c r="U669" s="419"/>
      <c r="V669" s="419"/>
      <c r="W669" s="419"/>
      <c r="X669" s="419"/>
      <c r="Y669" s="419"/>
      <c r="Z669" s="419"/>
    </row>
    <row r="670" spans="1:26" ht="15.75" customHeight="1">
      <c r="A670" s="419"/>
      <c r="B670" s="419"/>
      <c r="C670" s="419"/>
      <c r="D670" s="419"/>
      <c r="E670" s="419"/>
      <c r="F670" s="419"/>
      <c r="G670" s="419"/>
      <c r="H670" s="419"/>
      <c r="I670" s="419"/>
      <c r="J670" s="419"/>
      <c r="K670" s="419"/>
      <c r="L670" s="419"/>
      <c r="M670" s="419"/>
      <c r="N670" s="419"/>
      <c r="O670" s="419"/>
      <c r="P670" s="419"/>
      <c r="Q670" s="419"/>
      <c r="R670" s="419"/>
      <c r="S670" s="419"/>
      <c r="T670" s="419"/>
      <c r="U670" s="419"/>
      <c r="V670" s="419"/>
      <c r="W670" s="419"/>
      <c r="X670" s="419"/>
      <c r="Y670" s="419"/>
      <c r="Z670" s="419"/>
    </row>
    <row r="671" spans="1:26" ht="15.75" customHeight="1">
      <c r="A671" s="419"/>
      <c r="B671" s="419"/>
      <c r="C671" s="419"/>
      <c r="D671" s="419"/>
      <c r="E671" s="419"/>
      <c r="F671" s="419"/>
      <c r="G671" s="419"/>
      <c r="H671" s="419"/>
      <c r="I671" s="419"/>
      <c r="J671" s="419"/>
      <c r="K671" s="419"/>
      <c r="L671" s="419"/>
      <c r="M671" s="419"/>
      <c r="N671" s="419"/>
      <c r="O671" s="419"/>
      <c r="P671" s="419"/>
      <c r="Q671" s="419"/>
      <c r="R671" s="419"/>
      <c r="S671" s="419"/>
      <c r="T671" s="419"/>
      <c r="U671" s="419"/>
      <c r="V671" s="419"/>
      <c r="W671" s="419"/>
      <c r="X671" s="419"/>
      <c r="Y671" s="419"/>
      <c r="Z671" s="419"/>
    </row>
    <row r="672" spans="1:26" ht="15.75" customHeight="1">
      <c r="A672" s="419"/>
      <c r="B672" s="419"/>
      <c r="C672" s="419"/>
      <c r="D672" s="419"/>
      <c r="E672" s="419"/>
      <c r="F672" s="419"/>
      <c r="G672" s="419"/>
      <c r="H672" s="419"/>
      <c r="I672" s="419"/>
      <c r="J672" s="419"/>
      <c r="K672" s="419"/>
      <c r="L672" s="419"/>
      <c r="M672" s="419"/>
      <c r="N672" s="419"/>
      <c r="O672" s="419"/>
      <c r="P672" s="419"/>
      <c r="Q672" s="419"/>
      <c r="R672" s="419"/>
      <c r="S672" s="419"/>
      <c r="T672" s="419"/>
      <c r="U672" s="419"/>
      <c r="V672" s="419"/>
      <c r="W672" s="419"/>
      <c r="X672" s="419"/>
      <c r="Y672" s="419"/>
      <c r="Z672" s="419"/>
    </row>
    <row r="673" spans="1:26" ht="15.75" customHeight="1">
      <c r="A673" s="419"/>
      <c r="B673" s="419"/>
      <c r="C673" s="419"/>
      <c r="D673" s="419"/>
      <c r="E673" s="419"/>
      <c r="F673" s="419"/>
      <c r="G673" s="419"/>
      <c r="H673" s="419"/>
      <c r="I673" s="419"/>
      <c r="J673" s="419"/>
      <c r="K673" s="419"/>
      <c r="L673" s="419"/>
      <c r="M673" s="419"/>
      <c r="N673" s="419"/>
      <c r="O673" s="419"/>
      <c r="P673" s="419"/>
      <c r="Q673" s="419"/>
      <c r="R673" s="419"/>
      <c r="S673" s="419"/>
      <c r="T673" s="419"/>
      <c r="U673" s="419"/>
      <c r="V673" s="419"/>
      <c r="W673" s="419"/>
      <c r="X673" s="419"/>
      <c r="Y673" s="419"/>
      <c r="Z673" s="419"/>
    </row>
    <row r="674" spans="1:26" ht="15.75" customHeight="1">
      <c r="A674" s="419"/>
      <c r="B674" s="419"/>
      <c r="C674" s="419"/>
      <c r="D674" s="419"/>
      <c r="E674" s="419"/>
      <c r="F674" s="419"/>
      <c r="G674" s="419"/>
      <c r="H674" s="419"/>
      <c r="I674" s="419"/>
      <c r="J674" s="419"/>
      <c r="K674" s="419"/>
      <c r="L674" s="419"/>
      <c r="M674" s="419"/>
      <c r="N674" s="419"/>
      <c r="O674" s="419"/>
      <c r="P674" s="419"/>
      <c r="Q674" s="419"/>
      <c r="R674" s="419"/>
      <c r="S674" s="419"/>
      <c r="T674" s="419"/>
      <c r="U674" s="419"/>
      <c r="V674" s="419"/>
      <c r="W674" s="419"/>
      <c r="X674" s="419"/>
      <c r="Y674" s="419"/>
      <c r="Z674" s="419"/>
    </row>
    <row r="675" spans="1:26" ht="15.75" customHeight="1">
      <c r="A675" s="419"/>
      <c r="B675" s="419"/>
      <c r="C675" s="419"/>
      <c r="D675" s="419"/>
      <c r="E675" s="419"/>
      <c r="F675" s="419"/>
      <c r="G675" s="419"/>
      <c r="H675" s="419"/>
      <c r="I675" s="419"/>
      <c r="J675" s="419"/>
      <c r="K675" s="419"/>
      <c r="L675" s="419"/>
      <c r="M675" s="419"/>
      <c r="N675" s="419"/>
      <c r="O675" s="419"/>
      <c r="P675" s="419"/>
      <c r="Q675" s="419"/>
      <c r="R675" s="419"/>
      <c r="S675" s="419"/>
      <c r="T675" s="419"/>
      <c r="U675" s="419"/>
      <c r="V675" s="419"/>
      <c r="W675" s="419"/>
      <c r="X675" s="419"/>
      <c r="Y675" s="419"/>
      <c r="Z675" s="419"/>
    </row>
    <row r="676" spans="1:26" ht="15.75" customHeight="1">
      <c r="A676" s="419"/>
      <c r="B676" s="419"/>
      <c r="C676" s="419"/>
      <c r="D676" s="419"/>
      <c r="E676" s="419"/>
      <c r="F676" s="419"/>
      <c r="G676" s="419"/>
      <c r="H676" s="419"/>
      <c r="I676" s="419"/>
      <c r="J676" s="419"/>
      <c r="K676" s="419"/>
      <c r="L676" s="419"/>
      <c r="M676" s="419"/>
      <c r="N676" s="419"/>
      <c r="O676" s="419"/>
      <c r="P676" s="419"/>
      <c r="Q676" s="419"/>
      <c r="R676" s="419"/>
      <c r="S676" s="419"/>
      <c r="T676" s="419"/>
      <c r="U676" s="419"/>
      <c r="V676" s="419"/>
      <c r="W676" s="419"/>
      <c r="X676" s="419"/>
      <c r="Y676" s="419"/>
      <c r="Z676" s="419"/>
    </row>
    <row r="677" spans="1:26" ht="15.75" customHeight="1">
      <c r="A677" s="419"/>
      <c r="B677" s="419"/>
      <c r="C677" s="419"/>
      <c r="D677" s="419"/>
      <c r="E677" s="419"/>
      <c r="F677" s="419"/>
      <c r="G677" s="419"/>
      <c r="H677" s="419"/>
      <c r="I677" s="419"/>
      <c r="J677" s="419"/>
      <c r="K677" s="419"/>
      <c r="L677" s="419"/>
      <c r="M677" s="419"/>
      <c r="N677" s="419"/>
      <c r="O677" s="419"/>
      <c r="P677" s="419"/>
      <c r="Q677" s="419"/>
      <c r="R677" s="419"/>
      <c r="S677" s="419"/>
      <c r="T677" s="419"/>
      <c r="U677" s="419"/>
      <c r="V677" s="419"/>
      <c r="W677" s="419"/>
      <c r="X677" s="419"/>
      <c r="Y677" s="419"/>
      <c r="Z677" s="419"/>
    </row>
    <row r="678" spans="1:26" ht="15.75" customHeight="1">
      <c r="A678" s="419"/>
      <c r="B678" s="419"/>
      <c r="C678" s="419"/>
      <c r="D678" s="419"/>
      <c r="E678" s="419"/>
      <c r="F678" s="419"/>
      <c r="G678" s="419"/>
      <c r="H678" s="419"/>
      <c r="I678" s="419"/>
      <c r="J678" s="419"/>
      <c r="K678" s="419"/>
      <c r="L678" s="419"/>
      <c r="M678" s="419"/>
      <c r="N678" s="419"/>
      <c r="O678" s="419"/>
      <c r="P678" s="419"/>
      <c r="Q678" s="419"/>
      <c r="R678" s="419"/>
      <c r="S678" s="419"/>
      <c r="T678" s="419"/>
      <c r="U678" s="419"/>
      <c r="V678" s="419"/>
      <c r="W678" s="419"/>
      <c r="X678" s="419"/>
      <c r="Y678" s="419"/>
      <c r="Z678" s="419"/>
    </row>
    <row r="679" spans="1:26" ht="15.75" customHeight="1">
      <c r="A679" s="419"/>
      <c r="B679" s="419"/>
      <c r="C679" s="419"/>
      <c r="D679" s="419"/>
      <c r="E679" s="419"/>
      <c r="F679" s="419"/>
      <c r="G679" s="419"/>
      <c r="H679" s="419"/>
      <c r="I679" s="419"/>
      <c r="J679" s="419"/>
      <c r="K679" s="419"/>
      <c r="L679" s="419"/>
      <c r="M679" s="419"/>
      <c r="N679" s="419"/>
      <c r="O679" s="419"/>
      <c r="P679" s="419"/>
      <c r="Q679" s="419"/>
      <c r="R679" s="419"/>
      <c r="S679" s="419"/>
      <c r="T679" s="419"/>
      <c r="U679" s="419"/>
      <c r="V679" s="419"/>
      <c r="W679" s="419"/>
      <c r="X679" s="419"/>
      <c r="Y679" s="419"/>
      <c r="Z679" s="419"/>
    </row>
    <row r="680" spans="1:26" ht="15.75" customHeight="1">
      <c r="A680" s="419"/>
      <c r="B680" s="419"/>
      <c r="C680" s="419"/>
      <c r="D680" s="419"/>
      <c r="E680" s="419"/>
      <c r="F680" s="419"/>
      <c r="G680" s="419"/>
      <c r="H680" s="419"/>
      <c r="I680" s="419"/>
      <c r="J680" s="419"/>
      <c r="K680" s="419"/>
      <c r="L680" s="419"/>
      <c r="M680" s="419"/>
      <c r="N680" s="419"/>
      <c r="O680" s="419"/>
      <c r="P680" s="419"/>
      <c r="Q680" s="419"/>
      <c r="R680" s="419"/>
      <c r="S680" s="419"/>
      <c r="T680" s="419"/>
      <c r="U680" s="419"/>
      <c r="V680" s="419"/>
      <c r="W680" s="419"/>
      <c r="X680" s="419"/>
      <c r="Y680" s="419"/>
      <c r="Z680" s="419"/>
    </row>
    <row r="681" spans="1:26" ht="15.75" customHeight="1">
      <c r="A681" s="419"/>
      <c r="B681" s="419"/>
      <c r="C681" s="419"/>
      <c r="D681" s="419"/>
      <c r="E681" s="419"/>
      <c r="F681" s="419"/>
      <c r="G681" s="419"/>
      <c r="H681" s="419"/>
      <c r="I681" s="419"/>
      <c r="J681" s="419"/>
      <c r="K681" s="419"/>
      <c r="L681" s="419"/>
      <c r="M681" s="419"/>
      <c r="N681" s="419"/>
      <c r="O681" s="419"/>
      <c r="P681" s="419"/>
      <c r="Q681" s="419"/>
      <c r="R681" s="419"/>
      <c r="S681" s="419"/>
      <c r="T681" s="419"/>
      <c r="U681" s="419"/>
      <c r="V681" s="419"/>
      <c r="W681" s="419"/>
      <c r="X681" s="419"/>
      <c r="Y681" s="419"/>
      <c r="Z681" s="419"/>
    </row>
    <row r="682" spans="1:26" ht="15.75" customHeight="1">
      <c r="A682" s="419"/>
      <c r="B682" s="419"/>
      <c r="C682" s="419"/>
      <c r="D682" s="419"/>
      <c r="E682" s="419"/>
      <c r="F682" s="419"/>
      <c r="G682" s="419"/>
      <c r="H682" s="419"/>
      <c r="I682" s="419"/>
      <c r="J682" s="419"/>
      <c r="K682" s="419"/>
      <c r="L682" s="419"/>
      <c r="M682" s="419"/>
      <c r="N682" s="419"/>
      <c r="O682" s="419"/>
      <c r="P682" s="419"/>
      <c r="Q682" s="419"/>
      <c r="R682" s="419"/>
      <c r="S682" s="419"/>
      <c r="T682" s="419"/>
      <c r="U682" s="419"/>
      <c r="V682" s="419"/>
      <c r="W682" s="419"/>
      <c r="X682" s="419"/>
      <c r="Y682" s="419"/>
      <c r="Z682" s="419"/>
    </row>
    <row r="683" spans="1:26" ht="15.75" customHeight="1">
      <c r="A683" s="419"/>
      <c r="B683" s="419"/>
      <c r="C683" s="419"/>
      <c r="D683" s="419"/>
      <c r="E683" s="419"/>
      <c r="F683" s="419"/>
      <c r="G683" s="419"/>
      <c r="H683" s="419"/>
      <c r="I683" s="419"/>
      <c r="J683" s="419"/>
      <c r="K683" s="419"/>
      <c r="L683" s="419"/>
      <c r="M683" s="419"/>
      <c r="N683" s="419"/>
      <c r="O683" s="419"/>
      <c r="P683" s="419"/>
      <c r="Q683" s="419"/>
      <c r="R683" s="419"/>
      <c r="S683" s="419"/>
      <c r="T683" s="419"/>
      <c r="U683" s="419"/>
      <c r="V683" s="419"/>
      <c r="W683" s="419"/>
      <c r="X683" s="419"/>
      <c r="Y683" s="419"/>
      <c r="Z683" s="419"/>
    </row>
    <row r="684" spans="1:26" ht="15.75" customHeight="1">
      <c r="A684" s="419"/>
      <c r="B684" s="419"/>
      <c r="C684" s="419"/>
      <c r="D684" s="419"/>
      <c r="E684" s="419"/>
      <c r="F684" s="419"/>
      <c r="G684" s="419"/>
      <c r="H684" s="419"/>
      <c r="I684" s="419"/>
      <c r="J684" s="419"/>
      <c r="K684" s="419"/>
      <c r="L684" s="419"/>
      <c r="M684" s="419"/>
      <c r="N684" s="419"/>
      <c r="O684" s="419"/>
      <c r="P684" s="419"/>
      <c r="Q684" s="419"/>
      <c r="R684" s="419"/>
      <c r="S684" s="419"/>
      <c r="T684" s="419"/>
      <c r="U684" s="419"/>
      <c r="V684" s="419"/>
      <c r="W684" s="419"/>
      <c r="X684" s="419"/>
      <c r="Y684" s="419"/>
      <c r="Z684" s="419"/>
    </row>
    <row r="685" spans="1:26" ht="15.75" customHeight="1">
      <c r="A685" s="419"/>
      <c r="B685" s="419"/>
      <c r="C685" s="419"/>
      <c r="D685" s="419"/>
      <c r="E685" s="419"/>
      <c r="F685" s="419"/>
      <c r="G685" s="419"/>
      <c r="H685" s="419"/>
      <c r="I685" s="419"/>
      <c r="J685" s="419"/>
      <c r="K685" s="419"/>
      <c r="L685" s="419"/>
      <c r="M685" s="419"/>
      <c r="N685" s="419"/>
      <c r="O685" s="419"/>
      <c r="P685" s="419"/>
      <c r="Q685" s="419"/>
      <c r="R685" s="419"/>
      <c r="S685" s="419"/>
      <c r="T685" s="419"/>
      <c r="U685" s="419"/>
      <c r="V685" s="419"/>
      <c r="W685" s="419"/>
      <c r="X685" s="419"/>
      <c r="Y685" s="419"/>
      <c r="Z685" s="419"/>
    </row>
    <row r="686" spans="1:26" ht="15.75" customHeight="1">
      <c r="A686" s="419"/>
      <c r="B686" s="419"/>
      <c r="C686" s="419"/>
      <c r="D686" s="419"/>
      <c r="E686" s="419"/>
      <c r="F686" s="419"/>
      <c r="G686" s="419"/>
      <c r="H686" s="419"/>
      <c r="I686" s="419"/>
      <c r="J686" s="419"/>
      <c r="K686" s="419"/>
      <c r="L686" s="419"/>
      <c r="M686" s="419"/>
      <c r="N686" s="419"/>
      <c r="O686" s="419"/>
      <c r="P686" s="419"/>
      <c r="Q686" s="419"/>
      <c r="R686" s="419"/>
      <c r="S686" s="419"/>
      <c r="T686" s="419"/>
      <c r="U686" s="419"/>
      <c r="V686" s="419"/>
      <c r="W686" s="419"/>
      <c r="X686" s="419"/>
      <c r="Y686" s="419"/>
      <c r="Z686" s="419"/>
    </row>
    <row r="687" spans="1:26" ht="15.75" customHeight="1">
      <c r="A687" s="419"/>
      <c r="B687" s="419"/>
      <c r="C687" s="419"/>
      <c r="D687" s="419"/>
      <c r="E687" s="419"/>
      <c r="F687" s="419"/>
      <c r="G687" s="419"/>
      <c r="H687" s="419"/>
      <c r="I687" s="419"/>
      <c r="J687" s="419"/>
      <c r="K687" s="419"/>
      <c r="L687" s="419"/>
      <c r="M687" s="419"/>
      <c r="N687" s="419"/>
      <c r="O687" s="419"/>
      <c r="P687" s="419"/>
      <c r="Q687" s="419"/>
      <c r="R687" s="419"/>
      <c r="S687" s="419"/>
      <c r="T687" s="419"/>
      <c r="U687" s="419"/>
      <c r="V687" s="419"/>
      <c r="W687" s="419"/>
      <c r="X687" s="419"/>
      <c r="Y687" s="419"/>
      <c r="Z687" s="419"/>
    </row>
    <row r="688" spans="1:26" ht="15.75" customHeight="1">
      <c r="A688" s="419"/>
      <c r="B688" s="419"/>
      <c r="C688" s="419"/>
      <c r="D688" s="419"/>
      <c r="E688" s="419"/>
      <c r="F688" s="419"/>
      <c r="G688" s="419"/>
      <c r="H688" s="419"/>
      <c r="I688" s="419"/>
      <c r="J688" s="419"/>
      <c r="K688" s="419"/>
      <c r="L688" s="419"/>
      <c r="M688" s="419"/>
      <c r="N688" s="419"/>
      <c r="O688" s="419"/>
      <c r="P688" s="419"/>
      <c r="Q688" s="419"/>
      <c r="R688" s="419"/>
      <c r="S688" s="419"/>
      <c r="T688" s="419"/>
      <c r="U688" s="419"/>
      <c r="V688" s="419"/>
      <c r="W688" s="419"/>
      <c r="X688" s="419"/>
      <c r="Y688" s="419"/>
      <c r="Z688" s="419"/>
    </row>
    <row r="689" spans="1:26" ht="15.75" customHeight="1">
      <c r="A689" s="419"/>
      <c r="B689" s="419"/>
      <c r="C689" s="419"/>
      <c r="D689" s="419"/>
      <c r="E689" s="419"/>
      <c r="F689" s="419"/>
      <c r="G689" s="419"/>
      <c r="H689" s="419"/>
      <c r="I689" s="419"/>
      <c r="J689" s="419"/>
      <c r="K689" s="419"/>
      <c r="L689" s="419"/>
      <c r="M689" s="419"/>
      <c r="N689" s="419"/>
      <c r="O689" s="419"/>
      <c r="P689" s="419"/>
      <c r="Q689" s="419"/>
      <c r="R689" s="419"/>
      <c r="S689" s="419"/>
      <c r="T689" s="419"/>
      <c r="U689" s="419"/>
      <c r="V689" s="419"/>
      <c r="W689" s="419"/>
      <c r="X689" s="419"/>
      <c r="Y689" s="419"/>
      <c r="Z689" s="419"/>
    </row>
    <row r="690" spans="1:26" ht="15.75" customHeight="1">
      <c r="A690" s="419"/>
      <c r="B690" s="419"/>
      <c r="C690" s="419"/>
      <c r="D690" s="419"/>
      <c r="E690" s="419"/>
      <c r="F690" s="419"/>
      <c r="G690" s="419"/>
      <c r="H690" s="419"/>
      <c r="I690" s="419"/>
      <c r="J690" s="419"/>
      <c r="K690" s="419"/>
      <c r="L690" s="419"/>
      <c r="M690" s="419"/>
      <c r="N690" s="419"/>
      <c r="O690" s="419"/>
      <c r="P690" s="419"/>
      <c r="Q690" s="419"/>
      <c r="R690" s="419"/>
      <c r="S690" s="419"/>
      <c r="T690" s="419"/>
      <c r="U690" s="419"/>
      <c r="V690" s="419"/>
      <c r="W690" s="419"/>
      <c r="X690" s="419"/>
      <c r="Y690" s="419"/>
      <c r="Z690" s="419"/>
    </row>
    <row r="691" spans="1:26" ht="15.75" customHeight="1">
      <c r="A691" s="419"/>
      <c r="B691" s="419"/>
      <c r="C691" s="419"/>
      <c r="D691" s="419"/>
      <c r="E691" s="419"/>
      <c r="F691" s="419"/>
      <c r="G691" s="419"/>
      <c r="H691" s="419"/>
      <c r="I691" s="419"/>
      <c r="J691" s="419"/>
      <c r="K691" s="419"/>
      <c r="L691" s="419"/>
      <c r="M691" s="419"/>
      <c r="N691" s="419"/>
      <c r="O691" s="419"/>
      <c r="P691" s="419"/>
      <c r="Q691" s="419"/>
      <c r="R691" s="419"/>
      <c r="S691" s="419"/>
      <c r="T691" s="419"/>
      <c r="U691" s="419"/>
      <c r="V691" s="419"/>
      <c r="W691" s="419"/>
      <c r="X691" s="419"/>
      <c r="Y691" s="419"/>
      <c r="Z691" s="419"/>
    </row>
    <row r="692" spans="1:26" ht="15.75" customHeight="1">
      <c r="A692" s="419"/>
      <c r="B692" s="419"/>
      <c r="C692" s="419"/>
      <c r="D692" s="419"/>
      <c r="E692" s="419"/>
      <c r="F692" s="419"/>
      <c r="G692" s="419"/>
      <c r="H692" s="419"/>
      <c r="I692" s="419"/>
      <c r="J692" s="419"/>
      <c r="K692" s="419"/>
      <c r="L692" s="419"/>
      <c r="M692" s="419"/>
      <c r="N692" s="419"/>
      <c r="O692" s="419"/>
      <c r="P692" s="419"/>
      <c r="Q692" s="419"/>
      <c r="R692" s="419"/>
      <c r="S692" s="419"/>
      <c r="T692" s="419"/>
      <c r="U692" s="419"/>
      <c r="V692" s="419"/>
      <c r="W692" s="419"/>
      <c r="X692" s="419"/>
      <c r="Y692" s="419"/>
      <c r="Z692" s="419"/>
    </row>
    <row r="693" spans="1:26" ht="15.75" customHeight="1">
      <c r="A693" s="419"/>
      <c r="B693" s="419"/>
      <c r="C693" s="419"/>
      <c r="D693" s="419"/>
      <c r="E693" s="419"/>
      <c r="F693" s="419"/>
      <c r="G693" s="419"/>
      <c r="H693" s="419"/>
      <c r="I693" s="419"/>
      <c r="J693" s="419"/>
      <c r="K693" s="419"/>
      <c r="L693" s="419"/>
      <c r="M693" s="419"/>
      <c r="N693" s="419"/>
      <c r="O693" s="419"/>
      <c r="P693" s="419"/>
      <c r="Q693" s="419"/>
      <c r="R693" s="419"/>
      <c r="S693" s="419"/>
      <c r="T693" s="419"/>
      <c r="U693" s="419"/>
      <c r="V693" s="419"/>
      <c r="W693" s="419"/>
      <c r="X693" s="419"/>
      <c r="Y693" s="419"/>
      <c r="Z693" s="419"/>
    </row>
    <row r="694" spans="1:26" ht="15.75" customHeight="1">
      <c r="A694" s="419"/>
      <c r="B694" s="419"/>
      <c r="C694" s="419"/>
      <c r="D694" s="419"/>
      <c r="E694" s="419"/>
      <c r="F694" s="419"/>
      <c r="G694" s="419"/>
      <c r="H694" s="419"/>
      <c r="I694" s="419"/>
      <c r="J694" s="419"/>
      <c r="K694" s="419"/>
      <c r="L694" s="419"/>
      <c r="M694" s="419"/>
      <c r="N694" s="419"/>
      <c r="O694" s="419"/>
      <c r="P694" s="419"/>
      <c r="Q694" s="419"/>
      <c r="R694" s="419"/>
      <c r="S694" s="419"/>
      <c r="T694" s="419"/>
      <c r="U694" s="419"/>
      <c r="V694" s="419"/>
      <c r="W694" s="419"/>
      <c r="X694" s="419"/>
      <c r="Y694" s="419"/>
      <c r="Z694" s="419"/>
    </row>
    <row r="695" spans="1:26" ht="15.75" customHeight="1">
      <c r="A695" s="419"/>
      <c r="B695" s="419"/>
      <c r="C695" s="419"/>
      <c r="D695" s="419"/>
      <c r="E695" s="419"/>
      <c r="F695" s="419"/>
      <c r="G695" s="419"/>
      <c r="H695" s="419"/>
      <c r="I695" s="419"/>
      <c r="J695" s="419"/>
      <c r="K695" s="419"/>
      <c r="L695" s="419"/>
      <c r="M695" s="419"/>
      <c r="N695" s="419"/>
      <c r="O695" s="419"/>
      <c r="P695" s="419"/>
      <c r="Q695" s="419"/>
      <c r="R695" s="419"/>
      <c r="S695" s="419"/>
      <c r="T695" s="419"/>
      <c r="U695" s="419"/>
      <c r="V695" s="419"/>
      <c r="W695" s="419"/>
      <c r="X695" s="419"/>
      <c r="Y695" s="419"/>
      <c r="Z695" s="419"/>
    </row>
    <row r="696" spans="1:26" ht="15.75" customHeight="1">
      <c r="A696" s="419"/>
      <c r="B696" s="419"/>
      <c r="C696" s="419"/>
      <c r="D696" s="419"/>
      <c r="E696" s="419"/>
      <c r="F696" s="419"/>
      <c r="G696" s="419"/>
      <c r="H696" s="419"/>
      <c r="I696" s="419"/>
      <c r="J696" s="419"/>
      <c r="K696" s="419"/>
      <c r="L696" s="419"/>
      <c r="M696" s="419"/>
      <c r="N696" s="419"/>
      <c r="O696" s="419"/>
      <c r="P696" s="419"/>
      <c r="Q696" s="419"/>
      <c r="R696" s="419"/>
      <c r="S696" s="419"/>
      <c r="T696" s="419"/>
      <c r="U696" s="419"/>
      <c r="V696" s="419"/>
      <c r="W696" s="419"/>
      <c r="X696" s="419"/>
      <c r="Y696" s="419"/>
      <c r="Z696" s="419"/>
    </row>
    <row r="697" spans="1:26" ht="15.75" customHeight="1">
      <c r="A697" s="419"/>
      <c r="B697" s="419"/>
      <c r="C697" s="419"/>
      <c r="D697" s="419"/>
      <c r="E697" s="419"/>
      <c r="F697" s="419"/>
      <c r="G697" s="419"/>
      <c r="H697" s="419"/>
      <c r="I697" s="419"/>
      <c r="J697" s="419"/>
      <c r="K697" s="419"/>
      <c r="L697" s="419"/>
      <c r="M697" s="419"/>
      <c r="N697" s="419"/>
      <c r="O697" s="419"/>
      <c r="P697" s="419"/>
      <c r="Q697" s="419"/>
      <c r="R697" s="419"/>
      <c r="S697" s="419"/>
      <c r="T697" s="419"/>
      <c r="U697" s="419"/>
      <c r="V697" s="419"/>
      <c r="W697" s="419"/>
      <c r="X697" s="419"/>
      <c r="Y697" s="419"/>
      <c r="Z697" s="419"/>
    </row>
    <row r="698" spans="1:26" ht="15.75" customHeight="1">
      <c r="A698" s="419"/>
      <c r="B698" s="419"/>
      <c r="C698" s="419"/>
      <c r="D698" s="419"/>
      <c r="E698" s="419"/>
      <c r="F698" s="419"/>
      <c r="G698" s="419"/>
      <c r="H698" s="419"/>
      <c r="I698" s="419"/>
      <c r="J698" s="419"/>
      <c r="K698" s="419"/>
      <c r="L698" s="419"/>
      <c r="M698" s="419"/>
      <c r="N698" s="419"/>
      <c r="O698" s="419"/>
      <c r="P698" s="419"/>
      <c r="Q698" s="419"/>
      <c r="R698" s="419"/>
      <c r="S698" s="419"/>
      <c r="T698" s="419"/>
      <c r="U698" s="419"/>
      <c r="V698" s="419"/>
      <c r="W698" s="419"/>
      <c r="X698" s="419"/>
      <c r="Y698" s="419"/>
      <c r="Z698" s="419"/>
    </row>
    <row r="699" spans="1:26" ht="15.75" customHeight="1">
      <c r="A699" s="419"/>
      <c r="B699" s="419"/>
      <c r="C699" s="419"/>
      <c r="D699" s="419"/>
      <c r="E699" s="419"/>
      <c r="F699" s="419"/>
      <c r="G699" s="419"/>
      <c r="H699" s="419"/>
      <c r="I699" s="419"/>
      <c r="J699" s="419"/>
      <c r="K699" s="419"/>
      <c r="L699" s="419"/>
      <c r="M699" s="419"/>
      <c r="N699" s="419"/>
      <c r="O699" s="419"/>
      <c r="P699" s="419"/>
      <c r="Q699" s="419"/>
      <c r="R699" s="419"/>
      <c r="S699" s="419"/>
      <c r="T699" s="419"/>
      <c r="U699" s="419"/>
      <c r="V699" s="419"/>
      <c r="W699" s="419"/>
      <c r="X699" s="419"/>
      <c r="Y699" s="419"/>
      <c r="Z699" s="419"/>
    </row>
    <row r="700" spans="1:26" ht="15.75" customHeight="1">
      <c r="A700" s="419"/>
      <c r="B700" s="419"/>
      <c r="C700" s="419"/>
      <c r="D700" s="419"/>
      <c r="E700" s="419"/>
      <c r="F700" s="419"/>
      <c r="G700" s="419"/>
      <c r="H700" s="419"/>
      <c r="I700" s="419"/>
      <c r="J700" s="419"/>
      <c r="K700" s="419"/>
      <c r="L700" s="419"/>
      <c r="M700" s="419"/>
      <c r="N700" s="419"/>
      <c r="O700" s="419"/>
      <c r="P700" s="419"/>
      <c r="Q700" s="419"/>
      <c r="R700" s="419"/>
      <c r="S700" s="419"/>
      <c r="T700" s="419"/>
      <c r="U700" s="419"/>
      <c r="V700" s="419"/>
      <c r="W700" s="419"/>
      <c r="X700" s="419"/>
      <c r="Y700" s="419"/>
      <c r="Z700" s="419"/>
    </row>
    <row r="701" spans="1:26" ht="15.75" customHeight="1">
      <c r="A701" s="419"/>
      <c r="B701" s="419"/>
      <c r="C701" s="419"/>
      <c r="D701" s="419"/>
      <c r="E701" s="419"/>
      <c r="F701" s="419"/>
      <c r="G701" s="419"/>
      <c r="H701" s="419"/>
      <c r="I701" s="419"/>
      <c r="J701" s="419"/>
      <c r="K701" s="419"/>
      <c r="L701" s="419"/>
      <c r="M701" s="419"/>
      <c r="N701" s="419"/>
      <c r="O701" s="419"/>
      <c r="P701" s="419"/>
      <c r="Q701" s="419"/>
      <c r="R701" s="419"/>
      <c r="S701" s="419"/>
      <c r="T701" s="419"/>
      <c r="U701" s="419"/>
      <c r="V701" s="419"/>
      <c r="W701" s="419"/>
      <c r="X701" s="419"/>
      <c r="Y701" s="419"/>
      <c r="Z701" s="419"/>
    </row>
    <row r="702" spans="1:26" ht="15.75" customHeight="1">
      <c r="A702" s="419"/>
      <c r="B702" s="419"/>
      <c r="C702" s="419"/>
      <c r="D702" s="419"/>
      <c r="E702" s="419"/>
      <c r="F702" s="419"/>
      <c r="G702" s="419"/>
      <c r="H702" s="419"/>
      <c r="I702" s="419"/>
      <c r="J702" s="419"/>
      <c r="K702" s="419"/>
      <c r="L702" s="419"/>
      <c r="M702" s="419"/>
      <c r="N702" s="419"/>
      <c r="O702" s="419"/>
      <c r="P702" s="419"/>
      <c r="Q702" s="419"/>
      <c r="R702" s="419"/>
      <c r="S702" s="419"/>
      <c r="T702" s="419"/>
      <c r="U702" s="419"/>
      <c r="V702" s="419"/>
      <c r="W702" s="419"/>
      <c r="X702" s="419"/>
      <c r="Y702" s="419"/>
      <c r="Z702" s="419"/>
    </row>
    <row r="703" spans="1:26" ht="15.75" customHeight="1">
      <c r="A703" s="419"/>
      <c r="B703" s="419"/>
      <c r="C703" s="419"/>
      <c r="D703" s="419"/>
      <c r="E703" s="419"/>
      <c r="F703" s="419"/>
      <c r="G703" s="419"/>
      <c r="H703" s="419"/>
      <c r="I703" s="419"/>
      <c r="J703" s="419"/>
      <c r="K703" s="419"/>
      <c r="L703" s="419"/>
      <c r="M703" s="419"/>
      <c r="N703" s="419"/>
      <c r="O703" s="419"/>
      <c r="P703" s="419"/>
      <c r="Q703" s="419"/>
      <c r="R703" s="419"/>
      <c r="S703" s="419"/>
      <c r="T703" s="419"/>
      <c r="U703" s="419"/>
      <c r="V703" s="419"/>
      <c r="W703" s="419"/>
      <c r="X703" s="419"/>
      <c r="Y703" s="419"/>
      <c r="Z703" s="419"/>
    </row>
    <row r="704" spans="1:26" ht="15.75" customHeight="1">
      <c r="A704" s="419"/>
      <c r="B704" s="419"/>
      <c r="C704" s="419"/>
      <c r="D704" s="419"/>
      <c r="E704" s="419"/>
      <c r="F704" s="419"/>
      <c r="G704" s="419"/>
      <c r="H704" s="419"/>
      <c r="I704" s="419"/>
      <c r="J704" s="419"/>
      <c r="K704" s="419"/>
      <c r="L704" s="419"/>
      <c r="M704" s="419"/>
      <c r="N704" s="419"/>
      <c r="O704" s="419"/>
      <c r="P704" s="419"/>
      <c r="Q704" s="419"/>
      <c r="R704" s="419"/>
      <c r="S704" s="419"/>
      <c r="T704" s="419"/>
      <c r="U704" s="419"/>
      <c r="V704" s="419"/>
      <c r="W704" s="419"/>
      <c r="X704" s="419"/>
      <c r="Y704" s="419"/>
      <c r="Z704" s="419"/>
    </row>
    <row r="705" spans="1:26" ht="15.75" customHeight="1">
      <c r="A705" s="419"/>
      <c r="B705" s="419"/>
      <c r="C705" s="419"/>
      <c r="D705" s="419"/>
      <c r="E705" s="419"/>
      <c r="F705" s="419"/>
      <c r="G705" s="419"/>
      <c r="H705" s="419"/>
      <c r="I705" s="419"/>
      <c r="J705" s="419"/>
      <c r="K705" s="419"/>
      <c r="L705" s="419"/>
      <c r="M705" s="419"/>
      <c r="N705" s="419"/>
      <c r="O705" s="419"/>
      <c r="P705" s="419"/>
      <c r="Q705" s="419"/>
      <c r="R705" s="419"/>
      <c r="S705" s="419"/>
      <c r="T705" s="419"/>
      <c r="U705" s="419"/>
      <c r="V705" s="419"/>
      <c r="W705" s="419"/>
      <c r="X705" s="419"/>
      <c r="Y705" s="419"/>
      <c r="Z705" s="419"/>
    </row>
    <row r="706" spans="1:26" ht="15.75" customHeight="1">
      <c r="A706" s="419"/>
      <c r="B706" s="419"/>
      <c r="C706" s="419"/>
      <c r="D706" s="419"/>
      <c r="E706" s="419"/>
      <c r="F706" s="419"/>
      <c r="G706" s="419"/>
      <c r="H706" s="419"/>
      <c r="I706" s="419"/>
      <c r="J706" s="419"/>
      <c r="K706" s="419"/>
      <c r="L706" s="419"/>
      <c r="M706" s="419"/>
      <c r="N706" s="419"/>
      <c r="O706" s="419"/>
      <c r="P706" s="419"/>
      <c r="Q706" s="419"/>
      <c r="R706" s="419"/>
      <c r="S706" s="419"/>
      <c r="T706" s="419"/>
      <c r="U706" s="419"/>
      <c r="V706" s="419"/>
      <c r="W706" s="419"/>
      <c r="X706" s="419"/>
      <c r="Y706" s="419"/>
      <c r="Z706" s="419"/>
    </row>
    <row r="707" spans="1:26" ht="15.75" customHeight="1">
      <c r="A707" s="419"/>
      <c r="B707" s="419"/>
      <c r="C707" s="419"/>
      <c r="D707" s="419"/>
      <c r="E707" s="419"/>
      <c r="F707" s="419"/>
      <c r="G707" s="419"/>
      <c r="H707" s="419"/>
      <c r="I707" s="419"/>
      <c r="J707" s="419"/>
      <c r="K707" s="419"/>
      <c r="L707" s="419"/>
      <c r="M707" s="419"/>
      <c r="N707" s="419"/>
      <c r="O707" s="419"/>
      <c r="P707" s="419"/>
      <c r="Q707" s="419"/>
      <c r="R707" s="419"/>
      <c r="S707" s="419"/>
      <c r="T707" s="419"/>
      <c r="U707" s="419"/>
      <c r="V707" s="419"/>
      <c r="W707" s="419"/>
      <c r="X707" s="419"/>
      <c r="Y707" s="419"/>
      <c r="Z707" s="419"/>
    </row>
    <row r="708" spans="1:26" ht="15.75" customHeight="1">
      <c r="A708" s="419"/>
      <c r="B708" s="419"/>
      <c r="C708" s="419"/>
      <c r="D708" s="419"/>
      <c r="E708" s="419"/>
      <c r="F708" s="419"/>
      <c r="G708" s="419"/>
      <c r="H708" s="419"/>
      <c r="I708" s="419"/>
      <c r="J708" s="419"/>
      <c r="K708" s="419"/>
      <c r="L708" s="419"/>
      <c r="M708" s="419"/>
      <c r="N708" s="419"/>
      <c r="O708" s="419"/>
      <c r="P708" s="419"/>
      <c r="Q708" s="419"/>
      <c r="R708" s="419"/>
      <c r="S708" s="419"/>
      <c r="T708" s="419"/>
      <c r="U708" s="419"/>
      <c r="V708" s="419"/>
      <c r="W708" s="419"/>
      <c r="X708" s="419"/>
      <c r="Y708" s="419"/>
      <c r="Z708" s="419"/>
    </row>
    <row r="709" spans="1:26" ht="15.75" customHeight="1">
      <c r="A709" s="419"/>
      <c r="B709" s="419"/>
      <c r="C709" s="419"/>
      <c r="D709" s="419"/>
      <c r="E709" s="419"/>
      <c r="F709" s="419"/>
      <c r="G709" s="419"/>
      <c r="H709" s="419"/>
      <c r="I709" s="419"/>
      <c r="J709" s="419"/>
      <c r="K709" s="419"/>
      <c r="L709" s="419"/>
      <c r="M709" s="419"/>
      <c r="N709" s="419"/>
      <c r="O709" s="419"/>
      <c r="P709" s="419"/>
      <c r="Q709" s="419"/>
      <c r="R709" s="419"/>
      <c r="S709" s="419"/>
      <c r="T709" s="419"/>
      <c r="U709" s="419"/>
      <c r="V709" s="419"/>
      <c r="W709" s="419"/>
      <c r="X709" s="419"/>
      <c r="Y709" s="419"/>
      <c r="Z709" s="419"/>
    </row>
    <row r="710" spans="1:26" ht="15.75" customHeight="1">
      <c r="A710" s="419"/>
      <c r="B710" s="419"/>
      <c r="C710" s="419"/>
      <c r="D710" s="419"/>
      <c r="E710" s="419"/>
      <c r="F710" s="419"/>
      <c r="G710" s="419"/>
      <c r="H710" s="419"/>
      <c r="I710" s="419"/>
      <c r="J710" s="419"/>
      <c r="K710" s="419"/>
      <c r="L710" s="419"/>
      <c r="M710" s="419"/>
      <c r="N710" s="419"/>
      <c r="O710" s="419"/>
      <c r="P710" s="419"/>
      <c r="Q710" s="419"/>
      <c r="R710" s="419"/>
      <c r="S710" s="419"/>
      <c r="T710" s="419"/>
      <c r="U710" s="419"/>
      <c r="V710" s="419"/>
      <c r="W710" s="419"/>
      <c r="X710" s="419"/>
      <c r="Y710" s="419"/>
      <c r="Z710" s="419"/>
    </row>
    <row r="711" spans="1:26" ht="15.75" customHeight="1">
      <c r="A711" s="419"/>
      <c r="B711" s="419"/>
      <c r="C711" s="419"/>
      <c r="D711" s="419"/>
      <c r="E711" s="419"/>
      <c r="F711" s="419"/>
      <c r="G711" s="419"/>
      <c r="H711" s="419"/>
      <c r="I711" s="419"/>
      <c r="J711" s="419"/>
      <c r="K711" s="419"/>
      <c r="L711" s="419"/>
      <c r="M711" s="419"/>
      <c r="N711" s="419"/>
      <c r="O711" s="419"/>
      <c r="P711" s="419"/>
      <c r="Q711" s="419"/>
      <c r="R711" s="419"/>
      <c r="S711" s="419"/>
      <c r="T711" s="419"/>
      <c r="U711" s="419"/>
      <c r="V711" s="419"/>
      <c r="W711" s="419"/>
      <c r="X711" s="419"/>
      <c r="Y711" s="419"/>
      <c r="Z711" s="419"/>
    </row>
    <row r="712" spans="1:26" ht="15.75" customHeight="1">
      <c r="A712" s="419"/>
      <c r="B712" s="419"/>
      <c r="C712" s="419"/>
      <c r="D712" s="419"/>
      <c r="E712" s="419"/>
      <c r="F712" s="419"/>
      <c r="G712" s="419"/>
      <c r="H712" s="419"/>
      <c r="I712" s="419"/>
      <c r="J712" s="419"/>
      <c r="K712" s="419"/>
      <c r="L712" s="419"/>
      <c r="M712" s="419"/>
      <c r="N712" s="419"/>
      <c r="O712" s="419"/>
      <c r="P712" s="419"/>
      <c r="Q712" s="419"/>
      <c r="R712" s="419"/>
      <c r="S712" s="419"/>
      <c r="T712" s="419"/>
      <c r="U712" s="419"/>
      <c r="V712" s="419"/>
      <c r="W712" s="419"/>
      <c r="X712" s="419"/>
      <c r="Y712" s="419"/>
      <c r="Z712" s="419"/>
    </row>
    <row r="713" spans="1:26" ht="15.75" customHeight="1">
      <c r="A713" s="419"/>
      <c r="B713" s="419"/>
      <c r="C713" s="419"/>
      <c r="D713" s="419"/>
      <c r="E713" s="419"/>
      <c r="F713" s="419"/>
      <c r="G713" s="419"/>
      <c r="H713" s="419"/>
      <c r="I713" s="419"/>
      <c r="J713" s="419"/>
      <c r="K713" s="419"/>
      <c r="L713" s="419"/>
      <c r="M713" s="419"/>
      <c r="N713" s="419"/>
      <c r="O713" s="419"/>
      <c r="P713" s="419"/>
      <c r="Q713" s="419"/>
      <c r="R713" s="419"/>
      <c r="S713" s="419"/>
      <c r="T713" s="419"/>
      <c r="U713" s="419"/>
      <c r="V713" s="419"/>
      <c r="W713" s="419"/>
      <c r="X713" s="419"/>
      <c r="Y713" s="419"/>
      <c r="Z713" s="419"/>
    </row>
    <row r="714" spans="1:26" ht="15.75" customHeight="1">
      <c r="A714" s="419"/>
      <c r="B714" s="419"/>
      <c r="C714" s="419"/>
      <c r="D714" s="419"/>
      <c r="E714" s="419"/>
      <c r="F714" s="419"/>
      <c r="G714" s="419"/>
      <c r="H714" s="419"/>
      <c r="I714" s="419"/>
      <c r="J714" s="419"/>
      <c r="K714" s="419"/>
      <c r="L714" s="419"/>
      <c r="M714" s="419"/>
      <c r="N714" s="419"/>
      <c r="O714" s="419"/>
      <c r="P714" s="419"/>
      <c r="Q714" s="419"/>
      <c r="R714" s="419"/>
      <c r="S714" s="419"/>
      <c r="T714" s="419"/>
      <c r="U714" s="419"/>
      <c r="V714" s="419"/>
      <c r="W714" s="419"/>
      <c r="X714" s="419"/>
      <c r="Y714" s="419"/>
      <c r="Z714" s="419"/>
    </row>
    <row r="715" spans="1:26" ht="15.75" customHeight="1">
      <c r="A715" s="419"/>
      <c r="B715" s="419"/>
      <c r="C715" s="419"/>
      <c r="D715" s="419"/>
      <c r="E715" s="419"/>
      <c r="F715" s="419"/>
      <c r="G715" s="419"/>
      <c r="H715" s="419"/>
      <c r="I715" s="419"/>
      <c r="J715" s="419"/>
      <c r="K715" s="419"/>
      <c r="L715" s="419"/>
      <c r="M715" s="419"/>
      <c r="N715" s="419"/>
      <c r="O715" s="419"/>
      <c r="P715" s="419"/>
      <c r="Q715" s="419"/>
      <c r="R715" s="419"/>
      <c r="S715" s="419"/>
      <c r="T715" s="419"/>
      <c r="U715" s="419"/>
      <c r="V715" s="419"/>
      <c r="W715" s="419"/>
      <c r="X715" s="419"/>
      <c r="Y715" s="419"/>
      <c r="Z715" s="419"/>
    </row>
    <row r="716" spans="1:26" ht="15.75" customHeight="1">
      <c r="A716" s="419"/>
      <c r="B716" s="419"/>
      <c r="C716" s="419"/>
      <c r="D716" s="419"/>
      <c r="E716" s="419"/>
      <c r="F716" s="419"/>
      <c r="G716" s="419"/>
      <c r="H716" s="419"/>
      <c r="I716" s="419"/>
      <c r="J716" s="419"/>
      <c r="K716" s="419"/>
      <c r="L716" s="419"/>
      <c r="M716" s="419"/>
      <c r="N716" s="419"/>
      <c r="O716" s="419"/>
      <c r="P716" s="419"/>
      <c r="Q716" s="419"/>
      <c r="R716" s="419"/>
      <c r="S716" s="419"/>
      <c r="T716" s="419"/>
      <c r="U716" s="419"/>
      <c r="V716" s="419"/>
      <c r="W716" s="419"/>
      <c r="X716" s="419"/>
      <c r="Y716" s="419"/>
      <c r="Z716" s="419"/>
    </row>
    <row r="717" spans="1:26" ht="15.75" customHeight="1">
      <c r="A717" s="419"/>
      <c r="B717" s="419"/>
      <c r="C717" s="419"/>
      <c r="D717" s="419"/>
      <c r="E717" s="419"/>
      <c r="F717" s="419"/>
      <c r="G717" s="419"/>
      <c r="H717" s="419"/>
      <c r="I717" s="419"/>
      <c r="J717" s="419"/>
      <c r="K717" s="419"/>
      <c r="L717" s="419"/>
      <c r="M717" s="419"/>
      <c r="N717" s="419"/>
      <c r="O717" s="419"/>
      <c r="P717" s="419"/>
      <c r="Q717" s="419"/>
      <c r="R717" s="419"/>
      <c r="S717" s="419"/>
      <c r="T717" s="419"/>
      <c r="U717" s="419"/>
      <c r="V717" s="419"/>
      <c r="W717" s="419"/>
      <c r="X717" s="419"/>
      <c r="Y717" s="419"/>
      <c r="Z717" s="419"/>
    </row>
    <row r="718" spans="1:26" ht="15.75" customHeight="1">
      <c r="A718" s="419"/>
      <c r="B718" s="419"/>
      <c r="C718" s="419"/>
      <c r="D718" s="419"/>
      <c r="E718" s="419"/>
      <c r="F718" s="419"/>
      <c r="G718" s="419"/>
      <c r="H718" s="419"/>
      <c r="I718" s="419"/>
      <c r="J718" s="419"/>
      <c r="K718" s="419"/>
      <c r="L718" s="419"/>
      <c r="M718" s="419"/>
      <c r="N718" s="419"/>
      <c r="O718" s="419"/>
      <c r="P718" s="419"/>
      <c r="Q718" s="419"/>
      <c r="R718" s="419"/>
      <c r="S718" s="419"/>
      <c r="T718" s="419"/>
      <c r="U718" s="419"/>
      <c r="V718" s="419"/>
      <c r="W718" s="419"/>
      <c r="X718" s="419"/>
      <c r="Y718" s="419"/>
      <c r="Z718" s="419"/>
    </row>
    <row r="719" spans="1:26" ht="15.75" customHeight="1">
      <c r="A719" s="419"/>
      <c r="B719" s="419"/>
      <c r="C719" s="419"/>
      <c r="D719" s="419"/>
      <c r="E719" s="419"/>
      <c r="F719" s="419"/>
      <c r="G719" s="419"/>
      <c r="H719" s="419"/>
      <c r="I719" s="419"/>
      <c r="J719" s="419"/>
      <c r="K719" s="419"/>
      <c r="L719" s="419"/>
      <c r="M719" s="419"/>
      <c r="N719" s="419"/>
      <c r="O719" s="419"/>
      <c r="P719" s="419"/>
      <c r="Q719" s="419"/>
      <c r="R719" s="419"/>
      <c r="S719" s="419"/>
      <c r="T719" s="419"/>
      <c r="U719" s="419"/>
      <c r="V719" s="419"/>
      <c r="W719" s="419"/>
      <c r="X719" s="419"/>
      <c r="Y719" s="419"/>
      <c r="Z719" s="419"/>
    </row>
    <row r="720" spans="1:26" ht="15.75" customHeight="1">
      <c r="A720" s="419"/>
      <c r="B720" s="419"/>
      <c r="C720" s="419"/>
      <c r="D720" s="419"/>
      <c r="E720" s="419"/>
      <c r="F720" s="419"/>
      <c r="G720" s="419"/>
      <c r="H720" s="419"/>
      <c r="I720" s="419"/>
      <c r="J720" s="419"/>
      <c r="K720" s="419"/>
      <c r="L720" s="419"/>
      <c r="M720" s="419"/>
      <c r="N720" s="419"/>
      <c r="O720" s="419"/>
      <c r="P720" s="419"/>
      <c r="Q720" s="419"/>
      <c r="R720" s="419"/>
      <c r="S720" s="419"/>
      <c r="T720" s="419"/>
      <c r="U720" s="419"/>
      <c r="V720" s="419"/>
      <c r="W720" s="419"/>
      <c r="X720" s="419"/>
      <c r="Y720" s="419"/>
      <c r="Z720" s="419"/>
    </row>
    <row r="721" spans="1:26" ht="15.75" customHeight="1">
      <c r="A721" s="419"/>
      <c r="B721" s="419"/>
      <c r="C721" s="419"/>
      <c r="D721" s="419"/>
      <c r="E721" s="419"/>
      <c r="F721" s="419"/>
      <c r="G721" s="419"/>
      <c r="H721" s="419"/>
      <c r="I721" s="419"/>
      <c r="J721" s="419"/>
      <c r="K721" s="419"/>
      <c r="L721" s="419"/>
      <c r="M721" s="419"/>
      <c r="N721" s="419"/>
      <c r="O721" s="419"/>
      <c r="P721" s="419"/>
      <c r="Q721" s="419"/>
      <c r="R721" s="419"/>
      <c r="S721" s="419"/>
      <c r="T721" s="419"/>
      <c r="U721" s="419"/>
      <c r="V721" s="419"/>
      <c r="W721" s="419"/>
      <c r="X721" s="419"/>
      <c r="Y721" s="419"/>
      <c r="Z721" s="419"/>
    </row>
    <row r="722" spans="1:26" ht="15.75" customHeight="1">
      <c r="A722" s="419"/>
      <c r="B722" s="419"/>
      <c r="C722" s="419"/>
      <c r="D722" s="419"/>
      <c r="E722" s="419"/>
      <c r="F722" s="419"/>
      <c r="G722" s="419"/>
      <c r="H722" s="419"/>
      <c r="I722" s="419"/>
      <c r="J722" s="419"/>
      <c r="K722" s="419"/>
      <c r="L722" s="419"/>
      <c r="M722" s="419"/>
      <c r="N722" s="419"/>
      <c r="O722" s="419"/>
      <c r="P722" s="419"/>
      <c r="Q722" s="419"/>
      <c r="R722" s="419"/>
      <c r="S722" s="419"/>
      <c r="T722" s="419"/>
      <c r="U722" s="419"/>
      <c r="V722" s="419"/>
      <c r="W722" s="419"/>
      <c r="X722" s="419"/>
      <c r="Y722" s="419"/>
      <c r="Z722" s="419"/>
    </row>
    <row r="723" spans="1:26" ht="15.75" customHeight="1">
      <c r="A723" s="419"/>
      <c r="B723" s="419"/>
      <c r="C723" s="419"/>
      <c r="D723" s="419"/>
      <c r="E723" s="419"/>
      <c r="F723" s="419"/>
      <c r="G723" s="419"/>
      <c r="H723" s="419"/>
      <c r="I723" s="419"/>
      <c r="J723" s="419"/>
      <c r="K723" s="419"/>
      <c r="L723" s="419"/>
      <c r="M723" s="419"/>
      <c r="N723" s="419"/>
      <c r="O723" s="419"/>
      <c r="P723" s="419"/>
      <c r="Q723" s="419"/>
      <c r="R723" s="419"/>
      <c r="S723" s="419"/>
      <c r="T723" s="419"/>
      <c r="U723" s="419"/>
      <c r="V723" s="419"/>
      <c r="W723" s="419"/>
      <c r="X723" s="419"/>
      <c r="Y723" s="419"/>
      <c r="Z723" s="419"/>
    </row>
    <row r="724" spans="1:26" ht="15.75" customHeight="1">
      <c r="A724" s="419"/>
      <c r="B724" s="419"/>
      <c r="C724" s="419"/>
      <c r="D724" s="419"/>
      <c r="E724" s="419"/>
      <c r="F724" s="419"/>
      <c r="G724" s="419"/>
      <c r="H724" s="419"/>
      <c r="I724" s="419"/>
      <c r="J724" s="419"/>
      <c r="K724" s="419"/>
      <c r="L724" s="419"/>
      <c r="M724" s="419"/>
      <c r="N724" s="419"/>
      <c r="O724" s="419"/>
      <c r="P724" s="419"/>
      <c r="Q724" s="419"/>
      <c r="R724" s="419"/>
      <c r="S724" s="419"/>
      <c r="T724" s="419"/>
      <c r="U724" s="419"/>
      <c r="V724" s="419"/>
      <c r="W724" s="419"/>
      <c r="X724" s="419"/>
      <c r="Y724" s="419"/>
      <c r="Z724" s="419"/>
    </row>
    <row r="725" spans="1:26" ht="15.75" customHeight="1">
      <c r="A725" s="419"/>
      <c r="B725" s="419"/>
      <c r="C725" s="419"/>
      <c r="D725" s="419"/>
      <c r="E725" s="419"/>
      <c r="F725" s="419"/>
      <c r="G725" s="419"/>
      <c r="H725" s="419"/>
      <c r="I725" s="419"/>
      <c r="J725" s="419"/>
      <c r="K725" s="419"/>
      <c r="L725" s="419"/>
      <c r="M725" s="419"/>
      <c r="N725" s="419"/>
      <c r="O725" s="419"/>
      <c r="P725" s="419"/>
      <c r="Q725" s="419"/>
      <c r="R725" s="419"/>
      <c r="S725" s="419"/>
      <c r="T725" s="419"/>
      <c r="U725" s="419"/>
      <c r="V725" s="419"/>
      <c r="W725" s="419"/>
      <c r="X725" s="419"/>
      <c r="Y725" s="419"/>
      <c r="Z725" s="419"/>
    </row>
    <row r="726" spans="1:26" ht="15.75" customHeight="1">
      <c r="A726" s="419"/>
      <c r="B726" s="419"/>
      <c r="C726" s="419"/>
      <c r="D726" s="419"/>
      <c r="E726" s="419"/>
      <c r="F726" s="419"/>
      <c r="G726" s="419"/>
      <c r="H726" s="419"/>
      <c r="I726" s="419"/>
      <c r="J726" s="419"/>
      <c r="K726" s="419"/>
      <c r="L726" s="419"/>
      <c r="M726" s="419"/>
      <c r="N726" s="419"/>
      <c r="O726" s="419"/>
      <c r="P726" s="419"/>
      <c r="Q726" s="419"/>
      <c r="R726" s="419"/>
      <c r="S726" s="419"/>
      <c r="T726" s="419"/>
      <c r="U726" s="419"/>
      <c r="V726" s="419"/>
      <c r="W726" s="419"/>
      <c r="X726" s="419"/>
      <c r="Y726" s="419"/>
      <c r="Z726" s="419"/>
    </row>
    <row r="727" spans="1:26" ht="15.75" customHeight="1">
      <c r="A727" s="419"/>
      <c r="B727" s="419"/>
      <c r="C727" s="419"/>
      <c r="D727" s="419"/>
      <c r="E727" s="419"/>
      <c r="F727" s="419"/>
      <c r="G727" s="419"/>
      <c r="H727" s="419"/>
      <c r="I727" s="419"/>
      <c r="J727" s="419"/>
      <c r="K727" s="419"/>
      <c r="L727" s="419"/>
      <c r="M727" s="419"/>
      <c r="N727" s="419"/>
      <c r="O727" s="419"/>
      <c r="P727" s="419"/>
      <c r="Q727" s="419"/>
      <c r="R727" s="419"/>
      <c r="S727" s="419"/>
      <c r="T727" s="419"/>
      <c r="U727" s="419"/>
      <c r="V727" s="419"/>
      <c r="W727" s="419"/>
      <c r="X727" s="419"/>
      <c r="Y727" s="419"/>
      <c r="Z727" s="419"/>
    </row>
    <row r="728" spans="1:26" ht="15.75" customHeight="1">
      <c r="A728" s="419"/>
      <c r="B728" s="419"/>
      <c r="C728" s="419"/>
      <c r="D728" s="419"/>
      <c r="E728" s="419"/>
      <c r="F728" s="419"/>
      <c r="G728" s="419"/>
      <c r="H728" s="419"/>
      <c r="I728" s="419"/>
      <c r="J728" s="419"/>
      <c r="K728" s="419"/>
      <c r="L728" s="419"/>
      <c r="M728" s="419"/>
      <c r="N728" s="419"/>
      <c r="O728" s="419"/>
      <c r="P728" s="419"/>
      <c r="Q728" s="419"/>
      <c r="R728" s="419"/>
      <c r="S728" s="419"/>
      <c r="T728" s="419"/>
      <c r="U728" s="419"/>
      <c r="V728" s="419"/>
      <c r="W728" s="419"/>
      <c r="X728" s="419"/>
      <c r="Y728" s="419"/>
      <c r="Z728" s="419"/>
    </row>
    <row r="729" spans="1:26" ht="15.75" customHeight="1">
      <c r="A729" s="419"/>
      <c r="B729" s="419"/>
      <c r="C729" s="419"/>
      <c r="D729" s="419"/>
      <c r="E729" s="419"/>
      <c r="F729" s="419"/>
      <c r="G729" s="419"/>
      <c r="H729" s="419"/>
      <c r="I729" s="419"/>
      <c r="J729" s="419"/>
      <c r="K729" s="419"/>
      <c r="L729" s="419"/>
      <c r="M729" s="419"/>
      <c r="N729" s="419"/>
      <c r="O729" s="419"/>
      <c r="P729" s="419"/>
      <c r="Q729" s="419"/>
      <c r="R729" s="419"/>
      <c r="S729" s="419"/>
      <c r="T729" s="419"/>
      <c r="U729" s="419"/>
      <c r="V729" s="419"/>
      <c r="W729" s="419"/>
      <c r="X729" s="419"/>
      <c r="Y729" s="419"/>
      <c r="Z729" s="419"/>
    </row>
    <row r="730" spans="1:26" ht="15.75" customHeight="1">
      <c r="A730" s="419"/>
      <c r="B730" s="419"/>
      <c r="C730" s="419"/>
      <c r="D730" s="419"/>
      <c r="E730" s="419"/>
      <c r="F730" s="419"/>
      <c r="G730" s="419"/>
      <c r="H730" s="419"/>
      <c r="I730" s="419"/>
      <c r="J730" s="419"/>
      <c r="K730" s="419"/>
      <c r="L730" s="419"/>
      <c r="M730" s="419"/>
      <c r="N730" s="419"/>
      <c r="O730" s="419"/>
      <c r="P730" s="419"/>
      <c r="Q730" s="419"/>
      <c r="R730" s="419"/>
      <c r="S730" s="419"/>
      <c r="T730" s="419"/>
      <c r="U730" s="419"/>
      <c r="V730" s="419"/>
      <c r="W730" s="419"/>
      <c r="X730" s="419"/>
      <c r="Y730" s="419"/>
      <c r="Z730" s="419"/>
    </row>
    <row r="731" spans="1:26" ht="15.75" customHeight="1">
      <c r="A731" s="419"/>
      <c r="B731" s="419"/>
      <c r="C731" s="419"/>
      <c r="D731" s="419"/>
      <c r="E731" s="419"/>
      <c r="F731" s="419"/>
      <c r="G731" s="419"/>
      <c r="H731" s="419"/>
      <c r="I731" s="419"/>
      <c r="J731" s="419"/>
      <c r="K731" s="419"/>
      <c r="L731" s="419"/>
      <c r="M731" s="419"/>
      <c r="N731" s="419"/>
      <c r="O731" s="419"/>
      <c r="P731" s="419"/>
      <c r="Q731" s="419"/>
      <c r="R731" s="419"/>
      <c r="S731" s="419"/>
      <c r="T731" s="419"/>
      <c r="U731" s="419"/>
      <c r="V731" s="419"/>
      <c r="W731" s="419"/>
      <c r="X731" s="419"/>
      <c r="Y731" s="419"/>
      <c r="Z731" s="419"/>
    </row>
    <row r="732" spans="1:26" ht="15.75" customHeight="1">
      <c r="A732" s="419"/>
      <c r="B732" s="419"/>
      <c r="C732" s="419"/>
      <c r="D732" s="419"/>
      <c r="E732" s="419"/>
      <c r="F732" s="419"/>
      <c r="G732" s="419"/>
      <c r="H732" s="419"/>
      <c r="I732" s="419"/>
      <c r="J732" s="419"/>
      <c r="K732" s="419"/>
      <c r="L732" s="419"/>
      <c r="M732" s="419"/>
      <c r="N732" s="419"/>
      <c r="O732" s="419"/>
      <c r="P732" s="419"/>
      <c r="Q732" s="419"/>
      <c r="R732" s="419"/>
      <c r="S732" s="419"/>
      <c r="T732" s="419"/>
      <c r="U732" s="419"/>
      <c r="V732" s="419"/>
      <c r="W732" s="419"/>
      <c r="X732" s="419"/>
      <c r="Y732" s="419"/>
      <c r="Z732" s="419"/>
    </row>
    <row r="733" spans="1:26" ht="15.75" customHeight="1">
      <c r="A733" s="419"/>
      <c r="B733" s="419"/>
      <c r="C733" s="419"/>
      <c r="D733" s="419"/>
      <c r="E733" s="419"/>
      <c r="F733" s="419"/>
      <c r="G733" s="419"/>
      <c r="H733" s="419"/>
      <c r="I733" s="419"/>
      <c r="J733" s="419"/>
      <c r="K733" s="419"/>
      <c r="L733" s="419"/>
      <c r="M733" s="419"/>
      <c r="N733" s="419"/>
      <c r="O733" s="419"/>
      <c r="P733" s="419"/>
      <c r="Q733" s="419"/>
      <c r="R733" s="419"/>
      <c r="S733" s="419"/>
      <c r="T733" s="419"/>
      <c r="U733" s="419"/>
      <c r="V733" s="419"/>
      <c r="W733" s="419"/>
      <c r="X733" s="419"/>
      <c r="Y733" s="419"/>
      <c r="Z733" s="419"/>
    </row>
    <row r="734" spans="1:26" ht="15.75" customHeight="1">
      <c r="A734" s="419"/>
      <c r="B734" s="419"/>
      <c r="C734" s="419"/>
      <c r="D734" s="419"/>
      <c r="E734" s="419"/>
      <c r="F734" s="419"/>
      <c r="G734" s="419"/>
      <c r="H734" s="419"/>
      <c r="I734" s="419"/>
      <c r="J734" s="419"/>
      <c r="K734" s="419"/>
      <c r="L734" s="419"/>
      <c r="M734" s="419"/>
      <c r="N734" s="419"/>
      <c r="O734" s="419"/>
      <c r="P734" s="419"/>
      <c r="Q734" s="419"/>
      <c r="R734" s="419"/>
      <c r="S734" s="419"/>
      <c r="T734" s="419"/>
      <c r="U734" s="419"/>
      <c r="V734" s="419"/>
      <c r="W734" s="419"/>
      <c r="X734" s="419"/>
      <c r="Y734" s="419"/>
      <c r="Z734" s="419"/>
    </row>
    <row r="735" spans="1:26" ht="15.75" customHeight="1">
      <c r="A735" s="419"/>
      <c r="B735" s="419"/>
      <c r="C735" s="419"/>
      <c r="D735" s="419"/>
      <c r="E735" s="419"/>
      <c r="F735" s="419"/>
      <c r="G735" s="419"/>
      <c r="H735" s="419"/>
      <c r="I735" s="419"/>
      <c r="J735" s="419"/>
      <c r="K735" s="419"/>
      <c r="L735" s="419"/>
      <c r="M735" s="419"/>
      <c r="N735" s="419"/>
      <c r="O735" s="419"/>
      <c r="P735" s="419"/>
      <c r="Q735" s="419"/>
      <c r="R735" s="419"/>
      <c r="S735" s="419"/>
      <c r="T735" s="419"/>
      <c r="U735" s="419"/>
      <c r="V735" s="419"/>
      <c r="W735" s="419"/>
      <c r="X735" s="419"/>
      <c r="Y735" s="419"/>
      <c r="Z735" s="419"/>
    </row>
    <row r="736" spans="1:26" ht="15.75" customHeight="1">
      <c r="A736" s="419"/>
      <c r="B736" s="419"/>
      <c r="C736" s="419"/>
      <c r="D736" s="419"/>
      <c r="E736" s="419"/>
      <c r="F736" s="419"/>
      <c r="G736" s="419"/>
      <c r="H736" s="419"/>
      <c r="I736" s="419"/>
      <c r="J736" s="419"/>
      <c r="K736" s="419"/>
      <c r="L736" s="419"/>
      <c r="M736" s="419"/>
      <c r="N736" s="419"/>
      <c r="O736" s="419"/>
      <c r="P736" s="419"/>
      <c r="Q736" s="419"/>
      <c r="R736" s="419"/>
      <c r="S736" s="419"/>
      <c r="T736" s="419"/>
      <c r="U736" s="419"/>
      <c r="V736" s="419"/>
      <c r="W736" s="419"/>
      <c r="X736" s="419"/>
      <c r="Y736" s="419"/>
      <c r="Z736" s="419"/>
    </row>
    <row r="737" spans="1:26" ht="15.75" customHeight="1">
      <c r="A737" s="419"/>
      <c r="B737" s="419"/>
      <c r="C737" s="419"/>
      <c r="D737" s="419"/>
      <c r="E737" s="419"/>
      <c r="F737" s="419"/>
      <c r="G737" s="419"/>
      <c r="H737" s="419"/>
      <c r="I737" s="419"/>
      <c r="J737" s="419"/>
      <c r="K737" s="419"/>
      <c r="L737" s="419"/>
      <c r="M737" s="419"/>
      <c r="N737" s="419"/>
      <c r="O737" s="419"/>
      <c r="P737" s="419"/>
      <c r="Q737" s="419"/>
      <c r="R737" s="419"/>
      <c r="S737" s="419"/>
      <c r="T737" s="419"/>
      <c r="U737" s="419"/>
      <c r="V737" s="419"/>
      <c r="W737" s="419"/>
      <c r="X737" s="419"/>
      <c r="Y737" s="419"/>
      <c r="Z737" s="419"/>
    </row>
    <row r="738" spans="1:26" ht="15.75" customHeight="1">
      <c r="A738" s="419"/>
      <c r="B738" s="419"/>
      <c r="C738" s="419"/>
      <c r="D738" s="419"/>
      <c r="E738" s="419"/>
      <c r="F738" s="419"/>
      <c r="G738" s="419"/>
      <c r="H738" s="419"/>
      <c r="I738" s="419"/>
      <c r="J738" s="419"/>
      <c r="K738" s="419"/>
      <c r="L738" s="419"/>
      <c r="M738" s="419"/>
      <c r="N738" s="419"/>
      <c r="O738" s="419"/>
      <c r="P738" s="419"/>
      <c r="Q738" s="419"/>
      <c r="R738" s="419"/>
      <c r="S738" s="419"/>
      <c r="T738" s="419"/>
      <c r="U738" s="419"/>
      <c r="V738" s="419"/>
      <c r="W738" s="419"/>
      <c r="X738" s="419"/>
      <c r="Y738" s="419"/>
      <c r="Z738" s="419"/>
    </row>
    <row r="739" spans="1:26" ht="15.75" customHeight="1">
      <c r="A739" s="419"/>
      <c r="B739" s="419"/>
      <c r="C739" s="419"/>
      <c r="D739" s="419"/>
      <c r="E739" s="419"/>
      <c r="F739" s="419"/>
      <c r="G739" s="419"/>
      <c r="H739" s="419"/>
      <c r="I739" s="419"/>
      <c r="J739" s="419"/>
      <c r="K739" s="419"/>
      <c r="L739" s="419"/>
      <c r="M739" s="419"/>
      <c r="N739" s="419"/>
      <c r="O739" s="419"/>
      <c r="P739" s="419"/>
      <c r="Q739" s="419"/>
      <c r="R739" s="419"/>
      <c r="S739" s="419"/>
      <c r="T739" s="419"/>
      <c r="U739" s="419"/>
      <c r="V739" s="419"/>
      <c r="W739" s="419"/>
      <c r="X739" s="419"/>
      <c r="Y739" s="419"/>
      <c r="Z739" s="419"/>
    </row>
    <row r="740" spans="1:26" ht="15.75" customHeight="1">
      <c r="A740" s="419"/>
      <c r="B740" s="419"/>
      <c r="C740" s="419"/>
      <c r="D740" s="419"/>
      <c r="E740" s="419"/>
      <c r="F740" s="419"/>
      <c r="G740" s="419"/>
      <c r="H740" s="419"/>
      <c r="I740" s="419"/>
      <c r="J740" s="419"/>
      <c r="K740" s="419"/>
      <c r="L740" s="419"/>
      <c r="M740" s="419"/>
      <c r="N740" s="419"/>
      <c r="O740" s="419"/>
      <c r="P740" s="419"/>
      <c r="Q740" s="419"/>
      <c r="R740" s="419"/>
      <c r="S740" s="419"/>
      <c r="T740" s="419"/>
      <c r="U740" s="419"/>
      <c r="V740" s="419"/>
      <c r="W740" s="419"/>
      <c r="X740" s="419"/>
      <c r="Y740" s="419"/>
      <c r="Z740" s="419"/>
    </row>
    <row r="741" spans="1:26" ht="15.75" customHeight="1">
      <c r="A741" s="419"/>
      <c r="B741" s="419"/>
      <c r="C741" s="419"/>
      <c r="D741" s="419"/>
      <c r="E741" s="419"/>
      <c r="F741" s="419"/>
      <c r="G741" s="419"/>
      <c r="H741" s="419"/>
      <c r="I741" s="419"/>
      <c r="J741" s="419"/>
      <c r="K741" s="419"/>
      <c r="L741" s="419"/>
      <c r="M741" s="419"/>
      <c r="N741" s="419"/>
      <c r="O741" s="419"/>
      <c r="P741" s="419"/>
      <c r="Q741" s="419"/>
      <c r="R741" s="419"/>
      <c r="S741" s="419"/>
      <c r="T741" s="419"/>
      <c r="U741" s="419"/>
      <c r="V741" s="419"/>
      <c r="W741" s="419"/>
      <c r="X741" s="419"/>
      <c r="Y741" s="419"/>
      <c r="Z741" s="419"/>
    </row>
    <row r="742" spans="1:26" ht="15.75" customHeight="1">
      <c r="A742" s="419"/>
      <c r="B742" s="419"/>
      <c r="C742" s="419"/>
      <c r="D742" s="419"/>
      <c r="E742" s="419"/>
      <c r="F742" s="419"/>
      <c r="G742" s="419"/>
      <c r="H742" s="419"/>
      <c r="I742" s="419"/>
      <c r="J742" s="419"/>
      <c r="K742" s="419"/>
      <c r="L742" s="419"/>
      <c r="M742" s="419"/>
      <c r="N742" s="419"/>
      <c r="O742" s="419"/>
      <c r="P742" s="419"/>
      <c r="Q742" s="419"/>
      <c r="R742" s="419"/>
      <c r="S742" s="419"/>
      <c r="T742" s="419"/>
      <c r="U742" s="419"/>
      <c r="V742" s="419"/>
      <c r="W742" s="419"/>
      <c r="X742" s="419"/>
      <c r="Y742" s="419"/>
      <c r="Z742" s="419"/>
    </row>
    <row r="743" spans="1:26" ht="15.75" customHeight="1">
      <c r="A743" s="419"/>
      <c r="B743" s="419"/>
      <c r="C743" s="419"/>
      <c r="D743" s="419"/>
      <c r="E743" s="419"/>
      <c r="F743" s="419"/>
      <c r="G743" s="419"/>
      <c r="H743" s="419"/>
      <c r="I743" s="419"/>
      <c r="J743" s="419"/>
      <c r="K743" s="419"/>
      <c r="L743" s="419"/>
      <c r="M743" s="419"/>
      <c r="N743" s="419"/>
      <c r="O743" s="419"/>
      <c r="P743" s="419"/>
      <c r="Q743" s="419"/>
      <c r="R743" s="419"/>
      <c r="S743" s="419"/>
      <c r="T743" s="419"/>
      <c r="U743" s="419"/>
      <c r="V743" s="419"/>
      <c r="W743" s="419"/>
      <c r="X743" s="419"/>
      <c r="Y743" s="419"/>
      <c r="Z743" s="419"/>
    </row>
    <row r="744" spans="1:26" ht="15.75" customHeight="1">
      <c r="A744" s="419"/>
      <c r="B744" s="419"/>
      <c r="C744" s="419"/>
      <c r="D744" s="419"/>
      <c r="E744" s="419"/>
      <c r="F744" s="419"/>
      <c r="G744" s="419"/>
      <c r="H744" s="419"/>
      <c r="I744" s="419"/>
      <c r="J744" s="419"/>
      <c r="K744" s="419"/>
      <c r="L744" s="419"/>
      <c r="M744" s="419"/>
      <c r="N744" s="419"/>
      <c r="O744" s="419"/>
      <c r="P744" s="419"/>
      <c r="Q744" s="419"/>
      <c r="R744" s="419"/>
      <c r="S744" s="419"/>
      <c r="T744" s="419"/>
      <c r="U744" s="419"/>
      <c r="V744" s="419"/>
      <c r="W744" s="419"/>
      <c r="X744" s="419"/>
      <c r="Y744" s="419"/>
      <c r="Z744" s="419"/>
    </row>
    <row r="745" spans="1:26" ht="15.75" customHeight="1">
      <c r="A745" s="419"/>
      <c r="B745" s="419"/>
      <c r="C745" s="419"/>
      <c r="D745" s="419"/>
      <c r="E745" s="419"/>
      <c r="F745" s="419"/>
      <c r="G745" s="419"/>
      <c r="H745" s="419"/>
      <c r="I745" s="419"/>
      <c r="J745" s="419"/>
      <c r="K745" s="419"/>
      <c r="L745" s="419"/>
      <c r="M745" s="419"/>
      <c r="N745" s="419"/>
      <c r="O745" s="419"/>
      <c r="P745" s="419"/>
      <c r="Q745" s="419"/>
      <c r="R745" s="419"/>
      <c r="S745" s="419"/>
      <c r="T745" s="419"/>
      <c r="U745" s="419"/>
      <c r="V745" s="419"/>
      <c r="W745" s="419"/>
      <c r="X745" s="419"/>
      <c r="Y745" s="419"/>
      <c r="Z745" s="419"/>
    </row>
    <row r="746" spans="1:26" ht="15.75" customHeight="1">
      <c r="A746" s="419"/>
      <c r="B746" s="419"/>
      <c r="C746" s="419"/>
      <c r="D746" s="419"/>
      <c r="E746" s="419"/>
      <c r="F746" s="419"/>
      <c r="G746" s="419"/>
      <c r="H746" s="419"/>
      <c r="I746" s="419"/>
      <c r="J746" s="419"/>
      <c r="K746" s="419"/>
      <c r="L746" s="419"/>
      <c r="M746" s="419"/>
      <c r="N746" s="419"/>
      <c r="O746" s="419"/>
      <c r="P746" s="419"/>
      <c r="Q746" s="419"/>
      <c r="R746" s="419"/>
      <c r="S746" s="419"/>
      <c r="T746" s="419"/>
      <c r="U746" s="419"/>
      <c r="V746" s="419"/>
      <c r="W746" s="419"/>
      <c r="X746" s="419"/>
      <c r="Y746" s="419"/>
      <c r="Z746" s="419"/>
    </row>
    <row r="747" spans="1:26" ht="15.75" customHeight="1">
      <c r="A747" s="419"/>
      <c r="B747" s="419"/>
      <c r="C747" s="419"/>
      <c r="D747" s="419"/>
      <c r="E747" s="419"/>
      <c r="F747" s="419"/>
      <c r="G747" s="419"/>
      <c r="H747" s="419"/>
      <c r="I747" s="419"/>
      <c r="J747" s="419"/>
      <c r="K747" s="419"/>
      <c r="L747" s="419"/>
      <c r="M747" s="419"/>
      <c r="N747" s="419"/>
      <c r="O747" s="419"/>
      <c r="P747" s="419"/>
      <c r="Q747" s="419"/>
      <c r="R747" s="419"/>
      <c r="S747" s="419"/>
      <c r="T747" s="419"/>
      <c r="U747" s="419"/>
      <c r="V747" s="419"/>
      <c r="W747" s="419"/>
      <c r="X747" s="419"/>
      <c r="Y747" s="419"/>
      <c r="Z747" s="419"/>
    </row>
    <row r="748" spans="1:26" ht="15.75" customHeight="1">
      <c r="A748" s="419"/>
      <c r="B748" s="419"/>
      <c r="C748" s="419"/>
      <c r="D748" s="419"/>
      <c r="E748" s="419"/>
      <c r="F748" s="419"/>
      <c r="G748" s="419"/>
      <c r="H748" s="419"/>
      <c r="I748" s="419"/>
      <c r="J748" s="419"/>
      <c r="K748" s="419"/>
      <c r="L748" s="419"/>
      <c r="M748" s="419"/>
      <c r="N748" s="419"/>
      <c r="O748" s="419"/>
      <c r="P748" s="419"/>
      <c r="Q748" s="419"/>
      <c r="R748" s="419"/>
      <c r="S748" s="419"/>
      <c r="T748" s="419"/>
      <c r="U748" s="419"/>
      <c r="V748" s="419"/>
      <c r="W748" s="419"/>
      <c r="X748" s="419"/>
      <c r="Y748" s="419"/>
      <c r="Z748" s="419"/>
    </row>
    <row r="749" spans="1:26" ht="15.75" customHeight="1">
      <c r="A749" s="419"/>
      <c r="B749" s="419"/>
      <c r="C749" s="419"/>
      <c r="D749" s="419"/>
      <c r="E749" s="419"/>
      <c r="F749" s="419"/>
      <c r="G749" s="419"/>
      <c r="H749" s="419"/>
      <c r="I749" s="419"/>
      <c r="J749" s="419"/>
      <c r="K749" s="419"/>
      <c r="L749" s="419"/>
      <c r="M749" s="419"/>
      <c r="N749" s="419"/>
      <c r="O749" s="419"/>
      <c r="P749" s="419"/>
      <c r="Q749" s="419"/>
      <c r="R749" s="419"/>
      <c r="S749" s="419"/>
      <c r="T749" s="419"/>
      <c r="U749" s="419"/>
      <c r="V749" s="419"/>
      <c r="W749" s="419"/>
      <c r="X749" s="419"/>
      <c r="Y749" s="419"/>
      <c r="Z749" s="419"/>
    </row>
    <row r="750" spans="1:26" ht="15.75" customHeight="1">
      <c r="A750" s="419"/>
      <c r="B750" s="419"/>
      <c r="C750" s="419"/>
      <c r="D750" s="419"/>
      <c r="E750" s="419"/>
      <c r="F750" s="419"/>
      <c r="G750" s="419"/>
      <c r="H750" s="419"/>
      <c r="I750" s="419"/>
      <c r="J750" s="419"/>
      <c r="K750" s="419"/>
      <c r="L750" s="419"/>
      <c r="M750" s="419"/>
      <c r="N750" s="419"/>
      <c r="O750" s="419"/>
      <c r="P750" s="419"/>
      <c r="Q750" s="419"/>
      <c r="R750" s="419"/>
      <c r="S750" s="419"/>
      <c r="T750" s="419"/>
      <c r="U750" s="419"/>
      <c r="V750" s="419"/>
      <c r="W750" s="419"/>
      <c r="X750" s="419"/>
      <c r="Y750" s="419"/>
      <c r="Z750" s="419"/>
    </row>
    <row r="751" spans="1:26" ht="15.75" customHeight="1">
      <c r="A751" s="419"/>
      <c r="B751" s="419"/>
      <c r="C751" s="419"/>
      <c r="D751" s="419"/>
      <c r="E751" s="419"/>
      <c r="F751" s="419"/>
      <c r="G751" s="419"/>
      <c r="H751" s="419"/>
      <c r="I751" s="419"/>
      <c r="J751" s="419"/>
      <c r="K751" s="419"/>
      <c r="L751" s="419"/>
      <c r="M751" s="419"/>
      <c r="N751" s="419"/>
      <c r="O751" s="419"/>
      <c r="P751" s="419"/>
      <c r="Q751" s="419"/>
      <c r="R751" s="419"/>
      <c r="S751" s="419"/>
      <c r="T751" s="419"/>
      <c r="U751" s="419"/>
      <c r="V751" s="419"/>
      <c r="W751" s="419"/>
      <c r="X751" s="419"/>
      <c r="Y751" s="419"/>
      <c r="Z751" s="419"/>
    </row>
    <row r="752" spans="1:26" ht="15.75" customHeight="1">
      <c r="A752" s="419"/>
      <c r="B752" s="419"/>
      <c r="C752" s="419"/>
      <c r="D752" s="419"/>
      <c r="E752" s="419"/>
      <c r="F752" s="419"/>
      <c r="G752" s="419"/>
      <c r="H752" s="419"/>
      <c r="I752" s="419"/>
      <c r="J752" s="419"/>
      <c r="K752" s="419"/>
      <c r="L752" s="419"/>
      <c r="M752" s="419"/>
      <c r="N752" s="419"/>
      <c r="O752" s="419"/>
      <c r="P752" s="419"/>
      <c r="Q752" s="419"/>
      <c r="R752" s="419"/>
      <c r="S752" s="419"/>
      <c r="T752" s="419"/>
      <c r="U752" s="419"/>
      <c r="V752" s="419"/>
      <c r="W752" s="419"/>
      <c r="X752" s="419"/>
      <c r="Y752" s="419"/>
      <c r="Z752" s="419"/>
    </row>
    <row r="753" spans="1:26" ht="15.75" customHeight="1">
      <c r="A753" s="419"/>
      <c r="B753" s="419"/>
      <c r="C753" s="419"/>
      <c r="D753" s="419"/>
      <c r="E753" s="419"/>
      <c r="F753" s="419"/>
      <c r="G753" s="419"/>
      <c r="H753" s="419"/>
      <c r="I753" s="419"/>
      <c r="J753" s="419"/>
      <c r="K753" s="419"/>
      <c r="L753" s="419"/>
      <c r="M753" s="419"/>
      <c r="N753" s="419"/>
      <c r="O753" s="419"/>
      <c r="P753" s="419"/>
      <c r="Q753" s="419"/>
      <c r="R753" s="419"/>
      <c r="S753" s="419"/>
      <c r="T753" s="419"/>
      <c r="U753" s="419"/>
      <c r="V753" s="419"/>
      <c r="W753" s="419"/>
      <c r="X753" s="419"/>
      <c r="Y753" s="419"/>
      <c r="Z753" s="419"/>
    </row>
    <row r="754" spans="1:26" ht="15.75" customHeight="1">
      <c r="A754" s="419"/>
      <c r="B754" s="419"/>
      <c r="C754" s="419"/>
      <c r="D754" s="419"/>
      <c r="E754" s="419"/>
      <c r="F754" s="419"/>
      <c r="G754" s="419"/>
      <c r="H754" s="419"/>
      <c r="I754" s="419"/>
      <c r="J754" s="419"/>
      <c r="K754" s="419"/>
      <c r="L754" s="419"/>
      <c r="M754" s="419"/>
      <c r="N754" s="419"/>
      <c r="O754" s="419"/>
      <c r="P754" s="419"/>
      <c r="Q754" s="419"/>
      <c r="R754" s="419"/>
      <c r="S754" s="419"/>
      <c r="T754" s="419"/>
      <c r="U754" s="419"/>
      <c r="V754" s="419"/>
      <c r="W754" s="419"/>
      <c r="X754" s="419"/>
      <c r="Y754" s="419"/>
      <c r="Z754" s="419"/>
    </row>
    <row r="755" spans="1:26" ht="15.75" customHeight="1">
      <c r="A755" s="419"/>
      <c r="B755" s="419"/>
      <c r="C755" s="419"/>
      <c r="D755" s="419"/>
      <c r="E755" s="419"/>
      <c r="F755" s="419"/>
      <c r="G755" s="419"/>
      <c r="H755" s="419"/>
      <c r="I755" s="419"/>
      <c r="J755" s="419"/>
      <c r="K755" s="419"/>
      <c r="L755" s="419"/>
      <c r="M755" s="419"/>
      <c r="N755" s="419"/>
      <c r="O755" s="419"/>
      <c r="P755" s="419"/>
      <c r="Q755" s="419"/>
      <c r="R755" s="419"/>
      <c r="S755" s="419"/>
      <c r="T755" s="419"/>
      <c r="U755" s="419"/>
      <c r="V755" s="419"/>
      <c r="W755" s="419"/>
      <c r="X755" s="419"/>
      <c r="Y755" s="419"/>
      <c r="Z755" s="419"/>
    </row>
    <row r="756" spans="1:26" ht="15.75" customHeight="1">
      <c r="A756" s="419"/>
      <c r="B756" s="419"/>
      <c r="C756" s="419"/>
      <c r="D756" s="419"/>
      <c r="E756" s="419"/>
      <c r="F756" s="419"/>
      <c r="G756" s="419"/>
      <c r="H756" s="419"/>
      <c r="I756" s="419"/>
      <c r="J756" s="419"/>
      <c r="K756" s="419"/>
      <c r="L756" s="419"/>
      <c r="M756" s="419"/>
      <c r="N756" s="419"/>
      <c r="O756" s="419"/>
      <c r="P756" s="419"/>
      <c r="Q756" s="419"/>
      <c r="R756" s="419"/>
      <c r="S756" s="419"/>
      <c r="T756" s="419"/>
      <c r="U756" s="419"/>
      <c r="V756" s="419"/>
      <c r="W756" s="419"/>
      <c r="X756" s="419"/>
      <c r="Y756" s="419"/>
      <c r="Z756" s="419"/>
    </row>
    <row r="757" spans="1:26" ht="15.75" customHeight="1">
      <c r="A757" s="419"/>
      <c r="B757" s="419"/>
      <c r="C757" s="419"/>
      <c r="D757" s="419"/>
      <c r="E757" s="419"/>
      <c r="F757" s="419"/>
      <c r="G757" s="419"/>
      <c r="H757" s="419"/>
      <c r="I757" s="419"/>
      <c r="J757" s="419"/>
      <c r="K757" s="419"/>
      <c r="L757" s="419"/>
      <c r="M757" s="419"/>
      <c r="N757" s="419"/>
      <c r="O757" s="419"/>
      <c r="P757" s="419"/>
      <c r="Q757" s="419"/>
      <c r="R757" s="419"/>
      <c r="S757" s="419"/>
      <c r="T757" s="419"/>
      <c r="U757" s="419"/>
      <c r="V757" s="419"/>
      <c r="W757" s="419"/>
      <c r="X757" s="419"/>
      <c r="Y757" s="419"/>
      <c r="Z757" s="419"/>
    </row>
    <row r="758" spans="1:26" ht="15.75" customHeight="1">
      <c r="A758" s="419"/>
      <c r="B758" s="419"/>
      <c r="C758" s="419"/>
      <c r="D758" s="419"/>
      <c r="E758" s="419"/>
      <c r="F758" s="419"/>
      <c r="G758" s="419"/>
      <c r="H758" s="419"/>
      <c r="I758" s="419"/>
      <c r="J758" s="419"/>
      <c r="K758" s="419"/>
      <c r="L758" s="419"/>
      <c r="M758" s="419"/>
      <c r="N758" s="419"/>
      <c r="O758" s="419"/>
      <c r="P758" s="419"/>
      <c r="Q758" s="419"/>
      <c r="R758" s="419"/>
      <c r="S758" s="419"/>
      <c r="T758" s="419"/>
      <c r="U758" s="419"/>
      <c r="V758" s="419"/>
      <c r="W758" s="419"/>
      <c r="X758" s="419"/>
      <c r="Y758" s="419"/>
      <c r="Z758" s="419"/>
    </row>
    <row r="759" spans="1:26" ht="15.75" customHeight="1">
      <c r="A759" s="419"/>
      <c r="B759" s="419"/>
      <c r="C759" s="419"/>
      <c r="D759" s="419"/>
      <c r="E759" s="419"/>
      <c r="F759" s="419"/>
      <c r="G759" s="419"/>
      <c r="H759" s="419"/>
      <c r="I759" s="419"/>
      <c r="J759" s="419"/>
      <c r="K759" s="419"/>
      <c r="L759" s="419"/>
      <c r="M759" s="419"/>
      <c r="N759" s="419"/>
      <c r="O759" s="419"/>
      <c r="P759" s="419"/>
      <c r="Q759" s="419"/>
      <c r="R759" s="419"/>
      <c r="S759" s="419"/>
      <c r="T759" s="419"/>
      <c r="U759" s="419"/>
      <c r="V759" s="419"/>
      <c r="W759" s="419"/>
      <c r="X759" s="419"/>
      <c r="Y759" s="419"/>
      <c r="Z759" s="419"/>
    </row>
    <row r="760" spans="1:26" ht="15.75" customHeight="1">
      <c r="A760" s="419"/>
      <c r="B760" s="419"/>
      <c r="C760" s="419"/>
      <c r="D760" s="419"/>
      <c r="E760" s="419"/>
      <c r="F760" s="419"/>
      <c r="G760" s="419"/>
      <c r="H760" s="419"/>
      <c r="I760" s="419"/>
      <c r="J760" s="419"/>
      <c r="K760" s="419"/>
      <c r="L760" s="419"/>
      <c r="M760" s="419"/>
      <c r="N760" s="419"/>
      <c r="O760" s="419"/>
      <c r="P760" s="419"/>
      <c r="Q760" s="419"/>
      <c r="R760" s="419"/>
      <c r="S760" s="419"/>
      <c r="T760" s="419"/>
      <c r="U760" s="419"/>
      <c r="V760" s="419"/>
      <c r="W760" s="419"/>
      <c r="X760" s="419"/>
      <c r="Y760" s="419"/>
      <c r="Z760" s="419"/>
    </row>
    <row r="761" spans="1:26" ht="15.75" customHeight="1">
      <c r="A761" s="419"/>
      <c r="B761" s="419"/>
      <c r="C761" s="419"/>
      <c r="D761" s="419"/>
      <c r="E761" s="419"/>
      <c r="F761" s="419"/>
      <c r="G761" s="419"/>
      <c r="H761" s="419"/>
      <c r="I761" s="419"/>
      <c r="J761" s="419"/>
      <c r="K761" s="419"/>
      <c r="L761" s="419"/>
      <c r="M761" s="419"/>
      <c r="N761" s="419"/>
      <c r="O761" s="419"/>
      <c r="P761" s="419"/>
      <c r="Q761" s="419"/>
      <c r="R761" s="419"/>
      <c r="S761" s="419"/>
      <c r="T761" s="419"/>
      <c r="U761" s="419"/>
      <c r="V761" s="419"/>
      <c r="W761" s="419"/>
      <c r="X761" s="419"/>
      <c r="Y761" s="419"/>
      <c r="Z761" s="419"/>
    </row>
    <row r="762" spans="1:26" ht="15.75" customHeight="1">
      <c r="A762" s="419"/>
      <c r="B762" s="419"/>
      <c r="C762" s="419"/>
      <c r="D762" s="419"/>
      <c r="E762" s="419"/>
      <c r="F762" s="419"/>
      <c r="G762" s="419"/>
      <c r="H762" s="419"/>
      <c r="I762" s="419"/>
      <c r="J762" s="419"/>
      <c r="K762" s="419"/>
      <c r="L762" s="419"/>
      <c r="M762" s="419"/>
      <c r="N762" s="419"/>
      <c r="O762" s="419"/>
      <c r="P762" s="419"/>
      <c r="Q762" s="419"/>
      <c r="R762" s="419"/>
      <c r="S762" s="419"/>
      <c r="T762" s="419"/>
      <c r="U762" s="419"/>
      <c r="V762" s="419"/>
      <c r="W762" s="419"/>
      <c r="X762" s="419"/>
      <c r="Y762" s="419"/>
      <c r="Z762" s="419"/>
    </row>
    <row r="763" spans="1:26" ht="15.75" customHeight="1">
      <c r="A763" s="419"/>
      <c r="B763" s="419"/>
      <c r="C763" s="419"/>
      <c r="D763" s="419"/>
      <c r="E763" s="419"/>
      <c r="F763" s="419"/>
      <c r="G763" s="419"/>
      <c r="H763" s="419"/>
      <c r="I763" s="419"/>
      <c r="J763" s="419"/>
      <c r="K763" s="419"/>
      <c r="L763" s="419"/>
      <c r="M763" s="419"/>
      <c r="N763" s="419"/>
      <c r="O763" s="419"/>
      <c r="P763" s="419"/>
      <c r="Q763" s="419"/>
      <c r="R763" s="419"/>
      <c r="S763" s="419"/>
      <c r="T763" s="419"/>
      <c r="U763" s="419"/>
      <c r="V763" s="419"/>
      <c r="W763" s="419"/>
      <c r="X763" s="419"/>
      <c r="Y763" s="419"/>
      <c r="Z763" s="419"/>
    </row>
    <row r="764" spans="1:26" ht="15.75" customHeight="1">
      <c r="A764" s="419"/>
      <c r="B764" s="419"/>
      <c r="C764" s="419"/>
      <c r="D764" s="419"/>
      <c r="E764" s="419"/>
      <c r="F764" s="419"/>
      <c r="G764" s="419"/>
      <c r="H764" s="419"/>
      <c r="I764" s="419"/>
      <c r="J764" s="419"/>
      <c r="K764" s="419"/>
      <c r="L764" s="419"/>
      <c r="M764" s="419"/>
      <c r="N764" s="419"/>
      <c r="O764" s="419"/>
      <c r="P764" s="419"/>
      <c r="Q764" s="419"/>
      <c r="R764" s="419"/>
      <c r="S764" s="419"/>
      <c r="T764" s="419"/>
      <c r="U764" s="419"/>
      <c r="V764" s="419"/>
      <c r="W764" s="419"/>
      <c r="X764" s="419"/>
      <c r="Y764" s="419"/>
      <c r="Z764" s="419"/>
    </row>
    <row r="765" spans="1:26" ht="15.75" customHeight="1">
      <c r="A765" s="419"/>
      <c r="B765" s="419"/>
      <c r="C765" s="419"/>
      <c r="D765" s="419"/>
      <c r="E765" s="419"/>
      <c r="F765" s="419"/>
      <c r="G765" s="419"/>
      <c r="H765" s="419"/>
      <c r="I765" s="419"/>
      <c r="J765" s="419"/>
      <c r="K765" s="419"/>
      <c r="L765" s="419"/>
      <c r="M765" s="419"/>
      <c r="N765" s="419"/>
      <c r="O765" s="419"/>
      <c r="P765" s="419"/>
      <c r="Q765" s="419"/>
      <c r="R765" s="419"/>
      <c r="S765" s="419"/>
      <c r="T765" s="419"/>
      <c r="U765" s="419"/>
      <c r="V765" s="419"/>
      <c r="W765" s="419"/>
      <c r="X765" s="419"/>
      <c r="Y765" s="419"/>
      <c r="Z765" s="419"/>
    </row>
    <row r="766" spans="1:26" ht="15.75" customHeight="1">
      <c r="A766" s="419"/>
      <c r="B766" s="419"/>
      <c r="C766" s="419"/>
      <c r="D766" s="419"/>
      <c r="E766" s="419"/>
      <c r="F766" s="419"/>
      <c r="G766" s="419"/>
      <c r="H766" s="419"/>
      <c r="I766" s="419"/>
      <c r="J766" s="419"/>
      <c r="K766" s="419"/>
      <c r="L766" s="419"/>
      <c r="M766" s="419"/>
      <c r="N766" s="419"/>
      <c r="O766" s="419"/>
      <c r="P766" s="419"/>
      <c r="Q766" s="419"/>
      <c r="R766" s="419"/>
      <c r="S766" s="419"/>
      <c r="T766" s="419"/>
      <c r="U766" s="419"/>
      <c r="V766" s="419"/>
      <c r="W766" s="419"/>
      <c r="X766" s="419"/>
      <c r="Y766" s="419"/>
      <c r="Z766" s="419"/>
    </row>
    <row r="767" spans="1:26" ht="15.75" customHeight="1">
      <c r="A767" s="419"/>
      <c r="B767" s="419"/>
      <c r="C767" s="419"/>
      <c r="D767" s="419"/>
      <c r="E767" s="419"/>
      <c r="F767" s="419"/>
      <c r="G767" s="419"/>
      <c r="H767" s="419"/>
      <c r="I767" s="419"/>
      <c r="J767" s="419"/>
      <c r="K767" s="419"/>
      <c r="L767" s="419"/>
      <c r="M767" s="419"/>
      <c r="N767" s="419"/>
      <c r="O767" s="419"/>
      <c r="P767" s="419"/>
      <c r="Q767" s="419"/>
      <c r="R767" s="419"/>
      <c r="S767" s="419"/>
      <c r="T767" s="419"/>
      <c r="U767" s="419"/>
      <c r="V767" s="419"/>
      <c r="W767" s="419"/>
      <c r="X767" s="419"/>
      <c r="Y767" s="419"/>
      <c r="Z767" s="419"/>
    </row>
    <row r="768" spans="1:26" ht="15.75" customHeight="1">
      <c r="A768" s="419"/>
      <c r="B768" s="419"/>
      <c r="C768" s="419"/>
      <c r="D768" s="419"/>
      <c r="E768" s="419"/>
      <c r="F768" s="419"/>
      <c r="G768" s="419"/>
      <c r="H768" s="419"/>
      <c r="I768" s="419"/>
      <c r="J768" s="419"/>
      <c r="K768" s="419"/>
      <c r="L768" s="419"/>
      <c r="M768" s="419"/>
      <c r="N768" s="419"/>
      <c r="O768" s="419"/>
      <c r="P768" s="419"/>
      <c r="Q768" s="419"/>
      <c r="R768" s="419"/>
      <c r="S768" s="419"/>
      <c r="T768" s="419"/>
      <c r="U768" s="419"/>
      <c r="V768" s="419"/>
      <c r="W768" s="419"/>
      <c r="X768" s="419"/>
      <c r="Y768" s="419"/>
      <c r="Z768" s="419"/>
    </row>
    <row r="769" spans="1:26" ht="15.75" customHeight="1">
      <c r="A769" s="419"/>
      <c r="B769" s="419"/>
      <c r="C769" s="419"/>
      <c r="D769" s="419"/>
      <c r="E769" s="419"/>
      <c r="F769" s="419"/>
      <c r="G769" s="419"/>
      <c r="H769" s="419"/>
      <c r="I769" s="419"/>
      <c r="J769" s="419"/>
      <c r="K769" s="419"/>
      <c r="L769" s="419"/>
      <c r="M769" s="419"/>
      <c r="N769" s="419"/>
      <c r="O769" s="419"/>
      <c r="P769" s="419"/>
      <c r="Q769" s="419"/>
      <c r="R769" s="419"/>
      <c r="S769" s="419"/>
      <c r="T769" s="419"/>
      <c r="U769" s="419"/>
      <c r="V769" s="419"/>
      <c r="W769" s="419"/>
      <c r="X769" s="419"/>
      <c r="Y769" s="419"/>
      <c r="Z769" s="419"/>
    </row>
    <row r="770" spans="1:26" ht="15.75" customHeight="1">
      <c r="A770" s="419"/>
      <c r="B770" s="419"/>
      <c r="C770" s="419"/>
      <c r="D770" s="419"/>
      <c r="E770" s="419"/>
      <c r="F770" s="419"/>
      <c r="G770" s="419"/>
      <c r="H770" s="419"/>
      <c r="I770" s="419"/>
      <c r="J770" s="419"/>
      <c r="K770" s="419"/>
      <c r="L770" s="419"/>
      <c r="M770" s="419"/>
      <c r="N770" s="419"/>
      <c r="O770" s="419"/>
      <c r="P770" s="419"/>
      <c r="Q770" s="419"/>
      <c r="R770" s="419"/>
      <c r="S770" s="419"/>
      <c r="T770" s="419"/>
      <c r="U770" s="419"/>
      <c r="V770" s="419"/>
      <c r="W770" s="419"/>
      <c r="X770" s="419"/>
      <c r="Y770" s="419"/>
      <c r="Z770" s="419"/>
    </row>
    <row r="771" spans="1:26" ht="15.75" customHeight="1">
      <c r="A771" s="419"/>
      <c r="B771" s="419"/>
      <c r="C771" s="419"/>
      <c r="D771" s="419"/>
      <c r="E771" s="419"/>
      <c r="F771" s="419"/>
      <c r="G771" s="419"/>
      <c r="H771" s="419"/>
      <c r="I771" s="419"/>
      <c r="J771" s="419"/>
      <c r="K771" s="419"/>
      <c r="L771" s="419"/>
      <c r="M771" s="419"/>
      <c r="N771" s="419"/>
      <c r="O771" s="419"/>
      <c r="P771" s="419"/>
      <c r="Q771" s="419"/>
      <c r="R771" s="419"/>
      <c r="S771" s="419"/>
      <c r="T771" s="419"/>
      <c r="U771" s="419"/>
      <c r="V771" s="419"/>
      <c r="W771" s="419"/>
      <c r="X771" s="419"/>
      <c r="Y771" s="419"/>
      <c r="Z771" s="419"/>
    </row>
    <row r="772" spans="1:26" ht="15.75" customHeight="1">
      <c r="A772" s="419"/>
      <c r="B772" s="419"/>
      <c r="C772" s="419"/>
      <c r="D772" s="419"/>
      <c r="E772" s="419"/>
      <c r="F772" s="419"/>
      <c r="G772" s="419"/>
      <c r="H772" s="419"/>
      <c r="I772" s="419"/>
      <c r="J772" s="419"/>
      <c r="K772" s="419"/>
      <c r="L772" s="419"/>
      <c r="M772" s="419"/>
      <c r="N772" s="419"/>
      <c r="O772" s="419"/>
      <c r="P772" s="419"/>
      <c r="Q772" s="419"/>
      <c r="R772" s="419"/>
      <c r="S772" s="419"/>
      <c r="T772" s="419"/>
      <c r="U772" s="419"/>
      <c r="V772" s="419"/>
      <c r="W772" s="419"/>
      <c r="X772" s="419"/>
      <c r="Y772" s="419"/>
      <c r="Z772" s="419"/>
    </row>
    <row r="773" spans="1:26" ht="15.75" customHeight="1">
      <c r="A773" s="419"/>
      <c r="B773" s="419"/>
      <c r="C773" s="419"/>
      <c r="D773" s="419"/>
      <c r="E773" s="419"/>
      <c r="F773" s="419"/>
      <c r="G773" s="419"/>
      <c r="H773" s="419"/>
      <c r="I773" s="419"/>
      <c r="J773" s="419"/>
      <c r="K773" s="419"/>
      <c r="L773" s="419"/>
      <c r="M773" s="419"/>
      <c r="N773" s="419"/>
      <c r="O773" s="419"/>
      <c r="P773" s="419"/>
      <c r="Q773" s="419"/>
      <c r="R773" s="419"/>
      <c r="S773" s="419"/>
      <c r="T773" s="419"/>
      <c r="U773" s="419"/>
      <c r="V773" s="419"/>
      <c r="W773" s="419"/>
      <c r="X773" s="419"/>
      <c r="Y773" s="419"/>
      <c r="Z773" s="419"/>
    </row>
    <row r="774" spans="1:26" ht="15.75" customHeight="1">
      <c r="A774" s="419"/>
      <c r="B774" s="419"/>
      <c r="C774" s="419"/>
      <c r="D774" s="419"/>
      <c r="E774" s="419"/>
      <c r="F774" s="419"/>
      <c r="G774" s="419"/>
      <c r="H774" s="419"/>
      <c r="I774" s="419"/>
      <c r="J774" s="419"/>
      <c r="K774" s="419"/>
      <c r="L774" s="419"/>
      <c r="M774" s="419"/>
      <c r="N774" s="419"/>
      <c r="O774" s="419"/>
      <c r="P774" s="419"/>
      <c r="Q774" s="419"/>
      <c r="R774" s="419"/>
      <c r="S774" s="419"/>
      <c r="T774" s="419"/>
      <c r="U774" s="419"/>
      <c r="V774" s="419"/>
      <c r="W774" s="419"/>
      <c r="X774" s="419"/>
      <c r="Y774" s="419"/>
      <c r="Z774" s="419"/>
    </row>
    <row r="775" spans="1:26" ht="15.75" customHeight="1">
      <c r="A775" s="419"/>
      <c r="B775" s="419"/>
      <c r="C775" s="419"/>
      <c r="D775" s="419"/>
      <c r="E775" s="419"/>
      <c r="F775" s="419"/>
      <c r="G775" s="419"/>
      <c r="H775" s="419"/>
      <c r="I775" s="419"/>
      <c r="J775" s="419"/>
      <c r="K775" s="419"/>
      <c r="L775" s="419"/>
      <c r="M775" s="419"/>
      <c r="N775" s="419"/>
      <c r="O775" s="419"/>
      <c r="P775" s="419"/>
      <c r="Q775" s="419"/>
      <c r="R775" s="419"/>
      <c r="S775" s="419"/>
      <c r="T775" s="419"/>
      <c r="U775" s="419"/>
      <c r="V775" s="419"/>
      <c r="W775" s="419"/>
      <c r="X775" s="419"/>
      <c r="Y775" s="419"/>
      <c r="Z775" s="419"/>
    </row>
    <row r="776" spans="1:26" ht="15.75" customHeight="1">
      <c r="A776" s="419"/>
      <c r="B776" s="419"/>
      <c r="C776" s="419"/>
      <c r="D776" s="419"/>
      <c r="E776" s="419"/>
      <c r="F776" s="419"/>
      <c r="G776" s="419"/>
      <c r="H776" s="419"/>
      <c r="I776" s="419"/>
      <c r="J776" s="419"/>
      <c r="K776" s="419"/>
      <c r="L776" s="419"/>
      <c r="M776" s="419"/>
      <c r="N776" s="419"/>
      <c r="O776" s="419"/>
      <c r="P776" s="419"/>
      <c r="Q776" s="419"/>
      <c r="R776" s="419"/>
      <c r="S776" s="419"/>
      <c r="T776" s="419"/>
      <c r="U776" s="419"/>
      <c r="V776" s="419"/>
      <c r="W776" s="419"/>
      <c r="X776" s="419"/>
      <c r="Y776" s="419"/>
      <c r="Z776" s="419"/>
    </row>
    <row r="777" spans="1:26" ht="15.75" customHeight="1">
      <c r="A777" s="419"/>
      <c r="B777" s="419"/>
      <c r="C777" s="419"/>
      <c r="D777" s="419"/>
      <c r="E777" s="419"/>
      <c r="F777" s="419"/>
      <c r="G777" s="419"/>
      <c r="H777" s="419"/>
      <c r="I777" s="419"/>
      <c r="J777" s="419"/>
      <c r="K777" s="419"/>
      <c r="L777" s="419"/>
      <c r="M777" s="419"/>
      <c r="N777" s="419"/>
      <c r="O777" s="419"/>
      <c r="P777" s="419"/>
      <c r="Q777" s="419"/>
      <c r="R777" s="419"/>
      <c r="S777" s="419"/>
      <c r="T777" s="419"/>
      <c r="U777" s="419"/>
      <c r="V777" s="419"/>
      <c r="W777" s="419"/>
      <c r="X777" s="419"/>
      <c r="Y777" s="419"/>
      <c r="Z777" s="419"/>
    </row>
    <row r="778" spans="1:26" ht="15.75" customHeight="1">
      <c r="A778" s="419"/>
      <c r="B778" s="419"/>
      <c r="C778" s="419"/>
      <c r="D778" s="419"/>
      <c r="E778" s="419"/>
      <c r="F778" s="419"/>
      <c r="G778" s="419"/>
      <c r="H778" s="419"/>
      <c r="I778" s="419"/>
      <c r="J778" s="419"/>
      <c r="K778" s="419"/>
      <c r="L778" s="419"/>
      <c r="M778" s="419"/>
      <c r="N778" s="419"/>
      <c r="O778" s="419"/>
      <c r="P778" s="419"/>
      <c r="Q778" s="419"/>
      <c r="R778" s="419"/>
      <c r="S778" s="419"/>
      <c r="T778" s="419"/>
      <c r="U778" s="419"/>
      <c r="V778" s="419"/>
      <c r="W778" s="419"/>
      <c r="X778" s="419"/>
      <c r="Y778" s="419"/>
      <c r="Z778" s="419"/>
    </row>
    <row r="779" spans="1:26" ht="15.75" customHeight="1">
      <c r="A779" s="419"/>
      <c r="B779" s="419"/>
      <c r="C779" s="419"/>
      <c r="D779" s="419"/>
      <c r="E779" s="419"/>
      <c r="F779" s="419"/>
      <c r="G779" s="419"/>
      <c r="H779" s="419"/>
      <c r="I779" s="419"/>
      <c r="J779" s="419"/>
      <c r="K779" s="419"/>
      <c r="L779" s="419"/>
      <c r="M779" s="419"/>
      <c r="N779" s="419"/>
      <c r="O779" s="419"/>
      <c r="P779" s="419"/>
      <c r="Q779" s="419"/>
      <c r="R779" s="419"/>
      <c r="S779" s="419"/>
      <c r="T779" s="419"/>
      <c r="U779" s="419"/>
      <c r="V779" s="419"/>
      <c r="W779" s="419"/>
      <c r="X779" s="419"/>
      <c r="Y779" s="419"/>
      <c r="Z779" s="419"/>
    </row>
    <row r="780" spans="1:26" ht="15.75" customHeight="1">
      <c r="A780" s="419"/>
      <c r="B780" s="419"/>
      <c r="C780" s="419"/>
      <c r="D780" s="419"/>
      <c r="E780" s="419"/>
      <c r="F780" s="419"/>
      <c r="G780" s="419"/>
      <c r="H780" s="419"/>
      <c r="I780" s="419"/>
      <c r="J780" s="419"/>
      <c r="K780" s="419"/>
      <c r="L780" s="419"/>
      <c r="M780" s="419"/>
      <c r="N780" s="419"/>
      <c r="O780" s="419"/>
      <c r="P780" s="419"/>
      <c r="Q780" s="419"/>
      <c r="R780" s="419"/>
      <c r="S780" s="419"/>
      <c r="T780" s="419"/>
      <c r="U780" s="419"/>
      <c r="V780" s="419"/>
      <c r="W780" s="419"/>
      <c r="X780" s="419"/>
      <c r="Y780" s="419"/>
      <c r="Z780" s="419"/>
    </row>
    <row r="781" spans="1:26" ht="15.75" customHeight="1">
      <c r="A781" s="419"/>
      <c r="B781" s="419"/>
      <c r="C781" s="419"/>
      <c r="D781" s="419"/>
      <c r="E781" s="419"/>
      <c r="F781" s="419"/>
      <c r="G781" s="419"/>
      <c r="H781" s="419"/>
      <c r="I781" s="419"/>
      <c r="J781" s="419"/>
      <c r="K781" s="419"/>
      <c r="L781" s="419"/>
      <c r="M781" s="419"/>
      <c r="N781" s="419"/>
      <c r="O781" s="419"/>
      <c r="P781" s="419"/>
      <c r="Q781" s="419"/>
      <c r="R781" s="419"/>
      <c r="S781" s="419"/>
      <c r="T781" s="419"/>
      <c r="U781" s="419"/>
      <c r="V781" s="419"/>
      <c r="W781" s="419"/>
      <c r="X781" s="419"/>
      <c r="Y781" s="419"/>
      <c r="Z781" s="419"/>
    </row>
    <row r="782" spans="1:26" ht="15.75" customHeight="1">
      <c r="A782" s="419"/>
      <c r="B782" s="419"/>
      <c r="C782" s="419"/>
      <c r="D782" s="419"/>
      <c r="E782" s="419"/>
      <c r="F782" s="419"/>
      <c r="G782" s="419"/>
      <c r="H782" s="419"/>
      <c r="I782" s="419"/>
      <c r="J782" s="419"/>
      <c r="K782" s="419"/>
      <c r="L782" s="419"/>
      <c r="M782" s="419"/>
      <c r="N782" s="419"/>
      <c r="O782" s="419"/>
      <c r="P782" s="419"/>
      <c r="Q782" s="419"/>
      <c r="R782" s="419"/>
      <c r="S782" s="419"/>
      <c r="T782" s="419"/>
      <c r="U782" s="419"/>
      <c r="V782" s="419"/>
      <c r="W782" s="419"/>
      <c r="X782" s="419"/>
      <c r="Y782" s="419"/>
      <c r="Z782" s="419"/>
    </row>
    <row r="783" spans="1:26" ht="15.75" customHeight="1">
      <c r="A783" s="419"/>
      <c r="B783" s="419"/>
      <c r="C783" s="419"/>
      <c r="D783" s="419"/>
      <c r="E783" s="419"/>
      <c r="F783" s="419"/>
      <c r="G783" s="419"/>
      <c r="H783" s="419"/>
      <c r="I783" s="419"/>
      <c r="J783" s="419"/>
      <c r="K783" s="419"/>
      <c r="L783" s="419"/>
      <c r="M783" s="419"/>
      <c r="N783" s="419"/>
      <c r="O783" s="419"/>
      <c r="P783" s="419"/>
      <c r="Q783" s="419"/>
      <c r="R783" s="419"/>
      <c r="S783" s="419"/>
      <c r="T783" s="419"/>
      <c r="U783" s="419"/>
      <c r="V783" s="419"/>
      <c r="W783" s="419"/>
      <c r="X783" s="419"/>
      <c r="Y783" s="419"/>
      <c r="Z783" s="419"/>
    </row>
    <row r="784" spans="1:26" ht="15.75" customHeight="1">
      <c r="A784" s="419"/>
      <c r="B784" s="419"/>
      <c r="C784" s="419"/>
      <c r="D784" s="419"/>
      <c r="E784" s="419"/>
      <c r="F784" s="419"/>
      <c r="G784" s="419"/>
      <c r="H784" s="419"/>
      <c r="I784" s="419"/>
      <c r="J784" s="419"/>
      <c r="K784" s="419"/>
      <c r="L784" s="419"/>
      <c r="M784" s="419"/>
      <c r="N784" s="419"/>
      <c r="O784" s="419"/>
      <c r="P784" s="419"/>
      <c r="Q784" s="419"/>
      <c r="R784" s="419"/>
      <c r="S784" s="419"/>
      <c r="T784" s="419"/>
      <c r="U784" s="419"/>
      <c r="V784" s="419"/>
      <c r="W784" s="419"/>
      <c r="X784" s="419"/>
      <c r="Y784" s="419"/>
      <c r="Z784" s="419"/>
    </row>
    <row r="785" spans="1:26" ht="15.75" customHeight="1">
      <c r="A785" s="419"/>
      <c r="B785" s="419"/>
      <c r="C785" s="419"/>
      <c r="D785" s="419"/>
      <c r="E785" s="419"/>
      <c r="F785" s="419"/>
      <c r="G785" s="419"/>
      <c r="H785" s="419"/>
      <c r="I785" s="419"/>
      <c r="J785" s="419"/>
      <c r="K785" s="419"/>
      <c r="L785" s="419"/>
      <c r="M785" s="419"/>
      <c r="N785" s="419"/>
      <c r="O785" s="419"/>
      <c r="P785" s="419"/>
      <c r="Q785" s="419"/>
      <c r="R785" s="419"/>
      <c r="S785" s="419"/>
      <c r="T785" s="419"/>
      <c r="U785" s="419"/>
      <c r="V785" s="419"/>
      <c r="W785" s="419"/>
      <c r="X785" s="419"/>
      <c r="Y785" s="419"/>
      <c r="Z785" s="419"/>
    </row>
    <row r="786" spans="1:26" ht="15.75" customHeight="1">
      <c r="A786" s="419"/>
      <c r="B786" s="419"/>
      <c r="C786" s="419"/>
      <c r="D786" s="419"/>
      <c r="E786" s="419"/>
      <c r="F786" s="419"/>
      <c r="G786" s="419"/>
      <c r="H786" s="419"/>
      <c r="I786" s="419"/>
      <c r="J786" s="419"/>
      <c r="K786" s="419"/>
      <c r="L786" s="419"/>
      <c r="M786" s="419"/>
      <c r="N786" s="419"/>
      <c r="O786" s="419"/>
      <c r="P786" s="419"/>
      <c r="Q786" s="419"/>
      <c r="R786" s="419"/>
      <c r="S786" s="419"/>
      <c r="T786" s="419"/>
      <c r="U786" s="419"/>
      <c r="V786" s="419"/>
      <c r="W786" s="419"/>
      <c r="X786" s="419"/>
      <c r="Y786" s="419"/>
      <c r="Z786" s="419"/>
    </row>
    <row r="787" spans="1:26" ht="15.75" customHeight="1">
      <c r="A787" s="419"/>
      <c r="B787" s="419"/>
      <c r="C787" s="419"/>
      <c r="D787" s="419"/>
      <c r="E787" s="419"/>
      <c r="F787" s="419"/>
      <c r="G787" s="419"/>
      <c r="H787" s="419"/>
      <c r="I787" s="419"/>
      <c r="J787" s="419"/>
      <c r="K787" s="419"/>
      <c r="L787" s="419"/>
      <c r="M787" s="419"/>
      <c r="N787" s="419"/>
      <c r="O787" s="419"/>
      <c r="P787" s="419"/>
      <c r="Q787" s="419"/>
      <c r="R787" s="419"/>
      <c r="S787" s="419"/>
      <c r="T787" s="419"/>
      <c r="U787" s="419"/>
      <c r="V787" s="419"/>
      <c r="W787" s="419"/>
      <c r="X787" s="419"/>
      <c r="Y787" s="419"/>
      <c r="Z787" s="419"/>
    </row>
    <row r="788" spans="1:26" ht="15.75" customHeight="1">
      <c r="A788" s="419"/>
      <c r="B788" s="419"/>
      <c r="C788" s="419"/>
      <c r="D788" s="419"/>
      <c r="E788" s="419"/>
      <c r="F788" s="419"/>
      <c r="G788" s="419"/>
      <c r="H788" s="419"/>
      <c r="I788" s="419"/>
      <c r="J788" s="419"/>
      <c r="K788" s="419"/>
      <c r="L788" s="419"/>
      <c r="M788" s="419"/>
      <c r="N788" s="419"/>
      <c r="O788" s="419"/>
      <c r="P788" s="419"/>
      <c r="Q788" s="419"/>
      <c r="R788" s="419"/>
      <c r="S788" s="419"/>
      <c r="T788" s="419"/>
      <c r="U788" s="419"/>
      <c r="V788" s="419"/>
      <c r="W788" s="419"/>
      <c r="X788" s="419"/>
      <c r="Y788" s="419"/>
      <c r="Z788" s="419"/>
    </row>
    <row r="789" spans="1:26" ht="15.75" customHeight="1">
      <c r="A789" s="419"/>
      <c r="B789" s="419"/>
      <c r="C789" s="419"/>
      <c r="D789" s="419"/>
      <c r="E789" s="419"/>
      <c r="F789" s="419"/>
      <c r="G789" s="419"/>
      <c r="H789" s="419"/>
      <c r="I789" s="419"/>
      <c r="J789" s="419"/>
      <c r="K789" s="419"/>
      <c r="L789" s="419"/>
      <c r="M789" s="419"/>
      <c r="N789" s="419"/>
      <c r="O789" s="419"/>
      <c r="P789" s="419"/>
      <c r="Q789" s="419"/>
      <c r="R789" s="419"/>
      <c r="S789" s="419"/>
      <c r="T789" s="419"/>
      <c r="U789" s="419"/>
      <c r="V789" s="419"/>
      <c r="W789" s="419"/>
      <c r="X789" s="419"/>
      <c r="Y789" s="419"/>
      <c r="Z789" s="419"/>
    </row>
    <row r="790" spans="1:26" ht="15.75" customHeight="1">
      <c r="A790" s="419"/>
      <c r="B790" s="419"/>
      <c r="C790" s="419"/>
      <c r="D790" s="419"/>
      <c r="E790" s="419"/>
      <c r="F790" s="419"/>
      <c r="G790" s="419"/>
      <c r="H790" s="419"/>
      <c r="I790" s="419"/>
      <c r="J790" s="419"/>
      <c r="K790" s="419"/>
      <c r="L790" s="419"/>
      <c r="M790" s="419"/>
      <c r="N790" s="419"/>
      <c r="O790" s="419"/>
      <c r="P790" s="419"/>
      <c r="Q790" s="419"/>
      <c r="R790" s="419"/>
      <c r="S790" s="419"/>
      <c r="T790" s="419"/>
      <c r="U790" s="419"/>
      <c r="V790" s="419"/>
      <c r="W790" s="419"/>
      <c r="X790" s="419"/>
      <c r="Y790" s="419"/>
      <c r="Z790" s="419"/>
    </row>
    <row r="791" spans="1:26" ht="15.75" customHeight="1">
      <c r="A791" s="419"/>
      <c r="B791" s="419"/>
      <c r="C791" s="419"/>
      <c r="D791" s="419"/>
      <c r="E791" s="419"/>
      <c r="F791" s="419"/>
      <c r="G791" s="419"/>
      <c r="H791" s="419"/>
      <c r="I791" s="419"/>
      <c r="J791" s="419"/>
      <c r="K791" s="419"/>
      <c r="L791" s="419"/>
      <c r="M791" s="419"/>
      <c r="N791" s="419"/>
      <c r="O791" s="419"/>
      <c r="P791" s="419"/>
      <c r="Q791" s="419"/>
      <c r="R791" s="419"/>
      <c r="S791" s="419"/>
      <c r="T791" s="419"/>
      <c r="U791" s="419"/>
      <c r="V791" s="419"/>
      <c r="W791" s="419"/>
      <c r="X791" s="419"/>
      <c r="Y791" s="419"/>
      <c r="Z791" s="419"/>
    </row>
    <row r="792" spans="1:26" ht="15.75" customHeight="1">
      <c r="A792" s="419"/>
      <c r="B792" s="419"/>
      <c r="C792" s="419"/>
      <c r="D792" s="419"/>
      <c r="E792" s="419"/>
      <c r="F792" s="419"/>
      <c r="G792" s="419"/>
      <c r="H792" s="419"/>
      <c r="I792" s="419"/>
      <c r="J792" s="419"/>
      <c r="K792" s="419"/>
      <c r="L792" s="419"/>
      <c r="M792" s="419"/>
      <c r="N792" s="419"/>
      <c r="O792" s="419"/>
      <c r="P792" s="419"/>
      <c r="Q792" s="419"/>
      <c r="R792" s="419"/>
      <c r="S792" s="419"/>
      <c r="T792" s="419"/>
      <c r="U792" s="419"/>
      <c r="V792" s="419"/>
      <c r="W792" s="419"/>
      <c r="X792" s="419"/>
      <c r="Y792" s="419"/>
      <c r="Z792" s="419"/>
    </row>
    <row r="793" spans="1:26" ht="15.75" customHeight="1">
      <c r="A793" s="419"/>
      <c r="B793" s="419"/>
      <c r="C793" s="419"/>
      <c r="D793" s="419"/>
      <c r="E793" s="419"/>
      <c r="F793" s="419"/>
      <c r="G793" s="419"/>
      <c r="H793" s="419"/>
      <c r="I793" s="419"/>
      <c r="J793" s="419"/>
      <c r="K793" s="419"/>
      <c r="L793" s="419"/>
      <c r="M793" s="419"/>
      <c r="N793" s="419"/>
      <c r="O793" s="419"/>
      <c r="P793" s="419"/>
      <c r="Q793" s="419"/>
      <c r="R793" s="419"/>
      <c r="S793" s="419"/>
      <c r="T793" s="419"/>
      <c r="U793" s="419"/>
      <c r="V793" s="419"/>
      <c r="W793" s="419"/>
      <c r="X793" s="419"/>
      <c r="Y793" s="419"/>
      <c r="Z793" s="419"/>
    </row>
    <row r="794" spans="1:26" ht="15.75" customHeight="1">
      <c r="A794" s="419"/>
      <c r="B794" s="419"/>
      <c r="C794" s="419"/>
      <c r="D794" s="419"/>
      <c r="E794" s="419"/>
      <c r="F794" s="419"/>
      <c r="G794" s="419"/>
      <c r="H794" s="419"/>
      <c r="I794" s="419"/>
      <c r="J794" s="419"/>
      <c r="K794" s="419"/>
      <c r="L794" s="419"/>
      <c r="M794" s="419"/>
      <c r="N794" s="419"/>
      <c r="O794" s="419"/>
      <c r="P794" s="419"/>
      <c r="Q794" s="419"/>
      <c r="R794" s="419"/>
      <c r="S794" s="419"/>
      <c r="T794" s="419"/>
      <c r="U794" s="419"/>
      <c r="V794" s="419"/>
      <c r="W794" s="419"/>
      <c r="X794" s="419"/>
      <c r="Y794" s="419"/>
      <c r="Z794" s="419"/>
    </row>
    <row r="795" spans="1:26" ht="15.75" customHeight="1">
      <c r="A795" s="419"/>
      <c r="B795" s="419"/>
      <c r="C795" s="419"/>
      <c r="D795" s="419"/>
      <c r="E795" s="419"/>
      <c r="F795" s="419"/>
      <c r="G795" s="419"/>
      <c r="H795" s="419"/>
      <c r="I795" s="419"/>
      <c r="J795" s="419"/>
      <c r="K795" s="419"/>
      <c r="L795" s="419"/>
      <c r="M795" s="419"/>
      <c r="N795" s="419"/>
      <c r="O795" s="419"/>
      <c r="P795" s="419"/>
      <c r="Q795" s="419"/>
      <c r="R795" s="419"/>
      <c r="S795" s="419"/>
      <c r="T795" s="419"/>
      <c r="U795" s="419"/>
      <c r="V795" s="419"/>
      <c r="W795" s="419"/>
      <c r="X795" s="419"/>
      <c r="Y795" s="419"/>
      <c r="Z795" s="419"/>
    </row>
    <row r="796" spans="1:26" ht="15.75" customHeight="1">
      <c r="A796" s="419"/>
      <c r="B796" s="419"/>
      <c r="C796" s="419"/>
      <c r="D796" s="419"/>
      <c r="E796" s="419"/>
      <c r="F796" s="419"/>
      <c r="G796" s="419"/>
      <c r="H796" s="419"/>
      <c r="I796" s="419"/>
      <c r="J796" s="419"/>
      <c r="K796" s="419"/>
      <c r="L796" s="419"/>
      <c r="M796" s="419"/>
      <c r="N796" s="419"/>
      <c r="O796" s="419"/>
      <c r="P796" s="419"/>
      <c r="Q796" s="419"/>
      <c r="R796" s="419"/>
      <c r="S796" s="419"/>
      <c r="T796" s="419"/>
      <c r="U796" s="419"/>
      <c r="V796" s="419"/>
      <c r="W796" s="419"/>
      <c r="X796" s="419"/>
      <c r="Y796" s="419"/>
      <c r="Z796" s="419"/>
    </row>
    <row r="797" spans="1:26" ht="15.75" customHeight="1">
      <c r="A797" s="419"/>
      <c r="B797" s="419"/>
      <c r="C797" s="419"/>
      <c r="D797" s="419"/>
      <c r="E797" s="419"/>
      <c r="F797" s="419"/>
      <c r="G797" s="419"/>
      <c r="H797" s="419"/>
      <c r="I797" s="419"/>
      <c r="J797" s="419"/>
      <c r="K797" s="419"/>
      <c r="L797" s="419"/>
      <c r="M797" s="419"/>
      <c r="N797" s="419"/>
      <c r="O797" s="419"/>
      <c r="P797" s="419"/>
      <c r="Q797" s="419"/>
      <c r="R797" s="419"/>
      <c r="S797" s="419"/>
      <c r="T797" s="419"/>
      <c r="U797" s="419"/>
      <c r="V797" s="419"/>
      <c r="W797" s="419"/>
      <c r="X797" s="419"/>
      <c r="Y797" s="419"/>
      <c r="Z797" s="419"/>
    </row>
    <row r="798" spans="1:26" ht="15.75" customHeight="1">
      <c r="A798" s="419"/>
      <c r="B798" s="419"/>
      <c r="C798" s="419"/>
      <c r="D798" s="419"/>
      <c r="E798" s="419"/>
      <c r="F798" s="419"/>
      <c r="G798" s="419"/>
      <c r="H798" s="419"/>
      <c r="I798" s="419"/>
      <c r="J798" s="419"/>
      <c r="K798" s="419"/>
      <c r="L798" s="419"/>
      <c r="M798" s="419"/>
      <c r="N798" s="419"/>
      <c r="O798" s="419"/>
      <c r="P798" s="419"/>
      <c r="Q798" s="419"/>
      <c r="R798" s="419"/>
      <c r="S798" s="419"/>
      <c r="T798" s="419"/>
      <c r="U798" s="419"/>
      <c r="V798" s="419"/>
      <c r="W798" s="419"/>
      <c r="X798" s="419"/>
      <c r="Y798" s="419"/>
      <c r="Z798" s="419"/>
    </row>
    <row r="799" spans="1:26" ht="15.75" customHeight="1">
      <c r="A799" s="419"/>
      <c r="B799" s="419"/>
      <c r="C799" s="419"/>
      <c r="D799" s="419"/>
      <c r="E799" s="419"/>
      <c r="F799" s="419"/>
      <c r="G799" s="419"/>
      <c r="H799" s="419"/>
      <c r="I799" s="419"/>
      <c r="J799" s="419"/>
      <c r="K799" s="419"/>
      <c r="L799" s="419"/>
      <c r="M799" s="419"/>
      <c r="N799" s="419"/>
      <c r="O799" s="419"/>
      <c r="P799" s="419"/>
      <c r="Q799" s="419"/>
      <c r="R799" s="419"/>
      <c r="S799" s="419"/>
      <c r="T799" s="419"/>
      <c r="U799" s="419"/>
      <c r="V799" s="419"/>
      <c r="W799" s="419"/>
      <c r="X799" s="419"/>
      <c r="Y799" s="419"/>
      <c r="Z799" s="419"/>
    </row>
    <row r="800" spans="1:26" ht="15.75" customHeight="1">
      <c r="A800" s="419"/>
      <c r="B800" s="419"/>
      <c r="C800" s="419"/>
      <c r="D800" s="419"/>
      <c r="E800" s="419"/>
      <c r="F800" s="419"/>
      <c r="G800" s="419"/>
      <c r="H800" s="419"/>
      <c r="I800" s="419"/>
      <c r="J800" s="419"/>
      <c r="K800" s="419"/>
      <c r="L800" s="419"/>
      <c r="M800" s="419"/>
      <c r="N800" s="419"/>
      <c r="O800" s="419"/>
      <c r="P800" s="419"/>
      <c r="Q800" s="419"/>
      <c r="R800" s="419"/>
      <c r="S800" s="419"/>
      <c r="T800" s="419"/>
      <c r="U800" s="419"/>
      <c r="V800" s="419"/>
      <c r="W800" s="419"/>
      <c r="X800" s="419"/>
      <c r="Y800" s="419"/>
      <c r="Z800" s="419"/>
    </row>
    <row r="801" spans="1:26" ht="15.75" customHeight="1">
      <c r="A801" s="419"/>
      <c r="B801" s="419"/>
      <c r="C801" s="419"/>
      <c r="D801" s="419"/>
      <c r="E801" s="419"/>
      <c r="F801" s="419"/>
      <c r="G801" s="419"/>
      <c r="H801" s="419"/>
      <c r="I801" s="419"/>
      <c r="J801" s="419"/>
      <c r="K801" s="419"/>
      <c r="L801" s="419"/>
      <c r="M801" s="419"/>
      <c r="N801" s="419"/>
      <c r="O801" s="419"/>
      <c r="P801" s="419"/>
      <c r="Q801" s="419"/>
      <c r="R801" s="419"/>
      <c r="S801" s="419"/>
      <c r="T801" s="419"/>
      <c r="U801" s="419"/>
      <c r="V801" s="419"/>
      <c r="W801" s="419"/>
      <c r="X801" s="419"/>
      <c r="Y801" s="419"/>
      <c r="Z801" s="419"/>
    </row>
    <row r="802" spans="1:26" ht="15.75" customHeight="1">
      <c r="A802" s="419"/>
      <c r="B802" s="419"/>
      <c r="C802" s="419"/>
      <c r="D802" s="419"/>
      <c r="E802" s="419"/>
      <c r="F802" s="419"/>
      <c r="G802" s="419"/>
      <c r="H802" s="419"/>
      <c r="I802" s="419"/>
      <c r="J802" s="419"/>
      <c r="K802" s="419"/>
      <c r="L802" s="419"/>
      <c r="M802" s="419"/>
      <c r="N802" s="419"/>
      <c r="O802" s="419"/>
      <c r="P802" s="419"/>
      <c r="Q802" s="419"/>
      <c r="R802" s="419"/>
      <c r="S802" s="419"/>
      <c r="T802" s="419"/>
      <c r="U802" s="419"/>
      <c r="V802" s="419"/>
      <c r="W802" s="419"/>
      <c r="X802" s="419"/>
      <c r="Y802" s="419"/>
      <c r="Z802" s="419"/>
    </row>
    <row r="803" spans="1:26" ht="15.75" customHeight="1">
      <c r="A803" s="419"/>
      <c r="B803" s="419"/>
      <c r="C803" s="419"/>
      <c r="D803" s="419"/>
      <c r="E803" s="419"/>
      <c r="F803" s="419"/>
      <c r="G803" s="419"/>
      <c r="H803" s="419"/>
      <c r="I803" s="419"/>
      <c r="J803" s="419"/>
      <c r="K803" s="419"/>
      <c r="L803" s="419"/>
      <c r="M803" s="419"/>
      <c r="N803" s="419"/>
      <c r="O803" s="419"/>
      <c r="P803" s="419"/>
      <c r="Q803" s="419"/>
      <c r="R803" s="419"/>
      <c r="S803" s="419"/>
      <c r="T803" s="419"/>
      <c r="U803" s="419"/>
      <c r="V803" s="419"/>
      <c r="W803" s="419"/>
      <c r="X803" s="419"/>
      <c r="Y803" s="419"/>
      <c r="Z803" s="419"/>
    </row>
    <row r="804" spans="1:26" ht="15.75" customHeight="1">
      <c r="A804" s="419"/>
      <c r="B804" s="419"/>
      <c r="C804" s="419"/>
      <c r="D804" s="419"/>
      <c r="E804" s="419"/>
      <c r="F804" s="419"/>
      <c r="G804" s="419"/>
      <c r="H804" s="419"/>
      <c r="I804" s="419"/>
      <c r="J804" s="419"/>
      <c r="K804" s="419"/>
      <c r="L804" s="419"/>
      <c r="M804" s="419"/>
      <c r="N804" s="419"/>
      <c r="O804" s="419"/>
      <c r="P804" s="419"/>
      <c r="Q804" s="419"/>
      <c r="R804" s="419"/>
      <c r="S804" s="419"/>
      <c r="T804" s="419"/>
      <c r="U804" s="419"/>
      <c r="V804" s="419"/>
      <c r="W804" s="419"/>
      <c r="X804" s="419"/>
      <c r="Y804" s="419"/>
      <c r="Z804" s="419"/>
    </row>
    <row r="805" spans="1:26" ht="15.75" customHeight="1">
      <c r="A805" s="419"/>
      <c r="B805" s="419"/>
      <c r="C805" s="419"/>
      <c r="D805" s="419"/>
      <c r="E805" s="419"/>
      <c r="F805" s="419"/>
      <c r="G805" s="419"/>
      <c r="H805" s="419"/>
      <c r="I805" s="419"/>
      <c r="J805" s="419"/>
      <c r="K805" s="419"/>
      <c r="L805" s="419"/>
      <c r="M805" s="419"/>
      <c r="N805" s="419"/>
      <c r="O805" s="419"/>
      <c r="P805" s="419"/>
      <c r="Q805" s="419"/>
      <c r="R805" s="419"/>
      <c r="S805" s="419"/>
      <c r="T805" s="419"/>
      <c r="U805" s="419"/>
      <c r="V805" s="419"/>
      <c r="W805" s="419"/>
      <c r="X805" s="419"/>
      <c r="Y805" s="419"/>
      <c r="Z805" s="419"/>
    </row>
    <row r="806" spans="1:26" ht="15.75" customHeight="1">
      <c r="A806" s="419"/>
      <c r="B806" s="419"/>
      <c r="C806" s="419"/>
      <c r="D806" s="419"/>
      <c r="E806" s="419"/>
      <c r="F806" s="419"/>
      <c r="G806" s="419"/>
      <c r="H806" s="419"/>
      <c r="I806" s="419"/>
      <c r="J806" s="419"/>
      <c r="K806" s="419"/>
      <c r="L806" s="419"/>
      <c r="M806" s="419"/>
      <c r="N806" s="419"/>
      <c r="O806" s="419"/>
      <c r="P806" s="419"/>
      <c r="Q806" s="419"/>
      <c r="R806" s="419"/>
      <c r="S806" s="419"/>
      <c r="T806" s="419"/>
      <c r="U806" s="419"/>
      <c r="V806" s="419"/>
      <c r="W806" s="419"/>
      <c r="X806" s="419"/>
      <c r="Y806" s="419"/>
      <c r="Z806" s="419"/>
    </row>
    <row r="807" spans="1:26" ht="15.75" customHeight="1">
      <c r="A807" s="419"/>
      <c r="B807" s="419"/>
      <c r="C807" s="419"/>
      <c r="D807" s="419"/>
      <c r="E807" s="419"/>
      <c r="F807" s="419"/>
      <c r="G807" s="419"/>
      <c r="H807" s="419"/>
      <c r="I807" s="419"/>
      <c r="J807" s="419"/>
      <c r="K807" s="419"/>
      <c r="L807" s="419"/>
      <c r="M807" s="419"/>
      <c r="N807" s="419"/>
      <c r="O807" s="419"/>
      <c r="P807" s="419"/>
      <c r="Q807" s="419"/>
      <c r="R807" s="419"/>
      <c r="S807" s="419"/>
      <c r="T807" s="419"/>
      <c r="U807" s="419"/>
      <c r="V807" s="419"/>
      <c r="W807" s="419"/>
      <c r="X807" s="419"/>
      <c r="Y807" s="419"/>
      <c r="Z807" s="419"/>
    </row>
    <row r="808" spans="1:26" ht="15.75" customHeight="1">
      <c r="A808" s="419"/>
      <c r="B808" s="419"/>
      <c r="C808" s="419"/>
      <c r="D808" s="419"/>
      <c r="E808" s="419"/>
      <c r="F808" s="419"/>
      <c r="G808" s="419"/>
      <c r="H808" s="419"/>
      <c r="I808" s="419"/>
      <c r="J808" s="419"/>
      <c r="K808" s="419"/>
      <c r="L808" s="419"/>
      <c r="M808" s="419"/>
      <c r="N808" s="419"/>
      <c r="O808" s="419"/>
      <c r="P808" s="419"/>
      <c r="Q808" s="419"/>
      <c r="R808" s="419"/>
      <c r="S808" s="419"/>
      <c r="T808" s="419"/>
      <c r="U808" s="419"/>
      <c r="V808" s="419"/>
      <c r="W808" s="419"/>
      <c r="X808" s="419"/>
      <c r="Y808" s="419"/>
      <c r="Z808" s="419"/>
    </row>
    <row r="809" spans="1:26" ht="15.75" customHeight="1">
      <c r="A809" s="419"/>
      <c r="B809" s="419"/>
      <c r="C809" s="419"/>
      <c r="D809" s="419"/>
      <c r="E809" s="419"/>
      <c r="F809" s="419"/>
      <c r="G809" s="419"/>
      <c r="H809" s="419"/>
      <c r="I809" s="419"/>
      <c r="J809" s="419"/>
      <c r="K809" s="419"/>
      <c r="L809" s="419"/>
      <c r="M809" s="419"/>
      <c r="N809" s="419"/>
      <c r="O809" s="419"/>
      <c r="P809" s="419"/>
      <c r="Q809" s="419"/>
      <c r="R809" s="419"/>
      <c r="S809" s="419"/>
      <c r="T809" s="419"/>
      <c r="U809" s="419"/>
      <c r="V809" s="419"/>
      <c r="W809" s="419"/>
      <c r="X809" s="419"/>
      <c r="Y809" s="419"/>
      <c r="Z809" s="419"/>
    </row>
    <row r="810" spans="1:26" ht="15.75" customHeight="1">
      <c r="A810" s="419"/>
      <c r="B810" s="419"/>
      <c r="C810" s="419"/>
      <c r="D810" s="419"/>
      <c r="E810" s="419"/>
      <c r="F810" s="419"/>
      <c r="G810" s="419"/>
      <c r="H810" s="419"/>
      <c r="I810" s="419"/>
      <c r="J810" s="419"/>
      <c r="K810" s="419"/>
      <c r="L810" s="419"/>
      <c r="M810" s="419"/>
      <c r="N810" s="419"/>
      <c r="O810" s="419"/>
      <c r="P810" s="419"/>
      <c r="Q810" s="419"/>
      <c r="R810" s="419"/>
      <c r="S810" s="419"/>
      <c r="T810" s="419"/>
      <c r="U810" s="419"/>
      <c r="V810" s="419"/>
      <c r="W810" s="419"/>
      <c r="X810" s="419"/>
      <c r="Y810" s="419"/>
      <c r="Z810" s="419"/>
    </row>
    <row r="811" spans="1:26" ht="15.75" customHeight="1">
      <c r="A811" s="419"/>
      <c r="B811" s="419"/>
      <c r="C811" s="419"/>
      <c r="D811" s="419"/>
      <c r="E811" s="419"/>
      <c r="F811" s="419"/>
      <c r="G811" s="419"/>
      <c r="H811" s="419"/>
      <c r="I811" s="419"/>
      <c r="J811" s="419"/>
      <c r="K811" s="419"/>
      <c r="L811" s="419"/>
      <c r="M811" s="419"/>
      <c r="N811" s="419"/>
      <c r="O811" s="419"/>
      <c r="P811" s="419"/>
      <c r="Q811" s="419"/>
      <c r="R811" s="419"/>
      <c r="S811" s="419"/>
      <c r="T811" s="419"/>
      <c r="U811" s="419"/>
      <c r="V811" s="419"/>
      <c r="W811" s="419"/>
      <c r="X811" s="419"/>
      <c r="Y811" s="419"/>
      <c r="Z811" s="419"/>
    </row>
    <row r="812" spans="1:26" ht="15.75" customHeight="1">
      <c r="A812" s="419"/>
      <c r="B812" s="419"/>
      <c r="C812" s="419"/>
      <c r="D812" s="419"/>
      <c r="E812" s="419"/>
      <c r="F812" s="419"/>
      <c r="G812" s="419"/>
      <c r="H812" s="419"/>
      <c r="I812" s="419"/>
      <c r="J812" s="419"/>
      <c r="K812" s="419"/>
      <c r="L812" s="419"/>
      <c r="M812" s="419"/>
      <c r="N812" s="419"/>
      <c r="O812" s="419"/>
      <c r="P812" s="419"/>
      <c r="Q812" s="419"/>
      <c r="R812" s="419"/>
      <c r="S812" s="419"/>
      <c r="T812" s="419"/>
      <c r="U812" s="419"/>
      <c r="V812" s="419"/>
      <c r="W812" s="419"/>
      <c r="X812" s="419"/>
      <c r="Y812" s="419"/>
      <c r="Z812" s="419"/>
    </row>
    <row r="813" spans="1:26" ht="15.75" customHeight="1">
      <c r="A813" s="419"/>
      <c r="B813" s="419"/>
      <c r="C813" s="419"/>
      <c r="D813" s="419"/>
      <c r="E813" s="419"/>
      <c r="F813" s="419"/>
      <c r="G813" s="419"/>
      <c r="H813" s="419"/>
      <c r="I813" s="419"/>
      <c r="J813" s="419"/>
      <c r="K813" s="419"/>
      <c r="L813" s="419"/>
      <c r="M813" s="419"/>
      <c r="N813" s="419"/>
      <c r="O813" s="419"/>
      <c r="P813" s="419"/>
      <c r="Q813" s="419"/>
      <c r="R813" s="419"/>
      <c r="S813" s="419"/>
      <c r="T813" s="419"/>
      <c r="U813" s="419"/>
      <c r="V813" s="419"/>
      <c r="W813" s="419"/>
      <c r="X813" s="419"/>
      <c r="Y813" s="419"/>
      <c r="Z813" s="419"/>
    </row>
    <row r="814" spans="1:26" ht="15.75" customHeight="1">
      <c r="A814" s="419"/>
      <c r="B814" s="419"/>
      <c r="C814" s="419"/>
      <c r="D814" s="419"/>
      <c r="E814" s="419"/>
      <c r="F814" s="419"/>
      <c r="G814" s="419"/>
      <c r="H814" s="419"/>
      <c r="I814" s="419"/>
      <c r="J814" s="419"/>
      <c r="K814" s="419"/>
      <c r="L814" s="419"/>
      <c r="M814" s="419"/>
      <c r="N814" s="419"/>
      <c r="O814" s="419"/>
      <c r="P814" s="419"/>
      <c r="Q814" s="419"/>
      <c r="R814" s="419"/>
      <c r="S814" s="419"/>
      <c r="T814" s="419"/>
      <c r="U814" s="419"/>
      <c r="V814" s="419"/>
      <c r="W814" s="419"/>
      <c r="X814" s="419"/>
      <c r="Y814" s="419"/>
      <c r="Z814" s="419"/>
    </row>
    <row r="815" spans="1:26" ht="15.75" customHeight="1">
      <c r="A815" s="419"/>
      <c r="B815" s="419"/>
      <c r="C815" s="419"/>
      <c r="D815" s="419"/>
      <c r="E815" s="419"/>
      <c r="F815" s="419"/>
      <c r="G815" s="419"/>
      <c r="H815" s="419"/>
      <c r="I815" s="419"/>
      <c r="J815" s="419"/>
      <c r="K815" s="419"/>
      <c r="L815" s="419"/>
      <c r="M815" s="419"/>
      <c r="N815" s="419"/>
      <c r="O815" s="419"/>
      <c r="P815" s="419"/>
      <c r="Q815" s="419"/>
      <c r="R815" s="419"/>
      <c r="S815" s="419"/>
      <c r="T815" s="419"/>
      <c r="U815" s="419"/>
      <c r="V815" s="419"/>
      <c r="W815" s="419"/>
      <c r="X815" s="419"/>
      <c r="Y815" s="419"/>
      <c r="Z815" s="419"/>
    </row>
    <row r="816" spans="1:26" ht="15.75" customHeight="1">
      <c r="A816" s="419"/>
      <c r="B816" s="419"/>
      <c r="C816" s="419"/>
      <c r="D816" s="419"/>
      <c r="E816" s="419"/>
      <c r="F816" s="419"/>
      <c r="G816" s="419"/>
      <c r="H816" s="419"/>
      <c r="I816" s="419"/>
      <c r="J816" s="419"/>
      <c r="K816" s="419"/>
      <c r="L816" s="419"/>
      <c r="M816" s="419"/>
      <c r="N816" s="419"/>
      <c r="O816" s="419"/>
      <c r="P816" s="419"/>
      <c r="Q816" s="419"/>
      <c r="R816" s="419"/>
      <c r="S816" s="419"/>
      <c r="T816" s="419"/>
      <c r="U816" s="419"/>
      <c r="V816" s="419"/>
      <c r="W816" s="419"/>
      <c r="X816" s="419"/>
      <c r="Y816" s="419"/>
      <c r="Z816" s="419"/>
    </row>
    <row r="817" spans="1:26" ht="15.75" customHeight="1">
      <c r="A817" s="419"/>
      <c r="B817" s="419"/>
      <c r="C817" s="419"/>
      <c r="D817" s="419"/>
      <c r="E817" s="419"/>
      <c r="F817" s="419"/>
      <c r="G817" s="419"/>
      <c r="H817" s="419"/>
      <c r="I817" s="419"/>
      <c r="J817" s="419"/>
      <c r="K817" s="419"/>
      <c r="L817" s="419"/>
      <c r="M817" s="419"/>
      <c r="N817" s="419"/>
      <c r="O817" s="419"/>
      <c r="P817" s="419"/>
      <c r="Q817" s="419"/>
      <c r="R817" s="419"/>
      <c r="S817" s="419"/>
      <c r="T817" s="419"/>
      <c r="U817" s="419"/>
      <c r="V817" s="419"/>
      <c r="W817" s="419"/>
      <c r="X817" s="419"/>
      <c r="Y817" s="419"/>
      <c r="Z817" s="419"/>
    </row>
    <row r="818" spans="1:26" ht="15.75" customHeight="1">
      <c r="A818" s="419"/>
      <c r="B818" s="419"/>
      <c r="C818" s="419"/>
      <c r="D818" s="419"/>
      <c r="E818" s="419"/>
      <c r="F818" s="419"/>
      <c r="G818" s="419"/>
      <c r="H818" s="419"/>
      <c r="I818" s="419"/>
      <c r="J818" s="419"/>
      <c r="K818" s="419"/>
      <c r="L818" s="419"/>
      <c r="M818" s="419"/>
      <c r="N818" s="419"/>
      <c r="O818" s="419"/>
      <c r="P818" s="419"/>
      <c r="Q818" s="419"/>
      <c r="R818" s="419"/>
      <c r="S818" s="419"/>
      <c r="T818" s="419"/>
      <c r="U818" s="419"/>
      <c r="V818" s="419"/>
      <c r="W818" s="419"/>
      <c r="X818" s="419"/>
      <c r="Y818" s="419"/>
      <c r="Z818" s="419"/>
    </row>
    <row r="819" spans="1:26" ht="15.75" customHeight="1">
      <c r="A819" s="419"/>
      <c r="B819" s="419"/>
      <c r="C819" s="419"/>
      <c r="D819" s="419"/>
      <c r="E819" s="419"/>
      <c r="F819" s="419"/>
      <c r="G819" s="419"/>
      <c r="H819" s="419"/>
      <c r="I819" s="419"/>
      <c r="J819" s="419"/>
      <c r="K819" s="419"/>
      <c r="L819" s="419"/>
      <c r="M819" s="419"/>
      <c r="N819" s="419"/>
      <c r="O819" s="419"/>
      <c r="P819" s="419"/>
      <c r="Q819" s="419"/>
      <c r="R819" s="419"/>
      <c r="S819" s="419"/>
      <c r="T819" s="419"/>
      <c r="U819" s="419"/>
      <c r="V819" s="419"/>
      <c r="W819" s="419"/>
      <c r="X819" s="419"/>
      <c r="Y819" s="419"/>
      <c r="Z819" s="419"/>
    </row>
    <row r="820" spans="1:26" ht="15.75" customHeight="1">
      <c r="A820" s="419"/>
      <c r="B820" s="419"/>
      <c r="C820" s="419"/>
      <c r="D820" s="419"/>
      <c r="E820" s="419"/>
      <c r="F820" s="419"/>
      <c r="G820" s="419"/>
      <c r="H820" s="419"/>
      <c r="I820" s="419"/>
      <c r="J820" s="419"/>
      <c r="K820" s="419"/>
      <c r="L820" s="419"/>
      <c r="M820" s="419"/>
      <c r="N820" s="419"/>
      <c r="O820" s="419"/>
      <c r="P820" s="419"/>
      <c r="Q820" s="419"/>
      <c r="R820" s="419"/>
      <c r="S820" s="419"/>
      <c r="T820" s="419"/>
      <c r="U820" s="419"/>
      <c r="V820" s="419"/>
      <c r="W820" s="419"/>
      <c r="X820" s="419"/>
      <c r="Y820" s="419"/>
      <c r="Z820" s="419"/>
    </row>
    <row r="821" spans="1:26" ht="15.75" customHeight="1">
      <c r="A821" s="419"/>
      <c r="B821" s="419"/>
      <c r="C821" s="419"/>
      <c r="D821" s="419"/>
      <c r="E821" s="419"/>
      <c r="F821" s="419"/>
      <c r="G821" s="419"/>
      <c r="H821" s="419"/>
      <c r="I821" s="419"/>
      <c r="J821" s="419"/>
      <c r="K821" s="419"/>
      <c r="L821" s="419"/>
      <c r="M821" s="419"/>
      <c r="N821" s="419"/>
      <c r="O821" s="419"/>
      <c r="P821" s="419"/>
      <c r="Q821" s="419"/>
      <c r="R821" s="419"/>
      <c r="S821" s="419"/>
      <c r="T821" s="419"/>
      <c r="U821" s="419"/>
      <c r="V821" s="419"/>
      <c r="W821" s="419"/>
      <c r="X821" s="419"/>
      <c r="Y821" s="419"/>
      <c r="Z821" s="419"/>
    </row>
    <row r="822" spans="1:26" ht="15.75" customHeight="1">
      <c r="A822" s="419"/>
      <c r="B822" s="419"/>
      <c r="C822" s="419"/>
      <c r="D822" s="419"/>
      <c r="E822" s="419"/>
      <c r="F822" s="419"/>
      <c r="G822" s="419"/>
      <c r="H822" s="419"/>
      <c r="I822" s="419"/>
      <c r="J822" s="419"/>
      <c r="K822" s="419"/>
      <c r="L822" s="419"/>
      <c r="M822" s="419"/>
      <c r="N822" s="419"/>
      <c r="O822" s="419"/>
      <c r="P822" s="419"/>
      <c r="Q822" s="419"/>
      <c r="R822" s="419"/>
      <c r="S822" s="419"/>
      <c r="T822" s="419"/>
      <c r="U822" s="419"/>
      <c r="V822" s="419"/>
      <c r="W822" s="419"/>
      <c r="X822" s="419"/>
      <c r="Y822" s="419"/>
      <c r="Z822" s="419"/>
    </row>
    <row r="823" spans="1:26" ht="15.75" customHeight="1">
      <c r="A823" s="419"/>
      <c r="B823" s="419"/>
      <c r="C823" s="419"/>
      <c r="D823" s="419"/>
      <c r="E823" s="419"/>
      <c r="F823" s="419"/>
      <c r="G823" s="419"/>
      <c r="H823" s="419"/>
      <c r="I823" s="419"/>
      <c r="J823" s="419"/>
      <c r="K823" s="419"/>
      <c r="L823" s="419"/>
      <c r="M823" s="419"/>
      <c r="N823" s="419"/>
      <c r="O823" s="419"/>
      <c r="P823" s="419"/>
      <c r="Q823" s="419"/>
      <c r="R823" s="419"/>
      <c r="S823" s="419"/>
      <c r="T823" s="419"/>
      <c r="U823" s="419"/>
      <c r="V823" s="419"/>
      <c r="W823" s="419"/>
      <c r="X823" s="419"/>
      <c r="Y823" s="419"/>
      <c r="Z823" s="419"/>
    </row>
    <row r="824" spans="1:26" ht="15.75" customHeight="1">
      <c r="A824" s="419"/>
      <c r="B824" s="419"/>
      <c r="C824" s="419"/>
      <c r="D824" s="419"/>
      <c r="E824" s="419"/>
      <c r="F824" s="419"/>
      <c r="G824" s="419"/>
      <c r="H824" s="419"/>
      <c r="I824" s="419"/>
      <c r="J824" s="419"/>
      <c r="K824" s="419"/>
      <c r="L824" s="419"/>
      <c r="M824" s="419"/>
      <c r="N824" s="419"/>
      <c r="O824" s="419"/>
      <c r="P824" s="419"/>
      <c r="Q824" s="419"/>
      <c r="R824" s="419"/>
      <c r="S824" s="419"/>
      <c r="T824" s="419"/>
      <c r="U824" s="419"/>
      <c r="V824" s="419"/>
      <c r="W824" s="419"/>
      <c r="X824" s="419"/>
      <c r="Y824" s="419"/>
      <c r="Z824" s="419"/>
    </row>
    <row r="825" spans="1:26" ht="15.75" customHeight="1">
      <c r="A825" s="419"/>
      <c r="B825" s="419"/>
      <c r="C825" s="419"/>
      <c r="D825" s="419"/>
      <c r="E825" s="419"/>
      <c r="F825" s="419"/>
      <c r="G825" s="419"/>
      <c r="H825" s="419"/>
      <c r="I825" s="419"/>
      <c r="J825" s="419"/>
      <c r="K825" s="419"/>
      <c r="L825" s="419"/>
      <c r="M825" s="419"/>
      <c r="N825" s="419"/>
      <c r="O825" s="419"/>
      <c r="P825" s="419"/>
      <c r="Q825" s="419"/>
      <c r="R825" s="419"/>
      <c r="S825" s="419"/>
      <c r="T825" s="419"/>
      <c r="U825" s="419"/>
      <c r="V825" s="419"/>
      <c r="W825" s="419"/>
      <c r="X825" s="419"/>
      <c r="Y825" s="419"/>
      <c r="Z825" s="419"/>
    </row>
    <row r="826" spans="1:26" ht="15.75" customHeight="1">
      <c r="A826" s="419"/>
      <c r="B826" s="419"/>
      <c r="C826" s="419"/>
      <c r="D826" s="419"/>
      <c r="E826" s="419"/>
      <c r="F826" s="419"/>
      <c r="G826" s="419"/>
      <c r="H826" s="419"/>
      <c r="I826" s="419"/>
      <c r="J826" s="419"/>
      <c r="K826" s="419"/>
      <c r="L826" s="419"/>
      <c r="M826" s="419"/>
      <c r="N826" s="419"/>
      <c r="O826" s="419"/>
      <c r="P826" s="419"/>
      <c r="Q826" s="419"/>
      <c r="R826" s="419"/>
      <c r="S826" s="419"/>
      <c r="T826" s="419"/>
      <c r="U826" s="419"/>
      <c r="V826" s="419"/>
      <c r="W826" s="419"/>
      <c r="X826" s="419"/>
      <c r="Y826" s="419"/>
      <c r="Z826" s="419"/>
    </row>
    <row r="827" spans="1:26" ht="15.75" customHeight="1">
      <c r="A827" s="419"/>
      <c r="B827" s="419"/>
      <c r="C827" s="419"/>
      <c r="D827" s="419"/>
      <c r="E827" s="419"/>
      <c r="F827" s="419"/>
      <c r="G827" s="419"/>
      <c r="H827" s="419"/>
      <c r="I827" s="419"/>
      <c r="J827" s="419"/>
      <c r="K827" s="419"/>
      <c r="L827" s="419"/>
      <c r="M827" s="419"/>
      <c r="N827" s="419"/>
      <c r="O827" s="419"/>
      <c r="P827" s="419"/>
      <c r="Q827" s="419"/>
      <c r="R827" s="419"/>
      <c r="S827" s="419"/>
      <c r="T827" s="419"/>
      <c r="U827" s="419"/>
      <c r="V827" s="419"/>
      <c r="W827" s="419"/>
      <c r="X827" s="419"/>
      <c r="Y827" s="419"/>
      <c r="Z827" s="419"/>
    </row>
    <row r="828" spans="1:26" ht="15.75" customHeight="1">
      <c r="A828" s="419"/>
      <c r="B828" s="419"/>
      <c r="C828" s="419"/>
      <c r="D828" s="419"/>
      <c r="E828" s="419"/>
      <c r="F828" s="419"/>
      <c r="G828" s="419"/>
      <c r="H828" s="419"/>
      <c r="I828" s="419"/>
      <c r="J828" s="419"/>
      <c r="K828" s="419"/>
      <c r="L828" s="419"/>
      <c r="M828" s="419"/>
      <c r="N828" s="419"/>
      <c r="O828" s="419"/>
      <c r="P828" s="419"/>
      <c r="Q828" s="419"/>
      <c r="R828" s="419"/>
      <c r="S828" s="419"/>
      <c r="T828" s="419"/>
      <c r="U828" s="419"/>
      <c r="V828" s="419"/>
      <c r="W828" s="419"/>
      <c r="X828" s="419"/>
      <c r="Y828" s="419"/>
      <c r="Z828" s="419"/>
    </row>
    <row r="829" spans="1:26" ht="15.75" customHeight="1">
      <c r="A829" s="419"/>
      <c r="B829" s="419"/>
      <c r="C829" s="419"/>
      <c r="D829" s="419"/>
      <c r="E829" s="419"/>
      <c r="F829" s="419"/>
      <c r="G829" s="419"/>
      <c r="H829" s="419"/>
      <c r="I829" s="419"/>
      <c r="J829" s="419"/>
      <c r="K829" s="419"/>
      <c r="L829" s="419"/>
      <c r="M829" s="419"/>
      <c r="N829" s="419"/>
      <c r="O829" s="419"/>
      <c r="P829" s="419"/>
      <c r="Q829" s="419"/>
      <c r="R829" s="419"/>
      <c r="S829" s="419"/>
      <c r="T829" s="419"/>
      <c r="U829" s="419"/>
      <c r="V829" s="419"/>
      <c r="W829" s="419"/>
      <c r="X829" s="419"/>
      <c r="Y829" s="419"/>
      <c r="Z829" s="419"/>
    </row>
    <row r="830" spans="1:26" ht="15.75" customHeight="1">
      <c r="A830" s="419"/>
      <c r="B830" s="419"/>
      <c r="C830" s="419"/>
      <c r="D830" s="419"/>
      <c r="E830" s="419"/>
      <c r="F830" s="419"/>
      <c r="G830" s="419"/>
      <c r="H830" s="419"/>
      <c r="I830" s="419"/>
      <c r="J830" s="419"/>
      <c r="K830" s="419"/>
      <c r="L830" s="419"/>
      <c r="M830" s="419"/>
      <c r="N830" s="419"/>
      <c r="O830" s="419"/>
      <c r="P830" s="419"/>
      <c r="Q830" s="419"/>
      <c r="R830" s="419"/>
      <c r="S830" s="419"/>
      <c r="T830" s="419"/>
      <c r="U830" s="419"/>
      <c r="V830" s="419"/>
      <c r="W830" s="419"/>
      <c r="X830" s="419"/>
      <c r="Y830" s="419"/>
      <c r="Z830" s="419"/>
    </row>
    <row r="831" spans="1:26" ht="15.75" customHeight="1">
      <c r="A831" s="419"/>
      <c r="B831" s="419"/>
      <c r="C831" s="419"/>
      <c r="D831" s="419"/>
      <c r="E831" s="419"/>
      <c r="F831" s="419"/>
      <c r="G831" s="419"/>
      <c r="H831" s="419"/>
      <c r="I831" s="419"/>
      <c r="J831" s="419"/>
      <c r="K831" s="419"/>
      <c r="L831" s="419"/>
      <c r="M831" s="419"/>
      <c r="N831" s="419"/>
      <c r="O831" s="419"/>
      <c r="P831" s="419"/>
      <c r="Q831" s="419"/>
      <c r="R831" s="419"/>
      <c r="S831" s="419"/>
      <c r="T831" s="419"/>
      <c r="U831" s="419"/>
      <c r="V831" s="419"/>
      <c r="W831" s="419"/>
      <c r="X831" s="419"/>
      <c r="Y831" s="419"/>
      <c r="Z831" s="419"/>
    </row>
    <row r="832" spans="1:26" ht="15.75" customHeight="1">
      <c r="A832" s="419"/>
      <c r="B832" s="419"/>
      <c r="C832" s="419"/>
      <c r="D832" s="419"/>
      <c r="E832" s="419"/>
      <c r="F832" s="419"/>
      <c r="G832" s="419"/>
      <c r="H832" s="419"/>
      <c r="I832" s="419"/>
      <c r="J832" s="419"/>
      <c r="K832" s="419"/>
      <c r="L832" s="419"/>
      <c r="M832" s="419"/>
      <c r="N832" s="419"/>
      <c r="O832" s="419"/>
      <c r="P832" s="419"/>
      <c r="Q832" s="419"/>
      <c r="R832" s="419"/>
      <c r="S832" s="419"/>
      <c r="T832" s="419"/>
      <c r="U832" s="419"/>
      <c r="V832" s="419"/>
      <c r="W832" s="419"/>
      <c r="X832" s="419"/>
      <c r="Y832" s="419"/>
      <c r="Z832" s="419"/>
    </row>
    <row r="833" spans="1:26" ht="15.75" customHeight="1">
      <c r="A833" s="419"/>
      <c r="B833" s="419"/>
      <c r="C833" s="419"/>
      <c r="D833" s="419"/>
      <c r="E833" s="419"/>
      <c r="F833" s="419"/>
      <c r="G833" s="419"/>
      <c r="H833" s="419"/>
      <c r="I833" s="419"/>
      <c r="J833" s="419"/>
      <c r="K833" s="419"/>
      <c r="L833" s="419"/>
      <c r="M833" s="419"/>
      <c r="N833" s="419"/>
      <c r="O833" s="419"/>
      <c r="P833" s="419"/>
      <c r="Q833" s="419"/>
      <c r="R833" s="419"/>
      <c r="S833" s="419"/>
      <c r="T833" s="419"/>
      <c r="U833" s="419"/>
      <c r="V833" s="419"/>
      <c r="W833" s="419"/>
      <c r="X833" s="419"/>
      <c r="Y833" s="419"/>
      <c r="Z833" s="419"/>
    </row>
    <row r="834" spans="1:26" ht="15.75" customHeight="1">
      <c r="A834" s="419"/>
      <c r="B834" s="419"/>
      <c r="C834" s="419"/>
      <c r="D834" s="419"/>
      <c r="E834" s="419"/>
      <c r="F834" s="419"/>
      <c r="G834" s="419"/>
      <c r="H834" s="419"/>
      <c r="I834" s="419"/>
      <c r="J834" s="419"/>
      <c r="K834" s="419"/>
      <c r="L834" s="419"/>
      <c r="M834" s="419"/>
      <c r="N834" s="419"/>
      <c r="O834" s="419"/>
      <c r="P834" s="419"/>
      <c r="Q834" s="419"/>
      <c r="R834" s="419"/>
      <c r="S834" s="419"/>
      <c r="T834" s="419"/>
      <c r="U834" s="419"/>
      <c r="V834" s="419"/>
      <c r="W834" s="419"/>
      <c r="X834" s="419"/>
      <c r="Y834" s="419"/>
      <c r="Z834" s="419"/>
    </row>
    <row r="835" spans="1:26" ht="15.75" customHeight="1">
      <c r="A835" s="419"/>
      <c r="B835" s="419"/>
      <c r="C835" s="419"/>
      <c r="D835" s="419"/>
      <c r="E835" s="419"/>
      <c r="F835" s="419"/>
      <c r="G835" s="419"/>
      <c r="H835" s="419"/>
      <c r="I835" s="419"/>
      <c r="J835" s="419"/>
      <c r="K835" s="419"/>
      <c r="L835" s="419"/>
      <c r="M835" s="419"/>
      <c r="N835" s="419"/>
      <c r="O835" s="419"/>
      <c r="P835" s="419"/>
      <c r="Q835" s="419"/>
      <c r="R835" s="419"/>
      <c r="S835" s="419"/>
      <c r="T835" s="419"/>
      <c r="U835" s="419"/>
      <c r="V835" s="419"/>
      <c r="W835" s="419"/>
      <c r="X835" s="419"/>
      <c r="Y835" s="419"/>
      <c r="Z835" s="419"/>
    </row>
    <row r="836" spans="1:26" ht="15.75" customHeight="1">
      <c r="A836" s="419"/>
      <c r="B836" s="419"/>
      <c r="C836" s="419"/>
      <c r="D836" s="419"/>
      <c r="E836" s="419"/>
      <c r="F836" s="419"/>
      <c r="G836" s="419"/>
      <c r="H836" s="419"/>
      <c r="I836" s="419"/>
      <c r="J836" s="419"/>
      <c r="K836" s="419"/>
      <c r="L836" s="419"/>
      <c r="M836" s="419"/>
      <c r="N836" s="419"/>
      <c r="O836" s="419"/>
      <c r="P836" s="419"/>
      <c r="Q836" s="419"/>
      <c r="R836" s="419"/>
      <c r="S836" s="419"/>
      <c r="T836" s="419"/>
      <c r="U836" s="419"/>
      <c r="V836" s="419"/>
      <c r="W836" s="419"/>
      <c r="X836" s="419"/>
      <c r="Y836" s="419"/>
      <c r="Z836" s="419"/>
    </row>
    <row r="837" spans="1:26" ht="15.75" customHeight="1">
      <c r="A837" s="419"/>
      <c r="B837" s="419"/>
      <c r="C837" s="419"/>
      <c r="D837" s="419"/>
      <c r="E837" s="419"/>
      <c r="F837" s="419"/>
      <c r="G837" s="419"/>
      <c r="H837" s="419"/>
      <c r="I837" s="419"/>
      <c r="J837" s="419"/>
      <c r="K837" s="419"/>
      <c r="L837" s="419"/>
      <c r="M837" s="419"/>
      <c r="N837" s="419"/>
      <c r="O837" s="419"/>
      <c r="P837" s="419"/>
      <c r="Q837" s="419"/>
      <c r="R837" s="419"/>
      <c r="S837" s="419"/>
      <c r="T837" s="419"/>
      <c r="U837" s="419"/>
      <c r="V837" s="419"/>
      <c r="W837" s="419"/>
      <c r="X837" s="419"/>
      <c r="Y837" s="419"/>
      <c r="Z837" s="419"/>
    </row>
    <row r="838" spans="1:26" ht="15.75" customHeight="1">
      <c r="A838" s="419"/>
      <c r="B838" s="419"/>
      <c r="C838" s="419"/>
      <c r="D838" s="419"/>
      <c r="E838" s="419"/>
      <c r="F838" s="419"/>
      <c r="G838" s="419"/>
      <c r="H838" s="419"/>
      <c r="I838" s="419"/>
      <c r="J838" s="419"/>
      <c r="K838" s="419"/>
      <c r="L838" s="419"/>
      <c r="M838" s="419"/>
      <c r="N838" s="419"/>
      <c r="O838" s="419"/>
      <c r="P838" s="419"/>
      <c r="Q838" s="419"/>
      <c r="R838" s="419"/>
      <c r="S838" s="419"/>
      <c r="T838" s="419"/>
      <c r="U838" s="419"/>
      <c r="V838" s="419"/>
      <c r="W838" s="419"/>
      <c r="X838" s="419"/>
      <c r="Y838" s="419"/>
      <c r="Z838" s="419"/>
    </row>
    <row r="839" spans="1:26" ht="15.75" customHeight="1">
      <c r="A839" s="419"/>
      <c r="B839" s="419"/>
      <c r="C839" s="419"/>
      <c r="D839" s="419"/>
      <c r="E839" s="419"/>
      <c r="F839" s="419"/>
      <c r="G839" s="419"/>
      <c r="H839" s="419"/>
      <c r="I839" s="419"/>
      <c r="J839" s="419"/>
      <c r="K839" s="419"/>
      <c r="L839" s="419"/>
      <c r="M839" s="419"/>
      <c r="N839" s="419"/>
      <c r="O839" s="419"/>
      <c r="P839" s="419"/>
      <c r="Q839" s="419"/>
      <c r="R839" s="419"/>
      <c r="S839" s="419"/>
      <c r="T839" s="419"/>
      <c r="U839" s="419"/>
      <c r="V839" s="419"/>
      <c r="W839" s="419"/>
      <c r="X839" s="419"/>
      <c r="Y839" s="419"/>
      <c r="Z839" s="419"/>
    </row>
    <row r="840" spans="1:26" ht="15.75" customHeight="1">
      <c r="A840" s="419"/>
      <c r="B840" s="419"/>
      <c r="C840" s="419"/>
      <c r="D840" s="419"/>
      <c r="E840" s="419"/>
      <c r="F840" s="419"/>
      <c r="G840" s="419"/>
      <c r="H840" s="419"/>
      <c r="I840" s="419"/>
      <c r="J840" s="419"/>
      <c r="K840" s="419"/>
      <c r="L840" s="419"/>
      <c r="M840" s="419"/>
      <c r="N840" s="419"/>
      <c r="O840" s="419"/>
      <c r="P840" s="419"/>
      <c r="Q840" s="419"/>
      <c r="R840" s="419"/>
      <c r="S840" s="419"/>
      <c r="T840" s="419"/>
      <c r="U840" s="419"/>
      <c r="V840" s="419"/>
      <c r="W840" s="419"/>
      <c r="X840" s="419"/>
      <c r="Y840" s="419"/>
      <c r="Z840" s="419"/>
    </row>
    <row r="841" spans="1:26" ht="15.75" customHeight="1">
      <c r="A841" s="419"/>
      <c r="B841" s="419"/>
      <c r="C841" s="419"/>
      <c r="D841" s="419"/>
      <c r="E841" s="419"/>
      <c r="F841" s="419"/>
      <c r="G841" s="419"/>
      <c r="H841" s="419"/>
      <c r="I841" s="419"/>
      <c r="J841" s="419"/>
      <c r="K841" s="419"/>
      <c r="L841" s="419"/>
      <c r="M841" s="419"/>
      <c r="N841" s="419"/>
      <c r="O841" s="419"/>
      <c r="P841" s="419"/>
      <c r="Q841" s="419"/>
      <c r="R841" s="419"/>
      <c r="S841" s="419"/>
      <c r="T841" s="419"/>
      <c r="U841" s="419"/>
      <c r="V841" s="419"/>
      <c r="W841" s="419"/>
      <c r="X841" s="419"/>
      <c r="Y841" s="419"/>
      <c r="Z841" s="419"/>
    </row>
    <row r="842" spans="1:26" ht="15.75" customHeight="1">
      <c r="A842" s="419"/>
      <c r="B842" s="419"/>
      <c r="C842" s="419"/>
      <c r="D842" s="419"/>
      <c r="E842" s="419"/>
      <c r="F842" s="419"/>
      <c r="G842" s="419"/>
      <c r="H842" s="419"/>
      <c r="I842" s="419"/>
      <c r="J842" s="419"/>
      <c r="K842" s="419"/>
      <c r="L842" s="419"/>
      <c r="M842" s="419"/>
      <c r="N842" s="419"/>
      <c r="O842" s="419"/>
      <c r="P842" s="419"/>
      <c r="Q842" s="419"/>
      <c r="R842" s="419"/>
      <c r="S842" s="419"/>
      <c r="T842" s="419"/>
      <c r="U842" s="419"/>
      <c r="V842" s="419"/>
      <c r="W842" s="419"/>
      <c r="X842" s="419"/>
      <c r="Y842" s="419"/>
      <c r="Z842" s="419"/>
    </row>
    <row r="843" spans="1:26" ht="15.75" customHeight="1">
      <c r="A843" s="419"/>
      <c r="B843" s="419"/>
      <c r="C843" s="419"/>
      <c r="D843" s="419"/>
      <c r="E843" s="419"/>
      <c r="F843" s="419"/>
      <c r="G843" s="419"/>
      <c r="H843" s="419"/>
      <c r="I843" s="419"/>
      <c r="J843" s="419"/>
      <c r="K843" s="419"/>
      <c r="L843" s="419"/>
      <c r="M843" s="419"/>
      <c r="N843" s="419"/>
      <c r="O843" s="419"/>
      <c r="P843" s="419"/>
      <c r="Q843" s="419"/>
      <c r="R843" s="419"/>
      <c r="S843" s="419"/>
      <c r="T843" s="419"/>
      <c r="U843" s="419"/>
      <c r="V843" s="419"/>
      <c r="W843" s="419"/>
      <c r="X843" s="419"/>
      <c r="Y843" s="419"/>
      <c r="Z843" s="419"/>
    </row>
    <row r="844" spans="1:26" ht="15.75" customHeight="1">
      <c r="A844" s="419"/>
      <c r="B844" s="419"/>
      <c r="C844" s="419"/>
      <c r="D844" s="419"/>
      <c r="E844" s="419"/>
      <c r="F844" s="419"/>
      <c r="G844" s="419"/>
      <c r="H844" s="419"/>
      <c r="I844" s="419"/>
      <c r="J844" s="419"/>
      <c r="K844" s="419"/>
      <c r="L844" s="419"/>
      <c r="M844" s="419"/>
      <c r="N844" s="419"/>
      <c r="O844" s="419"/>
      <c r="P844" s="419"/>
      <c r="Q844" s="419"/>
      <c r="R844" s="419"/>
      <c r="S844" s="419"/>
      <c r="T844" s="419"/>
      <c r="U844" s="419"/>
      <c r="V844" s="419"/>
      <c r="W844" s="419"/>
      <c r="X844" s="419"/>
      <c r="Y844" s="419"/>
      <c r="Z844" s="419"/>
    </row>
    <row r="845" spans="1:26" ht="15.75" customHeight="1">
      <c r="A845" s="419"/>
      <c r="B845" s="419"/>
      <c r="C845" s="419"/>
      <c r="D845" s="419"/>
      <c r="E845" s="419"/>
      <c r="F845" s="419"/>
      <c r="G845" s="419"/>
      <c r="H845" s="419"/>
      <c r="I845" s="419"/>
      <c r="J845" s="419"/>
      <c r="K845" s="419"/>
      <c r="L845" s="419"/>
      <c r="M845" s="419"/>
      <c r="N845" s="419"/>
      <c r="O845" s="419"/>
      <c r="P845" s="419"/>
      <c r="Q845" s="419"/>
      <c r="R845" s="419"/>
      <c r="S845" s="419"/>
      <c r="T845" s="419"/>
      <c r="U845" s="419"/>
      <c r="V845" s="419"/>
      <c r="W845" s="419"/>
      <c r="X845" s="419"/>
      <c r="Y845" s="419"/>
      <c r="Z845" s="419"/>
    </row>
    <row r="846" spans="1:26" ht="15.75" customHeight="1">
      <c r="A846" s="419"/>
      <c r="B846" s="419"/>
      <c r="C846" s="419"/>
      <c r="D846" s="419"/>
      <c r="E846" s="419"/>
      <c r="F846" s="419"/>
      <c r="G846" s="419"/>
      <c r="H846" s="419"/>
      <c r="I846" s="419"/>
      <c r="J846" s="419"/>
      <c r="K846" s="419"/>
      <c r="L846" s="419"/>
      <c r="M846" s="419"/>
      <c r="N846" s="419"/>
      <c r="O846" s="419"/>
      <c r="P846" s="419"/>
      <c r="Q846" s="419"/>
      <c r="R846" s="419"/>
      <c r="S846" s="419"/>
      <c r="T846" s="419"/>
      <c r="U846" s="419"/>
      <c r="V846" s="419"/>
      <c r="W846" s="419"/>
      <c r="X846" s="419"/>
      <c r="Y846" s="419"/>
      <c r="Z846" s="419"/>
    </row>
    <row r="847" spans="1:26" ht="15.75" customHeight="1">
      <c r="A847" s="419"/>
      <c r="B847" s="419"/>
      <c r="C847" s="419"/>
      <c r="D847" s="419"/>
      <c r="E847" s="419"/>
      <c r="F847" s="419"/>
      <c r="G847" s="419"/>
      <c r="H847" s="419"/>
      <c r="I847" s="419"/>
      <c r="J847" s="419"/>
      <c r="K847" s="419"/>
      <c r="L847" s="419"/>
      <c r="M847" s="419"/>
      <c r="N847" s="419"/>
      <c r="O847" s="419"/>
      <c r="P847" s="419"/>
      <c r="Q847" s="419"/>
      <c r="R847" s="419"/>
      <c r="S847" s="419"/>
      <c r="T847" s="419"/>
      <c r="U847" s="419"/>
      <c r="V847" s="419"/>
      <c r="W847" s="419"/>
      <c r="X847" s="419"/>
      <c r="Y847" s="419"/>
      <c r="Z847" s="419"/>
    </row>
    <row r="848" spans="1:26" ht="15.75" customHeight="1">
      <c r="A848" s="419"/>
      <c r="B848" s="419"/>
      <c r="C848" s="419"/>
      <c r="D848" s="419"/>
      <c r="E848" s="419"/>
      <c r="F848" s="419"/>
      <c r="G848" s="419"/>
      <c r="H848" s="419"/>
      <c r="I848" s="419"/>
      <c r="J848" s="419"/>
      <c r="K848" s="419"/>
      <c r="L848" s="419"/>
      <c r="M848" s="419"/>
      <c r="N848" s="419"/>
      <c r="O848" s="419"/>
      <c r="P848" s="419"/>
      <c r="Q848" s="419"/>
      <c r="R848" s="419"/>
      <c r="S848" s="419"/>
      <c r="T848" s="419"/>
      <c r="U848" s="419"/>
      <c r="V848" s="419"/>
      <c r="W848" s="419"/>
      <c r="X848" s="419"/>
      <c r="Y848" s="419"/>
      <c r="Z848" s="419"/>
    </row>
    <row r="849" spans="1:26" ht="15.75" customHeight="1">
      <c r="A849" s="419"/>
      <c r="B849" s="419"/>
      <c r="C849" s="419"/>
      <c r="D849" s="419"/>
      <c r="E849" s="419"/>
      <c r="F849" s="419"/>
      <c r="G849" s="419"/>
      <c r="H849" s="419"/>
      <c r="I849" s="419"/>
      <c r="J849" s="419"/>
      <c r="K849" s="419"/>
      <c r="L849" s="419"/>
      <c r="M849" s="419"/>
      <c r="N849" s="419"/>
      <c r="O849" s="419"/>
      <c r="P849" s="419"/>
      <c r="Q849" s="419"/>
      <c r="R849" s="419"/>
      <c r="S849" s="419"/>
      <c r="T849" s="419"/>
      <c r="U849" s="419"/>
      <c r="V849" s="419"/>
      <c r="W849" s="419"/>
      <c r="X849" s="419"/>
      <c r="Y849" s="419"/>
      <c r="Z849" s="419"/>
    </row>
    <row r="850" spans="1:26" ht="15.75" customHeight="1">
      <c r="A850" s="419"/>
      <c r="B850" s="419"/>
      <c r="C850" s="419"/>
      <c r="D850" s="419"/>
      <c r="E850" s="419"/>
      <c r="F850" s="419"/>
      <c r="G850" s="419"/>
      <c r="H850" s="419"/>
      <c r="I850" s="419"/>
      <c r="J850" s="419"/>
      <c r="K850" s="419"/>
      <c r="L850" s="419"/>
      <c r="M850" s="419"/>
      <c r="N850" s="419"/>
      <c r="O850" s="419"/>
      <c r="P850" s="419"/>
      <c r="Q850" s="419"/>
      <c r="R850" s="419"/>
      <c r="S850" s="419"/>
      <c r="T850" s="419"/>
      <c r="U850" s="419"/>
      <c r="V850" s="419"/>
      <c r="W850" s="419"/>
      <c r="X850" s="419"/>
      <c r="Y850" s="419"/>
      <c r="Z850" s="419"/>
    </row>
    <row r="851" spans="1:26" ht="15.75" customHeight="1">
      <c r="A851" s="419"/>
      <c r="B851" s="419"/>
      <c r="C851" s="419"/>
      <c r="D851" s="419"/>
      <c r="E851" s="419"/>
      <c r="F851" s="419"/>
      <c r="G851" s="419"/>
      <c r="H851" s="419"/>
      <c r="I851" s="419"/>
      <c r="J851" s="419"/>
      <c r="K851" s="419"/>
      <c r="L851" s="419"/>
      <c r="M851" s="419"/>
      <c r="N851" s="419"/>
      <c r="O851" s="419"/>
      <c r="P851" s="419"/>
      <c r="Q851" s="419"/>
      <c r="R851" s="419"/>
      <c r="S851" s="419"/>
      <c r="T851" s="419"/>
      <c r="U851" s="419"/>
      <c r="V851" s="419"/>
      <c r="W851" s="419"/>
      <c r="X851" s="419"/>
      <c r="Y851" s="419"/>
      <c r="Z851" s="419"/>
    </row>
    <row r="852" spans="1:26" ht="15.75" customHeight="1">
      <c r="A852" s="419"/>
      <c r="B852" s="419"/>
      <c r="C852" s="419"/>
      <c r="D852" s="419"/>
      <c r="E852" s="419"/>
      <c r="F852" s="419"/>
      <c r="G852" s="419"/>
      <c r="H852" s="419"/>
      <c r="I852" s="419"/>
      <c r="J852" s="419"/>
      <c r="K852" s="419"/>
      <c r="L852" s="419"/>
      <c r="M852" s="419"/>
      <c r="N852" s="419"/>
      <c r="O852" s="419"/>
      <c r="P852" s="419"/>
      <c r="Q852" s="419"/>
      <c r="R852" s="419"/>
      <c r="S852" s="419"/>
      <c r="T852" s="419"/>
      <c r="U852" s="419"/>
      <c r="V852" s="419"/>
      <c r="W852" s="419"/>
      <c r="X852" s="419"/>
      <c r="Y852" s="419"/>
      <c r="Z852" s="419"/>
    </row>
    <row r="853" spans="1:26" ht="15.75" customHeight="1">
      <c r="A853" s="419"/>
      <c r="B853" s="419"/>
      <c r="C853" s="419"/>
      <c r="D853" s="419"/>
      <c r="E853" s="419"/>
      <c r="F853" s="419"/>
      <c r="G853" s="419"/>
      <c r="H853" s="419"/>
      <c r="I853" s="419"/>
      <c r="J853" s="419"/>
      <c r="K853" s="419"/>
      <c r="L853" s="419"/>
      <c r="M853" s="419"/>
      <c r="N853" s="419"/>
      <c r="O853" s="419"/>
      <c r="P853" s="419"/>
      <c r="Q853" s="419"/>
      <c r="R853" s="419"/>
      <c r="S853" s="419"/>
      <c r="T853" s="419"/>
      <c r="U853" s="419"/>
      <c r="V853" s="419"/>
      <c r="W853" s="419"/>
      <c r="X853" s="419"/>
      <c r="Y853" s="419"/>
      <c r="Z853" s="419"/>
    </row>
    <row r="854" spans="1:26" ht="15.75" customHeight="1">
      <c r="A854" s="419"/>
      <c r="B854" s="419"/>
      <c r="C854" s="419"/>
      <c r="D854" s="419"/>
      <c r="E854" s="419"/>
      <c r="F854" s="419"/>
      <c r="G854" s="419"/>
      <c r="H854" s="419"/>
      <c r="I854" s="419"/>
      <c r="J854" s="419"/>
      <c r="K854" s="419"/>
      <c r="L854" s="419"/>
      <c r="M854" s="419"/>
      <c r="N854" s="419"/>
      <c r="O854" s="419"/>
      <c r="P854" s="419"/>
      <c r="Q854" s="419"/>
      <c r="R854" s="419"/>
      <c r="S854" s="419"/>
      <c r="T854" s="419"/>
      <c r="U854" s="419"/>
      <c r="V854" s="419"/>
      <c r="W854" s="419"/>
      <c r="X854" s="419"/>
      <c r="Y854" s="419"/>
      <c r="Z854" s="419"/>
    </row>
    <row r="855" spans="1:26" ht="15.75" customHeight="1">
      <c r="A855" s="419"/>
      <c r="B855" s="419"/>
      <c r="C855" s="419"/>
      <c r="D855" s="419"/>
      <c r="E855" s="419"/>
      <c r="F855" s="419"/>
      <c r="G855" s="419"/>
      <c r="H855" s="419"/>
      <c r="I855" s="419"/>
      <c r="J855" s="419"/>
      <c r="K855" s="419"/>
      <c r="L855" s="419"/>
      <c r="M855" s="419"/>
      <c r="N855" s="419"/>
      <c r="O855" s="419"/>
      <c r="P855" s="419"/>
      <c r="Q855" s="419"/>
      <c r="R855" s="419"/>
      <c r="S855" s="419"/>
      <c r="T855" s="419"/>
      <c r="U855" s="419"/>
      <c r="V855" s="419"/>
      <c r="W855" s="419"/>
      <c r="X855" s="419"/>
      <c r="Y855" s="419"/>
      <c r="Z855" s="419"/>
    </row>
    <row r="856" spans="1:26" ht="15.75" customHeight="1">
      <c r="A856" s="419"/>
      <c r="B856" s="419"/>
      <c r="C856" s="419"/>
      <c r="D856" s="419"/>
      <c r="E856" s="419"/>
      <c r="F856" s="419"/>
      <c r="G856" s="419"/>
      <c r="H856" s="419"/>
      <c r="I856" s="419"/>
      <c r="J856" s="419"/>
      <c r="K856" s="419"/>
      <c r="L856" s="419"/>
      <c r="M856" s="419"/>
      <c r="N856" s="419"/>
      <c r="O856" s="419"/>
      <c r="P856" s="419"/>
      <c r="Q856" s="419"/>
      <c r="R856" s="419"/>
      <c r="S856" s="419"/>
      <c r="T856" s="419"/>
      <c r="U856" s="419"/>
      <c r="V856" s="419"/>
      <c r="W856" s="419"/>
      <c r="X856" s="419"/>
      <c r="Y856" s="419"/>
      <c r="Z856" s="419"/>
    </row>
    <row r="857" spans="1:26" ht="15.75" customHeight="1">
      <c r="A857" s="419"/>
      <c r="B857" s="419"/>
      <c r="C857" s="419"/>
      <c r="D857" s="419"/>
      <c r="E857" s="419"/>
      <c r="F857" s="419"/>
      <c r="G857" s="419"/>
      <c r="H857" s="419"/>
      <c r="I857" s="419"/>
      <c r="J857" s="419"/>
      <c r="K857" s="419"/>
      <c r="L857" s="419"/>
      <c r="M857" s="419"/>
      <c r="N857" s="419"/>
      <c r="O857" s="419"/>
      <c r="P857" s="419"/>
      <c r="Q857" s="419"/>
      <c r="R857" s="419"/>
      <c r="S857" s="419"/>
      <c r="T857" s="419"/>
      <c r="U857" s="419"/>
      <c r="V857" s="419"/>
      <c r="W857" s="419"/>
      <c r="X857" s="419"/>
      <c r="Y857" s="419"/>
      <c r="Z857" s="419"/>
    </row>
    <row r="858" spans="1:26" ht="15.75" customHeight="1">
      <c r="A858" s="419"/>
      <c r="B858" s="419"/>
      <c r="C858" s="419"/>
      <c r="D858" s="419"/>
      <c r="E858" s="419"/>
      <c r="F858" s="419"/>
      <c r="G858" s="419"/>
      <c r="H858" s="419"/>
      <c r="I858" s="419"/>
      <c r="J858" s="419"/>
      <c r="K858" s="419"/>
      <c r="L858" s="419"/>
      <c r="M858" s="419"/>
      <c r="N858" s="419"/>
      <c r="O858" s="419"/>
      <c r="P858" s="419"/>
      <c r="Q858" s="419"/>
      <c r="R858" s="419"/>
      <c r="S858" s="419"/>
      <c r="T858" s="419"/>
      <c r="U858" s="419"/>
      <c r="V858" s="419"/>
      <c r="W858" s="419"/>
      <c r="X858" s="419"/>
      <c r="Y858" s="419"/>
      <c r="Z858" s="419"/>
    </row>
    <row r="859" spans="1:26" ht="15.75" customHeight="1">
      <c r="A859" s="419"/>
      <c r="B859" s="419"/>
      <c r="C859" s="419"/>
      <c r="D859" s="419"/>
      <c r="E859" s="419"/>
      <c r="F859" s="419"/>
      <c r="G859" s="419"/>
      <c r="H859" s="419"/>
      <c r="I859" s="419"/>
      <c r="J859" s="419"/>
      <c r="K859" s="419"/>
      <c r="L859" s="419"/>
      <c r="M859" s="419"/>
      <c r="N859" s="419"/>
      <c r="O859" s="419"/>
      <c r="P859" s="419"/>
      <c r="Q859" s="419"/>
      <c r="R859" s="419"/>
      <c r="S859" s="419"/>
      <c r="T859" s="419"/>
      <c r="U859" s="419"/>
      <c r="V859" s="419"/>
      <c r="W859" s="419"/>
      <c r="X859" s="419"/>
      <c r="Y859" s="419"/>
      <c r="Z859" s="419"/>
    </row>
    <row r="860" spans="1:26" ht="15.75" customHeight="1">
      <c r="A860" s="419"/>
      <c r="B860" s="419"/>
      <c r="C860" s="419"/>
      <c r="D860" s="419"/>
      <c r="E860" s="419"/>
      <c r="F860" s="419"/>
      <c r="G860" s="419"/>
      <c r="H860" s="419"/>
      <c r="I860" s="419"/>
      <c r="J860" s="419"/>
      <c r="K860" s="419"/>
      <c r="L860" s="419"/>
      <c r="M860" s="419"/>
      <c r="N860" s="419"/>
      <c r="O860" s="419"/>
      <c r="P860" s="419"/>
      <c r="Q860" s="419"/>
      <c r="R860" s="419"/>
      <c r="S860" s="419"/>
      <c r="T860" s="419"/>
      <c r="U860" s="419"/>
      <c r="V860" s="419"/>
      <c r="W860" s="419"/>
      <c r="X860" s="419"/>
      <c r="Y860" s="419"/>
      <c r="Z860" s="419"/>
    </row>
    <row r="861" spans="1:26" ht="15.75" customHeight="1">
      <c r="A861" s="419"/>
      <c r="B861" s="419"/>
      <c r="C861" s="419"/>
      <c r="D861" s="419"/>
      <c r="E861" s="419"/>
      <c r="F861" s="419"/>
      <c r="G861" s="419"/>
      <c r="H861" s="419"/>
      <c r="I861" s="419"/>
      <c r="J861" s="419"/>
      <c r="K861" s="419"/>
      <c r="L861" s="419"/>
      <c r="M861" s="419"/>
      <c r="N861" s="419"/>
      <c r="O861" s="419"/>
      <c r="P861" s="419"/>
      <c r="Q861" s="419"/>
      <c r="R861" s="419"/>
      <c r="S861" s="419"/>
      <c r="T861" s="419"/>
      <c r="U861" s="419"/>
      <c r="V861" s="419"/>
      <c r="W861" s="419"/>
      <c r="X861" s="419"/>
      <c r="Y861" s="419"/>
      <c r="Z861" s="419"/>
    </row>
    <row r="862" spans="1:26" ht="15.75" customHeight="1">
      <c r="A862" s="419"/>
      <c r="B862" s="419"/>
      <c r="C862" s="419"/>
      <c r="D862" s="419"/>
      <c r="E862" s="419"/>
      <c r="F862" s="419"/>
      <c r="G862" s="419"/>
      <c r="H862" s="419"/>
      <c r="I862" s="419"/>
      <c r="J862" s="419"/>
      <c r="K862" s="419"/>
      <c r="L862" s="419"/>
      <c r="M862" s="419"/>
      <c r="N862" s="419"/>
      <c r="O862" s="419"/>
      <c r="P862" s="419"/>
      <c r="Q862" s="419"/>
      <c r="R862" s="419"/>
      <c r="S862" s="419"/>
      <c r="T862" s="419"/>
      <c r="U862" s="419"/>
      <c r="V862" s="419"/>
      <c r="W862" s="419"/>
      <c r="X862" s="419"/>
      <c r="Y862" s="419"/>
      <c r="Z862" s="419"/>
    </row>
    <row r="863" spans="1:26" ht="15.75" customHeight="1">
      <c r="A863" s="419"/>
      <c r="B863" s="419"/>
      <c r="C863" s="419"/>
      <c r="D863" s="419"/>
      <c r="E863" s="419"/>
      <c r="F863" s="419"/>
      <c r="G863" s="419"/>
      <c r="H863" s="419"/>
      <c r="I863" s="419"/>
      <c r="J863" s="419"/>
      <c r="K863" s="419"/>
      <c r="L863" s="419"/>
      <c r="M863" s="419"/>
      <c r="N863" s="419"/>
      <c r="O863" s="419"/>
      <c r="P863" s="419"/>
      <c r="Q863" s="419"/>
      <c r="R863" s="419"/>
      <c r="S863" s="419"/>
      <c r="T863" s="419"/>
      <c r="U863" s="419"/>
      <c r="V863" s="419"/>
      <c r="W863" s="419"/>
      <c r="X863" s="419"/>
      <c r="Y863" s="419"/>
      <c r="Z863" s="419"/>
    </row>
    <row r="864" spans="1:26" ht="15.75" customHeight="1">
      <c r="A864" s="419"/>
      <c r="B864" s="419"/>
      <c r="C864" s="419"/>
      <c r="D864" s="419"/>
      <c r="E864" s="419"/>
      <c r="F864" s="419"/>
      <c r="G864" s="419"/>
      <c r="H864" s="419"/>
      <c r="I864" s="419"/>
      <c r="J864" s="419"/>
      <c r="K864" s="419"/>
      <c r="L864" s="419"/>
      <c r="M864" s="419"/>
      <c r="N864" s="419"/>
      <c r="O864" s="419"/>
      <c r="P864" s="419"/>
      <c r="Q864" s="419"/>
      <c r="R864" s="419"/>
      <c r="S864" s="419"/>
      <c r="T864" s="419"/>
      <c r="U864" s="419"/>
      <c r="V864" s="419"/>
      <c r="W864" s="419"/>
      <c r="X864" s="419"/>
      <c r="Y864" s="419"/>
      <c r="Z864" s="419"/>
    </row>
    <row r="865" spans="1:26" ht="15.75" customHeight="1">
      <c r="A865" s="419"/>
      <c r="B865" s="419"/>
      <c r="C865" s="419"/>
      <c r="D865" s="419"/>
      <c r="E865" s="419"/>
      <c r="F865" s="419"/>
      <c r="G865" s="419"/>
      <c r="H865" s="419"/>
      <c r="I865" s="419"/>
      <c r="J865" s="419"/>
      <c r="K865" s="419"/>
      <c r="L865" s="419"/>
      <c r="M865" s="419"/>
      <c r="N865" s="419"/>
      <c r="O865" s="419"/>
      <c r="P865" s="419"/>
      <c r="Q865" s="419"/>
      <c r="R865" s="419"/>
      <c r="S865" s="419"/>
      <c r="T865" s="419"/>
      <c r="U865" s="419"/>
      <c r="V865" s="419"/>
      <c r="W865" s="419"/>
      <c r="X865" s="419"/>
      <c r="Y865" s="419"/>
      <c r="Z865" s="419"/>
    </row>
    <row r="866" spans="1:26" ht="15.75" customHeight="1">
      <c r="A866" s="419"/>
      <c r="B866" s="419"/>
      <c r="C866" s="419"/>
      <c r="D866" s="419"/>
      <c r="E866" s="419"/>
      <c r="F866" s="419"/>
      <c r="G866" s="419"/>
      <c r="H866" s="419"/>
      <c r="I866" s="419"/>
      <c r="J866" s="419"/>
      <c r="K866" s="419"/>
      <c r="L866" s="419"/>
      <c r="M866" s="419"/>
      <c r="N866" s="419"/>
      <c r="O866" s="419"/>
      <c r="P866" s="419"/>
      <c r="Q866" s="419"/>
      <c r="R866" s="419"/>
      <c r="S866" s="419"/>
      <c r="T866" s="419"/>
      <c r="U866" s="419"/>
      <c r="V866" s="419"/>
      <c r="W866" s="419"/>
      <c r="X866" s="419"/>
      <c r="Y866" s="419"/>
      <c r="Z866" s="419"/>
    </row>
    <row r="867" spans="1:26" ht="15.75" customHeight="1">
      <c r="A867" s="419"/>
      <c r="B867" s="419"/>
      <c r="C867" s="419"/>
      <c r="D867" s="419"/>
      <c r="E867" s="419"/>
      <c r="F867" s="419"/>
      <c r="G867" s="419"/>
      <c r="H867" s="419"/>
      <c r="I867" s="419"/>
      <c r="J867" s="419"/>
      <c r="K867" s="419"/>
      <c r="L867" s="419"/>
      <c r="M867" s="419"/>
      <c r="N867" s="419"/>
      <c r="O867" s="419"/>
      <c r="P867" s="419"/>
      <c r="Q867" s="419"/>
      <c r="R867" s="419"/>
      <c r="S867" s="419"/>
      <c r="T867" s="419"/>
      <c r="U867" s="419"/>
      <c r="V867" s="419"/>
      <c r="W867" s="419"/>
      <c r="X867" s="419"/>
      <c r="Y867" s="419"/>
      <c r="Z867" s="419"/>
    </row>
    <row r="868" spans="1:26" ht="15.75" customHeight="1">
      <c r="A868" s="419"/>
      <c r="B868" s="419"/>
      <c r="C868" s="419"/>
      <c r="D868" s="419"/>
      <c r="E868" s="419"/>
      <c r="F868" s="419"/>
      <c r="G868" s="419"/>
      <c r="H868" s="419"/>
      <c r="I868" s="419"/>
      <c r="J868" s="419"/>
      <c r="K868" s="419"/>
      <c r="L868" s="419"/>
      <c r="M868" s="419"/>
      <c r="N868" s="419"/>
      <c r="O868" s="419"/>
      <c r="P868" s="419"/>
      <c r="Q868" s="419"/>
      <c r="R868" s="419"/>
      <c r="S868" s="419"/>
      <c r="T868" s="419"/>
      <c r="U868" s="419"/>
      <c r="V868" s="419"/>
      <c r="W868" s="419"/>
      <c r="X868" s="419"/>
      <c r="Y868" s="419"/>
      <c r="Z868" s="419"/>
    </row>
    <row r="869" spans="1:26" ht="15.75" customHeight="1">
      <c r="A869" s="419"/>
      <c r="B869" s="419"/>
      <c r="C869" s="419"/>
      <c r="D869" s="419"/>
      <c r="E869" s="419"/>
      <c r="F869" s="419"/>
      <c r="G869" s="419"/>
      <c r="H869" s="419"/>
      <c r="I869" s="419"/>
      <c r="J869" s="419"/>
      <c r="K869" s="419"/>
      <c r="L869" s="419"/>
      <c r="M869" s="419"/>
      <c r="N869" s="419"/>
      <c r="O869" s="419"/>
      <c r="P869" s="419"/>
      <c r="Q869" s="419"/>
      <c r="R869" s="419"/>
      <c r="S869" s="419"/>
      <c r="T869" s="419"/>
      <c r="U869" s="419"/>
      <c r="V869" s="419"/>
      <c r="W869" s="419"/>
      <c r="X869" s="419"/>
      <c r="Y869" s="419"/>
      <c r="Z869" s="419"/>
    </row>
    <row r="870" spans="1:26" ht="15.75" customHeight="1">
      <c r="A870" s="419"/>
      <c r="B870" s="419"/>
      <c r="C870" s="419"/>
      <c r="D870" s="419"/>
      <c r="E870" s="419"/>
      <c r="F870" s="419"/>
      <c r="G870" s="419"/>
      <c r="H870" s="419"/>
      <c r="I870" s="419"/>
      <c r="J870" s="419"/>
      <c r="K870" s="419"/>
      <c r="L870" s="419"/>
      <c r="M870" s="419"/>
      <c r="N870" s="419"/>
      <c r="O870" s="419"/>
      <c r="P870" s="419"/>
      <c r="Q870" s="419"/>
      <c r="R870" s="419"/>
      <c r="S870" s="419"/>
      <c r="T870" s="419"/>
      <c r="U870" s="419"/>
      <c r="V870" s="419"/>
      <c r="W870" s="419"/>
      <c r="X870" s="419"/>
      <c r="Y870" s="419"/>
      <c r="Z870" s="419"/>
    </row>
    <row r="871" spans="1:26" ht="15.75" customHeight="1">
      <c r="A871" s="419"/>
      <c r="B871" s="419"/>
      <c r="C871" s="419"/>
      <c r="D871" s="419"/>
      <c r="E871" s="419"/>
      <c r="F871" s="419"/>
      <c r="G871" s="419"/>
      <c r="H871" s="419"/>
      <c r="I871" s="419"/>
      <c r="J871" s="419"/>
      <c r="K871" s="419"/>
      <c r="L871" s="419"/>
      <c r="M871" s="419"/>
      <c r="N871" s="419"/>
      <c r="O871" s="419"/>
      <c r="P871" s="419"/>
      <c r="Q871" s="419"/>
      <c r="R871" s="419"/>
      <c r="S871" s="419"/>
      <c r="T871" s="419"/>
      <c r="U871" s="419"/>
      <c r="V871" s="419"/>
      <c r="W871" s="419"/>
      <c r="X871" s="419"/>
      <c r="Y871" s="419"/>
      <c r="Z871" s="419"/>
    </row>
    <row r="872" spans="1:26" ht="15.75" customHeight="1">
      <c r="A872" s="419"/>
      <c r="B872" s="419"/>
      <c r="C872" s="419"/>
      <c r="D872" s="419"/>
      <c r="E872" s="419"/>
      <c r="F872" s="419"/>
      <c r="G872" s="419"/>
      <c r="H872" s="419"/>
      <c r="I872" s="419"/>
      <c r="J872" s="419"/>
      <c r="K872" s="419"/>
      <c r="L872" s="419"/>
      <c r="M872" s="419"/>
      <c r="N872" s="419"/>
      <c r="O872" s="419"/>
      <c r="P872" s="419"/>
      <c r="Q872" s="419"/>
      <c r="R872" s="419"/>
      <c r="S872" s="419"/>
      <c r="T872" s="419"/>
      <c r="U872" s="419"/>
      <c r="V872" s="419"/>
      <c r="W872" s="419"/>
      <c r="X872" s="419"/>
      <c r="Y872" s="419"/>
      <c r="Z872" s="419"/>
    </row>
    <row r="873" spans="1:26" ht="15.75" customHeight="1">
      <c r="A873" s="419"/>
      <c r="B873" s="419"/>
      <c r="C873" s="419"/>
      <c r="D873" s="419"/>
      <c r="E873" s="419"/>
      <c r="F873" s="419"/>
      <c r="G873" s="419"/>
      <c r="H873" s="419"/>
      <c r="I873" s="419"/>
      <c r="J873" s="419"/>
      <c r="K873" s="419"/>
      <c r="L873" s="419"/>
      <c r="M873" s="419"/>
      <c r="N873" s="419"/>
      <c r="O873" s="419"/>
      <c r="P873" s="419"/>
      <c r="Q873" s="419"/>
      <c r="R873" s="419"/>
      <c r="S873" s="419"/>
      <c r="T873" s="419"/>
      <c r="U873" s="419"/>
      <c r="V873" s="419"/>
      <c r="W873" s="419"/>
      <c r="X873" s="419"/>
      <c r="Y873" s="419"/>
      <c r="Z873" s="419"/>
    </row>
    <row r="874" spans="1:26" ht="15.75" customHeight="1">
      <c r="A874" s="419"/>
      <c r="B874" s="419"/>
      <c r="C874" s="419"/>
      <c r="D874" s="419"/>
      <c r="E874" s="419"/>
      <c r="F874" s="419"/>
      <c r="G874" s="419"/>
      <c r="H874" s="419"/>
      <c r="I874" s="419"/>
      <c r="J874" s="419"/>
      <c r="K874" s="419"/>
      <c r="L874" s="419"/>
      <c r="M874" s="419"/>
      <c r="N874" s="419"/>
      <c r="O874" s="419"/>
      <c r="P874" s="419"/>
      <c r="Q874" s="419"/>
      <c r="R874" s="419"/>
      <c r="S874" s="419"/>
      <c r="T874" s="419"/>
      <c r="U874" s="419"/>
      <c r="V874" s="419"/>
      <c r="W874" s="419"/>
      <c r="X874" s="419"/>
      <c r="Y874" s="419"/>
      <c r="Z874" s="419"/>
    </row>
    <row r="875" spans="1:26" ht="15.75" customHeight="1">
      <c r="A875" s="419"/>
      <c r="B875" s="419"/>
      <c r="C875" s="419"/>
      <c r="D875" s="419"/>
      <c r="E875" s="419"/>
      <c r="F875" s="419"/>
      <c r="G875" s="419"/>
      <c r="H875" s="419"/>
      <c r="I875" s="419"/>
      <c r="J875" s="419"/>
      <c r="K875" s="419"/>
      <c r="L875" s="419"/>
      <c r="M875" s="419"/>
      <c r="N875" s="419"/>
      <c r="O875" s="419"/>
      <c r="P875" s="419"/>
      <c r="Q875" s="419"/>
      <c r="R875" s="419"/>
      <c r="S875" s="419"/>
      <c r="T875" s="419"/>
      <c r="U875" s="419"/>
      <c r="V875" s="419"/>
      <c r="W875" s="419"/>
      <c r="X875" s="419"/>
      <c r="Y875" s="419"/>
      <c r="Z875" s="419"/>
    </row>
    <row r="876" spans="1:26" ht="15.75" customHeight="1">
      <c r="A876" s="419"/>
      <c r="B876" s="419"/>
      <c r="C876" s="419"/>
      <c r="D876" s="419"/>
      <c r="E876" s="419"/>
      <c r="F876" s="419"/>
      <c r="G876" s="419"/>
      <c r="H876" s="419"/>
      <c r="I876" s="419"/>
      <c r="J876" s="419"/>
      <c r="K876" s="419"/>
      <c r="L876" s="419"/>
      <c r="M876" s="419"/>
      <c r="N876" s="419"/>
      <c r="O876" s="419"/>
      <c r="P876" s="419"/>
      <c r="Q876" s="419"/>
      <c r="R876" s="419"/>
      <c r="S876" s="419"/>
      <c r="T876" s="419"/>
      <c r="U876" s="419"/>
      <c r="V876" s="419"/>
      <c r="W876" s="419"/>
      <c r="X876" s="419"/>
      <c r="Y876" s="419"/>
      <c r="Z876" s="419"/>
    </row>
    <row r="877" spans="1:26" ht="15.75" customHeight="1">
      <c r="A877" s="419"/>
      <c r="B877" s="419"/>
      <c r="C877" s="419"/>
      <c r="D877" s="419"/>
      <c r="E877" s="419"/>
      <c r="F877" s="419"/>
      <c r="G877" s="419"/>
      <c r="H877" s="419"/>
      <c r="I877" s="419"/>
      <c r="J877" s="419"/>
      <c r="K877" s="419"/>
      <c r="L877" s="419"/>
      <c r="M877" s="419"/>
      <c r="N877" s="419"/>
      <c r="O877" s="419"/>
      <c r="P877" s="419"/>
      <c r="Q877" s="419"/>
      <c r="R877" s="419"/>
      <c r="S877" s="419"/>
      <c r="T877" s="419"/>
      <c r="U877" s="419"/>
      <c r="V877" s="419"/>
      <c r="W877" s="419"/>
      <c r="X877" s="419"/>
      <c r="Y877" s="419"/>
      <c r="Z877" s="419"/>
    </row>
    <row r="878" spans="1:26" ht="15.75" customHeight="1">
      <c r="A878" s="419"/>
      <c r="B878" s="419"/>
      <c r="C878" s="419"/>
      <c r="D878" s="419"/>
      <c r="E878" s="419"/>
      <c r="F878" s="419"/>
      <c r="G878" s="419"/>
      <c r="H878" s="419"/>
      <c r="I878" s="419"/>
      <c r="J878" s="419"/>
      <c r="K878" s="419"/>
      <c r="L878" s="419"/>
      <c r="M878" s="419"/>
      <c r="N878" s="419"/>
      <c r="O878" s="419"/>
      <c r="P878" s="419"/>
      <c r="Q878" s="419"/>
      <c r="R878" s="419"/>
      <c r="S878" s="419"/>
      <c r="T878" s="419"/>
      <c r="U878" s="419"/>
      <c r="V878" s="419"/>
      <c r="W878" s="419"/>
      <c r="X878" s="419"/>
      <c r="Y878" s="419"/>
      <c r="Z878" s="419"/>
    </row>
    <row r="879" spans="1:26" ht="15.75" customHeight="1">
      <c r="A879" s="419"/>
      <c r="B879" s="419"/>
      <c r="C879" s="419"/>
      <c r="D879" s="419"/>
      <c r="E879" s="419"/>
      <c r="F879" s="419"/>
      <c r="G879" s="419"/>
      <c r="H879" s="419"/>
      <c r="I879" s="419"/>
      <c r="J879" s="419"/>
      <c r="K879" s="419"/>
      <c r="L879" s="419"/>
      <c r="M879" s="419"/>
      <c r="N879" s="419"/>
      <c r="O879" s="419"/>
      <c r="P879" s="419"/>
      <c r="Q879" s="419"/>
      <c r="R879" s="419"/>
      <c r="S879" s="419"/>
      <c r="T879" s="419"/>
      <c r="U879" s="419"/>
      <c r="V879" s="419"/>
      <c r="W879" s="419"/>
      <c r="X879" s="419"/>
      <c r="Y879" s="419"/>
      <c r="Z879" s="419"/>
    </row>
    <row r="880" spans="1:26" ht="15.75" customHeight="1">
      <c r="A880" s="419"/>
      <c r="B880" s="419"/>
      <c r="C880" s="419"/>
      <c r="D880" s="419"/>
      <c r="E880" s="419"/>
      <c r="F880" s="419"/>
      <c r="G880" s="419"/>
      <c r="H880" s="419"/>
      <c r="I880" s="419"/>
      <c r="J880" s="419"/>
      <c r="K880" s="419"/>
      <c r="L880" s="419"/>
      <c r="M880" s="419"/>
      <c r="N880" s="419"/>
      <c r="O880" s="419"/>
      <c r="P880" s="419"/>
      <c r="Q880" s="419"/>
      <c r="R880" s="419"/>
      <c r="S880" s="419"/>
      <c r="T880" s="419"/>
      <c r="U880" s="419"/>
      <c r="V880" s="419"/>
      <c r="W880" s="419"/>
      <c r="X880" s="419"/>
      <c r="Y880" s="419"/>
      <c r="Z880" s="419"/>
    </row>
    <row r="881" spans="1:26" ht="15.75" customHeight="1">
      <c r="A881" s="419"/>
      <c r="B881" s="419"/>
      <c r="C881" s="419"/>
      <c r="D881" s="419"/>
      <c r="E881" s="419"/>
      <c r="F881" s="419"/>
      <c r="G881" s="419"/>
      <c r="H881" s="419"/>
      <c r="I881" s="419"/>
      <c r="J881" s="419"/>
      <c r="K881" s="419"/>
      <c r="L881" s="419"/>
      <c r="M881" s="419"/>
      <c r="N881" s="419"/>
      <c r="O881" s="419"/>
      <c r="P881" s="419"/>
      <c r="Q881" s="419"/>
      <c r="R881" s="419"/>
      <c r="S881" s="419"/>
      <c r="T881" s="419"/>
      <c r="U881" s="419"/>
      <c r="V881" s="419"/>
      <c r="W881" s="419"/>
      <c r="X881" s="419"/>
      <c r="Y881" s="419"/>
      <c r="Z881" s="419"/>
    </row>
    <row r="882" spans="1:26" ht="15.75" customHeight="1">
      <c r="A882" s="419"/>
      <c r="B882" s="419"/>
      <c r="C882" s="419"/>
      <c r="D882" s="419"/>
      <c r="E882" s="419"/>
      <c r="F882" s="419"/>
      <c r="G882" s="419"/>
      <c r="H882" s="419"/>
      <c r="I882" s="419"/>
      <c r="J882" s="419"/>
      <c r="K882" s="419"/>
      <c r="L882" s="419"/>
      <c r="M882" s="419"/>
      <c r="N882" s="419"/>
      <c r="O882" s="419"/>
      <c r="P882" s="419"/>
      <c r="Q882" s="419"/>
      <c r="R882" s="419"/>
      <c r="S882" s="419"/>
      <c r="T882" s="419"/>
      <c r="U882" s="419"/>
      <c r="V882" s="419"/>
      <c r="W882" s="419"/>
      <c r="X882" s="419"/>
      <c r="Y882" s="419"/>
      <c r="Z882" s="419"/>
    </row>
    <row r="883" spans="1:26" ht="15.75" customHeight="1">
      <c r="A883" s="419"/>
      <c r="B883" s="419"/>
      <c r="C883" s="419"/>
      <c r="D883" s="419"/>
      <c r="E883" s="419"/>
      <c r="F883" s="419"/>
      <c r="G883" s="419"/>
      <c r="H883" s="419"/>
      <c r="I883" s="419"/>
      <c r="J883" s="419"/>
      <c r="K883" s="419"/>
      <c r="L883" s="419"/>
      <c r="M883" s="419"/>
      <c r="N883" s="419"/>
      <c r="O883" s="419"/>
      <c r="P883" s="419"/>
      <c r="Q883" s="419"/>
      <c r="R883" s="419"/>
      <c r="S883" s="419"/>
      <c r="T883" s="419"/>
      <c r="U883" s="419"/>
      <c r="V883" s="419"/>
      <c r="W883" s="419"/>
      <c r="X883" s="419"/>
      <c r="Y883" s="419"/>
      <c r="Z883" s="419"/>
    </row>
    <row r="884" spans="1:26" ht="15.75" customHeight="1">
      <c r="A884" s="419"/>
      <c r="B884" s="419"/>
      <c r="C884" s="419"/>
      <c r="D884" s="419"/>
      <c r="E884" s="419"/>
      <c r="F884" s="419"/>
      <c r="G884" s="419"/>
      <c r="H884" s="419"/>
      <c r="I884" s="419"/>
      <c r="J884" s="419"/>
      <c r="K884" s="419"/>
      <c r="L884" s="419"/>
      <c r="M884" s="419"/>
      <c r="N884" s="419"/>
      <c r="O884" s="419"/>
      <c r="P884" s="419"/>
      <c r="Q884" s="419"/>
      <c r="R884" s="419"/>
      <c r="S884" s="419"/>
      <c r="T884" s="419"/>
      <c r="U884" s="419"/>
      <c r="V884" s="419"/>
      <c r="W884" s="419"/>
      <c r="X884" s="419"/>
      <c r="Y884" s="419"/>
      <c r="Z884" s="419"/>
    </row>
    <row r="885" spans="1:26" ht="15.75" customHeight="1">
      <c r="A885" s="419"/>
      <c r="B885" s="419"/>
      <c r="C885" s="419"/>
      <c r="D885" s="419"/>
      <c r="E885" s="419"/>
      <c r="F885" s="419"/>
      <c r="G885" s="419"/>
      <c r="H885" s="419"/>
      <c r="I885" s="419"/>
      <c r="J885" s="419"/>
      <c r="K885" s="419"/>
      <c r="L885" s="419"/>
      <c r="M885" s="419"/>
      <c r="N885" s="419"/>
      <c r="O885" s="419"/>
      <c r="P885" s="419"/>
      <c r="Q885" s="419"/>
      <c r="R885" s="419"/>
      <c r="S885" s="419"/>
      <c r="T885" s="419"/>
      <c r="U885" s="419"/>
      <c r="V885" s="419"/>
      <c r="W885" s="419"/>
      <c r="X885" s="419"/>
      <c r="Y885" s="419"/>
      <c r="Z885" s="419"/>
    </row>
    <row r="886" spans="1:26" ht="15.75" customHeight="1">
      <c r="A886" s="419"/>
      <c r="B886" s="419"/>
      <c r="C886" s="419"/>
      <c r="D886" s="419"/>
      <c r="E886" s="419"/>
      <c r="F886" s="419"/>
      <c r="G886" s="419"/>
      <c r="H886" s="419"/>
      <c r="I886" s="419"/>
      <c r="J886" s="419"/>
      <c r="K886" s="419"/>
      <c r="L886" s="419"/>
      <c r="M886" s="419"/>
      <c r="N886" s="419"/>
      <c r="O886" s="419"/>
      <c r="P886" s="419"/>
      <c r="Q886" s="419"/>
      <c r="R886" s="419"/>
      <c r="S886" s="419"/>
      <c r="T886" s="419"/>
      <c r="U886" s="419"/>
      <c r="V886" s="419"/>
      <c r="W886" s="419"/>
      <c r="X886" s="419"/>
      <c r="Y886" s="419"/>
      <c r="Z886" s="419"/>
    </row>
    <row r="887" spans="1:26" ht="15.75" customHeight="1">
      <c r="A887" s="419"/>
      <c r="B887" s="419"/>
      <c r="C887" s="419"/>
      <c r="D887" s="419"/>
      <c r="E887" s="419"/>
      <c r="F887" s="419"/>
      <c r="G887" s="419"/>
      <c r="H887" s="419"/>
      <c r="I887" s="419"/>
      <c r="J887" s="419"/>
      <c r="K887" s="419"/>
      <c r="L887" s="419"/>
      <c r="M887" s="419"/>
      <c r="N887" s="419"/>
      <c r="O887" s="419"/>
      <c r="P887" s="419"/>
      <c r="Q887" s="419"/>
      <c r="R887" s="419"/>
      <c r="S887" s="419"/>
      <c r="T887" s="419"/>
      <c r="U887" s="419"/>
      <c r="V887" s="419"/>
      <c r="W887" s="419"/>
      <c r="X887" s="419"/>
      <c r="Y887" s="419"/>
      <c r="Z887" s="419"/>
    </row>
    <row r="888" spans="1:26" ht="15.75" customHeight="1">
      <c r="A888" s="419"/>
      <c r="B888" s="419"/>
      <c r="C888" s="419"/>
      <c r="D888" s="419"/>
      <c r="E888" s="419"/>
      <c r="F888" s="419"/>
      <c r="G888" s="419"/>
      <c r="H888" s="419"/>
      <c r="I888" s="419"/>
      <c r="J888" s="419"/>
      <c r="K888" s="419"/>
      <c r="L888" s="419"/>
      <c r="M888" s="419"/>
      <c r="N888" s="419"/>
      <c r="O888" s="419"/>
      <c r="P888" s="419"/>
      <c r="Q888" s="419"/>
      <c r="R888" s="419"/>
      <c r="S888" s="419"/>
      <c r="T888" s="419"/>
      <c r="U888" s="419"/>
      <c r="V888" s="419"/>
      <c r="W888" s="419"/>
      <c r="X888" s="419"/>
      <c r="Y888" s="419"/>
      <c r="Z888" s="419"/>
    </row>
    <row r="889" spans="1:26" ht="15.75" customHeight="1">
      <c r="A889" s="419"/>
      <c r="B889" s="419"/>
      <c r="C889" s="419"/>
      <c r="D889" s="419"/>
      <c r="E889" s="419"/>
      <c r="F889" s="419"/>
      <c r="G889" s="419"/>
      <c r="H889" s="419"/>
      <c r="I889" s="419"/>
      <c r="J889" s="419"/>
      <c r="K889" s="419"/>
      <c r="L889" s="419"/>
      <c r="M889" s="419"/>
      <c r="N889" s="419"/>
      <c r="O889" s="419"/>
      <c r="P889" s="419"/>
      <c r="Q889" s="419"/>
      <c r="R889" s="419"/>
      <c r="S889" s="419"/>
      <c r="T889" s="419"/>
      <c r="U889" s="419"/>
      <c r="V889" s="419"/>
      <c r="W889" s="419"/>
      <c r="X889" s="419"/>
      <c r="Y889" s="419"/>
      <c r="Z889" s="419"/>
    </row>
    <row r="890" spans="1:26" ht="15.75" customHeight="1">
      <c r="A890" s="419"/>
      <c r="B890" s="419"/>
      <c r="C890" s="419"/>
      <c r="D890" s="419"/>
      <c r="E890" s="419"/>
      <c r="F890" s="419"/>
      <c r="G890" s="419"/>
      <c r="H890" s="419"/>
      <c r="I890" s="419"/>
      <c r="J890" s="419"/>
      <c r="K890" s="419"/>
      <c r="L890" s="419"/>
      <c r="M890" s="419"/>
      <c r="N890" s="419"/>
      <c r="O890" s="419"/>
      <c r="P890" s="419"/>
      <c r="Q890" s="419"/>
      <c r="R890" s="419"/>
      <c r="S890" s="419"/>
      <c r="T890" s="419"/>
      <c r="U890" s="419"/>
      <c r="V890" s="419"/>
      <c r="W890" s="419"/>
      <c r="X890" s="419"/>
      <c r="Y890" s="419"/>
      <c r="Z890" s="419"/>
    </row>
    <row r="891" spans="1:26" ht="15.75" customHeight="1">
      <c r="A891" s="419"/>
      <c r="B891" s="419"/>
      <c r="C891" s="419"/>
      <c r="D891" s="419"/>
      <c r="E891" s="419"/>
      <c r="F891" s="419"/>
      <c r="G891" s="419"/>
      <c r="H891" s="419"/>
      <c r="I891" s="419"/>
      <c r="J891" s="419"/>
      <c r="K891" s="419"/>
      <c r="L891" s="419"/>
      <c r="M891" s="419"/>
      <c r="N891" s="419"/>
      <c r="O891" s="419"/>
      <c r="P891" s="419"/>
      <c r="Q891" s="419"/>
      <c r="R891" s="419"/>
      <c r="S891" s="419"/>
      <c r="T891" s="419"/>
      <c r="U891" s="419"/>
      <c r="V891" s="419"/>
      <c r="W891" s="419"/>
      <c r="X891" s="419"/>
      <c r="Y891" s="419"/>
      <c r="Z891" s="419"/>
    </row>
    <row r="892" spans="1:26" ht="15.75" customHeight="1">
      <c r="A892" s="419"/>
      <c r="B892" s="419"/>
      <c r="C892" s="419"/>
      <c r="D892" s="419"/>
      <c r="E892" s="419"/>
      <c r="F892" s="419"/>
      <c r="G892" s="419"/>
      <c r="H892" s="419"/>
      <c r="I892" s="419"/>
      <c r="J892" s="419"/>
      <c r="K892" s="419"/>
      <c r="L892" s="419"/>
      <c r="M892" s="419"/>
      <c r="N892" s="419"/>
      <c r="O892" s="419"/>
      <c r="P892" s="419"/>
      <c r="Q892" s="419"/>
      <c r="R892" s="419"/>
      <c r="S892" s="419"/>
      <c r="T892" s="419"/>
      <c r="U892" s="419"/>
      <c r="V892" s="419"/>
      <c r="W892" s="419"/>
      <c r="X892" s="419"/>
      <c r="Y892" s="419"/>
      <c r="Z892" s="419"/>
    </row>
    <row r="893" spans="1:26" ht="15.75" customHeight="1">
      <c r="A893" s="419"/>
      <c r="B893" s="419"/>
      <c r="C893" s="419"/>
      <c r="D893" s="419"/>
      <c r="E893" s="419"/>
      <c r="F893" s="419"/>
      <c r="G893" s="419"/>
      <c r="H893" s="419"/>
      <c r="I893" s="419"/>
      <c r="J893" s="419"/>
      <c r="K893" s="419"/>
      <c r="L893" s="419"/>
      <c r="M893" s="419"/>
      <c r="N893" s="419"/>
      <c r="O893" s="419"/>
      <c r="P893" s="419"/>
      <c r="Q893" s="419"/>
      <c r="R893" s="419"/>
      <c r="S893" s="419"/>
      <c r="T893" s="419"/>
      <c r="U893" s="419"/>
      <c r="V893" s="419"/>
      <c r="W893" s="419"/>
      <c r="X893" s="419"/>
      <c r="Y893" s="419"/>
      <c r="Z893" s="419"/>
    </row>
    <row r="894" spans="1:26" ht="15.75" customHeight="1">
      <c r="A894" s="419"/>
      <c r="B894" s="419"/>
      <c r="C894" s="419"/>
      <c r="D894" s="419"/>
      <c r="E894" s="419"/>
      <c r="F894" s="419"/>
      <c r="G894" s="419"/>
      <c r="H894" s="419"/>
      <c r="I894" s="419"/>
      <c r="J894" s="419"/>
      <c r="K894" s="419"/>
      <c r="L894" s="419"/>
      <c r="M894" s="419"/>
      <c r="N894" s="419"/>
      <c r="O894" s="419"/>
      <c r="P894" s="419"/>
      <c r="Q894" s="419"/>
      <c r="R894" s="419"/>
      <c r="S894" s="419"/>
      <c r="T894" s="419"/>
      <c r="U894" s="419"/>
      <c r="V894" s="419"/>
      <c r="W894" s="419"/>
      <c r="X894" s="419"/>
      <c r="Y894" s="419"/>
      <c r="Z894" s="419"/>
    </row>
    <row r="895" spans="1:26" ht="15.75" customHeight="1">
      <c r="A895" s="419"/>
      <c r="B895" s="419"/>
      <c r="C895" s="419"/>
      <c r="D895" s="419"/>
      <c r="E895" s="419"/>
      <c r="F895" s="419"/>
      <c r="G895" s="419"/>
      <c r="H895" s="419"/>
      <c r="I895" s="419"/>
      <c r="J895" s="419"/>
      <c r="K895" s="419"/>
      <c r="L895" s="419"/>
      <c r="M895" s="419"/>
      <c r="N895" s="419"/>
      <c r="O895" s="419"/>
      <c r="P895" s="419"/>
      <c r="Q895" s="419"/>
      <c r="R895" s="419"/>
      <c r="S895" s="419"/>
      <c r="T895" s="419"/>
      <c r="U895" s="419"/>
      <c r="V895" s="419"/>
      <c r="W895" s="419"/>
      <c r="X895" s="419"/>
      <c r="Y895" s="419"/>
      <c r="Z895" s="419"/>
    </row>
    <row r="896" spans="1:26" ht="15.75" customHeight="1">
      <c r="A896" s="419"/>
      <c r="B896" s="419"/>
      <c r="C896" s="419"/>
      <c r="D896" s="419"/>
      <c r="E896" s="419"/>
      <c r="F896" s="419"/>
      <c r="G896" s="419"/>
      <c r="H896" s="419"/>
      <c r="I896" s="419"/>
      <c r="J896" s="419"/>
      <c r="K896" s="419"/>
      <c r="L896" s="419"/>
      <c r="M896" s="419"/>
      <c r="N896" s="419"/>
      <c r="O896" s="419"/>
      <c r="P896" s="419"/>
      <c r="Q896" s="419"/>
      <c r="R896" s="419"/>
      <c r="S896" s="419"/>
      <c r="T896" s="419"/>
      <c r="U896" s="419"/>
      <c r="V896" s="419"/>
      <c r="W896" s="419"/>
      <c r="X896" s="419"/>
      <c r="Y896" s="419"/>
      <c r="Z896" s="419"/>
    </row>
    <row r="897" spans="1:26" ht="15.75" customHeight="1">
      <c r="A897" s="419"/>
      <c r="B897" s="419"/>
      <c r="C897" s="419"/>
      <c r="D897" s="419"/>
      <c r="E897" s="419"/>
      <c r="F897" s="419"/>
      <c r="G897" s="419"/>
      <c r="H897" s="419"/>
      <c r="I897" s="419"/>
      <c r="J897" s="419"/>
      <c r="K897" s="419"/>
      <c r="L897" s="419"/>
      <c r="M897" s="419"/>
      <c r="N897" s="419"/>
      <c r="O897" s="419"/>
      <c r="P897" s="419"/>
      <c r="Q897" s="419"/>
      <c r="R897" s="419"/>
      <c r="S897" s="419"/>
      <c r="T897" s="419"/>
      <c r="U897" s="419"/>
      <c r="V897" s="419"/>
      <c r="W897" s="419"/>
      <c r="X897" s="419"/>
      <c r="Y897" s="419"/>
      <c r="Z897" s="419"/>
    </row>
    <row r="898" spans="1:26" ht="15.75" customHeight="1">
      <c r="A898" s="419"/>
      <c r="B898" s="419"/>
      <c r="C898" s="419"/>
      <c r="D898" s="419"/>
      <c r="E898" s="419"/>
      <c r="F898" s="419"/>
      <c r="G898" s="419"/>
      <c r="H898" s="419"/>
      <c r="I898" s="419"/>
      <c r="J898" s="419"/>
      <c r="K898" s="419"/>
      <c r="L898" s="419"/>
      <c r="M898" s="419"/>
      <c r="N898" s="419"/>
      <c r="O898" s="419"/>
      <c r="P898" s="419"/>
      <c r="Q898" s="419"/>
      <c r="R898" s="419"/>
      <c r="S898" s="419"/>
      <c r="T898" s="419"/>
      <c r="U898" s="419"/>
      <c r="V898" s="419"/>
      <c r="W898" s="419"/>
      <c r="X898" s="419"/>
      <c r="Y898" s="419"/>
      <c r="Z898" s="419"/>
    </row>
    <row r="899" spans="1:26" ht="15.75" customHeight="1">
      <c r="A899" s="419"/>
      <c r="B899" s="419"/>
      <c r="C899" s="419"/>
      <c r="D899" s="419"/>
      <c r="E899" s="419"/>
      <c r="F899" s="419"/>
      <c r="G899" s="419"/>
      <c r="H899" s="419"/>
      <c r="I899" s="419"/>
      <c r="J899" s="419"/>
      <c r="K899" s="419"/>
      <c r="L899" s="419"/>
      <c r="M899" s="419"/>
      <c r="N899" s="419"/>
      <c r="O899" s="419"/>
      <c r="P899" s="419"/>
      <c r="Q899" s="419"/>
      <c r="R899" s="419"/>
      <c r="S899" s="419"/>
      <c r="T899" s="419"/>
      <c r="U899" s="419"/>
      <c r="V899" s="419"/>
      <c r="W899" s="419"/>
      <c r="X899" s="419"/>
      <c r="Y899" s="419"/>
      <c r="Z899" s="419"/>
    </row>
    <row r="900" spans="1:26" ht="15.75" customHeight="1">
      <c r="A900" s="419"/>
      <c r="B900" s="419"/>
      <c r="C900" s="419"/>
      <c r="D900" s="419"/>
      <c r="E900" s="419"/>
      <c r="F900" s="419"/>
      <c r="G900" s="419"/>
      <c r="H900" s="419"/>
      <c r="I900" s="419"/>
      <c r="J900" s="419"/>
      <c r="K900" s="419"/>
      <c r="L900" s="419"/>
      <c r="M900" s="419"/>
      <c r="N900" s="419"/>
      <c r="O900" s="419"/>
      <c r="P900" s="419"/>
      <c r="Q900" s="419"/>
      <c r="R900" s="419"/>
      <c r="S900" s="419"/>
      <c r="T900" s="419"/>
      <c r="U900" s="419"/>
      <c r="V900" s="419"/>
      <c r="W900" s="419"/>
      <c r="X900" s="419"/>
      <c r="Y900" s="419"/>
      <c r="Z900" s="419"/>
    </row>
    <row r="901" spans="1:26" ht="15.75" customHeight="1">
      <c r="A901" s="419"/>
      <c r="B901" s="419"/>
      <c r="C901" s="419"/>
      <c r="D901" s="419"/>
      <c r="E901" s="419"/>
      <c r="F901" s="419"/>
      <c r="G901" s="419"/>
      <c r="H901" s="419"/>
      <c r="I901" s="419"/>
      <c r="J901" s="419"/>
      <c r="K901" s="419"/>
      <c r="L901" s="419"/>
      <c r="M901" s="419"/>
      <c r="N901" s="419"/>
      <c r="O901" s="419"/>
      <c r="P901" s="419"/>
      <c r="Q901" s="419"/>
      <c r="R901" s="419"/>
      <c r="S901" s="419"/>
      <c r="T901" s="419"/>
      <c r="U901" s="419"/>
      <c r="V901" s="419"/>
      <c r="W901" s="419"/>
      <c r="X901" s="419"/>
      <c r="Y901" s="419"/>
      <c r="Z901" s="419"/>
    </row>
    <row r="902" spans="1:26" ht="15.75" customHeight="1">
      <c r="A902" s="419"/>
      <c r="B902" s="419"/>
      <c r="C902" s="419"/>
      <c r="D902" s="419"/>
      <c r="E902" s="419"/>
      <c r="F902" s="419"/>
      <c r="G902" s="419"/>
      <c r="H902" s="419"/>
      <c r="I902" s="419"/>
      <c r="J902" s="419"/>
      <c r="K902" s="419"/>
      <c r="L902" s="419"/>
      <c r="M902" s="419"/>
      <c r="N902" s="419"/>
      <c r="O902" s="419"/>
      <c r="P902" s="419"/>
      <c r="Q902" s="419"/>
      <c r="R902" s="419"/>
      <c r="S902" s="419"/>
      <c r="T902" s="419"/>
      <c r="U902" s="419"/>
      <c r="V902" s="419"/>
      <c r="W902" s="419"/>
      <c r="X902" s="419"/>
      <c r="Y902" s="419"/>
      <c r="Z902" s="419"/>
    </row>
    <row r="903" spans="1:26" ht="15.75" customHeight="1">
      <c r="A903" s="419"/>
      <c r="B903" s="419"/>
      <c r="C903" s="419"/>
      <c r="D903" s="419"/>
      <c r="E903" s="419"/>
      <c r="F903" s="419"/>
      <c r="G903" s="419"/>
      <c r="H903" s="419"/>
      <c r="I903" s="419"/>
      <c r="J903" s="419"/>
      <c r="K903" s="419"/>
      <c r="L903" s="419"/>
      <c r="M903" s="419"/>
      <c r="N903" s="419"/>
      <c r="O903" s="419"/>
      <c r="P903" s="419"/>
      <c r="Q903" s="419"/>
      <c r="R903" s="419"/>
      <c r="S903" s="419"/>
      <c r="T903" s="419"/>
      <c r="U903" s="419"/>
      <c r="V903" s="419"/>
      <c r="W903" s="419"/>
      <c r="X903" s="419"/>
      <c r="Y903" s="419"/>
      <c r="Z903" s="419"/>
    </row>
    <row r="904" spans="1:26" ht="15.75" customHeight="1">
      <c r="A904" s="419"/>
      <c r="B904" s="419"/>
      <c r="C904" s="419"/>
      <c r="D904" s="419"/>
      <c r="E904" s="419"/>
      <c r="F904" s="419"/>
      <c r="G904" s="419"/>
      <c r="H904" s="419"/>
      <c r="I904" s="419"/>
      <c r="J904" s="419"/>
      <c r="K904" s="419"/>
      <c r="L904" s="419"/>
      <c r="M904" s="419"/>
      <c r="N904" s="419"/>
      <c r="O904" s="419"/>
      <c r="P904" s="419"/>
      <c r="Q904" s="419"/>
      <c r="R904" s="419"/>
      <c r="S904" s="419"/>
      <c r="T904" s="419"/>
      <c r="U904" s="419"/>
      <c r="V904" s="419"/>
      <c r="W904" s="419"/>
      <c r="X904" s="419"/>
      <c r="Y904" s="419"/>
      <c r="Z904" s="419"/>
    </row>
    <row r="905" spans="1:26" ht="15.75" customHeight="1">
      <c r="A905" s="419"/>
      <c r="B905" s="419"/>
      <c r="C905" s="419"/>
      <c r="D905" s="419"/>
      <c r="E905" s="419"/>
      <c r="F905" s="419"/>
      <c r="G905" s="419"/>
      <c r="H905" s="419"/>
      <c r="I905" s="419"/>
      <c r="J905" s="419"/>
      <c r="K905" s="419"/>
      <c r="L905" s="419"/>
      <c r="M905" s="419"/>
      <c r="N905" s="419"/>
      <c r="O905" s="419"/>
      <c r="P905" s="419"/>
      <c r="Q905" s="419"/>
      <c r="R905" s="419"/>
      <c r="S905" s="419"/>
      <c r="T905" s="419"/>
      <c r="U905" s="419"/>
      <c r="V905" s="419"/>
      <c r="W905" s="419"/>
      <c r="X905" s="419"/>
      <c r="Y905" s="419"/>
      <c r="Z905" s="419"/>
    </row>
    <row r="906" spans="1:26" ht="15.75" customHeight="1">
      <c r="A906" s="419"/>
      <c r="B906" s="419"/>
      <c r="C906" s="419"/>
      <c r="D906" s="419"/>
      <c r="E906" s="419"/>
      <c r="F906" s="419"/>
      <c r="G906" s="419"/>
      <c r="H906" s="419"/>
      <c r="I906" s="419"/>
      <c r="J906" s="419"/>
      <c r="K906" s="419"/>
      <c r="L906" s="419"/>
      <c r="M906" s="419"/>
      <c r="N906" s="419"/>
      <c r="O906" s="419"/>
      <c r="P906" s="419"/>
      <c r="Q906" s="419"/>
      <c r="R906" s="419"/>
      <c r="S906" s="419"/>
      <c r="T906" s="419"/>
      <c r="U906" s="419"/>
      <c r="V906" s="419"/>
      <c r="W906" s="419"/>
      <c r="X906" s="419"/>
      <c r="Y906" s="419"/>
      <c r="Z906" s="419"/>
    </row>
    <row r="907" spans="1:26" ht="15.75" customHeight="1">
      <c r="A907" s="419"/>
      <c r="B907" s="419"/>
      <c r="C907" s="419"/>
      <c r="D907" s="419"/>
      <c r="E907" s="419"/>
      <c r="F907" s="419"/>
      <c r="G907" s="419"/>
      <c r="H907" s="419"/>
      <c r="I907" s="419"/>
      <c r="J907" s="419"/>
      <c r="K907" s="419"/>
      <c r="L907" s="419"/>
      <c r="M907" s="419"/>
      <c r="N907" s="419"/>
      <c r="O907" s="419"/>
      <c r="P907" s="419"/>
      <c r="Q907" s="419"/>
      <c r="R907" s="419"/>
      <c r="S907" s="419"/>
      <c r="T907" s="419"/>
      <c r="U907" s="419"/>
      <c r="V907" s="419"/>
      <c r="W907" s="419"/>
      <c r="X907" s="419"/>
      <c r="Y907" s="419"/>
      <c r="Z907" s="419"/>
    </row>
    <row r="908" spans="1:26" ht="15.75" customHeight="1">
      <c r="A908" s="419"/>
      <c r="B908" s="419"/>
      <c r="C908" s="419"/>
      <c r="D908" s="419"/>
      <c r="E908" s="419"/>
      <c r="F908" s="419"/>
      <c r="G908" s="419"/>
      <c r="H908" s="419"/>
      <c r="I908" s="419"/>
      <c r="J908" s="419"/>
      <c r="K908" s="419"/>
      <c r="L908" s="419"/>
      <c r="M908" s="419"/>
      <c r="N908" s="419"/>
      <c r="O908" s="419"/>
      <c r="P908" s="419"/>
      <c r="Q908" s="419"/>
      <c r="R908" s="419"/>
      <c r="S908" s="419"/>
      <c r="T908" s="419"/>
      <c r="U908" s="419"/>
      <c r="V908" s="419"/>
      <c r="W908" s="419"/>
      <c r="X908" s="419"/>
      <c r="Y908" s="419"/>
      <c r="Z908" s="419"/>
    </row>
    <row r="909" spans="1:26" ht="15.75" customHeight="1">
      <c r="A909" s="419"/>
      <c r="B909" s="419"/>
      <c r="C909" s="419"/>
      <c r="D909" s="419"/>
      <c r="E909" s="419"/>
      <c r="F909" s="419"/>
      <c r="G909" s="419"/>
      <c r="H909" s="419"/>
      <c r="I909" s="419"/>
      <c r="J909" s="419"/>
      <c r="K909" s="419"/>
      <c r="L909" s="419"/>
      <c r="M909" s="419"/>
      <c r="N909" s="419"/>
      <c r="O909" s="419"/>
      <c r="P909" s="419"/>
      <c r="Q909" s="419"/>
      <c r="R909" s="419"/>
      <c r="S909" s="419"/>
      <c r="T909" s="419"/>
      <c r="U909" s="419"/>
      <c r="V909" s="419"/>
      <c r="W909" s="419"/>
      <c r="X909" s="419"/>
      <c r="Y909" s="419"/>
      <c r="Z909" s="419"/>
    </row>
    <row r="910" spans="1:26" ht="15.75" customHeight="1">
      <c r="A910" s="419"/>
      <c r="B910" s="419"/>
      <c r="C910" s="419"/>
      <c r="D910" s="419"/>
      <c r="E910" s="419"/>
      <c r="F910" s="419"/>
      <c r="G910" s="419"/>
      <c r="H910" s="419"/>
      <c r="I910" s="419"/>
      <c r="J910" s="419"/>
      <c r="K910" s="419"/>
      <c r="L910" s="419"/>
      <c r="M910" s="419"/>
      <c r="N910" s="419"/>
      <c r="O910" s="419"/>
      <c r="P910" s="419"/>
      <c r="Q910" s="419"/>
      <c r="R910" s="419"/>
      <c r="S910" s="419"/>
      <c r="T910" s="419"/>
      <c r="U910" s="419"/>
      <c r="V910" s="419"/>
      <c r="W910" s="419"/>
      <c r="X910" s="419"/>
      <c r="Y910" s="419"/>
      <c r="Z910" s="419"/>
    </row>
    <row r="911" spans="1:26" ht="15.75" customHeight="1">
      <c r="A911" s="419"/>
      <c r="B911" s="419"/>
      <c r="C911" s="419"/>
      <c r="D911" s="419"/>
      <c r="E911" s="419"/>
      <c r="F911" s="419"/>
      <c r="G911" s="419"/>
      <c r="H911" s="419"/>
      <c r="I911" s="419"/>
      <c r="J911" s="419"/>
      <c r="K911" s="419"/>
      <c r="L911" s="419"/>
      <c r="M911" s="419"/>
      <c r="N911" s="419"/>
      <c r="O911" s="419"/>
      <c r="P911" s="419"/>
      <c r="Q911" s="419"/>
      <c r="R911" s="419"/>
      <c r="S911" s="419"/>
      <c r="T911" s="419"/>
      <c r="U911" s="419"/>
      <c r="V911" s="419"/>
      <c r="W911" s="419"/>
      <c r="X911" s="419"/>
      <c r="Y911" s="419"/>
      <c r="Z911" s="419"/>
    </row>
    <row r="912" spans="1:26" ht="15.75" customHeight="1">
      <c r="A912" s="419"/>
      <c r="B912" s="419"/>
      <c r="C912" s="419"/>
      <c r="D912" s="419"/>
      <c r="E912" s="419"/>
      <c r="F912" s="419"/>
      <c r="G912" s="419"/>
      <c r="H912" s="419"/>
      <c r="I912" s="419"/>
      <c r="J912" s="419"/>
      <c r="K912" s="419"/>
      <c r="L912" s="419"/>
      <c r="M912" s="419"/>
      <c r="N912" s="419"/>
      <c r="O912" s="419"/>
      <c r="P912" s="419"/>
      <c r="Q912" s="419"/>
      <c r="R912" s="419"/>
      <c r="S912" s="419"/>
      <c r="T912" s="419"/>
      <c r="U912" s="419"/>
      <c r="V912" s="419"/>
      <c r="W912" s="419"/>
      <c r="X912" s="419"/>
      <c r="Y912" s="419"/>
      <c r="Z912" s="419"/>
    </row>
    <row r="913" spans="1:26" ht="15.75" customHeight="1">
      <c r="A913" s="419"/>
      <c r="B913" s="419"/>
      <c r="C913" s="419"/>
      <c r="D913" s="419"/>
      <c r="E913" s="419"/>
      <c r="F913" s="419"/>
      <c r="G913" s="419"/>
      <c r="H913" s="419"/>
      <c r="I913" s="419"/>
      <c r="J913" s="419"/>
      <c r="K913" s="419"/>
      <c r="L913" s="419"/>
      <c r="M913" s="419"/>
      <c r="N913" s="419"/>
      <c r="O913" s="419"/>
      <c r="P913" s="419"/>
      <c r="Q913" s="419"/>
      <c r="R913" s="419"/>
      <c r="S913" s="419"/>
      <c r="T913" s="419"/>
      <c r="U913" s="419"/>
      <c r="V913" s="419"/>
      <c r="W913" s="419"/>
      <c r="X913" s="419"/>
      <c r="Y913" s="419"/>
      <c r="Z913" s="419"/>
    </row>
    <row r="914" spans="1:26" ht="15.75" customHeight="1">
      <c r="A914" s="419"/>
      <c r="B914" s="419"/>
      <c r="C914" s="419"/>
      <c r="D914" s="419"/>
      <c r="E914" s="419"/>
      <c r="F914" s="419"/>
      <c r="G914" s="419"/>
      <c r="H914" s="419"/>
      <c r="I914" s="419"/>
      <c r="J914" s="419"/>
      <c r="K914" s="419"/>
      <c r="L914" s="419"/>
      <c r="M914" s="419"/>
      <c r="N914" s="419"/>
      <c r="O914" s="419"/>
      <c r="P914" s="419"/>
      <c r="Q914" s="419"/>
      <c r="R914" s="419"/>
      <c r="S914" s="419"/>
      <c r="T914" s="419"/>
      <c r="U914" s="419"/>
      <c r="V914" s="419"/>
      <c r="W914" s="419"/>
      <c r="X914" s="419"/>
      <c r="Y914" s="419"/>
      <c r="Z914" s="419"/>
    </row>
    <row r="915" spans="1:26" ht="15.75" customHeight="1">
      <c r="A915" s="419"/>
      <c r="B915" s="419"/>
      <c r="C915" s="419"/>
      <c r="D915" s="419"/>
      <c r="E915" s="419"/>
      <c r="F915" s="419"/>
      <c r="G915" s="419"/>
      <c r="H915" s="419"/>
      <c r="I915" s="419"/>
      <c r="J915" s="419"/>
      <c r="K915" s="419"/>
      <c r="L915" s="419"/>
      <c r="M915" s="419"/>
      <c r="N915" s="419"/>
      <c r="O915" s="419"/>
      <c r="P915" s="419"/>
      <c r="Q915" s="419"/>
      <c r="R915" s="419"/>
      <c r="S915" s="419"/>
      <c r="T915" s="419"/>
      <c r="U915" s="419"/>
      <c r="V915" s="419"/>
      <c r="W915" s="419"/>
      <c r="X915" s="419"/>
      <c r="Y915" s="419"/>
      <c r="Z915" s="419"/>
    </row>
    <row r="916" spans="1:26" ht="15.75" customHeight="1">
      <c r="A916" s="419"/>
      <c r="B916" s="419"/>
      <c r="C916" s="419"/>
      <c r="D916" s="419"/>
      <c r="E916" s="419"/>
      <c r="F916" s="419"/>
      <c r="G916" s="419"/>
      <c r="H916" s="419"/>
      <c r="I916" s="419"/>
      <c r="J916" s="419"/>
      <c r="K916" s="419"/>
      <c r="L916" s="419"/>
      <c r="M916" s="419"/>
      <c r="N916" s="419"/>
      <c r="O916" s="419"/>
      <c r="P916" s="419"/>
      <c r="Q916" s="419"/>
      <c r="R916" s="419"/>
      <c r="S916" s="419"/>
      <c r="T916" s="419"/>
      <c r="U916" s="419"/>
      <c r="V916" s="419"/>
      <c r="W916" s="419"/>
      <c r="X916" s="419"/>
      <c r="Y916" s="419"/>
      <c r="Z916" s="419"/>
    </row>
    <row r="917" spans="1:26" ht="15.75" customHeight="1">
      <c r="A917" s="419"/>
      <c r="B917" s="419"/>
      <c r="C917" s="419"/>
      <c r="D917" s="419"/>
      <c r="E917" s="419"/>
      <c r="F917" s="419"/>
      <c r="G917" s="419"/>
      <c r="H917" s="419"/>
      <c r="I917" s="419"/>
      <c r="J917" s="419"/>
      <c r="K917" s="419"/>
      <c r="L917" s="419"/>
      <c r="M917" s="419"/>
      <c r="N917" s="419"/>
      <c r="O917" s="419"/>
      <c r="P917" s="419"/>
      <c r="Q917" s="419"/>
      <c r="R917" s="419"/>
      <c r="S917" s="419"/>
      <c r="T917" s="419"/>
      <c r="U917" s="419"/>
      <c r="V917" s="419"/>
      <c r="W917" s="419"/>
      <c r="X917" s="419"/>
      <c r="Y917" s="419"/>
      <c r="Z917" s="419"/>
    </row>
    <row r="918" spans="1:26" ht="15.75" customHeight="1">
      <c r="A918" s="419"/>
      <c r="B918" s="419"/>
      <c r="C918" s="419"/>
      <c r="D918" s="419"/>
      <c r="E918" s="419"/>
      <c r="F918" s="419"/>
      <c r="G918" s="419"/>
      <c r="H918" s="419"/>
      <c r="I918" s="419"/>
      <c r="J918" s="419"/>
      <c r="K918" s="419"/>
      <c r="L918" s="419"/>
      <c r="M918" s="419"/>
      <c r="N918" s="419"/>
      <c r="O918" s="419"/>
      <c r="P918" s="419"/>
      <c r="Q918" s="419"/>
      <c r="R918" s="419"/>
      <c r="S918" s="419"/>
      <c r="T918" s="419"/>
      <c r="U918" s="419"/>
      <c r="V918" s="419"/>
      <c r="W918" s="419"/>
      <c r="X918" s="419"/>
      <c r="Y918" s="419"/>
      <c r="Z918" s="419"/>
    </row>
    <row r="919" spans="1:26" ht="15.75" customHeight="1">
      <c r="A919" s="419"/>
      <c r="B919" s="419"/>
      <c r="C919" s="419"/>
      <c r="D919" s="419"/>
      <c r="E919" s="419"/>
      <c r="F919" s="419"/>
      <c r="G919" s="419"/>
      <c r="H919" s="419"/>
      <c r="I919" s="419"/>
      <c r="J919" s="419"/>
      <c r="K919" s="419"/>
      <c r="L919" s="419"/>
      <c r="M919" s="419"/>
      <c r="N919" s="419"/>
      <c r="O919" s="419"/>
      <c r="P919" s="419"/>
      <c r="Q919" s="419"/>
      <c r="R919" s="419"/>
      <c r="S919" s="419"/>
      <c r="T919" s="419"/>
      <c r="U919" s="419"/>
      <c r="V919" s="419"/>
      <c r="W919" s="419"/>
      <c r="X919" s="419"/>
      <c r="Y919" s="419"/>
      <c r="Z919" s="419"/>
    </row>
    <row r="920" spans="1:26" ht="15.75" customHeight="1">
      <c r="A920" s="419"/>
      <c r="B920" s="419"/>
      <c r="C920" s="419"/>
      <c r="D920" s="419"/>
      <c r="E920" s="419"/>
      <c r="F920" s="419"/>
      <c r="G920" s="419"/>
      <c r="H920" s="419"/>
      <c r="I920" s="419"/>
      <c r="J920" s="419"/>
      <c r="K920" s="419"/>
      <c r="L920" s="419"/>
      <c r="M920" s="419"/>
      <c r="N920" s="419"/>
      <c r="O920" s="419"/>
      <c r="P920" s="419"/>
      <c r="Q920" s="419"/>
      <c r="R920" s="419"/>
      <c r="S920" s="419"/>
      <c r="T920" s="419"/>
      <c r="U920" s="419"/>
      <c r="V920" s="419"/>
      <c r="W920" s="419"/>
      <c r="X920" s="419"/>
      <c r="Y920" s="419"/>
      <c r="Z920" s="419"/>
    </row>
    <row r="921" spans="1:26" ht="15.75" customHeight="1">
      <c r="A921" s="419"/>
      <c r="B921" s="419"/>
      <c r="C921" s="419"/>
      <c r="D921" s="419"/>
      <c r="E921" s="419"/>
      <c r="F921" s="419"/>
      <c r="G921" s="419"/>
      <c r="H921" s="419"/>
      <c r="I921" s="419"/>
      <c r="J921" s="419"/>
      <c r="K921" s="419"/>
      <c r="L921" s="419"/>
      <c r="M921" s="419"/>
      <c r="N921" s="419"/>
      <c r="O921" s="419"/>
      <c r="P921" s="419"/>
      <c r="Q921" s="419"/>
      <c r="R921" s="419"/>
      <c r="S921" s="419"/>
      <c r="T921" s="419"/>
      <c r="U921" s="419"/>
      <c r="V921" s="419"/>
      <c r="W921" s="419"/>
      <c r="X921" s="419"/>
      <c r="Y921" s="419"/>
      <c r="Z921" s="419"/>
    </row>
    <row r="922" spans="1:26" ht="15.75" customHeight="1">
      <c r="A922" s="419"/>
      <c r="B922" s="419"/>
      <c r="C922" s="419"/>
      <c r="D922" s="419"/>
      <c r="E922" s="419"/>
      <c r="F922" s="419"/>
      <c r="G922" s="419"/>
      <c r="H922" s="419"/>
      <c r="I922" s="419"/>
      <c r="J922" s="419"/>
      <c r="K922" s="419"/>
      <c r="L922" s="419"/>
      <c r="M922" s="419"/>
      <c r="N922" s="419"/>
      <c r="O922" s="419"/>
      <c r="P922" s="419"/>
      <c r="Q922" s="419"/>
      <c r="R922" s="419"/>
      <c r="S922" s="419"/>
      <c r="T922" s="419"/>
      <c r="U922" s="419"/>
      <c r="V922" s="419"/>
      <c r="W922" s="419"/>
      <c r="X922" s="419"/>
      <c r="Y922" s="419"/>
      <c r="Z922" s="419"/>
    </row>
    <row r="923" spans="1:26" ht="15.75" customHeight="1">
      <c r="A923" s="419"/>
      <c r="B923" s="419"/>
      <c r="C923" s="419"/>
      <c r="D923" s="419"/>
      <c r="E923" s="419"/>
      <c r="F923" s="419"/>
      <c r="G923" s="419"/>
      <c r="H923" s="419"/>
      <c r="I923" s="419"/>
      <c r="J923" s="419"/>
      <c r="K923" s="419"/>
      <c r="L923" s="419"/>
      <c r="M923" s="419"/>
      <c r="N923" s="419"/>
      <c r="O923" s="419"/>
      <c r="P923" s="419"/>
      <c r="Q923" s="419"/>
      <c r="R923" s="419"/>
      <c r="S923" s="419"/>
      <c r="T923" s="419"/>
      <c r="U923" s="419"/>
      <c r="V923" s="419"/>
      <c r="W923" s="419"/>
      <c r="X923" s="419"/>
      <c r="Y923" s="419"/>
      <c r="Z923" s="419"/>
    </row>
    <row r="924" spans="1:26" ht="15.75" customHeight="1">
      <c r="A924" s="419"/>
      <c r="B924" s="419"/>
      <c r="C924" s="419"/>
      <c r="D924" s="419"/>
      <c r="E924" s="419"/>
      <c r="F924" s="419"/>
      <c r="G924" s="419"/>
      <c r="H924" s="419"/>
      <c r="I924" s="419"/>
      <c r="J924" s="419"/>
      <c r="K924" s="419"/>
      <c r="L924" s="419"/>
      <c r="M924" s="419"/>
      <c r="N924" s="419"/>
      <c r="O924" s="419"/>
      <c r="P924" s="419"/>
      <c r="Q924" s="419"/>
      <c r="R924" s="419"/>
      <c r="S924" s="419"/>
      <c r="T924" s="419"/>
      <c r="U924" s="419"/>
      <c r="V924" s="419"/>
      <c r="W924" s="419"/>
      <c r="X924" s="419"/>
      <c r="Y924" s="419"/>
      <c r="Z924" s="419"/>
    </row>
    <row r="925" spans="1:26" ht="15.75" customHeight="1">
      <c r="A925" s="419"/>
      <c r="B925" s="419"/>
      <c r="C925" s="419"/>
      <c r="D925" s="419"/>
      <c r="E925" s="419"/>
      <c r="F925" s="419"/>
      <c r="G925" s="419"/>
      <c r="H925" s="419"/>
      <c r="I925" s="419"/>
      <c r="J925" s="419"/>
      <c r="K925" s="419"/>
      <c r="L925" s="419"/>
      <c r="M925" s="419"/>
      <c r="N925" s="419"/>
      <c r="O925" s="419"/>
      <c r="P925" s="419"/>
      <c r="Q925" s="419"/>
      <c r="R925" s="419"/>
      <c r="S925" s="419"/>
      <c r="T925" s="419"/>
      <c r="U925" s="419"/>
      <c r="V925" s="419"/>
      <c r="W925" s="419"/>
      <c r="X925" s="419"/>
      <c r="Y925" s="419"/>
      <c r="Z925" s="419"/>
    </row>
    <row r="926" spans="1:26" ht="15.75" customHeight="1">
      <c r="A926" s="419"/>
      <c r="B926" s="419"/>
      <c r="C926" s="419"/>
      <c r="D926" s="419"/>
      <c r="E926" s="419"/>
      <c r="F926" s="419"/>
      <c r="G926" s="419"/>
      <c r="H926" s="419"/>
      <c r="I926" s="419"/>
      <c r="J926" s="419"/>
      <c r="K926" s="419"/>
      <c r="L926" s="419"/>
      <c r="M926" s="419"/>
      <c r="N926" s="419"/>
      <c r="O926" s="419"/>
      <c r="P926" s="419"/>
      <c r="Q926" s="419"/>
      <c r="R926" s="419"/>
      <c r="S926" s="419"/>
      <c r="T926" s="419"/>
      <c r="U926" s="419"/>
      <c r="V926" s="419"/>
      <c r="W926" s="419"/>
      <c r="X926" s="419"/>
      <c r="Y926" s="419"/>
      <c r="Z926" s="419"/>
    </row>
    <row r="927" spans="1:26" ht="15.75" customHeight="1">
      <c r="A927" s="419"/>
      <c r="B927" s="419"/>
      <c r="C927" s="419"/>
      <c r="D927" s="419"/>
      <c r="E927" s="419"/>
      <c r="F927" s="419"/>
      <c r="G927" s="419"/>
      <c r="H927" s="419"/>
      <c r="I927" s="419"/>
      <c r="J927" s="419"/>
      <c r="K927" s="419"/>
      <c r="L927" s="419"/>
      <c r="M927" s="419"/>
      <c r="N927" s="419"/>
      <c r="O927" s="419"/>
      <c r="P927" s="419"/>
      <c r="Q927" s="419"/>
      <c r="R927" s="419"/>
      <c r="S927" s="419"/>
      <c r="T927" s="419"/>
      <c r="U927" s="419"/>
      <c r="V927" s="419"/>
      <c r="W927" s="419"/>
      <c r="X927" s="419"/>
      <c r="Y927" s="419"/>
      <c r="Z927" s="419"/>
    </row>
    <row r="928" spans="1:26" ht="15.75" customHeight="1">
      <c r="A928" s="419"/>
      <c r="B928" s="419"/>
      <c r="C928" s="419"/>
      <c r="D928" s="419"/>
      <c r="E928" s="419"/>
      <c r="F928" s="419"/>
      <c r="G928" s="419"/>
      <c r="H928" s="419"/>
      <c r="I928" s="419"/>
      <c r="J928" s="419"/>
      <c r="K928" s="419"/>
      <c r="L928" s="419"/>
      <c r="M928" s="419"/>
      <c r="N928" s="419"/>
      <c r="O928" s="419"/>
      <c r="P928" s="419"/>
      <c r="Q928" s="419"/>
      <c r="R928" s="419"/>
      <c r="S928" s="419"/>
      <c r="T928" s="419"/>
      <c r="U928" s="419"/>
      <c r="V928" s="419"/>
      <c r="W928" s="419"/>
      <c r="X928" s="419"/>
      <c r="Y928" s="419"/>
      <c r="Z928" s="419"/>
    </row>
    <row r="929" spans="1:26" ht="15.75" customHeight="1">
      <c r="A929" s="419"/>
      <c r="B929" s="419"/>
      <c r="C929" s="419"/>
      <c r="D929" s="419"/>
      <c r="E929" s="419"/>
      <c r="F929" s="419"/>
      <c r="G929" s="419"/>
      <c r="H929" s="419"/>
      <c r="I929" s="419"/>
      <c r="J929" s="419"/>
      <c r="K929" s="419"/>
      <c r="L929" s="419"/>
      <c r="M929" s="419"/>
      <c r="N929" s="419"/>
      <c r="O929" s="419"/>
      <c r="P929" s="419"/>
      <c r="Q929" s="419"/>
      <c r="R929" s="419"/>
      <c r="S929" s="419"/>
      <c r="T929" s="419"/>
      <c r="U929" s="419"/>
      <c r="V929" s="419"/>
      <c r="W929" s="419"/>
      <c r="X929" s="419"/>
      <c r="Y929" s="419"/>
      <c r="Z929" s="419"/>
    </row>
    <row r="930" spans="1:26" ht="15.75" customHeight="1">
      <c r="A930" s="419"/>
      <c r="B930" s="419"/>
      <c r="C930" s="419"/>
      <c r="D930" s="419"/>
      <c r="E930" s="419"/>
      <c r="F930" s="419"/>
      <c r="G930" s="419"/>
      <c r="H930" s="419"/>
      <c r="I930" s="419"/>
      <c r="J930" s="419"/>
      <c r="K930" s="419"/>
      <c r="L930" s="419"/>
      <c r="M930" s="419"/>
      <c r="N930" s="419"/>
      <c r="O930" s="419"/>
      <c r="P930" s="419"/>
      <c r="Q930" s="419"/>
      <c r="R930" s="419"/>
      <c r="S930" s="419"/>
      <c r="T930" s="419"/>
      <c r="U930" s="419"/>
      <c r="V930" s="419"/>
      <c r="W930" s="419"/>
      <c r="X930" s="419"/>
      <c r="Y930" s="419"/>
      <c r="Z930" s="419"/>
    </row>
    <row r="931" spans="1:26" ht="15.75" customHeight="1">
      <c r="A931" s="419"/>
      <c r="B931" s="419"/>
      <c r="C931" s="419"/>
      <c r="D931" s="419"/>
      <c r="E931" s="419"/>
      <c r="F931" s="419"/>
      <c r="G931" s="419"/>
      <c r="H931" s="419"/>
      <c r="I931" s="419"/>
      <c r="J931" s="419"/>
      <c r="K931" s="419"/>
      <c r="L931" s="419"/>
      <c r="M931" s="419"/>
      <c r="N931" s="419"/>
      <c r="O931" s="419"/>
      <c r="P931" s="419"/>
      <c r="Q931" s="419"/>
      <c r="R931" s="419"/>
      <c r="S931" s="419"/>
      <c r="T931" s="419"/>
      <c r="U931" s="419"/>
      <c r="V931" s="419"/>
      <c r="W931" s="419"/>
      <c r="X931" s="419"/>
      <c r="Y931" s="419"/>
      <c r="Z931" s="419"/>
    </row>
    <row r="932" spans="1:26" ht="15.75" customHeight="1">
      <c r="A932" s="419"/>
      <c r="B932" s="419"/>
      <c r="C932" s="419"/>
      <c r="D932" s="419"/>
      <c r="E932" s="419"/>
      <c r="F932" s="419"/>
      <c r="G932" s="419"/>
      <c r="H932" s="419"/>
      <c r="I932" s="419"/>
      <c r="J932" s="419"/>
      <c r="K932" s="419"/>
      <c r="L932" s="419"/>
      <c r="M932" s="419"/>
      <c r="N932" s="419"/>
      <c r="O932" s="419"/>
      <c r="P932" s="419"/>
      <c r="Q932" s="419"/>
      <c r="R932" s="419"/>
      <c r="S932" s="419"/>
      <c r="T932" s="419"/>
      <c r="U932" s="419"/>
      <c r="V932" s="419"/>
      <c r="W932" s="419"/>
      <c r="X932" s="419"/>
      <c r="Y932" s="419"/>
      <c r="Z932" s="419"/>
    </row>
    <row r="933" spans="1:26" ht="15.75" customHeight="1">
      <c r="A933" s="419"/>
      <c r="B933" s="419"/>
      <c r="C933" s="419"/>
      <c r="D933" s="419"/>
      <c r="E933" s="419"/>
      <c r="F933" s="419"/>
      <c r="G933" s="419"/>
      <c r="H933" s="419"/>
      <c r="I933" s="419"/>
      <c r="J933" s="419"/>
      <c r="K933" s="419"/>
      <c r="L933" s="419"/>
      <c r="M933" s="419"/>
      <c r="N933" s="419"/>
      <c r="O933" s="419"/>
      <c r="P933" s="419"/>
      <c r="Q933" s="419"/>
      <c r="R933" s="419"/>
      <c r="S933" s="419"/>
      <c r="T933" s="419"/>
      <c r="U933" s="419"/>
      <c r="V933" s="419"/>
      <c r="W933" s="419"/>
      <c r="X933" s="419"/>
      <c r="Y933" s="419"/>
      <c r="Z933" s="419"/>
    </row>
    <row r="934" spans="1:26" ht="15.75" customHeight="1">
      <c r="A934" s="419"/>
      <c r="B934" s="419"/>
      <c r="C934" s="419"/>
      <c r="D934" s="419"/>
      <c r="E934" s="419"/>
      <c r="F934" s="419"/>
      <c r="G934" s="419"/>
      <c r="H934" s="419"/>
      <c r="I934" s="419"/>
      <c r="J934" s="419"/>
      <c r="K934" s="419"/>
      <c r="L934" s="419"/>
      <c r="M934" s="419"/>
      <c r="N934" s="419"/>
      <c r="O934" s="419"/>
      <c r="P934" s="419"/>
      <c r="Q934" s="419"/>
      <c r="R934" s="419"/>
      <c r="S934" s="419"/>
      <c r="T934" s="419"/>
      <c r="U934" s="419"/>
      <c r="V934" s="419"/>
      <c r="W934" s="419"/>
      <c r="X934" s="419"/>
      <c r="Y934" s="419"/>
      <c r="Z934" s="419"/>
    </row>
    <row r="935" spans="1:26" ht="15.75" customHeight="1">
      <c r="A935" s="419"/>
      <c r="B935" s="419"/>
      <c r="C935" s="419"/>
      <c r="D935" s="419"/>
      <c r="E935" s="419"/>
      <c r="F935" s="419"/>
      <c r="G935" s="419"/>
      <c r="H935" s="419"/>
      <c r="I935" s="419"/>
      <c r="J935" s="419"/>
      <c r="K935" s="419"/>
      <c r="L935" s="419"/>
      <c r="M935" s="419"/>
      <c r="N935" s="419"/>
      <c r="O935" s="419"/>
      <c r="P935" s="419"/>
      <c r="Q935" s="419"/>
      <c r="R935" s="419"/>
      <c r="S935" s="419"/>
      <c r="T935" s="419"/>
      <c r="U935" s="419"/>
      <c r="V935" s="419"/>
      <c r="W935" s="419"/>
      <c r="X935" s="419"/>
      <c r="Y935" s="419"/>
      <c r="Z935" s="419"/>
    </row>
    <row r="936" spans="1:26" ht="15.75" customHeight="1">
      <c r="A936" s="419"/>
      <c r="B936" s="419"/>
      <c r="C936" s="419"/>
      <c r="D936" s="419"/>
      <c r="E936" s="419"/>
      <c r="F936" s="419"/>
      <c r="G936" s="419"/>
      <c r="H936" s="419"/>
      <c r="I936" s="419"/>
      <c r="J936" s="419"/>
      <c r="K936" s="419"/>
      <c r="L936" s="419"/>
      <c r="M936" s="419"/>
      <c r="N936" s="419"/>
      <c r="O936" s="419"/>
      <c r="P936" s="419"/>
      <c r="Q936" s="419"/>
      <c r="R936" s="419"/>
      <c r="S936" s="419"/>
      <c r="T936" s="419"/>
      <c r="U936" s="419"/>
      <c r="V936" s="419"/>
      <c r="W936" s="419"/>
      <c r="X936" s="419"/>
      <c r="Y936" s="419"/>
      <c r="Z936" s="419"/>
    </row>
    <row r="937" spans="1:26" ht="15.75" customHeight="1">
      <c r="A937" s="419"/>
      <c r="B937" s="419"/>
      <c r="C937" s="419"/>
      <c r="D937" s="419"/>
      <c r="E937" s="419"/>
      <c r="F937" s="419"/>
      <c r="G937" s="419"/>
      <c r="H937" s="419"/>
      <c r="I937" s="419"/>
      <c r="J937" s="419"/>
      <c r="K937" s="419"/>
      <c r="L937" s="419"/>
      <c r="M937" s="419"/>
      <c r="N937" s="419"/>
      <c r="O937" s="419"/>
      <c r="P937" s="419"/>
      <c r="Q937" s="419"/>
      <c r="R937" s="419"/>
      <c r="S937" s="419"/>
      <c r="T937" s="419"/>
      <c r="U937" s="419"/>
      <c r="V937" s="419"/>
      <c r="W937" s="419"/>
      <c r="X937" s="419"/>
      <c r="Y937" s="419"/>
      <c r="Z937" s="419"/>
    </row>
    <row r="938" spans="1:26" ht="15.75" customHeight="1">
      <c r="A938" s="419"/>
      <c r="B938" s="419"/>
      <c r="C938" s="419"/>
      <c r="D938" s="419"/>
      <c r="E938" s="419"/>
      <c r="F938" s="419"/>
      <c r="G938" s="419"/>
      <c r="H938" s="419"/>
      <c r="I938" s="419"/>
      <c r="J938" s="419"/>
      <c r="K938" s="419"/>
      <c r="L938" s="419"/>
      <c r="M938" s="419"/>
      <c r="N938" s="419"/>
      <c r="O938" s="419"/>
      <c r="P938" s="419"/>
      <c r="Q938" s="419"/>
      <c r="R938" s="419"/>
      <c r="S938" s="419"/>
      <c r="T938" s="419"/>
      <c r="U938" s="419"/>
      <c r="V938" s="419"/>
      <c r="W938" s="419"/>
      <c r="X938" s="419"/>
      <c r="Y938" s="419"/>
      <c r="Z938" s="419"/>
    </row>
    <row r="939" spans="1:26" ht="15.75" customHeight="1">
      <c r="A939" s="419"/>
      <c r="B939" s="419"/>
      <c r="C939" s="419"/>
      <c r="D939" s="419"/>
      <c r="E939" s="419"/>
      <c r="F939" s="419"/>
      <c r="G939" s="419"/>
      <c r="H939" s="419"/>
      <c r="I939" s="419"/>
      <c r="J939" s="419"/>
      <c r="K939" s="419"/>
      <c r="L939" s="419"/>
      <c r="M939" s="419"/>
      <c r="N939" s="419"/>
      <c r="O939" s="419"/>
      <c r="P939" s="419"/>
      <c r="Q939" s="419"/>
      <c r="R939" s="419"/>
      <c r="S939" s="419"/>
      <c r="T939" s="419"/>
      <c r="U939" s="419"/>
      <c r="V939" s="419"/>
      <c r="W939" s="419"/>
      <c r="X939" s="419"/>
      <c r="Y939" s="419"/>
      <c r="Z939" s="419"/>
    </row>
    <row r="940" spans="1:26" ht="15.75" customHeight="1">
      <c r="A940" s="419"/>
      <c r="B940" s="419"/>
      <c r="C940" s="419"/>
      <c r="D940" s="419"/>
      <c r="E940" s="419"/>
      <c r="F940" s="419"/>
      <c r="G940" s="419"/>
      <c r="H940" s="419"/>
      <c r="I940" s="419"/>
      <c r="J940" s="419"/>
      <c r="K940" s="419"/>
      <c r="L940" s="419"/>
      <c r="M940" s="419"/>
      <c r="N940" s="419"/>
      <c r="O940" s="419"/>
      <c r="P940" s="419"/>
      <c r="Q940" s="419"/>
      <c r="R940" s="419"/>
      <c r="S940" s="419"/>
      <c r="T940" s="419"/>
      <c r="U940" s="419"/>
      <c r="V940" s="419"/>
      <c r="W940" s="419"/>
      <c r="X940" s="419"/>
      <c r="Y940" s="419"/>
      <c r="Z940" s="419"/>
    </row>
    <row r="941" spans="1:26" ht="15.75" customHeight="1">
      <c r="A941" s="419"/>
      <c r="B941" s="419"/>
      <c r="C941" s="419"/>
      <c r="D941" s="419"/>
      <c r="E941" s="419"/>
      <c r="F941" s="419"/>
      <c r="G941" s="419"/>
      <c r="H941" s="419"/>
      <c r="I941" s="419"/>
      <c r="J941" s="419"/>
      <c r="K941" s="419"/>
      <c r="L941" s="419"/>
      <c r="M941" s="419"/>
      <c r="N941" s="419"/>
      <c r="O941" s="419"/>
      <c r="P941" s="419"/>
      <c r="Q941" s="419"/>
      <c r="R941" s="419"/>
      <c r="S941" s="419"/>
      <c r="T941" s="419"/>
      <c r="U941" s="419"/>
      <c r="V941" s="419"/>
      <c r="W941" s="419"/>
      <c r="X941" s="419"/>
      <c r="Y941" s="419"/>
      <c r="Z941" s="419"/>
    </row>
    <row r="942" spans="1:26" ht="15.75" customHeight="1">
      <c r="A942" s="419"/>
      <c r="B942" s="419"/>
      <c r="C942" s="419"/>
      <c r="D942" s="419"/>
      <c r="E942" s="419"/>
      <c r="F942" s="419"/>
      <c r="G942" s="419"/>
      <c r="H942" s="419"/>
      <c r="I942" s="419"/>
      <c r="J942" s="419"/>
      <c r="K942" s="419"/>
      <c r="L942" s="419"/>
      <c r="M942" s="419"/>
      <c r="N942" s="419"/>
      <c r="O942" s="419"/>
      <c r="P942" s="419"/>
      <c r="Q942" s="419"/>
      <c r="R942" s="419"/>
      <c r="S942" s="419"/>
      <c r="T942" s="419"/>
      <c r="U942" s="419"/>
      <c r="V942" s="419"/>
      <c r="W942" s="419"/>
      <c r="X942" s="419"/>
      <c r="Y942" s="419"/>
      <c r="Z942" s="419"/>
    </row>
    <row r="943" spans="1:26" ht="15.75" customHeight="1">
      <c r="A943" s="419"/>
      <c r="B943" s="419"/>
      <c r="C943" s="419"/>
      <c r="D943" s="419"/>
      <c r="E943" s="419"/>
      <c r="F943" s="419"/>
      <c r="G943" s="419"/>
      <c r="H943" s="419"/>
      <c r="I943" s="419"/>
      <c r="J943" s="419"/>
      <c r="K943" s="419"/>
      <c r="L943" s="419"/>
      <c r="M943" s="419"/>
      <c r="N943" s="419"/>
      <c r="O943" s="419"/>
      <c r="P943" s="419"/>
      <c r="Q943" s="419"/>
      <c r="R943" s="419"/>
      <c r="S943" s="419"/>
      <c r="T943" s="419"/>
      <c r="U943" s="419"/>
      <c r="V943" s="419"/>
      <c r="W943" s="419"/>
      <c r="X943" s="419"/>
      <c r="Y943" s="419"/>
      <c r="Z943" s="419"/>
    </row>
    <row r="944" spans="1:26" ht="15.75" customHeight="1">
      <c r="A944" s="419"/>
      <c r="B944" s="419"/>
      <c r="C944" s="419"/>
      <c r="D944" s="419"/>
      <c r="E944" s="419"/>
      <c r="F944" s="419"/>
      <c r="G944" s="419"/>
      <c r="H944" s="419"/>
      <c r="I944" s="419"/>
      <c r="J944" s="419"/>
      <c r="K944" s="419"/>
      <c r="L944" s="419"/>
      <c r="M944" s="419"/>
      <c r="N944" s="419"/>
      <c r="O944" s="419"/>
      <c r="P944" s="419"/>
      <c r="Q944" s="419"/>
      <c r="R944" s="419"/>
      <c r="S944" s="419"/>
      <c r="T944" s="419"/>
      <c r="U944" s="419"/>
      <c r="V944" s="419"/>
      <c r="W944" s="419"/>
      <c r="X944" s="419"/>
      <c r="Y944" s="419"/>
      <c r="Z944" s="419"/>
    </row>
    <row r="945" spans="1:26" ht="15.75" customHeight="1">
      <c r="A945" s="419"/>
      <c r="B945" s="419"/>
      <c r="C945" s="419"/>
      <c r="D945" s="419"/>
      <c r="E945" s="419"/>
      <c r="F945" s="419"/>
      <c r="G945" s="419"/>
      <c r="H945" s="419"/>
      <c r="I945" s="419"/>
      <c r="J945" s="419"/>
      <c r="K945" s="419"/>
      <c r="L945" s="419"/>
      <c r="M945" s="419"/>
      <c r="N945" s="419"/>
      <c r="O945" s="419"/>
      <c r="P945" s="419"/>
      <c r="Q945" s="419"/>
      <c r="R945" s="419"/>
      <c r="S945" s="419"/>
      <c r="T945" s="419"/>
      <c r="U945" s="419"/>
      <c r="V945" s="419"/>
      <c r="W945" s="419"/>
      <c r="X945" s="419"/>
      <c r="Y945" s="419"/>
      <c r="Z945" s="419"/>
    </row>
    <row r="946" spans="1:26" ht="15.75" customHeight="1">
      <c r="A946" s="419"/>
      <c r="B946" s="419"/>
      <c r="C946" s="419"/>
      <c r="D946" s="419"/>
      <c r="E946" s="419"/>
      <c r="F946" s="419"/>
      <c r="G946" s="419"/>
      <c r="H946" s="419"/>
      <c r="I946" s="419"/>
      <c r="J946" s="419"/>
      <c r="K946" s="419"/>
      <c r="L946" s="419"/>
      <c r="M946" s="419"/>
      <c r="N946" s="419"/>
      <c r="O946" s="419"/>
      <c r="P946" s="419"/>
      <c r="Q946" s="419"/>
      <c r="R946" s="419"/>
      <c r="S946" s="419"/>
      <c r="T946" s="419"/>
      <c r="U946" s="419"/>
      <c r="V946" s="419"/>
      <c r="W946" s="419"/>
      <c r="X946" s="419"/>
      <c r="Y946" s="419"/>
      <c r="Z946" s="419"/>
    </row>
    <row r="947" spans="1:26" ht="15.75" customHeight="1">
      <c r="A947" s="419"/>
      <c r="B947" s="419"/>
      <c r="C947" s="419"/>
      <c r="D947" s="419"/>
      <c r="E947" s="419"/>
      <c r="F947" s="419"/>
      <c r="G947" s="419"/>
      <c r="H947" s="419"/>
      <c r="I947" s="419"/>
      <c r="J947" s="419"/>
      <c r="K947" s="419"/>
      <c r="L947" s="419"/>
      <c r="M947" s="419"/>
      <c r="N947" s="419"/>
      <c r="O947" s="419"/>
      <c r="P947" s="419"/>
      <c r="Q947" s="419"/>
      <c r="R947" s="419"/>
      <c r="S947" s="419"/>
      <c r="T947" s="419"/>
      <c r="U947" s="419"/>
      <c r="V947" s="419"/>
      <c r="W947" s="419"/>
      <c r="X947" s="419"/>
      <c r="Y947" s="419"/>
      <c r="Z947" s="419"/>
    </row>
    <row r="948" spans="1:26" ht="15.75" customHeight="1">
      <c r="A948" s="419"/>
      <c r="B948" s="419"/>
      <c r="C948" s="419"/>
      <c r="D948" s="419"/>
      <c r="E948" s="419"/>
      <c r="F948" s="419"/>
      <c r="G948" s="419"/>
      <c r="H948" s="419"/>
      <c r="I948" s="419"/>
      <c r="J948" s="419"/>
      <c r="K948" s="419"/>
      <c r="L948" s="419"/>
      <c r="M948" s="419"/>
      <c r="N948" s="419"/>
      <c r="O948" s="419"/>
      <c r="P948" s="419"/>
      <c r="Q948" s="419"/>
      <c r="R948" s="419"/>
      <c r="S948" s="419"/>
      <c r="T948" s="419"/>
      <c r="U948" s="419"/>
      <c r="V948" s="419"/>
      <c r="W948" s="419"/>
      <c r="X948" s="419"/>
      <c r="Y948" s="419"/>
      <c r="Z948" s="419"/>
    </row>
    <row r="949" spans="1:26" ht="15.75" customHeight="1">
      <c r="A949" s="419"/>
      <c r="B949" s="419"/>
      <c r="C949" s="419"/>
      <c r="D949" s="419"/>
      <c r="E949" s="419"/>
      <c r="F949" s="419"/>
      <c r="G949" s="419"/>
      <c r="H949" s="419"/>
      <c r="I949" s="419"/>
      <c r="J949" s="419"/>
      <c r="K949" s="419"/>
      <c r="L949" s="419"/>
      <c r="M949" s="419"/>
      <c r="N949" s="419"/>
      <c r="O949" s="419"/>
      <c r="P949" s="419"/>
      <c r="Q949" s="419"/>
      <c r="R949" s="419"/>
      <c r="S949" s="419"/>
      <c r="T949" s="419"/>
      <c r="U949" s="419"/>
      <c r="V949" s="419"/>
      <c r="W949" s="419"/>
      <c r="X949" s="419"/>
      <c r="Y949" s="419"/>
      <c r="Z949" s="419"/>
    </row>
    <row r="950" spans="1:26" ht="15.75" customHeight="1">
      <c r="A950" s="419"/>
      <c r="B950" s="419"/>
      <c r="C950" s="419"/>
      <c r="D950" s="419"/>
      <c r="E950" s="419"/>
      <c r="F950" s="419"/>
      <c r="G950" s="419"/>
      <c r="H950" s="419"/>
      <c r="I950" s="419"/>
      <c r="J950" s="419"/>
      <c r="K950" s="419"/>
      <c r="L950" s="419"/>
      <c r="M950" s="419"/>
      <c r="N950" s="419"/>
      <c r="O950" s="419"/>
      <c r="P950" s="419"/>
      <c r="Q950" s="419"/>
      <c r="R950" s="419"/>
      <c r="S950" s="419"/>
      <c r="T950" s="419"/>
      <c r="U950" s="419"/>
      <c r="V950" s="419"/>
      <c r="W950" s="419"/>
      <c r="X950" s="419"/>
      <c r="Y950" s="419"/>
      <c r="Z950" s="419"/>
    </row>
    <row r="951" spans="1:26" ht="15.75" customHeight="1">
      <c r="A951" s="419"/>
      <c r="B951" s="419"/>
      <c r="C951" s="419"/>
      <c r="D951" s="419"/>
      <c r="E951" s="419"/>
      <c r="F951" s="419"/>
      <c r="G951" s="419"/>
      <c r="H951" s="419"/>
      <c r="I951" s="419"/>
      <c r="J951" s="419"/>
      <c r="K951" s="419"/>
      <c r="L951" s="419"/>
      <c r="M951" s="419"/>
      <c r="N951" s="419"/>
      <c r="O951" s="419"/>
      <c r="P951" s="419"/>
      <c r="Q951" s="419"/>
      <c r="R951" s="419"/>
      <c r="S951" s="419"/>
      <c r="T951" s="419"/>
      <c r="U951" s="419"/>
      <c r="V951" s="419"/>
      <c r="W951" s="419"/>
      <c r="X951" s="419"/>
      <c r="Y951" s="419"/>
      <c r="Z951" s="419"/>
    </row>
    <row r="952" spans="1:26" ht="15.75" customHeight="1">
      <c r="A952" s="419"/>
      <c r="B952" s="419"/>
      <c r="C952" s="419"/>
      <c r="D952" s="419"/>
      <c r="E952" s="419"/>
      <c r="F952" s="419"/>
      <c r="G952" s="419"/>
      <c r="H952" s="419"/>
      <c r="I952" s="419"/>
      <c r="J952" s="419"/>
      <c r="K952" s="419"/>
      <c r="L952" s="419"/>
      <c r="M952" s="419"/>
      <c r="N952" s="419"/>
      <c r="O952" s="419"/>
      <c r="P952" s="419"/>
      <c r="Q952" s="419"/>
      <c r="R952" s="419"/>
      <c r="S952" s="419"/>
      <c r="T952" s="419"/>
      <c r="U952" s="419"/>
      <c r="V952" s="419"/>
      <c r="W952" s="419"/>
      <c r="X952" s="419"/>
      <c r="Y952" s="419"/>
      <c r="Z952" s="419"/>
    </row>
    <row r="953" spans="1:26" ht="15.75" customHeight="1">
      <c r="A953" s="419"/>
      <c r="B953" s="419"/>
      <c r="C953" s="419"/>
      <c r="D953" s="419"/>
      <c r="E953" s="419"/>
      <c r="F953" s="419"/>
      <c r="G953" s="419"/>
      <c r="H953" s="419"/>
      <c r="I953" s="419"/>
      <c r="J953" s="419"/>
      <c r="K953" s="419"/>
      <c r="L953" s="419"/>
      <c r="M953" s="419"/>
      <c r="N953" s="419"/>
      <c r="O953" s="419"/>
      <c r="P953" s="419"/>
      <c r="Q953" s="419"/>
      <c r="R953" s="419"/>
      <c r="S953" s="419"/>
      <c r="T953" s="419"/>
      <c r="U953" s="419"/>
      <c r="V953" s="419"/>
      <c r="W953" s="419"/>
      <c r="X953" s="419"/>
      <c r="Y953" s="419"/>
      <c r="Z953" s="419"/>
    </row>
    <row r="954" spans="1:26" ht="15.75" customHeight="1">
      <c r="A954" s="419"/>
      <c r="B954" s="419"/>
      <c r="C954" s="419"/>
      <c r="D954" s="419"/>
      <c r="E954" s="419"/>
      <c r="F954" s="419"/>
      <c r="G954" s="419"/>
      <c r="H954" s="419"/>
      <c r="I954" s="419"/>
      <c r="J954" s="419"/>
      <c r="K954" s="419"/>
      <c r="L954" s="419"/>
      <c r="M954" s="419"/>
      <c r="N954" s="419"/>
      <c r="O954" s="419"/>
      <c r="P954" s="419"/>
      <c r="Q954" s="419"/>
      <c r="R954" s="419"/>
      <c r="S954" s="419"/>
      <c r="T954" s="419"/>
      <c r="U954" s="419"/>
      <c r="V954" s="419"/>
      <c r="W954" s="419"/>
      <c r="X954" s="419"/>
      <c r="Y954" s="419"/>
      <c r="Z954" s="419"/>
    </row>
    <row r="955" spans="1:26" ht="15.75" customHeight="1">
      <c r="A955" s="419"/>
      <c r="B955" s="419"/>
      <c r="C955" s="419"/>
      <c r="D955" s="419"/>
      <c r="E955" s="419"/>
      <c r="F955" s="419"/>
      <c r="G955" s="419"/>
      <c r="H955" s="419"/>
      <c r="I955" s="419"/>
      <c r="J955" s="419"/>
      <c r="K955" s="419"/>
      <c r="L955" s="419"/>
      <c r="M955" s="419"/>
      <c r="N955" s="419"/>
      <c r="O955" s="419"/>
      <c r="P955" s="419"/>
      <c r="Q955" s="419"/>
      <c r="R955" s="419"/>
      <c r="S955" s="419"/>
      <c r="T955" s="419"/>
      <c r="U955" s="419"/>
      <c r="V955" s="419"/>
      <c r="W955" s="419"/>
      <c r="X955" s="419"/>
      <c r="Y955" s="419"/>
      <c r="Z955" s="419"/>
    </row>
    <row r="956" spans="1:26" ht="15.75" customHeight="1">
      <c r="A956" s="419"/>
      <c r="B956" s="419"/>
      <c r="C956" s="419"/>
      <c r="D956" s="419"/>
      <c r="E956" s="419"/>
      <c r="F956" s="419"/>
      <c r="G956" s="419"/>
      <c r="H956" s="419"/>
      <c r="I956" s="419"/>
      <c r="J956" s="419"/>
      <c r="K956" s="419"/>
      <c r="L956" s="419"/>
      <c r="M956" s="419"/>
      <c r="N956" s="419"/>
      <c r="O956" s="419"/>
      <c r="P956" s="419"/>
      <c r="Q956" s="419"/>
      <c r="R956" s="419"/>
      <c r="S956" s="419"/>
      <c r="T956" s="419"/>
      <c r="U956" s="419"/>
      <c r="V956" s="419"/>
      <c r="W956" s="419"/>
      <c r="X956" s="419"/>
      <c r="Y956" s="419"/>
      <c r="Z956" s="419"/>
    </row>
    <row r="957" spans="1:26" ht="15.75" customHeight="1">
      <c r="A957" s="419"/>
      <c r="B957" s="419"/>
      <c r="C957" s="419"/>
      <c r="D957" s="419"/>
      <c r="E957" s="419"/>
      <c r="F957" s="419"/>
      <c r="G957" s="419"/>
      <c r="H957" s="419"/>
      <c r="I957" s="419"/>
      <c r="J957" s="419"/>
      <c r="K957" s="419"/>
      <c r="L957" s="419"/>
      <c r="M957" s="419"/>
      <c r="N957" s="419"/>
      <c r="O957" s="419"/>
      <c r="P957" s="419"/>
      <c r="Q957" s="419"/>
      <c r="R957" s="419"/>
      <c r="S957" s="419"/>
      <c r="T957" s="419"/>
      <c r="U957" s="419"/>
      <c r="V957" s="419"/>
      <c r="W957" s="419"/>
      <c r="X957" s="419"/>
      <c r="Y957" s="419"/>
      <c r="Z957" s="419"/>
    </row>
    <row r="958" spans="1:26" ht="15.75" customHeight="1">
      <c r="A958" s="419"/>
      <c r="B958" s="419"/>
      <c r="C958" s="419"/>
      <c r="D958" s="419"/>
      <c r="E958" s="419"/>
      <c r="F958" s="419"/>
      <c r="G958" s="419"/>
      <c r="H958" s="419"/>
      <c r="I958" s="419"/>
      <c r="J958" s="419"/>
      <c r="K958" s="419"/>
      <c r="L958" s="419"/>
      <c r="M958" s="419"/>
      <c r="N958" s="419"/>
      <c r="O958" s="419"/>
      <c r="P958" s="419"/>
      <c r="Q958" s="419"/>
      <c r="R958" s="419"/>
      <c r="S958" s="419"/>
      <c r="T958" s="419"/>
      <c r="U958" s="419"/>
      <c r="V958" s="419"/>
      <c r="W958" s="419"/>
      <c r="X958" s="419"/>
      <c r="Y958" s="419"/>
      <c r="Z958" s="419"/>
    </row>
    <row r="959" spans="1:26" ht="15.75" customHeight="1">
      <c r="A959" s="419"/>
      <c r="B959" s="419"/>
      <c r="C959" s="419"/>
      <c r="D959" s="419"/>
      <c r="E959" s="419"/>
      <c r="F959" s="419"/>
      <c r="G959" s="419"/>
      <c r="H959" s="419"/>
      <c r="I959" s="419"/>
      <c r="J959" s="419"/>
      <c r="K959" s="419"/>
      <c r="L959" s="419"/>
      <c r="M959" s="419"/>
      <c r="N959" s="419"/>
      <c r="O959" s="419"/>
      <c r="P959" s="419"/>
      <c r="Q959" s="419"/>
      <c r="R959" s="419"/>
      <c r="S959" s="419"/>
      <c r="T959" s="419"/>
      <c r="U959" s="419"/>
      <c r="V959" s="419"/>
      <c r="W959" s="419"/>
      <c r="X959" s="419"/>
      <c r="Y959" s="419"/>
      <c r="Z959" s="419"/>
    </row>
    <row r="960" spans="1:26" ht="15.75" customHeight="1">
      <c r="A960" s="419"/>
      <c r="B960" s="419"/>
      <c r="C960" s="419"/>
      <c r="D960" s="419"/>
      <c r="E960" s="419"/>
      <c r="F960" s="419"/>
      <c r="G960" s="419"/>
      <c r="H960" s="419"/>
      <c r="I960" s="419"/>
      <c r="J960" s="419"/>
      <c r="K960" s="419"/>
      <c r="L960" s="419"/>
      <c r="M960" s="419"/>
      <c r="N960" s="419"/>
      <c r="O960" s="419"/>
      <c r="P960" s="419"/>
      <c r="Q960" s="419"/>
      <c r="R960" s="419"/>
      <c r="S960" s="419"/>
      <c r="T960" s="419"/>
      <c r="U960" s="419"/>
      <c r="V960" s="419"/>
      <c r="W960" s="419"/>
      <c r="X960" s="419"/>
      <c r="Y960" s="419"/>
      <c r="Z960" s="419"/>
    </row>
    <row r="961" spans="1:26" ht="15.75" customHeight="1">
      <c r="A961" s="419"/>
      <c r="B961" s="419"/>
      <c r="C961" s="419"/>
      <c r="D961" s="419"/>
      <c r="E961" s="419"/>
      <c r="F961" s="419"/>
      <c r="G961" s="419"/>
      <c r="H961" s="419"/>
      <c r="I961" s="419"/>
      <c r="J961" s="419"/>
      <c r="K961" s="419"/>
      <c r="L961" s="419"/>
      <c r="M961" s="419"/>
      <c r="N961" s="419"/>
      <c r="O961" s="419"/>
      <c r="P961" s="419"/>
      <c r="Q961" s="419"/>
      <c r="R961" s="419"/>
      <c r="S961" s="419"/>
      <c r="T961" s="419"/>
      <c r="U961" s="419"/>
      <c r="V961" s="419"/>
      <c r="W961" s="419"/>
      <c r="X961" s="419"/>
      <c r="Y961" s="419"/>
      <c r="Z961" s="419"/>
    </row>
    <row r="962" spans="1:26" ht="15.75" customHeight="1">
      <c r="A962" s="419"/>
      <c r="B962" s="419"/>
      <c r="C962" s="419"/>
      <c r="D962" s="419"/>
      <c r="E962" s="419"/>
      <c r="F962" s="419"/>
      <c r="G962" s="419"/>
      <c r="H962" s="419"/>
      <c r="I962" s="419"/>
      <c r="J962" s="419"/>
      <c r="K962" s="419"/>
      <c r="L962" s="419"/>
      <c r="M962" s="419"/>
      <c r="N962" s="419"/>
      <c r="O962" s="419"/>
      <c r="P962" s="419"/>
      <c r="Q962" s="419"/>
      <c r="R962" s="419"/>
      <c r="S962" s="419"/>
      <c r="T962" s="419"/>
      <c r="U962" s="419"/>
      <c r="V962" s="419"/>
      <c r="W962" s="419"/>
      <c r="X962" s="419"/>
      <c r="Y962" s="419"/>
      <c r="Z962" s="419"/>
    </row>
    <row r="963" spans="1:26" ht="15.75" customHeight="1">
      <c r="A963" s="419"/>
      <c r="B963" s="419"/>
      <c r="C963" s="419"/>
      <c r="D963" s="419"/>
      <c r="E963" s="419"/>
      <c r="F963" s="419"/>
      <c r="G963" s="419"/>
      <c r="H963" s="419"/>
      <c r="I963" s="419"/>
      <c r="J963" s="419"/>
      <c r="K963" s="419"/>
      <c r="L963" s="419"/>
      <c r="M963" s="419"/>
      <c r="N963" s="419"/>
      <c r="O963" s="419"/>
      <c r="P963" s="419"/>
      <c r="Q963" s="419"/>
      <c r="R963" s="419"/>
      <c r="S963" s="419"/>
      <c r="T963" s="419"/>
      <c r="U963" s="419"/>
      <c r="V963" s="419"/>
      <c r="W963" s="419"/>
      <c r="X963" s="419"/>
      <c r="Y963" s="419"/>
      <c r="Z963" s="419"/>
    </row>
    <row r="964" spans="1:26" ht="15.75" customHeight="1">
      <c r="A964" s="419"/>
      <c r="B964" s="419"/>
      <c r="C964" s="419"/>
      <c r="D964" s="419"/>
      <c r="E964" s="419"/>
      <c r="F964" s="419"/>
      <c r="G964" s="419"/>
      <c r="H964" s="419"/>
      <c r="I964" s="419"/>
      <c r="J964" s="419"/>
      <c r="K964" s="419"/>
      <c r="L964" s="419"/>
      <c r="M964" s="419"/>
      <c r="N964" s="419"/>
      <c r="O964" s="419"/>
      <c r="P964" s="419"/>
      <c r="Q964" s="419"/>
      <c r="R964" s="419"/>
      <c r="S964" s="419"/>
      <c r="T964" s="419"/>
      <c r="U964" s="419"/>
      <c r="V964" s="419"/>
      <c r="W964" s="419"/>
      <c r="X964" s="419"/>
      <c r="Y964" s="419"/>
      <c r="Z964" s="419"/>
    </row>
    <row r="965" spans="1:26" ht="15.75" customHeight="1">
      <c r="A965" s="419"/>
      <c r="B965" s="419"/>
      <c r="C965" s="419"/>
      <c r="D965" s="419"/>
      <c r="E965" s="419"/>
      <c r="F965" s="419"/>
      <c r="G965" s="419"/>
      <c r="H965" s="419"/>
      <c r="I965" s="419"/>
      <c r="J965" s="419"/>
      <c r="K965" s="419"/>
      <c r="L965" s="419"/>
      <c r="M965" s="419"/>
      <c r="N965" s="419"/>
      <c r="O965" s="419"/>
      <c r="P965" s="419"/>
      <c r="Q965" s="419"/>
      <c r="R965" s="419"/>
      <c r="S965" s="419"/>
      <c r="T965" s="419"/>
      <c r="U965" s="419"/>
      <c r="V965" s="419"/>
      <c r="W965" s="419"/>
      <c r="X965" s="419"/>
      <c r="Y965" s="419"/>
      <c r="Z965" s="419"/>
    </row>
    <row r="966" spans="1:26" ht="15.75" customHeight="1">
      <c r="A966" s="419"/>
      <c r="B966" s="419"/>
      <c r="C966" s="419"/>
      <c r="D966" s="419"/>
      <c r="E966" s="419"/>
      <c r="F966" s="419"/>
      <c r="G966" s="419"/>
      <c r="H966" s="419"/>
      <c r="I966" s="419"/>
      <c r="J966" s="419"/>
      <c r="K966" s="419"/>
      <c r="L966" s="419"/>
      <c r="M966" s="419"/>
      <c r="N966" s="419"/>
      <c r="O966" s="419"/>
      <c r="P966" s="419"/>
      <c r="Q966" s="419"/>
      <c r="R966" s="419"/>
      <c r="S966" s="419"/>
      <c r="T966" s="419"/>
      <c r="U966" s="419"/>
      <c r="V966" s="419"/>
      <c r="W966" s="419"/>
      <c r="X966" s="419"/>
      <c r="Y966" s="419"/>
      <c r="Z966" s="419"/>
    </row>
    <row r="967" spans="1:26" ht="15.75" customHeight="1">
      <c r="A967" s="419"/>
      <c r="B967" s="419"/>
      <c r="C967" s="419"/>
      <c r="D967" s="419"/>
      <c r="E967" s="419"/>
      <c r="F967" s="419"/>
      <c r="G967" s="419"/>
      <c r="H967" s="419"/>
      <c r="I967" s="419"/>
      <c r="J967" s="419"/>
      <c r="K967" s="419"/>
      <c r="L967" s="419"/>
      <c r="M967" s="419"/>
      <c r="N967" s="419"/>
      <c r="O967" s="419"/>
      <c r="P967" s="419"/>
      <c r="Q967" s="419"/>
      <c r="R967" s="419"/>
      <c r="S967" s="419"/>
      <c r="T967" s="419"/>
      <c r="U967" s="419"/>
      <c r="V967" s="419"/>
      <c r="W967" s="419"/>
      <c r="X967" s="419"/>
      <c r="Y967" s="419"/>
      <c r="Z967" s="419"/>
    </row>
    <row r="968" spans="1:26" ht="15.75" customHeight="1">
      <c r="A968" s="419"/>
      <c r="B968" s="419"/>
      <c r="C968" s="419"/>
      <c r="D968" s="419"/>
      <c r="E968" s="419"/>
      <c r="F968" s="419"/>
      <c r="G968" s="419"/>
      <c r="H968" s="419"/>
      <c r="I968" s="419"/>
      <c r="J968" s="419"/>
      <c r="K968" s="419"/>
      <c r="L968" s="419"/>
      <c r="M968" s="419"/>
      <c r="N968" s="419"/>
      <c r="O968" s="419"/>
      <c r="P968" s="419"/>
      <c r="Q968" s="419"/>
      <c r="R968" s="419"/>
      <c r="S968" s="419"/>
      <c r="T968" s="419"/>
      <c r="U968" s="419"/>
      <c r="V968" s="419"/>
      <c r="W968" s="419"/>
      <c r="X968" s="419"/>
      <c r="Y968" s="419"/>
      <c r="Z968" s="419"/>
    </row>
    <row r="969" spans="1:26" ht="15.75" customHeight="1">
      <c r="A969" s="419"/>
      <c r="B969" s="419"/>
      <c r="C969" s="419"/>
      <c r="D969" s="419"/>
      <c r="E969" s="419"/>
      <c r="F969" s="419"/>
      <c r="G969" s="419"/>
      <c r="H969" s="419"/>
      <c r="I969" s="419"/>
      <c r="J969" s="419"/>
      <c r="K969" s="419"/>
      <c r="L969" s="419"/>
      <c r="M969" s="419"/>
      <c r="N969" s="419"/>
      <c r="O969" s="419"/>
      <c r="P969" s="419"/>
      <c r="Q969" s="419"/>
      <c r="R969" s="419"/>
      <c r="S969" s="419"/>
      <c r="T969" s="419"/>
      <c r="U969" s="419"/>
      <c r="V969" s="419"/>
      <c r="W969" s="419"/>
      <c r="X969" s="419"/>
      <c r="Y969" s="419"/>
      <c r="Z969" s="419"/>
    </row>
    <row r="970" spans="1:26" ht="15.75" customHeight="1">
      <c r="A970" s="419"/>
      <c r="B970" s="419"/>
      <c r="C970" s="419"/>
      <c r="D970" s="419"/>
      <c r="E970" s="419"/>
      <c r="F970" s="419"/>
      <c r="G970" s="419"/>
      <c r="H970" s="419"/>
      <c r="I970" s="419"/>
      <c r="J970" s="419"/>
      <c r="K970" s="419"/>
      <c r="L970" s="419"/>
      <c r="M970" s="419"/>
      <c r="N970" s="419"/>
      <c r="O970" s="419"/>
      <c r="P970" s="419"/>
      <c r="Q970" s="419"/>
      <c r="R970" s="419"/>
      <c r="S970" s="419"/>
      <c r="T970" s="419"/>
      <c r="U970" s="419"/>
      <c r="V970" s="419"/>
      <c r="W970" s="419"/>
      <c r="X970" s="419"/>
      <c r="Y970" s="419"/>
      <c r="Z970" s="419"/>
    </row>
    <row r="971" spans="1:26" ht="15.75" customHeight="1">
      <c r="A971" s="419"/>
      <c r="B971" s="419"/>
      <c r="C971" s="419"/>
      <c r="D971" s="419"/>
      <c r="E971" s="419"/>
      <c r="F971" s="419"/>
      <c r="G971" s="419"/>
      <c r="H971" s="419"/>
      <c r="I971" s="419"/>
      <c r="J971" s="419"/>
      <c r="K971" s="419"/>
      <c r="L971" s="419"/>
      <c r="M971" s="419"/>
      <c r="N971" s="419"/>
      <c r="O971" s="419"/>
      <c r="P971" s="419"/>
      <c r="Q971" s="419"/>
      <c r="R971" s="419"/>
      <c r="S971" s="419"/>
      <c r="T971" s="419"/>
      <c r="U971" s="419"/>
      <c r="V971" s="419"/>
      <c r="W971" s="419"/>
      <c r="X971" s="419"/>
      <c r="Y971" s="419"/>
      <c r="Z971" s="419"/>
    </row>
    <row r="972" spans="1:26" ht="15.75" customHeight="1">
      <c r="A972" s="419"/>
      <c r="B972" s="419"/>
      <c r="C972" s="419"/>
      <c r="D972" s="419"/>
      <c r="E972" s="419"/>
      <c r="F972" s="419"/>
      <c r="G972" s="419"/>
      <c r="H972" s="419"/>
      <c r="I972" s="419"/>
      <c r="J972" s="419"/>
      <c r="K972" s="419"/>
      <c r="L972" s="419"/>
      <c r="M972" s="419"/>
      <c r="N972" s="419"/>
      <c r="O972" s="419"/>
      <c r="P972" s="419"/>
      <c r="Q972" s="419"/>
      <c r="R972" s="419"/>
      <c r="S972" s="419"/>
      <c r="T972" s="419"/>
      <c r="U972" s="419"/>
      <c r="V972" s="419"/>
      <c r="W972" s="419"/>
      <c r="X972" s="419"/>
      <c r="Y972" s="419"/>
      <c r="Z972" s="419"/>
    </row>
    <row r="973" spans="1:26" ht="15.75" customHeight="1">
      <c r="A973" s="419"/>
      <c r="B973" s="419"/>
      <c r="C973" s="419"/>
      <c r="D973" s="419"/>
      <c r="E973" s="419"/>
      <c r="F973" s="419"/>
      <c r="G973" s="419"/>
      <c r="H973" s="419"/>
      <c r="I973" s="419"/>
      <c r="J973" s="419"/>
      <c r="K973" s="419"/>
      <c r="L973" s="419"/>
      <c r="M973" s="419"/>
      <c r="N973" s="419"/>
      <c r="O973" s="419"/>
      <c r="P973" s="419"/>
      <c r="Q973" s="419"/>
      <c r="R973" s="419"/>
      <c r="S973" s="419"/>
      <c r="T973" s="419"/>
      <c r="U973" s="419"/>
      <c r="V973" s="419"/>
      <c r="W973" s="419"/>
      <c r="X973" s="419"/>
      <c r="Y973" s="419"/>
      <c r="Z973" s="419"/>
    </row>
    <row r="974" spans="1:26" ht="15.75" customHeight="1">
      <c r="A974" s="419"/>
      <c r="B974" s="419"/>
      <c r="C974" s="419"/>
      <c r="D974" s="419"/>
      <c r="E974" s="419"/>
      <c r="F974" s="419"/>
      <c r="G974" s="419"/>
      <c r="H974" s="419"/>
      <c r="I974" s="419"/>
      <c r="J974" s="419"/>
      <c r="K974" s="419"/>
      <c r="L974" s="419"/>
      <c r="M974" s="419"/>
      <c r="N974" s="419"/>
      <c r="O974" s="419"/>
      <c r="P974" s="419"/>
      <c r="Q974" s="419"/>
      <c r="R974" s="419"/>
      <c r="S974" s="419"/>
      <c r="T974" s="419"/>
      <c r="U974" s="419"/>
      <c r="V974" s="419"/>
      <c r="W974" s="419"/>
      <c r="X974" s="419"/>
      <c r="Y974" s="419"/>
      <c r="Z974" s="419"/>
    </row>
    <row r="975" spans="1:26" ht="15.75" customHeight="1">
      <c r="A975" s="419"/>
      <c r="B975" s="419"/>
      <c r="C975" s="419"/>
      <c r="D975" s="419"/>
      <c r="E975" s="419"/>
      <c r="F975" s="419"/>
      <c r="G975" s="419"/>
      <c r="H975" s="419"/>
      <c r="I975" s="419"/>
      <c r="J975" s="419"/>
      <c r="K975" s="419"/>
      <c r="L975" s="419"/>
      <c r="M975" s="419"/>
      <c r="N975" s="419"/>
      <c r="O975" s="419"/>
      <c r="P975" s="419"/>
      <c r="Q975" s="419"/>
      <c r="R975" s="419"/>
      <c r="S975" s="419"/>
      <c r="T975" s="419"/>
      <c r="U975" s="419"/>
      <c r="V975" s="419"/>
      <c r="W975" s="419"/>
      <c r="X975" s="419"/>
      <c r="Y975" s="419"/>
      <c r="Z975" s="419"/>
    </row>
    <row r="976" spans="1:26" ht="15.75" customHeight="1">
      <c r="A976" s="419"/>
      <c r="B976" s="419"/>
      <c r="C976" s="419"/>
      <c r="D976" s="419"/>
      <c r="E976" s="419"/>
      <c r="F976" s="419"/>
      <c r="G976" s="419"/>
      <c r="H976" s="419"/>
      <c r="I976" s="419"/>
      <c r="J976" s="419"/>
      <c r="K976" s="419"/>
      <c r="L976" s="419"/>
      <c r="M976" s="419"/>
      <c r="N976" s="419"/>
      <c r="O976" s="419"/>
      <c r="P976" s="419"/>
      <c r="Q976" s="419"/>
      <c r="R976" s="419"/>
      <c r="S976" s="419"/>
      <c r="T976" s="419"/>
      <c r="U976" s="419"/>
      <c r="V976" s="419"/>
      <c r="W976" s="419"/>
      <c r="X976" s="419"/>
      <c r="Y976" s="419"/>
      <c r="Z976" s="419"/>
    </row>
    <row r="977" spans="1:26" ht="15.75" customHeight="1">
      <c r="A977" s="419"/>
      <c r="B977" s="419"/>
      <c r="C977" s="419"/>
      <c r="D977" s="419"/>
      <c r="E977" s="419"/>
      <c r="F977" s="419"/>
      <c r="G977" s="419"/>
      <c r="H977" s="419"/>
      <c r="I977" s="419"/>
      <c r="J977" s="419"/>
      <c r="K977" s="419"/>
      <c r="L977" s="419"/>
      <c r="M977" s="419"/>
      <c r="N977" s="419"/>
      <c r="O977" s="419"/>
      <c r="P977" s="419"/>
      <c r="Q977" s="419"/>
      <c r="R977" s="419"/>
      <c r="S977" s="419"/>
      <c r="T977" s="419"/>
      <c r="U977" s="419"/>
      <c r="V977" s="419"/>
      <c r="W977" s="419"/>
      <c r="X977" s="419"/>
      <c r="Y977" s="419"/>
      <c r="Z977" s="419"/>
    </row>
    <row r="978" spans="1:26" ht="15.75" customHeight="1">
      <c r="A978" s="419"/>
      <c r="B978" s="419"/>
      <c r="C978" s="419"/>
      <c r="D978" s="419"/>
      <c r="E978" s="419"/>
      <c r="F978" s="419"/>
      <c r="G978" s="419"/>
      <c r="H978" s="419"/>
      <c r="I978" s="419"/>
      <c r="J978" s="419"/>
      <c r="K978" s="419"/>
      <c r="L978" s="419"/>
      <c r="M978" s="419"/>
      <c r="N978" s="419"/>
      <c r="O978" s="419"/>
      <c r="P978" s="419"/>
      <c r="Q978" s="419"/>
      <c r="R978" s="419"/>
      <c r="S978" s="419"/>
      <c r="T978" s="419"/>
      <c r="U978" s="419"/>
      <c r="V978" s="419"/>
      <c r="W978" s="419"/>
      <c r="X978" s="419"/>
      <c r="Y978" s="419"/>
      <c r="Z978" s="419"/>
    </row>
    <row r="979" spans="1:26" ht="15.75" customHeight="1">
      <c r="A979" s="419"/>
      <c r="B979" s="419"/>
      <c r="C979" s="419"/>
      <c r="D979" s="419"/>
      <c r="E979" s="419"/>
      <c r="F979" s="419"/>
      <c r="G979" s="419"/>
      <c r="H979" s="419"/>
      <c r="I979" s="419"/>
      <c r="J979" s="419"/>
      <c r="K979" s="419"/>
      <c r="L979" s="419"/>
      <c r="M979" s="419"/>
      <c r="N979" s="419"/>
      <c r="O979" s="419"/>
      <c r="P979" s="419"/>
      <c r="Q979" s="419"/>
      <c r="R979" s="419"/>
      <c r="S979" s="419"/>
      <c r="T979" s="419"/>
      <c r="U979" s="419"/>
      <c r="V979" s="419"/>
      <c r="W979" s="419"/>
      <c r="X979" s="419"/>
      <c r="Y979" s="419"/>
      <c r="Z979" s="419"/>
    </row>
    <row r="980" spans="1:26" ht="15.75" customHeight="1">
      <c r="A980" s="419"/>
      <c r="B980" s="419"/>
      <c r="C980" s="419"/>
      <c r="D980" s="419"/>
      <c r="E980" s="419"/>
      <c r="F980" s="419"/>
      <c r="G980" s="419"/>
      <c r="H980" s="419"/>
      <c r="I980" s="419"/>
      <c r="J980" s="419"/>
      <c r="K980" s="419"/>
      <c r="L980" s="419"/>
      <c r="M980" s="419"/>
      <c r="N980" s="419"/>
      <c r="O980" s="419"/>
      <c r="P980" s="419"/>
      <c r="Q980" s="419"/>
      <c r="R980" s="419"/>
      <c r="S980" s="419"/>
      <c r="T980" s="419"/>
      <c r="U980" s="419"/>
      <c r="V980" s="419"/>
      <c r="W980" s="419"/>
      <c r="X980" s="419"/>
      <c r="Y980" s="419"/>
      <c r="Z980" s="419"/>
    </row>
    <row r="981" spans="1:26" ht="15.75" customHeight="1">
      <c r="A981" s="419"/>
      <c r="B981" s="419"/>
      <c r="C981" s="419"/>
      <c r="D981" s="419"/>
      <c r="E981" s="419"/>
      <c r="F981" s="419"/>
      <c r="G981" s="419"/>
      <c r="H981" s="419"/>
      <c r="I981" s="419"/>
      <c r="J981" s="419"/>
      <c r="K981" s="419"/>
      <c r="L981" s="419"/>
      <c r="M981" s="419"/>
      <c r="N981" s="419"/>
      <c r="O981" s="419"/>
      <c r="P981" s="419"/>
      <c r="Q981" s="419"/>
      <c r="R981" s="419"/>
      <c r="S981" s="419"/>
      <c r="T981" s="419"/>
      <c r="U981" s="419"/>
      <c r="V981" s="419"/>
      <c r="W981" s="419"/>
      <c r="X981" s="419"/>
      <c r="Y981" s="419"/>
      <c r="Z981" s="419"/>
    </row>
    <row r="982" spans="1:26" ht="15.75" customHeight="1">
      <c r="A982" s="419"/>
      <c r="B982" s="419"/>
      <c r="C982" s="419"/>
      <c r="D982" s="419"/>
      <c r="E982" s="419"/>
      <c r="F982" s="419"/>
      <c r="G982" s="419"/>
      <c r="H982" s="419"/>
      <c r="I982" s="419"/>
      <c r="J982" s="419"/>
      <c r="K982" s="419"/>
      <c r="L982" s="419"/>
      <c r="M982" s="419"/>
      <c r="N982" s="419"/>
      <c r="O982" s="419"/>
      <c r="P982" s="419"/>
      <c r="Q982" s="419"/>
      <c r="R982" s="419"/>
      <c r="S982" s="419"/>
      <c r="T982" s="419"/>
      <c r="U982" s="419"/>
      <c r="V982" s="419"/>
      <c r="W982" s="419"/>
      <c r="X982" s="419"/>
      <c r="Y982" s="419"/>
      <c r="Z982" s="419"/>
    </row>
    <row r="983" spans="1:26" ht="15.75" customHeight="1">
      <c r="A983" s="419"/>
      <c r="B983" s="419"/>
      <c r="C983" s="419"/>
      <c r="D983" s="419"/>
      <c r="E983" s="419"/>
      <c r="F983" s="419"/>
      <c r="G983" s="419"/>
      <c r="H983" s="419"/>
      <c r="I983" s="419"/>
      <c r="J983" s="419"/>
      <c r="K983" s="419"/>
      <c r="L983" s="419"/>
      <c r="M983" s="419"/>
      <c r="N983" s="419"/>
      <c r="O983" s="419"/>
      <c r="P983" s="419"/>
      <c r="Q983" s="419"/>
      <c r="R983" s="419"/>
      <c r="S983" s="419"/>
      <c r="T983" s="419"/>
      <c r="U983" s="419"/>
      <c r="V983" s="419"/>
      <c r="W983" s="419"/>
      <c r="X983" s="419"/>
      <c r="Y983" s="419"/>
      <c r="Z983" s="419"/>
    </row>
    <row r="984" spans="1:26" ht="15.75" customHeight="1">
      <c r="A984" s="419"/>
      <c r="B984" s="419"/>
      <c r="C984" s="419"/>
      <c r="D984" s="419"/>
      <c r="E984" s="419"/>
      <c r="F984" s="419"/>
      <c r="G984" s="419"/>
      <c r="H984" s="419"/>
      <c r="I984" s="419"/>
      <c r="J984" s="419"/>
      <c r="K984" s="419"/>
      <c r="L984" s="419"/>
      <c r="M984" s="419"/>
      <c r="N984" s="419"/>
      <c r="O984" s="419"/>
      <c r="P984" s="419"/>
      <c r="Q984" s="419"/>
      <c r="R984" s="419"/>
      <c r="S984" s="419"/>
      <c r="T984" s="419"/>
      <c r="U984" s="419"/>
      <c r="V984" s="419"/>
      <c r="W984" s="419"/>
      <c r="X984" s="419"/>
      <c r="Y984" s="419"/>
      <c r="Z984" s="419"/>
    </row>
    <row r="985" spans="1:26" ht="15.75" customHeight="1">
      <c r="A985" s="419"/>
      <c r="B985" s="419"/>
      <c r="C985" s="419"/>
      <c r="D985" s="419"/>
      <c r="E985" s="419"/>
      <c r="F985" s="419"/>
      <c r="G985" s="419"/>
      <c r="H985" s="419"/>
      <c r="I985" s="419"/>
      <c r="J985" s="419"/>
      <c r="K985" s="419"/>
      <c r="L985" s="419"/>
      <c r="M985" s="419"/>
      <c r="N985" s="419"/>
      <c r="O985" s="419"/>
      <c r="P985" s="419"/>
      <c r="Q985" s="419"/>
      <c r="R985" s="419"/>
      <c r="S985" s="419"/>
      <c r="T985" s="419"/>
      <c r="U985" s="419"/>
      <c r="V985" s="419"/>
      <c r="W985" s="419"/>
      <c r="X985" s="419"/>
      <c r="Y985" s="419"/>
      <c r="Z985" s="419"/>
    </row>
    <row r="986" spans="1:26" ht="15.75" customHeight="1">
      <c r="A986" s="419"/>
      <c r="B986" s="419"/>
      <c r="C986" s="419"/>
      <c r="D986" s="419"/>
      <c r="E986" s="419"/>
      <c r="F986" s="419"/>
      <c r="G986" s="419"/>
      <c r="H986" s="419"/>
      <c r="I986" s="419"/>
      <c r="J986" s="419"/>
      <c r="K986" s="419"/>
      <c r="L986" s="419"/>
      <c r="M986" s="419"/>
      <c r="N986" s="419"/>
      <c r="O986" s="419"/>
      <c r="P986" s="419"/>
      <c r="Q986" s="419"/>
      <c r="R986" s="419"/>
      <c r="S986" s="419"/>
      <c r="T986" s="419"/>
      <c r="U986" s="419"/>
      <c r="V986" s="419"/>
      <c r="W986" s="419"/>
      <c r="X986" s="419"/>
      <c r="Y986" s="419"/>
      <c r="Z986" s="419"/>
    </row>
    <row r="987" spans="1:26" ht="15.75" customHeight="1">
      <c r="A987" s="419"/>
      <c r="B987" s="419"/>
      <c r="C987" s="419"/>
      <c r="D987" s="419"/>
      <c r="E987" s="419"/>
      <c r="F987" s="419"/>
      <c r="G987" s="419"/>
      <c r="H987" s="419"/>
      <c r="I987" s="419"/>
      <c r="J987" s="419"/>
      <c r="K987" s="419"/>
      <c r="L987" s="419"/>
      <c r="M987" s="419"/>
      <c r="N987" s="419"/>
      <c r="O987" s="419"/>
      <c r="P987" s="419"/>
      <c r="Q987" s="419"/>
      <c r="R987" s="419"/>
      <c r="S987" s="419"/>
      <c r="T987" s="419"/>
      <c r="U987" s="419"/>
      <c r="V987" s="419"/>
      <c r="W987" s="419"/>
      <c r="X987" s="419"/>
      <c r="Y987" s="419"/>
      <c r="Z987" s="419"/>
    </row>
    <row r="988" spans="1:26" ht="15.75" customHeight="1">
      <c r="A988" s="419"/>
      <c r="B988" s="419"/>
      <c r="C988" s="419"/>
      <c r="D988" s="419"/>
      <c r="E988" s="419"/>
      <c r="F988" s="419"/>
      <c r="G988" s="419"/>
      <c r="H988" s="419"/>
      <c r="I988" s="419"/>
      <c r="J988" s="419"/>
      <c r="K988" s="419"/>
      <c r="L988" s="419"/>
      <c r="M988" s="419"/>
      <c r="N988" s="419"/>
      <c r="O988" s="419"/>
      <c r="P988" s="419"/>
      <c r="Q988" s="419"/>
      <c r="R988" s="419"/>
      <c r="S988" s="419"/>
      <c r="T988" s="419"/>
      <c r="U988" s="419"/>
      <c r="V988" s="419"/>
      <c r="W988" s="419"/>
      <c r="X988" s="419"/>
      <c r="Y988" s="419"/>
      <c r="Z988" s="419"/>
    </row>
    <row r="989" spans="1:26" ht="15.75" customHeight="1">
      <c r="A989" s="419"/>
      <c r="B989" s="419"/>
      <c r="C989" s="419"/>
      <c r="D989" s="419"/>
      <c r="E989" s="419"/>
      <c r="F989" s="419"/>
      <c r="G989" s="419"/>
      <c r="H989" s="419"/>
      <c r="I989" s="419"/>
      <c r="J989" s="419"/>
      <c r="K989" s="419"/>
      <c r="L989" s="419"/>
      <c r="M989" s="419"/>
      <c r="N989" s="419"/>
      <c r="O989" s="419"/>
      <c r="P989" s="419"/>
      <c r="Q989" s="419"/>
      <c r="R989" s="419"/>
      <c r="S989" s="419"/>
      <c r="T989" s="419"/>
      <c r="U989" s="419"/>
      <c r="V989" s="419"/>
      <c r="W989" s="419"/>
      <c r="X989" s="419"/>
      <c r="Y989" s="419"/>
      <c r="Z989" s="419"/>
    </row>
    <row r="990" spans="1:26" ht="15.75" customHeight="1">
      <c r="A990" s="419"/>
      <c r="B990" s="419"/>
      <c r="C990" s="419"/>
      <c r="D990" s="419"/>
      <c r="E990" s="419"/>
      <c r="F990" s="419"/>
      <c r="G990" s="419"/>
      <c r="H990" s="419"/>
      <c r="I990" s="419"/>
      <c r="J990" s="419"/>
      <c r="K990" s="419"/>
      <c r="L990" s="419"/>
      <c r="M990" s="419"/>
      <c r="N990" s="419"/>
      <c r="O990" s="419"/>
      <c r="P990" s="419"/>
      <c r="Q990" s="419"/>
      <c r="R990" s="419"/>
      <c r="S990" s="419"/>
      <c r="T990" s="419"/>
      <c r="U990" s="419"/>
      <c r="V990" s="419"/>
      <c r="W990" s="419"/>
      <c r="X990" s="419"/>
      <c r="Y990" s="419"/>
      <c r="Z990" s="419"/>
    </row>
    <row r="991" spans="1:26" ht="15.75" customHeight="1">
      <c r="A991" s="419"/>
      <c r="B991" s="419"/>
      <c r="C991" s="419"/>
      <c r="D991" s="419"/>
      <c r="E991" s="419"/>
      <c r="F991" s="419"/>
      <c r="G991" s="419"/>
      <c r="H991" s="419"/>
      <c r="I991" s="419"/>
      <c r="J991" s="419"/>
      <c r="K991" s="419"/>
      <c r="L991" s="419"/>
      <c r="M991" s="419"/>
      <c r="N991" s="419"/>
      <c r="O991" s="419"/>
      <c r="P991" s="419"/>
      <c r="Q991" s="419"/>
      <c r="R991" s="419"/>
      <c r="S991" s="419"/>
      <c r="T991" s="419"/>
      <c r="U991" s="419"/>
      <c r="V991" s="419"/>
      <c r="W991" s="419"/>
      <c r="X991" s="419"/>
      <c r="Y991" s="419"/>
      <c r="Z991" s="419"/>
    </row>
    <row r="992" spans="1:26" ht="15.75" customHeight="1">
      <c r="A992" s="419"/>
      <c r="B992" s="419"/>
      <c r="C992" s="419"/>
      <c r="D992" s="419"/>
      <c r="E992" s="419"/>
      <c r="F992" s="419"/>
      <c r="G992" s="419"/>
      <c r="H992" s="419"/>
      <c r="I992" s="419"/>
      <c r="J992" s="419"/>
      <c r="K992" s="419"/>
      <c r="L992" s="419"/>
      <c r="M992" s="419"/>
      <c r="N992" s="419"/>
      <c r="O992" s="419"/>
      <c r="P992" s="419"/>
      <c r="Q992" s="419"/>
      <c r="R992" s="419"/>
      <c r="S992" s="419"/>
      <c r="T992" s="419"/>
      <c r="U992" s="419"/>
      <c r="V992" s="419"/>
      <c r="W992" s="419"/>
      <c r="X992" s="419"/>
      <c r="Y992" s="419"/>
      <c r="Z992" s="419"/>
    </row>
    <row r="993" spans="1:26" ht="15.75" customHeight="1">
      <c r="A993" s="419"/>
      <c r="B993" s="419"/>
      <c r="C993" s="419"/>
      <c r="D993" s="419"/>
      <c r="E993" s="419"/>
      <c r="F993" s="419"/>
      <c r="G993" s="419"/>
      <c r="H993" s="419"/>
      <c r="I993" s="419"/>
      <c r="J993" s="419"/>
      <c r="K993" s="419"/>
      <c r="L993" s="419"/>
      <c r="M993" s="419"/>
      <c r="N993" s="419"/>
      <c r="O993" s="419"/>
      <c r="P993" s="419"/>
      <c r="Q993" s="419"/>
      <c r="R993" s="419"/>
      <c r="S993" s="419"/>
      <c r="T993" s="419"/>
      <c r="U993" s="419"/>
      <c r="V993" s="419"/>
      <c r="W993" s="419"/>
      <c r="X993" s="419"/>
      <c r="Y993" s="419"/>
      <c r="Z993" s="419"/>
    </row>
    <row r="994" spans="1:26" ht="15.75" customHeight="1">
      <c r="A994" s="419"/>
      <c r="B994" s="419"/>
      <c r="C994" s="419"/>
      <c r="D994" s="419"/>
      <c r="E994" s="419"/>
      <c r="F994" s="419"/>
      <c r="G994" s="419"/>
      <c r="H994" s="419"/>
      <c r="I994" s="419"/>
      <c r="J994" s="419"/>
      <c r="K994" s="419"/>
      <c r="L994" s="419"/>
      <c r="M994" s="419"/>
      <c r="N994" s="419"/>
      <c r="O994" s="419"/>
      <c r="P994" s="419"/>
      <c r="Q994" s="419"/>
      <c r="R994" s="419"/>
      <c r="S994" s="419"/>
      <c r="T994" s="419"/>
      <c r="U994" s="419"/>
      <c r="V994" s="419"/>
      <c r="W994" s="419"/>
      <c r="X994" s="419"/>
      <c r="Y994" s="419"/>
      <c r="Z994" s="419"/>
    </row>
    <row r="995" spans="1:26" ht="15.75" customHeight="1">
      <c r="A995" s="419"/>
      <c r="B995" s="419"/>
      <c r="C995" s="419"/>
      <c r="D995" s="419"/>
      <c r="E995" s="419"/>
      <c r="F995" s="419"/>
      <c r="G995" s="419"/>
      <c r="H995" s="419"/>
      <c r="I995" s="419"/>
      <c r="J995" s="419"/>
      <c r="K995" s="419"/>
      <c r="L995" s="419"/>
      <c r="M995" s="419"/>
      <c r="N995" s="419"/>
      <c r="O995" s="419"/>
      <c r="P995" s="419"/>
      <c r="Q995" s="419"/>
      <c r="R995" s="419"/>
      <c r="S995" s="419"/>
      <c r="T995" s="419"/>
      <c r="U995" s="419"/>
      <c r="V995" s="419"/>
      <c r="W995" s="419"/>
      <c r="X995" s="419"/>
      <c r="Y995" s="419"/>
      <c r="Z995" s="419"/>
    </row>
    <row r="996" spans="1:26" ht="15.75" customHeight="1">
      <c r="A996" s="419"/>
      <c r="B996" s="419"/>
      <c r="C996" s="419"/>
      <c r="D996" s="419"/>
      <c r="E996" s="419"/>
      <c r="F996" s="419"/>
      <c r="G996" s="419"/>
      <c r="H996" s="419"/>
      <c r="I996" s="419"/>
      <c r="J996" s="419"/>
      <c r="K996" s="419"/>
      <c r="L996" s="419"/>
      <c r="M996" s="419"/>
      <c r="N996" s="419"/>
      <c r="O996" s="419"/>
      <c r="P996" s="419"/>
      <c r="Q996" s="419"/>
      <c r="R996" s="419"/>
      <c r="S996" s="419"/>
      <c r="T996" s="419"/>
      <c r="U996" s="419"/>
      <c r="V996" s="419"/>
      <c r="W996" s="419"/>
      <c r="X996" s="419"/>
      <c r="Y996" s="419"/>
      <c r="Z996" s="419"/>
    </row>
    <row r="997" spans="1:26" ht="15.75" customHeight="1">
      <c r="A997" s="419"/>
      <c r="B997" s="419"/>
      <c r="C997" s="419"/>
      <c r="D997" s="419"/>
      <c r="E997" s="419"/>
      <c r="F997" s="419"/>
      <c r="G997" s="419"/>
      <c r="H997" s="419"/>
      <c r="I997" s="419"/>
      <c r="J997" s="419"/>
      <c r="K997" s="419"/>
      <c r="L997" s="419"/>
      <c r="M997" s="419"/>
      <c r="N997" s="419"/>
      <c r="O997" s="419"/>
      <c r="P997" s="419"/>
      <c r="Q997" s="419"/>
      <c r="R997" s="419"/>
      <c r="S997" s="419"/>
      <c r="T997" s="419"/>
      <c r="U997" s="419"/>
      <c r="V997" s="419"/>
      <c r="W997" s="419"/>
      <c r="X997" s="419"/>
      <c r="Y997" s="419"/>
      <c r="Z997" s="419"/>
    </row>
    <row r="998" spans="1:26" ht="15.75" customHeight="1">
      <c r="A998" s="419"/>
      <c r="B998" s="419"/>
      <c r="C998" s="419"/>
      <c r="D998" s="419"/>
      <c r="E998" s="419"/>
      <c r="F998" s="419"/>
      <c r="G998" s="419"/>
      <c r="H998" s="419"/>
      <c r="I998" s="419"/>
      <c r="J998" s="419"/>
      <c r="K998" s="419"/>
      <c r="L998" s="419"/>
      <c r="M998" s="419"/>
      <c r="N998" s="419"/>
      <c r="O998" s="419"/>
      <c r="P998" s="419"/>
      <c r="Q998" s="419"/>
      <c r="R998" s="419"/>
      <c r="S998" s="419"/>
      <c r="T998" s="419"/>
      <c r="U998" s="419"/>
      <c r="V998" s="419"/>
      <c r="W998" s="419"/>
      <c r="X998" s="419"/>
      <c r="Y998" s="419"/>
      <c r="Z998" s="419"/>
    </row>
    <row r="999" spans="1:26" ht="15.75" customHeight="1">
      <c r="A999" s="419"/>
      <c r="B999" s="419"/>
      <c r="C999" s="419"/>
      <c r="D999" s="419"/>
      <c r="E999" s="419"/>
      <c r="F999" s="419"/>
      <c r="G999" s="419"/>
      <c r="H999" s="419"/>
      <c r="I999" s="419"/>
      <c r="J999" s="419"/>
      <c r="K999" s="419"/>
      <c r="L999" s="419"/>
      <c r="M999" s="419"/>
      <c r="N999" s="419"/>
      <c r="O999" s="419"/>
      <c r="P999" s="419"/>
      <c r="Q999" s="419"/>
      <c r="R999" s="419"/>
      <c r="S999" s="419"/>
      <c r="T999" s="419"/>
      <c r="U999" s="419"/>
      <c r="V999" s="419"/>
      <c r="W999" s="419"/>
      <c r="X999" s="419"/>
      <c r="Y999" s="419"/>
      <c r="Z999" s="419"/>
    </row>
    <row r="1000" spans="1:26" ht="15.75" customHeight="1">
      <c r="A1000" s="419"/>
      <c r="B1000" s="419"/>
      <c r="C1000" s="419"/>
      <c r="D1000" s="419"/>
      <c r="E1000" s="419"/>
      <c r="F1000" s="419"/>
      <c r="G1000" s="419"/>
      <c r="H1000" s="419"/>
      <c r="I1000" s="419"/>
      <c r="J1000" s="419"/>
      <c r="K1000" s="419"/>
      <c r="L1000" s="419"/>
      <c r="M1000" s="419"/>
      <c r="N1000" s="419"/>
      <c r="O1000" s="419"/>
      <c r="P1000" s="419"/>
      <c r="Q1000" s="419"/>
      <c r="R1000" s="419"/>
      <c r="S1000" s="419"/>
      <c r="T1000" s="419"/>
      <c r="U1000" s="419"/>
      <c r="V1000" s="419"/>
      <c r="W1000" s="419"/>
      <c r="X1000" s="419"/>
      <c r="Y1000" s="419"/>
      <c r="Z1000" s="419"/>
    </row>
    <row r="1001" spans="1:26" ht="15.75" customHeight="1">
      <c r="A1001" s="419"/>
      <c r="B1001" s="419"/>
      <c r="C1001" s="419"/>
      <c r="D1001" s="419"/>
      <c r="E1001" s="419"/>
      <c r="F1001" s="419"/>
      <c r="G1001" s="419"/>
      <c r="H1001" s="419"/>
      <c r="I1001" s="419"/>
      <c r="J1001" s="419"/>
      <c r="K1001" s="419"/>
      <c r="L1001" s="419"/>
      <c r="M1001" s="419"/>
      <c r="N1001" s="419"/>
      <c r="O1001" s="419"/>
      <c r="P1001" s="419"/>
      <c r="Q1001" s="419"/>
      <c r="R1001" s="419"/>
      <c r="S1001" s="419"/>
      <c r="T1001" s="419"/>
      <c r="U1001" s="419"/>
      <c r="V1001" s="419"/>
      <c r="W1001" s="419"/>
      <c r="X1001" s="419"/>
      <c r="Y1001" s="419"/>
      <c r="Z1001" s="419"/>
    </row>
    <row r="1002" spans="1:26" ht="15.75" customHeight="1">
      <c r="A1002" s="419"/>
      <c r="B1002" s="419"/>
      <c r="C1002" s="419"/>
      <c r="D1002" s="419"/>
      <c r="E1002" s="419"/>
      <c r="F1002" s="419"/>
      <c r="G1002" s="419"/>
      <c r="H1002" s="419"/>
      <c r="I1002" s="419"/>
      <c r="J1002" s="419"/>
      <c r="K1002" s="419"/>
      <c r="L1002" s="419"/>
      <c r="M1002" s="419"/>
      <c r="N1002" s="419"/>
      <c r="O1002" s="419"/>
      <c r="P1002" s="419"/>
      <c r="Q1002" s="419"/>
      <c r="R1002" s="419"/>
      <c r="S1002" s="419"/>
      <c r="T1002" s="419"/>
      <c r="U1002" s="419"/>
      <c r="V1002" s="419"/>
      <c r="W1002" s="419"/>
      <c r="X1002" s="419"/>
      <c r="Y1002" s="419"/>
      <c r="Z1002" s="419"/>
    </row>
    <row r="1003" spans="1:26" ht="15.75" customHeight="1">
      <c r="A1003" s="419"/>
      <c r="B1003" s="419"/>
      <c r="C1003" s="419"/>
      <c r="D1003" s="419"/>
      <c r="E1003" s="419"/>
      <c r="F1003" s="419"/>
      <c r="G1003" s="419"/>
      <c r="H1003" s="419"/>
      <c r="I1003" s="419"/>
      <c r="J1003" s="419"/>
      <c r="K1003" s="419"/>
      <c r="L1003" s="419"/>
      <c r="M1003" s="419"/>
      <c r="N1003" s="419"/>
      <c r="O1003" s="419"/>
      <c r="P1003" s="419"/>
      <c r="Q1003" s="419"/>
      <c r="R1003" s="419"/>
      <c r="S1003" s="419"/>
      <c r="T1003" s="419"/>
      <c r="U1003" s="419"/>
      <c r="V1003" s="419"/>
      <c r="W1003" s="419"/>
      <c r="X1003" s="419"/>
      <c r="Y1003" s="419"/>
      <c r="Z1003" s="419"/>
    </row>
    <row r="1004" spans="1:26" ht="15.75" customHeight="1">
      <c r="A1004" s="419"/>
      <c r="B1004" s="419"/>
      <c r="C1004" s="419"/>
      <c r="D1004" s="419"/>
      <c r="E1004" s="419"/>
      <c r="F1004" s="419"/>
      <c r="G1004" s="419"/>
      <c r="H1004" s="419"/>
      <c r="I1004" s="419"/>
      <c r="J1004" s="419"/>
      <c r="K1004" s="419"/>
      <c r="L1004" s="419"/>
      <c r="M1004" s="419"/>
      <c r="N1004" s="419"/>
      <c r="O1004" s="419"/>
      <c r="P1004" s="419"/>
      <c r="Q1004" s="419"/>
      <c r="R1004" s="419"/>
      <c r="S1004" s="419"/>
      <c r="T1004" s="419"/>
      <c r="U1004" s="419"/>
      <c r="V1004" s="419"/>
      <c r="W1004" s="419"/>
      <c r="X1004" s="419"/>
      <c r="Y1004" s="419"/>
      <c r="Z1004" s="419"/>
    </row>
    <row r="1005" spans="1:26" ht="15.75" customHeight="1">
      <c r="A1005" s="419"/>
      <c r="B1005" s="419"/>
      <c r="C1005" s="419"/>
      <c r="D1005" s="419"/>
      <c r="E1005" s="419"/>
      <c r="F1005" s="419"/>
      <c r="G1005" s="419"/>
      <c r="H1005" s="419"/>
      <c r="I1005" s="419"/>
      <c r="J1005" s="419"/>
      <c r="K1005" s="419"/>
      <c r="L1005" s="419"/>
      <c r="M1005" s="419"/>
      <c r="N1005" s="419"/>
      <c r="O1005" s="419"/>
      <c r="P1005" s="419"/>
      <c r="Q1005" s="419"/>
      <c r="R1005" s="419"/>
      <c r="S1005" s="419"/>
      <c r="T1005" s="419"/>
      <c r="U1005" s="419"/>
      <c r="V1005" s="419"/>
      <c r="W1005" s="419"/>
      <c r="X1005" s="419"/>
      <c r="Y1005" s="419"/>
      <c r="Z1005" s="419"/>
    </row>
    <row r="1006" spans="1:26" ht="15.75" customHeight="1">
      <c r="A1006" s="419"/>
      <c r="B1006" s="419"/>
      <c r="C1006" s="419"/>
      <c r="D1006" s="419"/>
      <c r="E1006" s="419"/>
      <c r="F1006" s="419"/>
      <c r="G1006" s="419"/>
      <c r="H1006" s="419"/>
      <c r="I1006" s="419"/>
      <c r="J1006" s="419"/>
      <c r="K1006" s="419"/>
      <c r="L1006" s="419"/>
      <c r="M1006" s="419"/>
      <c r="N1006" s="419"/>
      <c r="O1006" s="419"/>
      <c r="P1006" s="419"/>
      <c r="Q1006" s="419"/>
      <c r="R1006" s="419"/>
      <c r="S1006" s="419"/>
      <c r="T1006" s="419"/>
      <c r="U1006" s="419"/>
      <c r="V1006" s="419"/>
      <c r="W1006" s="419"/>
      <c r="X1006" s="419"/>
      <c r="Y1006" s="419"/>
      <c r="Z1006" s="419"/>
    </row>
  </sheetData>
  <mergeCells count="2">
    <mergeCell ref="A3:B3"/>
    <mergeCell ref="B168:C168"/>
  </mergeCells>
  <pageMargins left="0.7" right="0.7" top="0.75" bottom="0.75" header="0" footer="0"/>
  <pageSetup scale="94"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51</vt:i4>
      </vt:variant>
      <vt:variant>
        <vt:lpstr>Named Ranges</vt:lpstr>
      </vt:variant>
      <vt:variant>
        <vt:i4>15</vt:i4>
      </vt:variant>
    </vt:vector>
  </HeadingPairs>
  <TitlesOfParts>
    <vt:vector size="66" baseType="lpstr">
      <vt:lpstr>Sheet5</vt:lpstr>
      <vt:lpstr>Sheet3</vt:lpstr>
      <vt:lpstr>PERSONEL EMOLUMENTS</vt:lpstr>
      <vt:lpstr>Sheet2</vt:lpstr>
      <vt:lpstr>Sheet1</vt:lpstr>
      <vt:lpstr>PROJECT SUMMARY</vt:lpstr>
      <vt:lpstr>Revenue</vt:lpstr>
      <vt:lpstr>GRAND SUMMARY</vt:lpstr>
      <vt:lpstr>SUMMARY Deve</vt:lpstr>
      <vt:lpstr>SUMMARY RECURRENT</vt:lpstr>
      <vt:lpstr>PROJECTS DETAILS</vt:lpstr>
      <vt:lpstr>EXECUTIVE</vt:lpstr>
      <vt:lpstr>EXECUTIVE 1</vt:lpstr>
      <vt:lpstr>CPSB</vt:lpstr>
      <vt:lpstr>ADMINISTRATION</vt:lpstr>
      <vt:lpstr>ADMIN 1</vt:lpstr>
      <vt:lpstr>STAKEHOLDER</vt:lpstr>
      <vt:lpstr>FINANCE</vt:lpstr>
      <vt:lpstr>PLANNING</vt:lpstr>
      <vt:lpstr>FINANCE 1</vt:lpstr>
      <vt:lpstr>AGRIC &amp; COOP</vt:lpstr>
      <vt:lpstr>LIVESTOCK</vt:lpstr>
      <vt:lpstr>ENVIRONMENT </vt:lpstr>
      <vt:lpstr>WATER, ENERGY, ENVIRONMENT AND </vt:lpstr>
      <vt:lpstr>LIVESTOCK &amp; VET</vt:lpstr>
      <vt:lpstr>ENERGY 1</vt:lpstr>
      <vt:lpstr>EDUCATION 1</vt:lpstr>
      <vt:lpstr>EDUCATION</vt:lpstr>
      <vt:lpstr>MEDICAL</vt:lpstr>
      <vt:lpstr>PUBLIC HEALTH</vt:lpstr>
      <vt:lpstr>ROADS</vt:lpstr>
      <vt:lpstr>MEDICAL 1</vt:lpstr>
      <vt:lpstr>LANDS 1</vt:lpstr>
      <vt:lpstr>LANDS</vt:lpstr>
      <vt:lpstr>ROADS 1</vt:lpstr>
      <vt:lpstr>PUBLIC WORKS</vt:lpstr>
      <vt:lpstr>Sheet7</vt:lpstr>
      <vt:lpstr>TRADE 1</vt:lpstr>
      <vt:lpstr>CULTURE 1</vt:lpstr>
      <vt:lpstr>TRADE</vt:lpstr>
      <vt:lpstr>CULTURE</vt:lpstr>
      <vt:lpstr>KISII MUNICIPALITY</vt:lpstr>
      <vt:lpstr>OGEMBO MUNICIPALITY </vt:lpstr>
      <vt:lpstr>CA</vt:lpstr>
      <vt:lpstr>COUNTY ASSEMBLY</vt:lpstr>
      <vt:lpstr>COUNTY ASSEMBLY1</vt:lpstr>
      <vt:lpstr>Sheet4</vt:lpstr>
      <vt:lpstr>Sheet6</vt:lpstr>
      <vt:lpstr>KISII MUNICIPALITY 1</vt:lpstr>
      <vt:lpstr>OGEMBO MUNICIPALITY 1 </vt:lpstr>
      <vt:lpstr> ASSEMBLY</vt:lpstr>
      <vt:lpstr>' ASSEMBLY'!Print_Area</vt:lpstr>
      <vt:lpstr>CULTURE!Print_Area</vt:lpstr>
      <vt:lpstr>EDUCATION!Print_Area</vt:lpstr>
      <vt:lpstr>'ENVIRONMENT '!Print_Area</vt:lpstr>
      <vt:lpstr>'GRAND SUMMARY'!Print_Area</vt:lpstr>
      <vt:lpstr>'KISII MUNICIPALITY'!Print_Area</vt:lpstr>
      <vt:lpstr>LANDS!Print_Area</vt:lpstr>
      <vt:lpstr>'LIVESTOCK &amp; VET'!Print_Area</vt:lpstr>
      <vt:lpstr>MEDICAL!Print_Area</vt:lpstr>
      <vt:lpstr>'OGEMBO MUNICIPALITY '!Print_Area</vt:lpstr>
      <vt:lpstr>'PROJECTS DETAILS'!Print_Area</vt:lpstr>
      <vt:lpstr>'PUBLIC HEALTH'!Print_Area</vt:lpstr>
      <vt:lpstr>'PUBLIC WORKS'!Print_Area</vt:lpstr>
      <vt:lpstr>STAKEHOLDER!Print_Area</vt:lpstr>
      <vt:lpstr>TRADE!Print_Area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Wycky Nyaundi</cp:lastModifiedBy>
  <dcterms:created xsi:type="dcterms:W3CDTF">2013-04-18T03:40:57Z</dcterms:created>
  <dcterms:modified xsi:type="dcterms:W3CDTF">2024-05-07T12:18:51Z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34627170780A42D79F40111AE8C43BE3</vt:lpwstr>
  </property>
  <property fmtid="{D5CDD505-2E9C-101B-9397-08002B2CF9AE}" pid="3" name="KSOProductBuildVer">
    <vt:lpwstr>1033-11.2.0.11537</vt:lpwstr>
  </property>
</Properties>
</file>